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roslav.vacovsky\Documents\REPORTING\POVINNĚ ZVEŘEJŇOVANÉ informace na webu\2019_4q\"/>
    </mc:Choice>
  </mc:AlternateContent>
  <xr:revisionPtr revIDLastSave="0" documentId="13_ncr:1_{985ED428-5D78-470B-A29A-49C644F2550F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AKTIVA výkaz" sheetId="30" r:id="rId1"/>
    <sheet name="PASIVA výkaz" sheetId="29" r:id="rId2"/>
    <sheet name="VZZ výkaz" sheetId="24" r:id="rId3"/>
    <sheet name="Tabulky Příloha" sheetId="32" state="hidden" r:id="rId4"/>
    <sheet name="obraty 19" sheetId="97" state="hidden" r:id="rId5"/>
    <sheet name="obraty 18" sheetId="89" state="hidden" r:id="rId6"/>
    <sheet name="List6" sheetId="70" state="hidden" r:id="rId7"/>
    <sheet name="OP 2014" sheetId="65" state="hidden" r:id="rId8"/>
    <sheet name="List7" sheetId="84" state="hidden" r:id="rId9"/>
    <sheet name="SU 19" sheetId="96" state="hidden" r:id="rId10"/>
    <sheet name="obraty 17" sheetId="82" state="hidden" r:id="rId11"/>
    <sheet name="SU 18" sheetId="88" state="hidden" r:id="rId12"/>
    <sheet name="obraty 15" sheetId="66" state="hidden" r:id="rId13"/>
    <sheet name="obraty 16" sheetId="77" state="hidden" r:id="rId14"/>
    <sheet name="obraty 14" sheetId="68" state="hidden" r:id="rId15"/>
    <sheet name="Přehled o změnách VK_VÝKAZ" sheetId="25" state="hidden" r:id="rId16"/>
    <sheet name="List3" sheetId="67" state="hidden" r:id="rId17"/>
    <sheet name="List1" sheetId="35" state="hidden" r:id="rId18"/>
    <sheet name="SU 5 a 6-08" sheetId="16" state="hidden" r:id="rId19"/>
    <sheet name="čas.rozl.nákl.na poj.sml." sheetId="41" state="hidden" r:id="rId20"/>
    <sheet name="SU 5 a 6 10" sheetId="38" state="hidden" r:id="rId21"/>
    <sheet name="SU 5 a 6-09" sheetId="36" state="hidden" r:id="rId22"/>
    <sheet name="SU 5 a 6 12" sheetId="51" state="hidden" r:id="rId23"/>
    <sheet name="SU 5 a 6 14" sheetId="61" state="hidden" r:id="rId24"/>
    <sheet name="SU 5 a 6 17" sheetId="83" state="hidden" r:id="rId25"/>
    <sheet name="SU 5 a 6 15" sheetId="73" state="hidden" r:id="rId26"/>
    <sheet name="SU 5 a 6 16" sheetId="78" state="hidden" r:id="rId27"/>
    <sheet name="List5" sheetId="69" state="hidden" r:id="rId28"/>
    <sheet name="SU 5 a 6 13" sheetId="56" state="hidden" r:id="rId29"/>
    <sheet name="SU 5 a 6 11" sheetId="47" state="hidden" r:id="rId30"/>
    <sheet name="obraty 10" sheetId="39" state="hidden" r:id="rId31"/>
    <sheet name="obraty 09" sheetId="34" state="hidden" r:id="rId32"/>
    <sheet name="% do přílohy-08" sheetId="33" state="hidden" r:id="rId33"/>
    <sheet name="obraty 12" sheetId="50" state="hidden" r:id="rId34"/>
    <sheet name="obraty 2014" sheetId="60" state="hidden" r:id="rId35"/>
    <sheet name="obraty 13" sheetId="55" state="hidden" r:id="rId36"/>
    <sheet name="obraty 11" sheetId="45" state="hidden" r:id="rId37"/>
    <sheet name="porovnání NaV 07_08" sheetId="27" state="hidden" r:id="rId38"/>
    <sheet name="OP 08" sheetId="26" state="hidden" r:id="rId39"/>
    <sheet name="pohyb CP 10" sheetId="40" state="hidden" r:id="rId40"/>
    <sheet name="pohyb CP 09" sheetId="37" state="hidden" r:id="rId41"/>
    <sheet name="pohyb CP 14" sheetId="62" state="hidden" r:id="rId42"/>
    <sheet name="pohyb CP 19" sheetId="98" state="hidden" r:id="rId43"/>
    <sheet name="pohyb CP 18" sheetId="90" state="hidden" r:id="rId44"/>
    <sheet name="List9" sheetId="94" state="hidden" r:id="rId45"/>
    <sheet name="pohyb CP 17" sheetId="85" state="hidden" r:id="rId46"/>
    <sheet name="pohyb CP 15" sheetId="74" state="hidden" r:id="rId47"/>
    <sheet name="pohyb CP 16" sheetId="79" state="hidden" r:id="rId48"/>
    <sheet name="List8" sheetId="72" state="hidden" r:id="rId49"/>
    <sheet name="pohyb CP 13" sheetId="58" state="hidden" r:id="rId50"/>
    <sheet name="pohyb CP 12" sheetId="52" state="hidden" r:id="rId51"/>
    <sheet name="pohyb CP 11" sheetId="46" state="hidden" r:id="rId52"/>
    <sheet name="N+V dle produktů 10" sheetId="42" state="hidden" r:id="rId53"/>
    <sheet name="N+V dle produktů 14" sheetId="64" state="hidden" r:id="rId54"/>
    <sheet name="N+V dle produktl 19" sheetId="100" state="hidden" r:id="rId55"/>
    <sheet name="N+V dle produktů 18" sheetId="95" state="hidden" r:id="rId56"/>
    <sheet name="N+V dle produktů 17" sheetId="86" state="hidden" r:id="rId57"/>
    <sheet name="N+V dle produktů 15" sheetId="76" state="hidden" r:id="rId58"/>
    <sheet name="N+V dle produktů 16" sheetId="80" state="hidden" r:id="rId59"/>
    <sheet name="náklady OZP 19" sheetId="99" state="hidden" r:id="rId60"/>
    <sheet name="náklady OZP 18" sheetId="92" state="hidden" r:id="rId61"/>
    <sheet name="List4" sheetId="93" state="hidden" r:id="rId62"/>
    <sheet name="náklady OZP 16" sheetId="81" state="hidden" r:id="rId63"/>
    <sheet name="náklady OZP 17" sheetId="87" state="hidden" r:id="rId64"/>
    <sheet name="List2" sheetId="91" state="hidden" r:id="rId65"/>
    <sheet name="N+V dle produktů 12" sheetId="53" state="hidden" r:id="rId66"/>
    <sheet name="N+V dle produktů 13" sheetId="57" state="hidden" r:id="rId67"/>
    <sheet name="N+V dle produktů 11" sheetId="48" state="hidden" r:id="rId68"/>
    <sheet name="náklady ozp r.10" sheetId="43" state="hidden" r:id="rId69"/>
    <sheet name="náklady ozp r.09" sheetId="44" state="hidden" r:id="rId70"/>
    <sheet name="náklady OZP r.12" sheetId="54" state="hidden" r:id="rId71"/>
    <sheet name="náklady OZP r.11" sheetId="49" state="hidden" r:id="rId72"/>
    <sheet name="náklady OZP r.13" sheetId="59" state="hidden" r:id="rId73"/>
    <sheet name="náklady OZP r.14" sheetId="63" state="hidden" r:id="rId74"/>
    <sheet name="náklady OZP r.15" sheetId="75" state="hidden" r:id="rId75"/>
  </sheets>
  <externalReferences>
    <externalReference r:id="rId76"/>
  </externalReferences>
  <definedNames>
    <definedName name="_xlnm._FilterDatabase" localSheetId="0" hidden="1">'AKTIVA výkaz'!$J$1:$J$69</definedName>
    <definedName name="_xlnm._FilterDatabase" localSheetId="7" hidden="1">'OP 2014'!$A$1:$P$347</definedName>
    <definedName name="_xlnm._FilterDatabase" localSheetId="1" hidden="1">'PASIVA výkaz'!$J$1:$J$63</definedName>
    <definedName name="_xlnm._FilterDatabase" localSheetId="2" hidden="1">'VZZ výkaz'!$J$1:$J$72</definedName>
    <definedName name="_xlnm.Print_Titles" localSheetId="2">'VZZ výkaz'!$9:$11</definedName>
    <definedName name="_xlnm.Print_Area" localSheetId="1">'PASIVA výkaz'!$A$1:$H$63</definedName>
    <definedName name="_xlnm.Print_Area" localSheetId="15">'Přehled o změnách VK_VÝKAZ'!$A$1:$I$44</definedName>
    <definedName name="_xlnm.Print_Area" localSheetId="2">'VZZ výkaz'!$A$1:$H$72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8" i="30" l="1"/>
  <c r="F341" i="32" l="1"/>
  <c r="E342" i="32"/>
  <c r="E341" i="32"/>
  <c r="D342" i="32"/>
  <c r="D341" i="32"/>
  <c r="D334" i="32"/>
  <c r="E343" i="32" l="1"/>
  <c r="F304" i="32"/>
  <c r="G303" i="32"/>
  <c r="F303" i="32"/>
  <c r="F302" i="32" s="1"/>
  <c r="D295" i="32" l="1"/>
  <c r="D292" i="32"/>
  <c r="E267" i="32"/>
  <c r="J554" i="97"/>
  <c r="D273" i="32" s="1"/>
  <c r="J561" i="97"/>
  <c r="J562" i="97"/>
  <c r="J553" i="97"/>
  <c r="D271" i="32" s="1"/>
  <c r="J557" i="97"/>
  <c r="J558" i="97"/>
  <c r="J295" i="97"/>
  <c r="J298" i="97"/>
  <c r="C273" i="32"/>
  <c r="C271" i="32"/>
  <c r="B271" i="32"/>
  <c r="F104" i="100"/>
  <c r="J228" i="32" s="1"/>
  <c r="F81" i="100"/>
  <c r="J227" i="32" s="1"/>
  <c r="F40" i="100"/>
  <c r="J226" i="32" s="1"/>
  <c r="J231" i="32"/>
  <c r="F94" i="100"/>
  <c r="D293" i="32" s="1"/>
  <c r="F80" i="100"/>
  <c r="F23" i="100"/>
  <c r="D291" i="32" s="1"/>
  <c r="D274" i="32" l="1"/>
  <c r="F360" i="100"/>
  <c r="E350" i="100"/>
  <c r="E352" i="100" s="1"/>
  <c r="E302" i="100"/>
  <c r="F206" i="100"/>
  <c r="E205" i="100"/>
  <c r="E191" i="100"/>
  <c r="E169" i="100"/>
  <c r="E158" i="100"/>
  <c r="E118" i="100"/>
  <c r="E107" i="100"/>
  <c r="E81" i="100"/>
  <c r="E82" i="100" s="1"/>
  <c r="E356" i="100" s="1"/>
  <c r="E77" i="100"/>
  <c r="E68" i="100"/>
  <c r="E44" i="100"/>
  <c r="E170" i="100" l="1"/>
  <c r="E358" i="100" s="1"/>
  <c r="E69" i="100"/>
  <c r="E355" i="100" s="1"/>
  <c r="E119" i="100"/>
  <c r="E357" i="100" s="1"/>
  <c r="E206" i="100"/>
  <c r="E208" i="100" s="1"/>
  <c r="E359" i="100" l="1"/>
  <c r="E360" i="100" s="1"/>
  <c r="H231" i="32"/>
  <c r="H228" i="32"/>
  <c r="H227" i="32"/>
  <c r="J253" i="97"/>
  <c r="J252" i="97"/>
  <c r="J251" i="97"/>
  <c r="H226" i="32" s="1"/>
  <c r="F231" i="32"/>
  <c r="M290" i="97"/>
  <c r="L290" i="97"/>
  <c r="K290" i="97"/>
  <c r="M289" i="97"/>
  <c r="L289" i="97"/>
  <c r="K289" i="97"/>
  <c r="D231" i="32"/>
  <c r="L291" i="97" l="1"/>
  <c r="J254" i="97"/>
  <c r="M291" i="97"/>
  <c r="K291" i="97"/>
  <c r="G198" i="32"/>
  <c r="G194" i="32"/>
  <c r="G193" i="32"/>
  <c r="J229" i="99"/>
  <c r="G197" i="32" s="1"/>
  <c r="J227" i="99"/>
  <c r="J226" i="99"/>
  <c r="G192" i="32" s="1"/>
  <c r="J225" i="99"/>
  <c r="G191" i="32" s="1"/>
  <c r="J223" i="99"/>
  <c r="G195" i="32" s="1"/>
  <c r="I128" i="99"/>
  <c r="J234" i="99" s="1"/>
  <c r="I21" i="99"/>
  <c r="J231" i="99" s="1"/>
  <c r="G199" i="32" s="1"/>
  <c r="E184" i="32"/>
  <c r="D184" i="32"/>
  <c r="D183" i="32"/>
  <c r="L528" i="97"/>
  <c r="K528" i="97"/>
  <c r="J528" i="97"/>
  <c r="G202" i="32" l="1"/>
  <c r="J228" i="99"/>
  <c r="J236" i="99" s="1"/>
  <c r="D182" i="32"/>
  <c r="J529" i="97"/>
  <c r="H386" i="97"/>
  <c r="D168" i="32"/>
  <c r="D173" i="32"/>
  <c r="J325" i="97"/>
  <c r="D171" i="32" s="1"/>
  <c r="J334" i="97"/>
  <c r="D175" i="32" s="1"/>
  <c r="J339" i="97"/>
  <c r="D174" i="32" s="1"/>
  <c r="J351" i="97"/>
  <c r="J355" i="97"/>
  <c r="D172" i="32" s="1"/>
  <c r="J362" i="97"/>
  <c r="D169" i="32" s="1"/>
  <c r="J376" i="97"/>
  <c r="C306" i="32" s="1"/>
  <c r="J386" i="97"/>
  <c r="D166" i="32" s="1"/>
  <c r="J394" i="97"/>
  <c r="D167" i="32" s="1"/>
  <c r="D177" i="32"/>
  <c r="D164" i="32"/>
  <c r="J407" i="97"/>
  <c r="D165" i="32" s="1"/>
  <c r="J374" i="97"/>
  <c r="D170" i="32" s="1"/>
  <c r="J349" i="97"/>
  <c r="G161" i="32"/>
  <c r="G159" i="32"/>
  <c r="G158" i="32"/>
  <c r="J532" i="97"/>
  <c r="G156" i="32" s="1"/>
  <c r="J580" i="97"/>
  <c r="J587" i="97"/>
  <c r="J567" i="97"/>
  <c r="G157" i="32" s="1"/>
  <c r="J563" i="97"/>
  <c r="J559" i="97"/>
  <c r="J555" i="97"/>
  <c r="J512" i="97"/>
  <c r="J510" i="97"/>
  <c r="D228" i="32" s="1"/>
  <c r="F228" i="32" s="1"/>
  <c r="J509" i="97"/>
  <c r="D227" i="32" s="1"/>
  <c r="F227" i="32" s="1"/>
  <c r="J508" i="97"/>
  <c r="M159" i="32"/>
  <c r="D146" i="32"/>
  <c r="D148" i="32" s="1"/>
  <c r="D142" i="32"/>
  <c r="J125" i="97"/>
  <c r="D141" i="32" s="1"/>
  <c r="E54" i="32"/>
  <c r="E44" i="32"/>
  <c r="J82" i="98"/>
  <c r="E52" i="32" s="1"/>
  <c r="J78" i="98"/>
  <c r="J76" i="98"/>
  <c r="J20" i="98"/>
  <c r="J12" i="98"/>
  <c r="J46" i="98"/>
  <c r="J81" i="98" s="1"/>
  <c r="E53" i="32" s="1"/>
  <c r="J45" i="98"/>
  <c r="J80" i="98" s="1"/>
  <c r="E48" i="32" s="1"/>
  <c r="J57" i="98"/>
  <c r="J56" i="98"/>
  <c r="J55" i="98"/>
  <c r="J47" i="98"/>
  <c r="J2" i="98"/>
  <c r="J83" i="98" s="1"/>
  <c r="E51" i="32" s="1"/>
  <c r="J8" i="98"/>
  <c r="J77" i="98" s="1"/>
  <c r="J79" i="98" s="1"/>
  <c r="J511" i="97" l="1"/>
  <c r="D226" i="32"/>
  <c r="F226" i="32" s="1"/>
  <c r="D306" i="32"/>
  <c r="G302" i="32"/>
  <c r="G68" i="30"/>
  <c r="G58" i="30"/>
  <c r="G54" i="30"/>
  <c r="G47" i="30"/>
  <c r="G85" i="96" l="1"/>
  <c r="E334" i="32" l="1"/>
  <c r="E313" i="32"/>
  <c r="D315" i="32"/>
  <c r="G311" i="32"/>
  <c r="F311" i="32"/>
  <c r="F313" i="32"/>
  <c r="J529" i="89"/>
  <c r="E182" i="32" s="1"/>
  <c r="J509" i="82"/>
  <c r="E281" i="32" l="1"/>
  <c r="D288" i="32"/>
  <c r="C286" i="32"/>
  <c r="C284" i="32"/>
  <c r="B284" i="32"/>
  <c r="F93" i="95"/>
  <c r="J222" i="32"/>
  <c r="J220" i="32"/>
  <c r="F125" i="95"/>
  <c r="J223" i="32" s="1"/>
  <c r="F112" i="95"/>
  <c r="F115" i="95" s="1"/>
  <c r="E293" i="32" s="1"/>
  <c r="F77" i="95"/>
  <c r="E295" i="32" s="1"/>
  <c r="F41" i="95"/>
  <c r="J221" i="32" s="1"/>
  <c r="F82" i="95" l="1"/>
  <c r="E292" i="32" s="1"/>
  <c r="F15" i="86"/>
  <c r="F24" i="95" l="1"/>
  <c r="E291" i="32" s="1"/>
  <c r="F396" i="95"/>
  <c r="E386" i="95"/>
  <c r="E337" i="95"/>
  <c r="F237" i="95"/>
  <c r="E236" i="95"/>
  <c r="E224" i="95"/>
  <c r="E193" i="95"/>
  <c r="E182" i="95"/>
  <c r="E140" i="95"/>
  <c r="E128" i="95"/>
  <c r="E102" i="95"/>
  <c r="E92" i="95"/>
  <c r="E68" i="95"/>
  <c r="E44" i="95"/>
  <c r="E69" i="95" l="1"/>
  <c r="E391" i="95" s="1"/>
  <c r="E141" i="95"/>
  <c r="E393" i="95" s="1"/>
  <c r="E237" i="95"/>
  <c r="E395" i="95" s="1"/>
  <c r="E103" i="95"/>
  <c r="E392" i="95" s="1"/>
  <c r="E194" i="95"/>
  <c r="E394" i="95" s="1"/>
  <c r="E388" i="95"/>
  <c r="E396" i="95" l="1"/>
  <c r="E239" i="95"/>
  <c r="H220" i="32"/>
  <c r="J260" i="89"/>
  <c r="H223" i="32" s="1"/>
  <c r="J259" i="89"/>
  <c r="H222" i="32" s="1"/>
  <c r="J258" i="89"/>
  <c r="H221" i="32" s="1"/>
  <c r="F220" i="32"/>
  <c r="M303" i="89"/>
  <c r="L303" i="89"/>
  <c r="K303" i="89"/>
  <c r="J584" i="89"/>
  <c r="J585" i="89"/>
  <c r="J588" i="89"/>
  <c r="J580" i="89"/>
  <c r="D284" i="32" s="1"/>
  <c r="L302" i="89"/>
  <c r="L304" i="89" s="1"/>
  <c r="J311" i="89"/>
  <c r="J308" i="89"/>
  <c r="J581" i="89" s="1"/>
  <c r="D286" i="32" s="1"/>
  <c r="M302" i="89"/>
  <c r="K302" i="89"/>
  <c r="D220" i="32"/>
  <c r="J534" i="89"/>
  <c r="D221" i="32" s="1"/>
  <c r="J535" i="89"/>
  <c r="D222" i="32" s="1"/>
  <c r="F222" i="32" s="1"/>
  <c r="J536" i="89"/>
  <c r="D223" i="32" s="1"/>
  <c r="J538" i="89"/>
  <c r="M304" i="89" l="1"/>
  <c r="F223" i="32" s="1"/>
  <c r="J261" i="89"/>
  <c r="K304" i="89"/>
  <c r="F221" i="32" s="1"/>
  <c r="E204" i="32"/>
  <c r="E198" i="32"/>
  <c r="E192" i="32"/>
  <c r="J300" i="92"/>
  <c r="E194" i="32" s="1"/>
  <c r="J299" i="92"/>
  <c r="J298" i="92"/>
  <c r="E191" i="32" s="1"/>
  <c r="J297" i="92"/>
  <c r="E193" i="32" s="1"/>
  <c r="J302" i="92"/>
  <c r="E197" i="32" s="1"/>
  <c r="I168" i="92"/>
  <c r="J307" i="92" s="1"/>
  <c r="E202" i="32" s="1"/>
  <c r="I42" i="92"/>
  <c r="J304" i="92" s="1"/>
  <c r="E199" i="32" s="1"/>
  <c r="J296" i="92"/>
  <c r="E195" i="32" s="1"/>
  <c r="E186" i="32"/>
  <c r="E185" i="32"/>
  <c r="L529" i="89"/>
  <c r="J537" i="89"/>
  <c r="K529" i="89"/>
  <c r="E177" i="32"/>
  <c r="J341" i="89"/>
  <c r="E171" i="32" s="1"/>
  <c r="J350" i="89"/>
  <c r="E175" i="32" s="1"/>
  <c r="J354" i="89"/>
  <c r="E174" i="32" s="1"/>
  <c r="J365" i="89"/>
  <c r="E173" i="32" s="1"/>
  <c r="J369" i="89"/>
  <c r="E172" i="32" s="1"/>
  <c r="J376" i="89"/>
  <c r="E169" i="32" s="1"/>
  <c r="J390" i="89"/>
  <c r="J402" i="89"/>
  <c r="E166" i="32" s="1"/>
  <c r="J412" i="89"/>
  <c r="E167" i="32" s="1"/>
  <c r="J425" i="89"/>
  <c r="E165" i="32" s="1"/>
  <c r="J395" i="82"/>
  <c r="J388" i="89"/>
  <c r="E170" i="32" s="1"/>
  <c r="J363" i="89"/>
  <c r="E168" i="32" s="1"/>
  <c r="J608" i="89"/>
  <c r="F159" i="32" s="1"/>
  <c r="F161" i="32"/>
  <c r="J615" i="89"/>
  <c r="F158" i="32" s="1"/>
  <c r="M160" i="32"/>
  <c r="J594" i="89"/>
  <c r="F157" i="32" s="1"/>
  <c r="J589" i="89"/>
  <c r="J590" i="89"/>
  <c r="J586" i="89"/>
  <c r="J560" i="89"/>
  <c r="F156" i="32" s="1"/>
  <c r="E146" i="32"/>
  <c r="E148" i="32"/>
  <c r="J530" i="89" l="1"/>
  <c r="E164" i="32"/>
  <c r="C315" i="32"/>
  <c r="J301" i="92"/>
  <c r="J311" i="92" s="1"/>
  <c r="J582" i="89"/>
  <c r="J125" i="89"/>
  <c r="E141" i="32" s="1"/>
  <c r="J124" i="89"/>
  <c r="J72" i="82"/>
  <c r="J126" i="89" l="1"/>
  <c r="E142" i="32"/>
  <c r="E143" i="32" s="1"/>
  <c r="G120" i="32"/>
  <c r="B54" i="32" l="1"/>
  <c r="J115" i="90"/>
  <c r="D51" i="32" s="1"/>
  <c r="J110" i="90"/>
  <c r="D47" i="32" s="1"/>
  <c r="J108" i="90"/>
  <c r="J89" i="90"/>
  <c r="J88" i="90"/>
  <c r="J87" i="90"/>
  <c r="J112" i="90" s="1"/>
  <c r="D48" i="32" s="1"/>
  <c r="J61" i="90"/>
  <c r="J60" i="90"/>
  <c r="J59" i="90"/>
  <c r="J34" i="90"/>
  <c r="J33" i="90"/>
  <c r="J12" i="90"/>
  <c r="J114" i="90" s="1"/>
  <c r="D52" i="32" s="1"/>
  <c r="J8" i="90"/>
  <c r="J109" i="90" s="1"/>
  <c r="J2" i="90"/>
  <c r="D44" i="32"/>
  <c r="J113" i="90" l="1"/>
  <c r="D53" i="32" s="1"/>
  <c r="D46" i="32"/>
  <c r="J111" i="90"/>
  <c r="E29" i="32"/>
  <c r="H18" i="29" l="1"/>
  <c r="G85" i="88" l="1"/>
  <c r="M67" i="30" l="1"/>
  <c r="C207" i="32"/>
  <c r="B137" i="32"/>
  <c r="B135" i="32"/>
  <c r="B115" i="32"/>
  <c r="B113" i="32"/>
  <c r="B84" i="32"/>
  <c r="B83" i="32"/>
  <c r="B81" i="32"/>
  <c r="B82" i="32"/>
  <c r="D63" i="32"/>
  <c r="E63" i="32"/>
  <c r="D71" i="32"/>
  <c r="E71" i="32"/>
  <c r="F71" i="32"/>
  <c r="C71" i="32"/>
  <c r="C54" i="32"/>
  <c r="J111" i="82" l="1"/>
  <c r="F60" i="32"/>
  <c r="F342" i="32" l="1"/>
  <c r="D343" i="32" l="1"/>
  <c r="J563" i="82" l="1"/>
  <c r="J570" i="82"/>
  <c r="J567" i="82"/>
  <c r="J566" i="82"/>
  <c r="J562" i="82"/>
  <c r="J564" i="82" l="1"/>
  <c r="J571" i="82"/>
  <c r="J572" i="82" s="1"/>
  <c r="J568" i="82"/>
  <c r="F39" i="86"/>
  <c r="F88" i="86"/>
  <c r="F123" i="86"/>
  <c r="F110" i="86"/>
  <c r="F113" i="86" s="1"/>
  <c r="F73" i="86"/>
  <c r="F77" i="86" s="1"/>
  <c r="J251" i="82"/>
  <c r="J250" i="82"/>
  <c r="J249" i="82"/>
  <c r="M291" i="82"/>
  <c r="L291" i="82"/>
  <c r="L290" i="82"/>
  <c r="K291" i="82"/>
  <c r="J299" i="82"/>
  <c r="J296" i="82"/>
  <c r="M290" i="82"/>
  <c r="K290" i="82"/>
  <c r="K292" i="82" s="1"/>
  <c r="J518" i="82"/>
  <c r="J516" i="82"/>
  <c r="J515" i="82"/>
  <c r="J514" i="82"/>
  <c r="L292" i="82" l="1"/>
  <c r="F22" i="86"/>
  <c r="J252" i="82"/>
  <c r="M292" i="82"/>
  <c r="J517" i="82"/>
  <c r="J244" i="87"/>
  <c r="J249" i="87"/>
  <c r="J247" i="87"/>
  <c r="J246" i="87"/>
  <c r="J243" i="87"/>
  <c r="J245" i="87"/>
  <c r="I127" i="87"/>
  <c r="J254" i="87" s="1"/>
  <c r="I37" i="87"/>
  <c r="J251" i="87" s="1"/>
  <c r="J248" i="87" l="1"/>
  <c r="J258" i="87" s="1"/>
  <c r="L509" i="82" l="1"/>
  <c r="M509" i="82"/>
  <c r="K509" i="82"/>
  <c r="J334" i="82"/>
  <c r="J338" i="82"/>
  <c r="J353" i="82"/>
  <c r="J349" i="82"/>
  <c r="J326" i="82"/>
  <c r="J377" i="82"/>
  <c r="J362" i="82"/>
  <c r="J347" i="82"/>
  <c r="J385" i="82"/>
  <c r="J408" i="82"/>
  <c r="J379" i="82"/>
  <c r="J589" i="82"/>
  <c r="J594" i="82"/>
  <c r="J576" i="82"/>
  <c r="J544" i="82"/>
  <c r="C143" i="32"/>
  <c r="B143" i="32"/>
  <c r="D143" i="32"/>
  <c r="J510" i="82" l="1"/>
  <c r="F59" i="32"/>
  <c r="F61" i="32"/>
  <c r="F62" i="32"/>
  <c r="F58" i="32"/>
  <c r="F63" i="32" l="1"/>
  <c r="J17" i="82"/>
  <c r="J19" i="82" s="1"/>
  <c r="M19" i="82"/>
  <c r="K18" i="82"/>
  <c r="J18" i="82"/>
  <c r="K17" i="82"/>
  <c r="L11" i="82"/>
  <c r="L13" i="82" s="1"/>
  <c r="K11" i="82"/>
  <c r="K13" i="82" s="1"/>
  <c r="J11" i="82"/>
  <c r="J13" i="82" s="1"/>
  <c r="K19" i="82" l="1"/>
  <c r="L19" i="82" s="1"/>
  <c r="M11" i="82"/>
  <c r="M13" i="82" s="1"/>
  <c r="F38" i="80"/>
  <c r="F379" i="86"/>
  <c r="E369" i="86"/>
  <c r="E322" i="86"/>
  <c r="F224" i="86"/>
  <c r="E223" i="86"/>
  <c r="E210" i="86"/>
  <c r="E187" i="86"/>
  <c r="E176" i="86"/>
  <c r="E188" i="86" s="1"/>
  <c r="E377" i="86" s="1"/>
  <c r="E138" i="86"/>
  <c r="E127" i="86"/>
  <c r="E99" i="86"/>
  <c r="E89" i="86"/>
  <c r="E62" i="86"/>
  <c r="E42" i="86"/>
  <c r="E371" i="86" l="1"/>
  <c r="E139" i="86"/>
  <c r="E376" i="86" s="1"/>
  <c r="E224" i="86"/>
  <c r="E100" i="86"/>
  <c r="E375" i="86" s="1"/>
  <c r="E63" i="86"/>
  <c r="E374" i="86" s="1"/>
  <c r="E226" i="86"/>
  <c r="E378" i="86"/>
  <c r="E379" i="86" l="1"/>
  <c r="E85" i="85" l="1"/>
  <c r="J59" i="85" s="1"/>
  <c r="E113" i="85"/>
  <c r="J87" i="85" s="1"/>
  <c r="J110" i="85"/>
  <c r="E47" i="32" s="1"/>
  <c r="J108" i="85"/>
  <c r="J115" i="85"/>
  <c r="J89" i="85"/>
  <c r="J88" i="85"/>
  <c r="J61" i="85"/>
  <c r="J60" i="85"/>
  <c r="J33" i="85"/>
  <c r="J12" i="85"/>
  <c r="J8" i="85"/>
  <c r="J109" i="85" s="1"/>
  <c r="J111" i="85" s="1"/>
  <c r="J34" i="85"/>
  <c r="J2" i="85"/>
  <c r="J231" i="82"/>
  <c r="J230" i="82"/>
  <c r="J227" i="82"/>
  <c r="J226" i="82"/>
  <c r="H642" i="82"/>
  <c r="J113" i="85" l="1"/>
  <c r="E46" i="32"/>
  <c r="J114" i="85"/>
  <c r="J228" i="82"/>
  <c r="J232" i="82"/>
  <c r="J112" i="85"/>
  <c r="G83" i="83"/>
  <c r="F114" i="80" l="1"/>
  <c r="F117" i="80" s="1"/>
  <c r="F74" i="80"/>
  <c r="F77" i="80" s="1"/>
  <c r="F15" i="80"/>
  <c r="J551" i="77"/>
  <c r="J550" i="77"/>
  <c r="J559" i="77"/>
  <c r="J558" i="77"/>
  <c r="J555" i="77"/>
  <c r="J554" i="77"/>
  <c r="F88" i="80"/>
  <c r="F127" i="80"/>
  <c r="F127" i="76"/>
  <c r="J230" i="77"/>
  <c r="J231" i="77"/>
  <c r="J232" i="77"/>
  <c r="M269" i="77"/>
  <c r="K269" i="77"/>
  <c r="M270" i="77"/>
  <c r="L270" i="77"/>
  <c r="K270" i="77"/>
  <c r="K566" i="77"/>
  <c r="L269" i="77"/>
  <c r="J275" i="77"/>
  <c r="J278" i="77"/>
  <c r="J507" i="77"/>
  <c r="J505" i="77"/>
  <c r="J504" i="77"/>
  <c r="J503" i="77"/>
  <c r="J560" i="77" l="1"/>
  <c r="J556" i="77"/>
  <c r="J233" i="77"/>
  <c r="J552" i="77"/>
  <c r="F22" i="80"/>
  <c r="M271" i="77"/>
  <c r="L271" i="77"/>
  <c r="K271" i="77"/>
  <c r="J506" i="77"/>
  <c r="G319" i="32" l="1"/>
  <c r="J362" i="81" l="1"/>
  <c r="J360" i="81"/>
  <c r="J307" i="81"/>
  <c r="J359" i="81" s="1"/>
  <c r="J306" i="81"/>
  <c r="J358" i="81" s="1"/>
  <c r="J305" i="81"/>
  <c r="J357" i="81" s="1"/>
  <c r="J111" i="81"/>
  <c r="J110" i="81"/>
  <c r="J109" i="81"/>
  <c r="I55" i="81"/>
  <c r="J364" i="81" s="1"/>
  <c r="I5" i="81"/>
  <c r="J369" i="81" s="1"/>
  <c r="M500" i="77"/>
  <c r="L500" i="77"/>
  <c r="K500" i="77"/>
  <c r="J500" i="77"/>
  <c r="J317" i="77"/>
  <c r="J323" i="77"/>
  <c r="J335" i="77"/>
  <c r="J339" i="77"/>
  <c r="J315" i="77"/>
  <c r="J360" i="77"/>
  <c r="J346" i="77"/>
  <c r="J333" i="77"/>
  <c r="J384" i="77"/>
  <c r="J370" i="77"/>
  <c r="J397" i="77"/>
  <c r="J362" i="77"/>
  <c r="J574" i="77"/>
  <c r="I66" i="78"/>
  <c r="G70" i="78"/>
  <c r="J581" i="77"/>
  <c r="J567" i="77"/>
  <c r="J531" i="77"/>
  <c r="C148" i="32"/>
  <c r="B148" i="32"/>
  <c r="L77" i="77"/>
  <c r="J112" i="81" l="1"/>
  <c r="J367" i="81" s="1"/>
  <c r="J361" i="81"/>
  <c r="J308" i="81"/>
  <c r="E187" i="32"/>
  <c r="K17" i="77"/>
  <c r="J17" i="77"/>
  <c r="H8" i="77"/>
  <c r="G8" i="77"/>
  <c r="L11" i="77" s="1"/>
  <c r="F8" i="77"/>
  <c r="K11" i="77" s="1"/>
  <c r="E8" i="77"/>
  <c r="J11" i="77"/>
  <c r="J13" i="77" s="1"/>
  <c r="M19" i="77"/>
  <c r="K18" i="77"/>
  <c r="K19" i="77" s="1"/>
  <c r="J18" i="77"/>
  <c r="J8" i="79"/>
  <c r="J7" i="79"/>
  <c r="J115" i="79" s="1"/>
  <c r="J2" i="79"/>
  <c r="F117" i="79"/>
  <c r="J92" i="79" s="1"/>
  <c r="E117" i="79"/>
  <c r="J91" i="79" s="1"/>
  <c r="F89" i="79"/>
  <c r="J64" i="79" s="1"/>
  <c r="E89" i="79"/>
  <c r="J63" i="79" s="1"/>
  <c r="F61" i="79"/>
  <c r="J38" i="79" s="1"/>
  <c r="F35" i="79"/>
  <c r="J12" i="79" s="1"/>
  <c r="J121" i="79" s="1"/>
  <c r="J117" i="79"/>
  <c r="J116" i="79"/>
  <c r="J93" i="79"/>
  <c r="J65" i="79"/>
  <c r="J122" i="79" l="1"/>
  <c r="J119" i="79"/>
  <c r="J120" i="79"/>
  <c r="J118" i="79"/>
  <c r="J19" i="77"/>
  <c r="L19" i="77" s="1"/>
  <c r="M11" i="77"/>
  <c r="M13" i="77" s="1"/>
  <c r="K13" i="77"/>
  <c r="L13" i="77"/>
  <c r="F396" i="80" l="1"/>
  <c r="E386" i="80"/>
  <c r="E338" i="80"/>
  <c r="F236" i="80"/>
  <c r="E235" i="80"/>
  <c r="E220" i="80"/>
  <c r="E195" i="80"/>
  <c r="E184" i="80"/>
  <c r="E141" i="80"/>
  <c r="E142" i="80" s="1"/>
  <c r="E131" i="80"/>
  <c r="E102" i="80"/>
  <c r="E103" i="80" s="1"/>
  <c r="E92" i="80"/>
  <c r="E61" i="80"/>
  <c r="E62" i="80" s="1"/>
  <c r="E42" i="80"/>
  <c r="E104" i="80" l="1"/>
  <c r="E392" i="80" s="1"/>
  <c r="E196" i="80"/>
  <c r="E394" i="80" s="1"/>
  <c r="E236" i="80"/>
  <c r="E388" i="80"/>
  <c r="E63" i="80"/>
  <c r="E391" i="80" s="1"/>
  <c r="E143" i="80"/>
  <c r="E393" i="80" s="1"/>
  <c r="E395" i="80"/>
  <c r="E396" i="80" l="1"/>
  <c r="E238" i="80"/>
  <c r="J213" i="77"/>
  <c r="J212" i="77"/>
  <c r="J206" i="77"/>
  <c r="J205" i="77"/>
  <c r="H14" i="30"/>
  <c r="H31" i="30"/>
  <c r="H29" i="30" s="1"/>
  <c r="H44" i="30"/>
  <c r="G82" i="78"/>
  <c r="H633" i="77"/>
  <c r="H43" i="30" l="1"/>
  <c r="G74" i="73"/>
  <c r="E74" i="73"/>
  <c r="G70" i="73"/>
  <c r="G78" i="73" s="1"/>
  <c r="G82" i="73" s="1"/>
  <c r="F70" i="73"/>
  <c r="F78" i="73" s="1"/>
  <c r="J547" i="66" l="1"/>
  <c r="J546" i="66"/>
  <c r="J551" i="66"/>
  <c r="J278" i="66"/>
  <c r="J550" i="66" s="1"/>
  <c r="F112" i="76"/>
  <c r="F116" i="76" s="1"/>
  <c r="F88" i="76"/>
  <c r="F74" i="76"/>
  <c r="F77" i="76" s="1"/>
  <c r="F35" i="76"/>
  <c r="F15" i="76"/>
  <c r="F24" i="76" s="1"/>
  <c r="J234" i="66"/>
  <c r="J233" i="66"/>
  <c r="J232" i="66"/>
  <c r="M270" i="66"/>
  <c r="L270" i="66"/>
  <c r="K270" i="66"/>
  <c r="J555" i="66"/>
  <c r="J275" i="66"/>
  <c r="J554" i="66" s="1"/>
  <c r="M269" i="66"/>
  <c r="L269" i="66"/>
  <c r="K269" i="66"/>
  <c r="J504" i="66"/>
  <c r="J503" i="66"/>
  <c r="J505" i="66"/>
  <c r="J507" i="66"/>
  <c r="J314" i="75"/>
  <c r="J316" i="75"/>
  <c r="J262" i="75"/>
  <c r="J313" i="75" s="1"/>
  <c r="J261" i="75"/>
  <c r="J312" i="75" s="1"/>
  <c r="J260" i="75"/>
  <c r="J311" i="75" s="1"/>
  <c r="K137" i="75"/>
  <c r="K136" i="75"/>
  <c r="K135" i="75"/>
  <c r="J65" i="75"/>
  <c r="J318" i="75" s="1"/>
  <c r="K138" i="75" l="1"/>
  <c r="J321" i="75" s="1"/>
  <c r="J552" i="66"/>
  <c r="J556" i="66"/>
  <c r="L271" i="66"/>
  <c r="K271" i="66"/>
  <c r="J235" i="66"/>
  <c r="J548" i="66"/>
  <c r="M271" i="66"/>
  <c r="J506" i="66"/>
  <c r="J315" i="75"/>
  <c r="J263" i="75"/>
  <c r="F395" i="76"/>
  <c r="E385" i="76"/>
  <c r="E336" i="76"/>
  <c r="F234" i="76"/>
  <c r="E233" i="76"/>
  <c r="E218" i="76"/>
  <c r="E190" i="76"/>
  <c r="E178" i="76"/>
  <c r="E141" i="76"/>
  <c r="E131" i="76"/>
  <c r="E101" i="76"/>
  <c r="E92" i="76"/>
  <c r="E63" i="76"/>
  <c r="E44" i="76"/>
  <c r="E102" i="76" l="1"/>
  <c r="E391" i="76" s="1"/>
  <c r="E64" i="76"/>
  <c r="E390" i="76" s="1"/>
  <c r="E234" i="76"/>
  <c r="E394" i="76" s="1"/>
  <c r="E142" i="76"/>
  <c r="E392" i="76" s="1"/>
  <c r="E387" i="76"/>
  <c r="E191" i="76"/>
  <c r="E393" i="76" s="1"/>
  <c r="C187" i="32"/>
  <c r="B187" i="32"/>
  <c r="J497" i="66"/>
  <c r="L497" i="66"/>
  <c r="K497" i="66"/>
  <c r="J356" i="66"/>
  <c r="J316" i="66"/>
  <c r="J320" i="66"/>
  <c r="J331" i="66"/>
  <c r="J335" i="66"/>
  <c r="I346" i="68"/>
  <c r="J342" i="66"/>
  <c r="J329" i="66"/>
  <c r="J374" i="66"/>
  <c r="J366" i="66"/>
  <c r="J386" i="66"/>
  <c r="J360" i="66"/>
  <c r="J314" i="66"/>
  <c r="K570" i="66"/>
  <c r="K577" i="66"/>
  <c r="K562" i="66"/>
  <c r="J527" i="66"/>
  <c r="L79" i="66"/>
  <c r="D121" i="32"/>
  <c r="D122" i="32"/>
  <c r="D120" i="32"/>
  <c r="E395" i="76" l="1"/>
  <c r="E236" i="76"/>
  <c r="J387" i="66"/>
  <c r="D187" i="32"/>
  <c r="J123" i="74"/>
  <c r="J85" i="74"/>
  <c r="J83" i="74"/>
  <c r="J96" i="74"/>
  <c r="J95" i="74"/>
  <c r="J124" i="74"/>
  <c r="J70" i="74"/>
  <c r="J69" i="74"/>
  <c r="J30" i="74"/>
  <c r="J138" i="74" s="1"/>
  <c r="J29" i="74"/>
  <c r="J137" i="74" s="1"/>
  <c r="J44" i="74"/>
  <c r="J28" i="74"/>
  <c r="J136" i="74" s="1"/>
  <c r="J23" i="74"/>
  <c r="J33" i="74"/>
  <c r="J14" i="74"/>
  <c r="J8" i="74"/>
  <c r="J13" i="74" s="1"/>
  <c r="J19" i="74" s="1"/>
  <c r="J10" i="74"/>
  <c r="J3" i="74"/>
  <c r="J5" i="74"/>
  <c r="J17" i="74" s="1"/>
  <c r="M19" i="66"/>
  <c r="K18" i="66"/>
  <c r="J18" i="66"/>
  <c r="K17" i="66"/>
  <c r="K16" i="66"/>
  <c r="J17" i="66"/>
  <c r="J16" i="66"/>
  <c r="L11" i="66"/>
  <c r="K11" i="66"/>
  <c r="J11" i="66"/>
  <c r="J4" i="66"/>
  <c r="J7" i="66" s="1"/>
  <c r="M6" i="66"/>
  <c r="L4" i="66"/>
  <c r="L7" i="66" s="1"/>
  <c r="K4" i="66"/>
  <c r="K7" i="66" s="1"/>
  <c r="K19" i="66" l="1"/>
  <c r="J143" i="74"/>
  <c r="J19" i="66"/>
  <c r="J15" i="74"/>
  <c r="J20" i="74" s="1"/>
  <c r="J140" i="74"/>
  <c r="J141" i="74"/>
  <c r="J142" i="74"/>
  <c r="M11" i="66"/>
  <c r="J13" i="66"/>
  <c r="K13" i="66"/>
  <c r="J139" i="74"/>
  <c r="L13" i="66"/>
  <c r="M4" i="66"/>
  <c r="M7" i="66" s="1"/>
  <c r="H631" i="66"/>
  <c r="G652" i="68"/>
  <c r="I598" i="68"/>
  <c r="I590" i="68"/>
  <c r="J581" i="68"/>
  <c r="I576" i="68"/>
  <c r="I575" i="68"/>
  <c r="I572" i="68"/>
  <c r="I571" i="68"/>
  <c r="I568" i="68"/>
  <c r="I567" i="68"/>
  <c r="I569" i="68" s="1"/>
  <c r="J548" i="68"/>
  <c r="I515" i="68"/>
  <c r="I513" i="68"/>
  <c r="I512" i="68"/>
  <c r="I511" i="68"/>
  <c r="I397" i="68"/>
  <c r="I385" i="68"/>
  <c r="I377" i="68"/>
  <c r="I369" i="68"/>
  <c r="I367" i="68"/>
  <c r="I353" i="68"/>
  <c r="I342" i="68"/>
  <c r="I340" i="68"/>
  <c r="I331" i="68"/>
  <c r="I327" i="68"/>
  <c r="I323" i="68"/>
  <c r="I285" i="68"/>
  <c r="I282" i="68"/>
  <c r="L277" i="68"/>
  <c r="K277" i="68"/>
  <c r="J277" i="68"/>
  <c r="L276" i="68"/>
  <c r="K276" i="68"/>
  <c r="J276" i="68"/>
  <c r="I240" i="68"/>
  <c r="I239" i="68"/>
  <c r="I238" i="68"/>
  <c r="I226" i="68"/>
  <c r="I225" i="68"/>
  <c r="I218" i="68"/>
  <c r="G215" i="68"/>
  <c r="I219" i="68" s="1"/>
  <c r="I220" i="68" s="1"/>
  <c r="I198" i="68"/>
  <c r="I184" i="68"/>
  <c r="I167" i="68"/>
  <c r="I166" i="68"/>
  <c r="J161" i="68"/>
  <c r="I78" i="68"/>
  <c r="L18" i="68"/>
  <c r="J17" i="68"/>
  <c r="I17" i="68"/>
  <c r="J16" i="68"/>
  <c r="I16" i="68"/>
  <c r="K11" i="68"/>
  <c r="J11" i="68"/>
  <c r="I11" i="68"/>
  <c r="L6" i="68"/>
  <c r="K4" i="68"/>
  <c r="K7" i="68" s="1"/>
  <c r="J4" i="68"/>
  <c r="J7" i="68" s="1"/>
  <c r="J13" i="68" s="1"/>
  <c r="I4" i="68"/>
  <c r="I7" i="68" s="1"/>
  <c r="I13" i="68" s="1"/>
  <c r="J161" i="60"/>
  <c r="I227" i="68" l="1"/>
  <c r="K278" i="68"/>
  <c r="L19" i="66"/>
  <c r="I573" i="68"/>
  <c r="J278" i="68"/>
  <c r="J18" i="68"/>
  <c r="L278" i="68"/>
  <c r="I514" i="68"/>
  <c r="L11" i="68"/>
  <c r="I241" i="68"/>
  <c r="I168" i="68"/>
  <c r="I18" i="68"/>
  <c r="I577" i="68"/>
  <c r="M13" i="66"/>
  <c r="D41" i="32"/>
  <c r="K13" i="68"/>
  <c r="L4" i="68"/>
  <c r="L7" i="68" s="1"/>
  <c r="K131" i="65"/>
  <c r="J131" i="65"/>
  <c r="I198" i="60"/>
  <c r="K290" i="65"/>
  <c r="H319" i="32"/>
  <c r="H320" i="32"/>
  <c r="G320" i="32"/>
  <c r="M6" i="65"/>
  <c r="N6" i="65"/>
  <c r="J7" i="65"/>
  <c r="M7" i="65"/>
  <c r="N7" i="65"/>
  <c r="K18" i="68" l="1"/>
  <c r="L13" i="68"/>
  <c r="K6" i="65"/>
  <c r="K7" i="65"/>
  <c r="L7" i="65" s="1"/>
  <c r="P34" i="25"/>
  <c r="O34" i="25"/>
  <c r="H22" i="25"/>
  <c r="H21" i="25"/>
  <c r="J13" i="24"/>
  <c r="J12" i="24"/>
  <c r="J61" i="24"/>
  <c r="J60" i="24"/>
  <c r="J58" i="24"/>
  <c r="J57" i="24"/>
  <c r="J55" i="24"/>
  <c r="J54" i="24"/>
  <c r="J53" i="24"/>
  <c r="J52" i="24"/>
  <c r="J50" i="24"/>
  <c r="J49" i="24"/>
  <c r="J48" i="24"/>
  <c r="J47" i="24"/>
  <c r="J45" i="24"/>
  <c r="J43" i="24"/>
  <c r="J42" i="24"/>
  <c r="J41" i="24"/>
  <c r="J40" i="24"/>
  <c r="J39" i="24"/>
  <c r="J37" i="24"/>
  <c r="J36" i="24"/>
  <c r="J35" i="24"/>
  <c r="J34" i="24"/>
  <c r="J32" i="24"/>
  <c r="J31" i="24"/>
  <c r="J30" i="24"/>
  <c r="J29" i="24"/>
  <c r="J28" i="24"/>
  <c r="J27" i="24"/>
  <c r="J25" i="24"/>
  <c r="J24" i="24"/>
  <c r="J22" i="24"/>
  <c r="J21" i="24"/>
  <c r="J20" i="24"/>
  <c r="J19" i="24"/>
  <c r="J18" i="24"/>
  <c r="J16" i="24"/>
  <c r="J14" i="24"/>
  <c r="J5" i="29"/>
  <c r="J6" i="29"/>
  <c r="J7" i="29"/>
  <c r="J8" i="29"/>
  <c r="J9" i="29"/>
  <c r="J10" i="29"/>
  <c r="J11" i="29"/>
  <c r="J12" i="29"/>
  <c r="J13" i="29"/>
  <c r="J15" i="29"/>
  <c r="J16" i="29"/>
  <c r="J17" i="29"/>
  <c r="J19" i="29"/>
  <c r="J20" i="29"/>
  <c r="J21" i="29"/>
  <c r="J22" i="29"/>
  <c r="J23" i="29"/>
  <c r="J24" i="29"/>
  <c r="J25" i="29"/>
  <c r="J26" i="29"/>
  <c r="J27" i="29"/>
  <c r="J28" i="29"/>
  <c r="J30" i="29"/>
  <c r="J31" i="29"/>
  <c r="J32" i="29"/>
  <c r="J33" i="29"/>
  <c r="J36" i="29"/>
  <c r="J37" i="29"/>
  <c r="J38" i="29"/>
  <c r="J41" i="29"/>
  <c r="J42" i="29"/>
  <c r="J44" i="29"/>
  <c r="J45" i="29"/>
  <c r="J46" i="29"/>
  <c r="J47" i="29"/>
  <c r="J48" i="29"/>
  <c r="J49" i="29"/>
  <c r="J51" i="29"/>
  <c r="J15" i="30"/>
  <c r="J16" i="30"/>
  <c r="J17" i="30"/>
  <c r="J18" i="30"/>
  <c r="J22" i="30"/>
  <c r="J23" i="30"/>
  <c r="J25" i="30"/>
  <c r="J26" i="30"/>
  <c r="J27" i="30"/>
  <c r="J28" i="30"/>
  <c r="J30" i="30"/>
  <c r="J32" i="30"/>
  <c r="J33" i="30"/>
  <c r="J34" i="30"/>
  <c r="J35" i="30"/>
  <c r="J36" i="30"/>
  <c r="J37" i="30"/>
  <c r="J38" i="30"/>
  <c r="J40" i="30"/>
  <c r="J41" i="30"/>
  <c r="J42" i="30"/>
  <c r="J45" i="30"/>
  <c r="J46" i="30"/>
  <c r="J48" i="30"/>
  <c r="J50" i="30"/>
  <c r="J51" i="30"/>
  <c r="J52" i="30"/>
  <c r="J55" i="30"/>
  <c r="J56" i="30"/>
  <c r="J57" i="30"/>
  <c r="J60" i="30"/>
  <c r="J62" i="30"/>
  <c r="J64" i="30"/>
  <c r="J66" i="30"/>
  <c r="J67" i="30"/>
  <c r="J13" i="30"/>
  <c r="O35" i="25" l="1"/>
  <c r="O36" i="25" s="1"/>
  <c r="P35" i="25"/>
  <c r="P36" i="25" s="1"/>
  <c r="O37" i="25" l="1"/>
  <c r="P37" i="25" l="1"/>
  <c r="J57" i="65"/>
  <c r="K57" i="65"/>
  <c r="J56" i="65"/>
  <c r="K56" i="65"/>
  <c r="O346" i="65" l="1"/>
  <c r="I346" i="65"/>
  <c r="O345" i="65"/>
  <c r="I345" i="65"/>
  <c r="I344" i="65"/>
  <c r="H344" i="65"/>
  <c r="G344" i="65"/>
  <c r="F344" i="65"/>
  <c r="P343" i="65"/>
  <c r="P335" i="65"/>
  <c r="P324" i="65"/>
  <c r="P322" i="65"/>
  <c r="P320" i="65"/>
  <c r="P316" i="65"/>
  <c r="P312" i="65"/>
  <c r="P310" i="65"/>
  <c r="J309" i="65"/>
  <c r="J308" i="65"/>
  <c r="P307" i="65"/>
  <c r="J306" i="65"/>
  <c r="J305" i="65"/>
  <c r="J304" i="65"/>
  <c r="J303" i="65"/>
  <c r="P302" i="65"/>
  <c r="P299" i="65"/>
  <c r="P295" i="65"/>
  <c r="P292" i="65"/>
  <c r="P284" i="65"/>
  <c r="P276" i="65"/>
  <c r="P265" i="65"/>
  <c r="P261" i="65"/>
  <c r="P259" i="65"/>
  <c r="P256" i="65"/>
  <c r="P254" i="65"/>
  <c r="P251" i="65"/>
  <c r="P249" i="65"/>
  <c r="P246" i="65"/>
  <c r="P240" i="65"/>
  <c r="P198" i="65"/>
  <c r="P186" i="65"/>
  <c r="P183" i="65"/>
  <c r="P178" i="65"/>
  <c r="J177" i="65"/>
  <c r="J176" i="65"/>
  <c r="P175" i="65"/>
  <c r="J173" i="65"/>
  <c r="J172" i="65"/>
  <c r="J171" i="65"/>
  <c r="P170" i="65"/>
  <c r="P168" i="65"/>
  <c r="P162" i="65"/>
  <c r="P161" i="65"/>
  <c r="P160" i="65"/>
  <c r="P159" i="65"/>
  <c r="P158" i="65"/>
  <c r="P157" i="65"/>
  <c r="P156" i="65"/>
  <c r="P155" i="65"/>
  <c r="P154" i="65"/>
  <c r="P153" i="65"/>
  <c r="P152" i="65"/>
  <c r="P151" i="65"/>
  <c r="P150" i="65"/>
  <c r="P149" i="65"/>
  <c r="P148" i="65"/>
  <c r="P147" i="65"/>
  <c r="P146" i="65"/>
  <c r="P145" i="65"/>
  <c r="P144" i="65"/>
  <c r="P143" i="65"/>
  <c r="P142" i="65"/>
  <c r="P141" i="65"/>
  <c r="P140" i="65"/>
  <c r="P139" i="65"/>
  <c r="P138" i="65"/>
  <c r="P137" i="65"/>
  <c r="P136" i="65"/>
  <c r="P135" i="65"/>
  <c r="P134" i="65"/>
  <c r="P133" i="65"/>
  <c r="P132" i="65"/>
  <c r="P131" i="65"/>
  <c r="P130" i="65"/>
  <c r="P129" i="65"/>
  <c r="P128" i="65"/>
  <c r="P127" i="65"/>
  <c r="P126" i="65"/>
  <c r="P125" i="65"/>
  <c r="P124" i="65"/>
  <c r="P123" i="65"/>
  <c r="P122" i="65"/>
  <c r="P121" i="65"/>
  <c r="P120" i="65"/>
  <c r="P119" i="65"/>
  <c r="P118" i="65"/>
  <c r="P117" i="65"/>
  <c r="P116" i="65"/>
  <c r="P115" i="65"/>
  <c r="P114" i="65"/>
  <c r="P113" i="65"/>
  <c r="P112" i="65"/>
  <c r="P111" i="65"/>
  <c r="P110" i="65"/>
  <c r="P109" i="65"/>
  <c r="P108" i="65"/>
  <c r="P107" i="65"/>
  <c r="P106" i="65"/>
  <c r="P105" i="65"/>
  <c r="P104" i="65"/>
  <c r="P103" i="65"/>
  <c r="P102" i="65"/>
  <c r="P101" i="65"/>
  <c r="P100" i="65"/>
  <c r="P99" i="65"/>
  <c r="P98" i="65"/>
  <c r="P97" i="65"/>
  <c r="P96" i="65"/>
  <c r="P95" i="65"/>
  <c r="P94" i="65"/>
  <c r="P93" i="65"/>
  <c r="P92" i="65"/>
  <c r="P91" i="65"/>
  <c r="P90" i="65"/>
  <c r="P89" i="65"/>
  <c r="P88" i="65"/>
  <c r="P87" i="65"/>
  <c r="P86" i="65"/>
  <c r="P85" i="65"/>
  <c r="P84" i="65"/>
  <c r="P83" i="65"/>
  <c r="P82" i="65"/>
  <c r="P81" i="65"/>
  <c r="P80" i="65"/>
  <c r="P79" i="65"/>
  <c r="P78" i="65"/>
  <c r="P77" i="65"/>
  <c r="P76" i="65"/>
  <c r="P74" i="65"/>
  <c r="P73" i="65"/>
  <c r="P72" i="65"/>
  <c r="P71" i="65"/>
  <c r="P70" i="65"/>
  <c r="P69" i="65"/>
  <c r="P68" i="65"/>
  <c r="P67" i="65"/>
  <c r="P66" i="65"/>
  <c r="P65" i="65"/>
  <c r="P64" i="65"/>
  <c r="P63" i="65"/>
  <c r="P62" i="65"/>
  <c r="P61" i="65"/>
  <c r="P60" i="65"/>
  <c r="P59" i="65"/>
  <c r="P58" i="65"/>
  <c r="P57" i="65"/>
  <c r="P56" i="65"/>
  <c r="P55" i="65"/>
  <c r="P54" i="65"/>
  <c r="P53" i="65"/>
  <c r="P52" i="65"/>
  <c r="P51" i="65"/>
  <c r="P50" i="65"/>
  <c r="P49" i="65"/>
  <c r="P48" i="65"/>
  <c r="P47" i="65"/>
  <c r="P46" i="65"/>
  <c r="P45" i="65"/>
  <c r="P44" i="65"/>
  <c r="P43" i="65"/>
  <c r="P42" i="65"/>
  <c r="P41" i="65"/>
  <c r="P40" i="65"/>
  <c r="P39" i="65"/>
  <c r="P38" i="65"/>
  <c r="P37" i="65"/>
  <c r="P36" i="65"/>
  <c r="P35" i="65"/>
  <c r="P34" i="65"/>
  <c r="P33" i="65"/>
  <c r="P32" i="65"/>
  <c r="P31" i="65"/>
  <c r="P30" i="65"/>
  <c r="P29" i="65"/>
  <c r="P28" i="65"/>
  <c r="P27" i="65"/>
  <c r="P26" i="65"/>
  <c r="P25" i="65"/>
  <c r="P24" i="65"/>
  <c r="P23" i="65"/>
  <c r="P22" i="65"/>
  <c r="P21" i="65"/>
  <c r="P20" i="65"/>
  <c r="P19" i="65"/>
  <c r="P18" i="65"/>
  <c r="P17" i="65"/>
  <c r="P16" i="65"/>
  <c r="P15" i="65"/>
  <c r="P14" i="65"/>
  <c r="P13" i="65"/>
  <c r="P12" i="65"/>
  <c r="P11" i="65"/>
  <c r="P10" i="65"/>
  <c r="P9" i="65"/>
  <c r="P8" i="65"/>
  <c r="P7" i="65"/>
  <c r="P6" i="65"/>
  <c r="P5" i="65"/>
  <c r="P4" i="65"/>
  <c r="P3" i="65"/>
  <c r="P2" i="65"/>
  <c r="I347" i="65" l="1"/>
  <c r="O347" i="65"/>
  <c r="J54" i="30"/>
  <c r="L30" i="61"/>
  <c r="M30" i="61" s="1"/>
  <c r="L32" i="61"/>
  <c r="M32" i="61" s="1"/>
  <c r="L33" i="61"/>
  <c r="M33" i="61" s="1"/>
  <c r="L34" i="61"/>
  <c r="M34" i="61" s="1"/>
  <c r="L35" i="61"/>
  <c r="M35" i="61" s="1"/>
  <c r="L36" i="61"/>
  <c r="M36" i="61" s="1"/>
  <c r="L37" i="61"/>
  <c r="M37" i="61" s="1"/>
  <c r="L38" i="61"/>
  <c r="L2" i="61"/>
  <c r="M2" i="61" s="1"/>
  <c r="L3" i="61"/>
  <c r="M3" i="61" s="1"/>
  <c r="L4" i="61"/>
  <c r="M4" i="61" s="1"/>
  <c r="L5" i="61"/>
  <c r="M5" i="61" s="1"/>
  <c r="L6" i="61"/>
  <c r="M6" i="61" s="1"/>
  <c r="L7" i="61"/>
  <c r="M7" i="61" s="1"/>
  <c r="L8" i="61"/>
  <c r="M8" i="61" s="1"/>
  <c r="L9" i="61"/>
  <c r="M9" i="61" s="1"/>
  <c r="L10" i="61"/>
  <c r="M10" i="61" s="1"/>
  <c r="L11" i="61"/>
  <c r="M11" i="61" s="1"/>
  <c r="L12" i="61"/>
  <c r="M12" i="61" s="1"/>
  <c r="L13" i="61"/>
  <c r="M13" i="61" s="1"/>
  <c r="L14" i="61"/>
  <c r="M14" i="61" s="1"/>
  <c r="L15" i="61"/>
  <c r="M15" i="61" s="1"/>
  <c r="L16" i="61"/>
  <c r="M16" i="61" s="1"/>
  <c r="L17" i="61"/>
  <c r="M17" i="61" s="1"/>
  <c r="L18" i="61"/>
  <c r="M18" i="61" s="1"/>
  <c r="L19" i="61"/>
  <c r="M19" i="61" s="1"/>
  <c r="L20" i="61"/>
  <c r="M20" i="61" s="1"/>
  <c r="L21" i="61"/>
  <c r="M21" i="61" s="1"/>
  <c r="L22" i="61"/>
  <c r="M22" i="61" s="1"/>
  <c r="L23" i="61"/>
  <c r="M23" i="61" s="1"/>
  <c r="L24" i="61"/>
  <c r="M24" i="61" s="1"/>
  <c r="L25" i="61"/>
  <c r="M25" i="61" s="1"/>
  <c r="L26" i="61"/>
  <c r="M26" i="61" s="1"/>
  <c r="L27" i="61"/>
  <c r="M27" i="61" s="1"/>
  <c r="L28" i="61"/>
  <c r="M28" i="61" s="1"/>
  <c r="L29" i="61"/>
  <c r="M29" i="61" s="1"/>
  <c r="L1" i="61"/>
  <c r="M1" i="61" s="1"/>
  <c r="G314" i="32"/>
  <c r="F116" i="64"/>
  <c r="F122" i="64" s="1"/>
  <c r="F75" i="64"/>
  <c r="F80" i="64" s="1"/>
  <c r="F17" i="64"/>
  <c r="F23" i="64" s="1"/>
  <c r="G215" i="60"/>
  <c r="I576" i="60"/>
  <c r="I575" i="60"/>
  <c r="I568" i="60"/>
  <c r="I567" i="60"/>
  <c r="B287" i="32"/>
  <c r="F134" i="64"/>
  <c r="F91" i="64"/>
  <c r="F39" i="64"/>
  <c r="F409" i="64"/>
  <c r="E399" i="64"/>
  <c r="E351" i="64"/>
  <c r="E244" i="64"/>
  <c r="E229" i="64"/>
  <c r="E202" i="64"/>
  <c r="E190" i="64"/>
  <c r="E149" i="64"/>
  <c r="E138" i="64"/>
  <c r="E105" i="64"/>
  <c r="E95" i="64"/>
  <c r="E62" i="64"/>
  <c r="E43" i="64"/>
  <c r="I240" i="60"/>
  <c r="I239" i="60"/>
  <c r="I241" i="60" s="1"/>
  <c r="I238" i="60"/>
  <c r="L277" i="60"/>
  <c r="K277" i="60"/>
  <c r="J277" i="60"/>
  <c r="K280" i="55"/>
  <c r="I571" i="60"/>
  <c r="I285" i="60"/>
  <c r="I282" i="60"/>
  <c r="L276" i="60"/>
  <c r="K276" i="60"/>
  <c r="J276" i="60"/>
  <c r="I513" i="60"/>
  <c r="I512" i="60"/>
  <c r="I511" i="60"/>
  <c r="I515" i="60"/>
  <c r="J316" i="63"/>
  <c r="J314" i="63"/>
  <c r="J311" i="63"/>
  <c r="J259" i="63"/>
  <c r="J313" i="63" s="1"/>
  <c r="J258" i="63"/>
  <c r="J260" i="63" s="1"/>
  <c r="J119" i="63"/>
  <c r="J118" i="63"/>
  <c r="J120" i="63" s="1"/>
  <c r="J321" i="63" s="1"/>
  <c r="J117" i="63"/>
  <c r="J49" i="63"/>
  <c r="J318" i="63" s="1"/>
  <c r="J71" i="59"/>
  <c r="J118" i="59"/>
  <c r="J119" i="59"/>
  <c r="J120" i="59"/>
  <c r="J273" i="59"/>
  <c r="J319" i="59" s="1"/>
  <c r="J274" i="59"/>
  <c r="J320" i="59" s="1"/>
  <c r="J318" i="59"/>
  <c r="J321" i="59"/>
  <c r="J323" i="59"/>
  <c r="J325" i="59"/>
  <c r="I327" i="60"/>
  <c r="I331" i="60"/>
  <c r="I342" i="60"/>
  <c r="I346" i="60"/>
  <c r="I367" i="60"/>
  <c r="I353" i="60"/>
  <c r="I340" i="60"/>
  <c r="I385" i="60"/>
  <c r="I377" i="60"/>
  <c r="I397" i="60"/>
  <c r="I369" i="60"/>
  <c r="I323" i="60"/>
  <c r="G40" i="61"/>
  <c r="L40" i="61" s="1"/>
  <c r="M40" i="61" s="1"/>
  <c r="I590" i="60"/>
  <c r="I598" i="60"/>
  <c r="J581" i="60"/>
  <c r="I572" i="60"/>
  <c r="I569" i="60"/>
  <c r="J548" i="60"/>
  <c r="I78" i="60"/>
  <c r="J117" i="62"/>
  <c r="J111" i="62"/>
  <c r="E115" i="62"/>
  <c r="J90" i="62" s="1"/>
  <c r="J91" i="62"/>
  <c r="E87" i="62"/>
  <c r="J83" i="62" s="1"/>
  <c r="J84" i="62"/>
  <c r="J50" i="62"/>
  <c r="J35" i="62"/>
  <c r="J10" i="62"/>
  <c r="J19" i="62" s="1"/>
  <c r="J9" i="62"/>
  <c r="J18" i="62" s="1"/>
  <c r="J5" i="62"/>
  <c r="J22" i="62" s="1"/>
  <c r="L18" i="60"/>
  <c r="J17" i="60"/>
  <c r="J16" i="60"/>
  <c r="I17" i="60"/>
  <c r="I16" i="60"/>
  <c r="K11" i="60"/>
  <c r="J11" i="60"/>
  <c r="I11" i="60"/>
  <c r="L6" i="60"/>
  <c r="K4" i="60"/>
  <c r="K7" i="60" s="1"/>
  <c r="J4" i="60"/>
  <c r="J7" i="60" s="1"/>
  <c r="I4" i="60"/>
  <c r="I7" i="60" s="1"/>
  <c r="M22" i="25"/>
  <c r="M21" i="25"/>
  <c r="O21" i="25" s="1"/>
  <c r="P21" i="25" s="1"/>
  <c r="I166" i="60"/>
  <c r="I167" i="60"/>
  <c r="I226" i="60"/>
  <c r="I225" i="60"/>
  <c r="I219" i="60"/>
  <c r="I218" i="60"/>
  <c r="I184" i="60"/>
  <c r="G652" i="60"/>
  <c r="I306" i="55"/>
  <c r="B334" i="32"/>
  <c r="C334" i="32"/>
  <c r="B331" i="32"/>
  <c r="C331" i="32"/>
  <c r="C343" i="32"/>
  <c r="B343" i="32"/>
  <c r="G305" i="32"/>
  <c r="F111" i="57"/>
  <c r="F117" i="57" s="1"/>
  <c r="F69" i="57"/>
  <c r="F74" i="57" s="1"/>
  <c r="F17" i="57"/>
  <c r="B274" i="32"/>
  <c r="I576" i="55"/>
  <c r="I581" i="55"/>
  <c r="I285" i="55"/>
  <c r="I577" i="55" s="1"/>
  <c r="I288" i="55"/>
  <c r="I580" i="55" s="1"/>
  <c r="L279" i="55"/>
  <c r="K279" i="55"/>
  <c r="K281" i="55" s="1"/>
  <c r="J279" i="55"/>
  <c r="L280" i="55"/>
  <c r="J280" i="55"/>
  <c r="F34" i="57"/>
  <c r="F84" i="57"/>
  <c r="F125" i="57"/>
  <c r="G217" i="32"/>
  <c r="I242" i="55"/>
  <c r="I241" i="55"/>
  <c r="I240" i="55"/>
  <c r="L217" i="55"/>
  <c r="L216" i="55"/>
  <c r="L215" i="55"/>
  <c r="I518" i="55"/>
  <c r="I515" i="55"/>
  <c r="I516" i="55"/>
  <c r="I514" i="55"/>
  <c r="I334" i="55"/>
  <c r="I336" i="55"/>
  <c r="I347" i="55"/>
  <c r="I351" i="55"/>
  <c r="I330" i="55"/>
  <c r="I373" i="55"/>
  <c r="I358" i="55"/>
  <c r="I345" i="55"/>
  <c r="I391" i="55"/>
  <c r="I383" i="55"/>
  <c r="I403" i="55"/>
  <c r="I377" i="55"/>
  <c r="I597" i="55"/>
  <c r="I605" i="55"/>
  <c r="I590" i="55"/>
  <c r="I556" i="55"/>
  <c r="I89" i="55"/>
  <c r="G121" i="32"/>
  <c r="J224" i="55"/>
  <c r="J223" i="55"/>
  <c r="J216" i="55"/>
  <c r="J215" i="55"/>
  <c r="J11" i="55"/>
  <c r="L11" i="55"/>
  <c r="K11" i="55"/>
  <c r="K13" i="55" s="1"/>
  <c r="I11" i="55"/>
  <c r="K4" i="55"/>
  <c r="J4" i="55"/>
  <c r="L6" i="55"/>
  <c r="I4" i="55"/>
  <c r="K7" i="55"/>
  <c r="J7" i="55"/>
  <c r="J190" i="58"/>
  <c r="J189" i="58"/>
  <c r="J199" i="58" s="1"/>
  <c r="J175" i="58"/>
  <c r="E186" i="58"/>
  <c r="J174" i="58" s="1"/>
  <c r="E171" i="58"/>
  <c r="J165" i="58" s="1"/>
  <c r="J166" i="58"/>
  <c r="J110" i="58"/>
  <c r="J108" i="58"/>
  <c r="J198" i="58" s="1"/>
  <c r="J94" i="58"/>
  <c r="J86" i="58"/>
  <c r="J9" i="58"/>
  <c r="J18" i="58" s="1"/>
  <c r="J24" i="58" s="1"/>
  <c r="J10" i="58"/>
  <c r="J19" i="58" s="1"/>
  <c r="J5" i="58"/>
  <c r="J22" i="58" s="1"/>
  <c r="J176" i="58"/>
  <c r="J167" i="58"/>
  <c r="J34" i="58"/>
  <c r="J197" i="58" s="1"/>
  <c r="J30" i="58"/>
  <c r="J204" i="58" s="1"/>
  <c r="B10" i="32"/>
  <c r="G20" i="29"/>
  <c r="F405" i="57"/>
  <c r="E396" i="57"/>
  <c r="E349" i="57"/>
  <c r="E242" i="57"/>
  <c r="E227" i="57"/>
  <c r="E198" i="57"/>
  <c r="E186" i="57"/>
  <c r="E143" i="57"/>
  <c r="E131" i="57"/>
  <c r="E144" i="57" s="1"/>
  <c r="E402" i="57" s="1"/>
  <c r="E100" i="57"/>
  <c r="E90" i="57"/>
  <c r="E58" i="57"/>
  <c r="E40" i="57"/>
  <c r="E59" i="57" s="1"/>
  <c r="E400" i="57" s="1"/>
  <c r="F71" i="56"/>
  <c r="E71" i="56"/>
  <c r="E79" i="56" s="1"/>
  <c r="G61" i="56"/>
  <c r="G62" i="56"/>
  <c r="G63" i="56"/>
  <c r="G64" i="56"/>
  <c r="G65" i="56"/>
  <c r="G66" i="56"/>
  <c r="G67" i="56"/>
  <c r="G68" i="56"/>
  <c r="G69" i="56"/>
  <c r="G70" i="56"/>
  <c r="G60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43" i="56"/>
  <c r="F59" i="56"/>
  <c r="F78" i="56" s="1"/>
  <c r="E59" i="56"/>
  <c r="E78" i="56" s="1"/>
  <c r="G659" i="55"/>
  <c r="C321" i="32"/>
  <c r="G115" i="53"/>
  <c r="H118" i="53" s="1"/>
  <c r="G76" i="53"/>
  <c r="H79" i="53" s="1"/>
  <c r="G19" i="53"/>
  <c r="H23" i="53" s="1"/>
  <c r="I590" i="50"/>
  <c r="I594" i="50"/>
  <c r="I290" i="50"/>
  <c r="I293" i="50"/>
  <c r="I593" i="50" s="1"/>
  <c r="I234" i="45"/>
  <c r="G132" i="53"/>
  <c r="G92" i="53"/>
  <c r="G41" i="53"/>
  <c r="F407" i="53"/>
  <c r="E398" i="53"/>
  <c r="E349" i="53"/>
  <c r="E245" i="53"/>
  <c r="E231" i="53"/>
  <c r="E205" i="53"/>
  <c r="E193" i="53"/>
  <c r="E148" i="53"/>
  <c r="E135" i="53"/>
  <c r="E106" i="53"/>
  <c r="E95" i="53"/>
  <c r="E64" i="53"/>
  <c r="E44" i="53"/>
  <c r="I246" i="50"/>
  <c r="I247" i="50"/>
  <c r="I248" i="50"/>
  <c r="I229" i="50"/>
  <c r="I228" i="50"/>
  <c r="I227" i="50"/>
  <c r="I526" i="50"/>
  <c r="I525" i="50"/>
  <c r="I524" i="50"/>
  <c r="F585" i="50"/>
  <c r="G584" i="50"/>
  <c r="G585" i="50" s="1"/>
  <c r="F583" i="50"/>
  <c r="G582" i="50"/>
  <c r="G583" i="50" s="1"/>
  <c r="J294" i="54"/>
  <c r="J292" i="54"/>
  <c r="J291" i="54"/>
  <c r="J290" i="54"/>
  <c r="J289" i="54"/>
  <c r="J113" i="54"/>
  <c r="J112" i="54"/>
  <c r="J111" i="54"/>
  <c r="J53" i="54"/>
  <c r="J296" i="54" s="1"/>
  <c r="I118" i="50"/>
  <c r="G665" i="50"/>
  <c r="G646" i="50"/>
  <c r="G647" i="50" s="1"/>
  <c r="G638" i="50"/>
  <c r="G639" i="50" s="1"/>
  <c r="G494" i="50"/>
  <c r="G495" i="50" s="1"/>
  <c r="G475" i="50"/>
  <c r="G473" i="50"/>
  <c r="G474" i="50" s="1"/>
  <c r="G467" i="50"/>
  <c r="G468" i="50" s="1"/>
  <c r="G464" i="50"/>
  <c r="G465" i="50" s="1"/>
  <c r="G466" i="50" s="1"/>
  <c r="G385" i="50"/>
  <c r="G336" i="50"/>
  <c r="E336" i="50"/>
  <c r="F338" i="50"/>
  <c r="E338" i="50"/>
  <c r="G337" i="50"/>
  <c r="G338" i="50" s="1"/>
  <c r="G316" i="50"/>
  <c r="G317" i="50" s="1"/>
  <c r="E317" i="50"/>
  <c r="F317" i="50"/>
  <c r="D244" i="50"/>
  <c r="G205" i="50"/>
  <c r="G212" i="50" s="1"/>
  <c r="G192" i="50"/>
  <c r="G190" i="50"/>
  <c r="G183" i="50"/>
  <c r="F183" i="50"/>
  <c r="I354" i="50"/>
  <c r="I350" i="50"/>
  <c r="I366" i="50"/>
  <c r="I370" i="50"/>
  <c r="I341" i="50"/>
  <c r="I392" i="50"/>
  <c r="I364" i="50"/>
  <c r="I420" i="50"/>
  <c r="I408" i="50"/>
  <c r="I400" i="50"/>
  <c r="I394" i="50"/>
  <c r="G333" i="50"/>
  <c r="E333" i="50"/>
  <c r="G331" i="50"/>
  <c r="E331" i="50"/>
  <c r="G329" i="50"/>
  <c r="E329" i="50"/>
  <c r="G326" i="50"/>
  <c r="E326" i="50"/>
  <c r="G324" i="50"/>
  <c r="E324" i="50"/>
  <c r="G319" i="50"/>
  <c r="F319" i="50"/>
  <c r="E319" i="50"/>
  <c r="G315" i="50"/>
  <c r="E315" i="50"/>
  <c r="G313" i="50"/>
  <c r="E313" i="50"/>
  <c r="G308" i="50"/>
  <c r="E308" i="50"/>
  <c r="D160" i="32"/>
  <c r="I614" i="50"/>
  <c r="I565" i="50"/>
  <c r="I564" i="50"/>
  <c r="I562" i="50"/>
  <c r="F31" i="51"/>
  <c r="F39" i="51" s="1"/>
  <c r="E31" i="51"/>
  <c r="E39" i="51" s="1"/>
  <c r="G20" i="51"/>
  <c r="G21" i="51"/>
  <c r="G22" i="51"/>
  <c r="G23" i="51"/>
  <c r="G24" i="51"/>
  <c r="G25" i="51"/>
  <c r="G26" i="51"/>
  <c r="G27" i="51"/>
  <c r="G28" i="51"/>
  <c r="G29" i="51"/>
  <c r="G30" i="51"/>
  <c r="G19" i="51"/>
  <c r="F18" i="51"/>
  <c r="F38" i="51" s="1"/>
  <c r="E18" i="51"/>
  <c r="E38" i="51" s="1"/>
  <c r="G3" i="51"/>
  <c r="G4" i="51"/>
  <c r="G5" i="51"/>
  <c r="G6" i="51"/>
  <c r="G7" i="51"/>
  <c r="G8" i="51"/>
  <c r="G9" i="51"/>
  <c r="G10" i="51"/>
  <c r="G11" i="51"/>
  <c r="G12" i="51"/>
  <c r="G13" i="51"/>
  <c r="G14" i="51"/>
  <c r="G15" i="51"/>
  <c r="G16" i="51"/>
  <c r="G17" i="51"/>
  <c r="G2" i="51"/>
  <c r="G484" i="50"/>
  <c r="E468" i="50"/>
  <c r="G470" i="50"/>
  <c r="E470" i="50"/>
  <c r="G472" i="50"/>
  <c r="E472" i="50"/>
  <c r="E474" i="50"/>
  <c r="G476" i="50"/>
  <c r="E476" i="50"/>
  <c r="G478" i="50"/>
  <c r="E478" i="50"/>
  <c r="G480" i="50"/>
  <c r="E480" i="50"/>
  <c r="G482" i="50"/>
  <c r="E482" i="50"/>
  <c r="E484" i="50"/>
  <c r="G487" i="50"/>
  <c r="E487" i="50"/>
  <c r="G489" i="50"/>
  <c r="E489" i="50"/>
  <c r="G491" i="50"/>
  <c r="E491" i="50"/>
  <c r="G493" i="50"/>
  <c r="E493" i="50"/>
  <c r="E495" i="50"/>
  <c r="G497" i="50"/>
  <c r="E497" i="50"/>
  <c r="F639" i="50"/>
  <c r="G641" i="50"/>
  <c r="F641" i="50"/>
  <c r="G643" i="50"/>
  <c r="F643" i="50"/>
  <c r="G645" i="50"/>
  <c r="F645" i="50"/>
  <c r="F647" i="50"/>
  <c r="G649" i="50"/>
  <c r="F649" i="50"/>
  <c r="G651" i="50"/>
  <c r="F651" i="50"/>
  <c r="G653" i="50"/>
  <c r="F653" i="50"/>
  <c r="G655" i="50"/>
  <c r="F655" i="50"/>
  <c r="G658" i="50"/>
  <c r="F658" i="50"/>
  <c r="G660" i="50"/>
  <c r="F660" i="50"/>
  <c r="G662" i="50"/>
  <c r="F662" i="50"/>
  <c r="G664" i="50"/>
  <c r="F664" i="50"/>
  <c r="G666" i="50"/>
  <c r="F666" i="50"/>
  <c r="G668" i="50"/>
  <c r="F668" i="50"/>
  <c r="E670" i="50"/>
  <c r="E678" i="50" s="1"/>
  <c r="F633" i="50"/>
  <c r="F634" i="50" s="1"/>
  <c r="I617" i="50" s="1"/>
  <c r="G632" i="50"/>
  <c r="G633" i="50" s="1"/>
  <c r="G634" i="50" s="1"/>
  <c r="E465" i="50"/>
  <c r="E466" i="50" s="1"/>
  <c r="I377" i="50"/>
  <c r="E385" i="50"/>
  <c r="E421" i="50" s="1"/>
  <c r="E245" i="50"/>
  <c r="E676" i="50" s="1"/>
  <c r="F244" i="50"/>
  <c r="F245" i="50" s="1"/>
  <c r="F676" i="50" s="1"/>
  <c r="G243" i="50"/>
  <c r="F212" i="50"/>
  <c r="F215" i="50" s="1"/>
  <c r="F675" i="50" s="1"/>
  <c r="E212" i="50"/>
  <c r="E215" i="50" s="1"/>
  <c r="E675" i="50" s="1"/>
  <c r="D212" i="50"/>
  <c r="D215" i="50" s="1"/>
  <c r="D675" i="50" s="1"/>
  <c r="I89" i="50"/>
  <c r="B123" i="32"/>
  <c r="B78" i="32"/>
  <c r="J144" i="52"/>
  <c r="J244" i="52" s="1"/>
  <c r="J236" i="52"/>
  <c r="J238" i="52"/>
  <c r="J245" i="52" s="1"/>
  <c r="J165" i="52"/>
  <c r="J166" i="52"/>
  <c r="J248" i="52" s="1"/>
  <c r="J145" i="52"/>
  <c r="J152" i="52"/>
  <c r="J154" i="52"/>
  <c r="J71" i="52"/>
  <c r="J59" i="52"/>
  <c r="J60" i="52"/>
  <c r="J50" i="52"/>
  <c r="J55" i="52"/>
  <c r="J243" i="52" s="1"/>
  <c r="L10" i="50"/>
  <c r="K10" i="50"/>
  <c r="J10" i="50"/>
  <c r="I10" i="50"/>
  <c r="L5" i="50"/>
  <c r="K5" i="50"/>
  <c r="J5" i="50"/>
  <c r="I5" i="50"/>
  <c r="K3" i="50"/>
  <c r="L3" i="50"/>
  <c r="J3" i="50"/>
  <c r="I3" i="50"/>
  <c r="J13" i="52"/>
  <c r="J42" i="52" s="1"/>
  <c r="J32" i="52"/>
  <c r="J27" i="52"/>
  <c r="J26" i="52"/>
  <c r="J39" i="52" s="1"/>
  <c r="J31" i="52"/>
  <c r="J25" i="52"/>
  <c r="J12" i="52"/>
  <c r="J7" i="52"/>
  <c r="J6" i="52"/>
  <c r="R11" i="32"/>
  <c r="P11" i="32"/>
  <c r="S11" i="32"/>
  <c r="Q11" i="32"/>
  <c r="I5" i="25"/>
  <c r="I8" i="25"/>
  <c r="J171" i="50"/>
  <c r="J170" i="50"/>
  <c r="I73" i="50"/>
  <c r="I71" i="50"/>
  <c r="I70" i="50"/>
  <c r="I69" i="50"/>
  <c r="I68" i="50"/>
  <c r="G51" i="24"/>
  <c r="J51" i="24" s="1"/>
  <c r="J409" i="45"/>
  <c r="J395" i="45"/>
  <c r="J394" i="45"/>
  <c r="J357" i="45"/>
  <c r="J343" i="45"/>
  <c r="I401" i="45"/>
  <c r="B321" i="32"/>
  <c r="J607" i="39"/>
  <c r="J608" i="39"/>
  <c r="I594" i="45"/>
  <c r="I593" i="45"/>
  <c r="I589" i="45"/>
  <c r="I590" i="45"/>
  <c r="I571" i="45"/>
  <c r="I572" i="45"/>
  <c r="I272" i="45"/>
  <c r="F136" i="48"/>
  <c r="F47" i="48"/>
  <c r="F97" i="48"/>
  <c r="E325" i="48"/>
  <c r="F325" i="48"/>
  <c r="I18" i="47"/>
  <c r="I244" i="45"/>
  <c r="I259" i="45"/>
  <c r="I268" i="45"/>
  <c r="I225" i="45"/>
  <c r="I226" i="45"/>
  <c r="I227" i="45"/>
  <c r="K69" i="49"/>
  <c r="L271" i="49" s="1"/>
  <c r="C195" i="32"/>
  <c r="B195" i="32"/>
  <c r="L269" i="49"/>
  <c r="L266" i="49"/>
  <c r="L265" i="49"/>
  <c r="L264" i="49"/>
  <c r="L270" i="49"/>
  <c r="L267" i="49"/>
  <c r="K86" i="49"/>
  <c r="K85" i="49"/>
  <c r="K84" i="49"/>
  <c r="I357" i="45"/>
  <c r="I347" i="45"/>
  <c r="I366" i="45"/>
  <c r="I373" i="45"/>
  <c r="I343" i="45"/>
  <c r="I391" i="45"/>
  <c r="I387" i="45"/>
  <c r="I409" i="45"/>
  <c r="I360" i="45"/>
  <c r="I411" i="45"/>
  <c r="J413" i="45"/>
  <c r="I413" i="45"/>
  <c r="I617" i="45"/>
  <c r="B160" i="32"/>
  <c r="I614" i="45"/>
  <c r="I569" i="45"/>
  <c r="I611" i="45"/>
  <c r="I93" i="45"/>
  <c r="G67" i="30"/>
  <c r="L67" i="30" s="1"/>
  <c r="G66" i="30"/>
  <c r="H65" i="30"/>
  <c r="F65" i="30"/>
  <c r="E65" i="30"/>
  <c r="G64" i="30"/>
  <c r="G62" i="30"/>
  <c r="H61" i="30"/>
  <c r="F61" i="30"/>
  <c r="E61" i="30"/>
  <c r="G60" i="30"/>
  <c r="H59" i="30"/>
  <c r="F59" i="30"/>
  <c r="E59" i="30"/>
  <c r="G57" i="30"/>
  <c r="G55" i="30"/>
  <c r="G52" i="30"/>
  <c r="G50" i="30"/>
  <c r="G46" i="30"/>
  <c r="G45" i="30"/>
  <c r="F44" i="30"/>
  <c r="E44" i="30"/>
  <c r="G42" i="30"/>
  <c r="G41" i="30"/>
  <c r="G40" i="30"/>
  <c r="H39" i="30"/>
  <c r="F39" i="30"/>
  <c r="E39" i="30"/>
  <c r="G38" i="30"/>
  <c r="G37" i="30"/>
  <c r="G36" i="30"/>
  <c r="G35" i="30"/>
  <c r="G34" i="30"/>
  <c r="G33" i="30"/>
  <c r="G32" i="30"/>
  <c r="F31" i="30"/>
  <c r="F29" i="30" s="1"/>
  <c r="E31" i="30"/>
  <c r="E29" i="30" s="1"/>
  <c r="G30" i="30"/>
  <c r="G28" i="30"/>
  <c r="G27" i="30"/>
  <c r="G26" i="30"/>
  <c r="G25" i="30"/>
  <c r="H24" i="30"/>
  <c r="F24" i="30"/>
  <c r="E24" i="30"/>
  <c r="G23" i="30"/>
  <c r="G22" i="30"/>
  <c r="H21" i="30"/>
  <c r="H20" i="30" s="1"/>
  <c r="F21" i="30"/>
  <c r="E21" i="30"/>
  <c r="E20" i="30" s="1"/>
  <c r="G18" i="30"/>
  <c r="G17" i="30"/>
  <c r="G16" i="30"/>
  <c r="G15" i="30"/>
  <c r="F14" i="30"/>
  <c r="E14" i="30"/>
  <c r="G13" i="30"/>
  <c r="J96" i="46"/>
  <c r="B27" i="32"/>
  <c r="K16" i="45"/>
  <c r="J16" i="45"/>
  <c r="L13" i="45"/>
  <c r="K13" i="45"/>
  <c r="J13" i="45"/>
  <c r="I13" i="45"/>
  <c r="I8" i="45"/>
  <c r="I9" i="45" s="1"/>
  <c r="L8" i="45"/>
  <c r="L6" i="45"/>
  <c r="L9" i="45" s="1"/>
  <c r="K9" i="45"/>
  <c r="K8" i="45"/>
  <c r="K6" i="45"/>
  <c r="J9" i="45"/>
  <c r="J15" i="45" s="1"/>
  <c r="J8" i="45"/>
  <c r="J6" i="45"/>
  <c r="I6" i="45"/>
  <c r="J122" i="46"/>
  <c r="J121" i="46"/>
  <c r="J272" i="46" s="1"/>
  <c r="J216" i="46"/>
  <c r="J217" i="46"/>
  <c r="J218" i="46"/>
  <c r="J273" i="46" s="1"/>
  <c r="J201" i="46"/>
  <c r="J200" i="46"/>
  <c r="J188" i="46"/>
  <c r="J187" i="46"/>
  <c r="J189" i="46"/>
  <c r="J92" i="46"/>
  <c r="J271" i="46" s="1"/>
  <c r="J109" i="46"/>
  <c r="J87" i="46"/>
  <c r="J85" i="46"/>
  <c r="J16" i="46"/>
  <c r="J53" i="46"/>
  <c r="J61" i="46"/>
  <c r="J60" i="46"/>
  <c r="J51" i="46"/>
  <c r="J44" i="46"/>
  <c r="J46" i="46"/>
  <c r="J28" i="46"/>
  <c r="J27" i="46"/>
  <c r="J26" i="46"/>
  <c r="J45" i="46"/>
  <c r="J21" i="46"/>
  <c r="J20" i="46"/>
  <c r="J15" i="46"/>
  <c r="J17" i="46"/>
  <c r="J10" i="46"/>
  <c r="J9" i="46"/>
  <c r="J6" i="46"/>
  <c r="J5" i="46"/>
  <c r="I29" i="25"/>
  <c r="I28" i="25"/>
  <c r="I27" i="25"/>
  <c r="I26" i="25"/>
  <c r="I25" i="25"/>
  <c r="I24" i="25"/>
  <c r="I23" i="25"/>
  <c r="I22" i="25"/>
  <c r="I21" i="25"/>
  <c r="I20" i="25"/>
  <c r="I19" i="25"/>
  <c r="H17" i="25"/>
  <c r="H18" i="25" s="1"/>
  <c r="G17" i="25"/>
  <c r="G18" i="25" s="1"/>
  <c r="G30" i="25" s="1"/>
  <c r="F17" i="25"/>
  <c r="F18" i="25" s="1"/>
  <c r="F30" i="25" s="1"/>
  <c r="E17" i="25"/>
  <c r="E18" i="25" s="1"/>
  <c r="E30" i="25" s="1"/>
  <c r="D17" i="25"/>
  <c r="D18" i="25" s="1"/>
  <c r="D30" i="25" s="1"/>
  <c r="C17" i="25"/>
  <c r="C18" i="25" s="1"/>
  <c r="C30" i="25" s="1"/>
  <c r="B17" i="25"/>
  <c r="I16" i="25"/>
  <c r="I15" i="25"/>
  <c r="I14" i="25"/>
  <c r="I13" i="25"/>
  <c r="I12" i="25"/>
  <c r="I11" i="25"/>
  <c r="I10" i="25"/>
  <c r="I9" i="25"/>
  <c r="I7" i="25"/>
  <c r="I6" i="25"/>
  <c r="H59" i="24"/>
  <c r="G59" i="24"/>
  <c r="F44" i="24"/>
  <c r="H38" i="24"/>
  <c r="J38" i="24" s="1"/>
  <c r="G33" i="24"/>
  <c r="J33" i="24" s="1"/>
  <c r="F26" i="24"/>
  <c r="F23" i="24"/>
  <c r="J23" i="24" s="1"/>
  <c r="F17" i="24"/>
  <c r="F15" i="24"/>
  <c r="J52" i="29"/>
  <c r="G50" i="29"/>
  <c r="J43" i="29"/>
  <c r="H40" i="29"/>
  <c r="J40" i="29" s="1"/>
  <c r="G40" i="29"/>
  <c r="J35" i="29"/>
  <c r="H29" i="29"/>
  <c r="J29" i="29" s="1"/>
  <c r="G29" i="29"/>
  <c r="G27" i="29"/>
  <c r="G26" i="29"/>
  <c r="G25" i="29"/>
  <c r="G24" i="29"/>
  <c r="G23" i="29"/>
  <c r="G22" i="29"/>
  <c r="F18" i="29"/>
  <c r="E18" i="29"/>
  <c r="J14" i="29"/>
  <c r="G4" i="29"/>
  <c r="F421" i="48"/>
  <c r="E412" i="48"/>
  <c r="E338" i="48"/>
  <c r="E255" i="48"/>
  <c r="E239" i="48"/>
  <c r="E256" i="48" s="1"/>
  <c r="E420" i="48" s="1"/>
  <c r="E206" i="48"/>
  <c r="E194" i="48"/>
  <c r="E151" i="48"/>
  <c r="E139" i="48"/>
  <c r="E111" i="48"/>
  <c r="E101" i="48"/>
  <c r="E71" i="48"/>
  <c r="E51" i="48"/>
  <c r="G41" i="47"/>
  <c r="F41" i="47"/>
  <c r="E41" i="47"/>
  <c r="G40" i="47"/>
  <c r="G43" i="47" s="1"/>
  <c r="G34" i="47"/>
  <c r="F18" i="47"/>
  <c r="F40" i="47" s="1"/>
  <c r="E10" i="47"/>
  <c r="E18" i="47" s="1"/>
  <c r="E34" i="47" s="1"/>
  <c r="E43" i="47" s="1"/>
  <c r="G689" i="45"/>
  <c r="F501" i="45"/>
  <c r="F684" i="45" s="1"/>
  <c r="E501" i="45"/>
  <c r="E684" i="45" s="1"/>
  <c r="E433" i="45"/>
  <c r="E417" i="45"/>
  <c r="E418" i="45" s="1"/>
  <c r="J432" i="39"/>
  <c r="K472" i="34"/>
  <c r="I673" i="34"/>
  <c r="I639" i="39"/>
  <c r="I679" i="34"/>
  <c r="I645" i="39"/>
  <c r="I676" i="34"/>
  <c r="I642" i="39"/>
  <c r="K362" i="43"/>
  <c r="K377" i="44"/>
  <c r="K371" i="44"/>
  <c r="K370" i="44"/>
  <c r="K369" i="44"/>
  <c r="K373" i="44"/>
  <c r="K374" i="44"/>
  <c r="K375" i="44"/>
  <c r="R361" i="43"/>
  <c r="K364" i="43" s="1"/>
  <c r="K360" i="43"/>
  <c r="K357" i="43"/>
  <c r="K356" i="43"/>
  <c r="K355" i="43"/>
  <c r="I627" i="34"/>
  <c r="I580" i="39"/>
  <c r="J80" i="42"/>
  <c r="J244" i="42"/>
  <c r="J61" i="42"/>
  <c r="J26" i="42"/>
  <c r="L178" i="42"/>
  <c r="K178" i="42"/>
  <c r="J178" i="42"/>
  <c r="L177" i="42"/>
  <c r="K177" i="42"/>
  <c r="J177" i="42"/>
  <c r="L176" i="42"/>
  <c r="K176" i="42"/>
  <c r="J176" i="42"/>
  <c r="L175" i="42"/>
  <c r="K175" i="42"/>
  <c r="J175" i="42"/>
  <c r="L174" i="42"/>
  <c r="K174" i="42"/>
  <c r="J174" i="42"/>
  <c r="L173" i="42"/>
  <c r="K173" i="42"/>
  <c r="J173" i="42"/>
  <c r="L172" i="42"/>
  <c r="K172" i="42"/>
  <c r="J172" i="42"/>
  <c r="L171" i="42"/>
  <c r="K171" i="42"/>
  <c r="J171" i="42"/>
  <c r="L170" i="42"/>
  <c r="K170" i="42"/>
  <c r="J170" i="42"/>
  <c r="L169" i="42"/>
  <c r="K169" i="42"/>
  <c r="J169" i="42"/>
  <c r="L166" i="42"/>
  <c r="K166" i="42"/>
  <c r="J166" i="42"/>
  <c r="L165" i="42"/>
  <c r="K165" i="42"/>
  <c r="J165" i="42"/>
  <c r="L164" i="42"/>
  <c r="K164" i="42"/>
  <c r="J164" i="42"/>
  <c r="L163" i="42"/>
  <c r="K163" i="42"/>
  <c r="J163" i="42"/>
  <c r="L162" i="42"/>
  <c r="K162" i="42"/>
  <c r="J162" i="42"/>
  <c r="L161" i="42"/>
  <c r="K161" i="42"/>
  <c r="J161" i="42"/>
  <c r="L160" i="42"/>
  <c r="K160" i="42"/>
  <c r="J160" i="42"/>
  <c r="L159" i="42"/>
  <c r="K159" i="42"/>
  <c r="J159" i="42"/>
  <c r="L158" i="42"/>
  <c r="K158" i="42"/>
  <c r="J158" i="42"/>
  <c r="L157" i="42"/>
  <c r="K157" i="42"/>
  <c r="J157" i="42"/>
  <c r="L156" i="42"/>
  <c r="K156" i="42"/>
  <c r="J156" i="42"/>
  <c r="L155" i="42"/>
  <c r="K155" i="42"/>
  <c r="J155" i="42"/>
  <c r="L154" i="42"/>
  <c r="K154" i="42"/>
  <c r="J154" i="42"/>
  <c r="L153" i="42"/>
  <c r="K153" i="42"/>
  <c r="J153" i="42"/>
  <c r="L152" i="42"/>
  <c r="K152" i="42"/>
  <c r="J152" i="42"/>
  <c r="L151" i="42"/>
  <c r="K151" i="42"/>
  <c r="J151" i="42"/>
  <c r="L150" i="42"/>
  <c r="K150" i="42"/>
  <c r="J150" i="42"/>
  <c r="L149" i="42"/>
  <c r="K149" i="42"/>
  <c r="J149" i="42"/>
  <c r="L148" i="42"/>
  <c r="K148" i="42"/>
  <c r="J148" i="42"/>
  <c r="L147" i="42"/>
  <c r="K147" i="42"/>
  <c r="J147" i="42"/>
  <c r="L146" i="42"/>
  <c r="K146" i="42"/>
  <c r="J146" i="42"/>
  <c r="L145" i="42"/>
  <c r="K145" i="42"/>
  <c r="J145" i="42"/>
  <c r="L144" i="42"/>
  <c r="K144" i="42"/>
  <c r="J144" i="42"/>
  <c r="L143" i="42"/>
  <c r="K143" i="42"/>
  <c r="J143" i="42"/>
  <c r="L142" i="42"/>
  <c r="K142" i="42"/>
  <c r="J142" i="42"/>
  <c r="L141" i="42"/>
  <c r="K141" i="42"/>
  <c r="J141" i="42"/>
  <c r="L140" i="42"/>
  <c r="K140" i="42"/>
  <c r="J140" i="42"/>
  <c r="L136" i="42"/>
  <c r="K136" i="42"/>
  <c r="J136" i="42"/>
  <c r="L135" i="42"/>
  <c r="K135" i="42"/>
  <c r="J135" i="42"/>
  <c r="L133" i="42"/>
  <c r="K133" i="42"/>
  <c r="J133" i="42"/>
  <c r="L132" i="42"/>
  <c r="K132" i="42"/>
  <c r="J132" i="42"/>
  <c r="L131" i="42"/>
  <c r="K131" i="42"/>
  <c r="J131" i="42"/>
  <c r="L130" i="42"/>
  <c r="K130" i="42"/>
  <c r="J130" i="42"/>
  <c r="L129" i="42"/>
  <c r="K129" i="42"/>
  <c r="J129" i="42"/>
  <c r="L128" i="42"/>
  <c r="K128" i="42"/>
  <c r="J128" i="42"/>
  <c r="L127" i="42"/>
  <c r="K127" i="42"/>
  <c r="J127" i="42"/>
  <c r="L126" i="42"/>
  <c r="K126" i="42"/>
  <c r="J126" i="42"/>
  <c r="L125" i="42"/>
  <c r="K125" i="42"/>
  <c r="J125" i="42"/>
  <c r="L124" i="42"/>
  <c r="K124" i="42"/>
  <c r="J124" i="42"/>
  <c r="L123" i="42"/>
  <c r="K123" i="42"/>
  <c r="J123" i="42"/>
  <c r="L122" i="42"/>
  <c r="K122" i="42"/>
  <c r="J122" i="42"/>
  <c r="L121" i="42"/>
  <c r="K121" i="42"/>
  <c r="J121" i="42"/>
  <c r="L120" i="42"/>
  <c r="K120" i="42"/>
  <c r="J120" i="42"/>
  <c r="L119" i="42"/>
  <c r="K119" i="42"/>
  <c r="J119" i="42"/>
  <c r="L118" i="42"/>
  <c r="K118" i="42"/>
  <c r="J118" i="42"/>
  <c r="L117" i="42"/>
  <c r="K117" i="42"/>
  <c r="J117" i="42"/>
  <c r="L116" i="42"/>
  <c r="K116" i="42"/>
  <c r="J116" i="42"/>
  <c r="L115" i="42"/>
  <c r="K115" i="42"/>
  <c r="J115" i="42"/>
  <c r="L114" i="42"/>
  <c r="K114" i="42"/>
  <c r="J114" i="42"/>
  <c r="L113" i="42"/>
  <c r="K113" i="42"/>
  <c r="J113" i="42"/>
  <c r="L112" i="42"/>
  <c r="K112" i="42"/>
  <c r="J112" i="42"/>
  <c r="L111" i="42"/>
  <c r="K111" i="42"/>
  <c r="J111" i="42"/>
  <c r="L110" i="42"/>
  <c r="K110" i="42"/>
  <c r="J110" i="42"/>
  <c r="L109" i="42"/>
  <c r="K109" i="42"/>
  <c r="J109" i="42"/>
  <c r="L108" i="42"/>
  <c r="K108" i="42"/>
  <c r="J108" i="42"/>
  <c r="L107" i="42"/>
  <c r="K107" i="42"/>
  <c r="J107" i="42"/>
  <c r="L106" i="42"/>
  <c r="K106" i="42"/>
  <c r="J106" i="42"/>
  <c r="L105" i="42"/>
  <c r="K105" i="42"/>
  <c r="J105" i="42"/>
  <c r="L104" i="42"/>
  <c r="K104" i="42"/>
  <c r="J104" i="42"/>
  <c r="L103" i="42"/>
  <c r="K103" i="42"/>
  <c r="J103" i="42"/>
  <c r="L102" i="42"/>
  <c r="K102" i="42"/>
  <c r="J102" i="42"/>
  <c r="L101" i="42"/>
  <c r="K101" i="42"/>
  <c r="J101" i="42"/>
  <c r="L100" i="42"/>
  <c r="K100" i="42"/>
  <c r="J100" i="42"/>
  <c r="L99" i="42"/>
  <c r="K99" i="42"/>
  <c r="J99" i="42"/>
  <c r="L98" i="42"/>
  <c r="K98" i="42"/>
  <c r="J98" i="42"/>
  <c r="L97" i="42"/>
  <c r="K97" i="42"/>
  <c r="J97" i="42"/>
  <c r="I279" i="39"/>
  <c r="I275" i="39"/>
  <c r="I258" i="39"/>
  <c r="I238" i="39"/>
  <c r="I370" i="39"/>
  <c r="I388" i="39"/>
  <c r="I392" i="39"/>
  <c r="I374" i="39"/>
  <c r="I367" i="39"/>
  <c r="I357" i="39"/>
  <c r="I353" i="39"/>
  <c r="I432" i="39"/>
  <c r="I428" i="39"/>
  <c r="I430" i="39"/>
  <c r="I416" i="39"/>
  <c r="I406" i="39"/>
  <c r="I125" i="39"/>
  <c r="F122" i="41"/>
  <c r="E122" i="41"/>
  <c r="G121" i="41"/>
  <c r="G120" i="41"/>
  <c r="G119" i="41"/>
  <c r="G118" i="41"/>
  <c r="G117" i="41"/>
  <c r="G116" i="41"/>
  <c r="G115" i="41"/>
  <c r="G114" i="41"/>
  <c r="G113" i="41"/>
  <c r="F110" i="41"/>
  <c r="E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E94" i="41"/>
  <c r="E54" i="41"/>
  <c r="J145" i="40"/>
  <c r="B41" i="32"/>
  <c r="J11" i="40"/>
  <c r="J83" i="40"/>
  <c r="J31" i="40"/>
  <c r="J33" i="40"/>
  <c r="J49" i="40"/>
  <c r="J50" i="40"/>
  <c r="J68" i="40"/>
  <c r="J70" i="40"/>
  <c r="J82" i="40"/>
  <c r="J84" i="40"/>
  <c r="J99" i="40"/>
  <c r="J100" i="40"/>
  <c r="J115" i="40"/>
  <c r="J117" i="40"/>
  <c r="J126" i="40"/>
  <c r="J128" i="40"/>
  <c r="J144" i="40"/>
  <c r="J153" i="40"/>
  <c r="J152" i="40"/>
  <c r="J154" i="40"/>
  <c r="J157" i="40"/>
  <c r="J159" i="40"/>
  <c r="J170" i="40"/>
  <c r="J172" i="40"/>
  <c r="J184" i="40"/>
  <c r="J186" i="40"/>
  <c r="J185" i="40"/>
  <c r="S16" i="32"/>
  <c r="R16" i="32"/>
  <c r="Q16" i="32"/>
  <c r="P16" i="32"/>
  <c r="J237" i="40"/>
  <c r="J238" i="40"/>
  <c r="J224" i="40"/>
  <c r="J225" i="40"/>
  <c r="J208" i="40"/>
  <c r="J342" i="40" s="1"/>
  <c r="J207" i="40"/>
  <c r="J203" i="40"/>
  <c r="J200" i="40"/>
  <c r="J262" i="40"/>
  <c r="J261" i="40"/>
  <c r="J343" i="40" s="1"/>
  <c r="J263" i="40"/>
  <c r="J286" i="40"/>
  <c r="J287" i="40"/>
  <c r="J311" i="40"/>
  <c r="J310" i="40"/>
  <c r="J336" i="40"/>
  <c r="J338" i="40"/>
  <c r="J344" i="40" s="1"/>
  <c r="J37" i="40"/>
  <c r="J40" i="40"/>
  <c r="J39" i="40"/>
  <c r="J32" i="40"/>
  <c r="J21" i="40"/>
  <c r="J20" i="40"/>
  <c r="J15" i="40"/>
  <c r="J17" i="40"/>
  <c r="J45" i="40"/>
  <c r="J44" i="40"/>
  <c r="J8" i="40"/>
  <c r="J7" i="40"/>
  <c r="G703" i="39"/>
  <c r="I109" i="34"/>
  <c r="I257" i="37"/>
  <c r="I272" i="37"/>
  <c r="J149" i="37"/>
  <c r="J132" i="37"/>
  <c r="J35" i="37"/>
  <c r="J26" i="37"/>
  <c r="J37" i="37"/>
  <c r="J28" i="37"/>
  <c r="I188" i="37"/>
  <c r="I195" i="37"/>
  <c r="I206" i="37"/>
  <c r="I202" i="37"/>
  <c r="I204" i="37"/>
  <c r="I196" i="37"/>
  <c r="I197" i="37"/>
  <c r="I189" i="37"/>
  <c r="I190" i="37"/>
  <c r="I179" i="37"/>
  <c r="I173" i="37"/>
  <c r="J44" i="37"/>
  <c r="J45" i="37"/>
  <c r="J36" i="37"/>
  <c r="J27" i="37"/>
  <c r="J20" i="37"/>
  <c r="J21" i="37"/>
  <c r="J16" i="37"/>
  <c r="J17" i="37"/>
  <c r="J11" i="37"/>
  <c r="J5" i="37"/>
  <c r="J6" i="37"/>
  <c r="I191" i="37"/>
  <c r="I198" i="37"/>
  <c r="I208" i="37"/>
  <c r="J62" i="37"/>
  <c r="J63" i="37"/>
  <c r="J81" i="37"/>
  <c r="J82" i="37"/>
  <c r="J102" i="37"/>
  <c r="J103" i="37"/>
  <c r="J116" i="37"/>
  <c r="J117" i="37"/>
  <c r="J133" i="37"/>
  <c r="J150" i="37"/>
  <c r="J167" i="37"/>
  <c r="J168" i="37"/>
  <c r="I223" i="37"/>
  <c r="I224" i="37"/>
  <c r="I241" i="37"/>
  <c r="I242" i="37"/>
  <c r="I258" i="37"/>
  <c r="I273" i="37"/>
  <c r="I282" i="37"/>
  <c r="I283" i="37"/>
  <c r="I288" i="37"/>
  <c r="I289" i="37"/>
  <c r="G292" i="37"/>
  <c r="F292" i="37"/>
  <c r="E292" i="37"/>
  <c r="D292" i="37"/>
  <c r="I304" i="37"/>
  <c r="I302" i="37"/>
  <c r="J306" i="37"/>
  <c r="I306" i="37"/>
  <c r="G326" i="37"/>
  <c r="D326" i="37"/>
  <c r="F326" i="37"/>
  <c r="E326" i="37"/>
  <c r="J299" i="37"/>
  <c r="I299" i="37"/>
  <c r="E304" i="32"/>
  <c r="I315" i="34"/>
  <c r="I311" i="34"/>
  <c r="I299" i="34"/>
  <c r="I272" i="34"/>
  <c r="I626" i="34"/>
  <c r="I601" i="34"/>
  <c r="I580" i="34"/>
  <c r="I475" i="34"/>
  <c r="I388" i="34"/>
  <c r="I384" i="34"/>
  <c r="I428" i="34"/>
  <c r="I433" i="34"/>
  <c r="I430" i="34"/>
  <c r="I422" i="34"/>
  <c r="I460" i="34"/>
  <c r="I457" i="34"/>
  <c r="I447" i="34"/>
  <c r="I379" i="34"/>
  <c r="I404" i="34"/>
  <c r="I445" i="34"/>
  <c r="J17" i="36"/>
  <c r="J14" i="36"/>
  <c r="J13" i="36"/>
  <c r="J31" i="36"/>
  <c r="J35" i="36"/>
  <c r="J34" i="36"/>
  <c r="J30" i="36"/>
  <c r="H37" i="36"/>
  <c r="G37" i="36"/>
  <c r="F37" i="36"/>
  <c r="E37" i="36"/>
  <c r="H21" i="36"/>
  <c r="G21" i="36"/>
  <c r="F21" i="36"/>
  <c r="E21" i="36"/>
  <c r="I89" i="34"/>
  <c r="I88" i="34"/>
  <c r="I87" i="34"/>
  <c r="I86" i="34"/>
  <c r="I29" i="34"/>
  <c r="I28" i="34"/>
  <c r="D27" i="32"/>
  <c r="C27" i="32"/>
  <c r="E25" i="32"/>
  <c r="G184" i="26"/>
  <c r="G183" i="26"/>
  <c r="N183" i="26"/>
  <c r="B280" i="32"/>
  <c r="C280" i="32"/>
  <c r="D280" i="32"/>
  <c r="E277" i="32"/>
  <c r="B266" i="32"/>
  <c r="C266" i="32"/>
  <c r="D266" i="32"/>
  <c r="E263" i="32"/>
  <c r="E279" i="32"/>
  <c r="E278" i="32"/>
  <c r="E264" i="32"/>
  <c r="E265" i="32"/>
  <c r="D217" i="32"/>
  <c r="C217" i="32"/>
  <c r="B207" i="32"/>
  <c r="D314" i="32"/>
  <c r="E303" i="32"/>
  <c r="E302" i="32"/>
  <c r="E312" i="32"/>
  <c r="E311" i="32"/>
  <c r="F15" i="27"/>
  <c r="L95" i="26"/>
  <c r="F23" i="33"/>
  <c r="G23" i="33" s="1"/>
  <c r="F22" i="33"/>
  <c r="G22" i="33" s="1"/>
  <c r="J27" i="33"/>
  <c r="E27" i="33"/>
  <c r="J18" i="33"/>
  <c r="J20" i="33" s="1"/>
  <c r="E18" i="33"/>
  <c r="E20" i="33" s="1"/>
  <c r="J12" i="33"/>
  <c r="J14" i="33" s="1"/>
  <c r="E12" i="33"/>
  <c r="M95" i="26"/>
  <c r="C314" i="32"/>
  <c r="B314" i="32"/>
  <c r="D305" i="32"/>
  <c r="C305" i="32"/>
  <c r="B305" i="32"/>
  <c r="C294" i="32"/>
  <c r="B294" i="32"/>
  <c r="J217" i="32"/>
  <c r="I217" i="32"/>
  <c r="H217" i="32"/>
  <c r="F217" i="32"/>
  <c r="E217" i="32"/>
  <c r="C176" i="32"/>
  <c r="B176" i="32"/>
  <c r="D129" i="32"/>
  <c r="D130" i="32"/>
  <c r="D131" i="32"/>
  <c r="D128" i="32"/>
  <c r="G129" i="32"/>
  <c r="G130" i="32"/>
  <c r="G131" i="32"/>
  <c r="G128" i="32"/>
  <c r="F132" i="32"/>
  <c r="B132" i="32"/>
  <c r="C132" i="32"/>
  <c r="E132" i="32"/>
  <c r="G122" i="32"/>
  <c r="F123" i="32"/>
  <c r="C123" i="32"/>
  <c r="E123" i="32"/>
  <c r="C105" i="32"/>
  <c r="D105" i="32"/>
  <c r="E104" i="32"/>
  <c r="E103" i="32"/>
  <c r="E109" i="32"/>
  <c r="C110" i="32"/>
  <c r="D110" i="32"/>
  <c r="E108" i="32"/>
  <c r="D99" i="32"/>
  <c r="E99" i="32"/>
  <c r="C99" i="32"/>
  <c r="F89" i="32"/>
  <c r="F92" i="32"/>
  <c r="F94" i="32"/>
  <c r="F96" i="32"/>
  <c r="F98" i="32"/>
  <c r="C78" i="32"/>
  <c r="D78" i="32"/>
  <c r="E75" i="32"/>
  <c r="E76" i="32"/>
  <c r="E77" i="32"/>
  <c r="C10" i="32"/>
  <c r="D10" i="32"/>
  <c r="E9" i="32"/>
  <c r="E8" i="32"/>
  <c r="E3" i="32"/>
  <c r="B4" i="32"/>
  <c r="C4" i="32"/>
  <c r="D4" i="32"/>
  <c r="E2" i="32"/>
  <c r="B20" i="32"/>
  <c r="C20" i="32"/>
  <c r="D20" i="32"/>
  <c r="E19" i="32"/>
  <c r="E17" i="32"/>
  <c r="C63" i="32"/>
  <c r="M38" i="26"/>
  <c r="N38" i="26"/>
  <c r="O38" i="26"/>
  <c r="M39" i="26"/>
  <c r="N39" i="26"/>
  <c r="O39" i="26"/>
  <c r="L38" i="26"/>
  <c r="L39" i="26"/>
  <c r="K37" i="16"/>
  <c r="J37" i="16"/>
  <c r="L144" i="27"/>
  <c r="M144" i="27" s="1"/>
  <c r="L130" i="26"/>
  <c r="M130" i="26"/>
  <c r="L136" i="26"/>
  <c r="N102" i="26"/>
  <c r="L109" i="26"/>
  <c r="M109" i="26"/>
  <c r="L87" i="26"/>
  <c r="L88" i="26"/>
  <c r="M88" i="26"/>
  <c r="M87" i="26"/>
  <c r="L28" i="26"/>
  <c r="L27" i="26"/>
  <c r="L26" i="26"/>
  <c r="L25" i="26"/>
  <c r="L24" i="26"/>
  <c r="L23" i="26"/>
  <c r="L22" i="26"/>
  <c r="L21" i="26"/>
  <c r="L20" i="26"/>
  <c r="L10" i="26"/>
  <c r="L9" i="26"/>
  <c r="L8" i="26"/>
  <c r="L7" i="26"/>
  <c r="L6" i="26"/>
  <c r="L5" i="26"/>
  <c r="L4" i="26"/>
  <c r="L3" i="26"/>
  <c r="L2" i="26"/>
  <c r="M21" i="26"/>
  <c r="M22" i="26"/>
  <c r="M23" i="26"/>
  <c r="M24" i="26"/>
  <c r="M25" i="26"/>
  <c r="M26" i="26"/>
  <c r="M27" i="26"/>
  <c r="M28" i="26"/>
  <c r="M20" i="26"/>
  <c r="M4" i="26"/>
  <c r="M10" i="26"/>
  <c r="M9" i="26"/>
  <c r="M8" i="26"/>
  <c r="M7" i="26"/>
  <c r="M6" i="26"/>
  <c r="M5" i="26"/>
  <c r="M3" i="26"/>
  <c r="M2" i="26"/>
  <c r="D5" i="27"/>
  <c r="K5" i="27"/>
  <c r="N6" i="27"/>
  <c r="O6" i="27" s="1"/>
  <c r="L10" i="27"/>
  <c r="M10" i="27"/>
  <c r="N10" i="27"/>
  <c r="O10" i="27" s="1"/>
  <c r="N12" i="27"/>
  <c r="O12" i="27" s="1"/>
  <c r="L13" i="27"/>
  <c r="M13" i="27"/>
  <c r="L14" i="27"/>
  <c r="M14" i="27"/>
  <c r="L15" i="27"/>
  <c r="M15" i="27"/>
  <c r="L16" i="27"/>
  <c r="L17" i="27"/>
  <c r="M17" i="27"/>
  <c r="L18" i="27"/>
  <c r="M18" i="27"/>
  <c r="L19" i="27"/>
  <c r="M19" i="27"/>
  <c r="L20" i="27"/>
  <c r="M20" i="27"/>
  <c r="L21" i="27"/>
  <c r="M21" i="27"/>
  <c r="L22" i="27"/>
  <c r="M22" i="27"/>
  <c r="L23" i="27"/>
  <c r="M23" i="27"/>
  <c r="L24" i="27"/>
  <c r="M24" i="27"/>
  <c r="L25" i="27"/>
  <c r="M25" i="27"/>
  <c r="L26" i="27"/>
  <c r="M26" i="27"/>
  <c r="F27" i="27"/>
  <c r="L27" i="27"/>
  <c r="M27" i="27"/>
  <c r="F28" i="27"/>
  <c r="L28" i="27"/>
  <c r="M28" i="27"/>
  <c r="N29" i="27"/>
  <c r="O29" i="27" s="1"/>
  <c r="N30" i="27"/>
  <c r="O30" i="27" s="1"/>
  <c r="D45" i="27"/>
  <c r="K45" i="27"/>
  <c r="N46" i="27"/>
  <c r="O46" i="27" s="1"/>
  <c r="N47" i="27"/>
  <c r="O47" i="27" s="1"/>
  <c r="N48" i="27"/>
  <c r="O48" i="27" s="1"/>
  <c r="F49" i="27"/>
  <c r="F50" i="27" s="1"/>
  <c r="N49" i="27"/>
  <c r="O49" i="27" s="1"/>
  <c r="N50" i="27"/>
  <c r="O50" i="27" s="1"/>
  <c r="N51" i="27"/>
  <c r="O51" i="27" s="1"/>
  <c r="N52" i="27"/>
  <c r="O52" i="27" s="1"/>
  <c r="N53" i="27"/>
  <c r="O53" i="27" s="1"/>
  <c r="N54" i="27"/>
  <c r="O54" i="27" s="1"/>
  <c r="N55" i="27"/>
  <c r="O55" i="27" s="1"/>
  <c r="N56" i="27"/>
  <c r="O56" i="27" s="1"/>
  <c r="N57" i="27"/>
  <c r="O57" i="27" s="1"/>
  <c r="N58" i="27"/>
  <c r="O58" i="27" s="1"/>
  <c r="N59" i="27"/>
  <c r="O59" i="27" s="1"/>
  <c r="N60" i="27"/>
  <c r="O60" i="27" s="1"/>
  <c r="N61" i="27"/>
  <c r="O61" i="27" s="1"/>
  <c r="N62" i="27"/>
  <c r="O62" i="27" s="1"/>
  <c r="N63" i="27"/>
  <c r="O63" i="27" s="1"/>
  <c r="N64" i="27"/>
  <c r="O64" i="27" s="1"/>
  <c r="N65" i="27"/>
  <c r="O65" i="27" s="1"/>
  <c r="N66" i="27"/>
  <c r="O66" i="27" s="1"/>
  <c r="N67" i="27"/>
  <c r="O67" i="27" s="1"/>
  <c r="N68" i="27"/>
  <c r="O68" i="27" s="1"/>
  <c r="N69" i="27"/>
  <c r="O69" i="27" s="1"/>
  <c r="N70" i="27"/>
  <c r="O70" i="27" s="1"/>
  <c r="N71" i="27"/>
  <c r="O71" i="27" s="1"/>
  <c r="N72" i="27"/>
  <c r="O72" i="27" s="1"/>
  <c r="N73" i="27"/>
  <c r="O73" i="27" s="1"/>
  <c r="N74" i="27"/>
  <c r="O74" i="27" s="1"/>
  <c r="N75" i="27"/>
  <c r="O75" i="27" s="1"/>
  <c r="N76" i="27"/>
  <c r="O76" i="27" s="1"/>
  <c r="N77" i="27"/>
  <c r="O77" i="27" s="1"/>
  <c r="N78" i="27"/>
  <c r="O78" i="27" s="1"/>
  <c r="N79" i="27"/>
  <c r="O79" i="27" s="1"/>
  <c r="N80" i="27"/>
  <c r="O80" i="27" s="1"/>
  <c r="N81" i="27"/>
  <c r="O81" i="27" s="1"/>
  <c r="N82" i="27"/>
  <c r="O82" i="27" s="1"/>
  <c r="N83" i="27"/>
  <c r="O83" i="27" s="1"/>
  <c r="N84" i="27"/>
  <c r="O84" i="27" s="1"/>
  <c r="N85" i="27"/>
  <c r="O85" i="27" s="1"/>
  <c r="F86" i="27"/>
  <c r="N86" i="27"/>
  <c r="O86" i="27" s="1"/>
  <c r="N87" i="27"/>
  <c r="O87" i="27" s="1"/>
  <c r="N88" i="27"/>
  <c r="O88" i="27" s="1"/>
  <c r="N89" i="27"/>
  <c r="O89" i="27" s="1"/>
  <c r="N90" i="27"/>
  <c r="O90" i="27" s="1"/>
  <c r="N91" i="27"/>
  <c r="O91" i="27" s="1"/>
  <c r="N92" i="27"/>
  <c r="O92" i="27" s="1"/>
  <c r="N93" i="27"/>
  <c r="O93" i="27" s="1"/>
  <c r="N94" i="27"/>
  <c r="O94" i="27" s="1"/>
  <c r="N95" i="27"/>
  <c r="O95" i="27" s="1"/>
  <c r="N96" i="27"/>
  <c r="O96" i="27" s="1"/>
  <c r="L97" i="27"/>
  <c r="L98" i="27"/>
  <c r="F100" i="27"/>
  <c r="L102" i="27"/>
  <c r="M102" i="27"/>
  <c r="L103" i="27"/>
  <c r="M103" i="27"/>
  <c r="N103" i="27"/>
  <c r="O103" i="27" s="1"/>
  <c r="F104" i="27"/>
  <c r="L104" i="27"/>
  <c r="M104" i="27"/>
  <c r="L105" i="27"/>
  <c r="M105" i="27"/>
  <c r="N106" i="27"/>
  <c r="O106" i="27" s="1"/>
  <c r="N107" i="27"/>
  <c r="O107" i="27" s="1"/>
  <c r="N108" i="27"/>
  <c r="O108" i="27" s="1"/>
  <c r="L109" i="27"/>
  <c r="M109" i="27"/>
  <c r="L110" i="27"/>
  <c r="M110" i="27"/>
  <c r="L123" i="27"/>
  <c r="L129" i="27"/>
  <c r="D140" i="27"/>
  <c r="K140" i="27"/>
  <c r="N141" i="27"/>
  <c r="O141" i="27" s="1"/>
  <c r="N142" i="27"/>
  <c r="O142" i="27" s="1"/>
  <c r="N143" i="27"/>
  <c r="O143" i="27" s="1"/>
  <c r="N144" i="27"/>
  <c r="O144" i="27" s="1"/>
  <c r="L145" i="27"/>
  <c r="M145" i="27"/>
  <c r="N145" i="27"/>
  <c r="O145" i="27" s="1"/>
  <c r="N146" i="27"/>
  <c r="O146" i="27" s="1"/>
  <c r="N147" i="27"/>
  <c r="O147" i="27" s="1"/>
  <c r="N148" i="27"/>
  <c r="O148" i="27" s="1"/>
  <c r="L162" i="27"/>
  <c r="M162" i="27"/>
  <c r="N162" i="27"/>
  <c r="O162" i="27" s="1"/>
  <c r="N163" i="27"/>
  <c r="O163" i="27" s="1"/>
  <c r="N164" i="27"/>
  <c r="O164" i="27" s="1"/>
  <c r="N165" i="27"/>
  <c r="O165" i="27" s="1"/>
  <c r="N166" i="27"/>
  <c r="O166" i="27" s="1"/>
  <c r="N167" i="27"/>
  <c r="O167" i="27" s="1"/>
  <c r="N168" i="27"/>
  <c r="O168" i="27" s="1"/>
  <c r="N169" i="27"/>
  <c r="O169" i="27" s="1"/>
  <c r="N170" i="27"/>
  <c r="O170" i="27" s="1"/>
  <c r="N171" i="27"/>
  <c r="O171" i="27" s="1"/>
  <c r="N172" i="27"/>
  <c r="O172" i="27" s="1"/>
  <c r="N173" i="27"/>
  <c r="O173" i="27" s="1"/>
  <c r="N176" i="27"/>
  <c r="O176" i="27" s="1"/>
  <c r="N177" i="27"/>
  <c r="O177" i="27" s="1"/>
  <c r="F182" i="27"/>
  <c r="E203" i="27"/>
  <c r="J203" i="27"/>
  <c r="E204" i="27"/>
  <c r="J204" i="27"/>
  <c r="E207" i="27"/>
  <c r="E206" i="27" s="1"/>
  <c r="J207" i="27"/>
  <c r="J206" i="27" s="1"/>
  <c r="K149" i="26"/>
  <c r="K150" i="26"/>
  <c r="M136" i="26" s="1"/>
  <c r="J376" i="26"/>
  <c r="I376" i="26"/>
  <c r="H376" i="26"/>
  <c r="K372" i="26"/>
  <c r="L372" i="26" s="1"/>
  <c r="K373" i="26"/>
  <c r="L197" i="26"/>
  <c r="F197" i="26"/>
  <c r="F196" i="26"/>
  <c r="O195" i="26"/>
  <c r="L195" i="26"/>
  <c r="F195" i="26"/>
  <c r="F194" i="26"/>
  <c r="L193" i="26"/>
  <c r="F193" i="26"/>
  <c r="L192" i="26"/>
  <c r="F192" i="26"/>
  <c r="L191" i="26"/>
  <c r="F191" i="26"/>
  <c r="L190" i="26"/>
  <c r="F190" i="26"/>
  <c r="L189" i="26"/>
  <c r="F189" i="26"/>
  <c r="L188" i="26"/>
  <c r="F188" i="26"/>
  <c r="L187" i="26"/>
  <c r="F187" i="26"/>
  <c r="L186" i="26"/>
  <c r="F186" i="26"/>
  <c r="L185" i="26"/>
  <c r="F185" i="26"/>
  <c r="L184" i="26"/>
  <c r="F184" i="26"/>
  <c r="L183" i="26"/>
  <c r="F183" i="26"/>
  <c r="L182" i="26"/>
  <c r="F182" i="26"/>
  <c r="L181" i="26"/>
  <c r="F181" i="26"/>
  <c r="F180" i="26"/>
  <c r="M179" i="26"/>
  <c r="N179" i="26" s="1"/>
  <c r="F179" i="26"/>
  <c r="F178" i="26"/>
  <c r="F177" i="26"/>
  <c r="F176" i="26"/>
  <c r="F175" i="26"/>
  <c r="F174" i="26"/>
  <c r="F173" i="26"/>
  <c r="F172" i="26"/>
  <c r="F171" i="26"/>
  <c r="F170" i="26"/>
  <c r="L169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L153" i="26"/>
  <c r="F153" i="26"/>
  <c r="F152" i="26"/>
  <c r="F151" i="26"/>
  <c r="F150" i="26"/>
  <c r="L149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L104" i="26"/>
  <c r="F104" i="26"/>
  <c r="F103" i="26"/>
  <c r="L102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N61" i="26"/>
  <c r="F61" i="26"/>
  <c r="F60" i="26"/>
  <c r="F59" i="26"/>
  <c r="F58" i="26"/>
  <c r="F57" i="26"/>
  <c r="L56" i="26"/>
  <c r="F56" i="26"/>
  <c r="F55" i="26"/>
  <c r="F54" i="26"/>
  <c r="O53" i="26"/>
  <c r="N53" i="26"/>
  <c r="F53" i="26"/>
  <c r="F52" i="26"/>
  <c r="F51" i="26"/>
  <c r="L50" i="26"/>
  <c r="F50" i="26"/>
  <c r="F49" i="26"/>
  <c r="L48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J18" i="16"/>
  <c r="K18" i="16"/>
  <c r="K35" i="16"/>
  <c r="K34" i="16"/>
  <c r="K17" i="16"/>
  <c r="K16" i="16"/>
  <c r="K4" i="16"/>
  <c r="K5" i="16"/>
  <c r="K6" i="16"/>
  <c r="K7" i="16"/>
  <c r="K8" i="16"/>
  <c r="H38" i="16"/>
  <c r="H39" i="16"/>
  <c r="H36" i="16"/>
  <c r="G38" i="16"/>
  <c r="G39" i="16"/>
  <c r="J35" i="16"/>
  <c r="J34" i="16"/>
  <c r="J17" i="16"/>
  <c r="J4" i="16"/>
  <c r="J5" i="16"/>
  <c r="J6" i="16"/>
  <c r="J7" i="16"/>
  <c r="J8" i="16"/>
  <c r="J16" i="16"/>
  <c r="G36" i="16"/>
  <c r="E14" i="33"/>
  <c r="F14" i="33" s="1"/>
  <c r="G14" i="33" s="1"/>
  <c r="E26" i="32"/>
  <c r="D123" i="32"/>
  <c r="B18" i="25"/>
  <c r="B30" i="25" s="1"/>
  <c r="F34" i="47"/>
  <c r="F43" i="47" s="1"/>
  <c r="K358" i="43"/>
  <c r="I6" i="50"/>
  <c r="I12" i="50" s="1"/>
  <c r="G421" i="50"/>
  <c r="J13" i="55"/>
  <c r="F305" i="32"/>
  <c r="F308" i="32" s="1"/>
  <c r="L4" i="60"/>
  <c r="L7" i="60" s="1"/>
  <c r="E41" i="51" l="1"/>
  <c r="J114" i="54"/>
  <c r="J299" i="54" s="1"/>
  <c r="M160" i="42"/>
  <c r="M164" i="42"/>
  <c r="M170" i="42"/>
  <c r="M174" i="42"/>
  <c r="M178" i="42"/>
  <c r="G17" i="24"/>
  <c r="G498" i="50"/>
  <c r="E32" i="51"/>
  <c r="E26" i="33"/>
  <c r="E28" i="33" s="1"/>
  <c r="N140" i="27"/>
  <c r="O140" i="27" s="1"/>
  <c r="F20" i="33"/>
  <c r="G20" i="33" s="1"/>
  <c r="I514" i="60"/>
  <c r="J81" i="46"/>
  <c r="K6" i="50"/>
  <c r="K12" i="50" s="1"/>
  <c r="F72" i="56"/>
  <c r="F41" i="51"/>
  <c r="I18" i="60"/>
  <c r="E63" i="64"/>
  <c r="E404" i="64" s="1"/>
  <c r="J6" i="50"/>
  <c r="J12" i="50" s="1"/>
  <c r="G31" i="51"/>
  <c r="G39" i="51" s="1"/>
  <c r="G244" i="50"/>
  <c r="G245" i="50" s="1"/>
  <c r="E72" i="56"/>
  <c r="K36" i="16"/>
  <c r="M102" i="42"/>
  <c r="M110" i="42"/>
  <c r="M114" i="42"/>
  <c r="M118" i="42"/>
  <c r="M122" i="42"/>
  <c r="M126" i="42"/>
  <c r="M142" i="42"/>
  <c r="M146" i="42"/>
  <c r="M150" i="42"/>
  <c r="M154" i="42"/>
  <c r="E72" i="48"/>
  <c r="E416" i="48" s="1"/>
  <c r="E152" i="48"/>
  <c r="E418" i="48" s="1"/>
  <c r="J41" i="52"/>
  <c r="G215" i="50"/>
  <c r="G675" i="50" s="1"/>
  <c r="J293" i="54"/>
  <c r="I249" i="50"/>
  <c r="F79" i="56"/>
  <c r="E101" i="57"/>
  <c r="E401" i="57" s="1"/>
  <c r="L4" i="55"/>
  <c r="L7" i="55" s="1"/>
  <c r="L13" i="55" s="1"/>
  <c r="I17" i="25"/>
  <c r="E40" i="47"/>
  <c r="K376" i="26"/>
  <c r="E205" i="27"/>
  <c r="L15" i="45"/>
  <c r="D245" i="50"/>
  <c r="D676" i="50" s="1"/>
  <c r="E243" i="57"/>
  <c r="I577" i="60"/>
  <c r="G328" i="37"/>
  <c r="K374" i="26"/>
  <c r="M180" i="26" s="1"/>
  <c r="N180" i="26" s="1"/>
  <c r="I291" i="37"/>
  <c r="G110" i="41"/>
  <c r="N152" i="42"/>
  <c r="M143" i="42"/>
  <c r="M147" i="42"/>
  <c r="M151" i="42"/>
  <c r="M155" i="42"/>
  <c r="E361" i="48"/>
  <c r="F43" i="30"/>
  <c r="J36" i="16"/>
  <c r="P28" i="27"/>
  <c r="J189" i="40"/>
  <c r="G59" i="56"/>
  <c r="G78" i="56" s="1"/>
  <c r="J13" i="60"/>
  <c r="L278" i="60"/>
  <c r="H40" i="16"/>
  <c r="H41" i="16" s="1"/>
  <c r="H42" i="16" s="1"/>
  <c r="K15" i="45"/>
  <c r="K17" i="45" s="1"/>
  <c r="J40" i="52"/>
  <c r="J46" i="52" s="1"/>
  <c r="Q28" i="27"/>
  <c r="P10" i="27"/>
  <c r="Q10" i="27" s="1"/>
  <c r="J178" i="40"/>
  <c r="I15" i="45"/>
  <c r="E485" i="50"/>
  <c r="E499" i="50" s="1"/>
  <c r="E677" i="50" s="1"/>
  <c r="E680" i="50" s="1"/>
  <c r="F12" i="33"/>
  <c r="G12" i="33" s="1"/>
  <c r="I30" i="34"/>
  <c r="I280" i="39"/>
  <c r="M98" i="42"/>
  <c r="M106" i="42"/>
  <c r="N151" i="42"/>
  <c r="M159" i="42"/>
  <c r="M163" i="42"/>
  <c r="M169" i="42"/>
  <c r="M173" i="42"/>
  <c r="M177" i="42"/>
  <c r="G71" i="56"/>
  <c r="G72" i="56" s="1"/>
  <c r="L11" i="60"/>
  <c r="G40" i="16"/>
  <c r="J205" i="27"/>
  <c r="N45" i="27"/>
  <c r="O45" i="27" s="1"/>
  <c r="N5" i="27"/>
  <c r="O5" i="27" s="1"/>
  <c r="I292" i="37"/>
  <c r="J179" i="40"/>
  <c r="J350" i="40"/>
  <c r="M97" i="42"/>
  <c r="M101" i="42"/>
  <c r="M105" i="42"/>
  <c r="M109" i="42"/>
  <c r="M113" i="42"/>
  <c r="M117" i="42"/>
  <c r="M121" i="42"/>
  <c r="M125" i="42"/>
  <c r="M129" i="42"/>
  <c r="M133" i="42"/>
  <c r="M141" i="42"/>
  <c r="M145" i="42"/>
  <c r="M149" i="42"/>
  <c r="M153" i="42"/>
  <c r="M157" i="42"/>
  <c r="M158" i="42"/>
  <c r="M162" i="42"/>
  <c r="M166" i="42"/>
  <c r="M172" i="42"/>
  <c r="M176" i="42"/>
  <c r="F669" i="50"/>
  <c r="F656" i="50"/>
  <c r="E65" i="53"/>
  <c r="E402" i="53" s="1"/>
  <c r="J278" i="60"/>
  <c r="I90" i="34"/>
  <c r="I316" i="34"/>
  <c r="J193" i="40"/>
  <c r="J345" i="40"/>
  <c r="M140" i="42"/>
  <c r="M144" i="42"/>
  <c r="M148" i="42"/>
  <c r="M152" i="42"/>
  <c r="M156" i="42"/>
  <c r="M161" i="42"/>
  <c r="M165" i="42"/>
  <c r="M171" i="42"/>
  <c r="M175" i="42"/>
  <c r="E112" i="48"/>
  <c r="E417" i="48" s="1"/>
  <c r="E207" i="48"/>
  <c r="E419" i="48" s="1"/>
  <c r="I421" i="50"/>
  <c r="G485" i="50"/>
  <c r="E397" i="57"/>
  <c r="J115" i="62"/>
  <c r="J121" i="59"/>
  <c r="J328" i="59" s="1"/>
  <c r="E150" i="64"/>
  <c r="E406" i="64" s="1"/>
  <c r="E245" i="64"/>
  <c r="E408" i="64" s="1"/>
  <c r="S17" i="32"/>
  <c r="G44" i="30"/>
  <c r="E43" i="30"/>
  <c r="J43" i="30" s="1"/>
  <c r="G14" i="30"/>
  <c r="E280" i="32"/>
  <c r="D321" i="32"/>
  <c r="C287" i="32"/>
  <c r="E200" i="32"/>
  <c r="F314" i="32"/>
  <c r="E110" i="32"/>
  <c r="H19" i="30"/>
  <c r="H53" i="30"/>
  <c r="E53" i="30"/>
  <c r="G34" i="29"/>
  <c r="G29" i="30"/>
  <c r="J24" i="30"/>
  <c r="J61" i="30"/>
  <c r="E266" i="32"/>
  <c r="D229" i="32"/>
  <c r="E105" i="32"/>
  <c r="F99" i="32"/>
  <c r="G123" i="32"/>
  <c r="J224" i="32"/>
  <c r="B29" i="32"/>
  <c r="E4" i="32"/>
  <c r="E78" i="32"/>
  <c r="G132" i="32"/>
  <c r="G200" i="32"/>
  <c r="J229" i="32"/>
  <c r="C274" i="32"/>
  <c r="E27" i="32"/>
  <c r="E10" i="32"/>
  <c r="E63" i="30"/>
  <c r="G21" i="30"/>
  <c r="J20" i="30"/>
  <c r="J21" i="30"/>
  <c r="F53" i="30"/>
  <c r="H63" i="30"/>
  <c r="J14" i="30"/>
  <c r="J15" i="24"/>
  <c r="G26" i="24"/>
  <c r="J26" i="24" s="1"/>
  <c r="J322" i="59"/>
  <c r="I517" i="55"/>
  <c r="L373" i="26"/>
  <c r="L374" i="26" s="1"/>
  <c r="K375" i="26" s="1"/>
  <c r="P145" i="27"/>
  <c r="Q145" i="27" s="1"/>
  <c r="J347" i="40"/>
  <c r="J190" i="40"/>
  <c r="N127" i="42"/>
  <c r="K80" i="42" s="1"/>
  <c r="M99" i="42"/>
  <c r="M103" i="42"/>
  <c r="M107" i="42"/>
  <c r="M111" i="42"/>
  <c r="M115" i="42"/>
  <c r="M119" i="42"/>
  <c r="M123" i="42"/>
  <c r="M127" i="42"/>
  <c r="M131" i="42"/>
  <c r="M136" i="42"/>
  <c r="N153" i="42"/>
  <c r="K372" i="44"/>
  <c r="H4" i="29"/>
  <c r="J4" i="29" s="1"/>
  <c r="J278" i="46"/>
  <c r="F20" i="30"/>
  <c r="F19" i="30" s="1"/>
  <c r="J58" i="30"/>
  <c r="F63" i="30"/>
  <c r="J38" i="52"/>
  <c r="J45" i="52" s="1"/>
  <c r="L6" i="50"/>
  <c r="L12" i="50" s="1"/>
  <c r="J247" i="52"/>
  <c r="E498" i="50"/>
  <c r="E149" i="53"/>
  <c r="E404" i="53" s="1"/>
  <c r="E246" i="53"/>
  <c r="E406" i="53" s="1"/>
  <c r="G160" i="32"/>
  <c r="G162" i="32" s="1"/>
  <c r="E106" i="64"/>
  <c r="E405" i="64" s="1"/>
  <c r="E401" i="64"/>
  <c r="E294" i="32"/>
  <c r="Q69" i="27"/>
  <c r="J17" i="45"/>
  <c r="F160" i="32"/>
  <c r="F162" i="32" s="1"/>
  <c r="K278" i="60"/>
  <c r="H224" i="32"/>
  <c r="G196" i="32"/>
  <c r="I243" i="55"/>
  <c r="F32" i="51"/>
  <c r="G32" i="51" s="1"/>
  <c r="E20" i="32"/>
  <c r="F18" i="33"/>
  <c r="G18" i="33" s="1"/>
  <c r="G24" i="30"/>
  <c r="J26" i="33"/>
  <c r="J28" i="33" s="1"/>
  <c r="F28" i="33" s="1"/>
  <c r="G28" i="33" s="1"/>
  <c r="J194" i="40"/>
  <c r="N128" i="42"/>
  <c r="M100" i="42"/>
  <c r="M104" i="42"/>
  <c r="M108" i="42"/>
  <c r="M112" i="42"/>
  <c r="M116" i="42"/>
  <c r="M120" i="42"/>
  <c r="M124" i="42"/>
  <c r="M128" i="42"/>
  <c r="J18" i="29"/>
  <c r="H34" i="29"/>
  <c r="J34" i="29" s="1"/>
  <c r="H50" i="29"/>
  <c r="J50" i="29" s="1"/>
  <c r="J274" i="46"/>
  <c r="J275" i="46"/>
  <c r="J44" i="30"/>
  <c r="G669" i="50"/>
  <c r="G656" i="50"/>
  <c r="E107" i="53"/>
  <c r="E403" i="53" s="1"/>
  <c r="H229" i="32"/>
  <c r="J18" i="60"/>
  <c r="K18" i="60" s="1"/>
  <c r="H30" i="25"/>
  <c r="I18" i="25"/>
  <c r="E404" i="57"/>
  <c r="D224" i="32"/>
  <c r="I30" i="25"/>
  <c r="I578" i="55"/>
  <c r="J25" i="62"/>
  <c r="J114" i="62"/>
  <c r="I293" i="37"/>
  <c r="I295" i="37"/>
  <c r="I294" i="37"/>
  <c r="I192" i="37"/>
  <c r="J38" i="37"/>
  <c r="J346" i="40"/>
  <c r="J349" i="40"/>
  <c r="J348" i="40"/>
  <c r="J191" i="40"/>
  <c r="G122" i="41"/>
  <c r="G126" i="41" s="1"/>
  <c r="G129" i="41" s="1"/>
  <c r="M130" i="42"/>
  <c r="M132" i="42"/>
  <c r="M135" i="42"/>
  <c r="E413" i="48"/>
  <c r="J79" i="46"/>
  <c r="J78" i="46"/>
  <c r="J77" i="46"/>
  <c r="J277" i="46"/>
  <c r="K87" i="49"/>
  <c r="L274" i="49" s="1"/>
  <c r="I228" i="45"/>
  <c r="Q12" i="32"/>
  <c r="J249" i="52"/>
  <c r="G18" i="51"/>
  <c r="G38" i="51" s="1"/>
  <c r="F339" i="50"/>
  <c r="F499" i="50" s="1"/>
  <c r="F677" i="50" s="1"/>
  <c r="E339" i="50"/>
  <c r="F586" i="50"/>
  <c r="E199" i="57"/>
  <c r="E403" i="57" s="1"/>
  <c r="J25" i="58"/>
  <c r="J202" i="58"/>
  <c r="I7" i="55"/>
  <c r="I13" i="55" s="1"/>
  <c r="J217" i="55"/>
  <c r="J225" i="55"/>
  <c r="D176" i="32"/>
  <c r="I220" i="60"/>
  <c r="I227" i="60"/>
  <c r="I168" i="60"/>
  <c r="K13" i="60"/>
  <c r="J116" i="62"/>
  <c r="J113" i="62"/>
  <c r="D287" i="32"/>
  <c r="G41" i="51"/>
  <c r="G41" i="16"/>
  <c r="G42" i="16" s="1"/>
  <c r="J9" i="16"/>
  <c r="K9" i="16"/>
  <c r="D132" i="32"/>
  <c r="D133" i="32" s="1"/>
  <c r="I199" i="37"/>
  <c r="J29" i="37"/>
  <c r="I296" i="37"/>
  <c r="N129" i="42"/>
  <c r="K26" i="42" s="1"/>
  <c r="J59" i="24"/>
  <c r="J80" i="46"/>
  <c r="J76" i="46"/>
  <c r="J276" i="46"/>
  <c r="G61" i="30"/>
  <c r="L268" i="49"/>
  <c r="I591" i="45"/>
  <c r="S12" i="32"/>
  <c r="J250" i="52"/>
  <c r="I527" i="50"/>
  <c r="E206" i="53"/>
  <c r="E399" i="53"/>
  <c r="J281" i="55"/>
  <c r="L281" i="55"/>
  <c r="J312" i="63"/>
  <c r="I573" i="60"/>
  <c r="E203" i="64"/>
  <c r="G46" i="24"/>
  <c r="J46" i="24" s="1"/>
  <c r="J44" i="24"/>
  <c r="G18" i="29"/>
  <c r="G31" i="30"/>
  <c r="J31" i="30"/>
  <c r="G39" i="30"/>
  <c r="J39" i="30"/>
  <c r="J49" i="30"/>
  <c r="G59" i="30"/>
  <c r="J59" i="30"/>
  <c r="J68" i="30"/>
  <c r="E19" i="30"/>
  <c r="J29" i="30"/>
  <c r="G65" i="30"/>
  <c r="J65" i="30"/>
  <c r="J252" i="52"/>
  <c r="J246" i="52"/>
  <c r="G339" i="50"/>
  <c r="G499" i="50" s="1"/>
  <c r="G677" i="50" s="1"/>
  <c r="J200" i="58"/>
  <c r="F26" i="33"/>
  <c r="G26" i="33" s="1"/>
  <c r="J192" i="40"/>
  <c r="J203" i="58"/>
  <c r="J201" i="58"/>
  <c r="J206" i="58" s="1"/>
  <c r="L13" i="60"/>
  <c r="I589" i="50"/>
  <c r="I591" i="50" s="1"/>
  <c r="J24" i="62"/>
  <c r="G128" i="57"/>
  <c r="I13" i="60"/>
  <c r="F23" i="57"/>
  <c r="D294" i="32" s="1"/>
  <c r="E176" i="32"/>
  <c r="G79" i="56" l="1"/>
  <c r="G82" i="56" s="1"/>
  <c r="G133" i="32"/>
  <c r="E258" i="48"/>
  <c r="K61" i="42"/>
  <c r="K93" i="42" s="1"/>
  <c r="J253" i="52"/>
  <c r="J63" i="30"/>
  <c r="G670" i="50"/>
  <c r="G678" i="50" s="1"/>
  <c r="G682" i="50" s="1"/>
  <c r="E421" i="48"/>
  <c r="E405" i="57"/>
  <c r="J207" i="58"/>
  <c r="G205" i="32"/>
  <c r="H202" i="32"/>
  <c r="J53" i="30"/>
  <c r="G43" i="30"/>
  <c r="J19" i="30"/>
  <c r="G53" i="29"/>
  <c r="G53" i="30"/>
  <c r="G19" i="30"/>
  <c r="G36" i="24"/>
  <c r="G38" i="24" s="1"/>
  <c r="G56" i="24" s="1"/>
  <c r="C41" i="32"/>
  <c r="F69" i="30"/>
  <c r="G20" i="30"/>
  <c r="H69" i="30"/>
  <c r="E69" i="30"/>
  <c r="G63" i="30"/>
  <c r="H53" i="29"/>
  <c r="J53" i="29" s="1"/>
  <c r="J17" i="24"/>
  <c r="F229" i="32"/>
  <c r="E407" i="64"/>
  <c r="E409" i="64" s="1"/>
  <c r="E247" i="64"/>
  <c r="E196" i="32"/>
  <c r="E205" i="32" s="1"/>
  <c r="J315" i="63"/>
  <c r="E405" i="53"/>
  <c r="E407" i="53" s="1"/>
  <c r="E248" i="53"/>
  <c r="D54" i="32"/>
  <c r="I611" i="50"/>
  <c r="F670" i="50"/>
  <c r="F678" i="50" s="1"/>
  <c r="F680" i="50" s="1"/>
  <c r="F224" i="32"/>
  <c r="E245" i="57"/>
  <c r="J69" i="30" l="1"/>
  <c r="G69" i="30"/>
  <c r="G62" i="24"/>
  <c r="J62" i="24" s="1"/>
  <c r="J56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TRI13</author>
  </authors>
  <commentList>
    <comment ref="B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(Pohledávky za
a) ovládanými osobami, a 
b) osobami ve kterých má účetní jednotka podstatný vliv budou uvedeny odděleně jako podpoložky položek I.,II. a III.)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TRI13</author>
  </authors>
  <commentList>
    <comment ref="B34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(Závazky vůči
a) ovládaným osobám, a 
b) osobám, ve kterých má účetní jednotka podstatný vliv budou uvedeny odděleně jako podpoložky následujících položek.)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vilma.hamplova</author>
    <author>TRI13</author>
  </authors>
  <commentList>
    <comment ref="B31" authorId="0" shapeId="0" xr:uid="{00000000-0006-0000-0200-000001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k G.II.b) aktiv (ř.61)
= rozdíl mezi PZ a KZ účtu
391 201</t>
        </r>
      </text>
    </comment>
    <comment ref="B41" authorId="1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se zvláštním uvedením těch, které pocházejí z ovládaných osob….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1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se zvláštním uvedením těch, které pocházejí z ovládaných osob…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vilma.hamplova</author>
  </authors>
  <commentList>
    <comment ref="A141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pohl.za příspěvky 308+301140
</t>
        </r>
      </text>
    </comment>
    <comment ref="A142" authorId="0" shapeId="0" xr:uid="{00000000-0006-0000-0400-000002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pohl.za příspěvky 301+301140</t>
        </r>
      </text>
    </comment>
    <comment ref="A145" authorId="0" shapeId="0" xr:uid="{00000000-0006-0000-0400-000003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zprostřetředkovatelé-provize 332
</t>
        </r>
      </text>
    </comment>
    <comment ref="A146" authorId="0" shapeId="0" xr:uid="{00000000-0006-0000-0400-000004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ostatní závazky-369. 368.</t>
        </r>
      </text>
    </comment>
    <comment ref="A147" authorId="0" shapeId="0" xr:uid="{00000000-0006-0000-0400-000005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ostatní závazky-369. 368.
Vratka nevyčerp.daru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TRI13</author>
  </authors>
  <commentList>
    <comment ref="I75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38"/>
          </rPr>
          <t>Přesun CORIS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6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Vilma 111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7" authorId="0" shapeId="0" xr:uid="{00000000-0006-0000-0700-000004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8" authorId="0" shapeId="0" xr:uid="{00000000-0006-0000-0700-000005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I98" authorId="0" shapeId="0" xr:uid="{00000000-0006-0000-0700-000006000000}">
      <text>
        <r>
          <rPr>
            <b/>
            <sz val="9"/>
            <color indexed="81"/>
            <rFont val="Tahoma"/>
            <family val="2"/>
            <charset val="238"/>
          </rPr>
          <t>Přesun CORIS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9" authorId="0" shapeId="0" xr:uid="{00000000-0006-0000-0700-000007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0" authorId="0" shapeId="0" xr:uid="{00000000-0006-0000-0700-000008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2" authorId="0" shapeId="0" xr:uid="{00000000-0006-0000-0700-000009000000}">
      <text>
        <r>
          <rPr>
            <b/>
            <sz val="9"/>
            <color indexed="81"/>
            <rFont val="Tahoma"/>
            <family val="2"/>
            <charset val="238"/>
          </rPr>
          <t>Vilma 109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4" authorId="0" shapeId="0" xr:uid="{00000000-0006-0000-0700-00000A000000}">
      <text>
        <r>
          <rPr>
            <b/>
            <sz val="9"/>
            <color indexed="81"/>
            <rFont val="Tahoma"/>
            <family val="2"/>
            <charset val="238"/>
          </rPr>
          <t>Vilma 112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8" authorId="0" shapeId="0" xr:uid="{00000000-0006-0000-0700-00000B000000}">
      <text>
        <r>
          <rPr>
            <b/>
            <sz val="9"/>
            <color indexed="81"/>
            <rFont val="Tahoma"/>
            <family val="2"/>
            <charset val="238"/>
          </rPr>
          <t>Vilma 111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9" authorId="0" shapeId="0" xr:uid="{00000000-0006-0000-0700-00000C000000}">
      <text>
        <r>
          <rPr>
            <b/>
            <sz val="9"/>
            <color indexed="81"/>
            <rFont val="Tahoma"/>
            <family val="2"/>
            <charset val="238"/>
          </rPr>
          <t>Vilma 111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32" authorId="0" shapeId="0" xr:uid="{00000000-0006-0000-0700-00000D000000}">
      <text>
        <r>
          <rPr>
            <b/>
            <sz val="9"/>
            <color indexed="81"/>
            <rFont val="Tahoma"/>
            <family val="2"/>
            <charset val="238"/>
          </rPr>
          <t>Vilma 119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34" authorId="0" shapeId="0" xr:uid="{00000000-0006-0000-0700-00000E000000}">
      <text>
        <r>
          <rPr>
            <b/>
            <sz val="9"/>
            <color indexed="81"/>
            <rFont val="Tahoma"/>
            <family val="2"/>
            <charset val="238"/>
          </rPr>
          <t>Vilma 71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vilma.hamplova</author>
  </authors>
  <commentList>
    <comment ref="J6" authorId="0" shapeId="0" xr:uid="{00000000-0006-0000-2000-000001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bez diskont.převodu SG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vilma.hamplova</author>
  </authors>
  <commentList>
    <comment ref="J9" authorId="0" shapeId="0" xr:uid="{00000000-0006-0000-2300-000001000000}">
      <text>
        <r>
          <rPr>
            <b/>
            <sz val="8"/>
            <color indexed="81"/>
            <rFont val="Tahoma"/>
            <family val="2"/>
            <charset val="238"/>
          </rPr>
          <t>vilma.hamplova:</t>
        </r>
        <r>
          <rPr>
            <sz val="8"/>
            <color indexed="81"/>
            <rFont val="Tahoma"/>
            <family val="2"/>
            <charset val="238"/>
          </rPr>
          <t xml:space="preserve">
bez diskont.převodu SG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AUDIT ACTIVITY s.r.o.</author>
  </authors>
  <commentList>
    <comment ref="F27" authorId="0" shapeId="0" xr:uid="{00000000-0006-0000-2400-000001000000}">
      <text>
        <r>
          <rPr>
            <b/>
            <sz val="8"/>
            <color indexed="81"/>
            <rFont val="Tahoma"/>
            <family val="2"/>
            <charset val="238"/>
          </rPr>
          <t>tvorba pojišť. rezerv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28" authorId="0" shapeId="0" xr:uid="{00000000-0006-0000-2400-000002000000}">
      <text>
        <r>
          <rPr>
            <b/>
            <sz val="8"/>
            <color indexed="81"/>
            <rFont val="Tahoma"/>
            <family val="2"/>
            <charset val="238"/>
          </rPr>
          <t>rozpuštění pojišť. rezerv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50" authorId="0" shapeId="0" xr:uid="{00000000-0006-0000-2400-000003000000}">
      <text>
        <r>
          <rPr>
            <b/>
            <sz val="8"/>
            <color indexed="81"/>
            <rFont val="Tahoma"/>
            <family val="2"/>
            <charset val="238"/>
          </rPr>
          <t>rozdíl v daňovém přiznání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86" authorId="0" shapeId="0" xr:uid="{00000000-0006-0000-2400-000004000000}">
      <text>
        <r>
          <rPr>
            <b/>
            <sz val="8"/>
            <color indexed="81"/>
            <rFont val="Tahoma"/>
            <family val="2"/>
            <charset val="238"/>
          </rPr>
          <t>nedaňové v daňovém přiznání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100" authorId="0" shapeId="0" xr:uid="{00000000-0006-0000-2400-000005000000}">
      <text>
        <r>
          <rPr>
            <b/>
            <sz val="8"/>
            <color indexed="81"/>
            <rFont val="Tahoma"/>
            <family val="2"/>
            <charset val="238"/>
          </rPr>
          <t>nedaňové v daňovém přiznání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104" authorId="0" shapeId="0" xr:uid="{00000000-0006-0000-2400-000006000000}">
      <text>
        <r>
          <rPr>
            <b/>
            <sz val="8"/>
            <color indexed="81"/>
            <rFont val="Tahoma"/>
            <family val="2"/>
            <charset val="238"/>
          </rPr>
          <t>nedaňové v daňovém přiznání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182" authorId="0" shapeId="0" xr:uid="{00000000-0006-0000-2400-000007000000}">
      <text>
        <r>
          <rPr>
            <b/>
            <sz val="8"/>
            <color indexed="81"/>
            <rFont val="Tahoma"/>
            <family val="2"/>
            <charset val="238"/>
          </rPr>
          <t>nedaňové v daňovém přiznání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AUDIT ACTIVITY s.r.o.</author>
  </authors>
  <commentList>
    <comment ref="L153" authorId="0" shapeId="0" xr:uid="{00000000-0006-0000-2500-000001000000}">
      <text>
        <r>
          <rPr>
            <b/>
            <sz val="8"/>
            <color indexed="81"/>
            <rFont val="Tahoma"/>
            <family val="2"/>
            <charset val="238"/>
          </rPr>
          <t>1 175,- přeplatek 2003
325,- přeplatek 2007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1 215,- přeplatek 2008</t>
        </r>
      </text>
    </comment>
  </commentList>
</comments>
</file>

<file path=xl/sharedStrings.xml><?xml version="1.0" encoding="utf-8"?>
<sst xmlns="http://schemas.openxmlformats.org/spreadsheetml/2006/main" count="90498" uniqueCount="10332">
  <si>
    <t>Produkt</t>
  </si>
  <si>
    <t>Cestovní pojištění</t>
  </si>
  <si>
    <t>Zdravotní pojištění</t>
  </si>
  <si>
    <t>Úrazové pojištění</t>
  </si>
  <si>
    <t>Přehled provizí</t>
  </si>
  <si>
    <t xml:space="preserve">Stav </t>
  </si>
  <si>
    <t xml:space="preserve">  Průměrný počet</t>
  </si>
  <si>
    <t>Mzdové</t>
  </si>
  <si>
    <t>Sociální</t>
  </si>
  <si>
    <t>zaměstnanců</t>
  </si>
  <si>
    <t>a zdrav.pojištění</t>
  </si>
  <si>
    <t>Zaměstnanci v HPP a DPČ</t>
  </si>
  <si>
    <t>Řídící pracovníci</t>
  </si>
  <si>
    <t>Dohody o provedení práce</t>
  </si>
  <si>
    <t>OZP</t>
  </si>
  <si>
    <t>Odměny statutární auditorské společnosti za účetní období</t>
  </si>
  <si>
    <t>Jiné ověřovací služby</t>
  </si>
  <si>
    <t>Daňové poradenství</t>
  </si>
  <si>
    <t>Jiné neauditorské služby</t>
  </si>
  <si>
    <t>Podíl zajišťovatelů na nákladech</t>
  </si>
  <si>
    <t>Pojistné postoupené zajišťovatelům</t>
  </si>
  <si>
    <t xml:space="preserve">502/2002 Sb. - § 23 8) Pojišťovny uvádějí informaci o výši provizí v rámci přímého pojištění v průběhu účetního období. </t>
  </si>
  <si>
    <t>To se vztahuje na provize všeho druhu, zvláště pak provize za získávání, obnovování, inkaso a za správu pojistného kmene.</t>
  </si>
  <si>
    <t>§ 22 (2) Kromě informací podle odstavce 1 příloha dále obsahuje nejméně informace o</t>
  </si>
  <si>
    <t xml:space="preserve">h) charakteru a obchodním účelu transakcí účetní jednotky, které nejsou zahrnuty v rozvaze, a finančním dopadu transakcí na účetní jednotku, </t>
  </si>
  <si>
    <t>pokud jsou rizika nebo užitky z těchto transakcí významné a pokud je zveřejnění těchto rizik nebo užitků nezbytné k posouzení finanční situace 42a) účetní jednotky,</t>
  </si>
  <si>
    <t xml:space="preserve">502/2002 Sb. </t>
  </si>
  <si>
    <t>§ 23</t>
  </si>
  <si>
    <t xml:space="preserve"> (1) Informace o pojištění podle § 22 odst. 2 písm. h) se uvádějí v členění podle odstavců 2 až 8.</t>
  </si>
  <si>
    <t xml:space="preserve"> (2) Pokud jde o neživotní pojištění, uvádí se</t>
  </si>
  <si>
    <t>a) předepsané hrubé pojistné,</t>
  </si>
  <si>
    <t>b) zasloužené pojistné v hrubé výši,</t>
  </si>
  <si>
    <t>c) náklady na pojistná plnění v hrubé výši,</t>
  </si>
  <si>
    <t>d) provozní výdaje v hrubé výši,</t>
  </si>
  <si>
    <t>e) výsledek ze zajištění, který zahrnuje příslušné položky rozvahy (bilance) a výkazu zisku a ztráty.</t>
  </si>
  <si>
    <t>dosahují 10 % nebo více předepsaného hrubého pojistného, a dále v rámci přímého pojištění do skupin odvětví pojištění podle zákona č. 363/1999 Sb.</t>
  </si>
  <si>
    <t xml:space="preserve">(3) Částky podle odstavce 2 písm. a) až e) budou rozčleněny na přímé pojištění a aktivní (přijatá) zajištění, pokud tato zajištění </t>
  </si>
  <si>
    <t xml:space="preserve"> (4) Rozčlenění do odvětvových skupin podle odstavce 3 se v rámci přímého pojištění nevyžaduje, pokud výše předepsaného hrubého pojistného </t>
  </si>
  <si>
    <t xml:space="preserve">v dané skupině nepřesáhne 10 00 000 EUR. Nicméně pojišťovny uvedou v každém případě informace ke třem skupinám odvětví pojištění, </t>
  </si>
  <si>
    <t>které v její činnosti zaujímají nejdůležitější místo.</t>
  </si>
  <si>
    <t>X. Úrazové pojištění a pojištění v případě nemoci uvedené v části B bodech 1 a 2 přílohy č. 1.</t>
  </si>
  <si>
    <t>Část C Skupiny neživotních pojištění</t>
  </si>
  <si>
    <t>a) "Pojištění úrazu a nemoci" pro odvětví č. 1 a 2,</t>
  </si>
  <si>
    <t>g) "Pojištění jiných ztrát" pro odvětví č. 16, 17 a 18.</t>
  </si>
  <si>
    <t>Část B Odvětví neživotních pojištění</t>
  </si>
  <si>
    <t xml:space="preserve"> 1. Úrazové pojištění</t>
  </si>
  <si>
    <t>a) s jednorázovým plněním, b) s plněním povahy náhrady škody, c) s kombinovaným plněním, d) cestujících.</t>
  </si>
  <si>
    <t xml:space="preserve"> 2. Pojištění nemoci</t>
  </si>
  <si>
    <t>a) s jednorázovým plněním, b) s plněním povahy náhrady škody, c) s kombinovaným plněním, d) smluvní zdravotní pojištění.</t>
  </si>
  <si>
    <t xml:space="preserve"> 18. Pojištění pomoci osobám v nouzi během cestování nebo pobytu mimo místa svého bydliště, včetně pojištění finančních ztrát bezprostředně </t>
  </si>
  <si>
    <t>souvisejících s cestováním (asistenční služby).</t>
  </si>
  <si>
    <t>Výsledek ze zajištění</t>
  </si>
  <si>
    <t>V</t>
  </si>
  <si>
    <t>N</t>
  </si>
  <si>
    <t>nikoliv za asistenční služby při vyřizování pojistních událostí</t>
  </si>
  <si>
    <t>Neuhrazená ztráta minulých let</t>
  </si>
  <si>
    <t>(658,659,661, 664)</t>
  </si>
  <si>
    <t>Dle  vyhlášky č.502/2002 Sb.</t>
  </si>
  <si>
    <t>Vlastní akcie</t>
  </si>
  <si>
    <t>Rezervní fondy</t>
  </si>
  <si>
    <t>Kapitálové fondy</t>
  </si>
  <si>
    <t>Oceňovací rozdíly</t>
  </si>
  <si>
    <t>Zisk (ztráta)</t>
  </si>
  <si>
    <t>Celkem</t>
  </si>
  <si>
    <t>Opravy významných nesrovnalostí</t>
  </si>
  <si>
    <t>Kurzové rozdíly a oceňovací rozdíly z přecenění nezahrnuté do hospodářského výsledku</t>
  </si>
  <si>
    <t>Dividendy</t>
  </si>
  <si>
    <t>Převody do fondů</t>
  </si>
  <si>
    <t>Použití fondů</t>
  </si>
  <si>
    <t>Emise akcií</t>
  </si>
  <si>
    <t>Snížení základního kapitálu</t>
  </si>
  <si>
    <t>Nákupy vlastních akcií</t>
  </si>
  <si>
    <t>Ostatní změny ( +/- )</t>
  </si>
  <si>
    <t xml:space="preserve">Vlastní kapitál </t>
  </si>
  <si>
    <t>přírůstky</t>
  </si>
  <si>
    <t>úbytky</t>
  </si>
  <si>
    <t xml:space="preserve">Základní kapitál </t>
  </si>
  <si>
    <t>zapsaný</t>
  </si>
  <si>
    <t>Změny základního</t>
  </si>
  <si>
    <t>kapitálu</t>
  </si>
  <si>
    <t>Rezervní fond</t>
  </si>
  <si>
    <t>Nerozdělený zisk</t>
  </si>
  <si>
    <t>minulých let</t>
  </si>
  <si>
    <t xml:space="preserve">Zisk a ztráta </t>
  </si>
  <si>
    <t>běžného období</t>
  </si>
  <si>
    <t>*</t>
  </si>
  <si>
    <t xml:space="preserve">Správní režie </t>
  </si>
  <si>
    <t>Mzdové náklady</t>
  </si>
  <si>
    <t>Sociální a zdravotní pojištění</t>
  </si>
  <si>
    <t>Sociální náklady</t>
  </si>
  <si>
    <t>Poradenské služby</t>
  </si>
  <si>
    <t>Asistenční služby</t>
  </si>
  <si>
    <t>Spotřeba materiálu</t>
  </si>
  <si>
    <t>Poštovné, telefony</t>
  </si>
  <si>
    <t xml:space="preserve">Ostatní správní náklady </t>
  </si>
  <si>
    <t>Odpisy dlouhodobého majetku</t>
  </si>
  <si>
    <t>Celkem správní režie</t>
  </si>
  <si>
    <t>A.</t>
  </si>
  <si>
    <t>B.</t>
  </si>
  <si>
    <t>Pohledávky za upsaný základní kapitál</t>
  </si>
  <si>
    <t>C.</t>
  </si>
  <si>
    <t>Finanční umístění (investice)</t>
  </si>
  <si>
    <t>I.</t>
  </si>
  <si>
    <t>II.</t>
  </si>
  <si>
    <t>1. Podíly v ovládaných osobách</t>
  </si>
  <si>
    <t>3. Podíly s podstatným vlivem</t>
  </si>
  <si>
    <t>III.</t>
  </si>
  <si>
    <t>1. Akcie a ostatní cenné papíry s proměnlivým výnosem, ostatní podíly</t>
  </si>
  <si>
    <t>6. Depozita u finančních institucí</t>
  </si>
  <si>
    <t>IV.</t>
  </si>
  <si>
    <t>Depozita při aktivním zajištění</t>
  </si>
  <si>
    <t>D.</t>
  </si>
  <si>
    <t>E.</t>
  </si>
  <si>
    <t>Pohledávky z operací přímého pojištění</t>
  </si>
  <si>
    <t>1. pojistníci</t>
  </si>
  <si>
    <t>Pohledávky z operací zajištění</t>
  </si>
  <si>
    <t>Ostatní pohledávky</t>
  </si>
  <si>
    <t>F.</t>
  </si>
  <si>
    <t>Ostatní aktiva</t>
  </si>
  <si>
    <t>Hotovost na účtech u finančních institucí a hotovost v pokladně</t>
  </si>
  <si>
    <t>Jiná aktiva</t>
  </si>
  <si>
    <t>G.</t>
  </si>
  <si>
    <t>Přechodné účty aktiv</t>
  </si>
  <si>
    <t>Odložené pořizovací náklady na pojistné smlouvy, v tom odděleně:</t>
  </si>
  <si>
    <t>AKTIVA CELKEM</t>
  </si>
  <si>
    <t>AKTIVA</t>
  </si>
  <si>
    <t>PASIVA</t>
  </si>
  <si>
    <t>Vlastní kapitál</t>
  </si>
  <si>
    <t>Základní kapitál, z toho:</t>
  </si>
  <si>
    <t>Emisní ážio</t>
  </si>
  <si>
    <t>Rezervní fond na nové ocenění</t>
  </si>
  <si>
    <t>Ostatní kapitálové fondy</t>
  </si>
  <si>
    <t>V.</t>
  </si>
  <si>
    <t>Rezervní fond a ostatní fondy ze zisku</t>
  </si>
  <si>
    <t>VI.</t>
  </si>
  <si>
    <t>Nerozdělený zisk minulých účetních období nebo neuhrazená ztráta minulých účetních období</t>
  </si>
  <si>
    <t>VII.</t>
  </si>
  <si>
    <t>Zisk nebo ztráta běžného účetního období</t>
  </si>
  <si>
    <t>Podřízená pasiva</t>
  </si>
  <si>
    <t>Technické rezervy</t>
  </si>
  <si>
    <t>2. Rezerva pojistného životních pojištění:</t>
  </si>
  <si>
    <t>Technická rezerva na životní pojištění, je-li nositelem investičního rizika pojistník</t>
  </si>
  <si>
    <t>2. Rezerva na daně</t>
  </si>
  <si>
    <t>3. Ostatní rezervy</t>
  </si>
  <si>
    <t>Depozita při pasivním zajištění</t>
  </si>
  <si>
    <t>Závazky z operací přímého pojištění</t>
  </si>
  <si>
    <t>Závazky z operací zajištění</t>
  </si>
  <si>
    <t>Závazky vůči finančním institucím</t>
  </si>
  <si>
    <t>Ostatní závazky, z toho:</t>
  </si>
  <si>
    <t>Garanční fond Kanceláře</t>
  </si>
  <si>
    <t>H.</t>
  </si>
  <si>
    <t>Přechodné účty pasiv</t>
  </si>
  <si>
    <t>Výdaje příštích období a výnosy příštích období</t>
  </si>
  <si>
    <t>PASIVA  CELKEM</t>
  </si>
  <si>
    <t>Dlouhodobý nehmotný majetek, z toho:</t>
  </si>
  <si>
    <t>a</t>
  </si>
  <si>
    <t>b</t>
  </si>
  <si>
    <t>Legenda</t>
  </si>
  <si>
    <t>Číslo řádku</t>
  </si>
  <si>
    <t>x</t>
  </si>
  <si>
    <t>(204)</t>
  </si>
  <si>
    <t>(205)</t>
  </si>
  <si>
    <t>(201)</t>
  </si>
  <si>
    <t>(202)</t>
  </si>
  <si>
    <t>(101)</t>
  </si>
  <si>
    <t>(102)</t>
  </si>
  <si>
    <t>(111)</t>
  </si>
  <si>
    <t>(113,114)</t>
  </si>
  <si>
    <t>(112)</t>
  </si>
  <si>
    <t>(115,116)</t>
  </si>
  <si>
    <t>(121)</t>
  </si>
  <si>
    <t>(122)</t>
  </si>
  <si>
    <t>(123)</t>
  </si>
  <si>
    <t>(125)</t>
  </si>
  <si>
    <t>(126)</t>
  </si>
  <si>
    <t>(127)</t>
  </si>
  <si>
    <t>(131)</t>
  </si>
  <si>
    <t>(114)</t>
  </si>
  <si>
    <t>(303,327 300)</t>
  </si>
  <si>
    <t>(481 200)</t>
  </si>
  <si>
    <t>(391)</t>
  </si>
  <si>
    <t xml:space="preserve">ROZVAHA POJIŠŤOVEN </t>
  </si>
  <si>
    <t>a) provozní nemovitosti</t>
  </si>
  <si>
    <t>2) Neuhrazená ztráta minulých let</t>
  </si>
  <si>
    <t>(401 100)</t>
  </si>
  <si>
    <t>(402)</t>
  </si>
  <si>
    <t>(405)</t>
  </si>
  <si>
    <t>(403,405)</t>
  </si>
  <si>
    <t>(404)</t>
  </si>
  <si>
    <t>(411,412)</t>
  </si>
  <si>
    <t>(414)</t>
  </si>
  <si>
    <t>(442)</t>
  </si>
  <si>
    <t>(443)(-443 150)</t>
  </si>
  <si>
    <t>(445)</t>
  </si>
  <si>
    <t>(446)</t>
  </si>
  <si>
    <t>(451,452,459)</t>
  </si>
  <si>
    <t>(461)</t>
  </si>
  <si>
    <t>(333)</t>
  </si>
  <si>
    <t>(367,487)</t>
  </si>
  <si>
    <t>(481 100)</t>
  </si>
  <si>
    <t>(392)</t>
  </si>
  <si>
    <t>,</t>
  </si>
  <si>
    <t>(216)</t>
  </si>
  <si>
    <t>(251)</t>
  </si>
  <si>
    <t>(321)</t>
  </si>
  <si>
    <t>(251,252)</t>
  </si>
  <si>
    <t>(441)</t>
  </si>
  <si>
    <t>(447)</t>
  </si>
  <si>
    <t>(452)</t>
  </si>
  <si>
    <t xml:space="preserve">2. pojišťovací zprostředkovatelé                             </t>
  </si>
  <si>
    <t/>
  </si>
  <si>
    <t>Vypracoval: Vilma Hamplová</t>
  </si>
  <si>
    <t>Právní forma účetní jednotky: akciová společnost</t>
  </si>
  <si>
    <t>Podpisový záznam statutárního orgánu účetní jednotky:</t>
  </si>
  <si>
    <t>Předmět podnikání: pojišťovací činnost</t>
  </si>
  <si>
    <t>Základna</t>
  </si>
  <si>
    <t>Mezisoučet</t>
  </si>
  <si>
    <t>Výsledek</t>
  </si>
  <si>
    <t>Technický účet k neživotnímu pojištění</t>
  </si>
  <si>
    <t>1.</t>
  </si>
  <si>
    <t>Zasloužené pojistné, očištěné od zajištění:</t>
  </si>
  <si>
    <t>a) předepsané hrubé pojistné</t>
  </si>
  <si>
    <t>(601)</t>
  </si>
  <si>
    <t>b) pojistné postoupené zajišťovatelům (-)</t>
  </si>
  <si>
    <t>(602)</t>
  </si>
  <si>
    <t>c) změna stavu hrubé výše rezervy na nezasloužené pojistné (+/-)</t>
  </si>
  <si>
    <t>(505-605)</t>
  </si>
  <si>
    <t>d) změna stavu rezervy na nazasloužené pojistné, podíl zajišťovatelů (+/-)</t>
  </si>
  <si>
    <t>(506-606)</t>
  </si>
  <si>
    <t>2.</t>
  </si>
  <si>
    <t>Převedené výnosy z finančního umístění ( investic) z Netechnického účtu (položka III.6.)</t>
  </si>
  <si>
    <t>Ostatní technické výnosy, očištěné od zajištění</t>
  </si>
  <si>
    <t>(618-619)</t>
  </si>
  <si>
    <t>4.</t>
  </si>
  <si>
    <t>Náklady na pojistná plnění, očištěné od zajištění:</t>
  </si>
  <si>
    <t>a) náklady na pojistná plnění:</t>
  </si>
  <si>
    <t xml:space="preserve"> aa) hrubá výše</t>
  </si>
  <si>
    <t>(501)</t>
  </si>
  <si>
    <t xml:space="preserve"> bb) podíl zajišťovatelů (-)</t>
  </si>
  <si>
    <t>(502)</t>
  </si>
  <si>
    <t>b) změna stavu rezervy na pojistná plnění:</t>
  </si>
  <si>
    <t>(503-603)</t>
  </si>
  <si>
    <t>(504-604)</t>
  </si>
  <si>
    <t>5.</t>
  </si>
  <si>
    <t>6.</t>
  </si>
  <si>
    <t>7.</t>
  </si>
  <si>
    <t>Čistá výše provozních nákladů:</t>
  </si>
  <si>
    <t>a) pořizovací náklady na pojistné smlouvy</t>
  </si>
  <si>
    <t>(511)</t>
  </si>
  <si>
    <t>b) změna stavu časově rozlišených pořizovacích nákladů (+/-)</t>
  </si>
  <si>
    <t>(511 AE)</t>
  </si>
  <si>
    <t>c) správní režie</t>
  </si>
  <si>
    <t>(512)</t>
  </si>
  <si>
    <t>d) provize od zajišťovatelů a podíly na ziscích (-)</t>
  </si>
  <si>
    <t>(616-617)</t>
  </si>
  <si>
    <t>8.</t>
  </si>
  <si>
    <t>Ostatní technické náklady, očištěné od zajištění</t>
  </si>
  <si>
    <t>(518-519)</t>
  </si>
  <si>
    <t>9.</t>
  </si>
  <si>
    <t>(509-609)</t>
  </si>
  <si>
    <t>10.</t>
  </si>
  <si>
    <t>Mezisoučet, zůstatek (výsledek) Technického účtu k neživotnímu pojištění (položka III.1.)</t>
  </si>
  <si>
    <t>Netechnický účet</t>
  </si>
  <si>
    <t>Výsledek Technického účtu k neživotnímu pojištění (položka I.10.)</t>
  </si>
  <si>
    <t>Výsledek Technického účtu k životnímu pojištění (položka II.13.)</t>
  </si>
  <si>
    <t>(651)</t>
  </si>
  <si>
    <t>(652)</t>
  </si>
  <si>
    <t>(653)</t>
  </si>
  <si>
    <t>(654)</t>
  </si>
  <si>
    <t>(655)</t>
  </si>
  <si>
    <t>(656)</t>
  </si>
  <si>
    <t>(551)</t>
  </si>
  <si>
    <t>(554)</t>
  </si>
  <si>
    <t>(555)</t>
  </si>
  <si>
    <t>(657)</t>
  </si>
  <si>
    <t>Ostatní výnosy</t>
  </si>
  <si>
    <t>Ostatní náklady</t>
  </si>
  <si>
    <t>(558,559,561,564)</t>
  </si>
  <si>
    <t>Daň z příjmů z běžné činnosti</t>
  </si>
  <si>
    <t>(571,572,575)</t>
  </si>
  <si>
    <t>Zisk nebo ztráta z běžné činnosti po zdanění</t>
  </si>
  <si>
    <t>(711 AE)</t>
  </si>
  <si>
    <t>11.</t>
  </si>
  <si>
    <t>Mimořádné výnosy</t>
  </si>
  <si>
    <t>(663)</t>
  </si>
  <si>
    <t>12.</t>
  </si>
  <si>
    <t>Mimořádné náklady</t>
  </si>
  <si>
    <t>(563)</t>
  </si>
  <si>
    <t>13.</t>
  </si>
  <si>
    <t>Mimořádný zisk nebo ztráta</t>
  </si>
  <si>
    <t>14.</t>
  </si>
  <si>
    <t>Daň z příjmů z mimořádné činnosti</t>
  </si>
  <si>
    <t>(573,574)</t>
  </si>
  <si>
    <t>15.</t>
  </si>
  <si>
    <t>Ostatní daně neuvedené v předcházejících položkách</t>
  </si>
  <si>
    <t>(562)</t>
  </si>
  <si>
    <t>16.</t>
  </si>
  <si>
    <t>Zisk nebo ztráta za účetní období</t>
  </si>
  <si>
    <t>(711)</t>
  </si>
  <si>
    <t xml:space="preserve">Podpisový záznam statutárního orgánu účetní jednotky: </t>
  </si>
  <si>
    <t>SU</t>
  </si>
  <si>
    <t>AU</t>
  </si>
  <si>
    <t>Poč.stav</t>
  </si>
  <si>
    <t>období MD</t>
  </si>
  <si>
    <t>období DAL</t>
  </si>
  <si>
    <t>Kon.stav</t>
  </si>
  <si>
    <t>122</t>
  </si>
  <si>
    <t>100</t>
  </si>
  <si>
    <t>*****</t>
  </si>
  <si>
    <t>102</t>
  </si>
  <si>
    <t>103</t>
  </si>
  <si>
    <t>105</t>
  </si>
  <si>
    <t>106</t>
  </si>
  <si>
    <t>107</t>
  </si>
  <si>
    <t>108</t>
  </si>
  <si>
    <t>109</t>
  </si>
  <si>
    <t>111</t>
  </si>
  <si>
    <t>112</t>
  </si>
  <si>
    <t>CZECH REPUBLIC/10000/2,30%/26.9.08/plášť</t>
  </si>
  <si>
    <t>200</t>
  </si>
  <si>
    <t>202</t>
  </si>
  <si>
    <t>203</t>
  </si>
  <si>
    <t>205</t>
  </si>
  <si>
    <t>206</t>
  </si>
  <si>
    <t>207</t>
  </si>
  <si>
    <t>208</t>
  </si>
  <si>
    <t>209</t>
  </si>
  <si>
    <t>211</t>
  </si>
  <si>
    <t>212</t>
  </si>
  <si>
    <t>CZECH REPUBLIC/10000/2,3%/26.9.08/AÚV</t>
  </si>
  <si>
    <t>311</t>
  </si>
  <si>
    <t>312</t>
  </si>
  <si>
    <t>313</t>
  </si>
  <si>
    <t>DEPFA Float/25000/2,05%/18.4.08/plášť</t>
  </si>
  <si>
    <t>317</t>
  </si>
  <si>
    <t>GOLDMAN Float/50000/0/17.8.10/plášť</t>
  </si>
  <si>
    <t>320</t>
  </si>
  <si>
    <t>411</t>
  </si>
  <si>
    <t>413</t>
  </si>
  <si>
    <t>DEPFA Float/25000/2,05%/18.4.08/AÚV</t>
  </si>
  <si>
    <t>414</t>
  </si>
  <si>
    <t>417</t>
  </si>
  <si>
    <t>GOLDMAN Float/50000/0/17.8.10/AÚV</t>
  </si>
  <si>
    <t>***</t>
  </si>
  <si>
    <t>Cenné papíry s pevným výnosem</t>
  </si>
  <si>
    <t>126</t>
  </si>
  <si>
    <t>Deposit.Ú ČSOB 13313010/0300</t>
  </si>
  <si>
    <t>300</t>
  </si>
  <si>
    <t>Depozita u bank</t>
  </si>
  <si>
    <t>201</t>
  </si>
  <si>
    <t>Zřizovací výdaje</t>
  </si>
  <si>
    <t>204</t>
  </si>
  <si>
    <t>Software</t>
  </si>
  <si>
    <t>Oprávky ke zřizovacím výdajům</t>
  </si>
  <si>
    <t>Oprávky ke software</t>
  </si>
  <si>
    <t>Oprávky k nehmotnému majetku</t>
  </si>
  <si>
    <t>Stroje a zařízení nad 40.000,-</t>
  </si>
  <si>
    <t>Stroje a zařízení do 40.000,-</t>
  </si>
  <si>
    <t>Movitý majetek</t>
  </si>
  <si>
    <t>218</t>
  </si>
  <si>
    <t>Oprávky ke strojům a zařízení</t>
  </si>
  <si>
    <t>Oprávky k odpisovanému hmotnému majetku</t>
  </si>
  <si>
    <t>221</t>
  </si>
  <si>
    <t xml:space="preserve">Pořízení dlouhodob.nehmot.majetku </t>
  </si>
  <si>
    <t>101</t>
  </si>
  <si>
    <t>Pořízení dlouhodob.hmot.majetku</t>
  </si>
  <si>
    <t>Pořízení nehmotného a hmotného majetku</t>
  </si>
  <si>
    <t>222</t>
  </si>
  <si>
    <t>Zálohy na pořízení hmot.majetku</t>
  </si>
  <si>
    <t>Poskytnuté zálohy na pořízení nehmotného a hmotného majetku</t>
  </si>
  <si>
    <t>231</t>
  </si>
  <si>
    <t>Pokladna Kč</t>
  </si>
  <si>
    <t>Pokladna</t>
  </si>
  <si>
    <t>232</t>
  </si>
  <si>
    <t>Stravenky</t>
  </si>
  <si>
    <t>Jiné pokladní hodnoty</t>
  </si>
  <si>
    <t>234</t>
  </si>
  <si>
    <t>Peníze na cestě</t>
  </si>
  <si>
    <t>235</t>
  </si>
  <si>
    <t>BÚ KB 3632480237/0100</t>
  </si>
  <si>
    <t>110</t>
  </si>
  <si>
    <t>BÚ ČMZRB 270900105/4300</t>
  </si>
  <si>
    <t>120</t>
  </si>
  <si>
    <t>BÚ KB 19-9223980297/0100-Internet</t>
  </si>
  <si>
    <t>130</t>
  </si>
  <si>
    <t>140</t>
  </si>
  <si>
    <t>BÚ KB 35-6274410207/0100-úrazové CP</t>
  </si>
  <si>
    <t>150</t>
  </si>
  <si>
    <t>BÚ ČSOB 208345489/0300-terminál ČNB</t>
  </si>
  <si>
    <t>151</t>
  </si>
  <si>
    <t>BÚ ČSOB 211473094/0300-terminál Roškotova</t>
  </si>
  <si>
    <t>152</t>
  </si>
  <si>
    <t>BÚ ČSOB 211473190/0300-terminál Brno</t>
  </si>
  <si>
    <t>Běžné účty</t>
  </si>
  <si>
    <t>301</t>
  </si>
  <si>
    <t>Pohledávky z CP-pobočky OZP</t>
  </si>
  <si>
    <t>Pohledávky z CP-pobočky Metal Aliance</t>
  </si>
  <si>
    <t>Pohledávky z ZP-pojistníci</t>
  </si>
  <si>
    <t>155</t>
  </si>
  <si>
    <t>160</t>
  </si>
  <si>
    <t>AÚV</t>
  </si>
  <si>
    <t>nákup</t>
  </si>
  <si>
    <t>prodej</t>
  </si>
  <si>
    <t>naběhlý AÚV při pořízení</t>
  </si>
  <si>
    <t>Reálná hodnota</t>
  </si>
  <si>
    <t>Přírůstky</t>
  </si>
  <si>
    <t>Úbytky</t>
  </si>
  <si>
    <t xml:space="preserve">Státní dluhové cenné papíry </t>
  </si>
  <si>
    <t>Dluhové cenné papíry</t>
  </si>
  <si>
    <t xml:space="preserve">Přírůstky </t>
  </si>
  <si>
    <t>splacení</t>
  </si>
  <si>
    <t>výplata kupónu</t>
  </si>
  <si>
    <t>tuzemské</t>
  </si>
  <si>
    <t>zahraniční</t>
  </si>
  <si>
    <t>Tuzemské</t>
  </si>
  <si>
    <t xml:space="preserve">Zahraniční </t>
  </si>
  <si>
    <t>do splatnosti</t>
  </si>
  <si>
    <t>po splatnosti</t>
  </si>
  <si>
    <t>opravné položky</t>
  </si>
  <si>
    <t>celkem</t>
  </si>
  <si>
    <t>I.1</t>
  </si>
  <si>
    <t xml:space="preserve">Za pojistníky </t>
  </si>
  <si>
    <t>I.2.</t>
  </si>
  <si>
    <t>Ze zajištění</t>
  </si>
  <si>
    <t xml:space="preserve">Celkem </t>
  </si>
  <si>
    <t xml:space="preserve">Pořizovací cena </t>
  </si>
  <si>
    <t>Oprávky (-)</t>
  </si>
  <si>
    <t xml:space="preserve">Zůstatková cena </t>
  </si>
  <si>
    <t>I.1.</t>
  </si>
  <si>
    <t>VI.1.</t>
  </si>
  <si>
    <t>VI.2</t>
  </si>
  <si>
    <t>brutto</t>
  </si>
  <si>
    <t>podíl zajistitele</t>
  </si>
  <si>
    <t>netto</t>
  </si>
  <si>
    <t>C.1.</t>
  </si>
  <si>
    <t>Nezasloužené pojistné</t>
  </si>
  <si>
    <t>C.3.</t>
  </si>
  <si>
    <t>Pojistná plnění</t>
  </si>
  <si>
    <t xml:space="preserve">Rezervy celkem </t>
  </si>
  <si>
    <t>Rezervy celkem</t>
  </si>
  <si>
    <t>Závazek vůči</t>
  </si>
  <si>
    <t>OSSZ</t>
  </si>
  <si>
    <t>Zdrav. pojišťovnám</t>
  </si>
  <si>
    <t>Vyměřené penále</t>
  </si>
  <si>
    <t xml:space="preserve">Závazky z titulu daní  </t>
  </si>
  <si>
    <t>Daň z příjmů PO</t>
  </si>
  <si>
    <t>Daň ze závislé čin.</t>
  </si>
  <si>
    <t>Ostatní daně</t>
  </si>
  <si>
    <t>Celkem závazky</t>
  </si>
  <si>
    <t xml:space="preserve">Pohledávky      </t>
  </si>
  <si>
    <t>Závazky</t>
  </si>
  <si>
    <t xml:space="preserve">Závazky celkem      </t>
  </si>
  <si>
    <t xml:space="preserve">Přímé </t>
  </si>
  <si>
    <t>pojištění</t>
  </si>
  <si>
    <t>Pojistná</t>
  </si>
  <si>
    <t>odvětví</t>
  </si>
  <si>
    <t>Předepsané pojistné</t>
  </si>
  <si>
    <t>v hrubé výši</t>
  </si>
  <si>
    <t>Zasloužené pojistné</t>
  </si>
  <si>
    <t>Hrubé náklady</t>
  </si>
  <si>
    <t>na pojistná plnění</t>
  </si>
  <si>
    <t>Hrubé provozní</t>
  </si>
  <si>
    <t>Rok</t>
  </si>
  <si>
    <t>Cestovní</t>
  </si>
  <si>
    <t>Zdravotní</t>
  </si>
  <si>
    <t>Úrazové</t>
  </si>
  <si>
    <t>Tusarova 1152/36</t>
  </si>
  <si>
    <t>170 00 Praha 7 - Holešovice</t>
  </si>
  <si>
    <t>převod na technický účet</t>
  </si>
  <si>
    <t>Ostatní soc.náklady-stravenky 55%</t>
  </si>
  <si>
    <t>851</t>
  </si>
  <si>
    <t>Provize za stravenky</t>
  </si>
  <si>
    <t>852</t>
  </si>
  <si>
    <t>Penzijní připojištění-příspěvek zaměstna</t>
  </si>
  <si>
    <t>859</t>
  </si>
  <si>
    <t>Ostatní soc.náklady-nedaň.</t>
  </si>
  <si>
    <t>860</t>
  </si>
  <si>
    <t>Zákonné pojištění zaměstnanců</t>
  </si>
  <si>
    <t>870</t>
  </si>
  <si>
    <t>Náklady na vzdělávání</t>
  </si>
  <si>
    <t>871</t>
  </si>
  <si>
    <t>Náklady na vzdělávání - MBA</t>
  </si>
  <si>
    <t>899</t>
  </si>
  <si>
    <t>Odměny statutárním orgánům</t>
  </si>
  <si>
    <t>900</t>
  </si>
  <si>
    <t>Notářské poplatky, kolky,popl.MF</t>
  </si>
  <si>
    <t>Správní režie</t>
  </si>
  <si>
    <t>518</t>
  </si>
  <si>
    <t>Bankovní poplatky</t>
  </si>
  <si>
    <t>Ostatní technické náklady+zaokrouhlení</t>
  </si>
  <si>
    <t>kurzové rozdíly nákladové</t>
  </si>
  <si>
    <t>Ostatní technické náklady</t>
  </si>
  <si>
    <t>551</t>
  </si>
  <si>
    <t>Náklady na správu finanč.umístění-ČSOB</t>
  </si>
  <si>
    <t>Náklady na finanční umístění-ostatní</t>
  </si>
  <si>
    <t>Náklady na finanční umístění</t>
  </si>
  <si>
    <t>555</t>
  </si>
  <si>
    <t>Náklady na realizaci finančního umístění</t>
  </si>
  <si>
    <t>Náklada na realizaci finančního umístění</t>
  </si>
  <si>
    <t>558</t>
  </si>
  <si>
    <t>Dary-odčitatelné</t>
  </si>
  <si>
    <t>561</t>
  </si>
  <si>
    <t>Tvorba rezerv na rizika a ztráty-nedaň.</t>
  </si>
  <si>
    <t>Tvorba rezerv na rizika a ztráty</t>
  </si>
  <si>
    <t>562</t>
  </si>
  <si>
    <t>Daně a poplatky</t>
  </si>
  <si>
    <t>564</t>
  </si>
  <si>
    <t>Rozdíly z přecenění finanč.umístění-Kč</t>
  </si>
  <si>
    <t>5**</t>
  </si>
  <si>
    <t>Náklady</t>
  </si>
  <si>
    <t>601</t>
  </si>
  <si>
    <t>Předpis CP-pobočky OZP</t>
  </si>
  <si>
    <t>Předpis CP-pobočky Metal Aliance</t>
  </si>
  <si>
    <t>Předpis CP-extení agenti</t>
  </si>
  <si>
    <t>Předpis CP-internet</t>
  </si>
  <si>
    <t>Předpis CP-ostatní fakturace</t>
  </si>
  <si>
    <t>Předpis ZP-zdravotní produkt</t>
  </si>
  <si>
    <t>Předpis CP-ZP Škoda</t>
  </si>
  <si>
    <t>Předpis-DÚP-dětské úrazové pojištění</t>
  </si>
  <si>
    <t>Předpis CP-50% slevy OZP-dospělí</t>
  </si>
  <si>
    <t>Předpis CP-slevy OZP-děti</t>
  </si>
  <si>
    <t>230</t>
  </si>
  <si>
    <t>Předpis CP-MA slevy pro nové pojištěnce</t>
  </si>
  <si>
    <t>Předepsané hrubé pojistné</t>
  </si>
  <si>
    <t>602</t>
  </si>
  <si>
    <t>Předpis CP postoupené zajišťovatelům</t>
  </si>
  <si>
    <t>Předepsané hrubé pojistné postoupené zajišťovatelům</t>
  </si>
  <si>
    <t>603</t>
  </si>
  <si>
    <t>Čerp.rezervy-CP-léč.výlohy v zahr.-ohláš</t>
  </si>
  <si>
    <t>Použití rezervy na pojistná plnění</t>
  </si>
  <si>
    <t>604</t>
  </si>
  <si>
    <t>Čerp.zajišť.rez-CP-výlohy v zahr.-ohl.</t>
  </si>
  <si>
    <t>Čerp.zaj.rez-CP-výlohy v zahr.-neohl.</t>
  </si>
  <si>
    <t>Podíl zajišťovatelů na použití rezervy na pojistná plnění</t>
  </si>
  <si>
    <t>605</t>
  </si>
  <si>
    <t>Čerp.rezervy na nezasloužené ZP</t>
  </si>
  <si>
    <t>Použití rezervy na nezasloužené pojistné</t>
  </si>
  <si>
    <t>611</t>
  </si>
  <si>
    <t>Převedené výnosy z fin.umíst.z tech.účtu</t>
  </si>
  <si>
    <t>Převedené výnosy z finančního umístění z netechnického účtu</t>
  </si>
  <si>
    <t>618</t>
  </si>
  <si>
    <t>Úroky z BÚ</t>
  </si>
  <si>
    <t>Ostatní technické výnosy+zaokrouhlení</t>
  </si>
  <si>
    <t>Kurzové rozdíly výnosové</t>
  </si>
  <si>
    <t>Ostatní technické výnosy</t>
  </si>
  <si>
    <t>653</t>
  </si>
  <si>
    <t xml:space="preserve">Výnosy z TÚ </t>
  </si>
  <si>
    <t>Úroky z depozit.účtu</t>
  </si>
  <si>
    <t>Výnosy z dluhopisů</t>
  </si>
  <si>
    <t>Výnosy z ostatních složek finančního umístění</t>
  </si>
  <si>
    <t>655</t>
  </si>
  <si>
    <t>Výnosy z realizace finančního umístění</t>
  </si>
  <si>
    <t>657</t>
  </si>
  <si>
    <t>Převod výnosů z finanč.umíst.na tech.úče</t>
  </si>
  <si>
    <t>Převod výnosů z finančního umístění na technický účet neživotního pojištění</t>
  </si>
  <si>
    <t>661</t>
  </si>
  <si>
    <t>Rozpušť.rezerv na rizika a ztráty-nedaň.</t>
  </si>
  <si>
    <t>Použití rezerv na rizika a ztráty</t>
  </si>
  <si>
    <t>664</t>
  </si>
  <si>
    <t>Rozdíly z přecenění finanč.umístění</t>
  </si>
  <si>
    <t>6**</t>
  </si>
  <si>
    <t>Výnosy</t>
  </si>
  <si>
    <t>Neuhrazená ztráta</t>
  </si>
  <si>
    <t>%</t>
  </si>
  <si>
    <t>Externí spolupráce</t>
  </si>
  <si>
    <t>Personální náklady</t>
  </si>
  <si>
    <t>b) goodwill</t>
  </si>
  <si>
    <t>a) v životním pojištění</t>
  </si>
  <si>
    <t>b) v neživotním pojištění</t>
  </si>
  <si>
    <t>Pozn.</t>
  </si>
  <si>
    <t>1) ostatní pohledávky dlouhodobé</t>
  </si>
  <si>
    <t>Naběhlé úroky a nájemné</t>
  </si>
  <si>
    <t>Rezervy</t>
  </si>
  <si>
    <t>CITIGROUP 10/30/12/100000,-/-plášť</t>
  </si>
  <si>
    <t>CITIGROUP 10/30/12/100000/-AÚV</t>
  </si>
  <si>
    <t>FINANCE F.DANISH/100000/10/18/10/plášť</t>
  </si>
  <si>
    <t>302</t>
  </si>
  <si>
    <t>BANK OF IRELAND-disk/100000/2/22/08-plášť</t>
  </si>
  <si>
    <t>MKB BANK/100000/0/23.11.09/plášť</t>
  </si>
  <si>
    <t>AIG-FP/100000/0/26.11.09/plášť</t>
  </si>
  <si>
    <t>324</t>
  </si>
  <si>
    <t>IKB DEUTSCHE/50000/0/4.5.09/plášť</t>
  </si>
  <si>
    <t>FINANCE f.DANISH/100000/10/18/10/AÚV</t>
  </si>
  <si>
    <t>402</t>
  </si>
  <si>
    <t>BANK OF IRELAND-disk./100000/2/22/08/AÚV</t>
  </si>
  <si>
    <t>422</t>
  </si>
  <si>
    <t>423</t>
  </si>
  <si>
    <t>424</t>
  </si>
  <si>
    <t>IKB DEUTSCHE/50000/0/4.5.09/AÚV</t>
  </si>
  <si>
    <t>Depozitní účet-průběžný</t>
  </si>
  <si>
    <t>TÚ RFB 1036507832/5500</t>
  </si>
  <si>
    <t>TÚ KB 35-3054510667/0100</t>
  </si>
  <si>
    <t>153</t>
  </si>
  <si>
    <t>BÚ ČSOB 214555554/0300-Hr.Králové-terminál</t>
  </si>
  <si>
    <t>154</t>
  </si>
  <si>
    <t>BÚ 214555706/0300 Liberec-terminál</t>
  </si>
  <si>
    <t>BÚ ČSOB 214234080/0300-Tusarova-terminál</t>
  </si>
  <si>
    <t>156</t>
  </si>
  <si>
    <t>BÚ ČSOB 214234128/0300-Ústí n.L.-terminál</t>
  </si>
  <si>
    <t>157</t>
  </si>
  <si>
    <t>BÚ ČSOB 214555896/0300 Plzeň-terminál</t>
  </si>
  <si>
    <t>BÚ ČSOB 218887871/0300</t>
  </si>
  <si>
    <t>171</t>
  </si>
  <si>
    <t>Pohledávky z DÚP-sjednatelé</t>
  </si>
  <si>
    <t>328</t>
  </si>
  <si>
    <t>329</t>
  </si>
  <si>
    <t>Opr.pol. k pohl. ZP-ukončené smlouvy</t>
  </si>
  <si>
    <t>Opravné položky</t>
  </si>
  <si>
    <t>397</t>
  </si>
  <si>
    <t>Dohadné účty aktivní</t>
  </si>
  <si>
    <t>Dar na NDÚP</t>
  </si>
  <si>
    <t>220</t>
  </si>
  <si>
    <t>Nerozdělený zisk-rok 2006</t>
  </si>
  <si>
    <t>Rezerva na nezasloužené ÚP</t>
  </si>
  <si>
    <t>Tvorba rezervy na nezasloužené ÚP</t>
  </si>
  <si>
    <t xml:space="preserve">Provize za inkaso DÚP-OZP </t>
  </si>
  <si>
    <t>Provize za inkaso DÚP-MA</t>
  </si>
  <si>
    <t>131</t>
  </si>
  <si>
    <t>Provize za inkaso DÚP-ZP Škoda</t>
  </si>
  <si>
    <t>Náklady na SW Mob. cest.průvodce+WAP</t>
  </si>
  <si>
    <t>820</t>
  </si>
  <si>
    <t>Mzdové náklady-DPČ</t>
  </si>
  <si>
    <t>Odpis pohledávek-daňový</t>
  </si>
  <si>
    <t>CP-rozdíl mezi JH+RH</t>
  </si>
  <si>
    <t>559</t>
  </si>
  <si>
    <t>Tvorba opravné pol.k pohledávkám-daňové</t>
  </si>
  <si>
    <t>Tvorba opravných položek k majetku</t>
  </si>
  <si>
    <t>571</t>
  </si>
  <si>
    <t>Daň z příjmů z běžné činnosti - splatná</t>
  </si>
  <si>
    <t>175</t>
  </si>
  <si>
    <t>NDÚP-novorozenecké úrazové pojištění</t>
  </si>
  <si>
    <t>Předpis CP-ZP Škoda slevy pro nové pojištěnce</t>
  </si>
  <si>
    <t>Čerp.rezervy-CP-léč.výl.v zahr.-neohláš</t>
  </si>
  <si>
    <t>Čerp.rezervy-CP-náklady na likvidace</t>
  </si>
  <si>
    <t>Čerp.rezervy na nezasloužené CP</t>
  </si>
  <si>
    <t>Čerp.rezervy na nezasloužené ÚP</t>
  </si>
  <si>
    <t>606</t>
  </si>
  <si>
    <t>Čerp.zajišť.rezervy-nezasloužené CP</t>
  </si>
  <si>
    <t>Podíl zajišťovatelů na použití rezervy na nezasloužené pojistné</t>
  </si>
  <si>
    <t>Provize za uzavření pojist.smluv</t>
  </si>
  <si>
    <t>Převod výnosů z finančního umístění na technický účet neživotního poj.</t>
  </si>
  <si>
    <t>658</t>
  </si>
  <si>
    <t>Ostatní výnosy-netechnické</t>
  </si>
  <si>
    <t>659</t>
  </si>
  <si>
    <t>Rozp.opravné položky k pohl.-daňové</t>
  </si>
  <si>
    <t>Použití opravných položek k majetku</t>
  </si>
  <si>
    <t>Název účtu</t>
  </si>
  <si>
    <t>Dne:</t>
  </si>
  <si>
    <t xml:space="preserve">Vypracoval: </t>
  </si>
  <si>
    <t>558 200 Dary-odčitatelné</t>
  </si>
  <si>
    <t>převod na technický účet - 558 100 CP-rozdíl mezi JH+RH</t>
  </si>
  <si>
    <t>Kon.stav 07</t>
  </si>
  <si>
    <t>B.K.</t>
  </si>
  <si>
    <t>AEGON GLOBAL Float/100000/22.2.10/plášť</t>
  </si>
  <si>
    <t>HSH NORDBANK/50000/18.11.10/plášť</t>
  </si>
  <si>
    <t>104</t>
  </si>
  <si>
    <t>HSBC FINANCE Float/2000000/4.10.10/plášť</t>
  </si>
  <si>
    <t>CZECH REPUBLIC/10000/11.4.11/plášť</t>
  </si>
  <si>
    <t>SG/500000/19.5.11/plášť</t>
  </si>
  <si>
    <t>FHB MARTGAGE BAN/1500000/2.7.10/plášť</t>
  </si>
  <si>
    <t>CZECH REPUBLIC/10000/11.4.15/plášť</t>
  </si>
  <si>
    <t>AEGON GLOBAL Float/100000/22.2.10/AÚV</t>
  </si>
  <si>
    <t>HSH NORDBANK/50000/1811/10/AÚV</t>
  </si>
  <si>
    <t>HSBC FINANCE Float/2000000/4.10.10/AÚV</t>
  </si>
  <si>
    <t>CZECH REPUBLIC/10000/11.4.11/AÚV</t>
  </si>
  <si>
    <t>SG/500000/15.5.11/diskont.výnos</t>
  </si>
  <si>
    <t>FHB MARTGAGE BAN/1500000/2.7.10/diskont</t>
  </si>
  <si>
    <t>CZECH REPUBLIC/10000/11.4.15/AÚV</t>
  </si>
  <si>
    <t>NATEXIS BANQUES/100000/29.9.08/plášť</t>
  </si>
  <si>
    <t>325</t>
  </si>
  <si>
    <t>ANGLO IRISH BANK/100000/10.5.09/plášť</t>
  </si>
  <si>
    <t>403</t>
  </si>
  <si>
    <t>NATEXIS BANQUES/100000/29.9.08/diskont.výnos</t>
  </si>
  <si>
    <t>MKB BANK/100000/0/23.11.09/disk.výnos</t>
  </si>
  <si>
    <t>AIG-FP MATCHET/100000/0/23.11.09/disk.výnos</t>
  </si>
  <si>
    <t>425</t>
  </si>
  <si>
    <t>ANGLO IRISH BANK/100000/10.5.09/AÚV</t>
  </si>
  <si>
    <t>Depozitní směnky-Kč</t>
  </si>
  <si>
    <t>700</t>
  </si>
  <si>
    <t>TÚ ČSOB 218885884/0300</t>
  </si>
  <si>
    <t>TÚ GE Money Bank 190907307/0600</t>
  </si>
  <si>
    <t>ZC</t>
  </si>
  <si>
    <t>odsouhlasení odpisů</t>
  </si>
  <si>
    <t>rozdíl zařazení x pořízení</t>
  </si>
  <si>
    <t>Ceniny</t>
  </si>
  <si>
    <t>Peníze na cestě-pojištění</t>
  </si>
  <si>
    <t>BÚ KB 51-1543090297/0100</t>
  </si>
  <si>
    <t>Pohl.z CP-pobočky OZP-do r.07</t>
  </si>
  <si>
    <t>Pohl.z CP-pobočky MA-do r.07</t>
  </si>
  <si>
    <t>Pohledávky z fakturace</t>
  </si>
  <si>
    <t>Pohl.z ZP-pojistníci-do r.07</t>
  </si>
  <si>
    <t>Pohledávky-ukončené smlouvy</t>
  </si>
  <si>
    <t>Pohl.z CP-ZP Škoda-do r.07</t>
  </si>
  <si>
    <t>Pohl.z DÚP-sjednatelé-do r.07</t>
  </si>
  <si>
    <t xml:space="preserve">Pohledávky z CP-příspěvky a slevy </t>
  </si>
  <si>
    <t>Pohledávky z CP-ostatní sjednatelé</t>
  </si>
  <si>
    <t>Pohledávky z CP-pojistníci</t>
  </si>
  <si>
    <t>Pohledávky ZP-sjednatelé</t>
  </si>
  <si>
    <t>410</t>
  </si>
  <si>
    <t>Pohledávky z HOSP-pojistníci</t>
  </si>
  <si>
    <t>do  rozvahy závazek</t>
  </si>
  <si>
    <t>Pohledávky z HOSP-sjednatelé</t>
  </si>
  <si>
    <t>Pohledávky z DÚP-pojistníci</t>
  </si>
  <si>
    <t>Záv.za zprostředkovateli-provize</t>
  </si>
  <si>
    <t>Odvod zdravotního pojištění-ZP MA</t>
  </si>
  <si>
    <t>368</t>
  </si>
  <si>
    <t>Přijaté provozní zálohy</t>
  </si>
  <si>
    <t>CORIS</t>
  </si>
  <si>
    <t>? Patří na 369 300</t>
  </si>
  <si>
    <t>zálohy</t>
  </si>
  <si>
    <t xml:space="preserve">Daň ze záv.činnosti+zálohová </t>
  </si>
  <si>
    <t xml:space="preserve">Srážková daň </t>
  </si>
  <si>
    <t>do  rozvahy pohledávka</t>
  </si>
  <si>
    <t>Ostatní daně a poplatky</t>
  </si>
  <si>
    <t>xx</t>
  </si>
  <si>
    <t>Nerozdělený zisk-rok 2007</t>
  </si>
  <si>
    <t>HV</t>
  </si>
  <si>
    <t>CELKEM VK</t>
  </si>
  <si>
    <t>2008</t>
  </si>
  <si>
    <t>zvýšení 2008</t>
  </si>
  <si>
    <t>Rezerva na nezasloužené poj.-Komerč.poj.</t>
  </si>
  <si>
    <t>doloženo</t>
  </si>
  <si>
    <t>snížení 2008</t>
  </si>
  <si>
    <t>Rezerva-HOSP-poj.plnění I BNR</t>
  </si>
  <si>
    <t>rezervy v pojišťovnictví</t>
  </si>
  <si>
    <t>Náklady na Cestovní pojištění</t>
  </si>
  <si>
    <t>Náklady na Cestovní pojištění-CORIS</t>
  </si>
  <si>
    <t>Náklady na Hospitalizaci</t>
  </si>
  <si>
    <t>Náklady na Úrazové pojištění</t>
  </si>
  <si>
    <t>510</t>
  </si>
  <si>
    <t>Náklady na Novorozenecké ÚP</t>
  </si>
  <si>
    <t>Tvorba rezervy-HOSP-IBNR</t>
  </si>
  <si>
    <t>Podíl zajišťovatelů-rezerva-CP-léč.výl.v zahr.-ohláš.</t>
  </si>
  <si>
    <t>Podíl zajišťovatelů-rezerva-CP-léč.výloh.v zahr.-neoh</t>
  </si>
  <si>
    <t>Podíl zajišťovatelů-rezerva-nezasloužené.poj.-CP</t>
  </si>
  <si>
    <t>Provize sjednatelům-CP</t>
  </si>
  <si>
    <t>Provize ze slev-CP</t>
  </si>
  <si>
    <t>Odměny sjednatelům-CP</t>
  </si>
  <si>
    <t>Odměny sjednatelům-TOP klub Vitalitas</t>
  </si>
  <si>
    <t>Provize sjednatelům-HOSP</t>
  </si>
  <si>
    <t>Provize sjednatelům-DÚP</t>
  </si>
  <si>
    <t>Nájemné + služby k nájmu</t>
  </si>
  <si>
    <t>Provize asistenčním službám</t>
  </si>
  <si>
    <t>590</t>
  </si>
  <si>
    <t>Tvorba rezervy ostatní-řežie</t>
  </si>
  <si>
    <t>525</t>
  </si>
  <si>
    <t>Režijní náklady-ostatní</t>
  </si>
  <si>
    <t>526</t>
  </si>
  <si>
    <t>Provize za inkaso pojistného</t>
  </si>
  <si>
    <t>528</t>
  </si>
  <si>
    <t>529</t>
  </si>
  <si>
    <t>Spotřeba režijního materiálu</t>
  </si>
  <si>
    <t>530</t>
  </si>
  <si>
    <t>Odpisy majetku</t>
  </si>
  <si>
    <t>532</t>
  </si>
  <si>
    <t>533</t>
  </si>
  <si>
    <t>675</t>
  </si>
  <si>
    <t>Čerpání ostatních rezerv</t>
  </si>
  <si>
    <t>678</t>
  </si>
  <si>
    <t>Převod ostatních příjmů</t>
  </si>
  <si>
    <t>Převod nákl.a výnosů  ze zakázky 900-výrobní režie</t>
  </si>
  <si>
    <t>599</t>
  </si>
  <si>
    <t>Převod nákl.a výnosů za zakázky 990-správní režie</t>
  </si>
  <si>
    <t>Předpis CP-cestovní pojištění</t>
  </si>
  <si>
    <t>Cestovní pojištění-příspěvky a slevy</t>
  </si>
  <si>
    <t>Předpis HOSP-hospitalizace</t>
  </si>
  <si>
    <t>Předpis DÚP-dětské úrazové pojištění</t>
  </si>
  <si>
    <t>Předpis NDÚP-novorozenecké úrazové pojištění</t>
  </si>
  <si>
    <t>Předpis ÚP postoupené zajišťovatelům</t>
  </si>
  <si>
    <t>Čerp.podílu.zajišť.rez-CP-výlohy v zahr.-ohl.</t>
  </si>
  <si>
    <t>Čerp.podílu zaj.rez-CP-výlohy v zahr.-neohl.</t>
  </si>
  <si>
    <t>Čerp.rezervy na nezasloužené KP</t>
  </si>
  <si>
    <t>Výnosy z termínovaných operací</t>
  </si>
  <si>
    <t>690</t>
  </si>
  <si>
    <t>Tvorba rezervy ostatní-režie</t>
  </si>
  <si>
    <t xml:space="preserve">Čerpání ostatních rezerv </t>
  </si>
  <si>
    <t>Ostatní příjmy</t>
  </si>
  <si>
    <t>Převody nákl.a výnosů ze zakázky 900-výrobní režie</t>
  </si>
  <si>
    <t>699</t>
  </si>
  <si>
    <t>Režijní nákady-ostatní</t>
  </si>
  <si>
    <t>Převody nákl.a výnosů ze zak 990-správní režie</t>
  </si>
  <si>
    <t>po DZP a bez vnitropodniku</t>
  </si>
  <si>
    <t>před DZP a vč. vnitropodniku</t>
  </si>
  <si>
    <t>náklady</t>
  </si>
  <si>
    <t>výnosy</t>
  </si>
  <si>
    <t>Daňové přiznání</t>
  </si>
  <si>
    <t>Přírůstek/Úbytek</t>
  </si>
  <si>
    <t>odpis pohledávek 08</t>
  </si>
  <si>
    <t>tvorba OP 08</t>
  </si>
  <si>
    <t>Vitalitas pojišťovna, a.s.</t>
  </si>
  <si>
    <t>pojistníci</t>
  </si>
  <si>
    <t>zprostředkovatelé</t>
  </si>
  <si>
    <t>ostatní pohledávky</t>
  </si>
  <si>
    <t>daňové závazky</t>
  </si>
  <si>
    <t>ostazní závazky</t>
  </si>
  <si>
    <t>(611)</t>
  </si>
  <si>
    <t>3.</t>
  </si>
  <si>
    <t>170</t>
  </si>
  <si>
    <t>Pohledávky z CP-příspěvky a slevy OZP</t>
  </si>
  <si>
    <t>Pohledávky z přímého pojištění za pojistníky</t>
  </si>
  <si>
    <t>303</t>
  </si>
  <si>
    <t>Pohledávky ze zajištění-Kč</t>
  </si>
  <si>
    <t>Pohledávky při operacích zajištění</t>
  </si>
  <si>
    <t>327</t>
  </si>
  <si>
    <t>Poskytnuté provozní zálohy</t>
  </si>
  <si>
    <t>Poskyt.zálohy-spolupráce-CORIS</t>
  </si>
  <si>
    <t>Poskyt.zál.-zajištění GENERAL COLOGNE</t>
  </si>
  <si>
    <t>331</t>
  </si>
  <si>
    <t>Závazky z CP-Kč</t>
  </si>
  <si>
    <t>Závazky z CP-valuty</t>
  </si>
  <si>
    <t>Závazky z přímého pojištění vůči pojištěným</t>
  </si>
  <si>
    <t>332</t>
  </si>
  <si>
    <t>Záv.za zprostředk.-odměny sjednatelé</t>
  </si>
  <si>
    <t>Závazky vůči zprostředkovatelům (makléřům)</t>
  </si>
  <si>
    <t>333</t>
  </si>
  <si>
    <t>Závazky při operacích zajištění-Kč</t>
  </si>
  <si>
    <t>Závazky při operacích zajištění-valuty</t>
  </si>
  <si>
    <t>Závazky při operacích zajištění</t>
  </si>
  <si>
    <t>351</t>
  </si>
  <si>
    <t>Závazky k zaměstnancům-HPP</t>
  </si>
  <si>
    <t>Závazky k zaměstnancům-DPP</t>
  </si>
  <si>
    <t>Závazky k zaměstnancům-DPP-MA</t>
  </si>
  <si>
    <t>400</t>
  </si>
  <si>
    <t>Závazky k zaměstnancům-ostatní</t>
  </si>
  <si>
    <t>Závazky k zaměstancům ze závislé činnosti</t>
  </si>
  <si>
    <t>354</t>
  </si>
  <si>
    <t>Pohledávky za zaměstnanci-stravenky</t>
  </si>
  <si>
    <t>Pohledávky za zaměstnance</t>
  </si>
  <si>
    <t>355</t>
  </si>
  <si>
    <t>Odvod sociálního pojištění</t>
  </si>
  <si>
    <t>Odvod zdravotního pojištění-OZP</t>
  </si>
  <si>
    <t>Zúčtování s institucemi sociálního zabezpečení a zdravotního pojištění</t>
  </si>
  <si>
    <t>369</t>
  </si>
  <si>
    <t>Dodavatelé tuzemsko</t>
  </si>
  <si>
    <t>Dodavatelé-zálohové a penalizační FD</t>
  </si>
  <si>
    <t>Jiné závazky</t>
  </si>
  <si>
    <t>Jiné závazky-penzijní příp.-podnik</t>
  </si>
  <si>
    <t>Jiné závazky-Ministerstvo financí</t>
  </si>
  <si>
    <t>Závazky ze spolupráce-CORIS</t>
  </si>
  <si>
    <t>Závazky ČSOB Asset Management</t>
  </si>
  <si>
    <t>500</t>
  </si>
  <si>
    <t>Závazky a pohledávky z finanč.umístění</t>
  </si>
  <si>
    <t>600</t>
  </si>
  <si>
    <t>Přijaté zálohy</t>
  </si>
  <si>
    <t>Ostatní závazky</t>
  </si>
  <si>
    <t>371</t>
  </si>
  <si>
    <t>Daň z příjmů</t>
  </si>
  <si>
    <t>372</t>
  </si>
  <si>
    <t>Silniční daň</t>
  </si>
  <si>
    <t>Ostatní přímé daně</t>
  </si>
  <si>
    <t>391</t>
  </si>
  <si>
    <t>Náklady příštích období-ostatní</t>
  </si>
  <si>
    <t>Náklady příštích období na pojistné smlouvy</t>
  </si>
  <si>
    <t>340</t>
  </si>
  <si>
    <t>KOMIX-služby technické podpory</t>
  </si>
  <si>
    <t>Náklady příštích období</t>
  </si>
  <si>
    <t>398</t>
  </si>
  <si>
    <t>Dohadné účty pasívní</t>
  </si>
  <si>
    <t>Nevyfakturovaná provize</t>
  </si>
  <si>
    <t>401</t>
  </si>
  <si>
    <t>Základní kapitál zapsaný-OZP</t>
  </si>
  <si>
    <t>Základní kapitál</t>
  </si>
  <si>
    <t>Zákonný rezervní fond</t>
  </si>
  <si>
    <t>210</t>
  </si>
  <si>
    <t>Nerozdělený zisk-rok 2005</t>
  </si>
  <si>
    <t>Nerozdělený zisk minulých let</t>
  </si>
  <si>
    <t>Neuhrazená ztráta-rok 1998</t>
  </si>
  <si>
    <t>Neuhrazená ztráta-rok 1999</t>
  </si>
  <si>
    <t>Neuhrazená ztráta-rok 2000</t>
  </si>
  <si>
    <t>Neuhrazená ztráta-rok 2003</t>
  </si>
  <si>
    <t>Neuhrazená ztráta- rok 2004</t>
  </si>
  <si>
    <t>Neuhrazené ztráty minulých let</t>
  </si>
  <si>
    <t>421</t>
  </si>
  <si>
    <t>Hospodářský výsledek ve schvalovacím říz</t>
  </si>
  <si>
    <t>Hospodářský výsledek ve schvalovacím řízení</t>
  </si>
  <si>
    <t>441</t>
  </si>
  <si>
    <t>Rezerva na nezasloužené-CP</t>
  </si>
  <si>
    <t>Rezerva na nezasl.CP-podíl zajistitelů</t>
  </si>
  <si>
    <t>Rezerva na nezasloužené pojistné</t>
  </si>
  <si>
    <t>443</t>
  </si>
  <si>
    <t>Rezerva-CP-léč.výlohy v zahr.-ohláš.</t>
  </si>
  <si>
    <t>Rezerva-CP-podíl zajistitelů RBNS</t>
  </si>
  <si>
    <t>Rezerva-CP-léč.výlohy v zahraničí-neoh.</t>
  </si>
  <si>
    <t>250</t>
  </si>
  <si>
    <t>Rezerva CP-podíl zajistitelů IBNR</t>
  </si>
  <si>
    <t>Rezerva-CP-náklady na likvid.poj.plnění</t>
  </si>
  <si>
    <t>Rezerva na pojistná plnění</t>
  </si>
  <si>
    <t>445</t>
  </si>
  <si>
    <t>Vyrovnávací rezerva-CP</t>
  </si>
  <si>
    <t>Vyrovnávací rezerva</t>
  </si>
  <si>
    <t>459</t>
  </si>
  <si>
    <t>Ostatní rezervy-nedaňové</t>
  </si>
  <si>
    <t>Ostatní rezervy</t>
  </si>
  <si>
    <t>501</t>
  </si>
  <si>
    <t>Náklady na CP-léčeb.výlohy v zahraničí</t>
  </si>
  <si>
    <t>Náklady na Zdravotní produkt</t>
  </si>
  <si>
    <t>Náklady na pojistná plnění</t>
  </si>
  <si>
    <t>502</t>
  </si>
  <si>
    <t>Podíl zajišťovatelů na nákladech na poji</t>
  </si>
  <si>
    <t>Podíl zajišťovatelů na nákladech na pojistná plnění</t>
  </si>
  <si>
    <t>503</t>
  </si>
  <si>
    <t>Tvorba rezervy-CP-léč.výlohy v zahr.-ohl</t>
  </si>
  <si>
    <t>Tvorba rezervy-CP-léč.výloh.v zahr.-neoh</t>
  </si>
  <si>
    <t>Tvorba rezervy-CP-náklady na likvidace</t>
  </si>
  <si>
    <t>Tvorba rezervy na pojistná plnění</t>
  </si>
  <si>
    <t>504</t>
  </si>
  <si>
    <t>Zajišt.rezerva-CP-léč.výl.v zahr.-ohláš.</t>
  </si>
  <si>
    <t>Zajišť.rezerva-CP-léč.výloh.v zahr.-neoh</t>
  </si>
  <si>
    <t>Podíl zajišťovatelů na tvorbě rezervy na pojistná plnění</t>
  </si>
  <si>
    <t>505</t>
  </si>
  <si>
    <t>Tvorba rezervy na nezaslouž.pojistné-CP</t>
  </si>
  <si>
    <t>Tvorba rezervy na nezaslouž.pojistné-ZP</t>
  </si>
  <si>
    <t>Tvorba rezervy na nezasloužené pojistné</t>
  </si>
  <si>
    <t>506</t>
  </si>
  <si>
    <t>Zajišťovať.rezerva-nezasloužené.poj.-CP</t>
  </si>
  <si>
    <t>Podíl zajišťovatelů na tvorbě rezervy na nezasloužené pojistné</t>
  </si>
  <si>
    <t>509</t>
  </si>
  <si>
    <t>Tvorba vyrovnávací rezervy-CP</t>
  </si>
  <si>
    <t>Tvorba vyrovnávací rezervy</t>
  </si>
  <si>
    <t>511</t>
  </si>
  <si>
    <t xml:space="preserve">Provize za inkaso CP-OZP </t>
  </si>
  <si>
    <t>Provize za inkaso CP-Metal Aliance 5%</t>
  </si>
  <si>
    <t>Provize za inkaso CP-ZP Škoda</t>
  </si>
  <si>
    <t>Odměny pobočkám OZP za inkaso CP</t>
  </si>
  <si>
    <t>142</t>
  </si>
  <si>
    <t>Odměny ZP Škoda za inkaso CP</t>
  </si>
  <si>
    <t>Provize za slevy CP-OZP 11%</t>
  </si>
  <si>
    <t>Provize za inkaso CP-externí agenti</t>
  </si>
  <si>
    <t>169</t>
  </si>
  <si>
    <t>Provize za inkaso CP-ex.agent-nedaňové</t>
  </si>
  <si>
    <t>Provize k smlouvám-ostatní</t>
  </si>
  <si>
    <t>180</t>
  </si>
  <si>
    <t>Provize ke smlouvám ZP-AVE FIN</t>
  </si>
  <si>
    <t>182</t>
  </si>
  <si>
    <t>Provize ke smlouvám ZP-MEDICONET</t>
  </si>
  <si>
    <t>Reklama a propagace</t>
  </si>
  <si>
    <t>Tiskopisy a formuláře k pojist.smlouvám</t>
  </si>
  <si>
    <t>Pořizovací náklady (výdaje) na pojistné smlouvy</t>
  </si>
  <si>
    <t>512</t>
  </si>
  <si>
    <t>Spotřeba materiálu-kanc.potřeby,tiskopis</t>
  </si>
  <si>
    <t>Spotřeba materiálu-ostatní</t>
  </si>
  <si>
    <t>Odpisy DDHM a DDNM-daňové</t>
  </si>
  <si>
    <t>Odpisy DHM a DNM-účetní</t>
  </si>
  <si>
    <t xml:space="preserve">Služby ostatní </t>
  </si>
  <si>
    <t>Výhry v soutěžích</t>
  </si>
  <si>
    <t>309</t>
  </si>
  <si>
    <t>Náklady na reprezentaci</t>
  </si>
  <si>
    <t>310</t>
  </si>
  <si>
    <t>Nájemné</t>
  </si>
  <si>
    <t>Služby spojené s nájmem</t>
  </si>
  <si>
    <t>Telefonní poplatky-pevné linky</t>
  </si>
  <si>
    <t>Telefonní poplatky-mobilní linky</t>
  </si>
  <si>
    <t>Služby výpočetní techniky</t>
  </si>
  <si>
    <t>321</t>
  </si>
  <si>
    <t>Služby pojistného matematika</t>
  </si>
  <si>
    <t>322</t>
  </si>
  <si>
    <t>Odborné posudky, analýzy, ISO</t>
  </si>
  <si>
    <t>323</t>
  </si>
  <si>
    <t>Podpora prodeje pojistných produktů</t>
  </si>
  <si>
    <t>330</t>
  </si>
  <si>
    <t>Účetní služby a daňové poradenství</t>
  </si>
  <si>
    <t>Auditorské služby</t>
  </si>
  <si>
    <t>Právní služby</t>
  </si>
  <si>
    <t>Lékařské posudky</t>
  </si>
  <si>
    <t>335</t>
  </si>
  <si>
    <t>Provize asistenční služba-CORIS</t>
  </si>
  <si>
    <t>336</t>
  </si>
  <si>
    <t>Využití SW sítě OZP</t>
  </si>
  <si>
    <t>338</t>
  </si>
  <si>
    <t>Provize asistenční služby-ZP</t>
  </si>
  <si>
    <t>Poštovné</t>
  </si>
  <si>
    <t>350</t>
  </si>
  <si>
    <t>Cestovné</t>
  </si>
  <si>
    <t>399</t>
  </si>
  <si>
    <t>Ostatní náklady-nedaňové</t>
  </si>
  <si>
    <t>800</t>
  </si>
  <si>
    <t>Mzdové náklady-HPP</t>
  </si>
  <si>
    <t>810</t>
  </si>
  <si>
    <t>Mzdové náklady-DPP</t>
  </si>
  <si>
    <t>811</t>
  </si>
  <si>
    <t>Mzdové náklady-DPP-provize MA</t>
  </si>
  <si>
    <t>830</t>
  </si>
  <si>
    <t>Náklady na sociální pojištění</t>
  </si>
  <si>
    <t>840</t>
  </si>
  <si>
    <t>Náklady na zdravotní pojištění-OZP</t>
  </si>
  <si>
    <t>850</t>
  </si>
  <si>
    <t xml:space="preserve">                    telefon: 261 105 501</t>
  </si>
  <si>
    <t>2. Dluhové cenné papíry, v tom:</t>
  </si>
  <si>
    <t>Vilma Hamplová</t>
  </si>
  <si>
    <t>tel: 261 105 501</t>
  </si>
  <si>
    <t>Ostatní čistý zisk/ztráta za účetní období</t>
  </si>
  <si>
    <t>Pořizovací hodnota</t>
  </si>
  <si>
    <t>STR</t>
  </si>
  <si>
    <t>Název účtu/Datum dokladu</t>
  </si>
  <si>
    <t>701</t>
  </si>
  <si>
    <t>CZECH REPUBLIC/10000/6,55%/10.5.11/plášť</t>
  </si>
  <si>
    <t>702</t>
  </si>
  <si>
    <t>CZECH REPUBLIC/10000/3,55%/18.10.12/plášť</t>
  </si>
  <si>
    <t>801</t>
  </si>
  <si>
    <t>CZECH REPUBLIC/10000/6,55%/10.5.11/AÚV</t>
  </si>
  <si>
    <t>802</t>
  </si>
  <si>
    <t>CZECH REPUBLIK/10000/3,55%/18.10.12/AÚV</t>
  </si>
  <si>
    <t>DÚ ČSOB 13313010/0300</t>
  </si>
  <si>
    <t>DÚ ČSOB 13313011/0300</t>
  </si>
  <si>
    <t>TÚ GE Money Bank 194095086/0600</t>
  </si>
  <si>
    <t>TÚ GE Money Bank 194148723/0600</t>
  </si>
  <si>
    <t>TÚ GE Money Bank 190988880/0600</t>
  </si>
  <si>
    <t>1**</t>
  </si>
  <si>
    <t>Zálohy na pořízení nehmot.majetku</t>
  </si>
  <si>
    <t>BÚ ČSOB 214555706/0300 Liberec-terminál</t>
  </si>
  <si>
    <t>161</t>
  </si>
  <si>
    <t>BÚ GE Money Bank 194061342/0600</t>
  </si>
  <si>
    <t>2**</t>
  </si>
  <si>
    <t>Nehmotný, hmotný a finanční majetek</t>
  </si>
  <si>
    <t>* STR: OZP-Praha-pasáž ČNB</t>
  </si>
  <si>
    <t>* STR: OZP-Praha-Roškotova</t>
  </si>
  <si>
    <t>113</t>
  </si>
  <si>
    <t>* STR: OZP-Praha-Tusarova</t>
  </si>
  <si>
    <t>114</t>
  </si>
  <si>
    <t>* STR: OZP-Beroun</t>
  </si>
  <si>
    <t>* STR: OZP-Brno</t>
  </si>
  <si>
    <t>121</t>
  </si>
  <si>
    <t>* STR: OZP-Jihlava</t>
  </si>
  <si>
    <t>* STR: OZP-Zlín</t>
  </si>
  <si>
    <t>123</t>
  </si>
  <si>
    <t>* STR: OZP-Ostrava</t>
  </si>
  <si>
    <t>* STR: OZP-Olomouc</t>
  </si>
  <si>
    <t>133</t>
  </si>
  <si>
    <t>* STR: OZP-Opava</t>
  </si>
  <si>
    <t>135</t>
  </si>
  <si>
    <t>* STR: OZP-Žďár nad Sázavou</t>
  </si>
  <si>
    <t>* STR: OZP-Č:Budějovice</t>
  </si>
  <si>
    <t>141</t>
  </si>
  <si>
    <t>* STR: OZP-Sezimovo Ústí, Tábor</t>
  </si>
  <si>
    <t>* STR: OZP-Hradec Králové</t>
  </si>
  <si>
    <t>* STR: OZP-Pardubice</t>
  </si>
  <si>
    <t>* STR: OZP-Ústí nad Labem</t>
  </si>
  <si>
    <t>* STR: OZP-Liberec</t>
  </si>
  <si>
    <t>* STR: OZP-Plzeň</t>
  </si>
  <si>
    <t>* STR: OZP-Karlovy Vary</t>
  </si>
  <si>
    <t>* STR: OZP-pobočky</t>
  </si>
  <si>
    <t>* STR: ZP Škoda</t>
  </si>
  <si>
    <t>* STR: Právnické osoby</t>
  </si>
  <si>
    <t>315</t>
  </si>
  <si>
    <t>* STR: CA Komfort</t>
  </si>
  <si>
    <t>* STR: Externí agenti</t>
  </si>
  <si>
    <t>* STR: Internet</t>
  </si>
  <si>
    <t>314</t>
  </si>
  <si>
    <t>* STR: Škoda AUTO</t>
  </si>
  <si>
    <t>* STR: AVE FIN</t>
  </si>
  <si>
    <t>* STR: MEDICONET</t>
  </si>
  <si>
    <t>* STR: Ostatní</t>
  </si>
  <si>
    <t>520</t>
  </si>
  <si>
    <t>* STR: Pojišťovna Vitalitas</t>
  </si>
  <si>
    <t>* STR: Režie-ostatní</t>
  </si>
  <si>
    <t>* STR: ZP Metal Aliance</t>
  </si>
  <si>
    <t>KCE</t>
  </si>
  <si>
    <t>EUR</t>
  </si>
  <si>
    <t>Pohledávky ze zajištění-valuty</t>
  </si>
  <si>
    <t>Poskytnuté zálohy-zprostředkovatelé</t>
  </si>
  <si>
    <t>NOK</t>
  </si>
  <si>
    <t>Pohledávky za zaměstnanci-provoz.zálohy</t>
  </si>
  <si>
    <t>Dodavatelé zahraničí-valuty</t>
  </si>
  <si>
    <t>Jiné závazky-za registr sjednatelů-ČNB,MF</t>
  </si>
  <si>
    <t>Náklady příštích období-licence Informix</t>
  </si>
  <si>
    <t>394</t>
  </si>
  <si>
    <t>Příjmy příštích období.-pojistné ZP</t>
  </si>
  <si>
    <t>Příjmy příštích období-pojistné NDÚP+DÚP</t>
  </si>
  <si>
    <t>Příjmy příštích období</t>
  </si>
  <si>
    <t>* STR: Santé</t>
  </si>
  <si>
    <t>Nevyfakturované provize</t>
  </si>
  <si>
    <t>Nevyfakturované náklady na poj.smlouvy</t>
  </si>
  <si>
    <t>901</t>
  </si>
  <si>
    <t>Spojovací účet - nespárované platby KB1 0000003632480237</t>
  </si>
  <si>
    <t>Vnitřní zúčtování</t>
  </si>
  <si>
    <t>3**</t>
  </si>
  <si>
    <t>Pohledávky, závazky a přechodné účty</t>
  </si>
  <si>
    <t>404</t>
  </si>
  <si>
    <t>Oceňovací rozdíly-dhp.držené do splatnosti</t>
  </si>
  <si>
    <t>Oceňovací rozdíly z přecenění na reál.hodnotu</t>
  </si>
  <si>
    <t>240</t>
  </si>
  <si>
    <t>Nerozdělený zisk-rok 2008</t>
  </si>
  <si>
    <t>Rezerva na nezasloužené poj.-ZP</t>
  </si>
  <si>
    <t>Rezerva na nezasloužené poj.-HOSP</t>
  </si>
  <si>
    <t>Rezerva-HOSP-poj.plnění IBNR</t>
  </si>
  <si>
    <t>481</t>
  </si>
  <si>
    <t>Závazek OZP - snížení ZK</t>
  </si>
  <si>
    <t>Závazky k podnikům s rozhodujícím vlivem</t>
  </si>
  <si>
    <t>4**</t>
  </si>
  <si>
    <t>Kapitálové účty a dlouhodobé závazky</t>
  </si>
  <si>
    <t>409</t>
  </si>
  <si>
    <t>Náklad na ZP-zohl.v DPPO za r.08</t>
  </si>
  <si>
    <t>Tvorba rezervy na nezasl.pojistné-HOSP</t>
  </si>
  <si>
    <t>* STR: CORIS</t>
  </si>
  <si>
    <t>Provize asist.službám-rozp.doh.pol.r.08</t>
  </si>
  <si>
    <t>Náhrady za dočasnou prac.neschopnost</t>
  </si>
  <si>
    <t>Mzdové náklady-rozp.doh.položky z r.08</t>
  </si>
  <si>
    <t>Notářské poplatky, kolky,popl.MF+ČNB</t>
  </si>
  <si>
    <t>Daň z příjmů z běžné činnosti-dodat.přiznání</t>
  </si>
  <si>
    <t>Spotřeba rež.materiálu</t>
  </si>
  <si>
    <t>534</t>
  </si>
  <si>
    <t>Odměny statut.orgánům</t>
  </si>
  <si>
    <t>666</t>
  </si>
  <si>
    <t>Zajištění Gen Re</t>
  </si>
  <si>
    <t>čerpání rezervy ostatní-režie</t>
  </si>
  <si>
    <t>Čerp.rezervy na nezasloužené poj.-HOSP</t>
  </si>
  <si>
    <t>tvorba rezervy ostatní-režie</t>
  </si>
  <si>
    <t>C E L K E M  SESTAVA</t>
  </si>
  <si>
    <t>0**</t>
  </si>
  <si>
    <t>7**</t>
  </si>
  <si>
    <t>Závěrkové účty a podrozvahové účty</t>
  </si>
  <si>
    <t>Popis</t>
  </si>
  <si>
    <t>Nominál</t>
  </si>
  <si>
    <t>Ks</t>
  </si>
  <si>
    <t>303+327 300</t>
  </si>
  <si>
    <t>pohledávky</t>
  </si>
  <si>
    <t>301140 pohl.pojistníci</t>
  </si>
  <si>
    <t>301-(bez plateb předem) pohl.zprostředkovatelé+327110</t>
  </si>
  <si>
    <t>327 ostatní, 328, 354,222, přepl.siln.daně</t>
  </si>
  <si>
    <t xml:space="preserve"> </t>
  </si>
  <si>
    <t>Rezervy - podíl zajišťovatelů</t>
  </si>
  <si>
    <t>účet 502</t>
  </si>
  <si>
    <t>účet 602</t>
  </si>
  <si>
    <t>rozdíl 504,506,604,606</t>
  </si>
  <si>
    <t>CP</t>
  </si>
  <si>
    <t>ÚP</t>
  </si>
  <si>
    <t>Splatnost</t>
  </si>
  <si>
    <t>Protidoklad</t>
  </si>
  <si>
    <t>Zakázka</t>
  </si>
  <si>
    <t>D</t>
  </si>
  <si>
    <t xml:space="preserve"> 97</t>
  </si>
  <si>
    <t xml:space="preserve">      6</t>
  </si>
  <si>
    <t xml:space="preserve">   31.3.2009</t>
  </si>
  <si>
    <t xml:space="preserve">  přec.na tržní hodnotu k 31.3.09                      </t>
  </si>
  <si>
    <t xml:space="preserve">          </t>
  </si>
  <si>
    <t xml:space="preserve">     </t>
  </si>
  <si>
    <t xml:space="preserve">     17</t>
  </si>
  <si>
    <t xml:space="preserve">   30.6.2009</t>
  </si>
  <si>
    <t xml:space="preserve">  přec.na tržní hodnotu k 30.6.09                      </t>
  </si>
  <si>
    <t xml:space="preserve">     27</t>
  </si>
  <si>
    <t xml:space="preserve">   30.9.2009</t>
  </si>
  <si>
    <t xml:space="preserve">  přec.na tržní hodnotu k 30.9.09                      </t>
  </si>
  <si>
    <t xml:space="preserve">     41</t>
  </si>
  <si>
    <t xml:space="preserve">  31.12.2009</t>
  </si>
  <si>
    <t xml:space="preserve">  přec.na tržní hodnotu k 31.12.09                     </t>
  </si>
  <si>
    <t xml:space="preserve">     16</t>
  </si>
  <si>
    <t xml:space="preserve">  převod diskont.výnosu za 1-6/09                      </t>
  </si>
  <si>
    <t xml:space="preserve">     26</t>
  </si>
  <si>
    <t xml:space="preserve">  převod diskont.výnosu za 7-9/09                      </t>
  </si>
  <si>
    <t xml:space="preserve">     40</t>
  </si>
  <si>
    <t xml:space="preserve">  převod diskont.výnosu za 10-12/09                    </t>
  </si>
  <si>
    <t xml:space="preserve">      1</t>
  </si>
  <si>
    <t xml:space="preserve">   31.1.2009</t>
  </si>
  <si>
    <t xml:space="preserve">  AÚV 1/09                                             </t>
  </si>
  <si>
    <t xml:space="preserve">      3</t>
  </si>
  <si>
    <t xml:space="preserve">   28.2.2009</t>
  </si>
  <si>
    <t xml:space="preserve">  AÚV 2/09                                             </t>
  </si>
  <si>
    <t xml:space="preserve">      5</t>
  </si>
  <si>
    <t xml:space="preserve">  AÚV 3/09                                             </t>
  </si>
  <si>
    <t xml:space="preserve">      8</t>
  </si>
  <si>
    <t xml:space="preserve">   30.4.2009</t>
  </si>
  <si>
    <t xml:space="preserve">  AÚV k 30.4.09                                        </t>
  </si>
  <si>
    <t xml:space="preserve">  výnos kupónu CITIGROUP                               </t>
  </si>
  <si>
    <t xml:space="preserve">     12</t>
  </si>
  <si>
    <t xml:space="preserve">   31.5.2009</t>
  </si>
  <si>
    <t xml:space="preserve">  AÚV 5/09                                             </t>
  </si>
  <si>
    <t xml:space="preserve">     15</t>
  </si>
  <si>
    <t xml:space="preserve">  AÚV 6/09                                             </t>
  </si>
  <si>
    <t xml:space="preserve">     19</t>
  </si>
  <si>
    <t xml:space="preserve">   31.7.2009</t>
  </si>
  <si>
    <t xml:space="preserve">  AÚV 7/09                                             </t>
  </si>
  <si>
    <t xml:space="preserve">     22</t>
  </si>
  <si>
    <t xml:space="preserve">   31.8.2009</t>
  </si>
  <si>
    <t xml:space="preserve">  AÚV 8/09                                             </t>
  </si>
  <si>
    <t xml:space="preserve">     25</t>
  </si>
  <si>
    <t xml:space="preserve">  AÚV 9/09                                             </t>
  </si>
  <si>
    <t xml:space="preserve">     30</t>
  </si>
  <si>
    <t xml:space="preserve">  31.10.2009</t>
  </si>
  <si>
    <t xml:space="preserve">  AÚV k 30.10.09                                       </t>
  </si>
  <si>
    <t xml:space="preserve">     31</t>
  </si>
  <si>
    <t xml:space="preserve">  AÚV 10/09                                            </t>
  </si>
  <si>
    <t xml:space="preserve">     35</t>
  </si>
  <si>
    <t xml:space="preserve">  30.11.2009</t>
  </si>
  <si>
    <t xml:space="preserve">  AÚV 11/09                                            </t>
  </si>
  <si>
    <t xml:space="preserve">     39</t>
  </si>
  <si>
    <t xml:space="preserve">  AÚV 12/09                                            </t>
  </si>
  <si>
    <t xml:space="preserve">  dorovnání AÚV k 31.12.09                             </t>
  </si>
  <si>
    <t xml:space="preserve">      2</t>
  </si>
  <si>
    <t xml:space="preserve">   23.2.2009</t>
  </si>
  <si>
    <t xml:space="preserve">  AÚV k 23.2.09                                        </t>
  </si>
  <si>
    <t xml:space="preserve">  výnos kupónu AEON GLOBAL                             </t>
  </si>
  <si>
    <t xml:space="preserve">      9</t>
  </si>
  <si>
    <t xml:space="preserve">  AÚV 4/09                                             </t>
  </si>
  <si>
    <t xml:space="preserve">  dorovnání AÚV k 30.9.09                              </t>
  </si>
  <si>
    <t xml:space="preserve">  AÚV k 6.4.09                                         </t>
  </si>
  <si>
    <t xml:space="preserve">  výnos kupónu HSBC FINANCE                            </t>
  </si>
  <si>
    <t xml:space="preserve">  AÚV k 5.10.09                                        </t>
  </si>
  <si>
    <t xml:space="preserve">      4</t>
  </si>
  <si>
    <t xml:space="preserve">      7</t>
  </si>
  <si>
    <t xml:space="preserve">   11.4.2009</t>
  </si>
  <si>
    <t xml:space="preserve">  AÚV 1.-11.4.09                                       </t>
  </si>
  <si>
    <t xml:space="preserve">  výnos kupónu ČR spl.11.4.11                          </t>
  </si>
  <si>
    <t xml:space="preserve">  výnos kupónu ČR spl.11.4.15                          </t>
  </si>
  <si>
    <t xml:space="preserve">     32</t>
  </si>
  <si>
    <t xml:space="preserve">  26.11.2009</t>
  </si>
  <si>
    <t xml:space="preserve">  převod diskont.výnosu za 10-11/09                    </t>
  </si>
  <si>
    <t xml:space="preserve">     33</t>
  </si>
  <si>
    <t xml:space="preserve">  spl.dhp. MKB BANK                                    </t>
  </si>
  <si>
    <t xml:space="preserve">  spl.dhp.AIG-FP                                       </t>
  </si>
  <si>
    <t xml:space="preserve">     10</t>
  </si>
  <si>
    <t xml:space="preserve">   11.5.2009</t>
  </si>
  <si>
    <t xml:space="preserve">  splacení dhp.IKB DEUTSCHE                            </t>
  </si>
  <si>
    <t xml:space="preserve">  spl.dhp.ANGLO IRISH-plášť                            </t>
  </si>
  <si>
    <t xml:space="preserve">  AÚV k 20.10.09                                       </t>
  </si>
  <si>
    <t xml:space="preserve">  výnos kupónu FINANCE F.DANISH                        </t>
  </si>
  <si>
    <t xml:space="preserve">  AÚV k  17.2.09                                       </t>
  </si>
  <si>
    <t xml:space="preserve">  výnos kupónu GOLDMAN                                 </t>
  </si>
  <si>
    <t xml:space="preserve">     20</t>
  </si>
  <si>
    <t xml:space="preserve">   17.8.2009</t>
  </si>
  <si>
    <t xml:space="preserve">  AÚV k 17.8.09                                        </t>
  </si>
  <si>
    <t xml:space="preserve">  výnos kupón GOLDMAN SACHS                            </t>
  </si>
  <si>
    <t xml:space="preserve">  AÚV k 23.11.09                                       </t>
  </si>
  <si>
    <t xml:space="preserve">  AÚV k 26.11.09                                       </t>
  </si>
  <si>
    <t xml:space="preserve">  spl.dhp.IKB DEUTSCHE                                 </t>
  </si>
  <si>
    <t xml:space="preserve">  spl.dhp.ANGLO IRISH                                  </t>
  </si>
  <si>
    <t xml:space="preserve">     11</t>
  </si>
  <si>
    <t xml:space="preserve">   14.5.2009</t>
  </si>
  <si>
    <t xml:space="preserve">  nákup 400ks dhp. CZECH REPUBLIC                      </t>
  </si>
  <si>
    <t xml:space="preserve">  nákup 80ks dhp. CZECH REPUBLIC                       </t>
  </si>
  <si>
    <t xml:space="preserve">     14</t>
  </si>
  <si>
    <t xml:space="preserve">  přecenění na RH k 30.6.09-portfolio II.              </t>
  </si>
  <si>
    <t xml:space="preserve">     24</t>
  </si>
  <si>
    <t xml:space="preserve">  přec.na RH k 30.9.09-portfolio II.                   </t>
  </si>
  <si>
    <t xml:space="preserve">     37</t>
  </si>
  <si>
    <t xml:space="preserve">  odúčt.přeceň.rozdílů 6-9/09 z dhp.do splatnosti      </t>
  </si>
  <si>
    <t xml:space="preserve">     36</t>
  </si>
  <si>
    <t xml:space="preserve">   4.12.2009</t>
  </si>
  <si>
    <t xml:space="preserve">  nákup 410ks dhp CZECH REPUBLIC                       </t>
  </si>
  <si>
    <t xml:space="preserve">  nákup 400ks dhp. CZECH REPUBLIC-AÚV při poř.         </t>
  </si>
  <si>
    <t xml:space="preserve">  nákup 80ks dhp. CZECH REPUBLIC-AÚV při poř.          </t>
  </si>
  <si>
    <t xml:space="preserve">     13</t>
  </si>
  <si>
    <t xml:space="preserve">     18</t>
  </si>
  <si>
    <t xml:space="preserve">     21</t>
  </si>
  <si>
    <t xml:space="preserve">     23</t>
  </si>
  <si>
    <t xml:space="preserve">     28</t>
  </si>
  <si>
    <t xml:space="preserve">   5.10.2009</t>
  </si>
  <si>
    <t xml:space="preserve">  výnos kupónu CZECH REPUBLIC-port.č.II.               </t>
  </si>
  <si>
    <t xml:space="preserve">     29</t>
  </si>
  <si>
    <t xml:space="preserve">     34</t>
  </si>
  <si>
    <t xml:space="preserve">     38</t>
  </si>
  <si>
    <t xml:space="preserve">  nákup 410ks dhp CZECH REPUBLIC-AÚV                   </t>
  </si>
  <si>
    <t xml:space="preserve">přecenění </t>
  </si>
  <si>
    <t>nákup-plášť</t>
  </si>
  <si>
    <t>nákup AÚV</t>
  </si>
  <si>
    <t>AÚV+</t>
  </si>
  <si>
    <t>AÚV-</t>
  </si>
  <si>
    <t xml:space="preserve">přecenění + </t>
  </si>
  <si>
    <t>přecenění -</t>
  </si>
  <si>
    <t>AÚV -</t>
  </si>
  <si>
    <t>přecenění-</t>
  </si>
  <si>
    <t>přecenění+</t>
  </si>
  <si>
    <t>převod diskontu</t>
  </si>
  <si>
    <t>převod disk.výnosů</t>
  </si>
  <si>
    <t>převod disk.výnosu</t>
  </si>
  <si>
    <t>609</t>
  </si>
  <si>
    <t>Použití vyrovnávací rezervy</t>
  </si>
  <si>
    <t>CZECH REPUBLIC/10000/6,55%/5.10.11/nominál</t>
  </si>
  <si>
    <t>CZECH REPUBLIC/10000/3,55%/18.10.12/nominál</t>
  </si>
  <si>
    <t>703</t>
  </si>
  <si>
    <t>CZECH REPUBLIC/10000/2,8%/16.9.13/nominál</t>
  </si>
  <si>
    <t>711</t>
  </si>
  <si>
    <t>CZECH REPUBLIC/6,55%/5.10.11/diskont</t>
  </si>
  <si>
    <t>712</t>
  </si>
  <si>
    <t>CZECH REPUBLIC/10000/3,55%/18.10.12/diskont</t>
  </si>
  <si>
    <t>713</t>
  </si>
  <si>
    <t>CZECH REPUBLIC/10000/2,8%/16.9.13/diskont</t>
  </si>
  <si>
    <t>CZECH REPUBLIC/10000/6,55%/5.10.11/AÚV</t>
  </si>
  <si>
    <t>803</t>
  </si>
  <si>
    <t>CZECH REPUBLIC/10000/2,8%/16.9.13/AÚV</t>
  </si>
  <si>
    <t>DÚ ČSOB 166825053/0300 (13313010/0300)</t>
  </si>
  <si>
    <t>DÚ ČSOB 266053003/0300 (13313011/0300)</t>
  </si>
  <si>
    <t>DÚ KB - průběžný - ATVIS</t>
  </si>
  <si>
    <t>SÚ GE Money Bank 196574603/0600</t>
  </si>
  <si>
    <t>804</t>
  </si>
  <si>
    <t>TÚ GE Money Bank 196663091/0600</t>
  </si>
  <si>
    <t>Peníze na cestě-CP</t>
  </si>
  <si>
    <t>BÚ KB 51-1543090297/0100-komerč.poj.</t>
  </si>
  <si>
    <t>BÚ KB 35-6274410207/0100-úrazové poj.</t>
  </si>
  <si>
    <t>316</t>
  </si>
  <si>
    <t>* STR: Mirandella</t>
  </si>
  <si>
    <t>Odběratelé tuzemsko</t>
  </si>
  <si>
    <t>Jistina k nájmu - KUTA a.s.</t>
  </si>
  <si>
    <t>Nákl.příšť.období-nájem KUTA-dodatek.č.1</t>
  </si>
  <si>
    <t>Náklady příštích období-zhodnocení KUTA</t>
  </si>
  <si>
    <t>Nerozdělený zisk-rok 2009</t>
  </si>
  <si>
    <t>Rezerva-DÚP-poj.plnění</t>
  </si>
  <si>
    <t>Tvorba rezervy-DÚP-poj.plnění-ohlášené</t>
  </si>
  <si>
    <t>Propagační příspěvky pojištěncům</t>
  </si>
  <si>
    <t>119</t>
  </si>
  <si>
    <t>Materiál ostatní-nedaňový</t>
  </si>
  <si>
    <t>Mzdové náklady-rozp.doh.položky z r.09</t>
  </si>
  <si>
    <t>Poplatky za platební karty-ČSOB</t>
  </si>
  <si>
    <t>Poplatky za plateb.karty-Webpay, KB</t>
  </si>
  <si>
    <t>Ostatní technické náklady-nedaňové</t>
  </si>
  <si>
    <t>Náklad na dhp.do splatnosti-rozdíl mezi nom.a PH</t>
  </si>
  <si>
    <t>Náklad na dhp.do splatnosti-rok 2009-nedaň.</t>
  </si>
  <si>
    <t>Ostatní netechnické náklady</t>
  </si>
  <si>
    <t>Pokuty a penále-nedaňové</t>
  </si>
  <si>
    <t>Čerp.rezervy-DÚP-poj.plnění-ohlášené</t>
  </si>
  <si>
    <t>Použití vyrovnávací rezervy-CP</t>
  </si>
  <si>
    <t>Zisk</t>
  </si>
  <si>
    <t>tis.</t>
  </si>
  <si>
    <t xml:space="preserve">   31.3.2010</t>
  </si>
  <si>
    <t xml:space="preserve">  přec.na tržní hodnotu k 31.3.10                      </t>
  </si>
  <si>
    <t xml:space="preserve">   30.6.2010</t>
  </si>
  <si>
    <t xml:space="preserve">  přec.na trž.hodnotu k 31.3.10-oprava                 </t>
  </si>
  <si>
    <t xml:space="preserve">  přec.na tržní hodnotu k 30.6.10                      </t>
  </si>
  <si>
    <t xml:space="preserve">     45</t>
  </si>
  <si>
    <t xml:space="preserve">   30.9.2010</t>
  </si>
  <si>
    <t xml:space="preserve">  přec.na tržní hodnotu k 30.9.10                      </t>
  </si>
  <si>
    <t xml:space="preserve">     61</t>
  </si>
  <si>
    <t xml:space="preserve">  31.12.2010</t>
  </si>
  <si>
    <t xml:space="preserve">  přec.na trřní hodnotu k 31.12.10                     </t>
  </si>
  <si>
    <t xml:space="preserve">   22.2.2010</t>
  </si>
  <si>
    <t xml:space="preserve">  spl.dhp.AEGON GLOBAL-plášť                           </t>
  </si>
  <si>
    <t xml:space="preserve">     47</t>
  </si>
  <si>
    <t xml:space="preserve">  31.10.2010</t>
  </si>
  <si>
    <t xml:space="preserve">  spl.dhp.HSBC FINANCE                                 </t>
  </si>
  <si>
    <t xml:space="preserve">  převod diskont.výnosu za 1-3/10                      </t>
  </si>
  <si>
    <t xml:space="preserve">  převod diskont.výnosu za 4-6/10                      </t>
  </si>
  <si>
    <t xml:space="preserve">     44</t>
  </si>
  <si>
    <t xml:space="preserve">  převod diskont.výnosu za 7-9/10                      </t>
  </si>
  <si>
    <t xml:space="preserve">     60</t>
  </si>
  <si>
    <t xml:space="preserve">  převod diskont.výnosu za 10-12/10                    </t>
  </si>
  <si>
    <t xml:space="preserve">    7.7.2010</t>
  </si>
  <si>
    <t xml:space="preserve">  spl.dhp.FHB MARTAGE                                  </t>
  </si>
  <si>
    <t xml:space="preserve">   31.1.2010</t>
  </si>
  <si>
    <t xml:space="preserve">  AÚV 1/10                                             </t>
  </si>
  <si>
    <t xml:space="preserve">   28.2.2010</t>
  </si>
  <si>
    <t xml:space="preserve">  AÚV 2/10                                             </t>
  </si>
  <si>
    <t xml:space="preserve">  AÚV 3/10                                             </t>
  </si>
  <si>
    <t xml:space="preserve">  dorovnání AÚV k 31.3.10                              </t>
  </si>
  <si>
    <t xml:space="preserve">   30.4.2010</t>
  </si>
  <si>
    <t xml:space="preserve">  AÚV k 4/10                                           </t>
  </si>
  <si>
    <t xml:space="preserve">   31.5.2010</t>
  </si>
  <si>
    <t xml:space="preserve">  AÚV 5/10                                             </t>
  </si>
  <si>
    <t xml:space="preserve">  AÚV 6/10                                             </t>
  </si>
  <si>
    <t xml:space="preserve">   31.7.2010</t>
  </si>
  <si>
    <t xml:space="preserve">  AÚV 7/10                                             </t>
  </si>
  <si>
    <t xml:space="preserve">   31.8.2010</t>
  </si>
  <si>
    <t xml:space="preserve">  AÚV 8/10                                             </t>
  </si>
  <si>
    <t xml:space="preserve">     42</t>
  </si>
  <si>
    <t xml:space="preserve">  AÚV 9/10                                             </t>
  </si>
  <si>
    <t xml:space="preserve">  AÚV-haléřové vyrovnání k 30.9.10                     </t>
  </si>
  <si>
    <t xml:space="preserve">  AÚV k 29.10.10                                       </t>
  </si>
  <si>
    <t xml:space="preserve">  výnos AÚV CITIGROUP                                  </t>
  </si>
  <si>
    <t xml:space="preserve">     51</t>
  </si>
  <si>
    <t xml:space="preserve">  AÚV 10/10                                            </t>
  </si>
  <si>
    <t xml:space="preserve">     54</t>
  </si>
  <si>
    <t xml:space="preserve">  30.11.2010</t>
  </si>
  <si>
    <t xml:space="preserve">  AÚV 11/10                                            </t>
  </si>
  <si>
    <t xml:space="preserve">     56</t>
  </si>
  <si>
    <t xml:space="preserve">  AÚV 12/10                                            </t>
  </si>
  <si>
    <t xml:space="preserve">  spl.dhp.AEGON GLOBAL-AÚV                             </t>
  </si>
  <si>
    <t xml:space="preserve">  AÚV k 6.4.10                                         </t>
  </si>
  <si>
    <t xml:space="preserve">  AÚV 4/10                                             </t>
  </si>
  <si>
    <t xml:space="preserve">  AÚV k 4.10.10                                        </t>
  </si>
  <si>
    <t xml:space="preserve">  spl.AÚV HSBC FINANCE                                 </t>
  </si>
  <si>
    <t xml:space="preserve">  AÚV k 12.4.10                                        </t>
  </si>
  <si>
    <t xml:space="preserve">  výnos kupónu CZ REP spl.r.11                         </t>
  </si>
  <si>
    <t xml:space="preserve">  výnos kupónu CZ REP spl.r.13                         </t>
  </si>
  <si>
    <t xml:space="preserve">  AÚV-haléřové vyrovnání k 31.12.10                    </t>
  </si>
  <si>
    <t xml:space="preserve">  spl.dhp.FINANCE f.DANISH-rozdíl mezi JH+ÚH           </t>
  </si>
  <si>
    <t xml:space="preserve">  spl.dhp.FINANCE f.DANISH                             </t>
  </si>
  <si>
    <t xml:space="preserve">   17.8.2010</t>
  </si>
  <si>
    <t xml:space="preserve">  spl.dhp.GOLDMAN-rozdíl mezi JH+ÚH                    </t>
  </si>
  <si>
    <t xml:space="preserve">  spl.dhp.GOLDMAN                                      </t>
  </si>
  <si>
    <t xml:space="preserve">  AÚV k 19.10.10                                       </t>
  </si>
  <si>
    <t xml:space="preserve">  spl.AÚV  FINANCE F.DANISH                            </t>
  </si>
  <si>
    <t xml:space="preserve">   17.2.2010</t>
  </si>
  <si>
    <t xml:space="preserve">  AÚV k 17.2.10                                        </t>
  </si>
  <si>
    <t xml:space="preserve">  výnos kupónu GOLDMAN SACHS                           </t>
  </si>
  <si>
    <t xml:space="preserve">  AÚV k 17.8.10                                        </t>
  </si>
  <si>
    <t xml:space="preserve">    1.4.2010</t>
  </si>
  <si>
    <t xml:space="preserve">  převod rozdílu mezi PH a nominálem dhp.              </t>
  </si>
  <si>
    <t xml:space="preserve">    9.3.2010</t>
  </si>
  <si>
    <t xml:space="preserve">  nákup 300ks dhp.CZECH REP                            </t>
  </si>
  <si>
    <t xml:space="preserve">   15.7.2010</t>
  </si>
  <si>
    <t xml:space="preserve">  nákup 300ks dhp. CZ REPB.-nominál                    </t>
  </si>
  <si>
    <t xml:space="preserve">  nákup 300ks dhp.CZ REPB.-nominál                     </t>
  </si>
  <si>
    <t xml:space="preserve">     49</t>
  </si>
  <si>
    <t xml:space="preserve">  nákup 200ks dhp.CZ.REP.16.9.13-nominál               </t>
  </si>
  <si>
    <t xml:space="preserve">  nákup 300ks dhp.CZ.REP.16.9.13-nominál               </t>
  </si>
  <si>
    <t xml:space="preserve">  diskont dhp.701 do splatnosti za 4/10                </t>
  </si>
  <si>
    <t xml:space="preserve">  diskont dhp.701 do spl. za 5-12/09                   </t>
  </si>
  <si>
    <t xml:space="preserve">  diskont dhp.701 do spl. za 1-3/10                    </t>
  </si>
  <si>
    <t xml:space="preserve">  diskont dhp.701 do spl. 5/10                         </t>
  </si>
  <si>
    <t xml:space="preserve">  diskont dhp.701 do spl. 6/10                         </t>
  </si>
  <si>
    <t xml:space="preserve">  diskont dhp.701 do splatnosti za 7/10                </t>
  </si>
  <si>
    <t xml:space="preserve">  diskont dhp.701 do splatnosti za 8/10                </t>
  </si>
  <si>
    <t xml:space="preserve">     43</t>
  </si>
  <si>
    <t xml:space="preserve">  diskont dhp.701 do splatnosti za 9/10                </t>
  </si>
  <si>
    <t xml:space="preserve">     52</t>
  </si>
  <si>
    <t xml:space="preserve">  diskont dhp.701 do splatnosti za 10/10               </t>
  </si>
  <si>
    <t xml:space="preserve">     55</t>
  </si>
  <si>
    <t xml:space="preserve">  diskont dhp.701 do splatnosti za 11/10               </t>
  </si>
  <si>
    <t xml:space="preserve">     58</t>
  </si>
  <si>
    <t xml:space="preserve">  diskont dhp.701 do splatnosti za 12/10               </t>
  </si>
  <si>
    <t xml:space="preserve">  diskont dhp.702 do splatnosti za 4/10                </t>
  </si>
  <si>
    <t xml:space="preserve">  diskont dhp.702 do spl. za 12/09                     </t>
  </si>
  <si>
    <t xml:space="preserve">  diskont dhp.702 do spl. za 1-3/10                    </t>
  </si>
  <si>
    <t xml:space="preserve">  diskont dhp.702 do spl. 5/10                         </t>
  </si>
  <si>
    <t xml:space="preserve">  diskont dhp.702 do spl. 6/10                         </t>
  </si>
  <si>
    <t xml:space="preserve">  diskont dhp.702 do splatnosti za 7/10                </t>
  </si>
  <si>
    <t xml:space="preserve">  diskont dhp.702 do splatnosti za 8/10                </t>
  </si>
  <si>
    <t xml:space="preserve">  diskont dhp.702 do splatnosti za 9/10                </t>
  </si>
  <si>
    <t xml:space="preserve">  diskont dhp.702 do splatnosti za 10/10               </t>
  </si>
  <si>
    <t xml:space="preserve">  diskont dhp.702 do splatnosti za 11/10               </t>
  </si>
  <si>
    <t xml:space="preserve">  diskont dhp.702 do splatnosti za 12/10               </t>
  </si>
  <si>
    <t xml:space="preserve">  diskont dhp.703 do splatnosti za 4/10                </t>
  </si>
  <si>
    <t xml:space="preserve">  diskont dhp.703 do spl. za 3/2010                    </t>
  </si>
  <si>
    <t xml:space="preserve">  diskont dhp.703 do spl. 5/10                         </t>
  </si>
  <si>
    <t xml:space="preserve">  diskont dhp.703 do spl. 6/10                         </t>
  </si>
  <si>
    <t xml:space="preserve">  nákup 300ks dhp. CZ REPB.-diskont                    </t>
  </si>
  <si>
    <t xml:space="preserve">  diskont dhp.703 do splatnosti za 7/10                </t>
  </si>
  <si>
    <t xml:space="preserve">  diskont dhp.703 do splatnosti za 8/10                </t>
  </si>
  <si>
    <t xml:space="preserve">  nákup 300ks dhp.CZ REPB.-diskont                     </t>
  </si>
  <si>
    <t xml:space="preserve">  diskont dhp.703 do splatnosti za 9/10                </t>
  </si>
  <si>
    <t xml:space="preserve">  nákup 200ks dhp.CZ.REP.16.9.13-diskont               </t>
  </si>
  <si>
    <t xml:space="preserve">  nákup 300ks dhp.CZ.REP.16.9.13-diskont               </t>
  </si>
  <si>
    <t xml:space="preserve">  diskont dhp.703 do splatnosti za 10/10               </t>
  </si>
  <si>
    <t xml:space="preserve">  diskont dhp.703 do splatnosti za 11/10               </t>
  </si>
  <si>
    <t xml:space="preserve">  diskont dhp.703 do splatnosti za 12/10               </t>
  </si>
  <si>
    <t xml:space="preserve">     48</t>
  </si>
  <si>
    <t xml:space="preserve">  AÚV k 5.10.10                                        </t>
  </si>
  <si>
    <t xml:space="preserve">  spl.AÚV CZECH REPUBLIC 5.10.11                       </t>
  </si>
  <si>
    <t xml:space="preserve">     50</t>
  </si>
  <si>
    <t xml:space="preserve">     53</t>
  </si>
  <si>
    <t xml:space="preserve">     57</t>
  </si>
  <si>
    <t xml:space="preserve">     59</t>
  </si>
  <si>
    <t xml:space="preserve">  AÚV 10/10-doúčtování                                 </t>
  </si>
  <si>
    <t xml:space="preserve">  AÚV 11/10-doúčtování                                 </t>
  </si>
  <si>
    <t xml:space="preserve">     46</t>
  </si>
  <si>
    <t xml:space="preserve">   1.10.2010</t>
  </si>
  <si>
    <t xml:space="preserve">  AÚV 8/10-oprava                                      </t>
  </si>
  <si>
    <t xml:space="preserve">  AÚV k 18.10.10                                       </t>
  </si>
  <si>
    <t xml:space="preserve">  spl.AÚV CZECH REPUBLIC 18.10.12                      </t>
  </si>
  <si>
    <t xml:space="preserve">  nákup 300ks dhp.CZECH REP-AÚV                        </t>
  </si>
  <si>
    <t xml:space="preserve">  nákup 300ks dhp. CZ REPB.-AÚV                        </t>
  </si>
  <si>
    <t xml:space="preserve">  nákup 300ks dhp.CZ REPB.-AÚV                         </t>
  </si>
  <si>
    <t xml:space="preserve">  nákup 200ks dhp.CZ.REP.16.9.13-AÚV                   </t>
  </si>
  <si>
    <t>přecenění +</t>
  </si>
  <si>
    <t>převod diskont.výnosu</t>
  </si>
  <si>
    <t>AÚV +</t>
  </si>
  <si>
    <t>diskont -</t>
  </si>
  <si>
    <t>diskont +</t>
  </si>
  <si>
    <t>převod</t>
  </si>
  <si>
    <t>portfolio II.</t>
  </si>
  <si>
    <t>nákup plášť</t>
  </si>
  <si>
    <t>AÚV- (výplata kupónu)</t>
  </si>
  <si>
    <t>převod-</t>
  </si>
  <si>
    <t>převod -</t>
  </si>
  <si>
    <t>PORTFOLIO II.</t>
  </si>
  <si>
    <t>diskont + (nákup plášť)</t>
  </si>
  <si>
    <t>diskont - převod do nákladů)</t>
  </si>
  <si>
    <t>snížený o poměrnou část odúčtovanou do nákladů</t>
  </si>
  <si>
    <t>PORTFOLIO I.</t>
  </si>
  <si>
    <t>AÚV - (výplata kupónu)</t>
  </si>
  <si>
    <t>Dluhopisy obchodovatelné - reálná hodnota k 31.12.2010</t>
  </si>
  <si>
    <t>tuzemské +</t>
  </si>
  <si>
    <t>tuzemské -</t>
  </si>
  <si>
    <t xml:space="preserve">*Pořizovací cena pláště = cena pláště, za kterou je dluhopis do splatnosti veden v účetnictví = nominál+diskont </t>
  </si>
  <si>
    <t xml:space="preserve"> 10</t>
  </si>
  <si>
    <t xml:space="preserve">  10049</t>
  </si>
  <si>
    <t xml:space="preserve">   16.2.2010</t>
  </si>
  <si>
    <t xml:space="preserve">  leporela k DÚP                                       </t>
  </si>
  <si>
    <t xml:space="preserve">  10054</t>
  </si>
  <si>
    <t xml:space="preserve">  S.H.S.A.-reklam.prezentace v r.2010                  </t>
  </si>
  <si>
    <t xml:space="preserve">  10094</t>
  </si>
  <si>
    <t xml:space="preserve">   18.3.2010</t>
  </si>
  <si>
    <t xml:space="preserve">  realizace banneru na partnerský www portál           </t>
  </si>
  <si>
    <t xml:space="preserve">  10103</t>
  </si>
  <si>
    <t xml:space="preserve">   24.3.2010</t>
  </si>
  <si>
    <t xml:space="preserve">  reklamní prezentace S.H.S.A r.2010                   </t>
  </si>
  <si>
    <t xml:space="preserve">  10104</t>
  </si>
  <si>
    <t xml:space="preserve">   25.3.2010</t>
  </si>
  <si>
    <t xml:space="preserve">  prezentace www.info.cz 19.3.-31.12.10                </t>
  </si>
  <si>
    <t xml:space="preserve">  10150</t>
  </si>
  <si>
    <t xml:space="preserve">   28.4.2010</t>
  </si>
  <si>
    <t xml:space="preserve">  Bonus-grafické zpracování                            </t>
  </si>
  <si>
    <t xml:space="preserve">  formuláře pro DÚP Zvonek                             </t>
  </si>
  <si>
    <t xml:space="preserve">  10153</t>
  </si>
  <si>
    <t xml:space="preserve">  Výroční zpráva-grafické práce                        </t>
  </si>
  <si>
    <t xml:space="preserve">  10162</t>
  </si>
  <si>
    <t xml:space="preserve">   26.4.2010</t>
  </si>
  <si>
    <t xml:space="preserve">  reklam.prezentace r.2010 JK Olšany                   </t>
  </si>
  <si>
    <t xml:space="preserve">  10180</t>
  </si>
  <si>
    <t xml:space="preserve">   17.5.2010</t>
  </si>
  <si>
    <t xml:space="preserve">  reklam.prezentace v Bonus info 1/10                  </t>
  </si>
  <si>
    <t xml:space="preserve">  10183</t>
  </si>
  <si>
    <t xml:space="preserve">   15.5.2010</t>
  </si>
  <si>
    <t xml:space="preserve">  S.H.S.A.-reklam.prezentace r.2010                    </t>
  </si>
  <si>
    <t xml:space="preserve">  10186</t>
  </si>
  <si>
    <t xml:space="preserve">   21.5.2010</t>
  </si>
  <si>
    <t xml:space="preserve">  inzerce v publ."Školáci nejen na prázdninách"        </t>
  </si>
  <si>
    <t xml:space="preserve">  10191</t>
  </si>
  <si>
    <t xml:space="preserve">  SOBSA-reklam.prezentace dne 15.-.16.5.10             </t>
  </si>
  <si>
    <t xml:space="preserve">  10203</t>
  </si>
  <si>
    <t xml:space="preserve">    1.6.2010</t>
  </si>
  <si>
    <t xml:space="preserve">  inzerce Lidé a Země                                  </t>
  </si>
  <si>
    <t xml:space="preserve">  10212</t>
  </si>
  <si>
    <t xml:space="preserve">   18.6.2010</t>
  </si>
  <si>
    <t xml:space="preserve">  graf.zprac.inzerce                                   </t>
  </si>
  <si>
    <t xml:space="preserve">  10213</t>
  </si>
  <si>
    <t xml:space="preserve">  inzerce v čas Zdraví                                 </t>
  </si>
  <si>
    <t xml:space="preserve">  10232</t>
  </si>
  <si>
    <t xml:space="preserve">  reklama v čas.Kamelot 1-6/10                         </t>
  </si>
  <si>
    <t xml:space="preserve">  10256</t>
  </si>
  <si>
    <t xml:space="preserve">  výroba propagač.materiálu-Golf team                  </t>
  </si>
  <si>
    <t xml:space="preserve">  10257</t>
  </si>
  <si>
    <t xml:space="preserve">  reklamní prezentace S.H.S.A                          </t>
  </si>
  <si>
    <t xml:space="preserve">  10276</t>
  </si>
  <si>
    <t xml:space="preserve">    9.8.2010</t>
  </si>
  <si>
    <t xml:space="preserve">  webhosting+doména vitalitas 8-12/10                  </t>
  </si>
  <si>
    <t xml:space="preserve">  10378</t>
  </si>
  <si>
    <t xml:space="preserve">   1.11.2010</t>
  </si>
  <si>
    <t xml:space="preserve">  inzerce v Lidé a Země                                </t>
  </si>
  <si>
    <t xml:space="preserve">  10388</t>
  </si>
  <si>
    <t xml:space="preserve">  22.11.2010</t>
  </si>
  <si>
    <t xml:space="preserve">  inzerce Bonus Info 2010                              </t>
  </si>
  <si>
    <t xml:space="preserve">  10389</t>
  </si>
  <si>
    <t xml:space="preserve">  18.11.2010</t>
  </si>
  <si>
    <t xml:space="preserve">  výroba banneru na web                                </t>
  </si>
  <si>
    <t xml:space="preserve">  grafický návrh inzerce-ZP                            </t>
  </si>
  <si>
    <t xml:space="preserve">  10438</t>
  </si>
  <si>
    <t xml:space="preserve">  21.12.2010</t>
  </si>
  <si>
    <t xml:space="preserve">  úprava webu, licence fota na web                     </t>
  </si>
  <si>
    <t xml:space="preserve">  10442</t>
  </si>
  <si>
    <t xml:space="preserve">  29.12.2010</t>
  </si>
  <si>
    <t xml:space="preserve">  úprava www stránek                                   </t>
  </si>
  <si>
    <t xml:space="preserve">  10455</t>
  </si>
  <si>
    <t xml:space="preserve">  provize za reklamu CA Komfort 1-6/10                 </t>
  </si>
  <si>
    <t xml:space="preserve"> 90</t>
  </si>
  <si>
    <t xml:space="preserve">  inzerce ve ZS r.10                                   </t>
  </si>
  <si>
    <t xml:space="preserve">  prezentace na www info 1-3/10                        </t>
  </si>
  <si>
    <t xml:space="preserve">  umístění reklam.panelu 1-3/10                        </t>
  </si>
  <si>
    <t xml:space="preserve">  doména Vitalitas 1-3/10                              </t>
  </si>
  <si>
    <t xml:space="preserve">  webhosting 1-3/10                                    </t>
  </si>
  <si>
    <t xml:space="preserve">  web certifikáty SSL 1-3/10                           </t>
  </si>
  <si>
    <t xml:space="preserve">  reklam.prezentace v tenis.hale 1-3/10                </t>
  </si>
  <si>
    <t xml:space="preserve">  reklam.prezentace SC Jedličkův ústav 1-3/10          </t>
  </si>
  <si>
    <t xml:space="preserve">  admin IT -web certifikáty 1-3/10                     </t>
  </si>
  <si>
    <t xml:space="preserve">     78</t>
  </si>
  <si>
    <t xml:space="preserve">  reklam.prezentace v tenis.hale 4-6/10                </t>
  </si>
  <si>
    <t xml:space="preserve">  doména Vitalitas 4-7/10                              </t>
  </si>
  <si>
    <t xml:space="preserve">  webhosting 4-6/10                                    </t>
  </si>
  <si>
    <t xml:space="preserve">  web certifikáty SSL 4-6/10                           </t>
  </si>
  <si>
    <t xml:space="preserve">  reklam.prezentace SC Jedličkův ústav 4-6/10          </t>
  </si>
  <si>
    <t xml:space="preserve">     97</t>
  </si>
  <si>
    <t xml:space="preserve">  admin IT-web certifikáty 1-3/10-oprava VD 30/10      </t>
  </si>
  <si>
    <t xml:space="preserve">    120</t>
  </si>
  <si>
    <t xml:space="preserve">  reklam.prezentace-Golf team-oprava účtu              </t>
  </si>
  <si>
    <t xml:space="preserve">    131</t>
  </si>
  <si>
    <t xml:space="preserve">  reklam.prezentace v tenis.hale 7-9/10                </t>
  </si>
  <si>
    <t xml:space="preserve">  webhosting 7-8/10                                    </t>
  </si>
  <si>
    <t xml:space="preserve">  web certifikáty SSL 7-9/10                           </t>
  </si>
  <si>
    <t xml:space="preserve">  reklam.prezentace SC Jedličkův ústav 7-9/10          </t>
  </si>
  <si>
    <t xml:space="preserve">    169</t>
  </si>
  <si>
    <t xml:space="preserve">  reklam.prezentace v tenis.hale 10-11/10              </t>
  </si>
  <si>
    <t xml:space="preserve">  web certifikáty SSL 10-12/10                         </t>
  </si>
  <si>
    <t xml:space="preserve">  reklam.prez.SC Jedličkův ústav 10-12/10              </t>
  </si>
  <si>
    <t xml:space="preserve">  10008</t>
  </si>
  <si>
    <t xml:space="preserve">   13.1.2010</t>
  </si>
  <si>
    <t xml:space="preserve">  papír.štítky do tiskáren-ke smlouvám                 </t>
  </si>
  <si>
    <t xml:space="preserve">  10127</t>
  </si>
  <si>
    <t xml:space="preserve">    2.4.2010</t>
  </si>
  <si>
    <t xml:space="preserve">  štítky do tiskáren                                   </t>
  </si>
  <si>
    <t xml:space="preserve">  10421</t>
  </si>
  <si>
    <t xml:space="preserve">   6.12.2010</t>
  </si>
  <si>
    <t xml:space="preserve">  štítky ke smlouvám do tiskárny                       </t>
  </si>
  <si>
    <t xml:space="preserve">  10083</t>
  </si>
  <si>
    <t xml:space="preserve">   10.3.2010</t>
  </si>
  <si>
    <t xml:space="preserve">  tisk brožur k CP pro ZPŠ                             </t>
  </si>
  <si>
    <t xml:space="preserve">  10210</t>
  </si>
  <si>
    <t xml:space="preserve">   14.6.2010</t>
  </si>
  <si>
    <t xml:space="preserve">  karty k CP                                           </t>
  </si>
  <si>
    <t xml:space="preserve">  10151</t>
  </si>
  <si>
    <t xml:space="preserve">  karty CP                                             </t>
  </si>
  <si>
    <t xml:space="preserve">  10016</t>
  </si>
  <si>
    <t xml:space="preserve">   27.1.2010</t>
  </si>
  <si>
    <t xml:space="preserve">  leták k CP                                           </t>
  </si>
  <si>
    <t xml:space="preserve">  10064</t>
  </si>
  <si>
    <t xml:space="preserve">   25.2.2010</t>
  </si>
  <si>
    <t xml:space="preserve">  letáky pro CP                                        </t>
  </si>
  <si>
    <t xml:space="preserve">  10106</t>
  </si>
  <si>
    <t xml:space="preserve">   26.3.2010</t>
  </si>
  <si>
    <t xml:space="preserve">  papíry, smlouvy, letáky k CP                         </t>
  </si>
  <si>
    <t xml:space="preserve">  10189</t>
  </si>
  <si>
    <t xml:space="preserve">    3.6.2010</t>
  </si>
  <si>
    <t xml:space="preserve">  hlavičkové papíry                                    </t>
  </si>
  <si>
    <t xml:space="preserve">  10237</t>
  </si>
  <si>
    <t xml:space="preserve">    9.7.2010</t>
  </si>
  <si>
    <t xml:space="preserve">  ceník k CP                                           </t>
  </si>
  <si>
    <t xml:space="preserve">  10238</t>
  </si>
  <si>
    <t xml:space="preserve">  hlavičkové papíry+karty k CP                         </t>
  </si>
  <si>
    <t xml:space="preserve">  10243</t>
  </si>
  <si>
    <t xml:space="preserve">   16.7.2010</t>
  </si>
  <si>
    <t xml:space="preserve">  papírové štítky do tiskáren                          </t>
  </si>
  <si>
    <t xml:space="preserve">  10247</t>
  </si>
  <si>
    <t xml:space="preserve">   19.7.2010</t>
  </si>
  <si>
    <t xml:space="preserve">  asistenční kartičky k CP                             </t>
  </si>
  <si>
    <t xml:space="preserve">  10254</t>
  </si>
  <si>
    <t xml:space="preserve">   27.7.2010</t>
  </si>
  <si>
    <t xml:space="preserve">  dotisk VPP pro CP                                    </t>
  </si>
  <si>
    <t xml:space="preserve">  10271</t>
  </si>
  <si>
    <t xml:space="preserve">    4.8.2010</t>
  </si>
  <si>
    <t xml:space="preserve">  dotisk brožur VPP k CP                               </t>
  </si>
  <si>
    <t xml:space="preserve">  hlavičkový papír                                     </t>
  </si>
  <si>
    <t xml:space="preserve">  10323</t>
  </si>
  <si>
    <t xml:space="preserve">  10339</t>
  </si>
  <si>
    <t xml:space="preserve">   23.9.2010</t>
  </si>
  <si>
    <t xml:space="preserve">  tisk kartiček k CP                                   </t>
  </si>
  <si>
    <t xml:space="preserve">  10352</t>
  </si>
  <si>
    <t xml:space="preserve">   9.10.2010</t>
  </si>
  <si>
    <t xml:space="preserve">  karty "All Inclusive"                                </t>
  </si>
  <si>
    <t xml:space="preserve">  10353</t>
  </si>
  <si>
    <t xml:space="preserve">  11.10.2010</t>
  </si>
  <si>
    <t xml:space="preserve">  výroba tiskopisů pro CP                              </t>
  </si>
  <si>
    <t xml:space="preserve">  10390</t>
  </si>
  <si>
    <t xml:space="preserve">  16.11.2010</t>
  </si>
  <si>
    <t xml:space="preserve">  kartičky letáky, obálky k CP r.2010                  </t>
  </si>
  <si>
    <t xml:space="preserve">  10402</t>
  </si>
  <si>
    <t xml:space="preserve">  24.11.2010</t>
  </si>
  <si>
    <t xml:space="preserve">  propisovací smlouvy CP                               </t>
  </si>
  <si>
    <t xml:space="preserve">  plastové karty k ZP r.10                             </t>
  </si>
  <si>
    <t xml:space="preserve">  výroba letáků, brožur, karet k CP r.10               </t>
  </si>
  <si>
    <t xml:space="preserve">  karty k CP r.10                                      </t>
  </si>
  <si>
    <t>Změna stavu časově rozlišených poř. nákladů na poj.smlouvy.</t>
  </si>
  <si>
    <t>K 1.1.2010 na účtech 391</t>
  </si>
  <si>
    <t>VZZ ř.19-účet 511</t>
  </si>
  <si>
    <t xml:space="preserve"> 1/29389</t>
  </si>
  <si>
    <t xml:space="preserve">  web certifikáty SSL 1-11/11                          </t>
  </si>
  <si>
    <t xml:space="preserve">  1/28206</t>
  </si>
  <si>
    <t xml:space="preserve">    servis tiskárny HP CLJ 4700 za 1-5/2011              </t>
  </si>
  <si>
    <t>10/10104</t>
  </si>
  <si>
    <t xml:space="preserve">  prezentace www.info.cz 1.1.-18.3.11                  </t>
  </si>
  <si>
    <t xml:space="preserve">  10/10276</t>
  </si>
  <si>
    <t xml:space="preserve">  webhosting+doména vitalitas 1-8/11                   </t>
  </si>
  <si>
    <t xml:space="preserve">  10/10390</t>
  </si>
  <si>
    <t xml:space="preserve">  hlavičkové papíry s logem r.2011                     </t>
  </si>
  <si>
    <t xml:space="preserve">  10/10399</t>
  </si>
  <si>
    <t xml:space="preserve">  obálky s logem-r.2011                                </t>
  </si>
  <si>
    <t xml:space="preserve">  10/10436</t>
  </si>
  <si>
    <t xml:space="preserve">  ICÚ-rekv.kurz mzdové účetní-V.H.                     </t>
  </si>
  <si>
    <t xml:space="preserve">  10/10439</t>
  </si>
  <si>
    <t xml:space="preserve">  provize stravenky 1/11                               </t>
  </si>
  <si>
    <t xml:space="preserve">  10/10440</t>
  </si>
  <si>
    <t xml:space="preserve">  provize za poukázky Multi r.2011-nedaň.              </t>
  </si>
  <si>
    <t xml:space="preserve">  10/10014</t>
  </si>
  <si>
    <t xml:space="preserve">  pojištění majetku 1.1.-31.3.11                       </t>
  </si>
  <si>
    <t xml:space="preserve">    101/305/10</t>
  </si>
  <si>
    <t xml:space="preserve">  pošt.dosílka 1.1.-16.2.11                            </t>
  </si>
  <si>
    <t xml:space="preserve">    101/482/10</t>
  </si>
  <si>
    <t xml:space="preserve">  dobití OPENCARD na r.2011 8x 4.750,-Kč               </t>
  </si>
  <si>
    <t xml:space="preserve">  10/10369</t>
  </si>
  <si>
    <t xml:space="preserve">  inzerce ZS 2011-zvýraznění www adresy                </t>
  </si>
  <si>
    <t xml:space="preserve">  10/10370</t>
  </si>
  <si>
    <t xml:space="preserve">  inzerce ZS 2011                                      </t>
  </si>
  <si>
    <t xml:space="preserve">  kartičky letáky, obálky k CP r.2011                     </t>
  </si>
  <si>
    <t xml:space="preserve">  10/10444</t>
  </si>
  <si>
    <t xml:space="preserve">  zdrav.náklady CORIS-v r.10 rezerva-stř.100           </t>
  </si>
  <si>
    <t xml:space="preserve">  zdrav.náklady CORIS-v r.10 rezerva-stř.250           </t>
  </si>
  <si>
    <t xml:space="preserve">  zdrav.náklady CORIS-v r.10 rezerva-stř.401           </t>
  </si>
  <si>
    <t xml:space="preserve">  zdrav.náklady CORIS-v r.10 rezerva-stř.300           </t>
  </si>
  <si>
    <t xml:space="preserve">  30/10067</t>
  </si>
  <si>
    <t xml:space="preserve">  ZP 1-2/11 popl.MEDICONET za BVV                      </t>
  </si>
  <si>
    <t xml:space="preserve">  30/10068</t>
  </si>
  <si>
    <t xml:space="preserve">  ZP 1-2/11 náklady MEDICONET za BVV                   </t>
  </si>
  <si>
    <t>Pasiva ř.61 - odložené poř.náklady na poj.smlouvy (391)</t>
  </si>
  <si>
    <t>účet 391 celkem</t>
  </si>
  <si>
    <t>Pasiva ř.64 - náklady příštích období - ostatní</t>
  </si>
  <si>
    <t>pohl.za spřízněnými osobami</t>
  </si>
  <si>
    <t>Stř.</t>
  </si>
  <si>
    <t>Název stř.</t>
  </si>
  <si>
    <t>Zak.</t>
  </si>
  <si>
    <t>Název zak.</t>
  </si>
  <si>
    <t>Účet</t>
  </si>
  <si>
    <t>Text</t>
  </si>
  <si>
    <t>Měsíc Kč</t>
  </si>
  <si>
    <t>Rok Kč</t>
  </si>
  <si>
    <t>Od poč.Kč</t>
  </si>
  <si>
    <t>****</t>
  </si>
  <si>
    <t>Za podnik celkem</t>
  </si>
  <si>
    <t>Komerční pojištění</t>
  </si>
  <si>
    <t>Úrazové  pojištění</t>
  </si>
  <si>
    <t>1-12/10 celkem</t>
  </si>
  <si>
    <t>Zak.300-CP</t>
  </si>
  <si>
    <t>Zak 400-KP</t>
  </si>
  <si>
    <t>Zak 500-DÚP</t>
  </si>
  <si>
    <t>Režie k zakázkám</t>
  </si>
  <si>
    <t>Režie - ostatní</t>
  </si>
  <si>
    <t>^^^^^</t>
  </si>
  <si>
    <t>Celkem zakázky</t>
  </si>
  <si>
    <t>ř.21 VZZ-CP</t>
  </si>
  <si>
    <t>ř.21 VZZ-ZP</t>
  </si>
  <si>
    <t>(v tis. Kč, bez des. míst)</t>
  </si>
  <si>
    <t>Zisk/ztráta za účetní období z operací s finančním umístěním (investicemi) uváděnými v položkách C.III.1 a C.III.2 aktiv                       *</t>
  </si>
  <si>
    <t>x 19%</t>
  </si>
  <si>
    <t>Zpracováno v souladu s Příl.1 vyhlášky č. 502/2002 Sb., ve znění pozdějších předpisů</t>
  </si>
  <si>
    <t>Účetní jednotka:</t>
  </si>
  <si>
    <r>
      <t>IČ:</t>
    </r>
    <r>
      <rPr>
        <b/>
        <sz val="9"/>
        <rFont val="Arial CE"/>
        <charset val="238"/>
      </rPr>
      <t xml:space="preserve"> 25710966</t>
    </r>
  </si>
  <si>
    <t>Sídlo:</t>
  </si>
  <si>
    <t>VÝKAZ ZISKU A ZTRÁTY POJIŠŤOVEN</t>
  </si>
  <si>
    <t>Dlužníci (Pohledávky)</t>
  </si>
  <si>
    <t>Běžné             účetní obd. Hrubá výše</t>
  </si>
  <si>
    <t>Běžné             účetní obd. Úprava</t>
  </si>
  <si>
    <t>Běžné             účetní obd. Čistá výše             (1-2)</t>
  </si>
  <si>
    <t>Minulé                 účetní obd. Čistá výše</t>
  </si>
  <si>
    <t>1) pohledávky zajišťovatele</t>
  </si>
  <si>
    <t>2) cenné papíry</t>
  </si>
  <si>
    <t xml:space="preserve">3) pohledávky za ovládanými osobami </t>
  </si>
  <si>
    <t xml:space="preserve">4) pohledávky za osobami ve kterých má účetní jednotka podstatný vliv </t>
  </si>
  <si>
    <t xml:space="preserve"> 1.2) neodpisovaný</t>
  </si>
  <si>
    <t>2) zásoby</t>
  </si>
  <si>
    <t>1) jiná aktiva</t>
  </si>
  <si>
    <t>1) ostatní kapitálové fondy</t>
  </si>
  <si>
    <t>2) oceňovací rozdíly</t>
  </si>
  <si>
    <t>1. Rezerva na nezasloužené pojistné:</t>
  </si>
  <si>
    <t>6. Ostatní technické rezervy:</t>
  </si>
  <si>
    <t>3) ovládané osoby</t>
  </si>
  <si>
    <t xml:space="preserve">4) osoby ve kterých má účetní jednotka podstatný vliv </t>
  </si>
  <si>
    <t>a) daňové závazky a závazky ze sociálního zabezpečení</t>
  </si>
  <si>
    <t>Výnosy z běžné činnosti</t>
  </si>
  <si>
    <t xml:space="preserve">  </t>
  </si>
  <si>
    <t>Tuzemsko</t>
  </si>
  <si>
    <t>Zahraničí</t>
  </si>
  <si>
    <t>Pojišťovací činnost</t>
  </si>
  <si>
    <t>Použití pojistných rezerv</t>
  </si>
  <si>
    <t>Finanční</t>
  </si>
  <si>
    <t>Ostatní</t>
  </si>
  <si>
    <t xml:space="preserve">Výnosy celkem      </t>
  </si>
  <si>
    <t xml:space="preserve">Výnosy    </t>
  </si>
  <si>
    <t>Služby – nájemné vč. služeb</t>
  </si>
  <si>
    <t>Služby - sjednávání smluv a inkaso pojistného</t>
  </si>
  <si>
    <t>Ostatní – telefony - terminály OZP, další</t>
  </si>
  <si>
    <t xml:space="preserve">Náklady celkem      </t>
  </si>
  <si>
    <t xml:space="preserve">  10002</t>
  </si>
  <si>
    <t xml:space="preserve">    4.1.2010</t>
  </si>
  <si>
    <t xml:space="preserve">  kancel.potřeby                                       </t>
  </si>
  <si>
    <t xml:space="preserve">  10009</t>
  </si>
  <si>
    <t xml:space="preserve">   15.1.2010</t>
  </si>
  <si>
    <t xml:space="preserve">  10018</t>
  </si>
  <si>
    <t xml:space="preserve">  10040</t>
  </si>
  <si>
    <t xml:space="preserve">   11.2.2010</t>
  </si>
  <si>
    <t xml:space="preserve">  10048</t>
  </si>
  <si>
    <t xml:space="preserve">  10053</t>
  </si>
  <si>
    <t xml:space="preserve">   15.2.2010</t>
  </si>
  <si>
    <t xml:space="preserve">  tonery do tiskáren                                   </t>
  </si>
  <si>
    <t xml:space="preserve">  10062</t>
  </si>
  <si>
    <t xml:space="preserve">    3.3.2010</t>
  </si>
  <si>
    <t xml:space="preserve">  10082</t>
  </si>
  <si>
    <t xml:space="preserve">   12.3.2010</t>
  </si>
  <si>
    <t xml:space="preserve">  10111</t>
  </si>
  <si>
    <t xml:space="preserve">  10138</t>
  </si>
  <si>
    <t xml:space="preserve">   13.4.2010</t>
  </si>
  <si>
    <t xml:space="preserve">  4x firemní razítka                                   </t>
  </si>
  <si>
    <t xml:space="preserve">  10144</t>
  </si>
  <si>
    <t xml:space="preserve">   19.4.2010</t>
  </si>
  <si>
    <t xml:space="preserve">  10157</t>
  </si>
  <si>
    <t xml:space="preserve">  cartridge do tiskárny                                </t>
  </si>
  <si>
    <t xml:space="preserve">  10177</t>
  </si>
  <si>
    <t xml:space="preserve">   14.5.2010</t>
  </si>
  <si>
    <t xml:space="preserve">  10178</t>
  </si>
  <si>
    <t xml:space="preserve">  tonery do kopírky                                    </t>
  </si>
  <si>
    <t xml:space="preserve">  10201</t>
  </si>
  <si>
    <t xml:space="preserve">   10.6.2010</t>
  </si>
  <si>
    <t xml:space="preserve">  10234</t>
  </si>
  <si>
    <t xml:space="preserve">    2.7.2010</t>
  </si>
  <si>
    <t xml:space="preserve">  10250</t>
  </si>
  <si>
    <t xml:space="preserve">   21.7.2010</t>
  </si>
  <si>
    <t xml:space="preserve">  10255</t>
  </si>
  <si>
    <t xml:space="preserve">  reklamní prezentace-Golf team                        </t>
  </si>
  <si>
    <t xml:space="preserve">  10275</t>
  </si>
  <si>
    <t xml:space="preserve">   30.7.2010</t>
  </si>
  <si>
    <t xml:space="preserve">  10279</t>
  </si>
  <si>
    <t xml:space="preserve">   12.8.2010</t>
  </si>
  <si>
    <t xml:space="preserve">  10282</t>
  </si>
  <si>
    <t xml:space="preserve">   20.8.2010</t>
  </si>
  <si>
    <t xml:space="preserve">  10302</t>
  </si>
  <si>
    <t xml:space="preserve">    6.9.2010</t>
  </si>
  <si>
    <t xml:space="preserve">  papír do kopírky                                     </t>
  </si>
  <si>
    <t xml:space="preserve">  10306</t>
  </si>
  <si>
    <t xml:space="preserve">   15.9.2010</t>
  </si>
  <si>
    <t xml:space="preserve">  10309</t>
  </si>
  <si>
    <t xml:space="preserve">   10.9.2010</t>
  </si>
  <si>
    <t xml:space="preserve">  10312</t>
  </si>
  <si>
    <t xml:space="preserve">   16.9.2010</t>
  </si>
  <si>
    <t xml:space="preserve">  5x USB FLASH+toner  do tiskárny                      </t>
  </si>
  <si>
    <t xml:space="preserve">  10344</t>
  </si>
  <si>
    <t xml:space="preserve">  13.10.2010</t>
  </si>
  <si>
    <t xml:space="preserve">  10356</t>
  </si>
  <si>
    <t xml:space="preserve">  26.10.2010</t>
  </si>
  <si>
    <t xml:space="preserve">  10365</t>
  </si>
  <si>
    <t xml:space="preserve">   3.11.2010</t>
  </si>
  <si>
    <t xml:space="preserve">  hlavičkové papíry s logem r.2010                     </t>
  </si>
  <si>
    <t xml:space="preserve">  10399</t>
  </si>
  <si>
    <t xml:space="preserve">  obálky s logem-r.2010                                </t>
  </si>
  <si>
    <t xml:space="preserve">  10401</t>
  </si>
  <si>
    <t xml:space="preserve">  26.11.2010</t>
  </si>
  <si>
    <t xml:space="preserve">  10426</t>
  </si>
  <si>
    <t xml:space="preserve">  15.12.2010</t>
  </si>
  <si>
    <t xml:space="preserve">    5.1.2010</t>
  </si>
  <si>
    <t xml:space="preserve">  stolní kalendář                                      </t>
  </si>
  <si>
    <t xml:space="preserve">    6.1.2010</t>
  </si>
  <si>
    <t xml:space="preserve">  diář                                                 </t>
  </si>
  <si>
    <t xml:space="preserve">    8.1.2010</t>
  </si>
  <si>
    <t xml:space="preserve">  lepící páska, motouz                                 </t>
  </si>
  <si>
    <t xml:space="preserve">    5.2.2010</t>
  </si>
  <si>
    <t xml:space="preserve">  lepící pásky                                         </t>
  </si>
  <si>
    <t xml:space="preserve">     96</t>
  </si>
  <si>
    <t xml:space="preserve">   16.3.2010</t>
  </si>
  <si>
    <t xml:space="preserve">  lepící páska                                         </t>
  </si>
  <si>
    <t xml:space="preserve">    114</t>
  </si>
  <si>
    <t xml:space="preserve">   29.3.2010</t>
  </si>
  <si>
    <t xml:space="preserve">  oboustr. lepící páska                                </t>
  </si>
  <si>
    <t xml:space="preserve">    151</t>
  </si>
  <si>
    <t xml:space="preserve">   22.4.2010</t>
  </si>
  <si>
    <t xml:space="preserve">  desky                                                </t>
  </si>
  <si>
    <t xml:space="preserve">    193</t>
  </si>
  <si>
    <t xml:space="preserve">   18.5.2010</t>
  </si>
  <si>
    <t xml:space="preserve">  balící papír                                         </t>
  </si>
  <si>
    <t xml:space="preserve">    364</t>
  </si>
  <si>
    <t xml:space="preserve">  zakládací obaly                                      </t>
  </si>
  <si>
    <t xml:space="preserve">  tiskárna papír.štítků QL-560                         </t>
  </si>
  <si>
    <t xml:space="preserve">  tiskárna papír.štítků                                </t>
  </si>
  <si>
    <t xml:space="preserve">  10028</t>
  </si>
  <si>
    <t xml:space="preserve">    4.2.2010</t>
  </si>
  <si>
    <t xml:space="preserve">  odborná literatura                                   </t>
  </si>
  <si>
    <t xml:space="preserve">  10035</t>
  </si>
  <si>
    <t xml:space="preserve">   10.2.2010</t>
  </si>
  <si>
    <t xml:space="preserve">  3x záložní zdroj k PC                                </t>
  </si>
  <si>
    <t xml:space="preserve">  10056</t>
  </si>
  <si>
    <t xml:space="preserve">   26.2.2010</t>
  </si>
  <si>
    <t xml:space="preserve">  10066</t>
  </si>
  <si>
    <t xml:space="preserve">    5.3.2010</t>
  </si>
  <si>
    <t xml:space="preserve">  10095</t>
  </si>
  <si>
    <t xml:space="preserve">   15.3.2010</t>
  </si>
  <si>
    <t xml:space="preserve">  výměna monitorů M.N. a E.H.                          </t>
  </si>
  <si>
    <t xml:space="preserve">  10096</t>
  </si>
  <si>
    <t xml:space="preserve">   19.3.2010</t>
  </si>
  <si>
    <t xml:space="preserve">  kabely k PC                                          </t>
  </si>
  <si>
    <t xml:space="preserve">  10120</t>
  </si>
  <si>
    <t xml:space="preserve">   23.3.2010</t>
  </si>
  <si>
    <t xml:space="preserve">  9ks telef.přístrojů+příslušenství                    </t>
  </si>
  <si>
    <t xml:space="preserve">  scaner Canon LIDE 200                                </t>
  </si>
  <si>
    <t xml:space="preserve">  10165</t>
  </si>
  <si>
    <t xml:space="preserve">    5.5.2010</t>
  </si>
  <si>
    <t xml:space="preserve">  10166</t>
  </si>
  <si>
    <t xml:space="preserve">  10167</t>
  </si>
  <si>
    <t xml:space="preserve">    4.5.2010</t>
  </si>
  <si>
    <t xml:space="preserve">  10190</t>
  </si>
  <si>
    <t xml:space="preserve">  výměna LCD monitoru J.Z.                             </t>
  </si>
  <si>
    <t xml:space="preserve">  výměna HDD u PC E.H.                                 </t>
  </si>
  <si>
    <t xml:space="preserve">  10209</t>
  </si>
  <si>
    <t xml:space="preserve">    9.6.2010</t>
  </si>
  <si>
    <t xml:space="preserve">  pásky do plateb.terminálů                            </t>
  </si>
  <si>
    <t xml:space="preserve">  10248</t>
  </si>
  <si>
    <t xml:space="preserve">   22.7.2010</t>
  </si>
  <si>
    <t xml:space="preserve">  2x ventilátor á 562,-                                </t>
  </si>
  <si>
    <t xml:space="preserve">  10313</t>
  </si>
  <si>
    <t xml:space="preserve">   17.9.2010</t>
  </si>
  <si>
    <t xml:space="preserve">  10317</t>
  </si>
  <si>
    <t xml:space="preserve">   21.9.2010</t>
  </si>
  <si>
    <t xml:space="preserve">  10319</t>
  </si>
  <si>
    <t xml:space="preserve">   22.9.2010</t>
  </si>
  <si>
    <t xml:space="preserve">  tiskárna štítků č.10060                              </t>
  </si>
  <si>
    <t xml:space="preserve">  náhr.nože do tiskáren+dopravné                       </t>
  </si>
  <si>
    <t xml:space="preserve">  10345</t>
  </si>
  <si>
    <t xml:space="preserve">  18.10.2010</t>
  </si>
  <si>
    <t xml:space="preserve">  odborná literatura-nedaňové                          </t>
  </si>
  <si>
    <t xml:space="preserve">  10354</t>
  </si>
  <si>
    <t xml:space="preserve">  21.10.2010</t>
  </si>
  <si>
    <t xml:space="preserve">  odborná publikace                                    </t>
  </si>
  <si>
    <t xml:space="preserve">  reproduktory k PC (výměna E.H.)                      </t>
  </si>
  <si>
    <t xml:space="preserve">  10358</t>
  </si>
  <si>
    <t xml:space="preserve">  29.10.2010</t>
  </si>
  <si>
    <t xml:space="preserve">  reklamní předměty s logem                            </t>
  </si>
  <si>
    <t xml:space="preserve">  10359</t>
  </si>
  <si>
    <t xml:space="preserve">  reklam.předměty do 500,-                             </t>
  </si>
  <si>
    <t xml:space="preserve">  10386</t>
  </si>
  <si>
    <t xml:space="preserve">  reklam.předměty s logem do 500,-                     </t>
  </si>
  <si>
    <t xml:space="preserve">  10391</t>
  </si>
  <si>
    <t xml:space="preserve">  tiché víno s logem                                   </t>
  </si>
  <si>
    <t xml:space="preserve">  10394</t>
  </si>
  <si>
    <t xml:space="preserve">  23.11.2010</t>
  </si>
  <si>
    <t xml:space="preserve">  10395</t>
  </si>
  <si>
    <t xml:space="preserve">  10398</t>
  </si>
  <si>
    <t xml:space="preserve">  reklamní předměty s logem-do 500,-                   </t>
  </si>
  <si>
    <t xml:space="preserve">  10403</t>
  </si>
  <si>
    <t xml:space="preserve">  25.11.2010</t>
  </si>
  <si>
    <t xml:space="preserve">  baterie do záložního zdroje                          </t>
  </si>
  <si>
    <t xml:space="preserve">  10435</t>
  </si>
  <si>
    <t xml:space="preserve">  16.12.2010</t>
  </si>
  <si>
    <t xml:space="preserve">  nábytková noha (J.Z.)                                </t>
  </si>
  <si>
    <t xml:space="preserve">  10437</t>
  </si>
  <si>
    <t xml:space="preserve">  14.12.2010</t>
  </si>
  <si>
    <t xml:space="preserve">  novoročenky                                          </t>
  </si>
  <si>
    <t xml:space="preserve">  10463</t>
  </si>
  <si>
    <t xml:space="preserve">  Finanční zpravodaj r.2010                            </t>
  </si>
  <si>
    <t xml:space="preserve"> 50</t>
  </si>
  <si>
    <t xml:space="preserve">  10014</t>
  </si>
  <si>
    <t xml:space="preserve">   21.1.2010</t>
  </si>
  <si>
    <t xml:space="preserve">  věšák Britt (5. GŘ)                                  </t>
  </si>
  <si>
    <t xml:space="preserve">  nástavec půlkruh je stolu (6. A.M.)                  </t>
  </si>
  <si>
    <t xml:space="preserve">  4x konferenční židle-lodžie                          </t>
  </si>
  <si>
    <t xml:space="preserve">   10.1.2010</t>
  </si>
  <si>
    <t xml:space="preserve">  baterie                                              </t>
  </si>
  <si>
    <t xml:space="preserve">   22.1.2010</t>
  </si>
  <si>
    <t xml:space="preserve">  mýdlo, osvěžovače                                    </t>
  </si>
  <si>
    <t xml:space="preserve">    9.2.2010</t>
  </si>
  <si>
    <t xml:space="preserve">     64</t>
  </si>
  <si>
    <t xml:space="preserve">   19.2.2010</t>
  </si>
  <si>
    <t xml:space="preserve">  hrnková květina                                      </t>
  </si>
  <si>
    <t xml:space="preserve">     87</t>
  </si>
  <si>
    <t xml:space="preserve">    8.3.2010</t>
  </si>
  <si>
    <t xml:space="preserve">  tablety do myčky, kapesníky                          </t>
  </si>
  <si>
    <t xml:space="preserve">    103</t>
  </si>
  <si>
    <t xml:space="preserve">  úklidové prostředky                                  </t>
  </si>
  <si>
    <t xml:space="preserve">    113</t>
  </si>
  <si>
    <t xml:space="preserve">  orientační cedulky na dveře                          </t>
  </si>
  <si>
    <t xml:space="preserve">    115</t>
  </si>
  <si>
    <t xml:space="preserve">  osvěžovače vzduchu                                   </t>
  </si>
  <si>
    <t xml:space="preserve">    117</t>
  </si>
  <si>
    <t xml:space="preserve">  výroba klíčů                                         </t>
  </si>
  <si>
    <t xml:space="preserve">    118</t>
  </si>
  <si>
    <t xml:space="preserve">  odpadkové koše, háčky                                </t>
  </si>
  <si>
    <t xml:space="preserve">    123</t>
  </si>
  <si>
    <t xml:space="preserve">  květiny k výzd.kanceláří                             </t>
  </si>
  <si>
    <t xml:space="preserve">    124</t>
  </si>
  <si>
    <t xml:space="preserve">  odpadkový koš                                        </t>
  </si>
  <si>
    <t xml:space="preserve">    143</t>
  </si>
  <si>
    <t xml:space="preserve">  drogist.zboží + baterie                              </t>
  </si>
  <si>
    <t xml:space="preserve">    152</t>
  </si>
  <si>
    <t xml:space="preserve">  přepravky, keram.obaly, hřebíčky                     </t>
  </si>
  <si>
    <t xml:space="preserve">    153</t>
  </si>
  <si>
    <t xml:space="preserve">   27.4.2010</t>
  </si>
  <si>
    <t xml:space="preserve">  dekorace kanceláří                                   </t>
  </si>
  <si>
    <t xml:space="preserve">    160</t>
  </si>
  <si>
    <t xml:space="preserve">  mobil.tel.ES 312 + popl.GSM Mgr.Kubásek              </t>
  </si>
  <si>
    <t xml:space="preserve">    168</t>
  </si>
  <si>
    <t xml:space="preserve">    183</t>
  </si>
  <si>
    <t xml:space="preserve">   13.5.2010</t>
  </si>
  <si>
    <t xml:space="preserve">    184</t>
  </si>
  <si>
    <t xml:space="preserve">  svítidlo                                             </t>
  </si>
  <si>
    <t xml:space="preserve">    185</t>
  </si>
  <si>
    <t xml:space="preserve">  tablety do myčky, mýdlo                              </t>
  </si>
  <si>
    <t xml:space="preserve">    192</t>
  </si>
  <si>
    <t xml:space="preserve">  květinová dekorace                                   </t>
  </si>
  <si>
    <t xml:space="preserve">    197</t>
  </si>
  <si>
    <t xml:space="preserve">  keramické nádobí                                     </t>
  </si>
  <si>
    <t xml:space="preserve">    203</t>
  </si>
  <si>
    <t xml:space="preserve">   24.5.2010</t>
  </si>
  <si>
    <t xml:space="preserve">  dekorace                                             </t>
  </si>
  <si>
    <t xml:space="preserve">    212</t>
  </si>
  <si>
    <t xml:space="preserve">  dekorace (obraz)                                     </t>
  </si>
  <si>
    <t xml:space="preserve">    228</t>
  </si>
  <si>
    <t xml:space="preserve">  mýdlo, kapesníky, igel.taška                         </t>
  </si>
  <si>
    <t xml:space="preserve">    233</t>
  </si>
  <si>
    <t xml:space="preserve">  květináče                                            </t>
  </si>
  <si>
    <t xml:space="preserve">    270</t>
  </si>
  <si>
    <t xml:space="preserve">   14.7.2010</t>
  </si>
  <si>
    <t xml:space="preserve">  vybavení lékárničky                                  </t>
  </si>
  <si>
    <t xml:space="preserve">    271</t>
  </si>
  <si>
    <t xml:space="preserve">    307</t>
  </si>
  <si>
    <t xml:space="preserve">   29.7.2010</t>
  </si>
  <si>
    <t xml:space="preserve">    333</t>
  </si>
  <si>
    <t xml:space="preserve">   11.8.2010</t>
  </si>
  <si>
    <t xml:space="preserve">  zdravotní sedák                                      </t>
  </si>
  <si>
    <t xml:space="preserve">    350</t>
  </si>
  <si>
    <t xml:space="preserve">   30.8.2010</t>
  </si>
  <si>
    <t xml:space="preserve">  květina - výzdoba kanceláře                          </t>
  </si>
  <si>
    <t xml:space="preserve">    384</t>
  </si>
  <si>
    <t xml:space="preserve">   13.9.2010</t>
  </si>
  <si>
    <t xml:space="preserve">  denní tisk                                           </t>
  </si>
  <si>
    <t xml:space="preserve">    421</t>
  </si>
  <si>
    <t xml:space="preserve">  12.10.2010</t>
  </si>
  <si>
    <t xml:space="preserve">  podložky pod sklenice                                </t>
  </si>
  <si>
    <t xml:space="preserve">    433</t>
  </si>
  <si>
    <t xml:space="preserve">  19.10.2010</t>
  </si>
  <si>
    <t xml:space="preserve">    446</t>
  </si>
  <si>
    <t xml:space="preserve">  mýdlo                                                </t>
  </si>
  <si>
    <t xml:space="preserve">    481</t>
  </si>
  <si>
    <t xml:space="preserve">   2.12.2010</t>
  </si>
  <si>
    <t xml:space="preserve">    488</t>
  </si>
  <si>
    <t xml:space="preserve">   7.12.2010</t>
  </si>
  <si>
    <t xml:space="preserve">  kalendář stolní                                      </t>
  </si>
  <si>
    <t xml:space="preserve">    500</t>
  </si>
  <si>
    <t xml:space="preserve">  obaly, kanc.potřeby                                  </t>
  </si>
  <si>
    <t xml:space="preserve">    505</t>
  </si>
  <si>
    <t xml:space="preserve">    513</t>
  </si>
  <si>
    <t xml:space="preserve">  20.12.2010</t>
  </si>
  <si>
    <t xml:space="preserve">  osvěžovače WC                                        </t>
  </si>
  <si>
    <t xml:space="preserve">    451</t>
  </si>
  <si>
    <t xml:space="preserve">   4.11.2010</t>
  </si>
  <si>
    <t xml:space="preserve">  čajové svíčky                                        </t>
  </si>
  <si>
    <t xml:space="preserve">  ** Zúčtování odpisů IM                               </t>
  </si>
  <si>
    <t xml:space="preserve">  10107</t>
  </si>
  <si>
    <t xml:space="preserve">  servis plateb.terminálu                              </t>
  </si>
  <si>
    <t xml:space="preserve">  10363</t>
  </si>
  <si>
    <t xml:space="preserve">   4.10.2010</t>
  </si>
  <si>
    <t xml:space="preserve">  servis terminálu OZP                                 </t>
  </si>
  <si>
    <t xml:space="preserve">  10006</t>
  </si>
  <si>
    <t xml:space="preserve">  CSP-vedení registru emitenta 1-3/10                  </t>
  </si>
  <si>
    <t xml:space="preserve">  10033</t>
  </si>
  <si>
    <t xml:space="preserve">   20.1.2010</t>
  </si>
  <si>
    <t xml:space="preserve">  stěhování dokumentace r.2009-rozp.doh.položky        </t>
  </si>
  <si>
    <t xml:space="preserve">  10034</t>
  </si>
  <si>
    <t xml:space="preserve">  stěhování dokumentace                                </t>
  </si>
  <si>
    <t xml:space="preserve">  10055</t>
  </si>
  <si>
    <t xml:space="preserve">   23.2.2010</t>
  </si>
  <si>
    <t xml:space="preserve">  rešerže k EU ochranné známce VITALITAS               </t>
  </si>
  <si>
    <t xml:space="preserve">  10091</t>
  </si>
  <si>
    <t xml:space="preserve">  konzultace k zabezp.prostor KUTA                     </t>
  </si>
  <si>
    <t xml:space="preserve">  10093</t>
  </si>
  <si>
    <t xml:space="preserve">  pronájem salonku-akce TOP Klub                       </t>
  </si>
  <si>
    <t xml:space="preserve">  10126</t>
  </si>
  <si>
    <t xml:space="preserve">    6.4.2010</t>
  </si>
  <si>
    <t xml:space="preserve">  SCP vedení registru emitenta 4-6/10                  </t>
  </si>
  <si>
    <t xml:space="preserve">  10130</t>
  </si>
  <si>
    <t xml:space="preserve">   30.3.2010</t>
  </si>
  <si>
    <t xml:space="preserve">  servis kopírky                                       </t>
  </si>
  <si>
    <t xml:space="preserve">  10135</t>
  </si>
  <si>
    <t xml:space="preserve">   27.3.2010</t>
  </si>
  <si>
    <t xml:space="preserve">  stěhování společnosti                                </t>
  </si>
  <si>
    <t xml:space="preserve">  10149</t>
  </si>
  <si>
    <t xml:space="preserve">   23.4.2010</t>
  </si>
  <si>
    <t xml:space="preserve">  montáž přestěhovaného nábytku                        </t>
  </si>
  <si>
    <t xml:space="preserve">  10298</t>
  </si>
  <si>
    <t xml:space="preserve">    1.9.2010</t>
  </si>
  <si>
    <t xml:space="preserve">  údržba tiskárny+kopírky                              </t>
  </si>
  <si>
    <t xml:space="preserve">  10334</t>
  </si>
  <si>
    <t xml:space="preserve">  CDCP-vedení evidence emise III.a IV.Q/10             </t>
  </si>
  <si>
    <t xml:space="preserve">  10432</t>
  </si>
  <si>
    <t xml:space="preserve">  17.12.2010</t>
  </si>
  <si>
    <t xml:space="preserve">  výměna pece tiskárny+ventilátoru PC                  </t>
  </si>
  <si>
    <t xml:space="preserve">  servis tiskárny HP CLJ 4700 1-3/10                   </t>
  </si>
  <si>
    <t xml:space="preserve">     66</t>
  </si>
  <si>
    <t xml:space="preserve">    1.5.2010</t>
  </si>
  <si>
    <t xml:space="preserve">  servis k LAN propojení OZP-KUTA                      </t>
  </si>
  <si>
    <t xml:space="preserve">  servis tiskárny HP CLJ 4700 4-6/10                   </t>
  </si>
  <si>
    <t xml:space="preserve">  servis tiskárny HP CLJ 4700 7-9/10                   </t>
  </si>
  <si>
    <t xml:space="preserve">  servis tiskárny HP CLJ 4700 10-12/10                 </t>
  </si>
  <si>
    <t xml:space="preserve">  překlad zajistné smlouvy                             </t>
  </si>
  <si>
    <t xml:space="preserve">    7.1.2010</t>
  </si>
  <si>
    <t xml:space="preserve">  kurýrní služby                                       </t>
  </si>
  <si>
    <t xml:space="preserve">    2.2.2010</t>
  </si>
  <si>
    <t xml:space="preserve">  oprava ledničky                                      </t>
  </si>
  <si>
    <t xml:space="preserve">    119</t>
  </si>
  <si>
    <t xml:space="preserve">  likvidace odpadu                                     </t>
  </si>
  <si>
    <t xml:space="preserve">  stěhování a odvoz vyř. nábytku                       </t>
  </si>
  <si>
    <t xml:space="preserve">    136</t>
  </si>
  <si>
    <t xml:space="preserve">    8.4.2010</t>
  </si>
  <si>
    <t xml:space="preserve">    215</t>
  </si>
  <si>
    <t xml:space="preserve">    252</t>
  </si>
  <si>
    <t xml:space="preserve">    310</t>
  </si>
  <si>
    <t xml:space="preserve">    2.8.2010</t>
  </si>
  <si>
    <t xml:space="preserve">    365</t>
  </si>
  <si>
    <t xml:space="preserve">    414</t>
  </si>
  <si>
    <t xml:space="preserve">   6.10.2010</t>
  </si>
  <si>
    <t xml:space="preserve">    445</t>
  </si>
  <si>
    <t xml:space="preserve">    478</t>
  </si>
  <si>
    <t xml:space="preserve">   1.12.2010</t>
  </si>
  <si>
    <t xml:space="preserve">  10001</t>
  </si>
  <si>
    <t xml:space="preserve">  občerstvení                                          </t>
  </si>
  <si>
    <t xml:space="preserve">  10010</t>
  </si>
  <si>
    <t xml:space="preserve">  nápoje                                               </t>
  </si>
  <si>
    <t xml:space="preserve">  10017</t>
  </si>
  <si>
    <t xml:space="preserve">  10039</t>
  </si>
  <si>
    <t xml:space="preserve">  10063</t>
  </si>
  <si>
    <t xml:space="preserve">  10081</t>
  </si>
  <si>
    <t xml:space="preserve">  občerstvení-akce TOP Klub                            </t>
  </si>
  <si>
    <t xml:space="preserve">  10110</t>
  </si>
  <si>
    <t xml:space="preserve">  10143</t>
  </si>
  <si>
    <t xml:space="preserve">  10176</t>
  </si>
  <si>
    <t xml:space="preserve">  10202</t>
  </si>
  <si>
    <t xml:space="preserve">  10235</t>
  </si>
  <si>
    <t xml:space="preserve">  10249</t>
  </si>
  <si>
    <t xml:space="preserve">  10274</t>
  </si>
  <si>
    <t xml:space="preserve">  10283</t>
  </si>
  <si>
    <t xml:space="preserve">  10305</t>
  </si>
  <si>
    <t xml:space="preserve">  10343</t>
  </si>
  <si>
    <t xml:space="preserve">  reklam.předměty nad 500,-                            </t>
  </si>
  <si>
    <t xml:space="preserve">  10366</t>
  </si>
  <si>
    <t xml:space="preserve">  10400</t>
  </si>
  <si>
    <t xml:space="preserve">  10427</t>
  </si>
  <si>
    <t xml:space="preserve">  nápoje a občerstvení                                 </t>
  </si>
  <si>
    <t xml:space="preserve">    150</t>
  </si>
  <si>
    <t xml:space="preserve">  27.10.2010</t>
  </si>
  <si>
    <t xml:space="preserve">  služební oběd-J.V.                                   </t>
  </si>
  <si>
    <t xml:space="preserve">    163</t>
  </si>
  <si>
    <t xml:space="preserve">   14.1.2010</t>
  </si>
  <si>
    <t xml:space="preserve">  čaj                                                  </t>
  </si>
  <si>
    <t xml:space="preserve">  káva                                                 </t>
  </si>
  <si>
    <t xml:space="preserve">   25.1.2010</t>
  </si>
  <si>
    <t xml:space="preserve">  sušenky                                              </t>
  </si>
  <si>
    <t xml:space="preserve">  ovoce                                                </t>
  </si>
  <si>
    <t xml:space="preserve">   26.1.2010</t>
  </si>
  <si>
    <t xml:space="preserve">  čaje                                                 </t>
  </si>
  <si>
    <t xml:space="preserve">  služební oběd                                        </t>
  </si>
  <si>
    <t xml:space="preserve">     62</t>
  </si>
  <si>
    <t xml:space="preserve">     63</t>
  </si>
  <si>
    <t xml:space="preserve">  květiny                                              </t>
  </si>
  <si>
    <t xml:space="preserve">     69</t>
  </si>
  <si>
    <t xml:space="preserve">     71</t>
  </si>
  <si>
    <t xml:space="preserve">     80</t>
  </si>
  <si>
    <t xml:space="preserve">    2.3.2010</t>
  </si>
  <si>
    <t xml:space="preserve">     99</t>
  </si>
  <si>
    <t xml:space="preserve">    102</t>
  </si>
  <si>
    <t xml:space="preserve">   22.3.2010</t>
  </si>
  <si>
    <t xml:space="preserve">  služesní oběd s klientem                             </t>
  </si>
  <si>
    <t xml:space="preserve">    105</t>
  </si>
  <si>
    <t xml:space="preserve">  bonboniéra                                           </t>
  </si>
  <si>
    <t xml:space="preserve">    109</t>
  </si>
  <si>
    <t xml:space="preserve">    110</t>
  </si>
  <si>
    <t xml:space="preserve">    111</t>
  </si>
  <si>
    <t xml:space="preserve">    112</t>
  </si>
  <si>
    <t xml:space="preserve">    116</t>
  </si>
  <si>
    <t xml:space="preserve">    122</t>
  </si>
  <si>
    <t xml:space="preserve">  řezané květiny                                       </t>
  </si>
  <si>
    <t xml:space="preserve">    125</t>
  </si>
  <si>
    <t xml:space="preserve">  dárkové cukrovinky                                   </t>
  </si>
  <si>
    <t xml:space="preserve">    149</t>
  </si>
  <si>
    <t xml:space="preserve">   21.4.2010</t>
  </si>
  <si>
    <t xml:space="preserve">    154</t>
  </si>
  <si>
    <t xml:space="preserve">    3.5.2010</t>
  </si>
  <si>
    <t xml:space="preserve">    166</t>
  </si>
  <si>
    <t xml:space="preserve">    196</t>
  </si>
  <si>
    <t xml:space="preserve">   20.5.2010</t>
  </si>
  <si>
    <t xml:space="preserve">    199</t>
  </si>
  <si>
    <t xml:space="preserve">    200</t>
  </si>
  <si>
    <t xml:space="preserve">    201</t>
  </si>
  <si>
    <t xml:space="preserve">    204</t>
  </si>
  <si>
    <t xml:space="preserve">   26.5.2010</t>
  </si>
  <si>
    <t xml:space="preserve">    207</t>
  </si>
  <si>
    <t xml:space="preserve">   27.5.2010</t>
  </si>
  <si>
    <t xml:space="preserve">    210</t>
  </si>
  <si>
    <t xml:space="preserve">    213</t>
  </si>
  <si>
    <t xml:space="preserve">  dárek pro klienta                                    </t>
  </si>
  <si>
    <t xml:space="preserve">    220</t>
  </si>
  <si>
    <t xml:space="preserve">    4.6.2010</t>
  </si>
  <si>
    <t xml:space="preserve">    221</t>
  </si>
  <si>
    <t xml:space="preserve">    7.6.2010</t>
  </si>
  <si>
    <t xml:space="preserve">  chlebíčky                                            </t>
  </si>
  <si>
    <t xml:space="preserve">    222</t>
  </si>
  <si>
    <t xml:space="preserve">    227</t>
  </si>
  <si>
    <t xml:space="preserve">  smetana do kávy                                      </t>
  </si>
  <si>
    <t xml:space="preserve">    230</t>
  </si>
  <si>
    <t xml:space="preserve">    231</t>
  </si>
  <si>
    <t xml:space="preserve">  občerstvení, káva                                    </t>
  </si>
  <si>
    <t xml:space="preserve">    235</t>
  </si>
  <si>
    <t xml:space="preserve">   15.6.2010</t>
  </si>
  <si>
    <t xml:space="preserve">  dorty                                                </t>
  </si>
  <si>
    <t xml:space="preserve">    237</t>
  </si>
  <si>
    <t xml:space="preserve">   16.6.2010</t>
  </si>
  <si>
    <t xml:space="preserve">    238</t>
  </si>
  <si>
    <t xml:space="preserve">    243</t>
  </si>
  <si>
    <t xml:space="preserve">   22.6.2010</t>
  </si>
  <si>
    <t xml:space="preserve">    251</t>
  </si>
  <si>
    <t xml:space="preserve">    1.7.2010</t>
  </si>
  <si>
    <t xml:space="preserve">    259</t>
  </si>
  <si>
    <t xml:space="preserve">   12.7.2010</t>
  </si>
  <si>
    <t xml:space="preserve">    272</t>
  </si>
  <si>
    <t xml:space="preserve">    273</t>
  </si>
  <si>
    <t xml:space="preserve">    284</t>
  </si>
  <si>
    <t xml:space="preserve">    311</t>
  </si>
  <si>
    <t xml:space="preserve">    312</t>
  </si>
  <si>
    <t xml:space="preserve">    344</t>
  </si>
  <si>
    <t xml:space="preserve">   19.8.2010</t>
  </si>
  <si>
    <t xml:space="preserve">    345</t>
  </si>
  <si>
    <t xml:space="preserve">   23.8.2010</t>
  </si>
  <si>
    <t xml:space="preserve">  květiny řezané                                       </t>
  </si>
  <si>
    <t xml:space="preserve">    349</t>
  </si>
  <si>
    <t xml:space="preserve">    361</t>
  </si>
  <si>
    <t xml:space="preserve">    362</t>
  </si>
  <si>
    <t xml:space="preserve">    363</t>
  </si>
  <si>
    <t xml:space="preserve">    374</t>
  </si>
  <si>
    <t xml:space="preserve">    7.9.2010</t>
  </si>
  <si>
    <t xml:space="preserve">    391</t>
  </si>
  <si>
    <t xml:space="preserve">  dárkové předměty pro VPZ                             </t>
  </si>
  <si>
    <t xml:space="preserve">    395</t>
  </si>
  <si>
    <t xml:space="preserve">   20.9.2010</t>
  </si>
  <si>
    <t xml:space="preserve">    419</t>
  </si>
  <si>
    <t xml:space="preserve">   7.10.2010</t>
  </si>
  <si>
    <t xml:space="preserve">    420</t>
  </si>
  <si>
    <t xml:space="preserve">    428</t>
  </si>
  <si>
    <t xml:space="preserve">  14.10.2010</t>
  </si>
  <si>
    <t xml:space="preserve">  dárkové balíčky                                      </t>
  </si>
  <si>
    <t xml:space="preserve">    429</t>
  </si>
  <si>
    <t xml:space="preserve">  15.10.2010</t>
  </si>
  <si>
    <t xml:space="preserve">  občerstvení VPZ                                      </t>
  </si>
  <si>
    <t xml:space="preserve">    436</t>
  </si>
  <si>
    <t xml:space="preserve">  ovoce, občerstvení                                   </t>
  </si>
  <si>
    <t xml:space="preserve">    437</t>
  </si>
  <si>
    <t xml:space="preserve">    438</t>
  </si>
  <si>
    <t xml:space="preserve">  dárkový balíček                                      </t>
  </si>
  <si>
    <t xml:space="preserve">    439</t>
  </si>
  <si>
    <t xml:space="preserve">    447</t>
  </si>
  <si>
    <t xml:space="preserve">   2.11.2010</t>
  </si>
  <si>
    <t xml:space="preserve">    452</t>
  </si>
  <si>
    <t xml:space="preserve">    460</t>
  </si>
  <si>
    <t xml:space="preserve">  19.11.2010</t>
  </si>
  <si>
    <t xml:space="preserve">  občerstvení - akce VPZ                               </t>
  </si>
  <si>
    <t xml:space="preserve">    461</t>
  </si>
  <si>
    <t xml:space="preserve">    462</t>
  </si>
  <si>
    <t xml:space="preserve">    463</t>
  </si>
  <si>
    <t xml:space="preserve">    465</t>
  </si>
  <si>
    <t xml:space="preserve">    466</t>
  </si>
  <si>
    <t xml:space="preserve">    467</t>
  </si>
  <si>
    <t xml:space="preserve">    473</t>
  </si>
  <si>
    <t xml:space="preserve">    484</t>
  </si>
  <si>
    <t xml:space="preserve">   3.12.2010</t>
  </si>
  <si>
    <t xml:space="preserve">    485</t>
  </si>
  <si>
    <t xml:space="preserve">    489</t>
  </si>
  <si>
    <t xml:space="preserve">  dárkové tašky                                        </t>
  </si>
  <si>
    <t xml:space="preserve">    490</t>
  </si>
  <si>
    <t xml:space="preserve">    493</t>
  </si>
  <si>
    <t xml:space="preserve">   8.12.2010</t>
  </si>
  <si>
    <t xml:space="preserve">    494</t>
  </si>
  <si>
    <t xml:space="preserve">    497</t>
  </si>
  <si>
    <t xml:space="preserve">   9.12.2010</t>
  </si>
  <si>
    <t xml:space="preserve">    501</t>
  </si>
  <si>
    <t xml:space="preserve">    502</t>
  </si>
  <si>
    <t xml:space="preserve">  cukrovinky                                           </t>
  </si>
  <si>
    <t xml:space="preserve">    503</t>
  </si>
  <si>
    <t xml:space="preserve">    506</t>
  </si>
  <si>
    <t xml:space="preserve">    509</t>
  </si>
  <si>
    <t xml:space="preserve">    511</t>
  </si>
  <si>
    <t xml:space="preserve">    512</t>
  </si>
  <si>
    <t xml:space="preserve">  čajové sady                                          </t>
  </si>
  <si>
    <t xml:space="preserve">    514</t>
  </si>
  <si>
    <t xml:space="preserve">    515</t>
  </si>
  <si>
    <t xml:space="preserve">    516</t>
  </si>
  <si>
    <t xml:space="preserve">  ván.pečivo                                           </t>
  </si>
  <si>
    <t xml:space="preserve">    517</t>
  </si>
  <si>
    <t xml:space="preserve">    522</t>
  </si>
  <si>
    <t xml:space="preserve">  10351</t>
  </si>
  <si>
    <t xml:space="preserve">  služby KUTA 9/10                                     </t>
  </si>
  <si>
    <t xml:space="preserve">  10021</t>
  </si>
  <si>
    <t xml:space="preserve">  úklid kanceláří 1/10                                 </t>
  </si>
  <si>
    <t xml:space="preserve">  10065</t>
  </si>
  <si>
    <t xml:space="preserve">  úklid kanceláří 2/10                                 </t>
  </si>
  <si>
    <t xml:space="preserve">  10121</t>
  </si>
  <si>
    <t xml:space="preserve">  úklid kanceláří 3/10                                 </t>
  </si>
  <si>
    <t xml:space="preserve">  10142</t>
  </si>
  <si>
    <t xml:space="preserve">  služby k nájmu 3/10                                  </t>
  </si>
  <si>
    <t xml:space="preserve">  10184</t>
  </si>
  <si>
    <t xml:space="preserve">  služby KUTA 4/10                                     </t>
  </si>
  <si>
    <t xml:space="preserve">  10216</t>
  </si>
  <si>
    <t xml:space="preserve">  služby KUTA 6/10                                     </t>
  </si>
  <si>
    <t xml:space="preserve">  10242</t>
  </si>
  <si>
    <t xml:space="preserve">  10285</t>
  </si>
  <si>
    <t xml:space="preserve">  služby KUTA 7/10                                     </t>
  </si>
  <si>
    <t xml:space="preserve">  10320</t>
  </si>
  <si>
    <t xml:space="preserve">  služby KUTA 8/10                                     </t>
  </si>
  <si>
    <t xml:space="preserve">  10392</t>
  </si>
  <si>
    <t xml:space="preserve">  služby KUTA 10/10                                    </t>
  </si>
  <si>
    <t xml:space="preserve">  10434</t>
  </si>
  <si>
    <t xml:space="preserve">  služby KUTA 11/10                                    </t>
  </si>
  <si>
    <t xml:space="preserve">  10458</t>
  </si>
  <si>
    <t xml:space="preserve">  služby KUTA 12/10                                    </t>
  </si>
  <si>
    <t xml:space="preserve"> 40</t>
  </si>
  <si>
    <t xml:space="preserve">  OZP nájem skladu Roškotova 1/10                      </t>
  </si>
  <si>
    <t xml:space="preserve">  OZP-nájemné archiv Roškotova 2/10                    </t>
  </si>
  <si>
    <t xml:space="preserve">  nájem archiv Roškotova 3/10                          </t>
  </si>
  <si>
    <t xml:space="preserve">  nájem archiv Roškotova 1-2/10-doúčt.                 </t>
  </si>
  <si>
    <t xml:space="preserve">  10023</t>
  </si>
  <si>
    <t xml:space="preserve">   15.4.2010</t>
  </si>
  <si>
    <t xml:space="preserve">  OZP-nájem archiv Roškotova 4/10                      </t>
  </si>
  <si>
    <t xml:space="preserve">  nájem archiv Roškotova 5/10                          </t>
  </si>
  <si>
    <t xml:space="preserve">  10030</t>
  </si>
  <si>
    <t xml:space="preserve">  OZP-nájem archiv Roškotova 6/10                      </t>
  </si>
  <si>
    <t xml:space="preserve">  10032</t>
  </si>
  <si>
    <t xml:space="preserve">  OZP-nájemné archiv Roškotova 7/10                    </t>
  </si>
  <si>
    <t xml:space="preserve">  10037</t>
  </si>
  <si>
    <t xml:space="preserve">   15.8.2010</t>
  </si>
  <si>
    <t xml:space="preserve">  OZP-nájemné archiv Roškotova 8/10                    </t>
  </si>
  <si>
    <t xml:space="preserve">  10041</t>
  </si>
  <si>
    <t xml:space="preserve">  OZP-nájemné archiv Roškotova 9/10                    </t>
  </si>
  <si>
    <t xml:space="preserve">  OZP-nájemné archiv Roškotova 10/10                   </t>
  </si>
  <si>
    <t xml:space="preserve">  10052</t>
  </si>
  <si>
    <t xml:space="preserve">  15.11.2010</t>
  </si>
  <si>
    <t xml:space="preserve">  OZP-nájemné archiv Roškotova 11/10                   </t>
  </si>
  <si>
    <t xml:space="preserve">  OZP-nájemné archiv Roškotova 12/10                   </t>
  </si>
  <si>
    <t xml:space="preserve">    1.1.2010</t>
  </si>
  <si>
    <t xml:space="preserve">  OZP-nájem Roškotova 1/10                             </t>
  </si>
  <si>
    <t xml:space="preserve">  OZP nájemné Tusarova 1/10                            </t>
  </si>
  <si>
    <t xml:space="preserve">    1.2.2010</t>
  </si>
  <si>
    <t xml:space="preserve">  OZP-nájemné Roškotova 2/10                           </t>
  </si>
  <si>
    <t xml:space="preserve">  OZP-nájemné Tusarova 2/10                            </t>
  </si>
  <si>
    <t xml:space="preserve">    1.3.2010</t>
  </si>
  <si>
    <t xml:space="preserve">  OZP-nájemné Tusarova 3/10                            </t>
  </si>
  <si>
    <t xml:space="preserve">  jednorázové nájemné KUTA 15.3.-31.3.10               </t>
  </si>
  <si>
    <t xml:space="preserve">  OZP-nájemné Roškotova 3/10                           </t>
  </si>
  <si>
    <t xml:space="preserve">  nájenmé KUTA 15.-31.3./10                            </t>
  </si>
  <si>
    <t xml:space="preserve">  OZP-nájem Roškotova 4/10                             </t>
  </si>
  <si>
    <t xml:space="preserve">  OZP-služby Roškotova 4/10                            </t>
  </si>
  <si>
    <t xml:space="preserve">  nájemné KUTA 4/10                                    </t>
  </si>
  <si>
    <t xml:space="preserve">  jednorázové nájemné KUTA 4/10                        </t>
  </si>
  <si>
    <t xml:space="preserve">  OZP-nájemné Roškotova 5/10                           </t>
  </si>
  <si>
    <t xml:space="preserve">  OZP-služby Roškotova 5/10                            </t>
  </si>
  <si>
    <t xml:space="preserve">  OZP-nájemné Tusarova 5/10                            </t>
  </si>
  <si>
    <t xml:space="preserve">  nájemné KUTA 5/10                                    </t>
  </si>
  <si>
    <t xml:space="preserve">  jednoráz.nájemné KUTA 5/10                           </t>
  </si>
  <si>
    <t xml:space="preserve">     70</t>
  </si>
  <si>
    <t xml:space="preserve">  služby KUTA 5/10                                     </t>
  </si>
  <si>
    <t xml:space="preserve">     72</t>
  </si>
  <si>
    <t xml:space="preserve">  OZP-nájemné Tusarova 6/10                            </t>
  </si>
  <si>
    <t xml:space="preserve">     73</t>
  </si>
  <si>
    <t xml:space="preserve">  OZP-nájemné Roškotova 6/10                           </t>
  </si>
  <si>
    <t xml:space="preserve">  OZP-služby Roškotova 6/10                            </t>
  </si>
  <si>
    <t xml:space="preserve">     74</t>
  </si>
  <si>
    <t xml:space="preserve">  nájemné KUTA 6/10                                    </t>
  </si>
  <si>
    <t xml:space="preserve">     76</t>
  </si>
  <si>
    <t xml:space="preserve">  jednorázové nájemné KUTA 6/10                        </t>
  </si>
  <si>
    <t xml:space="preserve">     85</t>
  </si>
  <si>
    <t xml:space="preserve">  OZP-nájemné Tusarova 7/10                            </t>
  </si>
  <si>
    <t xml:space="preserve">     86</t>
  </si>
  <si>
    <t xml:space="preserve">  OZP-nájemné Roškotova 7/10                           </t>
  </si>
  <si>
    <t xml:space="preserve">  OZP-služby Roškotova 7/10                            </t>
  </si>
  <si>
    <t xml:space="preserve">  nájemné KUTA 7/10                                    </t>
  </si>
  <si>
    <t xml:space="preserve">     90</t>
  </si>
  <si>
    <t xml:space="preserve">  jednorázové nájemné KUTA 7/10                        </t>
  </si>
  <si>
    <t xml:space="preserve">     98</t>
  </si>
  <si>
    <t xml:space="preserve">    107</t>
  </si>
  <si>
    <t xml:space="preserve">    1.8.2010</t>
  </si>
  <si>
    <t xml:space="preserve">  OZP-nájemné Tusarova 8/10                            </t>
  </si>
  <si>
    <t xml:space="preserve">  OZP-nájemné Roškotova 8/10                           </t>
  </si>
  <si>
    <t xml:space="preserve">  OZP-služby Roškotova 8/10                            </t>
  </si>
  <si>
    <t xml:space="preserve">  nájemné KUTA 8/10                                    </t>
  </si>
  <si>
    <t xml:space="preserve">  jednorázové nájemné KUTA 8/10                        </t>
  </si>
  <si>
    <t xml:space="preserve">    121</t>
  </si>
  <si>
    <t xml:space="preserve">  OZP-nájemné Tusarova 9/10                            </t>
  </si>
  <si>
    <t xml:space="preserve">  OZP-nájemné Roškotova 9/10                           </t>
  </si>
  <si>
    <t xml:space="preserve">  OZP-služby Roškotova 9/10                            </t>
  </si>
  <si>
    <t xml:space="preserve">    126</t>
  </si>
  <si>
    <t xml:space="preserve">  nájemné KUTA 9/10                                    </t>
  </si>
  <si>
    <t xml:space="preserve">    129</t>
  </si>
  <si>
    <t xml:space="preserve">  jednorázové nájemné KUTA 9/10                        </t>
  </si>
  <si>
    <t xml:space="preserve">    138</t>
  </si>
  <si>
    <t xml:space="preserve">  OZP-nájemné Tusarova 10/10                           </t>
  </si>
  <si>
    <t xml:space="preserve">    140</t>
  </si>
  <si>
    <t xml:space="preserve">  OZP-nájemné Roškotova 10/10                          </t>
  </si>
  <si>
    <t xml:space="preserve">  OZP-služby Roškotova 10/10                           </t>
  </si>
  <si>
    <t xml:space="preserve">    141</t>
  </si>
  <si>
    <t xml:space="preserve">  nájemné KUTA 10/10                                   </t>
  </si>
  <si>
    <t xml:space="preserve">  jednorázové nájemné KUTA 10/10                       </t>
  </si>
  <si>
    <t xml:space="preserve">  OZP-nájemné Tusarova 11/10                           </t>
  </si>
  <si>
    <t xml:space="preserve">  nájemné KUTA 11/10                                   </t>
  </si>
  <si>
    <t xml:space="preserve">    155</t>
  </si>
  <si>
    <t xml:space="preserve">  OZP-nájemné Roškotova 11/10                          </t>
  </si>
  <si>
    <t xml:space="preserve">  OZP-služby Roškotova 11/10                           </t>
  </si>
  <si>
    <t xml:space="preserve">    157</t>
  </si>
  <si>
    <t xml:space="preserve">  jednorázové nájemné KUTA 11/10                       </t>
  </si>
  <si>
    <t xml:space="preserve">    162</t>
  </si>
  <si>
    <t xml:space="preserve">    164</t>
  </si>
  <si>
    <t xml:space="preserve">  OZP-nájemné Tusarova 12/10                           </t>
  </si>
  <si>
    <t xml:space="preserve">    165</t>
  </si>
  <si>
    <t xml:space="preserve">  OZP-nájemné Roškotova 12/10                          </t>
  </si>
  <si>
    <t xml:space="preserve">  OZP-služby Roškotova 12/10                           </t>
  </si>
  <si>
    <t xml:space="preserve">  nájemné KUTA 12/10                                   </t>
  </si>
  <si>
    <t xml:space="preserve">    171</t>
  </si>
  <si>
    <t xml:space="preserve">  jednorázové nájemné KUTA 12/10                       </t>
  </si>
  <si>
    <t xml:space="preserve">  10031</t>
  </si>
  <si>
    <t xml:space="preserve">  telefony-terminál Brno 1/10                          </t>
  </si>
  <si>
    <t xml:space="preserve">  10047</t>
  </si>
  <si>
    <t xml:space="preserve">   18.2.2010</t>
  </si>
  <si>
    <t xml:space="preserve">  tel.poplatky 1/10-terminály OZP                      </t>
  </si>
  <si>
    <t xml:space="preserve">  10069</t>
  </si>
  <si>
    <t xml:space="preserve">  telefon 2/10-terminál Brno                           </t>
  </si>
  <si>
    <t xml:space="preserve">  10088</t>
  </si>
  <si>
    <t xml:space="preserve">  telefony 2/10-terminály                              </t>
  </si>
  <si>
    <t xml:space="preserve">  10122</t>
  </si>
  <si>
    <t xml:space="preserve">  telefony 3/10-terminál Brno                          </t>
  </si>
  <si>
    <t xml:space="preserve">  10140</t>
  </si>
  <si>
    <t xml:space="preserve">  tel.poplatky 3/10-terminály OZP                      </t>
  </si>
  <si>
    <t xml:space="preserve">  10169</t>
  </si>
  <si>
    <t xml:space="preserve">  telefony 4/10-terminál Brno                          </t>
  </si>
  <si>
    <t xml:space="preserve">  10179</t>
  </si>
  <si>
    <t xml:space="preserve">  telefony 4/10-terminály OZP                          </t>
  </si>
  <si>
    <t xml:space="preserve">  10199</t>
  </si>
  <si>
    <t xml:space="preserve">  telefony 5/10-terminál Brno                          </t>
  </si>
  <si>
    <t xml:space="preserve">  10207</t>
  </si>
  <si>
    <t xml:space="preserve">  telefony 5/10-terminály OZP                          </t>
  </si>
  <si>
    <t xml:space="preserve">  10240</t>
  </si>
  <si>
    <t xml:space="preserve">  telefony-terminál Brno 6/10                          </t>
  </si>
  <si>
    <t xml:space="preserve">  10252</t>
  </si>
  <si>
    <t xml:space="preserve">   26.7.2010</t>
  </si>
  <si>
    <t xml:space="preserve">  telefony 6/10-terminály OZP                          </t>
  </si>
  <si>
    <t xml:space="preserve">  10270</t>
  </si>
  <si>
    <t xml:space="preserve">  telefony 7/10-terminál Brno                          </t>
  </si>
  <si>
    <t xml:space="preserve">  10278</t>
  </si>
  <si>
    <t xml:space="preserve">  telefonní poplatky 7/10-terminály OZP                </t>
  </si>
  <si>
    <t xml:space="preserve">  10299</t>
  </si>
  <si>
    <t xml:space="preserve">  telefony-pobočka Brno 8/10                           </t>
  </si>
  <si>
    <t xml:space="preserve">  10318</t>
  </si>
  <si>
    <t xml:space="preserve">  telef.poplatky-terminály OZP 8/10                    </t>
  </si>
  <si>
    <t xml:space="preserve">  10337</t>
  </si>
  <si>
    <t xml:space="preserve">  telefony 9/10-terminál Brno                          </t>
  </si>
  <si>
    <t xml:space="preserve">  10348</t>
  </si>
  <si>
    <t xml:space="preserve">  telef.poplatky 9/10-terminály OZP                    </t>
  </si>
  <si>
    <t xml:space="preserve">  10371</t>
  </si>
  <si>
    <t xml:space="preserve">  telefony 10/10-terminál Brno                         </t>
  </si>
  <si>
    <t xml:space="preserve">  10387</t>
  </si>
  <si>
    <t xml:space="preserve">  telefonní popl. 10/10-terminály OZP                  </t>
  </si>
  <si>
    <t xml:space="preserve">  10415</t>
  </si>
  <si>
    <t xml:space="preserve">  telefony 11/10-terminál Brno                         </t>
  </si>
  <si>
    <t xml:space="preserve">  10425</t>
  </si>
  <si>
    <t xml:space="preserve">  telefony 11/10 terminály OZP                         </t>
  </si>
  <si>
    <t xml:space="preserve">  10448</t>
  </si>
  <si>
    <t xml:space="preserve">  telefony 12/10-terminál Brno                         </t>
  </si>
  <si>
    <t xml:space="preserve">  10460</t>
  </si>
  <si>
    <t xml:space="preserve">  telefony 12/10-terminály                             </t>
  </si>
  <si>
    <t xml:space="preserve">  10026</t>
  </si>
  <si>
    <t xml:space="preserve">  telefony 1/10                                        </t>
  </si>
  <si>
    <t xml:space="preserve">  10059</t>
  </si>
  <si>
    <t xml:space="preserve">  telefony 2/10                                        </t>
  </si>
  <si>
    <t xml:space="preserve">  10118</t>
  </si>
  <si>
    <t xml:space="preserve">  telefony 3/10                                        </t>
  </si>
  <si>
    <t xml:space="preserve">  10172</t>
  </si>
  <si>
    <t xml:space="preserve">  telefony 4/10                                        </t>
  </si>
  <si>
    <t xml:space="preserve">  10196</t>
  </si>
  <si>
    <t xml:space="preserve">  telefony 5/10                                        </t>
  </si>
  <si>
    <t xml:space="preserve">  10225</t>
  </si>
  <si>
    <t xml:space="preserve">  telefony 6/10                                        </t>
  </si>
  <si>
    <t xml:space="preserve">  10264</t>
  </si>
  <si>
    <t xml:space="preserve">  telefony 7/10                                        </t>
  </si>
  <si>
    <t xml:space="preserve">  10296</t>
  </si>
  <si>
    <t xml:space="preserve">  tel.poplatky 8/10                                    </t>
  </si>
  <si>
    <t xml:space="preserve">  10325</t>
  </si>
  <si>
    <t xml:space="preserve">  tel.poplatky 9/10                                    </t>
  </si>
  <si>
    <t xml:space="preserve">  10372</t>
  </si>
  <si>
    <t xml:space="preserve">  telefony 10/10                                       </t>
  </si>
  <si>
    <t xml:space="preserve">  10412</t>
  </si>
  <si>
    <t xml:space="preserve">  telefony OZP 11/10                                   </t>
  </si>
  <si>
    <t xml:space="preserve">  10450</t>
  </si>
  <si>
    <t xml:space="preserve">  telefony 12/10                                       </t>
  </si>
  <si>
    <t xml:space="preserve">  10007</t>
  </si>
  <si>
    <t xml:space="preserve">  O2-mobily 1.-7.1.10                                  </t>
  </si>
  <si>
    <t xml:space="preserve">  10042</t>
  </si>
  <si>
    <t xml:space="preserve">    7.2.2010</t>
  </si>
  <si>
    <t xml:space="preserve">  O2-mobily 8.1.-7.2.10                                </t>
  </si>
  <si>
    <t xml:space="preserve">  10084</t>
  </si>
  <si>
    <t xml:space="preserve">    7.3.2010</t>
  </si>
  <si>
    <t xml:space="preserve">  O2-mobily 8.2.-7.3.10                                </t>
  </si>
  <si>
    <t xml:space="preserve">  10129</t>
  </si>
  <si>
    <t xml:space="preserve">    7.4.2010</t>
  </si>
  <si>
    <t xml:space="preserve">  mob.telefony 8.3.-7.4.10                             </t>
  </si>
  <si>
    <t xml:space="preserve">  10174</t>
  </si>
  <si>
    <t xml:space="preserve">    7.5.2010</t>
  </si>
  <si>
    <t xml:space="preserve">  O2-mobily 8.4.-7.5.10                                </t>
  </si>
  <si>
    <t xml:space="preserve">  10204</t>
  </si>
  <si>
    <t xml:space="preserve">  mob.telefony 8.5.-7.6.10                             </t>
  </si>
  <si>
    <t xml:space="preserve">  10236</t>
  </si>
  <si>
    <t xml:space="preserve">   mobily 8.6.-7.7.10                                  </t>
  </si>
  <si>
    <t xml:space="preserve">  10272</t>
  </si>
  <si>
    <t xml:space="preserve">    7.8.2010</t>
  </si>
  <si>
    <t xml:space="preserve">  O2-mobily 8.7.-7.8.10                                </t>
  </si>
  <si>
    <t xml:space="preserve">  10301</t>
  </si>
  <si>
    <t xml:space="preserve">  O2-mobily 8.8.-7.9.10                                </t>
  </si>
  <si>
    <t xml:space="preserve">  10340</t>
  </si>
  <si>
    <t xml:space="preserve">  O2-mobily 8.9.-7.10.10                               </t>
  </si>
  <si>
    <t xml:space="preserve">  10384</t>
  </si>
  <si>
    <t xml:space="preserve">   7.11.2010</t>
  </si>
  <si>
    <t xml:space="preserve">  O2-mobily 8.10.-7.11/10                              </t>
  </si>
  <si>
    <t xml:space="preserve">  10423</t>
  </si>
  <si>
    <t xml:space="preserve">  O2-mobily 8.11.-7.12.10                              </t>
  </si>
  <si>
    <t xml:space="preserve">  mob.telefony 1/10 Ing.Vitáček                        </t>
  </si>
  <si>
    <t xml:space="preserve">  mob.telefony 2/10 Ing.Vitáček                        </t>
  </si>
  <si>
    <t xml:space="preserve">  mobilní telefony 3/10 Ing.Vitáček                    </t>
  </si>
  <si>
    <t xml:space="preserve">  mobilní telefony 4/10 Ing.Vitáček                    </t>
  </si>
  <si>
    <t xml:space="preserve">  mob.telefony 5/10 Ing.Vitáček                        </t>
  </si>
  <si>
    <t xml:space="preserve">     77</t>
  </si>
  <si>
    <t xml:space="preserve">  mob.telefony 6/10 Ing.Vitáček                        </t>
  </si>
  <si>
    <t xml:space="preserve">     91</t>
  </si>
  <si>
    <t xml:space="preserve">  mobilní telefony 7/10 Ing.Vitáček                    </t>
  </si>
  <si>
    <t xml:space="preserve">  mobilní telefony 8/10 Ing.Vitáček                    </t>
  </si>
  <si>
    <t xml:space="preserve">    130</t>
  </si>
  <si>
    <t xml:space="preserve">  mobilní telefony 9/10 Ing.Vitáček                    </t>
  </si>
  <si>
    <t xml:space="preserve">    145</t>
  </si>
  <si>
    <t xml:space="preserve">  mobilní telefony 10/10 Ing.Vitáček                   </t>
  </si>
  <si>
    <t xml:space="preserve">    159</t>
  </si>
  <si>
    <t xml:space="preserve">  mobilní telefony 11/10 Ing.Vitáček                   </t>
  </si>
  <si>
    <t xml:space="preserve">  mobilní telefony 12/10 Ing.Vitáček                   </t>
  </si>
  <si>
    <t xml:space="preserve">  mobily 8.-31.12.10                                   </t>
  </si>
  <si>
    <t xml:space="preserve">  10003</t>
  </si>
  <si>
    <t xml:space="preserve">  údržba SW SOAS 1/10                                  </t>
  </si>
  <si>
    <t xml:space="preserve">  10020</t>
  </si>
  <si>
    <t xml:space="preserve">  údržba serveru SUN 1/10                              </t>
  </si>
  <si>
    <t xml:space="preserve">  údržba serveru SOAS 2/10                             </t>
  </si>
  <si>
    <t xml:space="preserve">  10024</t>
  </si>
  <si>
    <t xml:space="preserve">  KOMIX-technická podpora SW 1/10                      </t>
  </si>
  <si>
    <t xml:space="preserve">  10027</t>
  </si>
  <si>
    <t xml:space="preserve">  servis HW+SW 1/10                                    </t>
  </si>
  <si>
    <t xml:space="preserve">  10060</t>
  </si>
  <si>
    <t xml:space="preserve">  údržba serveru SUN 2/10                              </t>
  </si>
  <si>
    <t xml:space="preserve">  10075</t>
  </si>
  <si>
    <t xml:space="preserve">  KOMIX-technická pospora SW 2/10                      </t>
  </si>
  <si>
    <t xml:space="preserve">  10079</t>
  </si>
  <si>
    <t xml:space="preserve">  údržba SW SOAS 3/10                                  </t>
  </si>
  <si>
    <t xml:space="preserve">  10080</t>
  </si>
  <si>
    <t xml:space="preserve">  servis SW+HW 2/10 R.Kučera                           </t>
  </si>
  <si>
    <t xml:space="preserve">  10112</t>
  </si>
  <si>
    <t xml:space="preserve">  údržba serveru SUN 3/10                              </t>
  </si>
  <si>
    <t xml:space="preserve">  10114</t>
  </si>
  <si>
    <t xml:space="preserve">  údržba SW SOAS 4/10                                  </t>
  </si>
  <si>
    <t xml:space="preserve">  10119</t>
  </si>
  <si>
    <t xml:space="preserve">  KOMIX-technická podpora SW 3/10                      </t>
  </si>
  <si>
    <t xml:space="preserve">  10131</t>
  </si>
  <si>
    <t xml:space="preserve">  servis HV+SW  3/10 R.Kučera                          </t>
  </si>
  <si>
    <t xml:space="preserve">  10154</t>
  </si>
  <si>
    <t xml:space="preserve">  údržba serveru SUN 4/10                              </t>
  </si>
  <si>
    <t xml:space="preserve">  10155</t>
  </si>
  <si>
    <t xml:space="preserve">  KOMIX-technická podpora SW 4/10                      </t>
  </si>
  <si>
    <t xml:space="preserve">  10164</t>
  </si>
  <si>
    <t xml:space="preserve">  údržba SW SOAS 5/10                                  </t>
  </si>
  <si>
    <t xml:space="preserve">  10185</t>
  </si>
  <si>
    <t xml:space="preserve">   19.5.2010</t>
  </si>
  <si>
    <t xml:space="preserve">  údržba HW a SW 4/10                                  </t>
  </si>
  <si>
    <t xml:space="preserve">  10187</t>
  </si>
  <si>
    <t xml:space="preserve">  KOMIX-podpora SW 5/10                                </t>
  </si>
  <si>
    <t xml:space="preserve">  10192</t>
  </si>
  <si>
    <t xml:space="preserve">  údržba SW SOAS 6/10                                  </t>
  </si>
  <si>
    <t xml:space="preserve">  10198</t>
  </si>
  <si>
    <t xml:space="preserve">  údržba serveru SUN 5/10                              </t>
  </si>
  <si>
    <t xml:space="preserve">  10214</t>
  </si>
  <si>
    <t xml:space="preserve">  servis HW a SW 5/10                                  </t>
  </si>
  <si>
    <t xml:space="preserve">  10222</t>
  </si>
  <si>
    <t xml:space="preserve">  údržba serveru SUN 6/10                              </t>
  </si>
  <si>
    <t xml:space="preserve">  10223</t>
  </si>
  <si>
    <t xml:space="preserve">  KOMIX-údržba SW 6/10                                 </t>
  </si>
  <si>
    <t xml:space="preserve">  10230</t>
  </si>
  <si>
    <t xml:space="preserve">  údržba SW SOAS 7/10                                  </t>
  </si>
  <si>
    <t xml:space="preserve">  10245</t>
  </si>
  <si>
    <t xml:space="preserve">   13.7.2010</t>
  </si>
  <si>
    <t xml:space="preserve">  údržba SW+HW 6/10 R.Kučera                           </t>
  </si>
  <si>
    <t xml:space="preserve">  10260</t>
  </si>
  <si>
    <t xml:space="preserve">  údržba SW SOAS 8/10                                  </t>
  </si>
  <si>
    <t xml:space="preserve">  10262</t>
  </si>
  <si>
    <t xml:space="preserve">  údržba serveru SUN 7/10                              </t>
  </si>
  <si>
    <t xml:space="preserve">  10263</t>
  </si>
  <si>
    <t xml:space="preserve">  KOMIX-tech.podpora lic.QlikView 8-12/10              </t>
  </si>
  <si>
    <t xml:space="preserve">  10266</t>
  </si>
  <si>
    <t xml:space="preserve">  KOMIX-údržba SW 7/10                                 </t>
  </si>
  <si>
    <t xml:space="preserve">  10277</t>
  </si>
  <si>
    <t xml:space="preserve">  servis HW+SW 7/10 R.Kučera                           </t>
  </si>
  <si>
    <t xml:space="preserve">  10289</t>
  </si>
  <si>
    <t xml:space="preserve">  údržba serveru SUN 8/10                              </t>
  </si>
  <si>
    <t xml:space="preserve">  10290</t>
  </si>
  <si>
    <t xml:space="preserve">  KOMIX technická podpora SW 8/10                      </t>
  </si>
  <si>
    <t xml:space="preserve">  10291</t>
  </si>
  <si>
    <t xml:space="preserve">  údržba SW SOAS 9/10                                  </t>
  </si>
  <si>
    <t xml:space="preserve">  10303</t>
  </si>
  <si>
    <t xml:space="preserve">  servis HW+SW 8/10 R.Kučera                           </t>
  </si>
  <si>
    <t xml:space="preserve">  10324</t>
  </si>
  <si>
    <t xml:space="preserve">  údržba serveru SUN 9/10                              </t>
  </si>
  <si>
    <t xml:space="preserve">  10326</t>
  </si>
  <si>
    <t xml:space="preserve">  KOMIX-technická podpora SW 9/10                      </t>
  </si>
  <si>
    <t xml:space="preserve">  10328</t>
  </si>
  <si>
    <t xml:space="preserve">  údržba SW SOAS 10/10                                 </t>
  </si>
  <si>
    <t xml:space="preserve">  10347</t>
  </si>
  <si>
    <t xml:space="preserve">  servis HW+SW 9/10 R.Kučera                           </t>
  </si>
  <si>
    <t xml:space="preserve">  10360</t>
  </si>
  <si>
    <t xml:space="preserve">  údržba serveru SUN 10/10                             </t>
  </si>
  <si>
    <t xml:space="preserve">  10367</t>
  </si>
  <si>
    <t xml:space="preserve">  údržba SW SOAS 11/10                                 </t>
  </si>
  <si>
    <t xml:space="preserve">  10368</t>
  </si>
  <si>
    <t xml:space="preserve">  KOMIX-techn.podpora SW 10/10                         </t>
  </si>
  <si>
    <t xml:space="preserve">  10382</t>
  </si>
  <si>
    <t xml:space="preserve">  servis IT 10/10                                      </t>
  </si>
  <si>
    <t xml:space="preserve">  10406</t>
  </si>
  <si>
    <t xml:space="preserve">  KOMIX-technická podpora SW 11/10                     </t>
  </si>
  <si>
    <t xml:space="preserve">  10408</t>
  </si>
  <si>
    <t xml:space="preserve">  údržba serveru SUN 11/10                             </t>
  </si>
  <si>
    <t xml:space="preserve">  10410</t>
  </si>
  <si>
    <t xml:space="preserve">  údržba SW SOAS 12/10                                 </t>
  </si>
  <si>
    <t xml:space="preserve">  10420</t>
  </si>
  <si>
    <t xml:space="preserve">  servis HW+SW 11/10                                   </t>
  </si>
  <si>
    <t xml:space="preserve">  10424</t>
  </si>
  <si>
    <t xml:space="preserve">  podpora v oblasti HW a SW RNDr.Suchomel              </t>
  </si>
  <si>
    <t xml:space="preserve">  10443</t>
  </si>
  <si>
    <t xml:space="preserve">  údržba serveru SUN 12/10                             </t>
  </si>
  <si>
    <t xml:space="preserve">  10446</t>
  </si>
  <si>
    <t xml:space="preserve">  KOMIX-technická podpora SW 12/10                     </t>
  </si>
  <si>
    <t xml:space="preserve">  10454</t>
  </si>
  <si>
    <t xml:space="preserve">  servis SW+HW 12/10 R.Kučera                          </t>
  </si>
  <si>
    <t xml:space="preserve">  licence Informix vč.techn.podpory 1/10               </t>
  </si>
  <si>
    <t xml:space="preserve">  licence Informix vč.techn.podpory 2/10               </t>
  </si>
  <si>
    <t xml:space="preserve">  licence Informix + techn.podpora 3/10                </t>
  </si>
  <si>
    <t xml:space="preserve">  licence Informix vč.techn.podpory 4/10               </t>
  </si>
  <si>
    <t xml:space="preserve">  R.Kučera-údržba HW a SW 4/10                         </t>
  </si>
  <si>
    <t xml:space="preserve">  Licence Informix vč.tech.podpory 5/10                </t>
  </si>
  <si>
    <t xml:space="preserve">  údržba HW a SW 5/10 R.Kučera                         </t>
  </si>
  <si>
    <t xml:space="preserve">  licence Informix vč.techn.podpory 6/10               </t>
  </si>
  <si>
    <t xml:space="preserve">     92</t>
  </si>
  <si>
    <t xml:space="preserve">  licence Informix vč.techn.podpory 7/10               </t>
  </si>
  <si>
    <t xml:space="preserve">  údržba SW+HW 4-5/10 R.Kučera                         </t>
  </si>
  <si>
    <t xml:space="preserve">    108</t>
  </si>
  <si>
    <t xml:space="preserve">  Licence Informix vč.techn.podpory 8/10               </t>
  </si>
  <si>
    <t xml:space="preserve">  licence Informix vč.techn.podpory 9/10               </t>
  </si>
  <si>
    <t xml:space="preserve">    139</t>
  </si>
  <si>
    <t xml:space="preserve">  licence Informix vč.techn.podpory 10/10              </t>
  </si>
  <si>
    <t xml:space="preserve">  licence informix vč.techn.podpory 11/10              </t>
  </si>
  <si>
    <t xml:space="preserve">  10461</t>
  </si>
  <si>
    <t xml:space="preserve">  služby poj.matematika r.10 J.Hora                    </t>
  </si>
  <si>
    <t xml:space="preserve">  10462</t>
  </si>
  <si>
    <t xml:space="preserve">  služby poj.matematika r.10-Mgr.Bohumský              </t>
  </si>
  <si>
    <t xml:space="preserve">  služby poj.matematika I.Q/10                         </t>
  </si>
  <si>
    <t xml:space="preserve">  služby poj.matematika II.Q/10                        </t>
  </si>
  <si>
    <t xml:space="preserve">  služby poj.matematika III.Q/10                       </t>
  </si>
  <si>
    <t xml:space="preserve">  služby poj.matematika r.10                           </t>
  </si>
  <si>
    <t xml:space="preserve">  10043</t>
  </si>
  <si>
    <t xml:space="preserve">  kontrolní audit ISO                                  </t>
  </si>
  <si>
    <t xml:space="preserve">  10441</t>
  </si>
  <si>
    <t xml:space="preserve">  10004</t>
  </si>
  <si>
    <t xml:space="preserve">  služby call-centra 1/10 DÚP                          </t>
  </si>
  <si>
    <t xml:space="preserve">  10005</t>
  </si>
  <si>
    <t xml:space="preserve">  služby call-centra 1/10 ZP                           </t>
  </si>
  <si>
    <t xml:space="preserve">  10036</t>
  </si>
  <si>
    <t xml:space="preserve">  služba call-centra 2/10 DÚP                          </t>
  </si>
  <si>
    <t xml:space="preserve">  služba call-centra 2/10 ZP                           </t>
  </si>
  <si>
    <t xml:space="preserve">  10085</t>
  </si>
  <si>
    <t xml:space="preserve">  sl.call-centra 3/10 ZP                               </t>
  </si>
  <si>
    <t xml:space="preserve">  10086</t>
  </si>
  <si>
    <t xml:space="preserve">  sl.call-centra 3/10 DÚP                              </t>
  </si>
  <si>
    <t xml:space="preserve">  10124</t>
  </si>
  <si>
    <t xml:space="preserve">    5.4.2010</t>
  </si>
  <si>
    <t xml:space="preserve">  sl.call-centra 4/10-ZP                               </t>
  </si>
  <si>
    <t xml:space="preserve">  10125</t>
  </si>
  <si>
    <t xml:space="preserve">  sl.call-centra 4/10-DÚP                              </t>
  </si>
  <si>
    <t xml:space="preserve">  10159</t>
  </si>
  <si>
    <t xml:space="preserve">  sl.call centra 5/10-ZP                               </t>
  </si>
  <si>
    <t xml:space="preserve">  10160</t>
  </si>
  <si>
    <t xml:space="preserve">  sl.call centra 5/10-DÚP                              </t>
  </si>
  <si>
    <t xml:space="preserve">  10193</t>
  </si>
  <si>
    <t xml:space="preserve">  sl.call-centra 6/10-ZP                               </t>
  </si>
  <si>
    <t xml:space="preserve">  10194</t>
  </si>
  <si>
    <t xml:space="preserve">  sl.call-centra 6/10-DÚP                              </t>
  </si>
  <si>
    <t xml:space="preserve">  10227</t>
  </si>
  <si>
    <t xml:space="preserve">    5.7.2010</t>
  </si>
  <si>
    <t xml:space="preserve">  sl.call-centra 7/10-ZP                               </t>
  </si>
  <si>
    <t xml:space="preserve">  10228</t>
  </si>
  <si>
    <t xml:space="preserve">  sl.call-centra 7/10-DÚP                              </t>
  </si>
  <si>
    <t xml:space="preserve">  10268</t>
  </si>
  <si>
    <t xml:space="preserve">    5.8.2010</t>
  </si>
  <si>
    <t xml:space="preserve">  sl.call-centra 8/10                                  </t>
  </si>
  <si>
    <t xml:space="preserve">  10269</t>
  </si>
  <si>
    <t xml:space="preserve">  10293</t>
  </si>
  <si>
    <t xml:space="preserve">    3.9.2010</t>
  </si>
  <si>
    <t xml:space="preserve">  sl.call-centra 9/10-ZP                               </t>
  </si>
  <si>
    <t xml:space="preserve">  10294</t>
  </si>
  <si>
    <t xml:space="preserve">  sl.call-centra 9/10-DÚP                              </t>
  </si>
  <si>
    <t xml:space="preserve">  10330</t>
  </si>
  <si>
    <t xml:space="preserve">  sl.call-centra 10/10-ZP                              </t>
  </si>
  <si>
    <t xml:space="preserve">  10331</t>
  </si>
  <si>
    <t xml:space="preserve">  sl.call-centra 10/10-DÚP                             </t>
  </si>
  <si>
    <t xml:space="preserve">  10379</t>
  </si>
  <si>
    <t xml:space="preserve">  sl.call centra 11/10-DÚP                             </t>
  </si>
  <si>
    <t xml:space="preserve">  10380</t>
  </si>
  <si>
    <t xml:space="preserve">  sl.call centra 11/10-ZP                              </t>
  </si>
  <si>
    <t xml:space="preserve">  10417</t>
  </si>
  <si>
    <t xml:space="preserve">  sl.call-centra 12/10 - ZP                            </t>
  </si>
  <si>
    <t xml:space="preserve">  10418</t>
  </si>
  <si>
    <t xml:space="preserve">  sl.call-centra 12/10 - DÚP                           </t>
  </si>
  <si>
    <t xml:space="preserve">  daňové poradenství 1/10                              </t>
  </si>
  <si>
    <t xml:space="preserve">  10073</t>
  </si>
  <si>
    <t xml:space="preserve">  zpracování mezd 1/10                                 </t>
  </si>
  <si>
    <t xml:space="preserve">  10074</t>
  </si>
  <si>
    <t xml:space="preserve">  daňové poradenství v 2/10                            </t>
  </si>
  <si>
    <t xml:space="preserve">  10136</t>
  </si>
  <si>
    <t xml:space="preserve">  zpracování mezd 2/10+zúčtování r.09                  </t>
  </si>
  <si>
    <t xml:space="preserve">  10137</t>
  </si>
  <si>
    <t xml:space="preserve">  daňové poradenství 3/10                              </t>
  </si>
  <si>
    <t xml:space="preserve">  10141</t>
  </si>
  <si>
    <t xml:space="preserve">  výkazy r.09 k daním z mezd                           </t>
  </si>
  <si>
    <t xml:space="preserve">  10171</t>
  </si>
  <si>
    <t xml:space="preserve">  zpracování mezd za 3/10+kontrola na PSSZ             </t>
  </si>
  <si>
    <t xml:space="preserve">  10195</t>
  </si>
  <si>
    <t xml:space="preserve">  zpracování mezd 4/10                                 </t>
  </si>
  <si>
    <t xml:space="preserve">  10200</t>
  </si>
  <si>
    <t xml:space="preserve">  daň.poradenství v 5/10                               </t>
  </si>
  <si>
    <t xml:space="preserve">  10211</t>
  </si>
  <si>
    <t xml:space="preserve">  zprac.DPPO za rok 2009                               </t>
  </si>
  <si>
    <t xml:space="preserve">  10226</t>
  </si>
  <si>
    <t xml:space="preserve">  zpracování mezd 5/10                                 </t>
  </si>
  <si>
    <t xml:space="preserve">  10259</t>
  </si>
  <si>
    <t xml:space="preserve">  zpracování mezd 6/10                                 </t>
  </si>
  <si>
    <t xml:space="preserve">  10295</t>
  </si>
  <si>
    <t xml:space="preserve">  zpracování mezd 7/10                                 </t>
  </si>
  <si>
    <t xml:space="preserve">  10338</t>
  </si>
  <si>
    <t xml:space="preserve">  zpracování mezd 8/10                                 </t>
  </si>
  <si>
    <t xml:space="preserve">  10374</t>
  </si>
  <si>
    <t xml:space="preserve">  zpracování mezd 9/10                                 </t>
  </si>
  <si>
    <t xml:space="preserve">  10375</t>
  </si>
  <si>
    <t xml:space="preserve">  daňové poradenství 10/10                             </t>
  </si>
  <si>
    <t xml:space="preserve">  10409</t>
  </si>
  <si>
    <t xml:space="preserve">  zpracování mezd 10/10                                </t>
  </si>
  <si>
    <t xml:space="preserve">  10447</t>
  </si>
  <si>
    <t xml:space="preserve">  zpracování mezd 11/10                                </t>
  </si>
  <si>
    <t xml:space="preserve">  zpracování mezd 2/10                                 </t>
  </si>
  <si>
    <t xml:space="preserve">  zpracování mezd 3/10                                 </t>
  </si>
  <si>
    <t xml:space="preserve">  rozp.doh pol.za zprac.mezd+roč.zúčtování 12/09       </t>
  </si>
  <si>
    <t xml:space="preserve">  zpracování mezd 3/10 - oprava VD 54/10               </t>
  </si>
  <si>
    <t xml:space="preserve">  10113</t>
  </si>
  <si>
    <t xml:space="preserve">  audit účetnictví r.2009                              </t>
  </si>
  <si>
    <t xml:space="preserve">  dílčí audit účetnictví 1-6/10                        </t>
  </si>
  <si>
    <t xml:space="preserve">  10152</t>
  </si>
  <si>
    <t xml:space="preserve">  právní služby 1-4/10                                 </t>
  </si>
  <si>
    <t xml:space="preserve">  10261</t>
  </si>
  <si>
    <t xml:space="preserve">  právní služby 5-7/10                                 </t>
  </si>
  <si>
    <t xml:space="preserve">  10361</t>
  </si>
  <si>
    <t xml:space="preserve">  právní služby 8-10/10                                </t>
  </si>
  <si>
    <t xml:space="preserve">  10451</t>
  </si>
  <si>
    <t xml:space="preserve">  30.12.2010</t>
  </si>
  <si>
    <t xml:space="preserve">  právní služby 11-12/10                               </t>
  </si>
  <si>
    <t xml:space="preserve">  10050</t>
  </si>
  <si>
    <t xml:space="preserve">  náklady na správní řízení-pokuta ÚOOÚ                </t>
  </si>
  <si>
    <t xml:space="preserve">  10145</t>
  </si>
  <si>
    <t xml:space="preserve">  lékařské posudky 1-3/10-MEDIFOR                      </t>
  </si>
  <si>
    <t xml:space="preserve">  10219</t>
  </si>
  <si>
    <t xml:space="preserve">   23.6.2010</t>
  </si>
  <si>
    <t xml:space="preserve">  lékařské posudky 1-6/10                              </t>
  </si>
  <si>
    <t xml:space="preserve">  10229</t>
  </si>
  <si>
    <t xml:space="preserve">  lékařské konzultace 4-6/10                           </t>
  </si>
  <si>
    <t xml:space="preserve">  10346</t>
  </si>
  <si>
    <t xml:space="preserve">  lékařské konzultace 7-9/10                           </t>
  </si>
  <si>
    <t xml:space="preserve">  10429</t>
  </si>
  <si>
    <t xml:space="preserve">  12.12.2010</t>
  </si>
  <si>
    <t xml:space="preserve">  zdrav.posudky 7-12/10                                </t>
  </si>
  <si>
    <t xml:space="preserve">  10453</t>
  </si>
  <si>
    <t xml:space="preserve">  lékařské konzultace 10-12/10-MEDIFOR                 </t>
  </si>
  <si>
    <t xml:space="preserve">  CORIS-asist.služba 1/10-Evropa                       </t>
  </si>
  <si>
    <t xml:space="preserve">  CORIS-asist.služba 1/10-svět                         </t>
  </si>
  <si>
    <t xml:space="preserve">  10012</t>
  </si>
  <si>
    <t xml:space="preserve">  CORIS-asist.služba 2/10-Evropa                       </t>
  </si>
  <si>
    <t xml:space="preserve">  CORIS-asist.služba 2/10-svět                         </t>
  </si>
  <si>
    <t xml:space="preserve">  10019</t>
  </si>
  <si>
    <t xml:space="preserve">  CORIS-asist.služba 3/10-Evropa                       </t>
  </si>
  <si>
    <t xml:space="preserve">  CORIS-asist.služba 3/10-svět                         </t>
  </si>
  <si>
    <t xml:space="preserve">  CORIS-asist.služba 4-6/10-Evropa                     </t>
  </si>
  <si>
    <t xml:space="preserve">  CORIS-asist.služba 4-6/10-svět                       </t>
  </si>
  <si>
    <t xml:space="preserve">  CORIS-asist.služba 7/10-Evropa                       </t>
  </si>
  <si>
    <t xml:space="preserve">  CORIS-asist.služba 7/10-svět                         </t>
  </si>
  <si>
    <t xml:space="preserve">  10038</t>
  </si>
  <si>
    <t xml:space="preserve">  CORIS-asist.služba 8/10-Evropa                       </t>
  </si>
  <si>
    <t xml:space="preserve">  CORIS-asist.služba 8/10-svět                         </t>
  </si>
  <si>
    <t xml:space="preserve">  10045</t>
  </si>
  <si>
    <t xml:space="preserve">  CORIS-asist.služba 9/10-Evropa                       </t>
  </si>
  <si>
    <t xml:space="preserve">  CORIS-asist.služba 9/10-svět                         </t>
  </si>
  <si>
    <t xml:space="preserve">  CORIS-asist.služba 10-12/10-Evropa                   </t>
  </si>
  <si>
    <t xml:space="preserve">  CORIS-asist.služba 10-12/10-svět                     </t>
  </si>
  <si>
    <t xml:space="preserve">  CORIS-asist.služba-doplatek r.2010                   </t>
  </si>
  <si>
    <t xml:space="preserve">  CORIS-popl.za osobodni 4-5/10                        </t>
  </si>
  <si>
    <t xml:space="preserve">  popl.asist.službě CORIS 10/10                        </t>
  </si>
  <si>
    <t xml:space="preserve">  popl.asist.službě CORIS 11/10                        </t>
  </si>
  <si>
    <t xml:space="preserve">  provize asist.službě CORIS 10-11/10                  </t>
  </si>
  <si>
    <t xml:space="preserve">   29.1.2010</t>
  </si>
  <si>
    <t xml:space="preserve">  ZP 1/10 provize Santé                                </t>
  </si>
  <si>
    <t xml:space="preserve">  10072</t>
  </si>
  <si>
    <t xml:space="preserve">  ZP 2/10 provize Santé                                </t>
  </si>
  <si>
    <t xml:space="preserve">  10123</t>
  </si>
  <si>
    <t xml:space="preserve">  ZP 3/10 provize Santé                                </t>
  </si>
  <si>
    <t xml:space="preserve">  10445</t>
  </si>
  <si>
    <t xml:space="preserve">  ZP 12/10 provize Santé                               </t>
  </si>
  <si>
    <t xml:space="preserve"> 30</t>
  </si>
  <si>
    <t xml:space="preserve">  10067</t>
  </si>
  <si>
    <t xml:space="preserve">  ZP 3-12/10 popl.MEDICONET za BVV                     </t>
  </si>
  <si>
    <t xml:space="preserve">  ZP 1-2/10 provize MEDICONET za BVV                   </t>
  </si>
  <si>
    <t xml:space="preserve">  10025</t>
  </si>
  <si>
    <t xml:space="preserve">  pronájem IT sítě 1/10                                </t>
  </si>
  <si>
    <t xml:space="preserve">  10058</t>
  </si>
  <si>
    <t xml:space="preserve">  pronájemn  sítě IT 2/10                              </t>
  </si>
  <si>
    <t xml:space="preserve">  10117</t>
  </si>
  <si>
    <t xml:space="preserve">  pronájem IT sítě 3/10                                </t>
  </si>
  <si>
    <t xml:space="preserve">  10173</t>
  </si>
  <si>
    <t xml:space="preserve">  pronájem IT sítě 4/10                                </t>
  </si>
  <si>
    <t xml:space="preserve">  10197</t>
  </si>
  <si>
    <t xml:space="preserve">  pronájem sítě IT 5/10                                </t>
  </si>
  <si>
    <t xml:space="preserve">  10233</t>
  </si>
  <si>
    <t xml:space="preserve">  pronájem IT sítě 6/10                                </t>
  </si>
  <si>
    <t xml:space="preserve">  10265</t>
  </si>
  <si>
    <t xml:space="preserve">  pronájem IT sítě 7/10                                </t>
  </si>
  <si>
    <t xml:space="preserve">  10297</t>
  </si>
  <si>
    <t xml:space="preserve">  pronájem IT sítě 8/10                                </t>
  </si>
  <si>
    <t xml:space="preserve">  10335</t>
  </si>
  <si>
    <t xml:space="preserve">  pronájem sítě IT 9/10                                </t>
  </si>
  <si>
    <t xml:space="preserve">  10373</t>
  </si>
  <si>
    <t xml:space="preserve">  pronájem sítě IT 10/10                               </t>
  </si>
  <si>
    <t xml:space="preserve">  10411</t>
  </si>
  <si>
    <t xml:space="preserve">  pronájem IT sítě 11/10                               </t>
  </si>
  <si>
    <t xml:space="preserve">  10449</t>
  </si>
  <si>
    <t xml:space="preserve">  pronájem IT sítě 12/10                               </t>
  </si>
  <si>
    <t xml:space="preserve">  sl.odpovědní zásilky 1/10                            </t>
  </si>
  <si>
    <t xml:space="preserve">  10071</t>
  </si>
  <si>
    <t xml:space="preserve">  sl.odpovědní zásilky 2/10                            </t>
  </si>
  <si>
    <t xml:space="preserve">  10134</t>
  </si>
  <si>
    <t xml:space="preserve">  služba odpovědní zásilky 3/10                        </t>
  </si>
  <si>
    <t xml:space="preserve">  10170</t>
  </si>
  <si>
    <t xml:space="preserve">  sl.odpovědní zásilky 4/10                            </t>
  </si>
  <si>
    <t xml:space="preserve">  10206</t>
  </si>
  <si>
    <t xml:space="preserve">  sl.odpovědní zásilky 5/10                            </t>
  </si>
  <si>
    <t xml:space="preserve">  10241</t>
  </si>
  <si>
    <t xml:space="preserve">  sl.odpovědní zásilky 6/10                            </t>
  </si>
  <si>
    <t xml:space="preserve">  10273</t>
  </si>
  <si>
    <t xml:space="preserve">  sl.odpovědní zásilky 7/10                            </t>
  </si>
  <si>
    <t xml:space="preserve">  10300</t>
  </si>
  <si>
    <t xml:space="preserve">  sl.odpovědní zásilky 8/10                            </t>
  </si>
  <si>
    <t xml:space="preserve">  10341</t>
  </si>
  <si>
    <t xml:space="preserve">  sl.odpovědní zásilky 9/10                            </t>
  </si>
  <si>
    <t xml:space="preserve">  10377</t>
  </si>
  <si>
    <t xml:space="preserve">  sl.odpovědní zásilky 10/10                           </t>
  </si>
  <si>
    <t xml:space="preserve">  10416</t>
  </si>
  <si>
    <t xml:space="preserve">  sl.odpovědní zásilky 11/10                           </t>
  </si>
  <si>
    <t xml:space="preserve">  10459</t>
  </si>
  <si>
    <t xml:space="preserve">  služba odpovědní zásilky 12/10                       </t>
  </si>
  <si>
    <t xml:space="preserve">  poštovní dosílka 1.1.-13.2.10                        </t>
  </si>
  <si>
    <t xml:space="preserve">  poštovné                                             </t>
  </si>
  <si>
    <t xml:space="preserve">  poštovní známky do spotřeby                          </t>
  </si>
  <si>
    <t xml:space="preserve">   12.1.2010</t>
  </si>
  <si>
    <t xml:space="preserve">   19.1.2010</t>
  </si>
  <si>
    <t xml:space="preserve">  poštovní dosílka na obd. 14.2.-14.8.2010             </t>
  </si>
  <si>
    <t xml:space="preserve">    8.2.2010</t>
  </si>
  <si>
    <t xml:space="preserve">     65</t>
  </si>
  <si>
    <t xml:space="preserve">     75</t>
  </si>
  <si>
    <t xml:space="preserve">     82</t>
  </si>
  <si>
    <t xml:space="preserve">     83</t>
  </si>
  <si>
    <t xml:space="preserve">     84</t>
  </si>
  <si>
    <t xml:space="preserve">    4.3.2010</t>
  </si>
  <si>
    <t xml:space="preserve">     88</t>
  </si>
  <si>
    <t xml:space="preserve">     89</t>
  </si>
  <si>
    <t xml:space="preserve">     93</t>
  </si>
  <si>
    <t xml:space="preserve">     94</t>
  </si>
  <si>
    <t xml:space="preserve">     95</t>
  </si>
  <si>
    <t xml:space="preserve">    106</t>
  </si>
  <si>
    <t xml:space="preserve">    128</t>
  </si>
  <si>
    <t xml:space="preserve">    132</t>
  </si>
  <si>
    <t xml:space="preserve">    133</t>
  </si>
  <si>
    <t xml:space="preserve">    134</t>
  </si>
  <si>
    <t xml:space="preserve">   12.4.2010</t>
  </si>
  <si>
    <t xml:space="preserve">    144</t>
  </si>
  <si>
    <t xml:space="preserve">    146</t>
  </si>
  <si>
    <t xml:space="preserve">   20.4.2010</t>
  </si>
  <si>
    <t xml:space="preserve">    147</t>
  </si>
  <si>
    <t xml:space="preserve">    148</t>
  </si>
  <si>
    <t xml:space="preserve">    156</t>
  </si>
  <si>
    <t xml:space="preserve">    158</t>
  </si>
  <si>
    <t xml:space="preserve">    170</t>
  </si>
  <si>
    <t xml:space="preserve">    173</t>
  </si>
  <si>
    <t xml:space="preserve">    6.5.2010</t>
  </si>
  <si>
    <t xml:space="preserve">    178</t>
  </si>
  <si>
    <t xml:space="preserve">   11.5.2010</t>
  </si>
  <si>
    <t xml:space="preserve">    179</t>
  </si>
  <si>
    <t xml:space="preserve">    180</t>
  </si>
  <si>
    <t xml:space="preserve">    181</t>
  </si>
  <si>
    <t xml:space="preserve">    186</t>
  </si>
  <si>
    <t xml:space="preserve">    187</t>
  </si>
  <si>
    <t xml:space="preserve">    189</t>
  </si>
  <si>
    <t xml:space="preserve">    190</t>
  </si>
  <si>
    <t xml:space="preserve">    198</t>
  </si>
  <si>
    <t xml:space="preserve">    205</t>
  </si>
  <si>
    <t xml:space="preserve">    206</t>
  </si>
  <si>
    <t xml:space="preserve">    208</t>
  </si>
  <si>
    <t xml:space="preserve">    214</t>
  </si>
  <si>
    <t xml:space="preserve">    216</t>
  </si>
  <si>
    <t xml:space="preserve">    2.6.2010</t>
  </si>
  <si>
    <t xml:space="preserve">    217</t>
  </si>
  <si>
    <t xml:space="preserve">    218</t>
  </si>
  <si>
    <t xml:space="preserve">    224</t>
  </si>
  <si>
    <t xml:space="preserve">    8.6.2010</t>
  </si>
  <si>
    <t xml:space="preserve">    225</t>
  </si>
  <si>
    <t xml:space="preserve">    226</t>
  </si>
  <si>
    <t xml:space="preserve">    232</t>
  </si>
  <si>
    <t xml:space="preserve">    234</t>
  </si>
  <si>
    <t xml:space="preserve">    236</t>
  </si>
  <si>
    <t xml:space="preserve">    239</t>
  </si>
  <si>
    <t xml:space="preserve">    240</t>
  </si>
  <si>
    <t xml:space="preserve">    244</t>
  </si>
  <si>
    <t xml:space="preserve">    245</t>
  </si>
  <si>
    <t xml:space="preserve">   28.6.2010</t>
  </si>
  <si>
    <t xml:space="preserve">    246</t>
  </si>
  <si>
    <t xml:space="preserve">    247</t>
  </si>
  <si>
    <t xml:space="preserve">    248</t>
  </si>
  <si>
    <t xml:space="preserve">   29.6.2010</t>
  </si>
  <si>
    <t xml:space="preserve">    249</t>
  </si>
  <si>
    <t xml:space="preserve">    250</t>
  </si>
  <si>
    <t xml:space="preserve">    253</t>
  </si>
  <si>
    <t xml:space="preserve">    254</t>
  </si>
  <si>
    <t xml:space="preserve">    255</t>
  </si>
  <si>
    <t xml:space="preserve">    256</t>
  </si>
  <si>
    <t xml:space="preserve">    260</t>
  </si>
  <si>
    <t xml:space="preserve">    261</t>
  </si>
  <si>
    <t xml:space="preserve">    262</t>
  </si>
  <si>
    <t xml:space="preserve">    263</t>
  </si>
  <si>
    <t xml:space="preserve">    264</t>
  </si>
  <si>
    <t xml:space="preserve">    265</t>
  </si>
  <si>
    <t xml:space="preserve">    266</t>
  </si>
  <si>
    <t xml:space="preserve">    267</t>
  </si>
  <si>
    <t xml:space="preserve">    268</t>
  </si>
  <si>
    <t xml:space="preserve">    269</t>
  </si>
  <si>
    <t xml:space="preserve">    274</t>
  </si>
  <si>
    <t xml:space="preserve">    275</t>
  </si>
  <si>
    <t xml:space="preserve">    276</t>
  </si>
  <si>
    <t xml:space="preserve">    277</t>
  </si>
  <si>
    <t xml:space="preserve">   20.7.2010</t>
  </si>
  <si>
    <t xml:space="preserve">    281</t>
  </si>
  <si>
    <t xml:space="preserve">    286</t>
  </si>
  <si>
    <t xml:space="preserve">   28.7.2010</t>
  </si>
  <si>
    <t xml:space="preserve">  poštovné DÚP                                         </t>
  </si>
  <si>
    <t xml:space="preserve">    287</t>
  </si>
  <si>
    <t xml:space="preserve">    288</t>
  </si>
  <si>
    <t xml:space="preserve">    289</t>
  </si>
  <si>
    <t xml:space="preserve">    290</t>
  </si>
  <si>
    <t xml:space="preserve">    291</t>
  </si>
  <si>
    <t xml:space="preserve">    292</t>
  </si>
  <si>
    <t xml:space="preserve">    293</t>
  </si>
  <si>
    <t xml:space="preserve">    294</t>
  </si>
  <si>
    <t xml:space="preserve">    295</t>
  </si>
  <si>
    <t xml:space="preserve">    296</t>
  </si>
  <si>
    <t xml:space="preserve">    297</t>
  </si>
  <si>
    <t xml:space="preserve">    298</t>
  </si>
  <si>
    <t xml:space="preserve">    299</t>
  </si>
  <si>
    <t xml:space="preserve">    300</t>
  </si>
  <si>
    <t xml:space="preserve">    301</t>
  </si>
  <si>
    <t xml:space="preserve">    302</t>
  </si>
  <si>
    <t xml:space="preserve">    303</t>
  </si>
  <si>
    <t xml:space="preserve">    304</t>
  </si>
  <si>
    <t xml:space="preserve">    305</t>
  </si>
  <si>
    <t xml:space="preserve">  pošt.dosílka 16.8.-31.12.10                          </t>
  </si>
  <si>
    <t xml:space="preserve">    306</t>
  </si>
  <si>
    <t xml:space="preserve">    309</t>
  </si>
  <si>
    <t xml:space="preserve">    313</t>
  </si>
  <si>
    <t xml:space="preserve">    314</t>
  </si>
  <si>
    <t xml:space="preserve">    315</t>
  </si>
  <si>
    <t xml:space="preserve">    317</t>
  </si>
  <si>
    <t xml:space="preserve">    318</t>
  </si>
  <si>
    <t xml:space="preserve">    319</t>
  </si>
  <si>
    <t xml:space="preserve">    320</t>
  </si>
  <si>
    <t xml:space="preserve">    321</t>
  </si>
  <si>
    <t xml:space="preserve">    322</t>
  </si>
  <si>
    <t xml:space="preserve">    323</t>
  </si>
  <si>
    <t xml:space="preserve">    324</t>
  </si>
  <si>
    <t xml:space="preserve">    325</t>
  </si>
  <si>
    <t xml:space="preserve">    326</t>
  </si>
  <si>
    <t xml:space="preserve">    327</t>
  </si>
  <si>
    <t xml:space="preserve">    328</t>
  </si>
  <si>
    <t xml:space="preserve">    329</t>
  </si>
  <si>
    <t xml:space="preserve">    330</t>
  </si>
  <si>
    <t xml:space="preserve">    331</t>
  </si>
  <si>
    <t xml:space="preserve">    332</t>
  </si>
  <si>
    <t xml:space="preserve">    334</t>
  </si>
  <si>
    <t xml:space="preserve">   13.8.2010</t>
  </si>
  <si>
    <t xml:space="preserve">    337</t>
  </si>
  <si>
    <t xml:space="preserve">   18.8.2010</t>
  </si>
  <si>
    <t xml:space="preserve">    338</t>
  </si>
  <si>
    <t xml:space="preserve">    339</t>
  </si>
  <si>
    <t xml:space="preserve">    340</t>
  </si>
  <si>
    <t xml:space="preserve">    341</t>
  </si>
  <si>
    <t xml:space="preserve">    342</t>
  </si>
  <si>
    <t xml:space="preserve">    343</t>
  </si>
  <si>
    <t xml:space="preserve">    346</t>
  </si>
  <si>
    <t xml:space="preserve">   25.8.2010</t>
  </si>
  <si>
    <t xml:space="preserve">    347</t>
  </si>
  <si>
    <t xml:space="preserve">    348</t>
  </si>
  <si>
    <t xml:space="preserve">    351</t>
  </si>
  <si>
    <t xml:space="preserve">    352</t>
  </si>
  <si>
    <t xml:space="preserve">    353</t>
  </si>
  <si>
    <t xml:space="preserve">    354</t>
  </si>
  <si>
    <t xml:space="preserve">    355</t>
  </si>
  <si>
    <t xml:space="preserve">    356</t>
  </si>
  <si>
    <t xml:space="preserve">    357</t>
  </si>
  <si>
    <t xml:space="preserve">    358</t>
  </si>
  <si>
    <t xml:space="preserve">    359</t>
  </si>
  <si>
    <t xml:space="preserve">    360</t>
  </si>
  <si>
    <t xml:space="preserve">    367</t>
  </si>
  <si>
    <t xml:space="preserve">    369</t>
  </si>
  <si>
    <t xml:space="preserve">    2.9.2010</t>
  </si>
  <si>
    <t xml:space="preserve">    370</t>
  </si>
  <si>
    <t xml:space="preserve">    371</t>
  </si>
  <si>
    <t xml:space="preserve">    372</t>
  </si>
  <si>
    <t xml:space="preserve">    375</t>
  </si>
  <si>
    <t xml:space="preserve">    8.9.2010</t>
  </si>
  <si>
    <t xml:space="preserve">    376</t>
  </si>
  <si>
    <t xml:space="preserve">    377</t>
  </si>
  <si>
    <t xml:space="preserve">    378</t>
  </si>
  <si>
    <t xml:space="preserve">    379</t>
  </si>
  <si>
    <t xml:space="preserve">    380</t>
  </si>
  <si>
    <t xml:space="preserve">    381</t>
  </si>
  <si>
    <t xml:space="preserve">    382</t>
  </si>
  <si>
    <t xml:space="preserve">    385</t>
  </si>
  <si>
    <t xml:space="preserve">    386</t>
  </si>
  <si>
    <t xml:space="preserve">    387</t>
  </si>
  <si>
    <t xml:space="preserve">    388</t>
  </si>
  <si>
    <t xml:space="preserve">    389</t>
  </si>
  <si>
    <t xml:space="preserve">   14.9.2010</t>
  </si>
  <si>
    <t xml:space="preserve">    393</t>
  </si>
  <si>
    <t xml:space="preserve">    396</t>
  </si>
  <si>
    <t xml:space="preserve">    397</t>
  </si>
  <si>
    <t xml:space="preserve">    398</t>
  </si>
  <si>
    <t xml:space="preserve">    399</t>
  </si>
  <si>
    <t xml:space="preserve">    400</t>
  </si>
  <si>
    <t xml:space="preserve">    401</t>
  </si>
  <si>
    <t xml:space="preserve">    402</t>
  </si>
  <si>
    <t xml:space="preserve">    403</t>
  </si>
  <si>
    <t xml:space="preserve">    404</t>
  </si>
  <si>
    <t xml:space="preserve">    409</t>
  </si>
  <si>
    <t xml:space="preserve">   29.9.2010</t>
  </si>
  <si>
    <t xml:space="preserve">    410</t>
  </si>
  <si>
    <t xml:space="preserve">    411</t>
  </si>
  <si>
    <t xml:space="preserve">    412</t>
  </si>
  <si>
    <t xml:space="preserve">    415</t>
  </si>
  <si>
    <t xml:space="preserve">    416</t>
  </si>
  <si>
    <t xml:space="preserve">    417</t>
  </si>
  <si>
    <t xml:space="preserve">    418</t>
  </si>
  <si>
    <t xml:space="preserve">    422</t>
  </si>
  <si>
    <t xml:space="preserve">    423</t>
  </si>
  <si>
    <t xml:space="preserve">    424</t>
  </si>
  <si>
    <t xml:space="preserve">    425</t>
  </si>
  <si>
    <t xml:space="preserve">    426</t>
  </si>
  <si>
    <t xml:space="preserve">    432</t>
  </si>
  <si>
    <t xml:space="preserve">    435</t>
  </si>
  <si>
    <t xml:space="preserve">    441</t>
  </si>
  <si>
    <t xml:space="preserve">    442</t>
  </si>
  <si>
    <t xml:space="preserve">    443</t>
  </si>
  <si>
    <t xml:space="preserve">    444</t>
  </si>
  <si>
    <t xml:space="preserve">    450</t>
  </si>
  <si>
    <t xml:space="preserve">    453</t>
  </si>
  <si>
    <t xml:space="preserve">   5.11.2010</t>
  </si>
  <si>
    <t xml:space="preserve">    454</t>
  </si>
  <si>
    <t xml:space="preserve">  10.11.2010</t>
  </si>
  <si>
    <t xml:space="preserve">    457</t>
  </si>
  <si>
    <t xml:space="preserve">    458</t>
  </si>
  <si>
    <t xml:space="preserve">    464</t>
  </si>
  <si>
    <t xml:space="preserve">    468</t>
  </si>
  <si>
    <t xml:space="preserve">    469</t>
  </si>
  <si>
    <t xml:space="preserve">    470</t>
  </si>
  <si>
    <t xml:space="preserve">    471</t>
  </si>
  <si>
    <t xml:space="preserve">    472</t>
  </si>
  <si>
    <t xml:space="preserve">    475</t>
  </si>
  <si>
    <t xml:space="preserve">    476</t>
  </si>
  <si>
    <t xml:space="preserve">    477</t>
  </si>
  <si>
    <t xml:space="preserve">    486</t>
  </si>
  <si>
    <t xml:space="preserve">    487</t>
  </si>
  <si>
    <t xml:space="preserve">    491</t>
  </si>
  <si>
    <t xml:space="preserve">    492</t>
  </si>
  <si>
    <t xml:space="preserve">    504</t>
  </si>
  <si>
    <t xml:space="preserve">    507</t>
  </si>
  <si>
    <t xml:space="preserve">    510</t>
  </si>
  <si>
    <t xml:space="preserve">    519</t>
  </si>
  <si>
    <t xml:space="preserve">  22.12.2010</t>
  </si>
  <si>
    <t xml:space="preserve">    520</t>
  </si>
  <si>
    <t xml:space="preserve">  27.12.2010</t>
  </si>
  <si>
    <t xml:space="preserve">    521</t>
  </si>
  <si>
    <t xml:space="preserve">    525</t>
  </si>
  <si>
    <t xml:space="preserve">    526</t>
  </si>
  <si>
    <t xml:space="preserve">    527</t>
  </si>
  <si>
    <t xml:space="preserve">  sl.jízdy 12/09 Ing.Vitáček-rozp.doh.pol.             </t>
  </si>
  <si>
    <t xml:space="preserve">  cestovné v 1/10 Ing.Vitáček                          </t>
  </si>
  <si>
    <t xml:space="preserve">  10011</t>
  </si>
  <si>
    <t xml:space="preserve">  cestovné v 2/10 Ing.Vitáček                          </t>
  </si>
  <si>
    <t xml:space="preserve">  cestovné v 3/10 Ing.Vitáček                          </t>
  </si>
  <si>
    <t xml:space="preserve">  cestovné v 4/10 Ing.Vitáček                          </t>
  </si>
  <si>
    <t xml:space="preserve">  cestovné Ing.Žiška ( 2.3.a 26.3.10)                  </t>
  </si>
  <si>
    <t xml:space="preserve">  cestovné v 5/10 Ing.Vitáček                          </t>
  </si>
  <si>
    <t xml:space="preserve">  10068</t>
  </si>
  <si>
    <t xml:space="preserve">  cestovné v 6/10 Ing.Vitáček                          </t>
  </si>
  <si>
    <t xml:space="preserve">  cestovné v 7/10 Ing.Vitáček                          </t>
  </si>
  <si>
    <t xml:space="preserve">  10070</t>
  </si>
  <si>
    <t xml:space="preserve">  cestovné v 8/10 Ing.Vitáček                          </t>
  </si>
  <si>
    <t xml:space="preserve">  cestovné v 9/10 Ing.Vitáček                          </t>
  </si>
  <si>
    <t xml:space="preserve">  cestovné v 10/10 Ing.Vitáček                         </t>
  </si>
  <si>
    <t xml:space="preserve">  cestovné v 11/10 Ing.Vitáček                         </t>
  </si>
  <si>
    <t xml:space="preserve">  cestovné v 12/10 Ing.Vitáček                         </t>
  </si>
  <si>
    <t xml:space="preserve">  dobití OPENCARD r.10-zaměstnanci                     </t>
  </si>
  <si>
    <t xml:space="preserve">  sl.jízdy 5/10 Ing.Vitáček                            </t>
  </si>
  <si>
    <t xml:space="preserve">  služební jízdy 6/10 Ing.Vitáček                      </t>
  </si>
  <si>
    <t xml:space="preserve">  služební jízdy  7/10 Ing.Vitáček                     </t>
  </si>
  <si>
    <t xml:space="preserve">  služební jízdy 8/10 Ing.Vitáček                      </t>
  </si>
  <si>
    <t xml:space="preserve">  služební jízdy 9/10 Ing.Vitáček                      </t>
  </si>
  <si>
    <t xml:space="preserve">  služební jízdy 10/10 Ing.Vitáček                     </t>
  </si>
  <si>
    <t xml:space="preserve">  služební jízdy 11/10 Ing.Vitáček                     </t>
  </si>
  <si>
    <t xml:space="preserve">  služeb.jízdy 5-12/10 Ing.Vitáček                     </t>
  </si>
  <si>
    <t xml:space="preserve">  parkovné                                             </t>
  </si>
  <si>
    <t xml:space="preserve">   28.1.2010</t>
  </si>
  <si>
    <t xml:space="preserve">     67</t>
  </si>
  <si>
    <t xml:space="preserve">     68</t>
  </si>
  <si>
    <t xml:space="preserve">     79</t>
  </si>
  <si>
    <t xml:space="preserve">    104</t>
  </si>
  <si>
    <t xml:space="preserve">    127</t>
  </si>
  <si>
    <t xml:space="preserve">    135</t>
  </si>
  <si>
    <t xml:space="preserve">    137</t>
  </si>
  <si>
    <t xml:space="preserve">    9.4.2010</t>
  </si>
  <si>
    <t xml:space="preserve">   14.4.2010</t>
  </si>
  <si>
    <t xml:space="preserve">    142</t>
  </si>
  <si>
    <t xml:space="preserve">    161</t>
  </si>
  <si>
    <t xml:space="preserve">   29.4.2010</t>
  </si>
  <si>
    <t xml:space="preserve">    167</t>
  </si>
  <si>
    <t xml:space="preserve">    176</t>
  </si>
  <si>
    <t xml:space="preserve">    177</t>
  </si>
  <si>
    <t xml:space="preserve">   10.5.2010</t>
  </si>
  <si>
    <t xml:space="preserve">    182</t>
  </si>
  <si>
    <t xml:space="preserve">   12.5.2010</t>
  </si>
  <si>
    <t xml:space="preserve">    188</t>
  </si>
  <si>
    <t xml:space="preserve">    194</t>
  </si>
  <si>
    <t xml:space="preserve">    202</t>
  </si>
  <si>
    <t xml:space="preserve">    209</t>
  </si>
  <si>
    <t xml:space="preserve">  cestovné Ing.Žiška                                   </t>
  </si>
  <si>
    <t xml:space="preserve">    211</t>
  </si>
  <si>
    <t xml:space="preserve">    219</t>
  </si>
  <si>
    <t xml:space="preserve">    223</t>
  </si>
  <si>
    <t xml:space="preserve">    229</t>
  </si>
  <si>
    <t xml:space="preserve">    242</t>
  </si>
  <si>
    <t xml:space="preserve">    257</t>
  </si>
  <si>
    <t xml:space="preserve">    258</t>
  </si>
  <si>
    <t xml:space="preserve">    279</t>
  </si>
  <si>
    <t xml:space="preserve">    283</t>
  </si>
  <si>
    <t xml:space="preserve">    285</t>
  </si>
  <si>
    <t xml:space="preserve">    308</t>
  </si>
  <si>
    <t xml:space="preserve">    316</t>
  </si>
  <si>
    <t xml:space="preserve">   10.8.2010</t>
  </si>
  <si>
    <t xml:space="preserve">    373</t>
  </si>
  <si>
    <t xml:space="preserve">    390</t>
  </si>
  <si>
    <t xml:space="preserve">    392</t>
  </si>
  <si>
    <t xml:space="preserve">    394</t>
  </si>
  <si>
    <t xml:space="preserve">    427</t>
  </si>
  <si>
    <t xml:space="preserve">    434</t>
  </si>
  <si>
    <t xml:space="preserve">    440</t>
  </si>
  <si>
    <t xml:space="preserve">  25.10.2010</t>
  </si>
  <si>
    <t xml:space="preserve">    448</t>
  </si>
  <si>
    <t xml:space="preserve">    455</t>
  </si>
  <si>
    <t xml:space="preserve">  11.11.2010</t>
  </si>
  <si>
    <t xml:space="preserve">    456</t>
  </si>
  <si>
    <t xml:space="preserve">    474</t>
  </si>
  <si>
    <t xml:space="preserve">    480</t>
  </si>
  <si>
    <t xml:space="preserve">    483</t>
  </si>
  <si>
    <t xml:space="preserve">  taxi GŘ                                              </t>
  </si>
  <si>
    <t xml:space="preserve">    495</t>
  </si>
  <si>
    <t xml:space="preserve">  cestovné M.Nováková Brno                             </t>
  </si>
  <si>
    <t xml:space="preserve">    496</t>
  </si>
  <si>
    <t xml:space="preserve">  cestovné J.Zdrálková Brno                            </t>
  </si>
  <si>
    <t xml:space="preserve">    498</t>
  </si>
  <si>
    <t xml:space="preserve">  10.12.2010</t>
  </si>
  <si>
    <t xml:space="preserve">    508</t>
  </si>
  <si>
    <t xml:space="preserve">    518</t>
  </si>
  <si>
    <t xml:space="preserve">  taxi M.Nováková                                      </t>
  </si>
  <si>
    <t xml:space="preserve">    524</t>
  </si>
  <si>
    <t xml:space="preserve"> 95</t>
  </si>
  <si>
    <t xml:space="preserve">  CP 12/09 Hr.králové-nedoplatek                       </t>
  </si>
  <si>
    <t xml:space="preserve">   14.2.2010</t>
  </si>
  <si>
    <t xml:space="preserve">  CORIS-dopl.asist.služby r.09 (v DPPO r.09)           </t>
  </si>
  <si>
    <t xml:space="preserve">  ZP 1/10 č.707010002-VIP-hrazeno Vitalitas            </t>
  </si>
  <si>
    <t xml:space="preserve">  ZP 1/10 č.705010003-VIP-hrazeno Vitalitas            </t>
  </si>
  <si>
    <t xml:space="preserve">  ZP 1/10 č.705010004-VIP-hrazeno Vitalitas            </t>
  </si>
  <si>
    <t xml:space="preserve">  CP 1/10 Vitalitas-VIP-hrazeno z nákl.Vitalitas       </t>
  </si>
  <si>
    <t xml:space="preserve">  služby mob.operátora                                 </t>
  </si>
  <si>
    <t xml:space="preserve">  technické zhodnocení KUTA 5/10                       </t>
  </si>
  <si>
    <t xml:space="preserve">  technické zhodnocení KUTA 6/10                       </t>
  </si>
  <si>
    <t xml:space="preserve">  technické zhodnocení KUTA 7/10                       </t>
  </si>
  <si>
    <t xml:space="preserve">  techn.zhodnocení KUTA 8/10                           </t>
  </si>
  <si>
    <t xml:space="preserve">  technické zhodnocení KUTA 9/10                       </t>
  </si>
  <si>
    <t xml:space="preserve">  techn.zhodnocení KUTA 10/10                          </t>
  </si>
  <si>
    <t xml:space="preserve">  technické zhodnocení KUTA 11/10                      </t>
  </si>
  <si>
    <t xml:space="preserve">  techn.zhodnocení KUTA 12/10                          </t>
  </si>
  <si>
    <t xml:space="preserve">  služby mob.operátora 12/10                           </t>
  </si>
  <si>
    <t xml:space="preserve">  CP 9/10 Roškotova-rozdíl úhrady kartou               </t>
  </si>
  <si>
    <t xml:space="preserve">  CP 6/10 nedoplatek pojistného                        </t>
  </si>
  <si>
    <t xml:space="preserve">  hrubé mzdy HPP 1/10                                  </t>
  </si>
  <si>
    <t xml:space="preserve">  hrubé mzdy 2/10                                      </t>
  </si>
  <si>
    <t xml:space="preserve">  hrubé mzdy 3/10                                      </t>
  </si>
  <si>
    <t xml:space="preserve">  bonusy zaměstnanci r.2010                            </t>
  </si>
  <si>
    <t xml:space="preserve">  hrubé mzdy 4/10                                      </t>
  </si>
  <si>
    <t xml:space="preserve">  záloha bonus r.2010 GŘ                               </t>
  </si>
  <si>
    <t xml:space="preserve">  odměny r.2010-zam.                                   </t>
  </si>
  <si>
    <t xml:space="preserve">  hrubé mzdy HPP 5/10                                  </t>
  </si>
  <si>
    <t xml:space="preserve">  hrubé mzdy 6/10                                      </t>
  </si>
  <si>
    <t xml:space="preserve">    101</t>
  </si>
  <si>
    <t xml:space="preserve">  hrubé mzdy 7/10                                      </t>
  </si>
  <si>
    <t xml:space="preserve">  hrubé mzdy 8/10                                      </t>
  </si>
  <si>
    <t xml:space="preserve">  hrubé mzdy 9/10                                      </t>
  </si>
  <si>
    <t xml:space="preserve">  hrubé mzdy 10/10                                     </t>
  </si>
  <si>
    <t xml:space="preserve">  hrubé mzdy 11/10                                     </t>
  </si>
  <si>
    <t xml:space="preserve">  odměny zaměstnanci r.2010                            </t>
  </si>
  <si>
    <t xml:space="preserve">    175</t>
  </si>
  <si>
    <t xml:space="preserve">  hrubé mzdy 12/10                                     </t>
  </si>
  <si>
    <t xml:space="preserve">  bonusy-zaměstnanci r.2010                            </t>
  </si>
  <si>
    <t xml:space="preserve">  odměny r.10-GŘ                                       </t>
  </si>
  <si>
    <t xml:space="preserve">  odměny r.10-zaměstnanci                              </t>
  </si>
  <si>
    <t xml:space="preserve">  náhrada za dočasnou PN 10/10                         </t>
  </si>
  <si>
    <t xml:space="preserve">  náhrada za dočasnou PN 10/10-oprava                  </t>
  </si>
  <si>
    <t xml:space="preserve">  nevyplacené odměny zam.za r.09-rozp.doh.pol.         </t>
  </si>
  <si>
    <t xml:space="preserve">  DPP 1/10                                             </t>
  </si>
  <si>
    <t xml:space="preserve">  DPP 2/10                                             </t>
  </si>
  <si>
    <t xml:space="preserve">  DPP 3/10                                             </t>
  </si>
  <si>
    <t xml:space="preserve">  DPP 4/10                                             </t>
  </si>
  <si>
    <t xml:space="preserve">  DPP 5/10                                             </t>
  </si>
  <si>
    <t xml:space="preserve">  DPP 6/10                                             </t>
  </si>
  <si>
    <t xml:space="preserve">  DPP 7/10                                             </t>
  </si>
  <si>
    <t xml:space="preserve">  DPP 8/10                                             </t>
  </si>
  <si>
    <t xml:space="preserve">  DPP 9/10                                             </t>
  </si>
  <si>
    <t xml:space="preserve">  DPP 10/10                                            </t>
  </si>
  <si>
    <t xml:space="preserve">  DPP 11/10                                            </t>
  </si>
  <si>
    <t xml:space="preserve">  DPP 12/10                                            </t>
  </si>
  <si>
    <t xml:space="preserve">  SP 1/10                                              </t>
  </si>
  <si>
    <t xml:space="preserve">  SP 2/10                                              </t>
  </si>
  <si>
    <t xml:space="preserve">  SP 3/10                                              </t>
  </si>
  <si>
    <t xml:space="preserve">  SP 4/10                                              </t>
  </si>
  <si>
    <t xml:space="preserve">  SP 5/10                                              </t>
  </si>
  <si>
    <t xml:space="preserve">  SP 6/10                                              </t>
  </si>
  <si>
    <t xml:space="preserve">  SP 7/10                                              </t>
  </si>
  <si>
    <t xml:space="preserve">  SP 8/10                                              </t>
  </si>
  <si>
    <t xml:space="preserve">  SP 9/10                                              </t>
  </si>
  <si>
    <t xml:space="preserve">  SP 10/10                                             </t>
  </si>
  <si>
    <t xml:space="preserve">  SP 11/2010                                           </t>
  </si>
  <si>
    <t xml:space="preserve">  SP 12/10                                             </t>
  </si>
  <si>
    <t xml:space="preserve">  ZP OZP 1/10 zam.+ředitel                             </t>
  </si>
  <si>
    <t xml:space="preserve">  ZP OZP z odměn statut.org r.09                       </t>
  </si>
  <si>
    <t xml:space="preserve">  ZP OZP 3/10                                          </t>
  </si>
  <si>
    <t xml:space="preserve">  ZP OZP 2/10                                          </t>
  </si>
  <si>
    <t xml:space="preserve">  ZP OZP 4/10 zam.+GŘ                                  </t>
  </si>
  <si>
    <t xml:space="preserve">  ZP OZP z odměn statut.org.                           </t>
  </si>
  <si>
    <t xml:space="preserve">  ZP OZP 5/10                                          </t>
  </si>
  <si>
    <t xml:space="preserve">  ZP OZP 6/10                                          </t>
  </si>
  <si>
    <t xml:space="preserve">  ZP OZP 7/10                                          </t>
  </si>
  <si>
    <t xml:space="preserve">  ZP OZP 8/10                                          </t>
  </si>
  <si>
    <t xml:space="preserve">  ZP OZP 9/10                                          </t>
  </si>
  <si>
    <t xml:space="preserve">  ZP OZP 10/10                                         </t>
  </si>
  <si>
    <t xml:space="preserve">  ZP OZP 11/10                                         </t>
  </si>
  <si>
    <t xml:space="preserve">  ZP OZP 12/10                                         </t>
  </si>
  <si>
    <t xml:space="preserve">  ZP z odměn statut.org. r.2010                        </t>
  </si>
  <si>
    <t xml:space="preserve">  180ks stravenek 1/10                                 </t>
  </si>
  <si>
    <t xml:space="preserve">  172 ks stravenek 2/10                                </t>
  </si>
  <si>
    <t xml:space="preserve">  202ks stravenek 3/10                                 </t>
  </si>
  <si>
    <t xml:space="preserve">  183 ks stravenek 4/10                                </t>
  </si>
  <si>
    <t xml:space="preserve">  167 ks stravenek 5/10                                </t>
  </si>
  <si>
    <t xml:space="preserve">     81</t>
  </si>
  <si>
    <t xml:space="preserve">  176 ks stravenek 6/10                                </t>
  </si>
  <si>
    <t xml:space="preserve">    100</t>
  </si>
  <si>
    <t xml:space="preserve">  140ks stravenek 7/10                                 </t>
  </si>
  <si>
    <t xml:space="preserve">  139 ks stravenek 8/10                                </t>
  </si>
  <si>
    <t xml:space="preserve">  175 ks stravenek  9/10                               </t>
  </si>
  <si>
    <t xml:space="preserve">  166 ks stravenek 10/10                               </t>
  </si>
  <si>
    <t xml:space="preserve">  177 ks stravenek  11/10                              </t>
  </si>
  <si>
    <t xml:space="preserve">  169 ks stravenek 12/10                               </t>
  </si>
  <si>
    <t xml:space="preserve">  10015</t>
  </si>
  <si>
    <t xml:space="preserve">  provize stravenky                                    </t>
  </si>
  <si>
    <t xml:space="preserve">  10101</t>
  </si>
  <si>
    <t xml:space="preserve">  10147</t>
  </si>
  <si>
    <t xml:space="preserve">  10181</t>
  </si>
  <si>
    <t xml:space="preserve">  provize za stravenky                                 </t>
  </si>
  <si>
    <t xml:space="preserve">  10215</t>
  </si>
  <si>
    <t xml:space="preserve">   17.6.2010</t>
  </si>
  <si>
    <t xml:space="preserve">  provize stravenky 7/10                               </t>
  </si>
  <si>
    <t xml:space="preserve">  10253</t>
  </si>
  <si>
    <t xml:space="preserve">  10288</t>
  </si>
  <si>
    <t xml:space="preserve">   24.8.2010</t>
  </si>
  <si>
    <t xml:space="preserve">  10336</t>
  </si>
  <si>
    <t xml:space="preserve">  10355</t>
  </si>
  <si>
    <t xml:space="preserve">  10397</t>
  </si>
  <si>
    <t xml:space="preserve">  provize stravenky 1/10                               </t>
  </si>
  <si>
    <t xml:space="preserve">  penz.připojištění 1/10                               </t>
  </si>
  <si>
    <t xml:space="preserve">  penz.připojištění 2/10                               </t>
  </si>
  <si>
    <t xml:space="preserve">  penz.připojištění 3/10                               </t>
  </si>
  <si>
    <t xml:space="preserve">  penz.připojištění 4/20                               </t>
  </si>
  <si>
    <t xml:space="preserve">  penz.připojištění 5/10                               </t>
  </si>
  <si>
    <t xml:space="preserve">  penz.připojištění 6/10                               </t>
  </si>
  <si>
    <t xml:space="preserve">  penz.připojištění 7/10                               </t>
  </si>
  <si>
    <t xml:space="preserve">  penz.připojištění 8/10                               </t>
  </si>
  <si>
    <t xml:space="preserve">  penz.připojištění 9/10                               </t>
  </si>
  <si>
    <t xml:space="preserve">  penz.připojištění 10/10                              </t>
  </si>
  <si>
    <t xml:space="preserve">  penz.připojištění 11/10                              </t>
  </si>
  <si>
    <t xml:space="preserve">  penz.připojištění 12/10                              </t>
  </si>
  <si>
    <t xml:space="preserve">  provize poukázky Multi r.2010                        </t>
  </si>
  <si>
    <t xml:space="preserve">  poukázky Ticket Multi pro zam.r.2010                 </t>
  </si>
  <si>
    <t xml:space="preserve">  Kooperativa-zák.pojištění I.Q/10                     </t>
  </si>
  <si>
    <t xml:space="preserve">  zák.pojištění zam. II.Q/10                           </t>
  </si>
  <si>
    <t xml:space="preserve">  zák.pojištění zam.III.Q/10                           </t>
  </si>
  <si>
    <t xml:space="preserve">  zák.pojištění zam. IV.Q/10                           </t>
  </si>
  <si>
    <t xml:space="preserve">  výuka jazyků 1/10                                    </t>
  </si>
  <si>
    <t xml:space="preserve">  seminář 22.-25.3.10 J.V.                             </t>
  </si>
  <si>
    <t xml:space="preserve">  jazyková výuka 2/10                                  </t>
  </si>
  <si>
    <t xml:space="preserve">  10098</t>
  </si>
  <si>
    <t xml:space="preserve">  SmithNovák-seminář 16.3.10 J.Z.                      </t>
  </si>
  <si>
    <t xml:space="preserve">  10133</t>
  </si>
  <si>
    <t xml:space="preserve">  výuka jazyků 3/10                                    </t>
  </si>
  <si>
    <t xml:space="preserve">  10146</t>
  </si>
  <si>
    <t xml:space="preserve">  konference ENVIRO P.Šašková                          </t>
  </si>
  <si>
    <t xml:space="preserve">  10168</t>
  </si>
  <si>
    <t xml:space="preserve">  jazyková výuka zam. 4/10                             </t>
  </si>
  <si>
    <t xml:space="preserve">  10205</t>
  </si>
  <si>
    <t xml:space="preserve">  jazyková výuka zam. 5/10                             </t>
  </si>
  <si>
    <t xml:space="preserve">  10239</t>
  </si>
  <si>
    <t xml:space="preserve">  výuka jazyků 6/10-zaměstnanci                        </t>
  </si>
  <si>
    <t xml:space="preserve">  10304</t>
  </si>
  <si>
    <t xml:space="preserve">    9.9.2010</t>
  </si>
  <si>
    <t xml:space="preserve">  AJ v 9/10-výuka zaměstnanců                          </t>
  </si>
  <si>
    <t xml:space="preserve">  10307</t>
  </si>
  <si>
    <t xml:space="preserve">  seminář-Ochrana os.údajů (P.Š.)8.9.10                </t>
  </si>
  <si>
    <t xml:space="preserve">  10314</t>
  </si>
  <si>
    <t xml:space="preserve">  Ag.NKL Žofín-konference J.Z. dne 16.9.10             </t>
  </si>
  <si>
    <t xml:space="preserve">  10315</t>
  </si>
  <si>
    <t xml:space="preserve">  Ag.NKL Žofín-konference J.V. dne 16.9.10             </t>
  </si>
  <si>
    <t xml:space="preserve">  10332</t>
  </si>
  <si>
    <t xml:space="preserve">  výuka AJ 9/10 (M.N.)                                 </t>
  </si>
  <si>
    <t xml:space="preserve">  10376</t>
  </si>
  <si>
    <t xml:space="preserve">  výuka NJ 10/10 J.V.                                  </t>
  </si>
  <si>
    <t xml:space="preserve">  10381</t>
  </si>
  <si>
    <t xml:space="preserve">   9.11.2010</t>
  </si>
  <si>
    <t xml:space="preserve">  výuka AJ 20.10.-16.12.10 (P.Š:+J.Z.)                 </t>
  </si>
  <si>
    <t xml:space="preserve">  10383</t>
  </si>
  <si>
    <t xml:space="preserve">  výuka AJ 10/10 (M.N.)                                </t>
  </si>
  <si>
    <t xml:space="preserve">  10396</t>
  </si>
  <si>
    <t xml:space="preserve">  výuka AJ 11/10 M.N.                                  </t>
  </si>
  <si>
    <t xml:space="preserve">  10422</t>
  </si>
  <si>
    <t xml:space="preserve">  výuka NJ 11/10 (J.V.)                                </t>
  </si>
  <si>
    <t xml:space="preserve">  10428</t>
  </si>
  <si>
    <t xml:space="preserve">  výuka AJ 12/10 M.N.                                  </t>
  </si>
  <si>
    <t xml:space="preserve">  10457</t>
  </si>
  <si>
    <t xml:space="preserve">  výuka NJ Ing.Vitáček 12/10                           </t>
  </si>
  <si>
    <t xml:space="preserve">  školení Ing.Vitáček 25.-28.1.10                      </t>
  </si>
  <si>
    <t xml:space="preserve">  odměny statut.org.1/10                               </t>
  </si>
  <si>
    <t xml:space="preserve">  odměny statut.org.2/10                               </t>
  </si>
  <si>
    <t xml:space="preserve">  odměny statut.org.3/10                               </t>
  </si>
  <si>
    <t xml:space="preserve">  odměny statut.org. 4/10                              </t>
  </si>
  <si>
    <t xml:space="preserve">  odměny statut.org. r.09-rozp.doh.pol.                </t>
  </si>
  <si>
    <t xml:space="preserve">  odměny statut.org. 5/10                              </t>
  </si>
  <si>
    <t xml:space="preserve">  odměny statut.org. 6/10                              </t>
  </si>
  <si>
    <t xml:space="preserve">  odměny statut.org. 7/10                              </t>
  </si>
  <si>
    <t xml:space="preserve">  odměny statut.org. 8/10                              </t>
  </si>
  <si>
    <t xml:space="preserve">  odměny statut.org.9/10                               </t>
  </si>
  <si>
    <t xml:space="preserve">  odměny statut.org.10/10                              </t>
  </si>
  <si>
    <t xml:space="preserve">  odměny statut.org.11/10                              </t>
  </si>
  <si>
    <t xml:space="preserve">  odměny statut.org.12/10                              </t>
  </si>
  <si>
    <t xml:space="preserve">  odměny statut.org.6/10-oprava zakázky                </t>
  </si>
  <si>
    <t xml:space="preserve">  ČNB-popl.za registr.sjednatele                       </t>
  </si>
  <si>
    <t xml:space="preserve">  10022</t>
  </si>
  <si>
    <t xml:space="preserve">  ČNB-popl.za registr.sjednatelů                       </t>
  </si>
  <si>
    <t xml:space="preserve">  ČNB-popl.za registr sjednatele                       </t>
  </si>
  <si>
    <t xml:space="preserve">  ČNB-popl.za registr sjednatelů                       </t>
  </si>
  <si>
    <t xml:space="preserve">  kolky                                                </t>
  </si>
  <si>
    <t xml:space="preserve">    191</t>
  </si>
  <si>
    <t xml:space="preserve">    335</t>
  </si>
  <si>
    <t xml:space="preserve">    336</t>
  </si>
  <si>
    <t xml:space="preserve">    366</t>
  </si>
  <si>
    <t xml:space="preserve">  notářský poplatek                                    </t>
  </si>
  <si>
    <t xml:space="preserve">    449</t>
  </si>
  <si>
    <t xml:space="preserve">    499</t>
  </si>
  <si>
    <t>archiv Roškotova</t>
  </si>
  <si>
    <t>nájem Roškotova</t>
  </si>
  <si>
    <t>nájem Tusarova</t>
  </si>
  <si>
    <t>pronájem IT sítě</t>
  </si>
  <si>
    <t>telefony</t>
  </si>
  <si>
    <t>provize a slevy</t>
  </si>
  <si>
    <t xml:space="preserve">  1</t>
  </si>
  <si>
    <t xml:space="preserve">  29009</t>
  </si>
  <si>
    <t xml:space="preserve">   16.1.2009</t>
  </si>
  <si>
    <t xml:space="preserve">  kancelářské potřeby                                  </t>
  </si>
  <si>
    <t xml:space="preserve">  29036</t>
  </si>
  <si>
    <t xml:space="preserve">    3.2.2009</t>
  </si>
  <si>
    <t xml:space="preserve">  tonery do tiskárny                                   </t>
  </si>
  <si>
    <t xml:space="preserve">  29047</t>
  </si>
  <si>
    <t xml:space="preserve">   12.2.2009</t>
  </si>
  <si>
    <t xml:space="preserve">  29058</t>
  </si>
  <si>
    <t xml:space="preserve">   24.2.2009</t>
  </si>
  <si>
    <t xml:space="preserve">  tonery k tiskárně                                    </t>
  </si>
  <si>
    <t xml:space="preserve">  29059</t>
  </si>
  <si>
    <t xml:space="preserve">  29060</t>
  </si>
  <si>
    <t xml:space="preserve">  vizitky pro GŘ                                       </t>
  </si>
  <si>
    <t xml:space="preserve">  29062</t>
  </si>
  <si>
    <t xml:space="preserve">   26.2.2009</t>
  </si>
  <si>
    <t xml:space="preserve">  29077</t>
  </si>
  <si>
    <t xml:space="preserve">    6.3.2009</t>
  </si>
  <si>
    <t xml:space="preserve">  29088</t>
  </si>
  <si>
    <t xml:space="preserve">   20.3.2009</t>
  </si>
  <si>
    <t xml:space="preserve">  29091</t>
  </si>
  <si>
    <t xml:space="preserve">   24.3.2009</t>
  </si>
  <si>
    <t xml:space="preserve">  29124</t>
  </si>
  <si>
    <t xml:space="preserve">   10.4.2009</t>
  </si>
  <si>
    <t xml:space="preserve">  29141</t>
  </si>
  <si>
    <t xml:space="preserve">   21.4.2009</t>
  </si>
  <si>
    <t xml:space="preserve">  vizitky M.Nováková                                   </t>
  </si>
  <si>
    <t xml:space="preserve">  29154</t>
  </si>
  <si>
    <t xml:space="preserve">    7.5.2009</t>
  </si>
  <si>
    <t xml:space="preserve">  29172</t>
  </si>
  <si>
    <t xml:space="preserve">   25.5.2009</t>
  </si>
  <si>
    <t xml:space="preserve">  29174</t>
  </si>
  <si>
    <t xml:space="preserve">  tonery k tiskárnám                                   </t>
  </si>
  <si>
    <t xml:space="preserve">  29204</t>
  </si>
  <si>
    <t xml:space="preserve">   17.6.2009</t>
  </si>
  <si>
    <t xml:space="preserve">  29205</t>
  </si>
  <si>
    <t xml:space="preserve">   19.6.2009</t>
  </si>
  <si>
    <t xml:space="preserve">  CD a DVD                                             </t>
  </si>
  <si>
    <t xml:space="preserve">  29221</t>
  </si>
  <si>
    <t xml:space="preserve">   29.6.2009</t>
  </si>
  <si>
    <t xml:space="preserve">  29235</t>
  </si>
  <si>
    <t xml:space="preserve">   14.7.2009</t>
  </si>
  <si>
    <t xml:space="preserve">  29245</t>
  </si>
  <si>
    <t xml:space="preserve">   17.7.2009</t>
  </si>
  <si>
    <t xml:space="preserve">  29250</t>
  </si>
  <si>
    <t xml:space="preserve">   30.7.2009</t>
  </si>
  <si>
    <t xml:space="preserve">  dotisk hlavičkových papírů                           </t>
  </si>
  <si>
    <t xml:space="preserve">  29277</t>
  </si>
  <si>
    <t xml:space="preserve">   10.8.2009</t>
  </si>
  <si>
    <t xml:space="preserve">  29282</t>
  </si>
  <si>
    <t xml:space="preserve">   27.8.2009</t>
  </si>
  <si>
    <t xml:space="preserve">  29307</t>
  </si>
  <si>
    <t xml:space="preserve">   15.9.2009</t>
  </si>
  <si>
    <t xml:space="preserve">  29340</t>
  </si>
  <si>
    <t xml:space="preserve">  12.10.2009</t>
  </si>
  <si>
    <t xml:space="preserve">  29349</t>
  </si>
  <si>
    <t xml:space="preserve">  16.10.2009</t>
  </si>
  <si>
    <t xml:space="preserve">  29366</t>
  </si>
  <si>
    <t xml:space="preserve">   4.11.2009</t>
  </si>
  <si>
    <t xml:space="preserve">  obálky z logem                                       </t>
  </si>
  <si>
    <t xml:space="preserve">  29373</t>
  </si>
  <si>
    <t xml:space="preserve">  10.11.2009</t>
  </si>
  <si>
    <t xml:space="preserve">  29380</t>
  </si>
  <si>
    <t xml:space="preserve">  12.11.2009</t>
  </si>
  <si>
    <t xml:space="preserve">  29409</t>
  </si>
  <si>
    <t xml:space="preserve">  rychlovazače                                         </t>
  </si>
  <si>
    <t xml:space="preserve">    2.3.2009</t>
  </si>
  <si>
    <t xml:space="preserve">  desky PVC                                            </t>
  </si>
  <si>
    <t xml:space="preserve">   27.5.2009</t>
  </si>
  <si>
    <t xml:space="preserve">  pouzdra na dokumenty                                 </t>
  </si>
  <si>
    <t xml:space="preserve">    9.9.2009</t>
  </si>
  <si>
    <t xml:space="preserve">    431</t>
  </si>
  <si>
    <t xml:space="preserve">   17.9.2009</t>
  </si>
  <si>
    <t xml:space="preserve">  pořadače                                             </t>
  </si>
  <si>
    <t xml:space="preserve">   29.9.2009</t>
  </si>
  <si>
    <t xml:space="preserve">  připínáčky                                           </t>
  </si>
  <si>
    <t xml:space="preserve">  11.11.2009</t>
  </si>
  <si>
    <t xml:space="preserve">  obálky                                               </t>
  </si>
  <si>
    <t xml:space="preserve">    536</t>
  </si>
  <si>
    <t xml:space="preserve">    563</t>
  </si>
  <si>
    <t xml:space="preserve">  10.12.2009</t>
  </si>
  <si>
    <t xml:space="preserve">  drobné kancelářské potřeby                           </t>
  </si>
  <si>
    <t xml:space="preserve">    566</t>
  </si>
  <si>
    <t xml:space="preserve">  14.12.2009</t>
  </si>
  <si>
    <t xml:space="preserve">    569</t>
  </si>
  <si>
    <t xml:space="preserve">  15.12.2009</t>
  </si>
  <si>
    <t xml:space="preserve">    592</t>
  </si>
  <si>
    <t xml:space="preserve">  30.12.2009</t>
  </si>
  <si>
    <t xml:space="preserve">  29168</t>
  </si>
  <si>
    <t xml:space="preserve">   18.5.2009</t>
  </si>
  <si>
    <t xml:space="preserve">  29249</t>
  </si>
  <si>
    <t xml:space="preserve">   28.7.2009</t>
  </si>
  <si>
    <t xml:space="preserve">  2x tiskárna papír štítků QL-560 á 2.194,50           </t>
  </si>
  <si>
    <t xml:space="preserve">  29360</t>
  </si>
  <si>
    <t xml:space="preserve">   2.11.2009</t>
  </si>
  <si>
    <t xml:space="preserve">  3x tiskárna papír.štítků                             </t>
  </si>
  <si>
    <t xml:space="preserve">  29434</t>
  </si>
  <si>
    <t xml:space="preserve">  náhr.nože do tiskárny na štítky                      </t>
  </si>
  <si>
    <t xml:space="preserve">  29021</t>
  </si>
  <si>
    <t xml:space="preserve">   20.1.2009</t>
  </si>
  <si>
    <t xml:space="preserve">  29037</t>
  </si>
  <si>
    <t xml:space="preserve">    5.2.2009</t>
  </si>
  <si>
    <t xml:space="preserve">  náhr.díly k tiskárnám na štítky                      </t>
  </si>
  <si>
    <t xml:space="preserve">  29045</t>
  </si>
  <si>
    <t xml:space="preserve">    9.2.2009</t>
  </si>
  <si>
    <t xml:space="preserve">  29095</t>
  </si>
  <si>
    <t xml:space="preserve">   25.3.2009</t>
  </si>
  <si>
    <t xml:space="preserve">  lyžiny pro zlepšení serverů                          </t>
  </si>
  <si>
    <t xml:space="preserve">  29100</t>
  </si>
  <si>
    <t xml:space="preserve">  prodlužovací kabely k PC                             </t>
  </si>
  <si>
    <t xml:space="preserve">  29117</t>
  </si>
  <si>
    <t xml:space="preserve">    7.4.2009</t>
  </si>
  <si>
    <t xml:space="preserve">  výměna klavesnice a myši u PC                        </t>
  </si>
  <si>
    <t xml:space="preserve">  29130</t>
  </si>
  <si>
    <t xml:space="preserve">    9.4.2009</t>
  </si>
  <si>
    <t xml:space="preserve">  29133</t>
  </si>
  <si>
    <t xml:space="preserve">   14.4.2009</t>
  </si>
  <si>
    <t xml:space="preserve">  CD-Účetnictví a daně pojišťoven                      </t>
  </si>
  <si>
    <t xml:space="preserve">  29230</t>
  </si>
  <si>
    <t xml:space="preserve">    3.7.2009</t>
  </si>
  <si>
    <t xml:space="preserve">  Pojistné rozpravy č.24                               </t>
  </si>
  <si>
    <t xml:space="preserve">  29237</t>
  </si>
  <si>
    <t xml:space="preserve">   13.7.2009</t>
  </si>
  <si>
    <t xml:space="preserve">  tiskárna Canon iP2600-na složenky                    </t>
  </si>
  <si>
    <t xml:space="preserve">  29244</t>
  </si>
  <si>
    <t xml:space="preserve">  výměna monitoru-PC M.N.                              </t>
  </si>
  <si>
    <t xml:space="preserve">  29247</t>
  </si>
  <si>
    <t xml:space="preserve">  nová norma ISO 9001                                  </t>
  </si>
  <si>
    <t xml:space="preserve">  29260</t>
  </si>
  <si>
    <t xml:space="preserve">    4.8.2009</t>
  </si>
  <si>
    <t xml:space="preserve">  záložní zdroj k PC                                   </t>
  </si>
  <si>
    <t xml:space="preserve">  29261</t>
  </si>
  <si>
    <t xml:space="preserve">    3.8.2009</t>
  </si>
  <si>
    <t xml:space="preserve">  odborné publikace                                    </t>
  </si>
  <si>
    <t xml:space="preserve">  29269</t>
  </si>
  <si>
    <t xml:space="preserve">   13.8.2009</t>
  </si>
  <si>
    <t xml:space="preserve">  DVD mechanika k PC J.K.                              </t>
  </si>
  <si>
    <t xml:space="preserve">  29310</t>
  </si>
  <si>
    <t xml:space="preserve">    7.9.2009</t>
  </si>
  <si>
    <t xml:space="preserve">  CD Účetnictví a daně pro poj.-UPDATE                 </t>
  </si>
  <si>
    <t xml:space="preserve">  29312</t>
  </si>
  <si>
    <t xml:space="preserve">   24.9.2009</t>
  </si>
  <si>
    <t xml:space="preserve">  nástěnné kalendáře s logem                           </t>
  </si>
  <si>
    <t xml:space="preserve">  29313</t>
  </si>
  <si>
    <t xml:space="preserve">   25.9.2009</t>
  </si>
  <si>
    <t xml:space="preserve">  29329</t>
  </si>
  <si>
    <t xml:space="preserve">  10ks reklam.předmětů-set BBQ s logem                 </t>
  </si>
  <si>
    <t xml:space="preserve">  29337</t>
  </si>
  <si>
    <t xml:space="preserve">   8.10.2009</t>
  </si>
  <si>
    <t xml:space="preserve">  29344</t>
  </si>
  <si>
    <t xml:space="preserve">  14.10.2009</t>
  </si>
  <si>
    <t xml:space="preserve">  29352</t>
  </si>
  <si>
    <t xml:space="preserve">  21.10.2009</t>
  </si>
  <si>
    <t xml:space="preserve">  reklam.knihy s inzercí a logem 20ks á 417,-          </t>
  </si>
  <si>
    <t xml:space="preserve">  29394</t>
  </si>
  <si>
    <t xml:space="preserve">  25.11.2009</t>
  </si>
  <si>
    <t xml:space="preserve">  29400</t>
  </si>
  <si>
    <t xml:space="preserve">   1.12.2009</t>
  </si>
  <si>
    <t xml:space="preserve">  2x záložní zdroj k PC                                </t>
  </si>
  <si>
    <t xml:space="preserve">  29424</t>
  </si>
  <si>
    <t xml:space="preserve">  reklam.deštníky s logem                              </t>
  </si>
  <si>
    <t xml:space="preserve">  29425</t>
  </si>
  <si>
    <t xml:space="preserve">  2x MS Windows XP á 3.253,-                           </t>
  </si>
  <si>
    <t xml:space="preserve">  29453</t>
  </si>
  <si>
    <t xml:space="preserve">  dárkové víno s logem                                 </t>
  </si>
  <si>
    <t xml:space="preserve">  29454</t>
  </si>
  <si>
    <t xml:space="preserve">  29460</t>
  </si>
  <si>
    <t xml:space="preserve">  čas.pojistné rozpravy č.25                           </t>
  </si>
  <si>
    <t xml:space="preserve">  29466</t>
  </si>
  <si>
    <t xml:space="preserve">  Finanční zpravodaj r.09                              </t>
  </si>
  <si>
    <t xml:space="preserve">  5</t>
  </si>
  <si>
    <t xml:space="preserve">  29001</t>
  </si>
  <si>
    <t xml:space="preserve">  odborná publikace-32,50 EUR                          </t>
  </si>
  <si>
    <t xml:space="preserve">   27.1.2009</t>
  </si>
  <si>
    <t xml:space="preserve">  osvěžovače vzduchu, mýdla                            </t>
  </si>
  <si>
    <t xml:space="preserve">   25.2.2009</t>
  </si>
  <si>
    <t xml:space="preserve">  pracovní rukavice                                    </t>
  </si>
  <si>
    <t xml:space="preserve">  mob.telefon NOKIA N5310                              </t>
  </si>
  <si>
    <t xml:space="preserve">  HD USB Flash Disk 16GB                               </t>
  </si>
  <si>
    <t xml:space="preserve">  vlhčené ubrosky                                      </t>
  </si>
  <si>
    <t xml:space="preserve">   16.3.2009</t>
  </si>
  <si>
    <t xml:space="preserve">  tablety do myčky                                     </t>
  </si>
  <si>
    <t xml:space="preserve">  drogerie                                             </t>
  </si>
  <si>
    <t xml:space="preserve">   15.4.2009</t>
  </si>
  <si>
    <t xml:space="preserve">  klíč ke dveřím                                       </t>
  </si>
  <si>
    <t xml:space="preserve">    174</t>
  </si>
  <si>
    <t xml:space="preserve">  květinová výzdoba kanceláří                          </t>
  </si>
  <si>
    <t xml:space="preserve">   29.4.2009</t>
  </si>
  <si>
    <t xml:space="preserve">  nářadí a režijní materiál                            </t>
  </si>
  <si>
    <t xml:space="preserve">  dovybavení lékárničky                                </t>
  </si>
  <si>
    <t xml:space="preserve">  dekorace vstupní chodby                              </t>
  </si>
  <si>
    <t xml:space="preserve">  osvěžovač vzduchu                                    </t>
  </si>
  <si>
    <t xml:space="preserve">   22.6.2009</t>
  </si>
  <si>
    <t xml:space="preserve">   25.6.2009</t>
  </si>
  <si>
    <t xml:space="preserve">  květinová dekorace kanceláře                         </t>
  </si>
  <si>
    <t xml:space="preserve">   10.7.2009</t>
  </si>
  <si>
    <t xml:space="preserve">   12.8.2009</t>
  </si>
  <si>
    <t xml:space="preserve">   18.8.2009</t>
  </si>
  <si>
    <t xml:space="preserve">  výzdoba kanceláří                                    </t>
  </si>
  <si>
    <t xml:space="preserve">   25.8.2009</t>
  </si>
  <si>
    <t xml:space="preserve">  osvěžovače vzduchu, mýdlo                            </t>
  </si>
  <si>
    <t xml:space="preserve">    1.9.2009</t>
  </si>
  <si>
    <t xml:space="preserve">  vybavení lékárničky - náplasti                       </t>
  </si>
  <si>
    <t xml:space="preserve">    413</t>
  </si>
  <si>
    <t xml:space="preserve">   10.9.2009</t>
  </si>
  <si>
    <t xml:space="preserve">  váza - dekorace kanceláře                            </t>
  </si>
  <si>
    <t xml:space="preserve">  22.10.2009</t>
  </si>
  <si>
    <t xml:space="preserve">  květníky                                             </t>
  </si>
  <si>
    <t xml:space="preserve">  novoroční přání do obálky                            </t>
  </si>
  <si>
    <t xml:space="preserve">  23.11.2009</t>
  </si>
  <si>
    <t xml:space="preserve">  stolní svítidlo                                      </t>
  </si>
  <si>
    <t xml:space="preserve">    533</t>
  </si>
  <si>
    <t xml:space="preserve">  květinová výzdoba kanceláře                          </t>
  </si>
  <si>
    <t xml:space="preserve">    537</t>
  </si>
  <si>
    <t xml:space="preserve">    541</t>
  </si>
  <si>
    <t xml:space="preserve">   2.12.2009</t>
  </si>
  <si>
    <t xml:space="preserve">  ubrousky                                             </t>
  </si>
  <si>
    <t xml:space="preserve">    542</t>
  </si>
  <si>
    <t xml:space="preserve">    555</t>
  </si>
  <si>
    <t xml:space="preserve">   9.12.2009</t>
  </si>
  <si>
    <t xml:space="preserve">  dárkové papírové tašky                               </t>
  </si>
  <si>
    <t xml:space="preserve">    570</t>
  </si>
  <si>
    <t xml:space="preserve">  29053</t>
  </si>
  <si>
    <t xml:space="preserve">  servis terminálu Hr.králové                          </t>
  </si>
  <si>
    <t xml:space="preserve">  29002</t>
  </si>
  <si>
    <t xml:space="preserve">    7.1.2009</t>
  </si>
  <si>
    <t xml:space="preserve">  SCP-vedení registru 1-3/09                           </t>
  </si>
  <si>
    <t xml:space="preserve">  29118</t>
  </si>
  <si>
    <t xml:space="preserve">    3.4.2009</t>
  </si>
  <si>
    <t xml:space="preserve">  posudek a likvidace nábytku                          </t>
  </si>
  <si>
    <t xml:space="preserve">  29122</t>
  </si>
  <si>
    <t xml:space="preserve">    6.4.2009</t>
  </si>
  <si>
    <t xml:space="preserve">  SCP-vedení registru emitenta 4-6/09                  </t>
  </si>
  <si>
    <t xml:space="preserve">  29148</t>
  </si>
  <si>
    <t xml:space="preserve">    5.5.2009</t>
  </si>
  <si>
    <t xml:space="preserve">  údržba tiskáren na štítky                            </t>
  </si>
  <si>
    <t xml:space="preserve">  29157</t>
  </si>
  <si>
    <t xml:space="preserve">   17.4.2009</t>
  </si>
  <si>
    <t xml:space="preserve">  29227</t>
  </si>
  <si>
    <t xml:space="preserve">  čištění koberců, mytí oken                           </t>
  </si>
  <si>
    <t xml:space="preserve">  29231</t>
  </si>
  <si>
    <t xml:space="preserve">    7.7.2009</t>
  </si>
  <si>
    <t xml:space="preserve">  SCP-vedení registru emitenta 7-9/09                  </t>
  </si>
  <si>
    <t xml:space="preserve">  29315</t>
  </si>
  <si>
    <t xml:space="preserve">   22.9.2009</t>
  </si>
  <si>
    <t xml:space="preserve">  29332</t>
  </si>
  <si>
    <t xml:space="preserve">   7.10.2009</t>
  </si>
  <si>
    <t xml:space="preserve">  SCP-změna hodnoty akcií ZK                           </t>
  </si>
  <si>
    <t xml:space="preserve">  29333</t>
  </si>
  <si>
    <t xml:space="preserve">  29334</t>
  </si>
  <si>
    <t xml:space="preserve">  29335</t>
  </si>
  <si>
    <t xml:space="preserve">  29336</t>
  </si>
  <si>
    <t xml:space="preserve">  SCP-vedení registru CP 10-12/09                      </t>
  </si>
  <si>
    <t xml:space="preserve">  29385</t>
  </si>
  <si>
    <t xml:space="preserve">  USB a certifikát k dat.schránce (J.V.)               </t>
  </si>
  <si>
    <t xml:space="preserve">  29388</t>
  </si>
  <si>
    <t xml:space="preserve">  USB a certifikát k dat.schránkám (Mgr.R.K.)          </t>
  </si>
  <si>
    <t xml:space="preserve">  29445</t>
  </si>
  <si>
    <t xml:space="preserve">  OZP-reprografické práce r.2009                       </t>
  </si>
  <si>
    <t xml:space="preserve">  29452</t>
  </si>
  <si>
    <t xml:space="preserve">  průzkum trhu-uplatnění starého loga                  </t>
  </si>
  <si>
    <t xml:space="preserve">  pracovní návrh nového loga společnosti               </t>
  </si>
  <si>
    <t xml:space="preserve">  servis tiskárny HP CLJ 4700 1-3/09                   </t>
  </si>
  <si>
    <t xml:space="preserve">  servis tiskárny HP CLJ 4700 4-6/09                   </t>
  </si>
  <si>
    <t xml:space="preserve">  servis tiskárny HP CLJ 4700 7-9/09                   </t>
  </si>
  <si>
    <t xml:space="preserve">  servis tiskárny HP CLJ 4700 10-12/09                 </t>
  </si>
  <si>
    <t xml:space="preserve">  stěhování dokladů v r.09                             </t>
  </si>
  <si>
    <t xml:space="preserve">  kurýr-oprava PV 45/09                                </t>
  </si>
  <si>
    <t xml:space="preserve">   29.1.2009</t>
  </si>
  <si>
    <t xml:space="preserve">  kurýr                                                </t>
  </si>
  <si>
    <t xml:space="preserve">    1.6.2009</t>
  </si>
  <si>
    <t xml:space="preserve">    538</t>
  </si>
  <si>
    <t xml:space="preserve">  29289</t>
  </si>
  <si>
    <t xml:space="preserve">    3.9.2009</t>
  </si>
  <si>
    <t xml:space="preserve">  kreslící sety pro děti-výhry v soutěti GINA          </t>
  </si>
  <si>
    <t xml:space="preserve">   14.9.2009</t>
  </si>
  <si>
    <t xml:space="preserve">  knihy - výhry v soutěži Gina , DÚP                   </t>
  </si>
  <si>
    <t xml:space="preserve">   21.9.2009</t>
  </si>
  <si>
    <t xml:space="preserve">  fotoaparát - výhra v soutěži Gina, DÚP               </t>
  </si>
  <si>
    <t xml:space="preserve">   1.10.2009</t>
  </si>
  <si>
    <t xml:space="preserve">  odborná publikace (výhra v soutěži DÚP)              </t>
  </si>
  <si>
    <t xml:space="preserve">  23.10.2009</t>
  </si>
  <si>
    <t xml:space="preserve">  3x kávovar (dary pro VPZ) á 2698,-/ks                </t>
  </si>
  <si>
    <t xml:space="preserve">  29010</t>
  </si>
  <si>
    <t xml:space="preserve">  29046</t>
  </si>
  <si>
    <t xml:space="preserve">  nápoje, občerstvení                                  </t>
  </si>
  <si>
    <t xml:space="preserve">  29061</t>
  </si>
  <si>
    <t xml:space="preserve">  29076</t>
  </si>
  <si>
    <t xml:space="preserve">  29087</t>
  </si>
  <si>
    <t xml:space="preserve">  29123</t>
  </si>
  <si>
    <t xml:space="preserve">  29155</t>
  </si>
  <si>
    <t xml:space="preserve">  29173</t>
  </si>
  <si>
    <t xml:space="preserve">  29203</t>
  </si>
  <si>
    <t xml:space="preserve">  29236</t>
  </si>
  <si>
    <t xml:space="preserve">  29278</t>
  </si>
  <si>
    <t xml:space="preserve">  obřerstvení                                          </t>
  </si>
  <si>
    <t xml:space="preserve">  29281</t>
  </si>
  <si>
    <t xml:space="preserve">  29306</t>
  </si>
  <si>
    <t xml:space="preserve">  dárkový golfový set-10ks                             </t>
  </si>
  <si>
    <t xml:space="preserve">  29348</t>
  </si>
  <si>
    <t xml:space="preserve">  29379</t>
  </si>
  <si>
    <t xml:space="preserve">  občerstvení, nápoje                                  </t>
  </si>
  <si>
    <t xml:space="preserve">  29408</t>
  </si>
  <si>
    <t xml:space="preserve">  občerstvení-oprava PV 172                            </t>
  </si>
  <si>
    <t xml:space="preserve">    6.1.2009</t>
  </si>
  <si>
    <t xml:space="preserve">   19.1.2009</t>
  </si>
  <si>
    <t xml:space="preserve">  dárkové balíčky TOP klub                             </t>
  </si>
  <si>
    <t xml:space="preserve">   26.1.2009</t>
  </si>
  <si>
    <t xml:space="preserve">  dárkový balíček TOP klub                             </t>
  </si>
  <si>
    <t xml:space="preserve">   26.3.2009</t>
  </si>
  <si>
    <t xml:space="preserve">   24.4.2009</t>
  </si>
  <si>
    <t xml:space="preserve">   27.4.2009</t>
  </si>
  <si>
    <t xml:space="preserve">   22.5.2009</t>
  </si>
  <si>
    <t xml:space="preserve">  květiny-repre                                        </t>
  </si>
  <si>
    <t xml:space="preserve">   28.5.2009</t>
  </si>
  <si>
    <t xml:space="preserve">    9.6.2009</t>
  </si>
  <si>
    <t xml:space="preserve">   10.6.2009</t>
  </si>
  <si>
    <t xml:space="preserve">   11.6.2009</t>
  </si>
  <si>
    <t xml:space="preserve">   18.6.2009</t>
  </si>
  <si>
    <t xml:space="preserve">   24.6.2009</t>
  </si>
  <si>
    <t xml:space="preserve">  přání                                                </t>
  </si>
  <si>
    <t xml:space="preserve">    5.8.2009</t>
  </si>
  <si>
    <t xml:space="preserve">    7.8.2009</t>
  </si>
  <si>
    <t xml:space="preserve">  voda                                                 </t>
  </si>
  <si>
    <t xml:space="preserve">   26.8.2009</t>
  </si>
  <si>
    <t xml:space="preserve">   18.9.2009</t>
  </si>
  <si>
    <t xml:space="preserve">  ozdobná stuha                                        </t>
  </si>
  <si>
    <t xml:space="preserve">    459</t>
  </si>
  <si>
    <t xml:space="preserve">   2.10.2009</t>
  </si>
  <si>
    <t xml:space="preserve">  19.10.2009</t>
  </si>
  <si>
    <t xml:space="preserve">  květiny + balící materiál                            </t>
  </si>
  <si>
    <t xml:space="preserve">  20.10.2009</t>
  </si>
  <si>
    <t xml:space="preserve">  dárkový balíček pro ČNB                              </t>
  </si>
  <si>
    <t xml:space="preserve">  13.11.2009</t>
  </si>
  <si>
    <t xml:space="preserve">  repre akce pro VPZ                                   </t>
  </si>
  <si>
    <t xml:space="preserve">    535</t>
  </si>
  <si>
    <t xml:space="preserve">    545</t>
  </si>
  <si>
    <t xml:space="preserve">   3.12.2009</t>
  </si>
  <si>
    <t xml:space="preserve">    546</t>
  </si>
  <si>
    <t xml:space="preserve">  dárk. balíček cukrovinky                             </t>
  </si>
  <si>
    <t xml:space="preserve">    558</t>
  </si>
  <si>
    <t xml:space="preserve">  občerstvení - služební večeře GŘ                     </t>
  </si>
  <si>
    <t xml:space="preserve">    560</t>
  </si>
  <si>
    <t xml:space="preserve">    561</t>
  </si>
  <si>
    <t xml:space="preserve">    564</t>
  </si>
  <si>
    <t xml:space="preserve">    565</t>
  </si>
  <si>
    <t xml:space="preserve">  11.12.2009</t>
  </si>
  <si>
    <t xml:space="preserve">  občerstvení - akce pro VPZ                           </t>
  </si>
  <si>
    <t xml:space="preserve">    567</t>
  </si>
  <si>
    <t xml:space="preserve">    573</t>
  </si>
  <si>
    <t xml:space="preserve">  16.12.2009</t>
  </si>
  <si>
    <t xml:space="preserve">    575</t>
  </si>
  <si>
    <t xml:space="preserve">    576</t>
  </si>
  <si>
    <t xml:space="preserve">    577</t>
  </si>
  <si>
    <t xml:space="preserve">  17.12.2009</t>
  </si>
  <si>
    <t xml:space="preserve">    579</t>
  </si>
  <si>
    <t xml:space="preserve">    580</t>
  </si>
  <si>
    <t xml:space="preserve">    581</t>
  </si>
  <si>
    <t xml:space="preserve">    584</t>
  </si>
  <si>
    <t xml:space="preserve">  21.12.2009</t>
  </si>
  <si>
    <t xml:space="preserve">    594</t>
  </si>
  <si>
    <t xml:space="preserve">  29175</t>
  </si>
  <si>
    <t xml:space="preserve">   29.5.2009</t>
  </si>
  <si>
    <t xml:space="preserve">  zdrav.náklady CORIS-OZP                              </t>
  </si>
  <si>
    <t xml:space="preserve">  zdrav.nákl.CORIS-OZP - oprava                        </t>
  </si>
  <si>
    <t xml:space="preserve">  zdrav.náklady CORIS-MA                               </t>
  </si>
  <si>
    <t xml:space="preserve">  zdrav.nákl.CORIS-MA- oprava                          </t>
  </si>
  <si>
    <t xml:space="preserve">  zdrav.náklady CORIS-Internet                         </t>
  </si>
  <si>
    <t xml:space="preserve">  zdrav.nákl.CORIS-Internet - oprava                   </t>
  </si>
  <si>
    <t xml:space="preserve">  29027</t>
  </si>
  <si>
    <t xml:space="preserve">  úklid kanceláří 1/09                                 </t>
  </si>
  <si>
    <t xml:space="preserve">  29068</t>
  </si>
  <si>
    <t xml:space="preserve">  úklid kanceláří 2/09                                 </t>
  </si>
  <si>
    <t xml:space="preserve">  29113</t>
  </si>
  <si>
    <t xml:space="preserve">  úklid kanceláří 3/09                                 </t>
  </si>
  <si>
    <t xml:space="preserve">  29144</t>
  </si>
  <si>
    <t xml:space="preserve">  úklid kanceláří 4/09                                 </t>
  </si>
  <si>
    <t xml:space="preserve">  29177</t>
  </si>
  <si>
    <t xml:space="preserve">  úklid kanceláří 5/09                                 </t>
  </si>
  <si>
    <t xml:space="preserve">  29216</t>
  </si>
  <si>
    <t xml:space="preserve">  úklid kanceláří 6/09                                 </t>
  </si>
  <si>
    <t xml:space="preserve">  29272</t>
  </si>
  <si>
    <t xml:space="preserve">  úklid kanceláří 7/09                                 </t>
  </si>
  <si>
    <t xml:space="preserve">  29301</t>
  </si>
  <si>
    <t xml:space="preserve">  úklid kanceláří 8/09                                 </t>
  </si>
  <si>
    <t xml:space="preserve">  29327</t>
  </si>
  <si>
    <t xml:space="preserve">  úklid kanceláří 9/09                                 </t>
  </si>
  <si>
    <t xml:space="preserve">  29369</t>
  </si>
  <si>
    <t xml:space="preserve">  úklid kanceláří 10/09                                </t>
  </si>
  <si>
    <t xml:space="preserve">  29414</t>
  </si>
  <si>
    <t xml:space="preserve">  úklid kanceláří 11/09                                </t>
  </si>
  <si>
    <t xml:space="preserve">  29459</t>
  </si>
  <si>
    <t xml:space="preserve">  úklid kanceláře 12/09                                </t>
  </si>
  <si>
    <t xml:space="preserve">  4</t>
  </si>
  <si>
    <t xml:space="preserve">  29004</t>
  </si>
  <si>
    <t xml:space="preserve">   15.1.2009</t>
  </si>
  <si>
    <t xml:space="preserve">  OZP-nájem archiv Roškotova 1/09                      </t>
  </si>
  <si>
    <t xml:space="preserve">   15.2.2009</t>
  </si>
  <si>
    <t xml:space="preserve">  OZP-nájemné archiv Roškotova 2/09                    </t>
  </si>
  <si>
    <t xml:space="preserve">  29016</t>
  </si>
  <si>
    <t xml:space="preserve">   15.3.2009</t>
  </si>
  <si>
    <t xml:space="preserve">  OZP-nájemné archiv Roškotova 3/09                    </t>
  </si>
  <si>
    <t xml:space="preserve">  29030</t>
  </si>
  <si>
    <t xml:space="preserve">  OZP-nájemné archiv Roškotova 4/09                    </t>
  </si>
  <si>
    <t xml:space="preserve">   15.5.2009</t>
  </si>
  <si>
    <t xml:space="preserve">  OZP-nájem archiv Roškotova 5/09                      </t>
  </si>
  <si>
    <t xml:space="preserve">  29040</t>
  </si>
  <si>
    <t xml:space="preserve">   15.6.2009</t>
  </si>
  <si>
    <t xml:space="preserve">  OZP-nájemné archiv Roškotova 6/09                    </t>
  </si>
  <si>
    <t xml:space="preserve">  OZP-nájem archiv Roškotova 7/09                      </t>
  </si>
  <si>
    <t xml:space="preserve">   15.8.2009</t>
  </si>
  <si>
    <t xml:space="preserve">  OZP-nájem archiv Roškotova 8/09                      </t>
  </si>
  <si>
    <t xml:space="preserve">  nájem archiv Roškotova 9/09                          </t>
  </si>
  <si>
    <t xml:space="preserve">  29071</t>
  </si>
  <si>
    <t xml:space="preserve">  15.10.2009</t>
  </si>
  <si>
    <t xml:space="preserve">  OZP-nájemné archiv Roškotova 10/09                   </t>
  </si>
  <si>
    <t xml:space="preserve">  15.11.2009</t>
  </si>
  <si>
    <t xml:space="preserve">  OZP-nájemné archiv Roškotova 11/09                   </t>
  </si>
  <si>
    <t xml:space="preserve">  29086</t>
  </si>
  <si>
    <t xml:space="preserve">  OZP-nájemné archiv Roškotova 12/09                   </t>
  </si>
  <si>
    <t xml:space="preserve">    1.1.2009</t>
  </si>
  <si>
    <t xml:space="preserve">  OZP-nájem Tusarova 1/09                              </t>
  </si>
  <si>
    <t xml:space="preserve">    1.2.2009</t>
  </si>
  <si>
    <t xml:space="preserve">  OZP-nájemné Tusarova 2/09                            </t>
  </si>
  <si>
    <t xml:space="preserve">    1.3.2009</t>
  </si>
  <si>
    <t xml:space="preserve">  OZP-nájemné Tusarova 3/09                            </t>
  </si>
  <si>
    <t xml:space="preserve">  OZP-nájemné Roškotova 1/09                           </t>
  </si>
  <si>
    <t xml:space="preserve">  OZP-nájemné Roškotova 2/09                           </t>
  </si>
  <si>
    <t xml:space="preserve">  OZP-nájemné Roškotova 3/09                           </t>
  </si>
  <si>
    <t xml:space="preserve">    1.4.2009</t>
  </si>
  <si>
    <t xml:space="preserve">  OZP-nájemné Tusarova 4/09                            </t>
  </si>
  <si>
    <t xml:space="preserve">  OZP-nájemné Roškotova 4/09                           </t>
  </si>
  <si>
    <t xml:space="preserve">    1.5.2009</t>
  </si>
  <si>
    <t xml:space="preserve">  OZP-nájemné Roškotova 5/09                           </t>
  </si>
  <si>
    <t xml:space="preserve">  OZP-nájemné Tusarova 5/09                            </t>
  </si>
  <si>
    <t xml:space="preserve">  OZP-nájemné Roškotova 6/09                           </t>
  </si>
  <si>
    <t xml:space="preserve">  OZP-nájemné Tusarova 6/09                            </t>
  </si>
  <si>
    <t xml:space="preserve">    1.7.2009</t>
  </si>
  <si>
    <t xml:space="preserve">  OZP-nájem Roškotova 7/09                             </t>
  </si>
  <si>
    <t xml:space="preserve">  OZP-nájem Tusarova 7/09                              </t>
  </si>
  <si>
    <t xml:space="preserve">    1.8.2009</t>
  </si>
  <si>
    <t xml:space="preserve">  OZP-nájem Roškotova 8/09                             </t>
  </si>
  <si>
    <t xml:space="preserve">  OZP-nájem Tusarova 8/09                              </t>
  </si>
  <si>
    <t xml:space="preserve">  OZP-nájemné Roškotova 9/09                           </t>
  </si>
  <si>
    <t xml:space="preserve">  OZP-nájemné Tusarova 9/09                            </t>
  </si>
  <si>
    <t xml:space="preserve">  OZP-nájemné Tusarova 10/09                           </t>
  </si>
  <si>
    <t xml:space="preserve">  OZP-nájemné Roškotova 10/09                          </t>
  </si>
  <si>
    <t xml:space="preserve">   1.11.2009</t>
  </si>
  <si>
    <t xml:space="preserve">  OZP-nájemné Roškotova 11/09                          </t>
  </si>
  <si>
    <t xml:space="preserve">  OZP-nájemné Tusarova 11/09                           </t>
  </si>
  <si>
    <t xml:space="preserve">  OZP-nájemné Roškotova 12/09                          </t>
  </si>
  <si>
    <t xml:space="preserve">  OZP-nájemné Tusarova 12/09                           </t>
  </si>
  <si>
    <t xml:space="preserve">  29031</t>
  </si>
  <si>
    <t xml:space="preserve">  telefony 1/09-terminál Brno                          </t>
  </si>
  <si>
    <t xml:space="preserve">  29072</t>
  </si>
  <si>
    <t xml:space="preserve">  telefony-terminál Brno 2/09                          </t>
  </si>
  <si>
    <t xml:space="preserve">  29116</t>
  </si>
  <si>
    <t xml:space="preserve">  telefon 3/09-terminál Brno                           </t>
  </si>
  <si>
    <t xml:space="preserve">  29188</t>
  </si>
  <si>
    <t xml:space="preserve">  telefony-terminál Brno 5/09                          </t>
  </si>
  <si>
    <t xml:space="preserve">  29226</t>
  </si>
  <si>
    <t xml:space="preserve">  telefony-terminál Brno 6/09                          </t>
  </si>
  <si>
    <t xml:space="preserve">  29246</t>
  </si>
  <si>
    <t xml:space="preserve">   27.7.2009</t>
  </si>
  <si>
    <t xml:space="preserve">  telefony-terminály OZP 1-6/09                        </t>
  </si>
  <si>
    <t xml:space="preserve">  29264</t>
  </si>
  <si>
    <t xml:space="preserve">  telefony-terminál Brno 7/09                          </t>
  </si>
  <si>
    <t xml:space="preserve">  29276</t>
  </si>
  <si>
    <t xml:space="preserve">  telefony 7/09-terminály OZP Praha                    </t>
  </si>
  <si>
    <t xml:space="preserve">  29302</t>
  </si>
  <si>
    <t xml:space="preserve">  telefony 8/09-terminál Brno                          </t>
  </si>
  <si>
    <t xml:space="preserve">  29309</t>
  </si>
  <si>
    <t xml:space="preserve">  tel.poplatky 8/09-terminály OZP                      </t>
  </si>
  <si>
    <t xml:space="preserve">  29328</t>
  </si>
  <si>
    <t xml:space="preserve">  telefony 9/09-terminál Brno                          </t>
  </si>
  <si>
    <t xml:space="preserve">  29341</t>
  </si>
  <si>
    <t xml:space="preserve">  telefony 9/09-terminály                              </t>
  </si>
  <si>
    <t xml:space="preserve">  29370</t>
  </si>
  <si>
    <t xml:space="preserve">  telefony-terminál Brno                               </t>
  </si>
  <si>
    <t xml:space="preserve">  29386</t>
  </si>
  <si>
    <t xml:space="preserve">  telefony 10/09-terminály OZP                         </t>
  </si>
  <si>
    <t xml:space="preserve">  29419</t>
  </si>
  <si>
    <t xml:space="preserve">  telefony 11/09-terminál Brno                         </t>
  </si>
  <si>
    <t xml:space="preserve">  29435</t>
  </si>
  <si>
    <t xml:space="preserve">  tel.poplatky 11/09-terminály                         </t>
  </si>
  <si>
    <t xml:space="preserve">  29465</t>
  </si>
  <si>
    <t xml:space="preserve">  telefony 12/09-terminál Brno                         </t>
  </si>
  <si>
    <t xml:space="preserve">  29467</t>
  </si>
  <si>
    <t xml:space="preserve">  telefony 12/09-terminály                             </t>
  </si>
  <si>
    <t xml:space="preserve">  telefony 8/09 terminály OZP                          </t>
  </si>
  <si>
    <t xml:space="preserve">  telefony-terminály OZP 10/09                         </t>
  </si>
  <si>
    <t xml:space="preserve">  telefony-terminály 10/09                             </t>
  </si>
  <si>
    <t xml:space="preserve">  telefony 8/09-terminály OZP                          </t>
  </si>
  <si>
    <t xml:space="preserve">  telefon 4/09-terminál Brno-oprava                    </t>
  </si>
  <si>
    <t xml:space="preserve">  29026</t>
  </si>
  <si>
    <t xml:space="preserve">  telefony 1/09                                        </t>
  </si>
  <si>
    <t xml:space="preserve">  29074</t>
  </si>
  <si>
    <t xml:space="preserve">   12.3.2009</t>
  </si>
  <si>
    <t xml:space="preserve">  telefony 2/09                                        </t>
  </si>
  <si>
    <t xml:space="preserve">  29111</t>
  </si>
  <si>
    <t xml:space="preserve">  telefony 3/06                                        </t>
  </si>
  <si>
    <t xml:space="preserve">  29167</t>
  </si>
  <si>
    <t xml:space="preserve">  telefony 4/09                                        </t>
  </si>
  <si>
    <t xml:space="preserve">  29197</t>
  </si>
  <si>
    <t xml:space="preserve">  telefony 5/09                                        </t>
  </si>
  <si>
    <t xml:space="preserve">  29225</t>
  </si>
  <si>
    <t xml:space="preserve">  telefony 6/09                                        </t>
  </si>
  <si>
    <t xml:space="preserve">  29270</t>
  </si>
  <si>
    <t xml:space="preserve">  telefony 7/09                                        </t>
  </si>
  <si>
    <t xml:space="preserve">  29298</t>
  </si>
  <si>
    <t xml:space="preserve">  telefony 8/09                                        </t>
  </si>
  <si>
    <t xml:space="preserve">  29317</t>
  </si>
  <si>
    <t xml:space="preserve">  telefony 9/09                                        </t>
  </si>
  <si>
    <t xml:space="preserve">  29363</t>
  </si>
  <si>
    <t xml:space="preserve">  telefony 10/09                                       </t>
  </si>
  <si>
    <t xml:space="preserve">  29413</t>
  </si>
  <si>
    <t xml:space="preserve">  telefony 11/09                                       </t>
  </si>
  <si>
    <t xml:space="preserve">  29451</t>
  </si>
  <si>
    <t xml:space="preserve">  telefony 12/09                                       </t>
  </si>
  <si>
    <t xml:space="preserve">  29163</t>
  </si>
  <si>
    <t xml:space="preserve">  telefon 4/09-terminál Brno                           </t>
  </si>
  <si>
    <t xml:space="preserve">  O2-mobily 1.-7.1.09                                  </t>
  </si>
  <si>
    <t xml:space="preserve">  29048</t>
  </si>
  <si>
    <t xml:space="preserve">    7.2.2009</t>
  </si>
  <si>
    <t xml:space="preserve">  O2-mobily 8.1.-7.2.09                                </t>
  </si>
  <si>
    <t xml:space="preserve">  29080</t>
  </si>
  <si>
    <t xml:space="preserve">    7.3.2009</t>
  </si>
  <si>
    <t xml:space="preserve">  mobily 8.2.-7.3.09                                   </t>
  </si>
  <si>
    <t xml:space="preserve">  29128</t>
  </si>
  <si>
    <t xml:space="preserve">  O2-mobily 8.3.-31.3.09                               </t>
  </si>
  <si>
    <t xml:space="preserve">  29158</t>
  </si>
  <si>
    <t xml:space="preserve">  O2 mobily 1.4.-7.5.09                                </t>
  </si>
  <si>
    <t xml:space="preserve">  29176</t>
  </si>
  <si>
    <t xml:space="preserve">  mob.telefony-dbp.k FD 29158                          </t>
  </si>
  <si>
    <t xml:space="preserve">  29192</t>
  </si>
  <si>
    <t xml:space="preserve">    7.6.2009</t>
  </si>
  <si>
    <t xml:space="preserve">  mob.telefony 8.5.-7.6.09                             </t>
  </si>
  <si>
    <t xml:space="preserve">  29200</t>
  </si>
  <si>
    <t xml:space="preserve">  mobily O2-dobp. k FD 29192                           </t>
  </si>
  <si>
    <t xml:space="preserve">  29233</t>
  </si>
  <si>
    <t xml:space="preserve">   15.7.2009</t>
  </si>
  <si>
    <t xml:space="preserve">  mobily O2 8.6.-7.7.09                                </t>
  </si>
  <si>
    <t xml:space="preserve">  29267</t>
  </si>
  <si>
    <t xml:space="preserve">  O2-mobily 8.7.-7.8.09                                </t>
  </si>
  <si>
    <t xml:space="preserve">  29303</t>
  </si>
  <si>
    <t xml:space="preserve">  O2-mobily 8.8.-7.9.09                                </t>
  </si>
  <si>
    <t xml:space="preserve">  29338</t>
  </si>
  <si>
    <t xml:space="preserve">  O2-mobily 8.9.-7.10.09                               </t>
  </si>
  <si>
    <t xml:space="preserve">  29378</t>
  </si>
  <si>
    <t xml:space="preserve">   7.11.2009</t>
  </si>
  <si>
    <t xml:space="preserve">  O2-mobil 8.10.-7.11.09                               </t>
  </si>
  <si>
    <t xml:space="preserve">  29420</t>
  </si>
  <si>
    <t xml:space="preserve">   7.12.2009</t>
  </si>
  <si>
    <t xml:space="preserve">  mobily 8.11.-7.12.09                                 </t>
  </si>
  <si>
    <t xml:space="preserve">  mobilní telefony 1/09 Ing.Vitáček                    </t>
  </si>
  <si>
    <t xml:space="preserve">  mobily Ing.Vitáček 2/09                              </t>
  </si>
  <si>
    <t xml:space="preserve">  mob.telefony 3/09 Ing.Vitáček                        </t>
  </si>
  <si>
    <t xml:space="preserve">  mobilní telefony 4/09 ing.Vitáček                    </t>
  </si>
  <si>
    <t xml:space="preserve">  mob.telefony 5/09 Ing.Vitáček                        </t>
  </si>
  <si>
    <t xml:space="preserve">  mob.telefony 6/09 Ing.Vitáček                        </t>
  </si>
  <si>
    <t xml:space="preserve">  mob.telefony 7/09 Ing.Vitáček                        </t>
  </si>
  <si>
    <t xml:space="preserve">  mobilní telefon 8/09 Ing.Vitáček                     </t>
  </si>
  <si>
    <t xml:space="preserve">  mobilní telefony 9/09 Ing.Vitáček                    </t>
  </si>
  <si>
    <t xml:space="preserve">  mob.telefony 10/09 Ing.Vitáček                       </t>
  </si>
  <si>
    <t xml:space="preserve">  mobilní telefony 11/09 Ing.Vitáček                   </t>
  </si>
  <si>
    <t xml:space="preserve">  mob.telefony 12/09 Ing.Vitáček                       </t>
  </si>
  <si>
    <t xml:space="preserve">  mobily 8-31.12.09                                    </t>
  </si>
  <si>
    <t xml:space="preserve">  29017</t>
  </si>
  <si>
    <t xml:space="preserve">  www hosting I.Q/09                                   </t>
  </si>
  <si>
    <t xml:space="preserve">  29024</t>
  </si>
  <si>
    <t xml:space="preserve">  COMPAREX-údržba serveru SUN 1/09                     </t>
  </si>
  <si>
    <t xml:space="preserve">  29028</t>
  </si>
  <si>
    <t xml:space="preserve">  KOMIX-techn.podpora SW 1/09                          </t>
  </si>
  <si>
    <t xml:space="preserve">  29033</t>
  </si>
  <si>
    <t xml:space="preserve">  servis HW+SW 1/09                                    </t>
  </si>
  <si>
    <t xml:space="preserve">  29065</t>
  </si>
  <si>
    <t xml:space="preserve">  COMPAREX-údržba serveru SUN 2/09                     </t>
  </si>
  <si>
    <t xml:space="preserve">  KOMIX-technická podpora SW 2/09                      </t>
  </si>
  <si>
    <t xml:space="preserve">  29073</t>
  </si>
  <si>
    <t xml:space="preserve">  servis HW+SW 2/09 R.Kučera                           </t>
  </si>
  <si>
    <t xml:space="preserve">  29099</t>
  </si>
  <si>
    <t xml:space="preserve">  údržba serveru SUN 3/09                              </t>
  </si>
  <si>
    <t xml:space="preserve">  29109</t>
  </si>
  <si>
    <t xml:space="preserve">  KOMIX-technická podpora SW 3/09                      </t>
  </si>
  <si>
    <t xml:space="preserve">  29125</t>
  </si>
  <si>
    <t xml:space="preserve">  aktualizace webu 1-3/09+www hosting II.Q/09          </t>
  </si>
  <si>
    <t xml:space="preserve">  29129</t>
  </si>
  <si>
    <t xml:space="preserve">  servis SW+HW 3/09-R.Kučera                           </t>
  </si>
  <si>
    <t xml:space="preserve">  29131</t>
  </si>
  <si>
    <t xml:space="preserve">  údržba SW SOAS 4/09                                  </t>
  </si>
  <si>
    <t xml:space="preserve">  29146</t>
  </si>
  <si>
    <t xml:space="preserve">  údržba SW SOAS 5/09                                  </t>
  </si>
  <si>
    <t xml:space="preserve">  29151</t>
  </si>
  <si>
    <t xml:space="preserve">  KOMIX-technické podpory SW 4/09                      </t>
  </si>
  <si>
    <t xml:space="preserve">  29160</t>
  </si>
  <si>
    <t xml:space="preserve">  údržba serveru SUN 4/09                              </t>
  </si>
  <si>
    <t xml:space="preserve">  29164</t>
  </si>
  <si>
    <t xml:space="preserve">  servis HW a SW 4/09 R.Kučera                         </t>
  </si>
  <si>
    <t xml:space="preserve">  29179</t>
  </si>
  <si>
    <t xml:space="preserve">  údržba serveru SUN 5/09                              </t>
  </si>
  <si>
    <t xml:space="preserve">  29180</t>
  </si>
  <si>
    <t xml:space="preserve">  údržba SW SOAS 6/09                                  </t>
  </si>
  <si>
    <t xml:space="preserve">  29186</t>
  </si>
  <si>
    <t xml:space="preserve">  KOMIX-technická podpora SW 5/09                      </t>
  </si>
  <si>
    <t xml:space="preserve">  29191</t>
  </si>
  <si>
    <t xml:space="preserve">  servis HW a SW 5/09                                  </t>
  </si>
  <si>
    <t xml:space="preserve">  29213</t>
  </si>
  <si>
    <t xml:space="preserve">  údržba SW SOAS 7/09                                  </t>
  </si>
  <si>
    <t xml:space="preserve">  29215</t>
  </si>
  <si>
    <t xml:space="preserve">  údržba serveru SUN 6/09                              </t>
  </si>
  <si>
    <t xml:space="preserve">  29219</t>
  </si>
  <si>
    <t xml:space="preserve">  KOMIX-technická podpora SW 6/09                      </t>
  </si>
  <si>
    <t xml:space="preserve">  29234</t>
  </si>
  <si>
    <t xml:space="preserve">  servis HW+SW 6/09 R.Kučera                           </t>
  </si>
  <si>
    <t xml:space="preserve">  29252</t>
  </si>
  <si>
    <t xml:space="preserve">   23.7.2009</t>
  </si>
  <si>
    <t xml:space="preserve">  doména Vitalitas 8-12/09                             </t>
  </si>
  <si>
    <t xml:space="preserve">  webhosting 6-12/09                                   </t>
  </si>
  <si>
    <t xml:space="preserve">  29253</t>
  </si>
  <si>
    <t xml:space="preserve">  údržba serveru SUN 7/09                              </t>
  </si>
  <si>
    <t xml:space="preserve">  29257</t>
  </si>
  <si>
    <t xml:space="preserve">  KOMIX-technická podpora SW 7/09                      </t>
  </si>
  <si>
    <t xml:space="preserve">  29258</t>
  </si>
  <si>
    <t xml:space="preserve">  údržba SW SOAS 8/09                                  </t>
  </si>
  <si>
    <t xml:space="preserve">  29273</t>
  </si>
  <si>
    <t xml:space="preserve">  servis HW a SW 7/09 R.Kučera                         </t>
  </si>
  <si>
    <t xml:space="preserve">  29286</t>
  </si>
  <si>
    <t xml:space="preserve">  údržba serveru SUN 8/09                              </t>
  </si>
  <si>
    <t xml:space="preserve">  29290</t>
  </si>
  <si>
    <t xml:space="preserve">  KOMIX-podpora SW 8/09                                </t>
  </si>
  <si>
    <t xml:space="preserve">  29291</t>
  </si>
  <si>
    <t xml:space="preserve">  údržba SW SOAS 9/09                                  </t>
  </si>
  <si>
    <t xml:space="preserve">  29295</t>
  </si>
  <si>
    <t xml:space="preserve">  servis SW+HW 8/09                                    </t>
  </si>
  <si>
    <t xml:space="preserve">  29316</t>
  </si>
  <si>
    <t xml:space="preserve">  KOMIX-technická podpora SW 9/09                      </t>
  </si>
  <si>
    <t xml:space="preserve">  29320</t>
  </si>
  <si>
    <t xml:space="preserve">  29323</t>
  </si>
  <si>
    <t xml:space="preserve">  údržba SW SOAS 10/09                                 </t>
  </si>
  <si>
    <t xml:space="preserve">  29331</t>
  </si>
  <si>
    <t xml:space="preserve">  servis HW+SW 9/09 R.Kučera                           </t>
  </si>
  <si>
    <t xml:space="preserve">  29357</t>
  </si>
  <si>
    <t xml:space="preserve">  údržba serveru SUN 10/09                             </t>
  </si>
  <si>
    <t xml:space="preserve">  29358</t>
  </si>
  <si>
    <t xml:space="preserve">  údržba SW SOAS 11/09                                 </t>
  </si>
  <si>
    <t xml:space="preserve">  29364</t>
  </si>
  <si>
    <t xml:space="preserve">  KOMIX-podpora SW 10/09                               </t>
  </si>
  <si>
    <t xml:space="preserve">  29382</t>
  </si>
  <si>
    <t xml:space="preserve">  servis HW+SW 10/09 R.Kučara                          </t>
  </si>
  <si>
    <t xml:space="preserve">  29392</t>
  </si>
  <si>
    <t xml:space="preserve">  údržba SW ke kom.pojištění za r.09                   </t>
  </si>
  <si>
    <t xml:space="preserve">  29402</t>
  </si>
  <si>
    <t xml:space="preserve">  údržba serveru SUN 11/09                             </t>
  </si>
  <si>
    <t xml:space="preserve">  29404</t>
  </si>
  <si>
    <t xml:space="preserve">  KOMIX-technická podpora SW 11/09                     </t>
  </si>
  <si>
    <t xml:space="preserve">  29421</t>
  </si>
  <si>
    <t xml:space="preserve">  servis HW+SW 11/09 R.Kučera                          </t>
  </si>
  <si>
    <t xml:space="preserve">  29443</t>
  </si>
  <si>
    <t xml:space="preserve">  údržba serveru SUN 12/09                             </t>
  </si>
  <si>
    <t xml:space="preserve">  29444</t>
  </si>
  <si>
    <t xml:space="preserve">  údržba SW SOAS 12/09                                 </t>
  </si>
  <si>
    <t xml:space="preserve">  29450</t>
  </si>
  <si>
    <t xml:space="preserve">  servis HW+SW 12/09 R.Kučera                          </t>
  </si>
  <si>
    <t xml:space="preserve">  29456</t>
  </si>
  <si>
    <t xml:space="preserve">  KOMIX-technická podpora SW 12/09                     </t>
  </si>
  <si>
    <t xml:space="preserve">  KOMIX-služba technické podpory 1/09                  </t>
  </si>
  <si>
    <t xml:space="preserve">  KOMIX-služba technické podpory 2/09                  </t>
  </si>
  <si>
    <t xml:space="preserve">  KOMIX-služba technické podpory 3/09                  </t>
  </si>
  <si>
    <t xml:space="preserve">  web.certifikáty on-line CP 1-3/09                    </t>
  </si>
  <si>
    <t xml:space="preserve">  KOMIX-služba technické podpory 4/09                  </t>
  </si>
  <si>
    <t xml:space="preserve">  KOMIX-služba technické podpory 5/09                  </t>
  </si>
  <si>
    <t xml:space="preserve">  KOMIX-služba technické podpory 6/09                  </t>
  </si>
  <si>
    <t xml:space="preserve">  web.certifikáty on-line CP 4-6/09                    </t>
  </si>
  <si>
    <t xml:space="preserve">  KOMIX-služba techn.podpory 7/09                      </t>
  </si>
  <si>
    <t xml:space="preserve">  KOMIX-služba technické podpory 8/09                  </t>
  </si>
  <si>
    <t xml:space="preserve">  web certifikáty on-line CP 1-3/09-přeúčt.            </t>
  </si>
  <si>
    <t xml:space="preserve">  web certifikáty on-line CP 4-6/09-přeúčt.            </t>
  </si>
  <si>
    <t xml:space="preserve">  KOMIX-služba technické podpory 9/09                  </t>
  </si>
  <si>
    <t xml:space="preserve">  KOMIX-služba technické podpory 10/09                 </t>
  </si>
  <si>
    <t xml:space="preserve">  servis HW+SW 10/09 R.Kučera                          </t>
  </si>
  <si>
    <t xml:space="preserve">  KOMIX-služba technické podpory 11/09                 </t>
  </si>
  <si>
    <t xml:space="preserve">  servis HW a SW 10/09 R.Kučera                        </t>
  </si>
  <si>
    <t xml:space="preserve">  licence Informix vč.techn.podpory 12/09              </t>
  </si>
  <si>
    <t xml:space="preserve">  29429</t>
  </si>
  <si>
    <t xml:space="preserve">  sl.poj.matematika 1-12/09 J.Hora                     </t>
  </si>
  <si>
    <t xml:space="preserve">  29437</t>
  </si>
  <si>
    <t xml:space="preserve">  sl.poj.matematiky r.09-Mgr.Bohumský                  </t>
  </si>
  <si>
    <t xml:space="preserve">  sl.poj.matematika r.08-nad doh.pol.-přeúčtování      </t>
  </si>
  <si>
    <t xml:space="preserve">  služby poj.matematika 1-8/09                         </t>
  </si>
  <si>
    <t xml:space="preserve">  služby poj.matematika r.09                           </t>
  </si>
  <si>
    <t xml:space="preserve">  29063</t>
  </si>
  <si>
    <t xml:space="preserve">  1.kontrolní audit ISO                                </t>
  </si>
  <si>
    <t xml:space="preserve">  29440</t>
  </si>
  <si>
    <t xml:space="preserve">  18.12.2009</t>
  </si>
  <si>
    <t xml:space="preserve">  interní audit ISO-část                               </t>
  </si>
  <si>
    <t xml:space="preserve">  29003</t>
  </si>
  <si>
    <t xml:space="preserve">    5.1.2009</t>
  </si>
  <si>
    <t xml:space="preserve">  služby call centra k DÚP 1/09                        </t>
  </si>
  <si>
    <t xml:space="preserve">  služby call centra k ZP 1/09                         </t>
  </si>
  <si>
    <t xml:space="preserve">  sl.call-centra-ZP 2/09                               </t>
  </si>
  <si>
    <t xml:space="preserve">  29041</t>
  </si>
  <si>
    <t xml:space="preserve">  sl.call-centra-DÚP 2/09                              </t>
  </si>
  <si>
    <t xml:space="preserve">  29078</t>
  </si>
  <si>
    <t xml:space="preserve">    5.3.2009</t>
  </si>
  <si>
    <t xml:space="preserve">  služby call-centra 3/09 ZP                           </t>
  </si>
  <si>
    <t xml:space="preserve">  29079</t>
  </si>
  <si>
    <t xml:space="preserve">  služby call-centra 3/09 DÚP                          </t>
  </si>
  <si>
    <t xml:space="preserve">  29119</t>
  </si>
  <si>
    <t xml:space="preserve">  služby call-centra 4/09-ZP                           </t>
  </si>
  <si>
    <t xml:space="preserve">  29120</t>
  </si>
  <si>
    <t xml:space="preserve">  služby call-centra 4/09-DÚP                          </t>
  </si>
  <si>
    <t xml:space="preserve">  29152</t>
  </si>
  <si>
    <t xml:space="preserve">  sl.call-centra k DÚP 5/09                            </t>
  </si>
  <si>
    <t xml:space="preserve">  29153</t>
  </si>
  <si>
    <t xml:space="preserve">  sl.call-centra k ZP 5/09                             </t>
  </si>
  <si>
    <t xml:space="preserve">  29198</t>
  </si>
  <si>
    <t xml:space="preserve">    5.6.2009</t>
  </si>
  <si>
    <t xml:space="preserve">  call-centrum 6/09 DÚP                                </t>
  </si>
  <si>
    <t xml:space="preserve">  29199</t>
  </si>
  <si>
    <t xml:space="preserve">  call-centrum 6/09 ZP                                 </t>
  </si>
  <si>
    <t xml:space="preserve">  29228</t>
  </si>
  <si>
    <t xml:space="preserve">  sl.call-centra 7/09-DÚP                              </t>
  </si>
  <si>
    <t xml:space="preserve">  29229</t>
  </si>
  <si>
    <t xml:space="preserve">  sl.call-centra 7/09-CP                               </t>
  </si>
  <si>
    <t xml:space="preserve">  29262</t>
  </si>
  <si>
    <t xml:space="preserve">  sl.call-centra 8/09-DÚP                              </t>
  </si>
  <si>
    <t xml:space="preserve">  29263</t>
  </si>
  <si>
    <t xml:space="preserve">  sl.call-centra 8/09-ZP                               </t>
  </si>
  <si>
    <t xml:space="preserve">  29296</t>
  </si>
  <si>
    <t xml:space="preserve">    4.9.2009</t>
  </si>
  <si>
    <t xml:space="preserve">  sl.call-centra 9/09-ZP                               </t>
  </si>
  <si>
    <t xml:space="preserve">  29297</t>
  </si>
  <si>
    <t xml:space="preserve">  sl.call-centra 9/09-DÚP                              </t>
  </si>
  <si>
    <t xml:space="preserve">  29325</t>
  </si>
  <si>
    <t xml:space="preserve">  sl.call-centra k DÚP 10/09                           </t>
  </si>
  <si>
    <t xml:space="preserve">  29326</t>
  </si>
  <si>
    <t xml:space="preserve">  sl.call-centra k ZP 10/09                            </t>
  </si>
  <si>
    <t xml:space="preserve">  29371</t>
  </si>
  <si>
    <t xml:space="preserve">   5.11.2009</t>
  </si>
  <si>
    <t xml:space="preserve">  služby call-centra 11/09 ZP                          </t>
  </si>
  <si>
    <t xml:space="preserve">  29372</t>
  </si>
  <si>
    <t xml:space="preserve">  služby call-centra 11/09 DÚP                         </t>
  </si>
  <si>
    <t xml:space="preserve">  29410</t>
  </si>
  <si>
    <t xml:space="preserve">   5.12.2009</t>
  </si>
  <si>
    <t xml:space="preserve">  sl.call-centra ZP 12/09                              </t>
  </si>
  <si>
    <t xml:space="preserve">  29411</t>
  </si>
  <si>
    <t xml:space="preserve">  sl.call-centra DÚP 12/09                             </t>
  </si>
  <si>
    <t xml:space="preserve">  29397</t>
  </si>
  <si>
    <t xml:space="preserve">  provoz serveru E brožura 11-12/09+DPH                </t>
  </si>
  <si>
    <t xml:space="preserve">  29398</t>
  </si>
  <si>
    <t xml:space="preserve">  provoz serveru WAP 11-12/09+DPH                      </t>
  </si>
  <si>
    <t xml:space="preserve">  provoz serveru WAP 1-3/09                            </t>
  </si>
  <si>
    <t xml:space="preserve">  provoz serveru WAP 4/09                              </t>
  </si>
  <si>
    <t xml:space="preserve">  provoz serveru WAP 5/09                              </t>
  </si>
  <si>
    <t xml:space="preserve">  provoz serveru WAP 6/09                              </t>
  </si>
  <si>
    <t xml:space="preserve">  provoz serveru WAP 7/09                              </t>
  </si>
  <si>
    <t xml:space="preserve">  provoz serveru WAP 8/09                              </t>
  </si>
  <si>
    <t xml:space="preserve">  provoz serveru WAP 9/09                              </t>
  </si>
  <si>
    <t xml:space="preserve">  provoz serveru E brožura 1-9/09                      </t>
  </si>
  <si>
    <t xml:space="preserve">  provoz serveru WAP 10/09                             </t>
  </si>
  <si>
    <t xml:space="preserve">  provoz serveru E brožura 10/09                       </t>
  </si>
  <si>
    <t xml:space="preserve">  daň.poradenství-příznání DPP MA-rozp.doh.pol.-přeúčt.</t>
  </si>
  <si>
    <t xml:space="preserve">  29029</t>
  </si>
  <si>
    <t xml:space="preserve">  daňové poradenství 1/09                              </t>
  </si>
  <si>
    <t xml:space="preserve">  29069</t>
  </si>
  <si>
    <t xml:space="preserve">  zpracování mezd 1/09                                 </t>
  </si>
  <si>
    <t xml:space="preserve">  29070</t>
  </si>
  <si>
    <t xml:space="preserve">  nákl.spojené s ukončením vedení účetnictví           </t>
  </si>
  <si>
    <t xml:space="preserve">  29085</t>
  </si>
  <si>
    <t xml:space="preserve">  daň.poradenství 2/09                                 </t>
  </si>
  <si>
    <t xml:space="preserve">  29101</t>
  </si>
  <si>
    <t xml:space="preserve">  zpracování mezd 2/09                                 </t>
  </si>
  <si>
    <t xml:space="preserve">  29112</t>
  </si>
  <si>
    <t xml:space="preserve">  daň.poradenství v 3/09                               </t>
  </si>
  <si>
    <t xml:space="preserve">  29145</t>
  </si>
  <si>
    <t xml:space="preserve">  zpracování mezd 3/09                                 </t>
  </si>
  <si>
    <t xml:space="preserve">  29185</t>
  </si>
  <si>
    <t xml:space="preserve">  zpracování mezd 4/09                                 </t>
  </si>
  <si>
    <t xml:space="preserve">  29187</t>
  </si>
  <si>
    <t xml:space="preserve">  zpracování DPPO za r.2008                            </t>
  </si>
  <si>
    <t xml:space="preserve">  29211</t>
  </si>
  <si>
    <t xml:space="preserve">  zpracování mezd 5/09                                 </t>
  </si>
  <si>
    <t xml:space="preserve">  29256</t>
  </si>
  <si>
    <t xml:space="preserve">  zprac.mezd 6/09                                      </t>
  </si>
  <si>
    <t xml:space="preserve">  29287</t>
  </si>
  <si>
    <t xml:space="preserve">  zpracování mezd 7/09                                 </t>
  </si>
  <si>
    <t xml:space="preserve">  29319</t>
  </si>
  <si>
    <t xml:space="preserve">  zpracování mezd 8/09                                 </t>
  </si>
  <si>
    <t xml:space="preserve">  29361</t>
  </si>
  <si>
    <t xml:space="preserve">  zpracování mezd 9/09                                 </t>
  </si>
  <si>
    <t xml:space="preserve">  29374</t>
  </si>
  <si>
    <t xml:space="preserve">  30.10.2009</t>
  </si>
  <si>
    <t xml:space="preserve">  daň.poradenství v 10/209-daň darovací                </t>
  </si>
  <si>
    <t xml:space="preserve">  29405</t>
  </si>
  <si>
    <t xml:space="preserve">  zpracování mezd 10/09                                </t>
  </si>
  <si>
    <t xml:space="preserve">  29406</t>
  </si>
  <si>
    <t xml:space="preserve">  daňové poradenství v 11/09                           </t>
  </si>
  <si>
    <t xml:space="preserve">  29463</t>
  </si>
  <si>
    <t xml:space="preserve">  zpracování mezd 11/09                                </t>
  </si>
  <si>
    <t xml:space="preserve">  účetnictví a mzdy 2/09                               </t>
  </si>
  <si>
    <t xml:space="preserve">  aktualizace směrnic r.08-nad doh.pol.-přeúčt.        </t>
  </si>
  <si>
    <t xml:space="preserve">  účetnictví a mzdy12/09-nad doh.pol.-přeúčtování      </t>
  </si>
  <si>
    <t xml:space="preserve">  zpracování mezd 6/09                                 </t>
  </si>
  <si>
    <t xml:space="preserve">  zpracování mezd za 5/09                              </t>
  </si>
  <si>
    <t xml:space="preserve">  zpracování mezd 12/09+zúčt.daně r.2009               </t>
  </si>
  <si>
    <t xml:space="preserve">  zpracování mezd 9/09-oprava storna                   </t>
  </si>
  <si>
    <t xml:space="preserve">  29108</t>
  </si>
  <si>
    <t xml:space="preserve">  audit účet.závěrky za r.2008                         </t>
  </si>
  <si>
    <t xml:space="preserve">  dílčí audit účetnictví za 1-6/09                     </t>
  </si>
  <si>
    <t xml:space="preserve">  29102</t>
  </si>
  <si>
    <t xml:space="preserve">  právní služby 1-3/09                                 </t>
  </si>
  <si>
    <t xml:space="preserve">  29209</t>
  </si>
  <si>
    <t xml:space="preserve">   26.6.2009</t>
  </si>
  <si>
    <t xml:space="preserve">  právní služby 4-6/09                                 </t>
  </si>
  <si>
    <t xml:space="preserve">  29283</t>
  </si>
  <si>
    <t xml:space="preserve">  právní služby                                        </t>
  </si>
  <si>
    <t xml:space="preserve">  29350</t>
  </si>
  <si>
    <t xml:space="preserve">  právní služby-snížení ZK                             </t>
  </si>
  <si>
    <t xml:space="preserve">  29355</t>
  </si>
  <si>
    <t xml:space="preserve">  29.10.2009</t>
  </si>
  <si>
    <t xml:space="preserve">  právní služby 9-10/09                                </t>
  </si>
  <si>
    <t xml:space="preserve">  29441</t>
  </si>
  <si>
    <t xml:space="preserve">  právní služby-kontrola znění stanov                  </t>
  </si>
  <si>
    <t xml:space="preserve">  právní služby 11-12/09                               </t>
  </si>
  <si>
    <t xml:space="preserve">  29208</t>
  </si>
  <si>
    <t xml:space="preserve">   21.6.2009</t>
  </si>
  <si>
    <t xml:space="preserve">  MUDr.Burešová-lékařské posudky 1-6/09                </t>
  </si>
  <si>
    <t xml:space="preserve">  29243</t>
  </si>
  <si>
    <t xml:space="preserve">  MEDIFOR-zdrav.konzultace 4-6/09                      </t>
  </si>
  <si>
    <t xml:space="preserve">  29342</t>
  </si>
  <si>
    <t xml:space="preserve">  lékařské konzultace 7-9/09                           </t>
  </si>
  <si>
    <t xml:space="preserve">  29423</t>
  </si>
  <si>
    <t xml:space="preserve">  zdrav.posudky v 7-12/09 MUDr. Burešová               </t>
  </si>
  <si>
    <t xml:space="preserve">  29449</t>
  </si>
  <si>
    <t xml:space="preserve">  lékařské konzultace 10-12/09-MEDIFOR                 </t>
  </si>
  <si>
    <t xml:space="preserve">  29012</t>
  </si>
  <si>
    <t xml:space="preserve">  asist.služba 1/09-Evropa                             </t>
  </si>
  <si>
    <t xml:space="preserve">  asist.služba 1/09-svět                               </t>
  </si>
  <si>
    <t xml:space="preserve">  29020</t>
  </si>
  <si>
    <t xml:space="preserve">  asist.služby 2/09-Evropa                             </t>
  </si>
  <si>
    <t xml:space="preserve">  asist.služby 2/09-svět                               </t>
  </si>
  <si>
    <t xml:space="preserve">  29025</t>
  </si>
  <si>
    <t xml:space="preserve">  asist.služby 3/09-Evropa                             </t>
  </si>
  <si>
    <t xml:space="preserve">  asist.služby 3/09-svět                               </t>
  </si>
  <si>
    <t xml:space="preserve">  asist.služby 4-6/09-Evropa                           </t>
  </si>
  <si>
    <t xml:space="preserve">  asist.služby 4-6/09-svět                             </t>
  </si>
  <si>
    <t xml:space="preserve">  29052</t>
  </si>
  <si>
    <t xml:space="preserve">  CORIS-asist.služba 7/09-Evropa                       </t>
  </si>
  <si>
    <t xml:space="preserve">  CORIS-asist.služba 7/09-svět                         </t>
  </si>
  <si>
    <t xml:space="preserve">  CORIS-asist.služba 8/09-Evropa                       </t>
  </si>
  <si>
    <t xml:space="preserve">  CORIS-asist.služba 8/09-svět                         </t>
  </si>
  <si>
    <t xml:space="preserve">  CORIS-asist.služba 9/09-Evropa                       </t>
  </si>
  <si>
    <t xml:space="preserve">  CORIS-asist.služba 9/09-svět                         </t>
  </si>
  <si>
    <t xml:space="preserve">  29089</t>
  </si>
  <si>
    <t xml:space="preserve">  CORIS-asist.služba 10-12/09-Evropa                   </t>
  </si>
  <si>
    <t xml:space="preserve">  CORIS-asist.služba 10-12/09-svět                     </t>
  </si>
  <si>
    <t xml:space="preserve">  popl.asist.službě CORIS 4-5/09                       </t>
  </si>
  <si>
    <t xml:space="preserve">  popl.asist službě CORIS 8/09                         </t>
  </si>
  <si>
    <t xml:space="preserve">  popl.asist.službě CORIS 8/09                         </t>
  </si>
  <si>
    <t xml:space="preserve">  popl.asist.službě CORIS 10/09                        </t>
  </si>
  <si>
    <t xml:space="preserve">  popl.asist.službě CORIS 11/09                        </t>
  </si>
  <si>
    <t xml:space="preserve">  provize asist.sl.CORIS 10-11/09                      </t>
  </si>
  <si>
    <t xml:space="preserve">  3</t>
  </si>
  <si>
    <t xml:space="preserve">  29007</t>
  </si>
  <si>
    <t xml:space="preserve">  ZP 2/09 provize Santé                                </t>
  </si>
  <si>
    <t xml:space="preserve">  ZP 1/09 provize Santé                                </t>
  </si>
  <si>
    <t xml:space="preserve">  29019</t>
  </si>
  <si>
    <t xml:space="preserve">  ZP 3/09 provize Santé                                </t>
  </si>
  <si>
    <t xml:space="preserve">  ZP 12/09 provize Santé                               </t>
  </si>
  <si>
    <t xml:space="preserve">  29018</t>
  </si>
  <si>
    <t xml:space="preserve">   18.3.2009</t>
  </si>
  <si>
    <t xml:space="preserve">  ZP 1-2/09 popl.MEDICONET za BVV                      </t>
  </si>
  <si>
    <t xml:space="preserve">  29082</t>
  </si>
  <si>
    <t xml:space="preserve">  ZP 3-12/09 popl.MEDICONET za BVV                     </t>
  </si>
  <si>
    <t xml:space="preserve">  OZP-pronájem IT sítě 1/09                            </t>
  </si>
  <si>
    <t xml:space="preserve">  29066</t>
  </si>
  <si>
    <t xml:space="preserve">   27.2.2009</t>
  </si>
  <si>
    <t xml:space="preserve">  pronájem IT sítě OZP 2/09                            </t>
  </si>
  <si>
    <t xml:space="preserve">  29106</t>
  </si>
  <si>
    <t xml:space="preserve">   30.3.2009</t>
  </si>
  <si>
    <t xml:space="preserve">  pronájem IT sítě 3/09                                </t>
  </si>
  <si>
    <t xml:space="preserve">  29156</t>
  </si>
  <si>
    <t xml:space="preserve">  pronájem sítě IT sítě 4/09                           </t>
  </si>
  <si>
    <t xml:space="preserve">  29190</t>
  </si>
  <si>
    <t xml:space="preserve">  pronájem sítě IT 5/09                                </t>
  </si>
  <si>
    <t xml:space="preserve">  29224</t>
  </si>
  <si>
    <t xml:space="preserve">  pronájem sítě IT 6/09                                </t>
  </si>
  <si>
    <t xml:space="preserve">  29271</t>
  </si>
  <si>
    <t xml:space="preserve">  pronájem IT sítě OZP 7/09                            </t>
  </si>
  <si>
    <t xml:space="preserve">  29299</t>
  </si>
  <si>
    <t xml:space="preserve">  pronájem IT sítě 8/09                                </t>
  </si>
  <si>
    <t xml:space="preserve">  29318</t>
  </si>
  <si>
    <t xml:space="preserve">  pronájem IT sítě OZP 9/09                            </t>
  </si>
  <si>
    <t xml:space="preserve">  29362</t>
  </si>
  <si>
    <t xml:space="preserve">  pronájem IT sítě 10/09                               </t>
  </si>
  <si>
    <t xml:space="preserve">  29412</t>
  </si>
  <si>
    <t xml:space="preserve">  pronájem sítě IT 11/09                               </t>
  </si>
  <si>
    <t xml:space="preserve">  29446</t>
  </si>
  <si>
    <t xml:space="preserve">  pronájem IT sítě 12/09                               </t>
  </si>
  <si>
    <t xml:space="preserve">  popl.asist.službám za r.08-rozp.doh.pol.             </t>
  </si>
  <si>
    <t xml:space="preserve">   18.2.2009</t>
  </si>
  <si>
    <t xml:space="preserve">  29035</t>
  </si>
  <si>
    <t xml:space="preserve">  sl.odpovědní zásilky 1/09                            </t>
  </si>
  <si>
    <t xml:space="preserve">  29067</t>
  </si>
  <si>
    <t xml:space="preserve">  služba odpovědní zásilky 2/09                        </t>
  </si>
  <si>
    <t xml:space="preserve">  29107</t>
  </si>
  <si>
    <t xml:space="preserve">  služba odpovědní zásilky 3/09                        </t>
  </si>
  <si>
    <t xml:space="preserve">  29150</t>
  </si>
  <si>
    <t xml:space="preserve">  sl.odpovědní zásilky                                 </t>
  </si>
  <si>
    <t xml:space="preserve">  29178</t>
  </si>
  <si>
    <t xml:space="preserve">  sl. odpovědní zásilky 5/09                           </t>
  </si>
  <si>
    <t xml:space="preserve">  29218</t>
  </si>
  <si>
    <t xml:space="preserve">  sl.odpovědní zásilky 6/09                            </t>
  </si>
  <si>
    <t xml:space="preserve">  29265</t>
  </si>
  <si>
    <t xml:space="preserve">  sl.odpovědní zásilky 7/09                            </t>
  </si>
  <si>
    <t xml:space="preserve">  29294</t>
  </si>
  <si>
    <t xml:space="preserve">  služba odpovědní zásilky                             </t>
  </si>
  <si>
    <t xml:space="preserve">  29324</t>
  </si>
  <si>
    <t xml:space="preserve">  sl.odpovědní zásilky 9/09                            </t>
  </si>
  <si>
    <t xml:space="preserve">  29376</t>
  </si>
  <si>
    <t xml:space="preserve">  sl.odpovědní zásilky 10/09                           </t>
  </si>
  <si>
    <t xml:space="preserve">  29416</t>
  </si>
  <si>
    <t xml:space="preserve">  sl.odpovědní zásilky 11/09                           </t>
  </si>
  <si>
    <t xml:space="preserve">  29461</t>
  </si>
  <si>
    <t xml:space="preserve">  sl.odpovědní zásilky 12/09                           </t>
  </si>
  <si>
    <t xml:space="preserve">  poštovní dosílka 1/09                                </t>
  </si>
  <si>
    <t xml:space="preserve">  občerstvení v 4/09-oprava                            </t>
  </si>
  <si>
    <t xml:space="preserve">  pošt.známky do spotřeby                              </t>
  </si>
  <si>
    <t xml:space="preserve">   12.1.2009</t>
  </si>
  <si>
    <t xml:space="preserve">   13.1.2009</t>
  </si>
  <si>
    <t xml:space="preserve">   22.1.2009</t>
  </si>
  <si>
    <t xml:space="preserve">    4.2.2009</t>
  </si>
  <si>
    <t xml:space="preserve">    6.2.2009</t>
  </si>
  <si>
    <t xml:space="preserve">  pošt.dosílka 12.2.-12.8.09                           </t>
  </si>
  <si>
    <t xml:space="preserve">   16.2.2009</t>
  </si>
  <si>
    <t xml:space="preserve">   20.2.2009</t>
  </si>
  <si>
    <t xml:space="preserve">    4.3.2009</t>
  </si>
  <si>
    <t xml:space="preserve">    9.3.2009</t>
  </si>
  <si>
    <t xml:space="preserve">   17.3.2009</t>
  </si>
  <si>
    <t xml:space="preserve">   19.3.2009</t>
  </si>
  <si>
    <t xml:space="preserve">    172</t>
  </si>
  <si>
    <t xml:space="preserve">   22.4.2009</t>
  </si>
  <si>
    <t xml:space="preserve">   28.4.2009</t>
  </si>
  <si>
    <t xml:space="preserve">    195</t>
  </si>
  <si>
    <t xml:space="preserve">    6.5.2009</t>
  </si>
  <si>
    <t xml:space="preserve">   19.5.2009</t>
  </si>
  <si>
    <t xml:space="preserve">   20.5.2009</t>
  </si>
  <si>
    <t xml:space="preserve">   16.6.2009</t>
  </si>
  <si>
    <t xml:space="preserve">   20.6.2009</t>
  </si>
  <si>
    <t xml:space="preserve">   23.6.2009</t>
  </si>
  <si>
    <t xml:space="preserve">    280</t>
  </si>
  <si>
    <t xml:space="preserve">   21.7.2009</t>
  </si>
  <si>
    <t xml:space="preserve">   29.7.2009</t>
  </si>
  <si>
    <t xml:space="preserve">  pošt.dosílka 13.8.-31.12.09                          </t>
  </si>
  <si>
    <t xml:space="preserve">   11.8.2009</t>
  </si>
  <si>
    <t xml:space="preserve">   19.8.2009</t>
  </si>
  <si>
    <t xml:space="preserve">    368</t>
  </si>
  <si>
    <t xml:space="preserve">    405</t>
  </si>
  <si>
    <t xml:space="preserve">    406</t>
  </si>
  <si>
    <t xml:space="preserve">    407</t>
  </si>
  <si>
    <t xml:space="preserve">    408</t>
  </si>
  <si>
    <t xml:space="preserve">   11.9.2009</t>
  </si>
  <si>
    <t xml:space="preserve">   16.9.2009</t>
  </si>
  <si>
    <t xml:space="preserve">  poštovné - DÚP, balíčky soutěž Gina                  </t>
  </si>
  <si>
    <t xml:space="preserve">    430</t>
  </si>
  <si>
    <t xml:space="preserve">  poštovní známky do spotřeby pro DÚP                  </t>
  </si>
  <si>
    <t xml:space="preserve">    482</t>
  </si>
  <si>
    <t xml:space="preserve">  27.10.2009</t>
  </si>
  <si>
    <t xml:space="preserve">   3.11.2009</t>
  </si>
  <si>
    <t xml:space="preserve">  18.11.2009</t>
  </si>
  <si>
    <t xml:space="preserve">    528</t>
  </si>
  <si>
    <t xml:space="preserve">    529</t>
  </si>
  <si>
    <t xml:space="preserve">    530</t>
  </si>
  <si>
    <t xml:space="preserve">  24.11.2009</t>
  </si>
  <si>
    <t xml:space="preserve">    531</t>
  </si>
  <si>
    <t xml:space="preserve">    532</t>
  </si>
  <si>
    <t xml:space="preserve">    539</t>
  </si>
  <si>
    <t xml:space="preserve">    543</t>
  </si>
  <si>
    <t xml:space="preserve">    551</t>
  </si>
  <si>
    <t xml:space="preserve">    552</t>
  </si>
  <si>
    <t xml:space="preserve">    553</t>
  </si>
  <si>
    <t xml:space="preserve">    562</t>
  </si>
  <si>
    <t xml:space="preserve">    578</t>
  </si>
  <si>
    <t xml:space="preserve">    582</t>
  </si>
  <si>
    <t xml:space="preserve">    583</t>
  </si>
  <si>
    <t xml:space="preserve">    586</t>
  </si>
  <si>
    <t xml:space="preserve">  22.12.2009</t>
  </si>
  <si>
    <t xml:space="preserve">    595</t>
  </si>
  <si>
    <t xml:space="preserve">    596</t>
  </si>
  <si>
    <t xml:space="preserve">    597</t>
  </si>
  <si>
    <t xml:space="preserve">    598</t>
  </si>
  <si>
    <t xml:space="preserve">  ubyt.-sl.cesta Ing.Vitáček                           </t>
  </si>
  <si>
    <t xml:space="preserve">  29008</t>
  </si>
  <si>
    <t xml:space="preserve">  29015</t>
  </si>
  <si>
    <t xml:space="preserve">  služeb.jízdy 1/09 Ing.Vitáček                        </t>
  </si>
  <si>
    <t xml:space="preserve">  služeb.jízdy 2/09 Ing.Vitáček                        </t>
  </si>
  <si>
    <t xml:space="preserve">  služeb.jízdy 3/09 Ing.Vitáček                        </t>
  </si>
  <si>
    <t xml:space="preserve">  29032</t>
  </si>
  <si>
    <t xml:space="preserve">  služeb.jízdy 4/09 Ing.Vitáček                        </t>
  </si>
  <si>
    <t xml:space="preserve">  29034</t>
  </si>
  <si>
    <t xml:space="preserve">  29038</t>
  </si>
  <si>
    <t xml:space="preserve">  služeb.jízdy 5/09 Ing.Vitáček                        </t>
  </si>
  <si>
    <t xml:space="preserve">  služeb.jízdy 6/09 Ing.Vitáček                        </t>
  </si>
  <si>
    <t xml:space="preserve">  29042</t>
  </si>
  <si>
    <t xml:space="preserve">  29043</t>
  </si>
  <si>
    <t xml:space="preserve">  služeb.jízdy 7/09 Ing.Vitáček                        </t>
  </si>
  <si>
    <t xml:space="preserve">  29049</t>
  </si>
  <si>
    <t xml:space="preserve">   16.7.2009</t>
  </si>
  <si>
    <t xml:space="preserve">  ubyt.sl.cesta Ing.Vitáček                            </t>
  </si>
  <si>
    <t xml:space="preserve">  29050</t>
  </si>
  <si>
    <t xml:space="preserve">  29054</t>
  </si>
  <si>
    <t xml:space="preserve">  29055</t>
  </si>
  <si>
    <t xml:space="preserve">  29057</t>
  </si>
  <si>
    <t xml:space="preserve">  služeb.jízdy 8/09 Ing.Vitáček                        </t>
  </si>
  <si>
    <t xml:space="preserve">  ubytování-sl.cesta Ing.Vitáček                       </t>
  </si>
  <si>
    <t xml:space="preserve">  služeb.jízdy 9/09 Ing.Vitáček                        </t>
  </si>
  <si>
    <t xml:space="preserve">  29075</t>
  </si>
  <si>
    <t xml:space="preserve">  služeb.jízdy 10/09 Ing.Vitáček                       </t>
  </si>
  <si>
    <t xml:space="preserve">  služeb.jízdy 11/09 Ing.Vitáček                       </t>
  </si>
  <si>
    <t xml:space="preserve">  29.12.2009</t>
  </si>
  <si>
    <t xml:space="preserve">  výdej 7 ks opencard-zam. r.09                        </t>
  </si>
  <si>
    <t xml:space="preserve">  výdej 1ks opencard-r.09                              </t>
  </si>
  <si>
    <t xml:space="preserve">  sl.jízdy 11/09 Ing.Vitáček                           </t>
  </si>
  <si>
    <t xml:space="preserve">  služební jízdy 12/09 Ing.Vitáček                     </t>
  </si>
  <si>
    <t xml:space="preserve">  služební jízdy 11/09 Ing. Vitáček                    </t>
  </si>
  <si>
    <t xml:space="preserve">    2.1.2009</t>
  </si>
  <si>
    <t xml:space="preserve">    4.1.2009</t>
  </si>
  <si>
    <t xml:space="preserve">    9.1.2009</t>
  </si>
  <si>
    <t xml:space="preserve">  taxi                                                 </t>
  </si>
  <si>
    <t xml:space="preserve">   10.2.2009</t>
  </si>
  <si>
    <t xml:space="preserve">   10.3.2009</t>
  </si>
  <si>
    <t xml:space="preserve">   11.3.2009</t>
  </si>
  <si>
    <t xml:space="preserve">   13.3.2009</t>
  </si>
  <si>
    <t xml:space="preserve">   27.3.2009</t>
  </si>
  <si>
    <t xml:space="preserve">  cestovné ing.Žiška                                   </t>
  </si>
  <si>
    <t xml:space="preserve">  cestovné                                             </t>
  </si>
  <si>
    <t xml:space="preserve">    2.4.2009</t>
  </si>
  <si>
    <t xml:space="preserve">   12.5.2009</t>
  </si>
  <si>
    <t xml:space="preserve">   13.5.2009</t>
  </si>
  <si>
    <t xml:space="preserve">  cestovné P.Šašková-prezentace Zubří                  </t>
  </si>
  <si>
    <t xml:space="preserve">    3.6.2009</t>
  </si>
  <si>
    <t xml:space="preserve">    8.6.2009</t>
  </si>
  <si>
    <t xml:space="preserve">    278</t>
  </si>
  <si>
    <t xml:space="preserve">    282</t>
  </si>
  <si>
    <t xml:space="preserve">    2.7.2009</t>
  </si>
  <si>
    <t xml:space="preserve">    9.7.2009</t>
  </si>
  <si>
    <t xml:space="preserve">    2.9.2009</t>
  </si>
  <si>
    <t xml:space="preserve">   23.9.2009</t>
  </si>
  <si>
    <t xml:space="preserve">    479</t>
  </si>
  <si>
    <t xml:space="preserve">    523</t>
  </si>
  <si>
    <t xml:space="preserve">  20.11.2009</t>
  </si>
  <si>
    <t xml:space="preserve">    534</t>
  </si>
  <si>
    <t xml:space="preserve">    557</t>
  </si>
  <si>
    <t xml:space="preserve">    559</t>
  </si>
  <si>
    <t xml:space="preserve">    568</t>
  </si>
  <si>
    <t xml:space="preserve">    571</t>
  </si>
  <si>
    <t xml:space="preserve">    588</t>
  </si>
  <si>
    <t xml:space="preserve">  28.12.2009</t>
  </si>
  <si>
    <t xml:space="preserve">    589</t>
  </si>
  <si>
    <t xml:space="preserve">    590</t>
  </si>
  <si>
    <t xml:space="preserve">    591</t>
  </si>
  <si>
    <t xml:space="preserve">    593</t>
  </si>
  <si>
    <t xml:space="preserve">  odměny sjednatelé OZP r.08-doúčt.rozdílu             </t>
  </si>
  <si>
    <t xml:space="preserve">  CP 6/09 rozdíl v úhradě pojistného                   </t>
  </si>
  <si>
    <t xml:space="preserve">  CP 12/08 Zlín-nedoplatek                             </t>
  </si>
  <si>
    <t xml:space="preserve">  ZP 1/09 č.707010002-VIP-hrazeno Vitalitas            </t>
  </si>
  <si>
    <t xml:space="preserve">  ZP 1/09 č.705010003-VIP-hrazeno Vitalitas            </t>
  </si>
  <si>
    <t xml:space="preserve">  ZP 1/09 č.705010004-VIP-hrazeno Vitalitas            </t>
  </si>
  <si>
    <t xml:space="preserve">  CP 4/09 Internet-nedoplacené pojistné                </t>
  </si>
  <si>
    <t xml:space="preserve">  CP 9/09 Internet-nedopl.hrazený Vitalitas            </t>
  </si>
  <si>
    <t xml:space="preserve">  sr.daň 15% z provize-ext.agent                       </t>
  </si>
  <si>
    <t xml:space="preserve">  sr.daň 15% z provize-ext.agent 2/09                  </t>
  </si>
  <si>
    <t xml:space="preserve">  CP 3/09 sr.daň 15% z provize-ext.agent               </t>
  </si>
  <si>
    <t xml:space="preserve">    4.5.2009</t>
  </si>
  <si>
    <t xml:space="preserve">  sr.daň 15% z provize 1/09  ext.agent-oprava          </t>
  </si>
  <si>
    <t xml:space="preserve">  sr.daň 15% z provize 2/09 ext.agent-oprava           </t>
  </si>
  <si>
    <t xml:space="preserve">  sr.daň 15% z provize 3/09 ext.agent-oprava           </t>
  </si>
  <si>
    <t xml:space="preserve">  DÚP 1/09 následné-nezjištěný rozdíl                  </t>
  </si>
  <si>
    <t xml:space="preserve">  29210</t>
  </si>
  <si>
    <t xml:space="preserve">  výuka AJ 9-12/08 16 hod.á 320,-                      </t>
  </si>
  <si>
    <t xml:space="preserve">  služba mob.operátora  10/09                          </t>
  </si>
  <si>
    <t xml:space="preserve">  CP 9/08 sr.daň 15% ext.agent-přeplatek               </t>
  </si>
  <si>
    <t xml:space="preserve">  CP 2/09 sr.daň 15% ext.agent-přeplatek               </t>
  </si>
  <si>
    <t xml:space="preserve">  CP 4/09 sr.daň 15% ext.agent-přeplatek               </t>
  </si>
  <si>
    <t xml:space="preserve">  CP-přeplatek poj.plnění                              </t>
  </si>
  <si>
    <t xml:space="preserve">  adventní sada nádob (r.08)                           </t>
  </si>
  <si>
    <t xml:space="preserve">  hrubé mzdy 1/09                                      </t>
  </si>
  <si>
    <t xml:space="preserve">  hrubé mzdy 2/09                                      </t>
  </si>
  <si>
    <t xml:space="preserve">  hrubé mzdy 3/09                                      </t>
  </si>
  <si>
    <t xml:space="preserve">  bonus zam.I.Q/09                                     </t>
  </si>
  <si>
    <t xml:space="preserve">  hrubé mzdy 4/09                                      </t>
  </si>
  <si>
    <t xml:space="preserve">  hrubé mzdy  HPP 5/09                                 </t>
  </si>
  <si>
    <t xml:space="preserve">  záloha bonus r.09-GŘ                                 </t>
  </si>
  <si>
    <t xml:space="preserve">  hrubé mzdy HPP 6/09                                  </t>
  </si>
  <si>
    <t xml:space="preserve">  odměny zaměstnanci za II.Q/09                        </t>
  </si>
  <si>
    <t xml:space="preserve">  hrubé mzdy 7/09                                      </t>
  </si>
  <si>
    <t xml:space="preserve">  hrubé mzdy 8/09                                      </t>
  </si>
  <si>
    <t xml:space="preserve">  hrubé mzdy 9/09                                      </t>
  </si>
  <si>
    <t xml:space="preserve">  odměny zaměstnanci III.Q/09                          </t>
  </si>
  <si>
    <t xml:space="preserve">  hrubé mzdy 10/09                                     </t>
  </si>
  <si>
    <t xml:space="preserve">  hrubé mzdy HPP 11/09                                 </t>
  </si>
  <si>
    <t xml:space="preserve">  odměny zaměstnanci r.09                              </t>
  </si>
  <si>
    <t xml:space="preserve">  hrubé mzdy HPP 12/09                                 </t>
  </si>
  <si>
    <t xml:space="preserve">  odměny zaměstnanci za IV.Q/09                        </t>
  </si>
  <si>
    <t xml:space="preserve">  odměny r.09-GŘ                                       </t>
  </si>
  <si>
    <t xml:space="preserve">  dopl.odměn r.09-zaměstnanci                          </t>
  </si>
  <si>
    <t xml:space="preserve">  odměny za r.09-zaměstnanci                           </t>
  </si>
  <si>
    <t xml:space="preserve">  náhrada mzdy za PN 1/09                              </t>
  </si>
  <si>
    <t xml:space="preserve">  náhrada mzdy za PN 1/09-1/2 odvod                    </t>
  </si>
  <si>
    <t xml:space="preserve">  odměny zam.za r.08-rozp.doh.položky                  </t>
  </si>
  <si>
    <t xml:space="preserve">  DPP 1/09                                             </t>
  </si>
  <si>
    <t xml:space="preserve">  DPP 2/09                                             </t>
  </si>
  <si>
    <t xml:space="preserve">  DPP r.08-urychlení uzávěrk.operací-oprava            </t>
  </si>
  <si>
    <t xml:space="preserve">  DPP 3/09                                             </t>
  </si>
  <si>
    <t xml:space="preserve">  DPP 4/09                                             </t>
  </si>
  <si>
    <t xml:space="preserve">  DPP 5/09                                             </t>
  </si>
  <si>
    <t xml:space="preserve">  DPP 6/09                                             </t>
  </si>
  <si>
    <t xml:space="preserve">  DPP 7/09                                             </t>
  </si>
  <si>
    <t xml:space="preserve">  DPP 8/09                                             </t>
  </si>
  <si>
    <t xml:space="preserve">  DPP 9/09                                             </t>
  </si>
  <si>
    <t xml:space="preserve">  DPP 10/09                                            </t>
  </si>
  <si>
    <t xml:space="preserve">  DPP 11/09                                            </t>
  </si>
  <si>
    <t xml:space="preserve">  DPP 12/09                                            </t>
  </si>
  <si>
    <t xml:space="preserve">  DPP MA 1/09                                          </t>
  </si>
  <si>
    <t xml:space="preserve">  DPP MA 2/09                                          </t>
  </si>
  <si>
    <t xml:space="preserve">  DPP MA 3/09                                          </t>
  </si>
  <si>
    <t xml:space="preserve">  DPP MA 4/09-doučtování sjednatelce                   </t>
  </si>
  <si>
    <t xml:space="preserve">  SP 1/09                                              </t>
  </si>
  <si>
    <t xml:space="preserve">  SP 2/09                                              </t>
  </si>
  <si>
    <t xml:space="preserve">  SP 3/09                                              </t>
  </si>
  <si>
    <t xml:space="preserve">  SP 4/09                                              </t>
  </si>
  <si>
    <t xml:space="preserve">  SP 5/09                                              </t>
  </si>
  <si>
    <t xml:space="preserve">  SP 6/09                                              </t>
  </si>
  <si>
    <t xml:space="preserve">  SP 7/09                                              </t>
  </si>
  <si>
    <t xml:space="preserve">  SP 8/09                                              </t>
  </si>
  <si>
    <t xml:space="preserve">  mim.sleva SP 8/09                                    </t>
  </si>
  <si>
    <t xml:space="preserve">  mim.sleva SP 1-7/09                                  </t>
  </si>
  <si>
    <t xml:space="preserve">  SP 9/09                                              </t>
  </si>
  <si>
    <t xml:space="preserve">  sleva SP 9/09                                        </t>
  </si>
  <si>
    <t xml:space="preserve">  SP 10/09                                             </t>
  </si>
  <si>
    <t xml:space="preserve">  SP 10/09 - sleva                                     </t>
  </si>
  <si>
    <t xml:space="preserve">  SP 11/09                                             </t>
  </si>
  <si>
    <t xml:space="preserve">  sleva SP 11/09                                       </t>
  </si>
  <si>
    <t xml:space="preserve">  SP 12/09                                             </t>
  </si>
  <si>
    <t xml:space="preserve">  SP 12/09-sleva                                       </t>
  </si>
  <si>
    <t xml:space="preserve">  ZP OZP 1/09                                          </t>
  </si>
  <si>
    <t xml:space="preserve">  ZP OZP 2/09                                          </t>
  </si>
  <si>
    <t xml:space="preserve">  ZP OZP 3/09                                          </t>
  </si>
  <si>
    <t xml:space="preserve">  ZP OZP 4/09                                          </t>
  </si>
  <si>
    <t xml:space="preserve">  ZP OZP 5/09 zam.+GŘ                                  </t>
  </si>
  <si>
    <t xml:space="preserve">  ZP z odměn statut.org.-bez GŘ                        </t>
  </si>
  <si>
    <t xml:space="preserve">  ZP OZP 6/09                                          </t>
  </si>
  <si>
    <t xml:space="preserve">  ZP OZP 7/09                                          </t>
  </si>
  <si>
    <t xml:space="preserve">  ZP OZP 8/09                                          </t>
  </si>
  <si>
    <t xml:space="preserve">  ZP OZP 9/09                                          </t>
  </si>
  <si>
    <t xml:space="preserve">  ZP OZP 10/09                                         </t>
  </si>
  <si>
    <t xml:space="preserve">  ZP OZP 11/09                                         </t>
  </si>
  <si>
    <t xml:space="preserve">  ZP OZP 12/09                                         </t>
  </si>
  <si>
    <t xml:space="preserve">  stravenky 1/09                                       </t>
  </si>
  <si>
    <t xml:space="preserve">  stravenky 2/09                                       </t>
  </si>
  <si>
    <t xml:space="preserve">  stravenky 3/09                                       </t>
  </si>
  <si>
    <t xml:space="preserve">  181 ks stravenek 4/09                                </t>
  </si>
  <si>
    <t xml:space="preserve">  151 ks stravenek 5/09                                </t>
  </si>
  <si>
    <t xml:space="preserve">  189 ks stravenek 6/09                                </t>
  </si>
  <si>
    <t xml:space="preserve">  138ks stravenek 7/09                                 </t>
  </si>
  <si>
    <t xml:space="preserve">  146ks stravenek  8/09                                </t>
  </si>
  <si>
    <t xml:space="preserve">  164ks stravenek 9/09                                 </t>
  </si>
  <si>
    <t xml:space="preserve">  171ks stravenek  10/09                               </t>
  </si>
  <si>
    <t xml:space="preserve">  171 ks stravenek 11/09                               </t>
  </si>
  <si>
    <t xml:space="preserve">  167 ks stravenek 12/09                               </t>
  </si>
  <si>
    <t xml:space="preserve">  provize stravenky 2/09                               </t>
  </si>
  <si>
    <t xml:space="preserve">   19.2.2009</t>
  </si>
  <si>
    <t xml:space="preserve">  provize stravenky 3/08                               </t>
  </si>
  <si>
    <t xml:space="preserve">  29090</t>
  </si>
  <si>
    <t xml:space="preserve">  provize stravenky 4/09                               </t>
  </si>
  <si>
    <t xml:space="preserve">  29140</t>
  </si>
  <si>
    <t xml:space="preserve">  provize                                              </t>
  </si>
  <si>
    <t xml:space="preserve">  29170</t>
  </si>
  <si>
    <t xml:space="preserve">  29206</t>
  </si>
  <si>
    <t xml:space="preserve">  29248</t>
  </si>
  <si>
    <t xml:space="preserve">  29280</t>
  </si>
  <si>
    <t xml:space="preserve">   21.8.2009</t>
  </si>
  <si>
    <t xml:space="preserve">  29311</t>
  </si>
  <si>
    <t xml:space="preserve">  29354</t>
  </si>
  <si>
    <t xml:space="preserve">  29387</t>
  </si>
  <si>
    <t xml:space="preserve">  provize stravenky 1/09                               </t>
  </si>
  <si>
    <t xml:space="preserve">  penzijní připojištění za 1/09                        </t>
  </si>
  <si>
    <t xml:space="preserve">  penz.připojištění 2/09                               </t>
  </si>
  <si>
    <t xml:space="preserve">  penz.připojištění 3/09                               </t>
  </si>
  <si>
    <t xml:space="preserve">  penz.připojištění 4/09                               </t>
  </si>
  <si>
    <t xml:space="preserve">  penz.připojištění 5/09                               </t>
  </si>
  <si>
    <t xml:space="preserve">  penzijní připojištění 6/09                           </t>
  </si>
  <si>
    <t xml:space="preserve">  penz.připojištění 7/09                               </t>
  </si>
  <si>
    <t xml:space="preserve">  penz.připojištění 8/09                               </t>
  </si>
  <si>
    <t xml:space="preserve">  penz.připojištění 9/09                               </t>
  </si>
  <si>
    <t xml:space="preserve">  penzijní připojištění 10/09                          </t>
  </si>
  <si>
    <t xml:space="preserve">  penz.připojištění 11/09                              </t>
  </si>
  <si>
    <t xml:space="preserve">  penz.připojištění 12/09                              </t>
  </si>
  <si>
    <t xml:space="preserve">   23.1.2009</t>
  </si>
  <si>
    <t xml:space="preserve">  dárkové poukázky pro zaměstnance                     </t>
  </si>
  <si>
    <t xml:space="preserve">  29171</t>
  </si>
  <si>
    <t xml:space="preserve">  poukázky Ticket Multi (V.H.)                         </t>
  </si>
  <si>
    <t xml:space="preserve">  29390</t>
  </si>
  <si>
    <t xml:space="preserve">  3x vakcína proti chřipce                             </t>
  </si>
  <si>
    <t xml:space="preserve">  dopl.zák.poj.zaměstnanců IV.Q/08-oprava              </t>
  </si>
  <si>
    <t xml:space="preserve">  zákonné pojištění zam.I.Q/09 (8.1.09)                </t>
  </si>
  <si>
    <t xml:space="preserve">    2.2.2009</t>
  </si>
  <si>
    <t xml:space="preserve">  zák.pojištění zam. IV.Q/08-doplatek                  </t>
  </si>
  <si>
    <t xml:space="preserve">  zák.pojištění zam. I.Q/09-doplatek                   </t>
  </si>
  <si>
    <t xml:space="preserve">  zák.pojištění II.Q/09 (3.4.09)                       </t>
  </si>
  <si>
    <t xml:space="preserve">  zák.pojištění zam. III.Q/09                          </t>
  </si>
  <si>
    <t xml:space="preserve">   9.10.2009</t>
  </si>
  <si>
    <t xml:space="preserve">  zák.pojištění zaměstnanců IV.Q/09                    </t>
  </si>
  <si>
    <t xml:space="preserve">  výuka AJ 1/09                                        </t>
  </si>
  <si>
    <t xml:space="preserve">  29098</t>
  </si>
  <si>
    <t xml:space="preserve">  CERT-školení ISO P.Š.                                </t>
  </si>
  <si>
    <t xml:space="preserve">  29115</t>
  </si>
  <si>
    <t xml:space="preserve">  výuka AJ 3/09 ing.Vitáček                            </t>
  </si>
  <si>
    <t xml:space="preserve">  29139</t>
  </si>
  <si>
    <t xml:space="preserve">  CERT-kurz Ballacend Scorecard                        </t>
  </si>
  <si>
    <t xml:space="preserve">  29143</t>
  </si>
  <si>
    <t xml:space="preserve">   23.4.2009</t>
  </si>
  <si>
    <t xml:space="preserve">  CERT-konference ENVIRO                               </t>
  </si>
  <si>
    <t xml:space="preserve">  29161</t>
  </si>
  <si>
    <t xml:space="preserve">  výuka AJ ing.Vitáček 4/09                            </t>
  </si>
  <si>
    <t xml:space="preserve">  výuka AJ 1-3/09 24 hod.á 320,-                       </t>
  </si>
  <si>
    <t xml:space="preserve">  29268</t>
  </si>
  <si>
    <t xml:space="preserve">  výuka NJ 7/09 Ing.Vitáček                            </t>
  </si>
  <si>
    <t xml:space="preserve">  29285</t>
  </si>
  <si>
    <t xml:space="preserve">  seminář-datové schránky P.Š.                         </t>
  </si>
  <si>
    <t xml:space="preserve">  29300</t>
  </si>
  <si>
    <t xml:space="preserve">  výuka NJ 8/09 Ing.Vitáček                            </t>
  </si>
  <si>
    <t xml:space="preserve">  29321</t>
  </si>
  <si>
    <t xml:space="preserve">  seminář "Nový zákon o pojišťovnictví" P.Š.           </t>
  </si>
  <si>
    <t xml:space="preserve">  29330</t>
  </si>
  <si>
    <t xml:space="preserve">  výuka AJ 9/09 -  M.N.                                </t>
  </si>
  <si>
    <t xml:space="preserve">  29375</t>
  </si>
  <si>
    <t xml:space="preserve">  výuka AJ v 10/09 M.N.+J.V.                           </t>
  </si>
  <si>
    <t xml:space="preserve">  29383</t>
  </si>
  <si>
    <t xml:space="preserve">  SmithNovák-seminář J.V.                              </t>
  </si>
  <si>
    <t xml:space="preserve">  29399</t>
  </si>
  <si>
    <t xml:space="preserve">  19.11.2009</t>
  </si>
  <si>
    <t xml:space="preserve">  odborný seminář J.Z. dne 19.11.09                    </t>
  </si>
  <si>
    <t xml:space="preserve">  29415</t>
  </si>
  <si>
    <t xml:space="preserve">  výuka AJ a NJ  v 11/09                               </t>
  </si>
  <si>
    <t xml:space="preserve">  29455</t>
  </si>
  <si>
    <t xml:space="preserve">  školení pro pojišťovny (V.H.)                        </t>
  </si>
  <si>
    <t xml:space="preserve">  29462</t>
  </si>
  <si>
    <t xml:space="preserve">  výuka AJ+NJ 12/09                                    </t>
  </si>
  <si>
    <t xml:space="preserve">  B.I.B.S.-studium 1/09 Ing.Vitáček                    </t>
  </si>
  <si>
    <t xml:space="preserve">  B.I.B.S.-studium 2/09 Ing.Vitáček                    </t>
  </si>
  <si>
    <t xml:space="preserve">  B.I.B.S.-studium 3/09 Ing.Vitáček                    </t>
  </si>
  <si>
    <t xml:space="preserve">  B.I.B.S.-studium 4/09 ing.Vitáček                    </t>
  </si>
  <si>
    <t xml:space="preserve">  B.I.B.S.-studium 5/09 Ing.Vitáček                    </t>
  </si>
  <si>
    <t xml:space="preserve">  B.I.B.S.-studium 6/09 Ing.Vitáček                    </t>
  </si>
  <si>
    <t xml:space="preserve">  B.I.B.S.-studium 7/09 Ing.Vitáček                    </t>
  </si>
  <si>
    <t xml:space="preserve">  B.I.B.S.-studium Ing.Vitáček 8/09                    </t>
  </si>
  <si>
    <t xml:space="preserve">  B.I.B.S.-studium 9/09 Ing.Vitáček                    </t>
  </si>
  <si>
    <t xml:space="preserve">  B.I.B.S.-studium 10/09 Ing.Vitáček                   </t>
  </si>
  <si>
    <t xml:space="preserve">  B.I.B.S.-studium 11/09 Ing.Vitáček                   </t>
  </si>
  <si>
    <t xml:space="preserve">  odměny statut.org.1/09                               </t>
  </si>
  <si>
    <t xml:space="preserve">  odměny statut.org. 2/09                              </t>
  </si>
  <si>
    <t xml:space="preserve">  odměny statut.org.3/09                               </t>
  </si>
  <si>
    <t xml:space="preserve">  odměny statut.org.4/09                               </t>
  </si>
  <si>
    <t xml:space="preserve">  odměny statut.org.5/09                               </t>
  </si>
  <si>
    <t xml:space="preserve">  doúčt.odměn statut.org.1-5/09                        </t>
  </si>
  <si>
    <t xml:space="preserve">  odměny statut.org. r.08-nad doh.pol.                 </t>
  </si>
  <si>
    <t xml:space="preserve">  odměny statut.org.6/09                               </t>
  </si>
  <si>
    <t xml:space="preserve">  odměny statut.org.7/09                               </t>
  </si>
  <si>
    <t xml:space="preserve">  odměny statut.org. 8/09                              </t>
  </si>
  <si>
    <t xml:space="preserve">  odměny statut.org. 9/09                              </t>
  </si>
  <si>
    <t xml:space="preserve">  odměny statut.org.10/09                              </t>
  </si>
  <si>
    <t xml:space="preserve">  odměny statut.org.11/09                              </t>
  </si>
  <si>
    <t xml:space="preserve">  odměny statut.org.12/09                              </t>
  </si>
  <si>
    <t xml:space="preserve">  29345</t>
  </si>
  <si>
    <t xml:space="preserve">  notářské popl.-snížení ZK                            </t>
  </si>
  <si>
    <t xml:space="preserve">    8.1.2009</t>
  </si>
  <si>
    <t xml:space="preserve">  MF-popl.za registr.sjednatelů                        </t>
  </si>
  <si>
    <t xml:space="preserve">   14.1.2009</t>
  </si>
  <si>
    <t xml:space="preserve">   21.1.2009</t>
  </si>
  <si>
    <t xml:space="preserve">  29013</t>
  </si>
  <si>
    <t xml:space="preserve">  MF-popl.za registr sjednatelů                        </t>
  </si>
  <si>
    <t xml:space="preserve">   23.3.2009</t>
  </si>
  <si>
    <t xml:space="preserve">  29023</t>
  </si>
  <si>
    <t xml:space="preserve">   20.4.2009</t>
  </si>
  <si>
    <t xml:space="preserve">  29044</t>
  </si>
  <si>
    <t xml:space="preserve">  29056</t>
  </si>
  <si>
    <t xml:space="preserve">  13.10.2009</t>
  </si>
  <si>
    <t xml:space="preserve">  kolky do spotřeby                                    </t>
  </si>
  <si>
    <t xml:space="preserve">  kolek do spotřeby                                    </t>
  </si>
  <si>
    <t xml:space="preserve">  notářské ověření dokumentů                           </t>
  </si>
  <si>
    <t xml:space="preserve">  notářské ověření                                     </t>
  </si>
  <si>
    <t xml:space="preserve">  ověření podpisu                                      </t>
  </si>
  <si>
    <t xml:space="preserve">    241</t>
  </si>
  <si>
    <t xml:space="preserve">    383</t>
  </si>
  <si>
    <t>reprografické práce</t>
  </si>
  <si>
    <t>(platby vč. DPH)</t>
  </si>
  <si>
    <t>Pro výpočet byla použita sazba 19%</t>
  </si>
  <si>
    <t>Oprávky dlouhodobého majetku</t>
  </si>
  <si>
    <t>Celkem pohledávka</t>
  </si>
  <si>
    <t>rozdíl ZH x sazba daně</t>
  </si>
  <si>
    <t>rezerva x sazba daně</t>
  </si>
  <si>
    <t>Finanční výnosy</t>
  </si>
  <si>
    <t>ostatní výnosy</t>
  </si>
  <si>
    <t>Použití rezerv</t>
  </si>
  <si>
    <t>SG/500000/19.5.11/diskont.výnos</t>
  </si>
  <si>
    <t>SÚ GE Money Bank 201597018/0600</t>
  </si>
  <si>
    <t>162</t>
  </si>
  <si>
    <t>BÚ GE Money Bank 201596971/0600</t>
  </si>
  <si>
    <t>Náklady příštích období na pořízení poj.smluv</t>
  </si>
  <si>
    <t>260</t>
  </si>
  <si>
    <t>Nerozdělený zisk-rok 2010</t>
  </si>
  <si>
    <t>Rezerva na nezasl.ÚP-podíl zajistitelů</t>
  </si>
  <si>
    <t>Ostat.rezervy-nedaňové-odměny statut.org.</t>
  </si>
  <si>
    <t>Ostat.rezervy-nedaňové-ostat.rizika k CP</t>
  </si>
  <si>
    <t>Podíl zajišťovatelů-rezerva na -nezasl.poj.-CP</t>
  </si>
  <si>
    <t>Podíl zajišťovatelů-rezerva na nezasl.poj.-ÚP</t>
  </si>
  <si>
    <t>Reklamní předměty do 500,-</t>
  </si>
  <si>
    <t>Notářské poplatky, kolky,popl.ČNB</t>
  </si>
  <si>
    <t>305</t>
  </si>
  <si>
    <t>Služby spojené s údržbou HW a SW</t>
  </si>
  <si>
    <t>334</t>
  </si>
  <si>
    <t>Administrativní práce - OZP</t>
  </si>
  <si>
    <t>342</t>
  </si>
  <si>
    <t>343</t>
  </si>
  <si>
    <t>Účetní a daňové poradenství</t>
  </si>
  <si>
    <t>352</t>
  </si>
  <si>
    <t>353</t>
  </si>
  <si>
    <t>Služby call centra</t>
  </si>
  <si>
    <t>356</t>
  </si>
  <si>
    <t>357</t>
  </si>
  <si>
    <t>360</t>
  </si>
  <si>
    <t>Provize za asistenční služby</t>
  </si>
  <si>
    <t>809</t>
  </si>
  <si>
    <t>Mzdové náklady nedaň.-rozp.dohadné pol.z r.2010</t>
  </si>
  <si>
    <t>849</t>
  </si>
  <si>
    <t>Náklady na ZP OZP r.2010-dodat.přiznání k DPPO</t>
  </si>
  <si>
    <t>Náklady na finanční umístění-CP</t>
  </si>
  <si>
    <t>Náklady na finanční umístění-depozita</t>
  </si>
  <si>
    <t>Daň darovací</t>
  </si>
  <si>
    <t>521</t>
  </si>
  <si>
    <t>Provize</t>
  </si>
  <si>
    <t>522</t>
  </si>
  <si>
    <t>524</t>
  </si>
  <si>
    <t>Personální náklady+odměny PŘ+DR</t>
  </si>
  <si>
    <t>Nájemné a provozní náklady</t>
  </si>
  <si>
    <t>527</t>
  </si>
  <si>
    <t>externí dodavatelé</t>
  </si>
  <si>
    <t>674</t>
  </si>
  <si>
    <t>Ostatní netechnické výnosy</t>
  </si>
  <si>
    <t>Externí dodavatelé</t>
  </si>
  <si>
    <t>531</t>
  </si>
  <si>
    <t>Daň z příjmů a ostatní daně</t>
  </si>
  <si>
    <t>Úrazové pojištění-příspěvky a slevy</t>
  </si>
  <si>
    <t>Použití vyrovnávací rezervy tvořené od r.2008-nedaň</t>
  </si>
  <si>
    <t>,Reklama a propagace</t>
  </si>
  <si>
    <t>Tiskopisy a formuláře k pojist. smlouvám</t>
  </si>
  <si>
    <t>HV zak. 300 - Cestovní pojištění</t>
  </si>
  <si>
    <t>HV zak. 400 - Komerční pojištění</t>
  </si>
  <si>
    <t>HV zak. 500 - Úrazové pojištění</t>
  </si>
  <si>
    <t>HV zak. 900 - Režie k zakázkám</t>
  </si>
  <si>
    <t>HV zak. 990 - Finanční umístení</t>
  </si>
  <si>
    <t>HV celkem dle zakázek</t>
  </si>
  <si>
    <t>HV celkem za podnik</t>
  </si>
  <si>
    <t>HV dle zakázek</t>
  </si>
  <si>
    <t>v Kč</t>
  </si>
  <si>
    <t>v tis. Kč</t>
  </si>
  <si>
    <t>HV zak. 990 - Finanční umístění</t>
  </si>
  <si>
    <t>HV celkem</t>
  </si>
  <si>
    <t>Náklady a výnosy dle produktů ( po rozpuštění režií)</t>
  </si>
  <si>
    <t xml:space="preserve">Vitalitas pojišťovna, a.s. </t>
  </si>
  <si>
    <t xml:space="preserve"> ab) podíl zajišťovatelů (-)</t>
  </si>
  <si>
    <t xml:space="preserve"> ba) hrubá výše</t>
  </si>
  <si>
    <t>551100,555,564100,653200,(655100),664100 x sazba DPPO (19%)</t>
  </si>
  <si>
    <t xml:space="preserve">   31.3.2011</t>
  </si>
  <si>
    <t xml:space="preserve">  přec.na tržní hodnotu k 31.3.2011                    </t>
  </si>
  <si>
    <t xml:space="preserve">   30.6.2011</t>
  </si>
  <si>
    <t xml:space="preserve">  přec.na tržní hodnotu k 30.6.11                      </t>
  </si>
  <si>
    <t xml:space="preserve">   30.9.2011</t>
  </si>
  <si>
    <t xml:space="preserve">  přec.na tržní hodnotu k 30.9.11                      </t>
  </si>
  <si>
    <t xml:space="preserve">  31.12.2011</t>
  </si>
  <si>
    <t xml:space="preserve">  přec.na tržní hodnotu k 31.12.11                     </t>
  </si>
  <si>
    <t xml:space="preserve">   11.4.2011</t>
  </si>
  <si>
    <t xml:space="preserve">  spl.dhp.CZECH REP.-rozdíl mezi JH+ÚH                 </t>
  </si>
  <si>
    <t xml:space="preserve">  splacení DHP CZECH REP: spl 11.4.11                  </t>
  </si>
  <si>
    <t xml:space="preserve">  převod diskont.výnosu za 1-3/11                      </t>
  </si>
  <si>
    <t xml:space="preserve">   31.5.2011</t>
  </si>
  <si>
    <t xml:space="preserve">  dhp.SG-převod diskont.výnosu k 19.5.11               </t>
  </si>
  <si>
    <t xml:space="preserve">  splacení dhp.SG                                      </t>
  </si>
  <si>
    <t xml:space="preserve">   31.1.2011</t>
  </si>
  <si>
    <t xml:space="preserve">  AÚV 1/11                                             </t>
  </si>
  <si>
    <t xml:space="preserve">   28.2.2011</t>
  </si>
  <si>
    <t xml:space="preserve">  AÚV 2/11                                             </t>
  </si>
  <si>
    <t xml:space="preserve">  AÚV 3/11                                             </t>
  </si>
  <si>
    <t xml:space="preserve">   AÚV k 31.3.11-dorovnání                             </t>
  </si>
  <si>
    <t xml:space="preserve">   30.4.2011</t>
  </si>
  <si>
    <t xml:space="preserve">  AÚV k 28.4.11                                        </t>
  </si>
  <si>
    <t xml:space="preserve">  AÚV 4/11                                             </t>
  </si>
  <si>
    <t xml:space="preserve">  AÚV 5/11                                             </t>
  </si>
  <si>
    <t xml:space="preserve">  AÚV 6/11                                             </t>
  </si>
  <si>
    <t xml:space="preserve">   31.7.2011</t>
  </si>
  <si>
    <t xml:space="preserve">  AÚV 7/11                                             </t>
  </si>
  <si>
    <t xml:space="preserve">   31.8.2011</t>
  </si>
  <si>
    <t xml:space="preserve">  AÚV 8/11                                             </t>
  </si>
  <si>
    <t xml:space="preserve">  AÚV 9/11                                             </t>
  </si>
  <si>
    <t xml:space="preserve">  31.10.2011</t>
  </si>
  <si>
    <t xml:space="preserve">  AÚV k 31.10.11                                       </t>
  </si>
  <si>
    <t xml:space="preserve">  splacení kupónu CITIGROUP                            </t>
  </si>
  <si>
    <t xml:space="preserve">  30.11.2011</t>
  </si>
  <si>
    <t xml:space="preserve">  AÚV 11/11                                            </t>
  </si>
  <si>
    <t xml:space="preserve">  AÚV 12/11                                            </t>
  </si>
  <si>
    <t xml:space="preserve">  AÚV k 11.4.11                                        </t>
  </si>
  <si>
    <t xml:space="preserve">  splacení dhp.CZECH REP: spl 11.4.11                  </t>
  </si>
  <si>
    <t xml:space="preserve">  AÚV k 19.5.11                                        </t>
  </si>
  <si>
    <t xml:space="preserve">  výnos kupónu CZECH REP.                              </t>
  </si>
  <si>
    <t xml:space="preserve">  AÚV-haléřové vyrovnání k 30.9.11                     </t>
  </si>
  <si>
    <t xml:space="preserve">  AÚV 10/11                                            </t>
  </si>
  <si>
    <t xml:space="preserve">  AÚV-haléř.vyrovnání k 31.12.11                       </t>
  </si>
  <si>
    <t xml:space="preserve">  diskont dluhopisu 701 do splatnosti za 4/11          </t>
  </si>
  <si>
    <t xml:space="preserve">  diskont dhp.701 do splatnosti 4/11-oprava            </t>
  </si>
  <si>
    <t xml:space="preserve">  spl.dhp.CZ REP. 5.10.11-plášť                        </t>
  </si>
  <si>
    <t xml:space="preserve">  nákup 1000ks dhp. CZ REP. 16.9.13-nominál            </t>
  </si>
  <si>
    <t xml:space="preserve">  diskont dhp. 701 do splatnosti za 1/11               </t>
  </si>
  <si>
    <t xml:space="preserve">  diskont dluhopisu 701 do splatnosti za 2/11          </t>
  </si>
  <si>
    <t xml:space="preserve">  diskont dluhopisu 701 do splatnosti za 3/11          </t>
  </si>
  <si>
    <t xml:space="preserve">  diskont dluhopisu 701 do splatnosti za 5/11          </t>
  </si>
  <si>
    <t xml:space="preserve">  diskont dluhopisu 701 do splatnosti za 6/11          </t>
  </si>
  <si>
    <t xml:space="preserve">  diskont dhp. 701 do splatnosti za 7/11               </t>
  </si>
  <si>
    <t xml:space="preserve">  diskont dhp. 701 do splatnosti za 8/11               </t>
  </si>
  <si>
    <t xml:space="preserve">  diskont dluhopisu 701 do splatnosti za 9/11          </t>
  </si>
  <si>
    <t xml:space="preserve">  spl.dhp.CZ REP. 5.10.11-dorovnání diskontu           </t>
  </si>
  <si>
    <t xml:space="preserve">  diskont dhp. 702 do splatnosti za 1/11               </t>
  </si>
  <si>
    <t xml:space="preserve">  diskont dluhopisu 702 do splatnosti za 2/11          </t>
  </si>
  <si>
    <t xml:space="preserve">  diskont dluhopisu 702 do splatnosti za 3/11          </t>
  </si>
  <si>
    <t xml:space="preserve">  diskont dluhopisu 702 do splatnosti za 4/11          </t>
  </si>
  <si>
    <t xml:space="preserve">  diskont dluhopisu 702 do splatnosti za 5/11          </t>
  </si>
  <si>
    <t xml:space="preserve">  diskont dluhopisu 702 do splatnosti za 6/11          </t>
  </si>
  <si>
    <t xml:space="preserve">  diskont dhp. 702 do splatnosti za 7/11               </t>
  </si>
  <si>
    <t xml:space="preserve">  diskont dhp. 702 do splatnosti za 8/11               </t>
  </si>
  <si>
    <t xml:space="preserve">  diskont dluhopisu 702 do splatnosti za 9/11          </t>
  </si>
  <si>
    <t xml:space="preserve">  diskont dluhopisu 702 do splatnosti za 10/11         </t>
  </si>
  <si>
    <t xml:space="preserve">  diskont dluhopisu 702 do splatnosti za 11/11         </t>
  </si>
  <si>
    <t xml:space="preserve">  diskont dluhopisu 702 do splatnosti za 12/11         </t>
  </si>
  <si>
    <t xml:space="preserve">  diskont dhp. 703 do splatnosti za 1/11               </t>
  </si>
  <si>
    <t xml:space="preserve">  diskont dluhopisu 703 do splatnosti za 2/11          </t>
  </si>
  <si>
    <t xml:space="preserve">  diskont dluhopisu 703 do splatnosti za 3/11          </t>
  </si>
  <si>
    <t xml:space="preserve">  diskont dluhopisu 703 do splatnosti za 4/11          </t>
  </si>
  <si>
    <t xml:space="preserve">  diskont dluhopisu 703 do splatnosti za 5/11          </t>
  </si>
  <si>
    <t xml:space="preserve">  diskont dluhopisu 703 do splatnosti za 6/11          </t>
  </si>
  <si>
    <t xml:space="preserve">  diskont dhp. 703 do splatnosti za 7/11               </t>
  </si>
  <si>
    <t xml:space="preserve">  diskont dhp. 703 do splatnosti za 8/11               </t>
  </si>
  <si>
    <t xml:space="preserve">  diskont dluhopisu 703 do splatnosti za 9/11          </t>
  </si>
  <si>
    <t xml:space="preserve">  nákup 1000ks dhp. CZ REP. 16.9.13-diskont            </t>
  </si>
  <si>
    <t xml:space="preserve">  diskont dluhopisu 703 do splatnosti za 10/11         </t>
  </si>
  <si>
    <t xml:space="preserve">  diskont dluhopisu 703 do splatnosti za 11/11         </t>
  </si>
  <si>
    <t xml:space="preserve">  diskont dluhopisu 703 do splatnosti za 12/11         </t>
  </si>
  <si>
    <t xml:space="preserve">  18.10.2011</t>
  </si>
  <si>
    <t xml:space="preserve">  AÚV k 5.10.11                                        </t>
  </si>
  <si>
    <t xml:space="preserve">  spl.kupónu CZ REP. spl.5.10.11                       </t>
  </si>
  <si>
    <t xml:space="preserve">  AÚV k 18.10.11                                       </t>
  </si>
  <si>
    <t xml:space="preserve">  spl.kupónu CZ REP. spl.18.10.11                      </t>
  </si>
  <si>
    <t xml:space="preserve">   30.8.2011</t>
  </si>
  <si>
    <t xml:space="preserve">   16.9.2011</t>
  </si>
  <si>
    <t xml:space="preserve">  AÚV k 16.9.11                                        </t>
  </si>
  <si>
    <t xml:space="preserve">  splac.AÚV dhp.CZ REP. spl.16.9.13                    </t>
  </si>
  <si>
    <t xml:space="preserve">  nákup 1000ks dhp. CZ REP. 16.9.13-AÚV                </t>
  </si>
  <si>
    <t>PZ</t>
  </si>
  <si>
    <t xml:space="preserve"> + </t>
  </si>
  <si>
    <t xml:space="preserve"> - </t>
  </si>
  <si>
    <t>KZ</t>
  </si>
  <si>
    <t xml:space="preserve">splacení </t>
  </si>
  <si>
    <t>Pořízení majetku</t>
  </si>
  <si>
    <t>Poj.činnost</t>
  </si>
  <si>
    <t xml:space="preserve">  11028</t>
  </si>
  <si>
    <t xml:space="preserve">    3.2.2011</t>
  </si>
  <si>
    <t xml:space="preserve">  inzerce k CP                                         </t>
  </si>
  <si>
    <t xml:space="preserve">  11035</t>
  </si>
  <si>
    <t xml:space="preserve">    7.2.2011</t>
  </si>
  <si>
    <t xml:space="preserve">  inzerce v čas. Dovolená                              </t>
  </si>
  <si>
    <t xml:space="preserve">  11091</t>
  </si>
  <si>
    <t xml:space="preserve">   28.3.2011</t>
  </si>
  <si>
    <t xml:space="preserve">  prezentace www.info.cz 19.3.-31.12.11                </t>
  </si>
  <si>
    <t xml:space="preserve">  11137</t>
  </si>
  <si>
    <t xml:space="preserve">   26.4.2011</t>
  </si>
  <si>
    <t xml:space="preserve">  fotky na web                                         </t>
  </si>
  <si>
    <t xml:space="preserve">  inzerce v čas.Bonus                                  </t>
  </si>
  <si>
    <t xml:space="preserve">  11173</t>
  </si>
  <si>
    <t xml:space="preserve">   23.5.2011</t>
  </si>
  <si>
    <t xml:space="preserve">  11179</t>
  </si>
  <si>
    <t xml:space="preserve">    3.6.2011</t>
  </si>
  <si>
    <t xml:space="preserve">  inzerce v čas.Bonus info 1/11                        </t>
  </si>
  <si>
    <t xml:space="preserve">  11209</t>
  </si>
  <si>
    <t xml:space="preserve">   22.6.2011</t>
  </si>
  <si>
    <t xml:space="preserve">  zprac.výroční zprávy r.2010                          </t>
  </si>
  <si>
    <t xml:space="preserve">  11214</t>
  </si>
  <si>
    <t xml:space="preserve">   26.6.2011</t>
  </si>
  <si>
    <t xml:space="preserve">  reklam.prezentace SOBSA 18.6.11                      </t>
  </si>
  <si>
    <t xml:space="preserve">  11233</t>
  </si>
  <si>
    <t xml:space="preserve">  provize za zprostř.reklamy 1-6/11                    </t>
  </si>
  <si>
    <t xml:space="preserve">  11252</t>
  </si>
  <si>
    <t xml:space="preserve">   27.7.2011</t>
  </si>
  <si>
    <t xml:space="preserve">  webhosting+doména 8-12/11                            </t>
  </si>
  <si>
    <t xml:space="preserve">  11289</t>
  </si>
  <si>
    <t xml:space="preserve">    1.9.2011</t>
  </si>
  <si>
    <t xml:space="preserve">  propagační předměty k DÚP                            </t>
  </si>
  <si>
    <t xml:space="preserve">  11300</t>
  </si>
  <si>
    <t xml:space="preserve">    2.9.2011</t>
  </si>
  <si>
    <t xml:space="preserve">  plakáty, krabičky, tašky pro NDÚP                    </t>
  </si>
  <si>
    <t xml:space="preserve">  11301</t>
  </si>
  <si>
    <t xml:space="preserve">    5.9.2011</t>
  </si>
  <si>
    <t xml:space="preserve">  letáčky k DÚP                                        </t>
  </si>
  <si>
    <t xml:space="preserve">  vizitky J.V.+M.T.                                    </t>
  </si>
  <si>
    <t xml:space="preserve">  11349</t>
  </si>
  <si>
    <t xml:space="preserve">  14.10.2011</t>
  </si>
  <si>
    <t xml:space="preserve">  reklam.dárkové předměty k DÚP                        </t>
  </si>
  <si>
    <t xml:space="preserve">  11402</t>
  </si>
  <si>
    <t xml:space="preserve">  inzerce v Bonus Info-zima 11                         </t>
  </si>
  <si>
    <t xml:space="preserve">  11419</t>
  </si>
  <si>
    <t xml:space="preserve">   5.12.2011</t>
  </si>
  <si>
    <t xml:space="preserve">  inzerce Bonus                                        </t>
  </si>
  <si>
    <t xml:space="preserve">  dárkové tašky "miminko" pro pojištěnce               </t>
  </si>
  <si>
    <t xml:space="preserve">  11430</t>
  </si>
  <si>
    <t xml:space="preserve">  14.12.2011</t>
  </si>
  <si>
    <t xml:space="preserve">  výroba plakátu k HOSP                                </t>
  </si>
  <si>
    <t xml:space="preserve">  HOSP - fotky na web                                  </t>
  </si>
  <si>
    <t xml:space="preserve">  11456</t>
  </si>
  <si>
    <t xml:space="preserve">  29.12.2011</t>
  </si>
  <si>
    <t xml:space="preserve">  úprava web.stránek za r. 2011                        </t>
  </si>
  <si>
    <t xml:space="preserve">  11474</t>
  </si>
  <si>
    <t xml:space="preserve">  CA Komfort-provize za reklamu 7-12/11                </t>
  </si>
  <si>
    <t xml:space="preserve">  11010</t>
  </si>
  <si>
    <t xml:space="preserve">   22.3.2011</t>
  </si>
  <si>
    <t xml:space="preserve">  web.prezentace 4-12/11 MUDr. Zemek                   </t>
  </si>
  <si>
    <t xml:space="preserve">  reklam.prezentace S.H.S.A. 1/11                      </t>
  </si>
  <si>
    <t xml:space="preserve">  reklam.prezentace JK Olšany. 1/11                    </t>
  </si>
  <si>
    <t xml:space="preserve">  reklam.prezentace S.H.S.A 2/11                       </t>
  </si>
  <si>
    <t xml:space="preserve">  reklam.prezentace JK Olšany 2/11                     </t>
  </si>
  <si>
    <t xml:space="preserve">  prezentace na www info 1.1.-18.3.11                  </t>
  </si>
  <si>
    <t xml:space="preserve">  webhosting 1.-3.11                                   </t>
  </si>
  <si>
    <t xml:space="preserve">  web.certifikáty SSL 1-3/11                           </t>
  </si>
  <si>
    <t xml:space="preserve">  reklamní prezentace S.H.S.A. 3/11                    </t>
  </si>
  <si>
    <t xml:space="preserve">  reklamní prezentace JK Olšany 3/11                   </t>
  </si>
  <si>
    <t xml:space="preserve">  reklam.prezentace S.H.S.A. 4/11                      </t>
  </si>
  <si>
    <t xml:space="preserve">  reklam.prezentace JK Olšany 4/11                     </t>
  </si>
  <si>
    <t xml:space="preserve">  reklam.prezentace S.H.S.A 5/11                       </t>
  </si>
  <si>
    <t xml:space="preserve">  reklam.prezentace JK Olšany 5/11                     </t>
  </si>
  <si>
    <t xml:space="preserve">  reklam.prezentace S.H.S.A. 6/11                      </t>
  </si>
  <si>
    <t xml:space="preserve">  reklam.prezentace JK Olšany 6/11                     </t>
  </si>
  <si>
    <t xml:space="preserve">  reklam.prezentace MM-GOLF TEAM 6/11                  </t>
  </si>
  <si>
    <t xml:space="preserve">  webhosting 4-6/11                                    </t>
  </si>
  <si>
    <t xml:space="preserve">  web certifikáty SSL 4-6/11                           </t>
  </si>
  <si>
    <t xml:space="preserve">  reklam.prezentace S.H.S.A.7/11                       </t>
  </si>
  <si>
    <t xml:space="preserve">  reklam.prezentace JK Olšany 7/11                     </t>
  </si>
  <si>
    <t xml:space="preserve">  reklam.prezentace MM-GOLF TEAM 7/11                  </t>
  </si>
  <si>
    <t xml:space="preserve">  reklam.prezentace S.H.S.A. 8/11                      </t>
  </si>
  <si>
    <t xml:space="preserve">  reklam.prezentace JK Olšany 8/11                     </t>
  </si>
  <si>
    <t xml:space="preserve">  reklam.prezentace MM-GOLF  TEAM 8/11                 </t>
  </si>
  <si>
    <t xml:space="preserve">  reklam.prezentace S.H.S.A. 9/11                      </t>
  </si>
  <si>
    <t xml:space="preserve">  reklam.prezentace JK Olšany 9/11                     </t>
  </si>
  <si>
    <t xml:space="preserve">  reklam.prezentace MM-GOLF TEAM 9/11                  </t>
  </si>
  <si>
    <t xml:space="preserve">  webhosting 7-8/11                                    </t>
  </si>
  <si>
    <t xml:space="preserve">  web certifikáty SSl 7-9/11                           </t>
  </si>
  <si>
    <t xml:space="preserve">  reklam.prezentace S.H.S.A. 10/11                     </t>
  </si>
  <si>
    <t xml:space="preserve">  reklam.prezentace JK Olšany 10/11                    </t>
  </si>
  <si>
    <t xml:space="preserve">  reklam.prezentace MM-GOLF TEAM 10/11                 </t>
  </si>
  <si>
    <t xml:space="preserve">  reklam.prezentace S.H.S.A. 11/11                     </t>
  </si>
  <si>
    <t xml:space="preserve">  reklam.prezentace JK Olšany 11/11                    </t>
  </si>
  <si>
    <t xml:space="preserve">  reklam.prezentace MM-GOLF TEAM 11/11                 </t>
  </si>
  <si>
    <t xml:space="preserve">  web certifikáty SSL 10-11/11                         </t>
  </si>
  <si>
    <t xml:space="preserve">  reklam.prezentace S.H.S.A. 12/11                     </t>
  </si>
  <si>
    <t xml:space="preserve">  reklam.prezentace JK Olšany 12/11                    </t>
  </si>
  <si>
    <t xml:space="preserve">  reklam.prezentace MM-GOLF TEAM 12/11                 </t>
  </si>
  <si>
    <t xml:space="preserve">  web.certifikáty SSL 12/11                            </t>
  </si>
  <si>
    <t xml:space="preserve">    9.9.2011</t>
  </si>
  <si>
    <t xml:space="preserve">  reklamní předměty pro DÚP                            </t>
  </si>
  <si>
    <t xml:space="preserve">  11003</t>
  </si>
  <si>
    <t xml:space="preserve">  CP 1/11 provize z inkasa-OZP                         </t>
  </si>
  <si>
    <t xml:space="preserve">  11009</t>
  </si>
  <si>
    <t xml:space="preserve">  CP 2/11 provize z inkasa-OZP                         </t>
  </si>
  <si>
    <t xml:space="preserve">  11016</t>
  </si>
  <si>
    <t xml:space="preserve">  CP 3/11 provize z inkasa-OZP                         </t>
  </si>
  <si>
    <t xml:space="preserve">  11022</t>
  </si>
  <si>
    <t xml:space="preserve">  CP 4/11 provize z inkasa OZP                         </t>
  </si>
  <si>
    <t xml:space="preserve">  11030</t>
  </si>
  <si>
    <t xml:space="preserve">  CP 5/11 provize z inkasa-OZP                         </t>
  </si>
  <si>
    <t xml:space="preserve">  11038</t>
  </si>
  <si>
    <t xml:space="preserve">  CP 6/11 provize z inkasa-OZP                         </t>
  </si>
  <si>
    <t xml:space="preserve">  11041</t>
  </si>
  <si>
    <t xml:space="preserve">  CP 7/11 provize z inkasa-OZP                         </t>
  </si>
  <si>
    <t xml:space="preserve">  11046</t>
  </si>
  <si>
    <t xml:space="preserve">  CP 8/11 provize z inkasa-OZP                         </t>
  </si>
  <si>
    <t xml:space="preserve">  11052</t>
  </si>
  <si>
    <t xml:space="preserve">  CP 9/11 provize z inkasa-OZP                         </t>
  </si>
  <si>
    <t xml:space="preserve">  11057</t>
  </si>
  <si>
    <t xml:space="preserve">  CP 10/11 provize z inkasa-OZP                        </t>
  </si>
  <si>
    <t xml:space="preserve">  11062</t>
  </si>
  <si>
    <t xml:space="preserve">  CP 11/11 provize z inkasa OZP                        </t>
  </si>
  <si>
    <t xml:space="preserve">  11067</t>
  </si>
  <si>
    <t xml:space="preserve">  CP 12/11 provize z inkasa OZP                        </t>
  </si>
  <si>
    <t xml:space="preserve">  11004</t>
  </si>
  <si>
    <t xml:space="preserve">  CP 1/11 provize ZPŠ                                  </t>
  </si>
  <si>
    <t xml:space="preserve">  CP 2/11 provize ZPŠ                                  </t>
  </si>
  <si>
    <t xml:space="preserve">  11017</t>
  </si>
  <si>
    <t xml:space="preserve">  CP 3/11 provize ZPŠ                                  </t>
  </si>
  <si>
    <t xml:space="preserve">  11023</t>
  </si>
  <si>
    <t xml:space="preserve">  CP 4/11 provize ZPŠ                                  </t>
  </si>
  <si>
    <t xml:space="preserve">  11031</t>
  </si>
  <si>
    <t xml:space="preserve">  CP 5/11 provize ZPŠ                                  </t>
  </si>
  <si>
    <t xml:space="preserve">  11034</t>
  </si>
  <si>
    <t xml:space="preserve">  CP 6/11 provize ZPŠ                                  </t>
  </si>
  <si>
    <t xml:space="preserve">  11042</t>
  </si>
  <si>
    <t xml:space="preserve">  CP 7/11 provize-ZPŠ                                  </t>
  </si>
  <si>
    <t xml:space="preserve">  11047</t>
  </si>
  <si>
    <t xml:space="preserve">  CP 8/11 provize ZPŠ                                  </t>
  </si>
  <si>
    <t xml:space="preserve">  11053</t>
  </si>
  <si>
    <t xml:space="preserve">  CP 9/11 provize ZPŠ                                  </t>
  </si>
  <si>
    <t xml:space="preserve">  11058</t>
  </si>
  <si>
    <t xml:space="preserve">  CP 10/11 provize-ZPŠ                                 </t>
  </si>
  <si>
    <t xml:space="preserve">  11063</t>
  </si>
  <si>
    <t xml:space="preserve">  CP 11/11 provize ZPŠ                                 </t>
  </si>
  <si>
    <t xml:space="preserve">  11068</t>
  </si>
  <si>
    <t xml:space="preserve">  CP 12/11 provize ZPŠ                                 </t>
  </si>
  <si>
    <t xml:space="preserve">  11007</t>
  </si>
  <si>
    <t xml:space="preserve">  CP 1/11 provize BVV                                  </t>
  </si>
  <si>
    <t xml:space="preserve">  11013</t>
  </si>
  <si>
    <t xml:space="preserve">  CP 2/11 provize BVV                                  </t>
  </si>
  <si>
    <t xml:space="preserve">  11019</t>
  </si>
  <si>
    <t xml:space="preserve">  CP 3/11 provize BVV                                  </t>
  </si>
  <si>
    <t xml:space="preserve">  11026</t>
  </si>
  <si>
    <t xml:space="preserve">  11033</t>
  </si>
  <si>
    <t xml:space="preserve">  CP 5/11 provize BVV                                  </t>
  </si>
  <si>
    <t xml:space="preserve">  11036</t>
  </si>
  <si>
    <t xml:space="preserve">  CP 6/11 provize BVV                                  </t>
  </si>
  <si>
    <t xml:space="preserve">  11044</t>
  </si>
  <si>
    <t xml:space="preserve">  CP 7/11 provize-BVV                                  </t>
  </si>
  <si>
    <t xml:space="preserve">  11049</t>
  </si>
  <si>
    <t xml:space="preserve">  CP 8/11 provize BVV                                  </t>
  </si>
  <si>
    <t xml:space="preserve">  11055</t>
  </si>
  <si>
    <t xml:space="preserve">  CP 9/11 provize-BVV                                  </t>
  </si>
  <si>
    <t xml:space="preserve">  11059</t>
  </si>
  <si>
    <t xml:space="preserve">  CP 10/11 provize-BVV                                 </t>
  </si>
  <si>
    <t xml:space="preserve">  11064</t>
  </si>
  <si>
    <t xml:space="preserve">  CP 11/11 provize BVV                                 </t>
  </si>
  <si>
    <t xml:space="preserve">  11005</t>
  </si>
  <si>
    <t xml:space="preserve">  CP 1/11 provize CA Komfort                           </t>
  </si>
  <si>
    <t xml:space="preserve">  11011</t>
  </si>
  <si>
    <t xml:space="preserve">  CP 2/11 provize CA Komfort                           </t>
  </si>
  <si>
    <t xml:space="preserve">  11018</t>
  </si>
  <si>
    <t xml:space="preserve">  CP 3/11 provize CA Komfort                           </t>
  </si>
  <si>
    <t xml:space="preserve">  11032</t>
  </si>
  <si>
    <t xml:space="preserve">  CP 5/11 provize CA Komfort                           </t>
  </si>
  <si>
    <t xml:space="preserve">  CP 6/11 provize CA KOMFORT                           </t>
  </si>
  <si>
    <t xml:space="preserve">  11043</t>
  </si>
  <si>
    <t xml:space="preserve">  CP 7/11 provize-CA Komfort                           </t>
  </si>
  <si>
    <t xml:space="preserve">  11048</t>
  </si>
  <si>
    <t xml:space="preserve">  CP 8/11 provize CA Komfort                           </t>
  </si>
  <si>
    <t xml:space="preserve">  11054</t>
  </si>
  <si>
    <t xml:space="preserve">  CP 9/11 provize-CA Komfort                           </t>
  </si>
  <si>
    <t xml:space="preserve">  11069</t>
  </si>
  <si>
    <t xml:space="preserve">  CP 12/11 provize CA Komfort                          </t>
  </si>
  <si>
    <t xml:space="preserve">  11006</t>
  </si>
  <si>
    <t xml:space="preserve">  CP 1/11 provize Mirandella                           </t>
  </si>
  <si>
    <t xml:space="preserve">  11012</t>
  </si>
  <si>
    <t xml:space="preserve">  CP 2/11 provize Mirandella                           </t>
  </si>
  <si>
    <t xml:space="preserve">  11024</t>
  </si>
  <si>
    <t xml:space="preserve">  CP 4/11 provize Mirandella                           </t>
  </si>
  <si>
    <t xml:space="preserve">  11025</t>
  </si>
  <si>
    <t xml:space="preserve">  CP 3/11 provize Mirandella                           </t>
  </si>
  <si>
    <t xml:space="preserve">  CP 1/11 provize ze slev-OZP                          </t>
  </si>
  <si>
    <t xml:space="preserve">  CP 2/11 provize ze slev-OZP                          </t>
  </si>
  <si>
    <t xml:space="preserve">  CP 3/11 provize ze slev-OZP                          </t>
  </si>
  <si>
    <t xml:space="preserve">  CP 4/11 provize ze slev OZP                          </t>
  </si>
  <si>
    <t xml:space="preserve">  CP 5/11 provize ze slev-OZP                          </t>
  </si>
  <si>
    <t xml:space="preserve">  CP 6/11 provize ze slev-OZP                          </t>
  </si>
  <si>
    <t xml:space="preserve">  CP 7/11 provize ze slev-OZP                          </t>
  </si>
  <si>
    <t xml:space="preserve">  CP 8/11 provize ze slev-OZP                          </t>
  </si>
  <si>
    <t xml:space="preserve">  CP 9/11 provize ze slev-OZP                          </t>
  </si>
  <si>
    <t xml:space="preserve">  CP 10/11 provize ze slev-OZP                         </t>
  </si>
  <si>
    <t xml:space="preserve">  CP 11/11 provize ze slev OZP                         </t>
  </si>
  <si>
    <t xml:space="preserve">  CP 12/11 provize ze slev OZP                         </t>
  </si>
  <si>
    <t xml:space="preserve">  11002</t>
  </si>
  <si>
    <t xml:space="preserve">  HOSP 1/11 provize OZP                                </t>
  </si>
  <si>
    <t xml:space="preserve">  11015</t>
  </si>
  <si>
    <t xml:space="preserve">  HOSP 3/11 provize OZP                                </t>
  </si>
  <si>
    <t xml:space="preserve">  11029</t>
  </si>
  <si>
    <t xml:space="preserve">  HOSP 5/11 provize OZP                                </t>
  </si>
  <si>
    <t xml:space="preserve">  11039</t>
  </si>
  <si>
    <t xml:space="preserve">  HOSP 6/11 provize OZP                                </t>
  </si>
  <si>
    <t xml:space="preserve">  11040</t>
  </si>
  <si>
    <t xml:space="preserve">  HOSP 7/11 provize OZP                                </t>
  </si>
  <si>
    <t xml:space="preserve">  11056</t>
  </si>
  <si>
    <t xml:space="preserve">  HOSP 10/11 provize OZP                               </t>
  </si>
  <si>
    <t xml:space="preserve">  11066</t>
  </si>
  <si>
    <t xml:space="preserve">  HOSP 12/11 provize OZP                               </t>
  </si>
  <si>
    <t xml:space="preserve">  11060</t>
  </si>
  <si>
    <t xml:space="preserve">  HOSP 11/11 provize ZPŠ                               </t>
  </si>
  <si>
    <t xml:space="preserve">  11001</t>
  </si>
  <si>
    <t xml:space="preserve">  DÚP 1/11 provize OZP                                 </t>
  </si>
  <si>
    <t xml:space="preserve">  11008</t>
  </si>
  <si>
    <t xml:space="preserve">  DÚP 2/11 provize OZP                                 </t>
  </si>
  <si>
    <t xml:space="preserve">  11014</t>
  </si>
  <si>
    <t xml:space="preserve">  DÚP 3/11 provize OZP                                 </t>
  </si>
  <si>
    <t xml:space="preserve">  11021</t>
  </si>
  <si>
    <t xml:space="preserve">  DÚP 4/11 provize OZP                                 </t>
  </si>
  <si>
    <t xml:space="preserve">  DÚP 5/11 provize OZP                                 </t>
  </si>
  <si>
    <t xml:space="preserve">  11037</t>
  </si>
  <si>
    <t xml:space="preserve">  DÚP 6/11 provize OZP                                 </t>
  </si>
  <si>
    <t xml:space="preserve">  11045</t>
  </si>
  <si>
    <t xml:space="preserve">  DÚP 7/11 provize OZP                                 </t>
  </si>
  <si>
    <t xml:space="preserve">  11050</t>
  </si>
  <si>
    <t xml:space="preserve">  DÚP 8/11 OZP                                         </t>
  </si>
  <si>
    <t xml:space="preserve">  11051</t>
  </si>
  <si>
    <t xml:space="preserve">  DÚP 9/11 provize OZP                                 </t>
  </si>
  <si>
    <t xml:space="preserve">  11061</t>
  </si>
  <si>
    <t xml:space="preserve">  DÚP 11/11 provize OZP                                </t>
  </si>
  <si>
    <t xml:space="preserve">  11065</t>
  </si>
  <si>
    <t xml:space="preserve">  DÚP 12/11 provize OZP                                </t>
  </si>
  <si>
    <t xml:space="preserve">  11020</t>
  </si>
  <si>
    <t xml:space="preserve">  DÚP 2/11 provize ZPŠ                                 </t>
  </si>
  <si>
    <t xml:space="preserve">  11027</t>
  </si>
  <si>
    <t xml:space="preserve">  DÚP 5/11 provize ZPŠ                                 </t>
  </si>
  <si>
    <t xml:space="preserve">   18.2.2011</t>
  </si>
  <si>
    <t xml:space="preserve">  služby KUTA 1/11                                     </t>
  </si>
  <si>
    <t xml:space="preserve">  11089</t>
  </si>
  <si>
    <t xml:space="preserve">  služby KUTA 2/11                                     </t>
  </si>
  <si>
    <t xml:space="preserve">  11131</t>
  </si>
  <si>
    <t xml:space="preserve">   30.3.2011</t>
  </si>
  <si>
    <t xml:space="preserve">  služby k nájmu-KUTA 3/11                             </t>
  </si>
  <si>
    <t xml:space="preserve">  11165</t>
  </si>
  <si>
    <t xml:space="preserve">   18.5.2011</t>
  </si>
  <si>
    <t xml:space="preserve">  služby KUTA 4/11                                     </t>
  </si>
  <si>
    <t xml:space="preserve">  11199</t>
  </si>
  <si>
    <t xml:space="preserve">  služby KUTA 5/11                                     </t>
  </si>
  <si>
    <t xml:space="preserve">  11237</t>
  </si>
  <si>
    <t xml:space="preserve">  služby KUTA 6/11                                     </t>
  </si>
  <si>
    <t xml:space="preserve">  11282</t>
  </si>
  <si>
    <t xml:space="preserve">   24.8.2011</t>
  </si>
  <si>
    <t xml:space="preserve">  služby KUTA 7/11                                     </t>
  </si>
  <si>
    <t xml:space="preserve">  11314</t>
  </si>
  <si>
    <t xml:space="preserve">   14.9.2011</t>
  </si>
  <si>
    <t xml:space="preserve">  služby KUTA 8/11                                     </t>
  </si>
  <si>
    <t xml:space="preserve">  11355</t>
  </si>
  <si>
    <t xml:space="preserve">  17.10.2011</t>
  </si>
  <si>
    <t xml:space="preserve">  služby KUTA 9/11                                     </t>
  </si>
  <si>
    <t xml:space="preserve">  11391</t>
  </si>
  <si>
    <t xml:space="preserve">  15.11.2011</t>
  </si>
  <si>
    <t xml:space="preserve">  služby KUTA 10/11                                    </t>
  </si>
  <si>
    <t xml:space="preserve">  11432</t>
  </si>
  <si>
    <t xml:space="preserve">  služby KUTA 11/11                                    </t>
  </si>
  <si>
    <t xml:space="preserve">  11470</t>
  </si>
  <si>
    <t xml:space="preserve">  služby KUTA 12/11                                    </t>
  </si>
  <si>
    <t xml:space="preserve">   15.1.2011</t>
  </si>
  <si>
    <t xml:space="preserve">  OZP-nájemné archiv Roškotova 1/11                    </t>
  </si>
  <si>
    <t xml:space="preserve">   15.2.2011</t>
  </si>
  <si>
    <t xml:space="preserve">  OZP-nájemné archiv Roškotova 2/11                    </t>
  </si>
  <si>
    <t xml:space="preserve">   15.3.2011</t>
  </si>
  <si>
    <t xml:space="preserve">  OZP-nájemné archiv Roškotova 3/11                    </t>
  </si>
  <si>
    <t xml:space="preserve">  OZP-nájemné archiv Roškotova 4/11                    </t>
  </si>
  <si>
    <t xml:space="preserve">   15.5.2011</t>
  </si>
  <si>
    <t xml:space="preserve">  OZP-nájemné archiv Roškotova 5/11                    </t>
  </si>
  <si>
    <t xml:space="preserve">   15.6.2011</t>
  </si>
  <si>
    <t xml:space="preserve">  OZP-nájemné archiv Roškotova 6/11                    </t>
  </si>
  <si>
    <t xml:space="preserve">   15.7.2011</t>
  </si>
  <si>
    <t xml:space="preserve">  OZP-nájemné archiv Roškotova 7/11                    </t>
  </si>
  <si>
    <t xml:space="preserve">   15.8.2011</t>
  </si>
  <si>
    <t xml:space="preserve">  nájemné archiv Roškotova 8/11                        </t>
  </si>
  <si>
    <t xml:space="preserve">   15.9.2011</t>
  </si>
  <si>
    <t xml:space="preserve">  OZP-nájemné archiv Roškotova 9/11                    </t>
  </si>
  <si>
    <t xml:space="preserve">  15.10.2011</t>
  </si>
  <si>
    <t xml:space="preserve">  OZP-nájemné archiv Roškotova 10/11                   </t>
  </si>
  <si>
    <t xml:space="preserve">  OZP-nájemné archiv Roškotova 11/11                   </t>
  </si>
  <si>
    <t xml:space="preserve">  15.12.2011</t>
  </si>
  <si>
    <t xml:space="preserve">  OZP-nájemné archiv Roškotova 12/11                   </t>
  </si>
  <si>
    <t xml:space="preserve">    1.1.2011</t>
  </si>
  <si>
    <t xml:space="preserve">  OZP-nájemné Tusarova 1/11                            </t>
  </si>
  <si>
    <t xml:space="preserve">  OZP-služby Roškotova 1/11                            </t>
  </si>
  <si>
    <t xml:space="preserve">  nájemné KUTA 1/11                                    </t>
  </si>
  <si>
    <t xml:space="preserve">  jednorázové nájemné KUTA 1/11                        </t>
  </si>
  <si>
    <t xml:space="preserve">    1.2.2011</t>
  </si>
  <si>
    <t xml:space="preserve">  OZP-služby Roškotova 2/11                            </t>
  </si>
  <si>
    <t xml:space="preserve">  OZP-nájemné Tusarova 2/11                            </t>
  </si>
  <si>
    <t xml:space="preserve">  nájemné KUTA 2/11                                    </t>
  </si>
  <si>
    <t xml:space="preserve">  jednorázové nájemné KUTA 2/11                        </t>
  </si>
  <si>
    <t xml:space="preserve">    1.3.2011</t>
  </si>
  <si>
    <t xml:space="preserve">  OZP-nájemné Tusarova 3/11                            </t>
  </si>
  <si>
    <t xml:space="preserve">  OZP-služby Roškotova 3/11                            </t>
  </si>
  <si>
    <t xml:space="preserve">  nájemné KUTA 3/11                                    </t>
  </si>
  <si>
    <t xml:space="preserve">  jednorázové nájemné KUTA 3/11                        </t>
  </si>
  <si>
    <t xml:space="preserve">    1.4.2011</t>
  </si>
  <si>
    <t xml:space="preserve">  OZP-nájemné Tusarova 4/11                            </t>
  </si>
  <si>
    <t xml:space="preserve">  OZP-nájemné Roškotova 4/11                           </t>
  </si>
  <si>
    <t xml:space="preserve">   15.4.2011</t>
  </si>
  <si>
    <t xml:space="preserve">  nájemné KUTA 4/11                                    </t>
  </si>
  <si>
    <t xml:space="preserve">  jednorázové nájemné KUTA 4/11                        </t>
  </si>
  <si>
    <t xml:space="preserve">    1.5.2011</t>
  </si>
  <si>
    <t xml:space="preserve">  OZP-nájemné Tusarova 5/11                            </t>
  </si>
  <si>
    <t xml:space="preserve">  OZP-služby Roškotova 5/11                            </t>
  </si>
  <si>
    <t xml:space="preserve">  nájemné KUTA 5/11                                    </t>
  </si>
  <si>
    <t xml:space="preserve">  jednorázové nájemné KUTA 5/11                        </t>
  </si>
  <si>
    <t xml:space="preserve">    1.6.2011</t>
  </si>
  <si>
    <t xml:space="preserve">  OZP-nájemné Tusarova 6/11                            </t>
  </si>
  <si>
    <t xml:space="preserve">  OZP-služby Roškotova 6/11                            </t>
  </si>
  <si>
    <t xml:space="preserve">  nájemné KUTA 6/11                                    </t>
  </si>
  <si>
    <t xml:space="preserve">  jednorázové nájemné KUTA 6/11                        </t>
  </si>
  <si>
    <t xml:space="preserve">    1.7.2011</t>
  </si>
  <si>
    <t xml:space="preserve">  OZP-nájemné Tusarova 7/11                            </t>
  </si>
  <si>
    <t xml:space="preserve">  OZP-nájemné Roškotova 7/11                           </t>
  </si>
  <si>
    <t xml:space="preserve">  nájemné KUTA 7/11                                    </t>
  </si>
  <si>
    <t xml:space="preserve">  jednorázové nájemné KUTA 7/11                        </t>
  </si>
  <si>
    <t xml:space="preserve">    1.8.2011</t>
  </si>
  <si>
    <t xml:space="preserve">  OZP-nájemné Tusarova 8/11                            </t>
  </si>
  <si>
    <t xml:space="preserve">  OZP-služby Roškotova 8/11                            </t>
  </si>
  <si>
    <t xml:space="preserve">  nájemné KUTA 8/11                                    </t>
  </si>
  <si>
    <t xml:space="preserve">  jednorázové nájemné KUTA 8/11                        </t>
  </si>
  <si>
    <t xml:space="preserve">  nájemné KUTA 9/11                                    </t>
  </si>
  <si>
    <t xml:space="preserve">  OZP-nájemné Tusarova 9/11                            </t>
  </si>
  <si>
    <t xml:space="preserve">  OZP-služby Roškotova 9/11                            </t>
  </si>
  <si>
    <t xml:space="preserve">  jednorázové nájemné KUTA 9/11                        </t>
  </si>
  <si>
    <t xml:space="preserve">   1.10.2011</t>
  </si>
  <si>
    <t xml:space="preserve">  OZP-nájemné Tusarova 10/11                           </t>
  </si>
  <si>
    <t xml:space="preserve">  OZP-služby Roškotova 10/11                           </t>
  </si>
  <si>
    <t xml:space="preserve">  nájemné KUTA 10/11                                   </t>
  </si>
  <si>
    <t xml:space="preserve">  jednorázové nájemné KUTA 10/11                       </t>
  </si>
  <si>
    <t xml:space="preserve">   1.11.2011</t>
  </si>
  <si>
    <t xml:space="preserve">  OZP-nájemné Tusarova 11/11                           </t>
  </si>
  <si>
    <t xml:space="preserve">  OZP-služby Roškotova 11/11                           </t>
  </si>
  <si>
    <t xml:space="preserve">  nájemné KUTA 11/11                                   </t>
  </si>
  <si>
    <t xml:space="preserve">  jednorázové nájemné KUTA 11/11                       </t>
  </si>
  <si>
    <t xml:space="preserve">   1.12.2011</t>
  </si>
  <si>
    <t xml:space="preserve">  OZP-služby Roškotova 12/11                           </t>
  </si>
  <si>
    <t xml:space="preserve">  OZP-nájemné Tusarova 12/11                           </t>
  </si>
  <si>
    <t xml:space="preserve">  OZP-nájemné KUTA 12/11                               </t>
  </si>
  <si>
    <t xml:space="preserve">  jednorázové nájemné KUTA 12/11                       </t>
  </si>
  <si>
    <t xml:space="preserve">  pronájem IT sítě OZP 1/11                            </t>
  </si>
  <si>
    <t xml:space="preserve">  pronájem sítě IT 2/11                                </t>
  </si>
  <si>
    <t xml:space="preserve">  11109</t>
  </si>
  <si>
    <t xml:space="preserve">  pronájem IT sítě 3/11                                </t>
  </si>
  <si>
    <t xml:space="preserve">  11154</t>
  </si>
  <si>
    <t xml:space="preserve">  pronájem IT sítě 4/11                                </t>
  </si>
  <si>
    <t xml:space="preserve">  11186</t>
  </si>
  <si>
    <t xml:space="preserve">  pronájem IT sítě 5/11                                </t>
  </si>
  <si>
    <t xml:space="preserve">  11225</t>
  </si>
  <si>
    <t xml:space="preserve">  pronájem IT sítě 6/11                                </t>
  </si>
  <si>
    <t xml:space="preserve">  11267</t>
  </si>
  <si>
    <t xml:space="preserve">  pronájem IT sítě 7/11                                </t>
  </si>
  <si>
    <t xml:space="preserve">  11299</t>
  </si>
  <si>
    <t xml:space="preserve">  pronájem IT sítě 8/11                                </t>
  </si>
  <si>
    <t xml:space="preserve">  11336</t>
  </si>
  <si>
    <t xml:space="preserve">  pronájem sítě OZP 9/11                               </t>
  </si>
  <si>
    <t xml:space="preserve">  11377</t>
  </si>
  <si>
    <t xml:space="preserve">  pronájem IT sítě 10/11                               </t>
  </si>
  <si>
    <t xml:space="preserve">  11410</t>
  </si>
  <si>
    <t xml:space="preserve">  pronájem sítě OZP 11/11                              </t>
  </si>
  <si>
    <t xml:space="preserve">  11462</t>
  </si>
  <si>
    <t xml:space="preserve">  pronájem IT sítě 12/11                               </t>
  </si>
  <si>
    <t xml:space="preserve">  11472</t>
  </si>
  <si>
    <t xml:space="preserve">  30.12.2011</t>
  </si>
  <si>
    <t xml:space="preserve">  OZP-reprografické práce v roce 2011                  </t>
  </si>
  <si>
    <t xml:space="preserve">  telefony-terminál Brno 1/11                          </t>
  </si>
  <si>
    <t xml:space="preserve">  telefony 1/11-terminály Brno                         </t>
  </si>
  <si>
    <t xml:space="preserve">  11077</t>
  </si>
  <si>
    <t xml:space="preserve">  telefony 2/11-terminál Brno                          </t>
  </si>
  <si>
    <t xml:space="preserve">  11085</t>
  </si>
  <si>
    <t xml:space="preserve">  telefony 2/11-terminály OZP                          </t>
  </si>
  <si>
    <t xml:space="preserve">  11116</t>
  </si>
  <si>
    <t xml:space="preserve">  telefony 3/11-terminál Brno                          </t>
  </si>
  <si>
    <t xml:space="preserve">  11128</t>
  </si>
  <si>
    <t xml:space="preserve">  telefony 3/11-terminály OZP                          </t>
  </si>
  <si>
    <t xml:space="preserve">  11163</t>
  </si>
  <si>
    <t xml:space="preserve">  telefony 4/11-terminály OZP                          </t>
  </si>
  <si>
    <t xml:space="preserve">  11189</t>
  </si>
  <si>
    <t xml:space="preserve">  telefony 5/11-terminál Brno                          </t>
  </si>
  <si>
    <t xml:space="preserve">  11200</t>
  </si>
  <si>
    <t xml:space="preserve">  telefony 5/11-terminály OZP                          </t>
  </si>
  <si>
    <t xml:space="preserve">  11206</t>
  </si>
  <si>
    <t xml:space="preserve">  telefon 4/11 terminál Brno                           </t>
  </si>
  <si>
    <t xml:space="preserve">  11229</t>
  </si>
  <si>
    <t xml:space="preserve">  telefony-terminál Brno 6/11                          </t>
  </si>
  <si>
    <t xml:space="preserve">  11246</t>
  </si>
  <si>
    <t xml:space="preserve">   18.7.2011</t>
  </si>
  <si>
    <t xml:space="preserve">  telefony 6/11-terminály OZP                          </t>
  </si>
  <si>
    <t xml:space="preserve">  11264</t>
  </si>
  <si>
    <t xml:space="preserve">  telefony 7/11-terminál Brno                          </t>
  </si>
  <si>
    <t xml:space="preserve">  11275</t>
  </si>
  <si>
    <t xml:space="preserve">  telefony 7/11-terminály OZP                          </t>
  </si>
  <si>
    <t xml:space="preserve">  11304</t>
  </si>
  <si>
    <t xml:space="preserve">  telefony 8/11 terminál Brno                          </t>
  </si>
  <si>
    <t xml:space="preserve">  11313</t>
  </si>
  <si>
    <t xml:space="preserve">  telefony 8/11-terminály OZP                          </t>
  </si>
  <si>
    <t xml:space="preserve">  11342</t>
  </si>
  <si>
    <t xml:space="preserve">   4.10.2011</t>
  </si>
  <si>
    <t xml:space="preserve">  telefony 9/11-terminál Brno                          </t>
  </si>
  <si>
    <t xml:space="preserve">  11351</t>
  </si>
  <si>
    <t xml:space="preserve">  telefony 9/11-terminály OZP                          </t>
  </si>
  <si>
    <t xml:space="preserve">  11379</t>
  </si>
  <si>
    <t xml:space="preserve">  telefony 10/11-terminál Brno                         </t>
  </si>
  <si>
    <t xml:space="preserve">  11382</t>
  </si>
  <si>
    <t xml:space="preserve">  telefony 10/11-terminály OZP                         </t>
  </si>
  <si>
    <t xml:space="preserve">  11420</t>
  </si>
  <si>
    <t xml:space="preserve">  telefony 11/11 - terminál Brno                       </t>
  </si>
  <si>
    <t xml:space="preserve">  11434</t>
  </si>
  <si>
    <t xml:space="preserve">  telefony 11/11 terminály OZP                         </t>
  </si>
  <si>
    <t xml:space="preserve">  11455</t>
  </si>
  <si>
    <t xml:space="preserve">  telefon 12/11-terminál Brno                          </t>
  </si>
  <si>
    <t xml:space="preserve">  11469</t>
  </si>
  <si>
    <t xml:space="preserve">  telefony 12/11-terminály OZP                         </t>
  </si>
  <si>
    <t xml:space="preserve">  telefony 9/11-terminál Brno-oprava FD 11342          </t>
  </si>
  <si>
    <t xml:space="preserve">  telefony 1/11                                        </t>
  </si>
  <si>
    <t xml:space="preserve">  telefony 2/11                                        </t>
  </si>
  <si>
    <t xml:space="preserve">  11107</t>
  </si>
  <si>
    <t xml:space="preserve">  telefony 3/11                                        </t>
  </si>
  <si>
    <t xml:space="preserve">  11144</t>
  </si>
  <si>
    <t xml:space="preserve">  telefony 4/11                                        </t>
  </si>
  <si>
    <t xml:space="preserve">  11180</t>
  </si>
  <si>
    <t xml:space="preserve">  telefony 5/11                                        </t>
  </si>
  <si>
    <t xml:space="preserve">  11226</t>
  </si>
  <si>
    <t xml:space="preserve">  telefony 6/11                                        </t>
  </si>
  <si>
    <t xml:space="preserve">  11266</t>
  </si>
  <si>
    <t xml:space="preserve">  telefony 7/11                                        </t>
  </si>
  <si>
    <t xml:space="preserve">  11298</t>
  </si>
  <si>
    <t xml:space="preserve">  telefony 8/11                                        </t>
  </si>
  <si>
    <t xml:space="preserve">  11335</t>
  </si>
  <si>
    <t xml:space="preserve">  telefony 9/11                                        </t>
  </si>
  <si>
    <t xml:space="preserve">  11376</t>
  </si>
  <si>
    <t xml:space="preserve">  telefony 10/11                                       </t>
  </si>
  <si>
    <t xml:space="preserve">  11409</t>
  </si>
  <si>
    <t xml:space="preserve">  telefony 11/11                                       </t>
  </si>
  <si>
    <t xml:space="preserve">  11457</t>
  </si>
  <si>
    <t xml:space="preserve">  telefony 12/11                                       </t>
  </si>
  <si>
    <t xml:space="preserve">    7.1.2011</t>
  </si>
  <si>
    <t xml:space="preserve">  mobily 1.-.7.1.11                                    </t>
  </si>
  <si>
    <t xml:space="preserve">  mobily 8.1.-7.2.11                                   </t>
  </si>
  <si>
    <t xml:space="preserve">  11080</t>
  </si>
  <si>
    <t xml:space="preserve">   11.3.2011</t>
  </si>
  <si>
    <t xml:space="preserve">  popl.za využití Mobil+                               </t>
  </si>
  <si>
    <t xml:space="preserve">  11083</t>
  </si>
  <si>
    <t xml:space="preserve">    7.3.2011</t>
  </si>
  <si>
    <t xml:space="preserve">  O2-mobil 8.2.-7.3.11                                 </t>
  </si>
  <si>
    <t xml:space="preserve">  11119</t>
  </si>
  <si>
    <t xml:space="preserve">    7.4.2011</t>
  </si>
  <si>
    <t xml:space="preserve">  mobily 8.3.-7.4.11                                   </t>
  </si>
  <si>
    <t xml:space="preserve">  11156</t>
  </si>
  <si>
    <t xml:space="preserve">    7.5.2011</t>
  </si>
  <si>
    <t xml:space="preserve">  mobil 8.4.-7.5.11                                    </t>
  </si>
  <si>
    <t xml:space="preserve">  11195</t>
  </si>
  <si>
    <t xml:space="preserve">    7.6.2011</t>
  </si>
  <si>
    <t xml:space="preserve">  mobily 8.5.-7.6.11                                   </t>
  </si>
  <si>
    <t xml:space="preserve">  11232</t>
  </si>
  <si>
    <t xml:space="preserve">    7.7.2011</t>
  </si>
  <si>
    <t xml:space="preserve">  O2 mobily 8.6.-7.7.11                                </t>
  </si>
  <si>
    <t xml:space="preserve">  11274</t>
  </si>
  <si>
    <t xml:space="preserve">    7.8.2011</t>
  </si>
  <si>
    <t xml:space="preserve">  mobily 8.7.-7.8.11                                   </t>
  </si>
  <si>
    <t xml:space="preserve">  11306</t>
  </si>
  <si>
    <t xml:space="preserve">    7.9.2011</t>
  </si>
  <si>
    <t xml:space="preserve">  mobily 8.8.-7.9.11                                   </t>
  </si>
  <si>
    <t xml:space="preserve">  11346</t>
  </si>
  <si>
    <t xml:space="preserve">   7.10.2011</t>
  </si>
  <si>
    <t xml:space="preserve">  mobily 8.9.-7.10.11                                  </t>
  </si>
  <si>
    <t xml:space="preserve">  11383</t>
  </si>
  <si>
    <t xml:space="preserve">   7.11.2011</t>
  </si>
  <si>
    <t xml:space="preserve">  O2-mobilní telefony 8.10.-7.11.11                    </t>
  </si>
  <si>
    <t xml:space="preserve">  11423</t>
  </si>
  <si>
    <t xml:space="preserve">   7.12.2011</t>
  </si>
  <si>
    <t xml:space="preserve">  O2 - mobily 8.11. - 7.12.                            </t>
  </si>
  <si>
    <t xml:space="preserve">  mob.telefon 1/11 Ing.Vitáček                         </t>
  </si>
  <si>
    <t xml:space="preserve">  mibilní telefony 2/11 Ing. Vitáček                   </t>
  </si>
  <si>
    <t xml:space="preserve">  mobilní telefony 3/11 Ing.Vitáček                    </t>
  </si>
  <si>
    <t xml:space="preserve">  mob.telefony 4/11 Ing.Vitáček                        </t>
  </si>
  <si>
    <t xml:space="preserve">  mob.telefony 5/11 Ing.Vitáček                        </t>
  </si>
  <si>
    <t xml:space="preserve">  mobilní telefony 6/11 Ing.Vitáček                    </t>
  </si>
  <si>
    <t xml:space="preserve">  mobilní telefony 7/11 Ing.Vitáček                    </t>
  </si>
  <si>
    <t xml:space="preserve">  mob.telefony 8/11 Ing. Vitáček                       </t>
  </si>
  <si>
    <t xml:space="preserve">  mobil telefony 9/11 Ing.Vitáček                      </t>
  </si>
  <si>
    <t xml:space="preserve">  mobilní telefony 10/11 Ing.Vitáček                   </t>
  </si>
  <si>
    <t xml:space="preserve">  mobilní telefon 11/11 Ing.Vitáček                    </t>
  </si>
  <si>
    <t xml:space="preserve">  mob.telefony 12/11 Ing.Vitáček                       </t>
  </si>
  <si>
    <t xml:space="preserve">  mobily 8.12.-31.12.11                                </t>
  </si>
  <si>
    <t>inzerce</t>
  </si>
  <si>
    <t>provize</t>
  </si>
  <si>
    <t>DÚP</t>
  </si>
  <si>
    <t>HOSP</t>
  </si>
  <si>
    <t>ZP</t>
  </si>
  <si>
    <t>CP-hrubé prov.náklady</t>
  </si>
  <si>
    <t>ZP-hrubé prov.náklady</t>
  </si>
  <si>
    <t>ÚP-hrubé prov.nájklady</t>
  </si>
  <si>
    <t>rezervy-podíl zajistitelů (rozdíl 504,506,604,606)</t>
  </si>
  <si>
    <t>CP = 5</t>
  </si>
  <si>
    <t>CP = 6</t>
  </si>
  <si>
    <t>CP (větší 5..)</t>
  </si>
  <si>
    <t>ÚP (větší 5..)</t>
  </si>
  <si>
    <t>CP 5</t>
  </si>
  <si>
    <t>CP 6</t>
  </si>
  <si>
    <t>704</t>
  </si>
  <si>
    <t>CZECH REPUBLIC/10000/3,4%/1.9.15/plášť</t>
  </si>
  <si>
    <t>714</t>
  </si>
  <si>
    <t>CZECH REPUBLIC/10000/3,4%/1.9.15/diskont</t>
  </si>
  <si>
    <t>CZECH REPUBLIC/10000/3,55%/18.10.12/AÚV</t>
  </si>
  <si>
    <t>CZECH REPUBLIC/10000/3.4%/1.9.15/AÚV</t>
  </si>
  <si>
    <t>TBÚ ČSOB 253405217/0300</t>
  </si>
  <si>
    <t>805</t>
  </si>
  <si>
    <t>TÚ PPF Banka 2015200004/6000</t>
  </si>
  <si>
    <t>BÚ ČS 5140432/0800-PK On-line</t>
  </si>
  <si>
    <t>CHF</t>
  </si>
  <si>
    <t>Nákl.příšť.období-batohy Zvonek 6.rok</t>
  </si>
  <si>
    <t>270</t>
  </si>
  <si>
    <t>Nerozdělený zisk-rok 2011</t>
  </si>
  <si>
    <t>Časově rozlišené nákl.na poj.smlouvy</t>
  </si>
  <si>
    <t>Propagační příspěvky pojištěncům-nedaň.</t>
  </si>
  <si>
    <t>831</t>
  </si>
  <si>
    <t>Náklady na sociální pojištění-statutáři</t>
  </si>
  <si>
    <t>841</t>
  </si>
  <si>
    <t>Náklady na zdrav.pojištění-OZP-statutáři</t>
  </si>
  <si>
    <t>890</t>
  </si>
  <si>
    <t>Odměny statutárním orgánům-daňové</t>
  </si>
  <si>
    <t>Poplatky\ za plateb.karty-e-commerce, ČS</t>
  </si>
  <si>
    <t>Čerpání rezervy-HOSP-IBNR</t>
  </si>
  <si>
    <t>Čerp.zajišť.rezervy-nezasloužené ÚP</t>
  </si>
  <si>
    <t>HV dle zakázek k 31.12.2012</t>
  </si>
  <si>
    <t>pohl.za pojistníky</t>
  </si>
  <si>
    <t>pohl.za sprostř.</t>
  </si>
  <si>
    <t>pohledávky ze zajištění</t>
  </si>
  <si>
    <t>závazky za pojistníky</t>
  </si>
  <si>
    <t>záv.daňové+SP+ZP</t>
  </si>
  <si>
    <t>záv.ostatní</t>
  </si>
  <si>
    <t>Název účtu / Text dokladu</t>
  </si>
  <si>
    <t xml:space="preserve">  97</t>
  </si>
  <si>
    <t xml:space="preserve">   31.3.2012</t>
  </si>
  <si>
    <t xml:space="preserve">  přecenění dhp.na tržní hodnotu k 31.3.12             </t>
  </si>
  <si>
    <t xml:space="preserve">           </t>
  </si>
  <si>
    <t xml:space="preserve">   30.6.2012</t>
  </si>
  <si>
    <t xml:space="preserve">  přecenění dhp.na tržní hodnotu k 30.6.12             </t>
  </si>
  <si>
    <t xml:space="preserve">   30.9.2012</t>
  </si>
  <si>
    <t xml:space="preserve">  přecenění dhp.na tržní hodnotu k 30.9.12             </t>
  </si>
  <si>
    <t xml:space="preserve">  31.10.2012</t>
  </si>
  <si>
    <t xml:space="preserve">  spl.dhp. CITI GROUP k 30.10.12                       </t>
  </si>
  <si>
    <t xml:space="preserve">  spl.dhp. CITI GROUP-rozdíl mezi PH+JH                </t>
  </si>
  <si>
    <t xml:space="preserve">  31.12.2012</t>
  </si>
  <si>
    <t xml:space="preserve">  přecenění dhp.na tržní hodnotu k 31.12.12            </t>
  </si>
  <si>
    <t xml:space="preserve">   31.1.2012</t>
  </si>
  <si>
    <t xml:space="preserve">  AÚV 1/12                                             </t>
  </si>
  <si>
    <t xml:space="preserve">   29.2.2012</t>
  </si>
  <si>
    <t xml:space="preserve">  AÚV 2/12                                             </t>
  </si>
  <si>
    <t xml:space="preserve">  AÚV 3/12                                             </t>
  </si>
  <si>
    <t xml:space="preserve">   30.4.2012</t>
  </si>
  <si>
    <t xml:space="preserve">  AÚV 4/12                                             </t>
  </si>
  <si>
    <t xml:space="preserve">   31.5.2012</t>
  </si>
  <si>
    <t xml:space="preserve">  AÚV 5/12                                             </t>
  </si>
  <si>
    <t xml:space="preserve">  AÚV 6/12                                             </t>
  </si>
  <si>
    <t xml:space="preserve">   31.7.2012</t>
  </si>
  <si>
    <t xml:space="preserve">  AÚV 7/12                                             </t>
  </si>
  <si>
    <t xml:space="preserve">   31.8.2012</t>
  </si>
  <si>
    <t xml:space="preserve">  AÚV 8/12                                             </t>
  </si>
  <si>
    <t xml:space="preserve">  AÚV 9/12                                             </t>
  </si>
  <si>
    <t xml:space="preserve">  AÚV k 30.10.12                                       </t>
  </si>
  <si>
    <t xml:space="preserve">  spl.kupónu CITI GROUP k 30.10.12                     </t>
  </si>
  <si>
    <t xml:space="preserve">  AÚV k 11.4.12                                        </t>
  </si>
  <si>
    <t xml:space="preserve">  splacení kupónu CZ REP. spl. 11.4.15                 </t>
  </si>
  <si>
    <t xml:space="preserve">  hal.vyrovnání AÚV k 30.9.12                          </t>
  </si>
  <si>
    <t xml:space="preserve">  AÚV 10/12                                            </t>
  </si>
  <si>
    <t xml:space="preserve">  30.11.2012</t>
  </si>
  <si>
    <t xml:space="preserve">  AÚV 11/12                                            </t>
  </si>
  <si>
    <t xml:space="preserve">  AÚV 12/12                                            </t>
  </si>
  <si>
    <t xml:space="preserve">  hal.vyrovnání AÚV k 31.12.12                         </t>
  </si>
  <si>
    <t xml:space="preserve">  18.10.2012</t>
  </si>
  <si>
    <t xml:space="preserve">  spl.dhp. CZECH REPUBLIC k 18.10.12                   </t>
  </si>
  <si>
    <t xml:space="preserve">  23.10.2012</t>
  </si>
  <si>
    <t xml:space="preserve">  nákup 530ks dhp.CZ REPUBLIC spl.1.9.15-nominál       </t>
  </si>
  <si>
    <t xml:space="preserve">  diskont dhp.702 do splatnosti za 1/12                </t>
  </si>
  <si>
    <t xml:space="preserve">  diskont dhp. 702 do splatnosti za 2/12               </t>
  </si>
  <si>
    <t xml:space="preserve">  diskont dhp.702 do splatnosti za 3/12                </t>
  </si>
  <si>
    <t xml:space="preserve">  diskont dluhopisu 702 do splatnosti za 4/12          </t>
  </si>
  <si>
    <t xml:space="preserve">  diskont dluhopisu 702 do spl. za 5/12                </t>
  </si>
  <si>
    <t xml:space="preserve">  diskont dluhopisu 702 do spl. za 6/12                </t>
  </si>
  <si>
    <t xml:space="preserve">  diskont dluhopisu 702 do spl. za 7/12                </t>
  </si>
  <si>
    <t xml:space="preserve">  diskont dluhopisu 702 do spl. za 8/12                </t>
  </si>
  <si>
    <t xml:space="preserve">  diskont dhp. 702 do platnosti za 9/12                </t>
  </si>
  <si>
    <t xml:space="preserve">  spl.dhp. CZECH REPUBLIC k 18.10.12-diskont           </t>
  </si>
  <si>
    <t xml:space="preserve">  diskont dhp.703 do splatnosti za 1/12                </t>
  </si>
  <si>
    <t xml:space="preserve">  diskont dhp. 703 do splatnosti za 2/12               </t>
  </si>
  <si>
    <t xml:space="preserve">  diskont dhp.703 do splatnosti za 3/12                </t>
  </si>
  <si>
    <t xml:space="preserve">  diskont dluhopisu 703 do splatnosti za 4/12          </t>
  </si>
  <si>
    <t xml:space="preserve">  diskont dluhopisu 703 do spl. za 5/12                </t>
  </si>
  <si>
    <t xml:space="preserve">  diskont dluhopisu 703 do spl. za 6/12                </t>
  </si>
  <si>
    <t xml:space="preserve">  diskont dluhopisu 703 do spl. za 7/12                </t>
  </si>
  <si>
    <t xml:space="preserve">  diskont dluhopisu 703 do spl. za 8/12                </t>
  </si>
  <si>
    <t xml:space="preserve">  diskont dhp. 703 do platnosti za 9/12                </t>
  </si>
  <si>
    <t xml:space="preserve">  diskont dhp. 703 do splatnosti za 10/12              </t>
  </si>
  <si>
    <t xml:space="preserve">  diskont dhp.703 do splatnosti.za 11/12               </t>
  </si>
  <si>
    <t xml:space="preserve">  diskont dhp.703 do splatnosti za 12/12               </t>
  </si>
  <si>
    <t xml:space="preserve">  nákup 530ks dhp.CZ REPUBLIC spl.1.9.15-diskont       </t>
  </si>
  <si>
    <t xml:space="preserve">  diskont dhp. 704 do splatnosti za 10/12              </t>
  </si>
  <si>
    <t xml:space="preserve">  diskont dhp.704 do splatnosti.za 11/12               </t>
  </si>
  <si>
    <t xml:space="preserve">  diskont dhp.704 do splatnosti za 12/12               </t>
  </si>
  <si>
    <t xml:space="preserve">  diskont dhp. 704 do spl. 10/12-oprava                </t>
  </si>
  <si>
    <t xml:space="preserve">  diskont dhp. 704 do spl. 11/12-oprava                </t>
  </si>
  <si>
    <t xml:space="preserve">  AÚV CZ REP k 18.10.12-dorovnání po připsání          </t>
  </si>
  <si>
    <t xml:space="preserve">  spl.kupónu CZECH REPUBLIC k 18.10.12                 </t>
  </si>
  <si>
    <t xml:space="preserve">   17.9.2012</t>
  </si>
  <si>
    <t xml:space="preserve">  AÚV k 17.9.12                                        </t>
  </si>
  <si>
    <t xml:space="preserve">  spl.kupónu CZ REP. spl.16.9.13                       </t>
  </si>
  <si>
    <t xml:space="preserve">  nákup 530ks dhp.CZ REPUBLIC spl.1.9.15-AÚV           </t>
  </si>
  <si>
    <t>!! Opraveno</t>
  </si>
  <si>
    <t>Odložené náklady na pořízení poj.smluv</t>
  </si>
  <si>
    <t>Odložené pořiz.náklady na poj.smlouvy</t>
  </si>
  <si>
    <t xml:space="preserve">  10</t>
  </si>
  <si>
    <t xml:space="preserve">  12159</t>
  </si>
  <si>
    <t xml:space="preserve">   16.5.2012</t>
  </si>
  <si>
    <t xml:space="preserve">  Prezentace pro Škoda Auto                            </t>
  </si>
  <si>
    <t xml:space="preserve">  12010</t>
  </si>
  <si>
    <t xml:space="preserve">    9.1.2012</t>
  </si>
  <si>
    <t xml:space="preserve">  inzerce ve ZS                                        </t>
  </si>
  <si>
    <t xml:space="preserve">  12018</t>
  </si>
  <si>
    <t xml:space="preserve">  SSL Web Server certif.pro r. 2012 (1-12/12)          </t>
  </si>
  <si>
    <t xml:space="preserve">  12079</t>
  </si>
  <si>
    <t xml:space="preserve">   15.3.2012</t>
  </si>
  <si>
    <t xml:space="preserve">  graf. návrh k propagaci DÚP                          </t>
  </si>
  <si>
    <t xml:space="preserve">  12091</t>
  </si>
  <si>
    <t xml:space="preserve">   20.3.2012</t>
  </si>
  <si>
    <t xml:space="preserve">  prezentace www.info 19.3. - 31.12.12                 </t>
  </si>
  <si>
    <t xml:space="preserve">  12094</t>
  </si>
  <si>
    <t xml:space="preserve">   22.3.2012</t>
  </si>
  <si>
    <t xml:space="preserve">  inzerce v čas. Bonus                                 </t>
  </si>
  <si>
    <t xml:space="preserve">  taška Miminko                                        </t>
  </si>
  <si>
    <t xml:space="preserve">  12120</t>
  </si>
  <si>
    <t xml:space="preserve">    5.4.2012</t>
  </si>
  <si>
    <t xml:space="preserve">  titulka k VZ r. 11                                   </t>
  </si>
  <si>
    <t xml:space="preserve">  12123</t>
  </si>
  <si>
    <t xml:space="preserve">   10.4.2012</t>
  </si>
  <si>
    <t xml:space="preserve">  SEVEN SPORT - dětské chrániče k DÚP                  </t>
  </si>
  <si>
    <t xml:space="preserve">  12132</t>
  </si>
  <si>
    <t xml:space="preserve">   30.3.2012</t>
  </si>
  <si>
    <t xml:space="preserve">  propagační prospekty Zvonek                          </t>
  </si>
  <si>
    <t xml:space="preserve">  12142</t>
  </si>
  <si>
    <t xml:space="preserve">    3.5.2012</t>
  </si>
  <si>
    <t xml:space="preserve">  12149</t>
  </si>
  <si>
    <t xml:space="preserve">  plakáty GINA k DÚP                                   </t>
  </si>
  <si>
    <t xml:space="preserve">  12207</t>
  </si>
  <si>
    <t xml:space="preserve">   21.6.2012</t>
  </si>
  <si>
    <t xml:space="preserve">  SOBSA - reklam. akce 16.6.12                         </t>
  </si>
  <si>
    <t xml:space="preserve">  12227</t>
  </si>
  <si>
    <t xml:space="preserve">    2.7.2012</t>
  </si>
  <si>
    <t xml:space="preserve">  CA KOMFORT-provize za reklamu 1-6/12                 </t>
  </si>
  <si>
    <t xml:space="preserve">  12252</t>
  </si>
  <si>
    <t xml:space="preserve">   27.7.2012</t>
  </si>
  <si>
    <t xml:space="preserve">  webhosting+doména Vital. 8-12/12                     </t>
  </si>
  <si>
    <t xml:space="preserve">  12364</t>
  </si>
  <si>
    <t xml:space="preserve">  26.10.2012</t>
  </si>
  <si>
    <t xml:space="preserve">  reklamní prezentace 26.10.12                         </t>
  </si>
  <si>
    <t xml:space="preserve">  12384</t>
  </si>
  <si>
    <t xml:space="preserve">  29.11.2012</t>
  </si>
  <si>
    <t xml:space="preserve">  Inzerce v Bonus Info 2/12                            </t>
  </si>
  <si>
    <t xml:space="preserve">  12436</t>
  </si>
  <si>
    <t xml:space="preserve">  provize za reklamu 7-12/12 A.Brehová                 </t>
  </si>
  <si>
    <t xml:space="preserve">  12440</t>
  </si>
  <si>
    <t xml:space="preserve">  aktualizace www stránek                              </t>
  </si>
  <si>
    <t xml:space="preserve">  90</t>
  </si>
  <si>
    <t xml:space="preserve">  reklam.prezentace HANDICYCLING 1/12                  </t>
  </si>
  <si>
    <t xml:space="preserve">  reklam.prezentace JK Olšany 1/12                     </t>
  </si>
  <si>
    <t xml:space="preserve">   28.2.2012</t>
  </si>
  <si>
    <t xml:space="preserve">  reklam.prezentace HANDICYCLING 2/12                  </t>
  </si>
  <si>
    <t xml:space="preserve">  reklam.prezentace JK Olšany 2/12                     </t>
  </si>
  <si>
    <t xml:space="preserve">  inzerce v Bonus Info-jaro 2012                       </t>
  </si>
  <si>
    <t xml:space="preserve">  prezentace na www.info 1.1.-18.3.12                  </t>
  </si>
  <si>
    <t xml:space="preserve">  webhosting+doména vitalitas 1-3/12                   </t>
  </si>
  <si>
    <t xml:space="preserve">  reklam.prezentace HANDICYCLING 3/12                  </t>
  </si>
  <si>
    <t xml:space="preserve">  reklam prezentace JK Olšany 3/12                     </t>
  </si>
  <si>
    <t xml:space="preserve">  reklamní prezentace HANDICYCLING 4/12                </t>
  </si>
  <si>
    <t xml:space="preserve">  reklamní prezentace JK Olšany 4/12                   </t>
  </si>
  <si>
    <t xml:space="preserve">  reklam.prezentace HANDICYKLING 5/12                  </t>
  </si>
  <si>
    <t xml:space="preserve">  reklam.prezentace JK Olšany 5/12                     </t>
  </si>
  <si>
    <t xml:space="preserve">  reklam.prezentace HANDICYCLING 6/12                  </t>
  </si>
  <si>
    <t xml:space="preserve">  reklam.prezentace JK Olšany 6/12                     </t>
  </si>
  <si>
    <t xml:space="preserve">  webhosting+doména vitalitas 4-6/12                   </t>
  </si>
  <si>
    <t xml:space="preserve">  reklam.prezentace HANDICYCLING 7/12                  </t>
  </si>
  <si>
    <t xml:space="preserve">  reklam.prezentace JK Olšany 7/12                     </t>
  </si>
  <si>
    <t xml:space="preserve">  reklamní prezentace HANDICYCLING 8/12                </t>
  </si>
  <si>
    <t xml:space="preserve">  reklamní prezentace JK Olšany 8/12                   </t>
  </si>
  <si>
    <t xml:space="preserve">  reklam.prezentace HANDICYCLING 9/12                  </t>
  </si>
  <si>
    <t xml:space="preserve">  reklam.prezentace JK Olšany 9/12                     </t>
  </si>
  <si>
    <t xml:space="preserve">  webhosting+doména vitalitas 7-8/12                   </t>
  </si>
  <si>
    <t xml:space="preserve">  reklam.prezentace HANDICYCLING 10/12                 </t>
  </si>
  <si>
    <t xml:space="preserve">  reklam.prezentace JK Olšany 10/12                    </t>
  </si>
  <si>
    <t xml:space="preserve">  reklam.prezentace HANDICYCLING 11/12                 </t>
  </si>
  <si>
    <t xml:space="preserve">  reklam.prezentace JK Olšany 11/12                    </t>
  </si>
  <si>
    <t xml:space="preserve">  reklam.prezentace HANDICYCLING 12/12                 </t>
  </si>
  <si>
    <t xml:space="preserve">  reklam.prezentace JK Olšany 12/12                    </t>
  </si>
  <si>
    <t xml:space="preserve">  webhosting-doména witalitas 1-8/12 doúčt.            </t>
  </si>
  <si>
    <t xml:space="preserve"> 101</t>
  </si>
  <si>
    <t xml:space="preserve">  dárek- hračka s logem (k DUP Zvonek)                 </t>
  </si>
  <si>
    <t xml:space="preserve">  30</t>
  </si>
  <si>
    <t xml:space="preserve">  12001</t>
  </si>
  <si>
    <t xml:space="preserve">  CP 1/12 provize z inkasa OZP                         </t>
  </si>
  <si>
    <t xml:space="preserve">  12011</t>
  </si>
  <si>
    <t xml:space="preserve">  CP 2/12 provize z inkasa-OZP                         </t>
  </si>
  <si>
    <t xml:space="preserve">  12014</t>
  </si>
  <si>
    <t xml:space="preserve">  CP 3/12 provize z inkasa-OZP                         </t>
  </si>
  <si>
    <t xml:space="preserve">  12019</t>
  </si>
  <si>
    <t xml:space="preserve">  CP 4/12 provize z inkasa-OZP                         </t>
  </si>
  <si>
    <t xml:space="preserve">  12026</t>
  </si>
  <si>
    <t xml:space="preserve">  CP 5/12 provize z inkasa-OZP                         </t>
  </si>
  <si>
    <t xml:space="preserve">  12035</t>
  </si>
  <si>
    <t xml:space="preserve">  CP 6/12 provize z inkasa-OZP                         </t>
  </si>
  <si>
    <t xml:space="preserve">  12037</t>
  </si>
  <si>
    <t xml:space="preserve">  CP 7/12 provize z inkasa-OZP                         </t>
  </si>
  <si>
    <t xml:space="preserve">  12042</t>
  </si>
  <si>
    <t xml:space="preserve">  CP 8/12 provize z inkasa-OZP                         </t>
  </si>
  <si>
    <t xml:space="preserve">  12051</t>
  </si>
  <si>
    <t xml:space="preserve">  CP 9/12 provize z inkasa-OZP                         </t>
  </si>
  <si>
    <t xml:space="preserve">  12055</t>
  </si>
  <si>
    <t xml:space="preserve">  CP 10/12 provize z inkasa-OZP                        </t>
  </si>
  <si>
    <t xml:space="preserve">  12062</t>
  </si>
  <si>
    <t xml:space="preserve">  CP 11/12 provize z inkasa-OZP                        </t>
  </si>
  <si>
    <t xml:space="preserve">  12067</t>
  </si>
  <si>
    <t xml:space="preserve">  CP 12/12 provize z inkasa-OZP                        </t>
  </si>
  <si>
    <t xml:space="preserve">  12004</t>
  </si>
  <si>
    <t xml:space="preserve">  CP 1/12 provize ZPŠ                                  </t>
  </si>
  <si>
    <t xml:space="preserve">  12009</t>
  </si>
  <si>
    <t xml:space="preserve">  CP 2/12 provize ZPŠ                                  </t>
  </si>
  <si>
    <t xml:space="preserve">  12015</t>
  </si>
  <si>
    <t xml:space="preserve">  CP 3/12 provize ZPŠ                                  </t>
  </si>
  <si>
    <t xml:space="preserve">  12020</t>
  </si>
  <si>
    <t xml:space="preserve">  CP 4/12 provize ZPŠ                                  </t>
  </si>
  <si>
    <t xml:space="preserve">  12027</t>
  </si>
  <si>
    <t xml:space="preserve">  CP 5/12 provize ZPŠ                                  </t>
  </si>
  <si>
    <t xml:space="preserve">  12031</t>
  </si>
  <si>
    <t xml:space="preserve">  CP 6/12 provize ZPŠ                                  </t>
  </si>
  <si>
    <t xml:space="preserve">  12039</t>
  </si>
  <si>
    <t xml:space="preserve">  CP 7/12 provize-ZPŠ                                  </t>
  </si>
  <si>
    <t xml:space="preserve">  12041</t>
  </si>
  <si>
    <t xml:space="preserve">  CP 6/12 provize ZPŠ-doúčtování                       </t>
  </si>
  <si>
    <t xml:space="preserve">  12043</t>
  </si>
  <si>
    <t xml:space="preserve">  CP 8/12 provize ZPŠ                                  </t>
  </si>
  <si>
    <t xml:space="preserve">  12052</t>
  </si>
  <si>
    <t xml:space="preserve">  16.10.2012</t>
  </si>
  <si>
    <t xml:space="preserve">  CP 9/12 provize ZPŠ                                  </t>
  </si>
  <si>
    <t xml:space="preserve">  12058</t>
  </si>
  <si>
    <t xml:space="preserve">  CP 10/12 provize ZPŠ                                 </t>
  </si>
  <si>
    <t xml:space="preserve">  12063</t>
  </si>
  <si>
    <t xml:space="preserve">  CP 11/12 provize ZPŠ                                 </t>
  </si>
  <si>
    <t xml:space="preserve">  12068</t>
  </si>
  <si>
    <t xml:space="preserve">  CP 12/12 provize ZPŠ                                 </t>
  </si>
  <si>
    <t xml:space="preserve">  12006</t>
  </si>
  <si>
    <t xml:space="preserve">  CP 1/12 provize BVV                                  </t>
  </si>
  <si>
    <t xml:space="preserve">  CP 2/12 provize BVV                                  </t>
  </si>
  <si>
    <t xml:space="preserve">  12016</t>
  </si>
  <si>
    <t xml:space="preserve">  CP 3/12 provize BVV                                  </t>
  </si>
  <si>
    <t xml:space="preserve">  12022</t>
  </si>
  <si>
    <t xml:space="preserve">  CP 4/12 provize BVV                                  </t>
  </si>
  <si>
    <t xml:space="preserve">  12029</t>
  </si>
  <si>
    <t xml:space="preserve">  CP 4/12 provize BVV-storno 4/12                      </t>
  </si>
  <si>
    <t xml:space="preserve">  12030</t>
  </si>
  <si>
    <t xml:space="preserve">  CP 5/12 provize BVV                                  </t>
  </si>
  <si>
    <t xml:space="preserve">  12045</t>
  </si>
  <si>
    <t xml:space="preserve">  CP 8/12 BVV                                          </t>
  </si>
  <si>
    <t xml:space="preserve">  12054</t>
  </si>
  <si>
    <t xml:space="preserve">  CP 9/12 provize BVV                                  </t>
  </si>
  <si>
    <t xml:space="preserve">  12060</t>
  </si>
  <si>
    <t xml:space="preserve">  CP 10/12 BVV                                         </t>
  </si>
  <si>
    <t xml:space="preserve">  12065</t>
  </si>
  <si>
    <t xml:space="preserve">  CP 11/12 provize BVV                                 </t>
  </si>
  <si>
    <t xml:space="preserve">  12005</t>
  </si>
  <si>
    <t xml:space="preserve">  CP 1/12 provize CA Komfort                           </t>
  </si>
  <si>
    <t xml:space="preserve">  12021</t>
  </si>
  <si>
    <t xml:space="preserve">  CP 4/12 provize CA Komfort                           </t>
  </si>
  <si>
    <t xml:space="preserve">  12028</t>
  </si>
  <si>
    <t xml:space="preserve">  CP 5/12 provize CA Komfort                           </t>
  </si>
  <si>
    <t xml:space="preserve">  12032</t>
  </si>
  <si>
    <t xml:space="preserve">  CP 6/12 provize CA Komfort                           </t>
  </si>
  <si>
    <t xml:space="preserve">  12038</t>
  </si>
  <si>
    <t xml:space="preserve">  CP 7/12 provize-CA Komfort                           </t>
  </si>
  <si>
    <t xml:space="preserve">  12044</t>
  </si>
  <si>
    <t xml:space="preserve">  CP 8/12-provize CA Komfort                           </t>
  </si>
  <si>
    <t xml:space="preserve">  12053</t>
  </si>
  <si>
    <t xml:space="preserve">  CP 9/12 provize CA Komfort                           </t>
  </si>
  <si>
    <t xml:space="preserve">  12059</t>
  </si>
  <si>
    <t xml:space="preserve">  CP 10/12 provize CA Komfort                          </t>
  </si>
  <si>
    <t xml:space="preserve">  12064</t>
  </si>
  <si>
    <t xml:space="preserve">  CP 11/12 provize CA Komfort                          </t>
  </si>
  <si>
    <t xml:space="preserve">  12069</t>
  </si>
  <si>
    <t xml:space="preserve">  CP 12/12 provize CA Komfort                          </t>
  </si>
  <si>
    <t xml:space="preserve">  CP 1/12 provize ze slev OZP                          </t>
  </si>
  <si>
    <t xml:space="preserve">  CP 2/12 provize ze slev-OZP                          </t>
  </si>
  <si>
    <t xml:space="preserve">  CP 3/12 provize ze slev-OZP                          </t>
  </si>
  <si>
    <t xml:space="preserve">  CP 4/12 provize ze slev-OZP                          </t>
  </si>
  <si>
    <t xml:space="preserve">  CP 5/12 provize ze slev-OZP                          </t>
  </si>
  <si>
    <t xml:space="preserve">  CP 6/12 provize ze slev-OZP                          </t>
  </si>
  <si>
    <t xml:space="preserve">  CP 7/12 provize ze slev-OZP                          </t>
  </si>
  <si>
    <t xml:space="preserve">  CP 8/12 provize ze slev-OZP                          </t>
  </si>
  <si>
    <t xml:space="preserve">  CP 9/12 provize ze slev-OZP                          </t>
  </si>
  <si>
    <t xml:space="preserve">  CP 10/12 provize ze slev-OZP                         </t>
  </si>
  <si>
    <t xml:space="preserve">  CP 11/12 provize ze slev-OZP                         </t>
  </si>
  <si>
    <t xml:space="preserve">  CP 12/12 provize ze slev-OZP                         </t>
  </si>
  <si>
    <t xml:space="preserve">  12003</t>
  </si>
  <si>
    <t xml:space="preserve">  HOSP 1/12 provize OZP                                </t>
  </si>
  <si>
    <t xml:space="preserve">  12008</t>
  </si>
  <si>
    <t xml:space="preserve">  HOSP 2/12 provize OZP                                </t>
  </si>
  <si>
    <t xml:space="preserve">  12012</t>
  </si>
  <si>
    <t xml:space="preserve">  HOSP 3/12 provize OZP                                </t>
  </si>
  <si>
    <t xml:space="preserve">  HOSP 4/12 provize OZP                                </t>
  </si>
  <si>
    <t xml:space="preserve">  12025</t>
  </si>
  <si>
    <t xml:space="preserve">  HOSP 5/12 provize OZP                                </t>
  </si>
  <si>
    <t xml:space="preserve">  12034</t>
  </si>
  <si>
    <t xml:space="preserve">  HOSP 6/12 provize OZP                                </t>
  </si>
  <si>
    <t xml:space="preserve">  12040</t>
  </si>
  <si>
    <t xml:space="preserve">  HOSP 7/12 provize OZP                                </t>
  </si>
  <si>
    <t xml:space="preserve">  12046</t>
  </si>
  <si>
    <t xml:space="preserve">  HOSP 8/12 provize OZP                                </t>
  </si>
  <si>
    <t xml:space="preserve">  12050</t>
  </si>
  <si>
    <t xml:space="preserve">  HOSP 9/12 provize OZP                                </t>
  </si>
  <si>
    <t xml:space="preserve">  12056</t>
  </si>
  <si>
    <t xml:space="preserve">  HOSP 10/12 provize OZP                               </t>
  </si>
  <si>
    <t xml:space="preserve">  12061</t>
  </si>
  <si>
    <t xml:space="preserve">  HOSP 11/12 provize OZP                               </t>
  </si>
  <si>
    <t xml:space="preserve">  12066</t>
  </si>
  <si>
    <t xml:space="preserve">  HOSP 12/12 provize OZP                               </t>
  </si>
  <si>
    <t xml:space="preserve">  12002</t>
  </si>
  <si>
    <t xml:space="preserve">  DÚP 1/12 provize OZP                                 </t>
  </si>
  <si>
    <t xml:space="preserve">  12007</t>
  </si>
  <si>
    <t xml:space="preserve">  DÚP 2/12 provize OZP                                 </t>
  </si>
  <si>
    <t xml:space="preserve">  12013</t>
  </si>
  <si>
    <t xml:space="preserve">  DÚP 3/12 provize OZP                                 </t>
  </si>
  <si>
    <t xml:space="preserve">  12017</t>
  </si>
  <si>
    <t xml:space="preserve">  DÚP 4/12 provize OZP                                 </t>
  </si>
  <si>
    <t xml:space="preserve">  12023</t>
  </si>
  <si>
    <t xml:space="preserve">  DÚP 5/12 provize OZP                                 </t>
  </si>
  <si>
    <t xml:space="preserve">  12033</t>
  </si>
  <si>
    <t xml:space="preserve">  DÚP 6/12 provize OZP                                 </t>
  </si>
  <si>
    <t xml:space="preserve">  12036</t>
  </si>
  <si>
    <t xml:space="preserve">  DÚP 7/12 provize OZP                                 </t>
  </si>
  <si>
    <t xml:space="preserve">  12047</t>
  </si>
  <si>
    <t xml:space="preserve">  DÚP 8/12 provize OZP                                 </t>
  </si>
  <si>
    <t xml:space="preserve">  12049</t>
  </si>
  <si>
    <t xml:space="preserve">  DÚP 9/12 provize OZP                                 </t>
  </si>
  <si>
    <t xml:space="preserve">  12057</t>
  </si>
  <si>
    <t xml:space="preserve">  DÚP 10/12 provize OZP                                </t>
  </si>
  <si>
    <t xml:space="preserve">  12024</t>
  </si>
  <si>
    <t xml:space="preserve">  DÚP 5/12 provize ZPŠ                                 </t>
  </si>
  <si>
    <t xml:space="preserve">  12048</t>
  </si>
  <si>
    <t xml:space="preserve">  DÚP 8/12 provize ZPŠ                                 </t>
  </si>
  <si>
    <t xml:space="preserve">    2.1.2012</t>
  </si>
  <si>
    <t xml:space="preserve">  CD-vedení evidence CP I.Q/12                         </t>
  </si>
  <si>
    <t xml:space="preserve">   23.1.2012</t>
  </si>
  <si>
    <t xml:space="preserve">  obnova ochr. známky společnosti                      </t>
  </si>
  <si>
    <t xml:space="preserve">   13.2.2012</t>
  </si>
  <si>
    <t xml:space="preserve">  revize el. spotřebičů a přívodů                      </t>
  </si>
  <si>
    <t xml:space="preserve">  12072</t>
  </si>
  <si>
    <t xml:space="preserve">  sl. komerční spisovny nad doh. položku               </t>
  </si>
  <si>
    <t xml:space="preserve">  12102</t>
  </si>
  <si>
    <t xml:space="preserve">    2.4.2012</t>
  </si>
  <si>
    <t xml:space="preserve">  CDCP - vedení evidence emise II. Q/2012              </t>
  </si>
  <si>
    <t xml:space="preserve">  12135</t>
  </si>
  <si>
    <t xml:space="preserve">  servis výpočetní techniky - údržba                   </t>
  </si>
  <si>
    <t xml:space="preserve">  12162</t>
  </si>
  <si>
    <t xml:space="preserve">   15.5.2012</t>
  </si>
  <si>
    <t xml:space="preserve">  servis terminálu                                     </t>
  </si>
  <si>
    <t xml:space="preserve">  12219</t>
  </si>
  <si>
    <t xml:space="preserve">  CDCP vedení emise III.Q/12                           </t>
  </si>
  <si>
    <t xml:space="preserve">  12233</t>
  </si>
  <si>
    <t xml:space="preserve">  přehledy dokumentů k PÚ Ing.Krištof                  </t>
  </si>
  <si>
    <t xml:space="preserve">  12249</t>
  </si>
  <si>
    <t xml:space="preserve">   20.7.2012</t>
  </si>
  <si>
    <t xml:space="preserve">  12280</t>
  </si>
  <si>
    <t xml:space="preserve">  překlady k PÚ V.Krištof                              </t>
  </si>
  <si>
    <t xml:space="preserve">  12281</t>
  </si>
  <si>
    <t xml:space="preserve">   22.8.2012</t>
  </si>
  <si>
    <t xml:space="preserve">  oprava tiskárny                                      </t>
  </si>
  <si>
    <t xml:space="preserve">  12308</t>
  </si>
  <si>
    <t xml:space="preserve">   24.9.2012</t>
  </si>
  <si>
    <t xml:space="preserve">  odvoz el.odpadu                                      </t>
  </si>
  <si>
    <t xml:space="preserve">  12310</t>
  </si>
  <si>
    <t xml:space="preserve">   1.10.2012</t>
  </si>
  <si>
    <t xml:space="preserve">  CD CP vedení evidence emise IV.Q/12                  </t>
  </si>
  <si>
    <t xml:space="preserve">  12316</t>
  </si>
  <si>
    <t xml:space="preserve">  překlady k PU V.Krištof (dohoda o narovnání)         </t>
  </si>
  <si>
    <t xml:space="preserve">  12415</t>
  </si>
  <si>
    <t xml:space="preserve">  14.12.2012</t>
  </si>
  <si>
    <t xml:space="preserve">  služby komerční spisovny                             </t>
  </si>
  <si>
    <t xml:space="preserve">  40</t>
  </si>
  <si>
    <t xml:space="preserve">   11.1.2012</t>
  </si>
  <si>
    <t xml:space="preserve">  prodloužení  certifikátu r.12-J.Kecek                </t>
  </si>
  <si>
    <t xml:space="preserve">  servis tiskárny HP CLJ 4700 1-3/12                   </t>
  </si>
  <si>
    <t xml:space="preserve">  servis tiskárny HP CLJ 4700 4-6/12                   </t>
  </si>
  <si>
    <t xml:space="preserve">  servis tiskárny HP CLJ 4700 7-9/12                   </t>
  </si>
  <si>
    <t xml:space="preserve">  servis tiskárny HP CLJ 4700 10-12/12                 </t>
  </si>
  <si>
    <t xml:space="preserve">  čištění židlí                                        </t>
  </si>
  <si>
    <t xml:space="preserve">   27.4.2012</t>
  </si>
  <si>
    <t xml:space="preserve">   13.9.2012</t>
  </si>
  <si>
    <t xml:space="preserve">  2x vstup.na veletrh rekl.předmětů                    </t>
  </si>
  <si>
    <t xml:space="preserve">   16.2.2012</t>
  </si>
  <si>
    <t xml:space="preserve">  služby KUTA 1/12                                     </t>
  </si>
  <si>
    <t xml:space="preserve">  12088</t>
  </si>
  <si>
    <t xml:space="preserve">   19.3.2012</t>
  </si>
  <si>
    <t xml:space="preserve">  služby KUTA 2/12                                     </t>
  </si>
  <si>
    <t xml:space="preserve">  12125</t>
  </si>
  <si>
    <t xml:space="preserve">  služby KUTA 3/12                                     </t>
  </si>
  <si>
    <t xml:space="preserve">  12165</t>
  </si>
  <si>
    <t xml:space="preserve">   17.5.2012</t>
  </si>
  <si>
    <t xml:space="preserve">  služby KUTA 4/12                                     </t>
  </si>
  <si>
    <t xml:space="preserve">  12204</t>
  </si>
  <si>
    <t xml:space="preserve">   20.6.2012</t>
  </si>
  <si>
    <t xml:space="preserve">  služby KUTA 5/12                                     </t>
  </si>
  <si>
    <t xml:space="preserve">  12239</t>
  </si>
  <si>
    <t xml:space="preserve">   15.7.2012</t>
  </si>
  <si>
    <t xml:space="preserve">  služby KUTA 6/12                                     </t>
  </si>
  <si>
    <t xml:space="preserve">  12278</t>
  </si>
  <si>
    <t xml:space="preserve">   21.8.2012</t>
  </si>
  <si>
    <t xml:space="preserve">  služby KUTA 7/12                                     </t>
  </si>
  <si>
    <t xml:space="preserve">  12306</t>
  </si>
  <si>
    <t xml:space="preserve">  služby KUTA 8/12                                     </t>
  </si>
  <si>
    <t xml:space="preserve">  12348</t>
  </si>
  <si>
    <t xml:space="preserve">  22.10.2012</t>
  </si>
  <si>
    <t xml:space="preserve">  služby KUTA 9/12                                     </t>
  </si>
  <si>
    <t xml:space="preserve">  12383</t>
  </si>
  <si>
    <t xml:space="preserve">  20.11.2012</t>
  </si>
  <si>
    <t xml:space="preserve">  služby KUTA 10/12                                    </t>
  </si>
  <si>
    <t xml:space="preserve">  12416</t>
  </si>
  <si>
    <t xml:space="preserve">  služby KUTA 11/12                                    </t>
  </si>
  <si>
    <t xml:space="preserve">  12445</t>
  </si>
  <si>
    <t xml:space="preserve">  služby KUTA 12/12                                    </t>
  </si>
  <si>
    <t xml:space="preserve">   15.1.2012</t>
  </si>
  <si>
    <t xml:space="preserve">  OZP-nájemné archiv Roškotova 1/12                    </t>
  </si>
  <si>
    <t xml:space="preserve">   15.2.2012</t>
  </si>
  <si>
    <t xml:space="preserve">  OZP-nájemné archiv Roškotova 2/12                    </t>
  </si>
  <si>
    <t xml:space="preserve">  OZP-nájemné archiv Roškotova 3/12                    </t>
  </si>
  <si>
    <t xml:space="preserve">   15.4.2012</t>
  </si>
  <si>
    <t xml:space="preserve">  OZP-nájemné archiv Roškotova 4/12                    </t>
  </si>
  <si>
    <t xml:space="preserve">  OZP-nájemné archiv Roškotova 5/12                    </t>
  </si>
  <si>
    <t xml:space="preserve">   15.6.2012</t>
  </si>
  <si>
    <t xml:space="preserve">  OZP-nájemné archiv Roškotova 6/12                    </t>
  </si>
  <si>
    <t xml:space="preserve">  OZP-nájemné archiv Roškotova 7/12                    </t>
  </si>
  <si>
    <t xml:space="preserve">   15.8.2012</t>
  </si>
  <si>
    <t xml:space="preserve">  OZP-nájemné archiv Roškotova 8/12                    </t>
  </si>
  <si>
    <t xml:space="preserve">   15.9.2012</t>
  </si>
  <si>
    <t xml:space="preserve">  OZP-nájemné archiv Roškotova 9/12                    </t>
  </si>
  <si>
    <t xml:space="preserve">  15.10.2012</t>
  </si>
  <si>
    <t xml:space="preserve">  OZP-nájem archiv Roškotova 10/12                     </t>
  </si>
  <si>
    <t xml:space="preserve">  15.11.2012</t>
  </si>
  <si>
    <t xml:space="preserve">  OZP-nájemné archiv Roškotova 11/12                   </t>
  </si>
  <si>
    <t xml:space="preserve">  15.12.2012</t>
  </si>
  <si>
    <t xml:space="preserve">  OZP-nájemné archiv Roškotova 12/12                   </t>
  </si>
  <si>
    <t xml:space="preserve">    1.1.2012</t>
  </si>
  <si>
    <t xml:space="preserve">  OZP-nájemné Tusarova 1/12                            </t>
  </si>
  <si>
    <t xml:space="preserve">  OZP-služby Roškotova 1/12                            </t>
  </si>
  <si>
    <t xml:space="preserve">  nájemné KUTA 1/12                                    </t>
  </si>
  <si>
    <t xml:space="preserve">  jednorázové nájemné KUTA 1/12                        </t>
  </si>
  <si>
    <t xml:space="preserve">    1.2.2012</t>
  </si>
  <si>
    <t xml:space="preserve">  OZP-nájemné Tusarova 2/12                            </t>
  </si>
  <si>
    <t xml:space="preserve">  OZP-služby Roškotova 2/12                            </t>
  </si>
  <si>
    <t xml:space="preserve">  jednorázové nájemné KUTA 2/12                        </t>
  </si>
  <si>
    <t xml:space="preserve">  nájemné KUTA 2/12                                    </t>
  </si>
  <si>
    <t xml:space="preserve">    1.3.2012</t>
  </si>
  <si>
    <t xml:space="preserve">  OZP-nájemné Tusarova 3/12                            </t>
  </si>
  <si>
    <t xml:space="preserve">  OZP-služby Roškotova 3/12                            </t>
  </si>
  <si>
    <t xml:space="preserve">  nájemné KUTA 3/12                                    </t>
  </si>
  <si>
    <t xml:space="preserve">  jednorázové nájemné KUTA 3/12                        </t>
  </si>
  <si>
    <t xml:space="preserve">    1.4.2012</t>
  </si>
  <si>
    <t xml:space="preserve">  OZP-nájemné Tusarova 4/12                            </t>
  </si>
  <si>
    <t xml:space="preserve">  OZP-služby Roškotova 4/12                            </t>
  </si>
  <si>
    <t xml:space="preserve">  nájemné KUTA 4/12                                    </t>
  </si>
  <si>
    <t xml:space="preserve">  jednorázové nájemné KUTA 4/12                        </t>
  </si>
  <si>
    <t xml:space="preserve">    1.5.2012</t>
  </si>
  <si>
    <t xml:space="preserve">  OZP-nájemné Tusarova 5/12                            </t>
  </si>
  <si>
    <t xml:space="preserve">  OZP-služby Roškotova 5/12                            </t>
  </si>
  <si>
    <t xml:space="preserve">  nájemné KUTA 5/12                                    </t>
  </si>
  <si>
    <t xml:space="preserve">  jednorázové nájemné KUTA 5/12                        </t>
  </si>
  <si>
    <t xml:space="preserve">    1.6.2012</t>
  </si>
  <si>
    <t xml:space="preserve">  OZP-nájemné Tusarova 6/12                            </t>
  </si>
  <si>
    <t xml:space="preserve">  OZP-služby Roškotova 6/12                            </t>
  </si>
  <si>
    <t xml:space="preserve">  nájemné KUTA 6/12                                    </t>
  </si>
  <si>
    <t xml:space="preserve">  jednorázové nájemné KUTA 6/12                        </t>
  </si>
  <si>
    <t xml:space="preserve">    1.7.2012</t>
  </si>
  <si>
    <t xml:space="preserve">  OZP-nájemné Tusarova 7/12                            </t>
  </si>
  <si>
    <t xml:space="preserve">  OZP-služby Roškotova 7/12                            </t>
  </si>
  <si>
    <t xml:space="preserve">  nájemné KUTA 7/12                                    </t>
  </si>
  <si>
    <t xml:space="preserve">  jednorázové nájemné KUTA 7/12                        </t>
  </si>
  <si>
    <t xml:space="preserve">    1.8.2012</t>
  </si>
  <si>
    <t xml:space="preserve">  OZP-nájemné Tusarova 8/12                            </t>
  </si>
  <si>
    <t xml:space="preserve">  OZP-služby Roškotova 8/12                            </t>
  </si>
  <si>
    <t xml:space="preserve">  nájemné KUTA 8/12                                    </t>
  </si>
  <si>
    <t xml:space="preserve">  jednorázové nájemné KUTA 8/12                        </t>
  </si>
  <si>
    <t xml:space="preserve">    1.9.2012</t>
  </si>
  <si>
    <t xml:space="preserve">  OZP-nájemné Tusarova 9/12                            </t>
  </si>
  <si>
    <t xml:space="preserve">  OZP-služby Roškotova 9/12                            </t>
  </si>
  <si>
    <t xml:space="preserve">  nájemné KUTA 9/12                                    </t>
  </si>
  <si>
    <t xml:space="preserve">  jednorázové nájemné KUTA 9/12                        </t>
  </si>
  <si>
    <t xml:space="preserve">  OZP-služby Roškotova 10/12                           </t>
  </si>
  <si>
    <t xml:space="preserve">  OZP-nájemné Tusarova 10/12                           </t>
  </si>
  <si>
    <t xml:space="preserve">  nájemné KUTA 10/12                                   </t>
  </si>
  <si>
    <t xml:space="preserve">  jednorázové nájemné KUTA 10/12                       </t>
  </si>
  <si>
    <t xml:space="preserve">   1.11.2012</t>
  </si>
  <si>
    <t xml:space="preserve">  OZP-nájemné Tusarova 11/12                           </t>
  </si>
  <si>
    <t xml:space="preserve">  OZP-služby Roškotova 11/12                           </t>
  </si>
  <si>
    <t xml:space="preserve">  nájemné KUTA 11/12                                   </t>
  </si>
  <si>
    <t xml:space="preserve">  jednorázové nájemné KUTA 11/12                       </t>
  </si>
  <si>
    <t xml:space="preserve">   1.12.2012</t>
  </si>
  <si>
    <t xml:space="preserve">  OZP-nájemné Tusarova 12/12                           </t>
  </si>
  <si>
    <t xml:space="preserve">  OZP-služby Roškotova 12/12                           </t>
  </si>
  <si>
    <t xml:space="preserve">  nájemné KUTA 12/12                                   </t>
  </si>
  <si>
    <t xml:space="preserve">  jednorázové nájemné KUTA 12/12                       </t>
  </si>
  <si>
    <t xml:space="preserve">  pronájem sítě IT 1/12                                </t>
  </si>
  <si>
    <t xml:space="preserve">  12076</t>
  </si>
  <si>
    <t xml:space="preserve">  pronájem sítě IT - 2/12                              </t>
  </si>
  <si>
    <t xml:space="preserve">  12109</t>
  </si>
  <si>
    <t xml:space="preserve">  pronájem IT sítě 3/12                                </t>
  </si>
  <si>
    <t xml:space="preserve">  12141</t>
  </si>
  <si>
    <t xml:space="preserve">  pronájem IT sítě 4/12                                </t>
  </si>
  <si>
    <t xml:space="preserve">  12184</t>
  </si>
  <si>
    <t xml:space="preserve">  Pronájem IT sítě OZP 5/12                            </t>
  </si>
  <si>
    <t xml:space="preserve">  12217</t>
  </si>
  <si>
    <t xml:space="preserve">  pronájem IT sítě 6/12                                </t>
  </si>
  <si>
    <t xml:space="preserve">  12260</t>
  </si>
  <si>
    <t xml:space="preserve">  pronájem IT sítě 7/12                                </t>
  </si>
  <si>
    <t xml:space="preserve">  12298</t>
  </si>
  <si>
    <t xml:space="preserve">  pronájem IT sítě OZP 8/12                            </t>
  </si>
  <si>
    <t xml:space="preserve">  12323</t>
  </si>
  <si>
    <t xml:space="preserve">  pronájem sitě IT 9/12                                </t>
  </si>
  <si>
    <t xml:space="preserve">  12363</t>
  </si>
  <si>
    <t xml:space="preserve">  pronájem IT sítě OZP                                 </t>
  </si>
  <si>
    <t xml:space="preserve">  12401</t>
  </si>
  <si>
    <t xml:space="preserve">  pronájem IT sítě 11/12                               </t>
  </si>
  <si>
    <t xml:space="preserve">  12431</t>
  </si>
  <si>
    <t xml:space="preserve">  pronájem IT sítě 12/12                               </t>
  </si>
  <si>
    <t xml:space="preserve">  Telefon 1/12 - terminál Brno                         </t>
  </si>
  <si>
    <t xml:space="preserve">  Telefony 1/12 - terminály OZP                        </t>
  </si>
  <si>
    <t xml:space="preserve">  12070</t>
  </si>
  <si>
    <t xml:space="preserve">  telefony 2/12 - terminál Brno                        </t>
  </si>
  <si>
    <t xml:space="preserve">  12082</t>
  </si>
  <si>
    <t xml:space="preserve">  telefony 2/12 - terminály OZP                        </t>
  </si>
  <si>
    <t xml:space="preserve">  12114</t>
  </si>
  <si>
    <t xml:space="preserve">  telefony 3/12 - terminál Brno                        </t>
  </si>
  <si>
    <t xml:space="preserve">  12126</t>
  </si>
  <si>
    <t xml:space="preserve">  telefony 3/12-terminály OZP                          </t>
  </si>
  <si>
    <t xml:space="preserve">  12145</t>
  </si>
  <si>
    <t xml:space="preserve">  telefony 4/12 - terminál Brno                        </t>
  </si>
  <si>
    <t xml:space="preserve">  12157</t>
  </si>
  <si>
    <t xml:space="preserve">  telefony 4/12 - terminály                            </t>
  </si>
  <si>
    <t xml:space="preserve">  12187</t>
  </si>
  <si>
    <t xml:space="preserve">  telefony 5/12 - terminál Brno                        </t>
  </si>
  <si>
    <t xml:space="preserve">  12200</t>
  </si>
  <si>
    <t xml:space="preserve">  telefony 5/12-terminály OZP                          </t>
  </si>
  <si>
    <t xml:space="preserve">  12230</t>
  </si>
  <si>
    <t xml:space="preserve">  telefony 6/12 (terminál Brno)                        </t>
  </si>
  <si>
    <t xml:space="preserve">  12243</t>
  </si>
  <si>
    <t xml:space="preserve">  telefony 6/12-terminály OZP                          </t>
  </si>
  <si>
    <t xml:space="preserve">  12258</t>
  </si>
  <si>
    <t xml:space="preserve">  telefony 7/12 terminál Brno                          </t>
  </si>
  <si>
    <t xml:space="preserve">  12272</t>
  </si>
  <si>
    <t xml:space="preserve">  telefony 7/12 terminály OZP                          </t>
  </si>
  <si>
    <t xml:space="preserve">  12297</t>
  </si>
  <si>
    <t xml:space="preserve">  telefony 8/12-terminál Brno                          </t>
  </si>
  <si>
    <t xml:space="preserve">  12304</t>
  </si>
  <si>
    <t xml:space="preserve">  telefony 8/12-terminály OZP                          </t>
  </si>
  <si>
    <t xml:space="preserve">  12331</t>
  </si>
  <si>
    <t xml:space="preserve">  telefony 9/12-terminál Brno                          </t>
  </si>
  <si>
    <t xml:space="preserve">  12336</t>
  </si>
  <si>
    <t xml:space="preserve">  telefony 9/12-terminály OZP                          </t>
  </si>
  <si>
    <t xml:space="preserve">  12371</t>
  </si>
  <si>
    <t xml:space="preserve">  telefony 10/12-terminál Brno                         </t>
  </si>
  <si>
    <t xml:space="preserve">  12376</t>
  </si>
  <si>
    <t xml:space="preserve">  telefony 10/12-terminály KB                          </t>
  </si>
  <si>
    <t xml:space="preserve">  12405</t>
  </si>
  <si>
    <t xml:space="preserve">  telefony 11/12 terminály KB                          </t>
  </si>
  <si>
    <t xml:space="preserve">  12417</t>
  </si>
  <si>
    <t xml:space="preserve">  telefony 11/12-terminály OZP                         </t>
  </si>
  <si>
    <t xml:space="preserve">  12438</t>
  </si>
  <si>
    <t xml:space="preserve">  telefony 12/12-tetminál Brno                         </t>
  </si>
  <si>
    <t xml:space="preserve">  12447</t>
  </si>
  <si>
    <t xml:space="preserve">  telefony 12/12-terminály OZP                         </t>
  </si>
  <si>
    <t xml:space="preserve">  telefony 6/12 - terminály OZP                        </t>
  </si>
  <si>
    <t xml:space="preserve">  telefony 1/12                                        </t>
  </si>
  <si>
    <t xml:space="preserve">  telefony 2/12                                        </t>
  </si>
  <si>
    <t xml:space="preserve">  12111</t>
  </si>
  <si>
    <t xml:space="preserve">  telefony 3/12                                        </t>
  </si>
  <si>
    <t xml:space="preserve">  12140</t>
  </si>
  <si>
    <t xml:space="preserve">  telefony 4/12                                        </t>
  </si>
  <si>
    <t xml:space="preserve">  12189</t>
  </si>
  <si>
    <t xml:space="preserve">  telefony 5/12                                        </t>
  </si>
  <si>
    <t xml:space="preserve">  12215</t>
  </si>
  <si>
    <t xml:space="preserve">  telefony 6/12                                        </t>
  </si>
  <si>
    <t xml:space="preserve">  12261</t>
  </si>
  <si>
    <t xml:space="preserve">  telefony 7/12                                        </t>
  </si>
  <si>
    <t xml:space="preserve">  12284</t>
  </si>
  <si>
    <t xml:space="preserve">  telefony 8/12                                        </t>
  </si>
  <si>
    <t xml:space="preserve">  12324</t>
  </si>
  <si>
    <t xml:space="preserve">  telefony 9/12                                        </t>
  </si>
  <si>
    <t xml:space="preserve">  12362</t>
  </si>
  <si>
    <t xml:space="preserve">  telefony 10/12                                       </t>
  </si>
  <si>
    <t xml:space="preserve">  12402</t>
  </si>
  <si>
    <t xml:space="preserve">  telefony 11/12                                       </t>
  </si>
  <si>
    <t xml:space="preserve">  12432</t>
  </si>
  <si>
    <t xml:space="preserve">  telefony 12/12                                       </t>
  </si>
  <si>
    <t>reprograf.práce</t>
  </si>
  <si>
    <t>KP</t>
  </si>
  <si>
    <t>(účet 501)</t>
  </si>
  <si>
    <t>(účet 601)</t>
  </si>
  <si>
    <t>(účet 511 a 512)</t>
  </si>
  <si>
    <t>KP-hrubé prov.náklady</t>
  </si>
  <si>
    <t>podíl zajišťovatelů ÚP - 5</t>
  </si>
  <si>
    <t>podíl zajišťovatelů CP - 5</t>
  </si>
  <si>
    <t>CP (větší 6..)</t>
  </si>
  <si>
    <t>(do tabulky mínusem)</t>
  </si>
  <si>
    <t>=</t>
  </si>
  <si>
    <t>bráno z rozpuštění a tvorby odložených poř.nákl.na poj.sml týkající se provizí</t>
  </si>
  <si>
    <t xml:space="preserve">provize CP </t>
  </si>
  <si>
    <t>provize ZP</t>
  </si>
  <si>
    <t>provize ÚP</t>
  </si>
  <si>
    <t xml:space="preserve"> *  zisk po zdanění ( sníženo o DPPO) </t>
  </si>
  <si>
    <t>705</t>
  </si>
  <si>
    <t>CZECH REPUBLIC/10000/5,00%/11.4.19/nominál</t>
  </si>
  <si>
    <t>715</t>
  </si>
  <si>
    <t>CZECG REPUBLIC/10000/5,00%/11.4.19/diskont</t>
  </si>
  <si>
    <t>CZECH REPUBLIC/10000/5,00%/11.4.19/AÚV</t>
  </si>
  <si>
    <t>TÚ KB 94-5281560647/0100</t>
  </si>
  <si>
    <t>Nákl.příšť.období-nákl.na poj.smlouvy</t>
  </si>
  <si>
    <t>280</t>
  </si>
  <si>
    <t>Nerozdělený zisk-rok 2012</t>
  </si>
  <si>
    <t>Odměny sjednatelům</t>
  </si>
  <si>
    <t>Náklady na SP r.2012-nedaňové</t>
  </si>
  <si>
    <t>Ostatní soc.náklady+stravenky 55%</t>
  </si>
  <si>
    <t>199</t>
  </si>
  <si>
    <t>Daň z příjmů z běžné činnosti-doměření</t>
  </si>
  <si>
    <t>(459)</t>
  </si>
  <si>
    <t>(355,371,372,)</t>
  </si>
  <si>
    <t>(369400)</t>
  </si>
  <si>
    <t>(1221..,1222..)</t>
  </si>
  <si>
    <t>(1227..,1228…)</t>
  </si>
  <si>
    <t>(301140,301330,-301410.-301500)</t>
  </si>
  <si>
    <t>(301 sjednatelé,327110)</t>
  </si>
  <si>
    <t>(391201.)</t>
  </si>
  <si>
    <t xml:space="preserve">  13010</t>
  </si>
  <si>
    <t xml:space="preserve">   31.3.2013</t>
  </si>
  <si>
    <t xml:space="preserve">  přecenění dhp.na tržní hodnotu k 31.3.13             </t>
  </si>
  <si>
    <t xml:space="preserve">  13023</t>
  </si>
  <si>
    <t xml:space="preserve">   30.6.2013</t>
  </si>
  <si>
    <t xml:space="preserve">  přecenění dhp.na tržní hodnotu k 30.6.13             </t>
  </si>
  <si>
    <t xml:space="preserve">  13038</t>
  </si>
  <si>
    <t xml:space="preserve">   30.9.2013</t>
  </si>
  <si>
    <t xml:space="preserve">  přecenění dhp.na tržní hodnotu k 30.9.13             </t>
  </si>
  <si>
    <t xml:space="preserve">  13050</t>
  </si>
  <si>
    <t xml:space="preserve">  31.12.2013</t>
  </si>
  <si>
    <t xml:space="preserve">  přecenění dhp. na tržní hodnotu k 31.12.13           </t>
  </si>
  <si>
    <t xml:space="preserve">  13001</t>
  </si>
  <si>
    <t xml:space="preserve">   31.1.2013</t>
  </si>
  <si>
    <t xml:space="preserve">  AÚV 1/13                                             </t>
  </si>
  <si>
    <t xml:space="preserve">  13004</t>
  </si>
  <si>
    <t xml:space="preserve">   28.2.2013</t>
  </si>
  <si>
    <t xml:space="preserve">  AÚV 2/13                                             </t>
  </si>
  <si>
    <t xml:space="preserve">  13007</t>
  </si>
  <si>
    <t xml:space="preserve">  AÚV 3/13                                             </t>
  </si>
  <si>
    <t xml:space="preserve">  13012</t>
  </si>
  <si>
    <t xml:space="preserve">   30.4.2013</t>
  </si>
  <si>
    <t xml:space="preserve">  AÚV k 11.4.2013                                      </t>
  </si>
  <si>
    <t xml:space="preserve">  spl.AÚV dhp CZ REP spl.11 4 15                       </t>
  </si>
  <si>
    <t xml:space="preserve">  13013</t>
  </si>
  <si>
    <t xml:space="preserve">  AÚV 4/13                                             </t>
  </si>
  <si>
    <t xml:space="preserve">  13016</t>
  </si>
  <si>
    <t xml:space="preserve">   31.5.2013</t>
  </si>
  <si>
    <t xml:space="preserve">  AÚV 5/13                                             </t>
  </si>
  <si>
    <t xml:space="preserve">  13020</t>
  </si>
  <si>
    <t xml:space="preserve">  AÚV 6/13                                             </t>
  </si>
  <si>
    <t xml:space="preserve">  13026</t>
  </si>
  <si>
    <t xml:space="preserve">   31.7.2013</t>
  </si>
  <si>
    <t xml:space="preserve">  AÚV 7/13                                             </t>
  </si>
  <si>
    <t xml:space="preserve">  13030</t>
  </si>
  <si>
    <t xml:space="preserve">   31.8.2013</t>
  </si>
  <si>
    <t xml:space="preserve">  AÚV 8/13                                             </t>
  </si>
  <si>
    <t xml:space="preserve">  13036</t>
  </si>
  <si>
    <t xml:space="preserve">  AÚV 9/13                                             </t>
  </si>
  <si>
    <t xml:space="preserve">  AÚV 7-9/13-dorovnání                                 </t>
  </si>
  <si>
    <t xml:space="preserve">  13041</t>
  </si>
  <si>
    <t xml:space="preserve">  31.10.2013</t>
  </si>
  <si>
    <t xml:space="preserve">  AÚV 10/13                                            </t>
  </si>
  <si>
    <t xml:space="preserve">  13045</t>
  </si>
  <si>
    <t xml:space="preserve">  30.11.2013</t>
  </si>
  <si>
    <t xml:space="preserve">  AÚV 11/13                                            </t>
  </si>
  <si>
    <t xml:space="preserve">  13047</t>
  </si>
  <si>
    <t xml:space="preserve">  AÚV 12/13                                            </t>
  </si>
  <si>
    <t xml:space="preserve">  AÚV 10-12/13-dorovnání                               </t>
  </si>
  <si>
    <t xml:space="preserve">  13033</t>
  </si>
  <si>
    <t xml:space="preserve">  splacení dhp.CZ REP.spl.16.9.13-plášť                </t>
  </si>
  <si>
    <t xml:space="preserve">  13034</t>
  </si>
  <si>
    <t xml:space="preserve">  nákup 850 ks dhp.CZ REP spl.11.4.19-nominál          </t>
  </si>
  <si>
    <t xml:space="preserve">  nákup 2040 ks dhp.CZ REP spl.11.4.19-nominál         </t>
  </si>
  <si>
    <t xml:space="preserve">  13003</t>
  </si>
  <si>
    <t xml:space="preserve">  diskont dhp.703 do splatnosti za 1/13                </t>
  </si>
  <si>
    <t xml:space="preserve">  13006</t>
  </si>
  <si>
    <t xml:space="preserve">  diskont dhp. 703 do splatnosti za 2/13               </t>
  </si>
  <si>
    <t xml:space="preserve">  13009</t>
  </si>
  <si>
    <t xml:space="preserve">  diskont dhp. 703 do splatnosti za 3/13               </t>
  </si>
  <si>
    <t xml:space="preserve">  13015</t>
  </si>
  <si>
    <t xml:space="preserve">  diskont dhp.703 do splatnosti za 4/13                </t>
  </si>
  <si>
    <t xml:space="preserve">  13018</t>
  </si>
  <si>
    <t xml:space="preserve">  diskont.dhp.703 do splatnosti za 5/13                </t>
  </si>
  <si>
    <t xml:space="preserve">  13022</t>
  </si>
  <si>
    <t xml:space="preserve">  diskont dluhopisu 703 do splatn. za 6/13             </t>
  </si>
  <si>
    <t xml:space="preserve">  13025</t>
  </si>
  <si>
    <t xml:space="preserve">  diskont dhp.703 do splat.za 1/13-oprava              </t>
  </si>
  <si>
    <t xml:space="preserve">  13028</t>
  </si>
  <si>
    <t xml:space="preserve">  diskont dluhopisu 703 do splatn. za 7/13             </t>
  </si>
  <si>
    <t xml:space="preserve">  diskont dluhopisu.703 do splatn. za 7/13             </t>
  </si>
  <si>
    <t xml:space="preserve">  13031</t>
  </si>
  <si>
    <t xml:space="preserve">  diskont dhp. 703 do splatnosti za 8/13               </t>
  </si>
  <si>
    <t xml:space="preserve">  diskont dhp.704 do splatnosti za 1/13                </t>
  </si>
  <si>
    <t xml:space="preserve">  diskont dhp. 704 do splatnosti za 2/13               </t>
  </si>
  <si>
    <t xml:space="preserve">  diskont dhp. 704 do splatnosti za 3/13               </t>
  </si>
  <si>
    <t xml:space="preserve">  diskont dhp.704 do splatnosti za 4/13                </t>
  </si>
  <si>
    <t xml:space="preserve">  diskont.dhp.704 do splatnosti za 5/13                </t>
  </si>
  <si>
    <t xml:space="preserve">  diskont dluhopisu 704 do splatn. za 6/13             </t>
  </si>
  <si>
    <t xml:space="preserve">  diskont dluhopisu 704 do splatn. za 7/13             </t>
  </si>
  <si>
    <t xml:space="preserve">  diskont dhp. 704 do splatnosti za 8/13               </t>
  </si>
  <si>
    <t xml:space="preserve">  13037</t>
  </si>
  <si>
    <t xml:space="preserve">  diskont.dluhopisu 704 do splatnosti za 9/13          </t>
  </si>
  <si>
    <t xml:space="preserve">  13043</t>
  </si>
  <si>
    <t xml:space="preserve">  diskont dhp. 704 do splatnosti za 10/13              </t>
  </si>
  <si>
    <t xml:space="preserve">  13046</t>
  </si>
  <si>
    <t xml:space="preserve">  diskont dhp. 704 do splatnosti za 11/13              </t>
  </si>
  <si>
    <t xml:space="preserve">  13049</t>
  </si>
  <si>
    <t xml:space="preserve">  diskont.dhp.704 do splatnosti za 12/13               </t>
  </si>
  <si>
    <t xml:space="preserve">  13051</t>
  </si>
  <si>
    <t xml:space="preserve">  diskont dhp.704 do splat. za 3/13-oprava             </t>
  </si>
  <si>
    <t xml:space="preserve">  nákup 850 ks dhp.CZ REP spl.11.4.19-diskont          </t>
  </si>
  <si>
    <t xml:space="preserve">  nákup 2040 ks dhp.CZ REP spl.11.4.19-diskont         </t>
  </si>
  <si>
    <t xml:space="preserve">  diskont.dluhopisu 705 do splatnosti za 9/13          </t>
  </si>
  <si>
    <t xml:space="preserve">  diskont dhp. 705 do splatnosti za 10/13              </t>
  </si>
  <si>
    <t xml:space="preserve">  diskont dhp. 705 do splatnosti za 11/13              </t>
  </si>
  <si>
    <t xml:space="preserve">  diskont.dhp.705 do splatnosti za 12/13               </t>
  </si>
  <si>
    <t xml:space="preserve">  13002</t>
  </si>
  <si>
    <t xml:space="preserve">  13005</t>
  </si>
  <si>
    <t xml:space="preserve">  13008</t>
  </si>
  <si>
    <t xml:space="preserve">  13014</t>
  </si>
  <si>
    <t xml:space="preserve">  13017</t>
  </si>
  <si>
    <t xml:space="preserve">  13021</t>
  </si>
  <si>
    <t xml:space="preserve">  13027</t>
  </si>
  <si>
    <t xml:space="preserve">  13029</t>
  </si>
  <si>
    <t xml:space="preserve">  13032</t>
  </si>
  <si>
    <t xml:space="preserve">  výnos kupónu CZ REP.spl. 1.9.13                      </t>
  </si>
  <si>
    <t xml:space="preserve">  výnos kupónu CZ REP. spl. 1.9.15                     </t>
  </si>
  <si>
    <t xml:space="preserve">  13035</t>
  </si>
  <si>
    <t xml:space="preserve">  13042</t>
  </si>
  <si>
    <t xml:space="preserve">  13044</t>
  </si>
  <si>
    <t xml:space="preserve">  13048</t>
  </si>
  <si>
    <t xml:space="preserve">  nákup 850 ks dhp.CZ REP spl.11.4.19-AÚV              </t>
  </si>
  <si>
    <t xml:space="preserve">  nákup 2040 ks dhp.CZ REP spl.11.4.19-AÚV             </t>
  </si>
  <si>
    <t xml:space="preserve">  diskont dhp. 703 do splatnosti za 8/13   - chyba             </t>
  </si>
  <si>
    <t xml:space="preserve">  diskont dhp.703 do splatnosti za 9/13    + oprava 8/13             </t>
  </si>
  <si>
    <t>CZECH REPUBLIC</t>
  </si>
  <si>
    <t>+</t>
  </si>
  <si>
    <t>-</t>
  </si>
  <si>
    <t xml:space="preserve">  13057</t>
  </si>
  <si>
    <t xml:space="preserve">   18.2.2013</t>
  </si>
  <si>
    <t xml:space="preserve">  doména Lifestyle 2-3/13                              </t>
  </si>
  <si>
    <t xml:space="preserve">  13093</t>
  </si>
  <si>
    <t xml:space="preserve">   22.3.2013</t>
  </si>
  <si>
    <t xml:space="preserve">  prezentace www.info 19.3.-31.12.13                   </t>
  </si>
  <si>
    <t xml:space="preserve">  13121</t>
  </si>
  <si>
    <t xml:space="preserve">    8.4.2013</t>
  </si>
  <si>
    <t xml:space="preserve">  doména "Lifestyle" za II.Q/13                        </t>
  </si>
  <si>
    <t xml:space="preserve">  13129</t>
  </si>
  <si>
    <t xml:space="preserve">   12.4.2013</t>
  </si>
  <si>
    <t xml:space="preserve">  grafické práce Bonus                                 </t>
  </si>
  <si>
    <t xml:space="preserve">  13133</t>
  </si>
  <si>
    <t xml:space="preserve">   17.4.2013</t>
  </si>
  <si>
    <t xml:space="preserve">  doprava leporel k DÚP                                </t>
  </si>
  <si>
    <t xml:space="preserve">  13167</t>
  </si>
  <si>
    <t xml:space="preserve">   29.5.2013</t>
  </si>
  <si>
    <t xml:space="preserve">  propag.služby SOBSA-Slatiňany 25.5.13                </t>
  </si>
  <si>
    <t xml:space="preserve">  13183</t>
  </si>
  <si>
    <t xml:space="preserve">   11.6.2013</t>
  </si>
  <si>
    <t xml:space="preserve">  inzerce Bonus Info 1/13                              </t>
  </si>
  <si>
    <t xml:space="preserve">  13220</t>
  </si>
  <si>
    <t xml:space="preserve">  provize z reklamy 1-6/13-CA Komfort                  </t>
  </si>
  <si>
    <t xml:space="preserve">  13222</t>
  </si>
  <si>
    <t xml:space="preserve">    1.7.2013</t>
  </si>
  <si>
    <t xml:space="preserve">  CD vizitky VZ za r.2012                              </t>
  </si>
  <si>
    <t xml:space="preserve">  13223</t>
  </si>
  <si>
    <t xml:space="preserve">    5.7.2013</t>
  </si>
  <si>
    <t xml:space="preserve">  doména "Lifestyle" III.Q/13                          </t>
  </si>
  <si>
    <t xml:space="preserve">  13237</t>
  </si>
  <si>
    <t xml:space="preserve">    1.8.2013</t>
  </si>
  <si>
    <t xml:space="preserve">  webhosting+doména Vital 8-12/13                      </t>
  </si>
  <si>
    <t xml:space="preserve">  13244</t>
  </si>
  <si>
    <t xml:space="preserve">    2.8.2013</t>
  </si>
  <si>
    <t xml:space="preserve">  13316</t>
  </si>
  <si>
    <t xml:space="preserve">   5.10.2013</t>
  </si>
  <si>
    <t xml:space="preserve">  www doména Lifestyle IV.Q/13                         </t>
  </si>
  <si>
    <t xml:space="preserve">  13335</t>
  </si>
  <si>
    <t xml:space="preserve">  30.10.2013</t>
  </si>
  <si>
    <t xml:space="preserve">  reklam.prezentace-přehlídka dne 16.10.13             </t>
  </si>
  <si>
    <t xml:space="preserve">  13338</t>
  </si>
  <si>
    <t xml:space="preserve">  25.10.2013</t>
  </si>
  <si>
    <t xml:space="preserve">  zprac.el.novoročenek r.2014                          </t>
  </si>
  <si>
    <t xml:space="preserve">  13360</t>
  </si>
  <si>
    <t xml:space="preserve">  13.11.2013</t>
  </si>
  <si>
    <t xml:space="preserve">  inzerce na www OSPP                                  </t>
  </si>
  <si>
    <t xml:space="preserve">  13376</t>
  </si>
  <si>
    <t xml:space="preserve">  29.11.2013</t>
  </si>
  <si>
    <t xml:space="preserve">  inzerce v čas. BONUS                                 </t>
  </si>
  <si>
    <t xml:space="preserve">  13412</t>
  </si>
  <si>
    <t xml:space="preserve">  13.12.2013</t>
  </si>
  <si>
    <t xml:space="preserve">  graf.zpracování inzerce Bonus                        </t>
  </si>
  <si>
    <t xml:space="preserve">  13432</t>
  </si>
  <si>
    <t xml:space="preserve">  provize za reklamu k CP 7-12/13                      </t>
  </si>
  <si>
    <t xml:space="preserve">  13011</t>
  </si>
  <si>
    <t xml:space="preserve">  reklam.prezentace HANDICYCLING 1/13                  </t>
  </si>
  <si>
    <t xml:space="preserve">  reklam.prezentace JK Olšany 1/13                     </t>
  </si>
  <si>
    <t xml:space="preserve">  reklam.prezentace MM GOLF 1/13                       </t>
  </si>
  <si>
    <t xml:space="preserve">  reklam.prezentace HANDIDYCLING 2/13                  </t>
  </si>
  <si>
    <t xml:space="preserve">  reklam.prezentace JK Olšany 2/13                     </t>
  </si>
  <si>
    <t xml:space="preserve">  reklam.prezentace MM GOLF 2/13                       </t>
  </si>
  <si>
    <t xml:space="preserve">  reklam.prezentace HANDICYCLING 3/13                  </t>
  </si>
  <si>
    <t xml:space="preserve">  reklam.prezentace JK Olšany 3/13                     </t>
  </si>
  <si>
    <t xml:space="preserve">  reklam.prezentace MM GOLF 3/13                       </t>
  </si>
  <si>
    <t xml:space="preserve">  SSL Web Server certif 1-3/13                         </t>
  </si>
  <si>
    <t xml:space="preserve">  prezentace www.info 1.1.-18.3.13                     </t>
  </si>
  <si>
    <t xml:space="preserve">  webhosting+doména Vital. 1-3/13                      </t>
  </si>
  <si>
    <t xml:space="preserve">  inzerce ve ZS-tisk r.2013                            </t>
  </si>
  <si>
    <t xml:space="preserve">  inzerce ve ZS-kombi r.2013                           </t>
  </si>
  <si>
    <t xml:space="preserve">  samolepky "Dárek" k DÚP r.13                         </t>
  </si>
  <si>
    <t xml:space="preserve">  výroba leporel k DÚP r.13                            </t>
  </si>
  <si>
    <t xml:space="preserve">  zprac.inzerce v Bonus Info-jaro 13                   </t>
  </si>
  <si>
    <t xml:space="preserve">  13053</t>
  </si>
  <si>
    <t xml:space="preserve">  reklam.prezentace HANDICYCLING 4/13                  </t>
  </si>
  <si>
    <t xml:space="preserve">  reklam.prezentace JK Olšany 4/13                     </t>
  </si>
  <si>
    <t xml:space="preserve">  reklam.prezentace MM GOLF 4/13                       </t>
  </si>
  <si>
    <t xml:space="preserve">  13069</t>
  </si>
  <si>
    <t xml:space="preserve">  reklam.prezentace HANDICYCLING 5/13                  </t>
  </si>
  <si>
    <t xml:space="preserve">  reklam.prezentace JK Olšany 5/13                     </t>
  </si>
  <si>
    <t xml:space="preserve">  reklam.prezentace MM GOLF 5/13                       </t>
  </si>
  <si>
    <t xml:space="preserve">  13088</t>
  </si>
  <si>
    <t xml:space="preserve">  webhosting+doména vitalitas 4-6/13                   </t>
  </si>
  <si>
    <t xml:space="preserve">  SSL We Server certif. 4-6/13                         </t>
  </si>
  <si>
    <t xml:space="preserve">  13089</t>
  </si>
  <si>
    <t xml:space="preserve">  reklam.prezentace HANDICYCLING 6/13                  </t>
  </si>
  <si>
    <t xml:space="preserve">  reklam.prezentace JK Olšany 6/13                     </t>
  </si>
  <si>
    <t xml:space="preserve">  reklamní prezentace MM GOLF 6/13                     </t>
  </si>
  <si>
    <t xml:space="preserve">  13107</t>
  </si>
  <si>
    <t xml:space="preserve">  reklam.prezentace HANDICYCLING 7/13                  </t>
  </si>
  <si>
    <t xml:space="preserve">  reklam.prezentace JK Olšany 7/13                     </t>
  </si>
  <si>
    <t xml:space="preserve">  reklam.prezentace MM GOLF 7/13                       </t>
  </si>
  <si>
    <t xml:space="preserve">  reklam.prezentace HANDICYCLING 8/13                  </t>
  </si>
  <si>
    <t xml:space="preserve">  reklam.prezentace JK Olšany 8/13                     </t>
  </si>
  <si>
    <t xml:space="preserve">  reklam.prezentace MM GOLF 8/13                       </t>
  </si>
  <si>
    <t xml:space="preserve">  13126</t>
  </si>
  <si>
    <t xml:space="preserve">   12.9.2013</t>
  </si>
  <si>
    <t xml:space="preserve">  reklamní fotodokumentace z Afriky                    </t>
  </si>
  <si>
    <t xml:space="preserve">  13134</t>
  </si>
  <si>
    <t xml:space="preserve">  reklam.prezentace HANDICYCLING 9/13                  </t>
  </si>
  <si>
    <t xml:space="preserve">  reklam.prezentace JK Olšany 9/13                     </t>
  </si>
  <si>
    <t xml:space="preserve">  reklam.prezentace MM GOLF 9/13                       </t>
  </si>
  <si>
    <t xml:space="preserve">  13136</t>
  </si>
  <si>
    <t xml:space="preserve">  webhosting+doména vitalitas 7-8/13                   </t>
  </si>
  <si>
    <t xml:space="preserve">  SSL Web Server certif.7-8/13                         </t>
  </si>
  <si>
    <t xml:space="preserve">  13150</t>
  </si>
  <si>
    <t xml:space="preserve">  reklam.prezentace HANDICYCLING 10/13                 </t>
  </si>
  <si>
    <t xml:space="preserve">  reklam.prezentace JK Olšany 10/13                    </t>
  </si>
  <si>
    <t xml:space="preserve">  reklam.prezentace MM GOLF 10/13                      </t>
  </si>
  <si>
    <t xml:space="preserve">  reklam.prezentace HANDYCYCLING 11/13                 </t>
  </si>
  <si>
    <t xml:space="preserve">  reklam.prezentace JK Olšany 11/13                    </t>
  </si>
  <si>
    <t xml:space="preserve">  reklam.prezentace MM GOLF 11/13                      </t>
  </si>
  <si>
    <t xml:space="preserve">  13173</t>
  </si>
  <si>
    <t xml:space="preserve">  reklam.prezentace HANDICYCLING 12/13                 </t>
  </si>
  <si>
    <t xml:space="preserve">  reklam.prezentace JK Olšany 12/13                    </t>
  </si>
  <si>
    <t xml:space="preserve">  reklam.prezentace MM GOLF 12/13                      </t>
  </si>
  <si>
    <t xml:space="preserve">  13174</t>
  </si>
  <si>
    <t xml:space="preserve">  SSL Web Server cert.10-11/13                         </t>
  </si>
  <si>
    <t xml:space="preserve">  13184</t>
  </si>
  <si>
    <t xml:space="preserve">  web.certifikáty SSL 12/13                            </t>
  </si>
  <si>
    <t xml:space="preserve">  CP 1/13 OZP-provize z inkasa                         </t>
  </si>
  <si>
    <t xml:space="preserve">  CP 2/13 OZP-provize z inkasa                         </t>
  </si>
  <si>
    <t xml:space="preserve">  CP 3/13 provize z inkasa-OZP                         </t>
  </si>
  <si>
    <t xml:space="preserve">  CP 4/13 provize z inkasa OZP                         </t>
  </si>
  <si>
    <t xml:space="preserve">  CP 5/13 provize z inkasa-OZP                         </t>
  </si>
  <si>
    <t xml:space="preserve">  CP 6/13 provize z inkasa OZP                         </t>
  </si>
  <si>
    <t xml:space="preserve">  CP 7/13 provize z inkasa-OZP                         </t>
  </si>
  <si>
    <t xml:space="preserve">  CP 8/13 provize z inkasa-OZP                         </t>
  </si>
  <si>
    <t xml:space="preserve">  CP 9/13 provize z inkasa OZP                         </t>
  </si>
  <si>
    <t xml:space="preserve">  CP 10/13 provize z inkasa-OZP                        </t>
  </si>
  <si>
    <t xml:space="preserve">  13062</t>
  </si>
  <si>
    <t xml:space="preserve">  CP 11/13 provize z inkasa-OZP                        </t>
  </si>
  <si>
    <t xml:space="preserve">  CP 12/13 provize z inkasa-OZP                        </t>
  </si>
  <si>
    <t xml:space="preserve">  CP 1/13 provize ZPŠ                                  </t>
  </si>
  <si>
    <t xml:space="preserve">  CP 2/13 provize ZPŠ                                  </t>
  </si>
  <si>
    <t xml:space="preserve">  CP 3/13 provize ZPŠ                                  </t>
  </si>
  <si>
    <t xml:space="preserve">  CP 4/13 provize ZPŠ                                  </t>
  </si>
  <si>
    <t xml:space="preserve">  CP 5/13 provize ZPŠ                                  </t>
  </si>
  <si>
    <t xml:space="preserve">  CP 6/13 provize ZPŠ                                  </t>
  </si>
  <si>
    <t xml:space="preserve">  13039</t>
  </si>
  <si>
    <t xml:space="preserve">  CP 7/13 provize ZPŠ                                  </t>
  </si>
  <si>
    <t xml:space="preserve">  CP 8/13 provize ZPŠ                                  </t>
  </si>
  <si>
    <t xml:space="preserve">  CP 9/13 provize ZPŠ                                  </t>
  </si>
  <si>
    <t xml:space="preserve">  13058</t>
  </si>
  <si>
    <t xml:space="preserve">  CP 10/13 provize ZPŠ                                 </t>
  </si>
  <si>
    <t xml:space="preserve">  13063</t>
  </si>
  <si>
    <t xml:space="preserve">  CP 11/13 provize ZPŠ                                 </t>
  </si>
  <si>
    <t xml:space="preserve">  13070</t>
  </si>
  <si>
    <t xml:space="preserve">  CP 12/13 provize ZPŠ                                 </t>
  </si>
  <si>
    <t xml:space="preserve">  CP 1/13 provize BVV                                  </t>
  </si>
  <si>
    <t xml:space="preserve">  CP 2/13 provize BVV                                  </t>
  </si>
  <si>
    <t xml:space="preserve">  13019</t>
  </si>
  <si>
    <t xml:space="preserve">  CP 3/13 provize BVV                                  </t>
  </si>
  <si>
    <t xml:space="preserve">  13024</t>
  </si>
  <si>
    <t xml:space="preserve">  CP 4/13 provize BVV                                  </t>
  </si>
  <si>
    <t xml:space="preserve">  CP 8/13 provize BVV                                  </t>
  </si>
  <si>
    <t xml:space="preserve">  CP 9/13 provize BVV                                  </t>
  </si>
  <si>
    <t xml:space="preserve">  13060</t>
  </si>
  <si>
    <t xml:space="preserve">  CP 10/13 provize BVV                                 </t>
  </si>
  <si>
    <t xml:space="preserve">  13065</t>
  </si>
  <si>
    <t xml:space="preserve">  CP 11/13 provize BVV                                 </t>
  </si>
  <si>
    <t xml:space="preserve">  CP 1/13 provize CA Komfort                           </t>
  </si>
  <si>
    <t xml:space="preserve">  CP 2/13 provize CA Komfort                           </t>
  </si>
  <si>
    <t xml:space="preserve">  CP 3/13 provize CA Komfort                           </t>
  </si>
  <si>
    <t xml:space="preserve">  CP 5/13 provize CA Komfort                           </t>
  </si>
  <si>
    <t xml:space="preserve">  CP 6/13 provize CA Komfort                           </t>
  </si>
  <si>
    <t xml:space="preserve">  13040</t>
  </si>
  <si>
    <t xml:space="preserve">  CP 7/13 provize CA Komfort                           </t>
  </si>
  <si>
    <t xml:space="preserve">  CP 8/13 provize CA Komfort                           </t>
  </si>
  <si>
    <t xml:space="preserve">  13052</t>
  </si>
  <si>
    <t xml:space="preserve">  CP 9/13 provize CA Komfort                           </t>
  </si>
  <si>
    <t xml:space="preserve">  13059</t>
  </si>
  <si>
    <t xml:space="preserve">  CP 10/13 provize CA Komfort                          </t>
  </si>
  <si>
    <t xml:space="preserve">  13064</t>
  </si>
  <si>
    <t xml:space="preserve">  CP 11/13 provize CA Komfort                          </t>
  </si>
  <si>
    <t xml:space="preserve">  CP 1/13 OZP-provize ze slev                          </t>
  </si>
  <si>
    <t xml:space="preserve">  CP 2/13 OZP-provize ze slev                          </t>
  </si>
  <si>
    <t xml:space="preserve">  CP 3/13 provize ze slev-OZP                          </t>
  </si>
  <si>
    <t xml:space="preserve">  CP 4/13 provize ze slev OZP                          </t>
  </si>
  <si>
    <t xml:space="preserve">  CP 5/13 provize ze slev-OZP                          </t>
  </si>
  <si>
    <t xml:space="preserve">  CP 6/13 provize ze slev OZP                          </t>
  </si>
  <si>
    <t xml:space="preserve">  CP 7/13 provize ze slev-OZP                          </t>
  </si>
  <si>
    <t xml:space="preserve">  CP 8/13 provize ze slev-OZP                          </t>
  </si>
  <si>
    <t xml:space="preserve">  CP 9/13 provize ze slev OZP                          </t>
  </si>
  <si>
    <t xml:space="preserve">  CP 10/13 provize ze slev-OZP                         </t>
  </si>
  <si>
    <t xml:space="preserve">  CP 11/13 provize ze slev-OZP                         </t>
  </si>
  <si>
    <t xml:space="preserve">  CP 12/13 provize ze slev-OZP                         </t>
  </si>
  <si>
    <t xml:space="preserve">  HOSP 1/13 provize OZP                                </t>
  </si>
  <si>
    <t xml:space="preserve">  HOSP 2/13 provize OZP                                </t>
  </si>
  <si>
    <t xml:space="preserve">  HOSP 3/13 provize OZP                                </t>
  </si>
  <si>
    <t xml:space="preserve">  HOSP 4/13 provize OZP                                </t>
  </si>
  <si>
    <t xml:space="preserve">  HOSP 5/13 provize OZP                                </t>
  </si>
  <si>
    <t xml:space="preserve">  HOSP 6/13 provize OZP                                </t>
  </si>
  <si>
    <t xml:space="preserve">  HOSP 7/13 provize OZP                                </t>
  </si>
  <si>
    <t xml:space="preserve">  HOSP 8/13 provize OZP                                </t>
  </si>
  <si>
    <t xml:space="preserve">  HOSP 9/13 provize OZP                                </t>
  </si>
  <si>
    <t xml:space="preserve">  13056</t>
  </si>
  <si>
    <t xml:space="preserve">  HOSP 10/13 provize OZP                               </t>
  </si>
  <si>
    <t xml:space="preserve">  13061</t>
  </si>
  <si>
    <t xml:space="preserve">  HOSP 11/13 provize OZP                               </t>
  </si>
  <si>
    <t xml:space="preserve">  13068</t>
  </si>
  <si>
    <t xml:space="preserve">  HOSP 12/13 provize OZP                               </t>
  </si>
  <si>
    <t xml:space="preserve">  HOSP 3/13 provize ZPŠ                                </t>
  </si>
  <si>
    <t xml:space="preserve">  DÚP 1/13 provize OZP                                 </t>
  </si>
  <si>
    <t xml:space="preserve">  DÚP 2/13 provize OZP                                 </t>
  </si>
  <si>
    <t xml:space="preserve">  DÚP 3/13 provize OZP                                 </t>
  </si>
  <si>
    <t xml:space="preserve">  DÚP 4/13 provize OZP                                 </t>
  </si>
  <si>
    <t xml:space="preserve">  DÚP 5/13 provize OZP                                 </t>
  </si>
  <si>
    <t xml:space="preserve">  DÚP 6/13 provize OZP                                 </t>
  </si>
  <si>
    <t xml:space="preserve">  DÚP 7/13 provize OZP                                 </t>
  </si>
  <si>
    <t xml:space="preserve">  DÚP 8/13 provize OZP                                 </t>
  </si>
  <si>
    <t xml:space="preserve">  DÚP 9/13 provize OZP                                 </t>
  </si>
  <si>
    <t xml:space="preserve">  13054</t>
  </si>
  <si>
    <t xml:space="preserve">  DÚP 10/13 provize OZP                                </t>
  </si>
  <si>
    <t xml:space="preserve">  13066</t>
  </si>
  <si>
    <t xml:space="preserve">  DÚP 11/13 provize OZP                                </t>
  </si>
  <si>
    <t xml:space="preserve">  13067</t>
  </si>
  <si>
    <t xml:space="preserve">  DÚP 12/13 provize OZP                                </t>
  </si>
  <si>
    <t xml:space="preserve">  DÚP 5/13 provize ZPŠ                                 </t>
  </si>
  <si>
    <t xml:space="preserve">  DÚP 8/13 provize ZPŠ                                 </t>
  </si>
  <si>
    <t xml:space="preserve">  13055</t>
  </si>
  <si>
    <t xml:space="preserve">  DÚP 10/13 provize ZPŠ                                </t>
  </si>
  <si>
    <t xml:space="preserve">    2.1.2013</t>
  </si>
  <si>
    <t xml:space="preserve">  CDCP vedení evidence emise I.Q/13                    </t>
  </si>
  <si>
    <t xml:space="preserve">   10.1.2013</t>
  </si>
  <si>
    <t xml:space="preserve">  Servis kopírky                                       </t>
  </si>
  <si>
    <t xml:space="preserve">    8.2.2013</t>
  </si>
  <si>
    <t xml:space="preserve">  likvidace vyřazených serverů                         </t>
  </si>
  <si>
    <t xml:space="preserve">  revize el.spotřebičů                                 </t>
  </si>
  <si>
    <t xml:space="preserve">  13104</t>
  </si>
  <si>
    <t xml:space="preserve">    1.4.2013</t>
  </si>
  <si>
    <t xml:space="preserve">  CDCP vedení evidence emise II.Q/13                   </t>
  </si>
  <si>
    <t xml:space="preserve">  13155</t>
  </si>
  <si>
    <t xml:space="preserve">    6.5.2013</t>
  </si>
  <si>
    <t xml:space="preserve">  13195</t>
  </si>
  <si>
    <t xml:space="preserve">   10.6.2013</t>
  </si>
  <si>
    <t xml:space="preserve">  podpisové certifikáty pro V.H a P.Š.                 </t>
  </si>
  <si>
    <t xml:space="preserve">  13207</t>
  </si>
  <si>
    <t xml:space="preserve">  CDCP-evidence emise III.Q/13                         </t>
  </si>
  <si>
    <t xml:space="preserve">  13248</t>
  </si>
  <si>
    <t xml:space="preserve">  13300</t>
  </si>
  <si>
    <t xml:space="preserve">   1.10.2013</t>
  </si>
  <si>
    <t xml:space="preserve">  CDCP-vedení evidence emise IV.Q/13                   </t>
  </si>
  <si>
    <t xml:space="preserve">  13325</t>
  </si>
  <si>
    <t xml:space="preserve">   8.10.2013</t>
  </si>
  <si>
    <t xml:space="preserve">  převoz dokumentů ke skartaci                         </t>
  </si>
  <si>
    <t xml:space="preserve">  13346</t>
  </si>
  <si>
    <t xml:space="preserve">  skartační služby                                     </t>
  </si>
  <si>
    <t xml:space="preserve">  13361</t>
  </si>
  <si>
    <t xml:space="preserve">  14.11.2013</t>
  </si>
  <si>
    <t xml:space="preserve">  pec do tiskárny HP-výměna                            </t>
  </si>
  <si>
    <t xml:space="preserve">  13409</t>
  </si>
  <si>
    <t xml:space="preserve">  18.12.2013</t>
  </si>
  <si>
    <t xml:space="preserve">  překlad PÚ                                           </t>
  </si>
  <si>
    <t xml:space="preserve">  13415</t>
  </si>
  <si>
    <t xml:space="preserve">  skartace dokumentů                                   </t>
  </si>
  <si>
    <t xml:space="preserve">    8.1.2013</t>
  </si>
  <si>
    <t xml:space="preserve">  autorizační certifikát pro r.13-J.Kecek              </t>
  </si>
  <si>
    <t xml:space="preserve">  servis tiskárny HP CLJ 4700 za 1-3/13                </t>
  </si>
  <si>
    <t xml:space="preserve">  servis tiskárny HP CLJ 4700 4-6/13                   </t>
  </si>
  <si>
    <t xml:space="preserve">  13097</t>
  </si>
  <si>
    <t xml:space="preserve">   11.3.2013</t>
  </si>
  <si>
    <t xml:space="preserve">  13135</t>
  </si>
  <si>
    <t xml:space="preserve">   11.4.2013</t>
  </si>
  <si>
    <t xml:space="preserve">  poplatek za vstup.kartu OZP                          </t>
  </si>
  <si>
    <t xml:space="preserve">  13159</t>
  </si>
  <si>
    <t xml:space="preserve">  13362</t>
  </si>
  <si>
    <t xml:space="preserve">  11.10.2013</t>
  </si>
  <si>
    <t xml:space="preserve">  tisk a laminace dok.                                 </t>
  </si>
  <si>
    <t xml:space="preserve">  13204</t>
  </si>
  <si>
    <t xml:space="preserve">   28.6.2013</t>
  </si>
  <si>
    <t xml:space="preserve">  13111</t>
  </si>
  <si>
    <t xml:space="preserve">  CORIS-zdrav.náklady-OZP-oprava FD 13204              </t>
  </si>
  <si>
    <t xml:space="preserve">  služby KUTA 1/13                                     </t>
  </si>
  <si>
    <t xml:space="preserve">  13087</t>
  </si>
  <si>
    <t xml:space="preserve">  služby KUTA 2/13                                     </t>
  </si>
  <si>
    <t xml:space="preserve">  13130</t>
  </si>
  <si>
    <t xml:space="preserve">  služby KUTA 3/13                                     </t>
  </si>
  <si>
    <t xml:space="preserve">  služby KUTA 4/13                                     </t>
  </si>
  <si>
    <t xml:space="preserve">  13187</t>
  </si>
  <si>
    <t xml:space="preserve">  služby KUTA 5/13                                     </t>
  </si>
  <si>
    <t xml:space="preserve">  13224</t>
  </si>
  <si>
    <t xml:space="preserve">  služby KUTA 6/13                                     </t>
  </si>
  <si>
    <t xml:space="preserve">  13257</t>
  </si>
  <si>
    <t xml:space="preserve">  služby KUTA 7/13                                     </t>
  </si>
  <si>
    <t xml:space="preserve">  13274</t>
  </si>
  <si>
    <t xml:space="preserve">  služby KUTA 8/13                                     </t>
  </si>
  <si>
    <t xml:space="preserve">  13327</t>
  </si>
  <si>
    <t xml:space="preserve">  služby KUTA 9/13                                     </t>
  </si>
  <si>
    <t xml:space="preserve">  13364</t>
  </si>
  <si>
    <t xml:space="preserve">  služby KUTA 10/13                                    </t>
  </si>
  <si>
    <t xml:space="preserve">  13399</t>
  </si>
  <si>
    <t xml:space="preserve">  služby KUTA 11/13                                    </t>
  </si>
  <si>
    <t xml:space="preserve">  13429</t>
  </si>
  <si>
    <t xml:space="preserve">  služby KUTA 12/13                                    </t>
  </si>
  <si>
    <t xml:space="preserve">   15.1.2013</t>
  </si>
  <si>
    <t xml:space="preserve">  OZP-nájemné archiv Roškotova 1/13                    </t>
  </si>
  <si>
    <t xml:space="preserve">   15.2.2013</t>
  </si>
  <si>
    <t xml:space="preserve">  OZP-nájemné archiv Roškotova 2/13                    </t>
  </si>
  <si>
    <t xml:space="preserve">   15.3.2013</t>
  </si>
  <si>
    <t xml:space="preserve">  OZP-nájemné archiv Roškotova 3/13                    </t>
  </si>
  <si>
    <t xml:space="preserve">   15.4.2013</t>
  </si>
  <si>
    <t xml:space="preserve">  OZP-nájemné archiv Roškotova 4/13                    </t>
  </si>
  <si>
    <t xml:space="preserve">   15.5.2013</t>
  </si>
  <si>
    <t xml:space="preserve">  OZP-nájemné archiv Roškotova 5/13                    </t>
  </si>
  <si>
    <t xml:space="preserve">   15.6.2013</t>
  </si>
  <si>
    <t xml:space="preserve">  OZP-nájemné archiv Roškotova 6/13                    </t>
  </si>
  <si>
    <t xml:space="preserve">   15.7.2013</t>
  </si>
  <si>
    <t xml:space="preserve">  OZP-nájemné archiv Roškotova 7/13                    </t>
  </si>
  <si>
    <t xml:space="preserve">   15.8.2013</t>
  </si>
  <si>
    <t xml:space="preserve">  OZP-nájemné archiv Roškotova 8/13                    </t>
  </si>
  <si>
    <t xml:space="preserve">   15.9.2013</t>
  </si>
  <si>
    <t xml:space="preserve">  OZP-nájemné archiv Roškotova 9/13                    </t>
  </si>
  <si>
    <t xml:space="preserve">  15.10.2013</t>
  </si>
  <si>
    <t xml:space="preserve">  OZP-nájemné archiv Roškotova 10/13                   </t>
  </si>
  <si>
    <t xml:space="preserve">  15.11.2013</t>
  </si>
  <si>
    <t xml:space="preserve">  OZP-nájemné archiv Roškotova 11/13                   </t>
  </si>
  <si>
    <t xml:space="preserve">  15.12.2013</t>
  </si>
  <si>
    <t xml:space="preserve">  OZP-nájmné archiv Roškotova 12/13                    </t>
  </si>
  <si>
    <t xml:space="preserve">    1.1.2013</t>
  </si>
  <si>
    <t xml:space="preserve">  OZP-služby Roškotova 1/13                            </t>
  </si>
  <si>
    <t xml:space="preserve">  OZP-nájemné Tusarova 1/13                            </t>
  </si>
  <si>
    <t xml:space="preserve">  nájemné KUTA 1/13                                    </t>
  </si>
  <si>
    <t xml:space="preserve">  jednorázové nájemné KUTA 1/13                        </t>
  </si>
  <si>
    <t xml:space="preserve">    1.2.2013</t>
  </si>
  <si>
    <t xml:space="preserve">  OZP-služby Roškotova 2/13                            </t>
  </si>
  <si>
    <t xml:space="preserve">  OZP-nájemné Tusarova 2/13                            </t>
  </si>
  <si>
    <t xml:space="preserve">  nájemné KUTA 2/13                                    </t>
  </si>
  <si>
    <t xml:space="preserve">  jednorázové nájemné KUTA 2/13                        </t>
  </si>
  <si>
    <t xml:space="preserve">    1.3.2013</t>
  </si>
  <si>
    <t xml:space="preserve">  OZP-služby Roškotova 3/13                            </t>
  </si>
  <si>
    <t xml:space="preserve">  OZP-nájemné Tusarova 3/13                            </t>
  </si>
  <si>
    <t xml:space="preserve">  nájemné KUTA 3/13                                    </t>
  </si>
  <si>
    <t xml:space="preserve">  jednorázové nájemné KUTA 3/13                        </t>
  </si>
  <si>
    <t xml:space="preserve">  OZP-služby Roškotova 4/13                            </t>
  </si>
  <si>
    <t xml:space="preserve">  OZP-nájemné Tusarova 4/13                            </t>
  </si>
  <si>
    <t xml:space="preserve">  nájemné KUTA 4/13                                    </t>
  </si>
  <si>
    <t xml:space="preserve">  jednorázové nájemné KUTA 4/13                        </t>
  </si>
  <si>
    <t xml:space="preserve">    1.5.2013</t>
  </si>
  <si>
    <t xml:space="preserve">  OZP-služby Roškotova 5/13                            </t>
  </si>
  <si>
    <t xml:space="preserve">  OZP-nájemné Tusarova 5/13                            </t>
  </si>
  <si>
    <t xml:space="preserve">  nájemné KUTA 5/13                                    </t>
  </si>
  <si>
    <t xml:space="preserve">  jednorázové nájemné KUTA 5/13                        </t>
  </si>
  <si>
    <t xml:space="preserve">  13082</t>
  </si>
  <si>
    <t xml:space="preserve">    1.6.2013</t>
  </si>
  <si>
    <t xml:space="preserve">  OZP-služby Roškotova 6/13                            </t>
  </si>
  <si>
    <t xml:space="preserve">  13083</t>
  </si>
  <si>
    <t xml:space="preserve">  OZP-nájemné Tusarova 6/13                            </t>
  </si>
  <si>
    <t xml:space="preserve">  13085</t>
  </si>
  <si>
    <t xml:space="preserve">  nájemné KUTA 6/13                                    </t>
  </si>
  <si>
    <t xml:space="preserve">  jednorázové nájemné KUTA 6/13                        </t>
  </si>
  <si>
    <t xml:space="preserve">  13101</t>
  </si>
  <si>
    <t xml:space="preserve">  OZP-služby Roškotova 7/13                            </t>
  </si>
  <si>
    <t xml:space="preserve">  13102</t>
  </si>
  <si>
    <t xml:space="preserve">  OZP-nájemné Tusarova 7/13                            </t>
  </si>
  <si>
    <t xml:space="preserve">  nájemné KUTA 7/13                                    </t>
  </si>
  <si>
    <t xml:space="preserve">  13106</t>
  </si>
  <si>
    <t xml:space="preserve">  jednorázové nájemné KUTA 7/13                        </t>
  </si>
  <si>
    <t xml:space="preserve">  13115</t>
  </si>
  <si>
    <t xml:space="preserve">  OZP-služby Roškotova 8/13                            </t>
  </si>
  <si>
    <t xml:space="preserve">  13116</t>
  </si>
  <si>
    <t xml:space="preserve">  OZP-nájemné Tusarova 8/13                            </t>
  </si>
  <si>
    <t xml:space="preserve">  13118</t>
  </si>
  <si>
    <t xml:space="preserve">  nájemné KUTA 8/13                                    </t>
  </si>
  <si>
    <t xml:space="preserve">  13120</t>
  </si>
  <si>
    <t xml:space="preserve">  jednorázové nájemné KUTA 8/13                        </t>
  </si>
  <si>
    <t xml:space="preserve">  13128</t>
  </si>
  <si>
    <t xml:space="preserve">    1.9.2013</t>
  </si>
  <si>
    <t xml:space="preserve">  OZP-služby Roškotova 9/13                            </t>
  </si>
  <si>
    <t xml:space="preserve">  OZP-nájemné Tusarova 9/13                            </t>
  </si>
  <si>
    <t xml:space="preserve">  13131</t>
  </si>
  <si>
    <t xml:space="preserve">  nájemné KUTA 9/13                                    </t>
  </si>
  <si>
    <t xml:space="preserve">  jednorázové nájemné KUTA 9/13                        </t>
  </si>
  <si>
    <t xml:space="preserve">  13142</t>
  </si>
  <si>
    <t xml:space="preserve">  13143</t>
  </si>
  <si>
    <t xml:space="preserve">  služby Roškotova 10/13                               </t>
  </si>
  <si>
    <t xml:space="preserve">  13144</t>
  </si>
  <si>
    <t xml:space="preserve">  nájemné Tusarova 10/13                               </t>
  </si>
  <si>
    <t xml:space="preserve">  13146</t>
  </si>
  <si>
    <t xml:space="preserve">  nájemné KUTA 10/13                                   </t>
  </si>
  <si>
    <t xml:space="preserve">  13149</t>
  </si>
  <si>
    <t xml:space="preserve">  jednorázové nájemné KUTA 10/13                       </t>
  </si>
  <si>
    <t xml:space="preserve">  13157</t>
  </si>
  <si>
    <t xml:space="preserve">  13160</t>
  </si>
  <si>
    <t xml:space="preserve">   1.11.2013</t>
  </si>
  <si>
    <t xml:space="preserve">  OZP-služby Roškotova 11/13                           </t>
  </si>
  <si>
    <t xml:space="preserve">  13161</t>
  </si>
  <si>
    <t xml:space="preserve">  OZP-nájemné Tusarova 11/13                           </t>
  </si>
  <si>
    <t xml:space="preserve">  13163</t>
  </si>
  <si>
    <t xml:space="preserve">  16.11.2013</t>
  </si>
  <si>
    <t xml:space="preserve">  nájemné KUTA 11/13                                   </t>
  </si>
  <si>
    <t xml:space="preserve">  13165</t>
  </si>
  <si>
    <t xml:space="preserve">  jednorázové nájemné KUTA 11/13                       </t>
  </si>
  <si>
    <t xml:space="preserve">  13177</t>
  </si>
  <si>
    <t xml:space="preserve">  jednorázové nájemné KUTA 12/13                       </t>
  </si>
  <si>
    <t xml:space="preserve">  13178</t>
  </si>
  <si>
    <t xml:space="preserve">  nájemné KUTA 12/13                                   </t>
  </si>
  <si>
    <t xml:space="preserve">  13179</t>
  </si>
  <si>
    <t xml:space="preserve">   1.12.2013</t>
  </si>
  <si>
    <t xml:space="preserve">  OZP-nájemné Tusarova 12/13                           </t>
  </si>
  <si>
    <t xml:space="preserve">  13180</t>
  </si>
  <si>
    <t xml:space="preserve">  OZP-služby Roškotova 12/13                           </t>
  </si>
  <si>
    <t xml:space="preserve">  pronájem IT sítě 1/13                                </t>
  </si>
  <si>
    <t xml:space="preserve">  pronájem IT sítě 2/13                                </t>
  </si>
  <si>
    <t xml:space="preserve">  13110</t>
  </si>
  <si>
    <t xml:space="preserve">  pronájem IT sítě 3/13                                </t>
  </si>
  <si>
    <t xml:space="preserve">  13151</t>
  </si>
  <si>
    <t xml:space="preserve">   30.5.2013</t>
  </si>
  <si>
    <t xml:space="preserve">  pronájem IT sítě OZP 4/13                            </t>
  </si>
  <si>
    <t xml:space="preserve">  pronájem IT sítě 5/13                                </t>
  </si>
  <si>
    <t xml:space="preserve">  13205</t>
  </si>
  <si>
    <t xml:space="preserve">  pronájem IT sítě 6/13                                </t>
  </si>
  <si>
    <t xml:space="preserve">  13249</t>
  </si>
  <si>
    <t xml:space="preserve">  pronájem IT sítě 7/13                                </t>
  </si>
  <si>
    <t xml:space="preserve">  13275</t>
  </si>
  <si>
    <t xml:space="preserve">  pronájem IT sítě OZP 8/13                            </t>
  </si>
  <si>
    <t xml:space="preserve">  13306</t>
  </si>
  <si>
    <t xml:space="preserve">  pronájem IT sítě 9/13                                </t>
  </si>
  <si>
    <t xml:space="preserve">  13349</t>
  </si>
  <si>
    <t xml:space="preserve">  pronájem IT sítě 10/13                               </t>
  </si>
  <si>
    <t xml:space="preserve">  13384</t>
  </si>
  <si>
    <t xml:space="preserve">  pronájem IT sítě OZP 11/13                           </t>
  </si>
  <si>
    <t xml:space="preserve">  13423</t>
  </si>
  <si>
    <t xml:space="preserve">  pronájem IT sítě OZP 12/13                           </t>
  </si>
  <si>
    <t xml:space="preserve">  telefony 1/13-terminál Brno                          </t>
  </si>
  <si>
    <t xml:space="preserve">  telefony 1/13-terminály OZP                          </t>
  </si>
  <si>
    <t xml:space="preserve">  13081</t>
  </si>
  <si>
    <t xml:space="preserve">  telefony 2/13-terminál Brno                          </t>
  </si>
  <si>
    <t xml:space="preserve">  telefony 2/13-terminály OZP                          </t>
  </si>
  <si>
    <t xml:space="preserve">  13112</t>
  </si>
  <si>
    <t xml:space="preserve">  telefony 3/13-terminál Brno                          </t>
  </si>
  <si>
    <t xml:space="preserve">  telefony 3/13-terminály OZP                          </t>
  </si>
  <si>
    <t xml:space="preserve">  13153</t>
  </si>
  <si>
    <t xml:space="preserve">  telefony 4/13-terminál Brno                          </t>
  </si>
  <si>
    <t xml:space="preserve">  telefony 4/13-terminály OZP                          </t>
  </si>
  <si>
    <t xml:space="preserve">  telefony 5/13-terminál Brno                          </t>
  </si>
  <si>
    <t xml:space="preserve">  13186</t>
  </si>
  <si>
    <t xml:space="preserve">  telefony 5/13-terminály OZP                          </t>
  </si>
  <si>
    <t xml:space="preserve">  13218</t>
  </si>
  <si>
    <t xml:space="preserve">  telefony 6/13-terminál Brno                          </t>
  </si>
  <si>
    <t xml:space="preserve">  13229</t>
  </si>
  <si>
    <t xml:space="preserve">  telefony 6/13-terminály OZP                          </t>
  </si>
  <si>
    <t xml:space="preserve">  13246</t>
  </si>
  <si>
    <t xml:space="preserve">  telefony 7/13-terminál Brno                          </t>
  </si>
  <si>
    <t xml:space="preserve">  13254</t>
  </si>
  <si>
    <t xml:space="preserve">  telefony 7/13-terminály OZP                          </t>
  </si>
  <si>
    <t xml:space="preserve">  13271</t>
  </si>
  <si>
    <t xml:space="preserve">  telefony 8/13-terminál Brno                          </t>
  </si>
  <si>
    <t xml:space="preserve">  13285</t>
  </si>
  <si>
    <t xml:space="preserve">  telefony 8/13-terminály OZP                          </t>
  </si>
  <si>
    <t xml:space="preserve">  13310</t>
  </si>
  <si>
    <t xml:space="preserve">  telefony 9/13-terminál Brno                          </t>
  </si>
  <si>
    <t xml:space="preserve">  13326</t>
  </si>
  <si>
    <t xml:space="preserve">  telefony 9/13-trminály OZP                           </t>
  </si>
  <si>
    <t xml:space="preserve">  13344</t>
  </si>
  <si>
    <t xml:space="preserve">  telefony 10/13 terminály OZP                         </t>
  </si>
  <si>
    <t xml:space="preserve">  13394</t>
  </si>
  <si>
    <t xml:space="preserve">  telefony 11/13-terminál Brno                         </t>
  </si>
  <si>
    <t xml:space="preserve">  13406</t>
  </si>
  <si>
    <t xml:space="preserve">  telefony 11/13-terminály OZP                         </t>
  </si>
  <si>
    <t xml:space="preserve">  13422</t>
  </si>
  <si>
    <t xml:space="preserve">  telefony 12/13-terminál Brno                         </t>
  </si>
  <si>
    <t xml:space="preserve">  13435</t>
  </si>
  <si>
    <t xml:space="preserve">  telefony 12/13 terminály OZP                         </t>
  </si>
  <si>
    <t xml:space="preserve">  telefony 9/13-terminály OZP                          </t>
  </si>
  <si>
    <t xml:space="preserve">  telefony 1/13                                        </t>
  </si>
  <si>
    <t xml:space="preserve">  telefony 2/13                                        </t>
  </si>
  <si>
    <t xml:space="preserve">  telefony 3/13                                        </t>
  </si>
  <si>
    <t xml:space="preserve">  13152</t>
  </si>
  <si>
    <t xml:space="preserve">  telefony 4/13                                        </t>
  </si>
  <si>
    <t xml:space="preserve">  telefony 5/13                                        </t>
  </si>
  <si>
    <t xml:space="preserve">  13206</t>
  </si>
  <si>
    <t xml:space="preserve">  telefony 6/13                                        </t>
  </si>
  <si>
    <t xml:space="preserve">  13238</t>
  </si>
  <si>
    <t xml:space="preserve">  telefony 7/13                                        </t>
  </si>
  <si>
    <t xml:space="preserve">  13276</t>
  </si>
  <si>
    <t xml:space="preserve">  telefony 8/13                                        </t>
  </si>
  <si>
    <t xml:space="preserve">  13302</t>
  </si>
  <si>
    <t xml:space="preserve">  telefony 9/13                                        </t>
  </si>
  <si>
    <t xml:space="preserve">  13342</t>
  </si>
  <si>
    <t xml:space="preserve">  telefony 10/13                                       </t>
  </si>
  <si>
    <t xml:space="preserve">  13375</t>
  </si>
  <si>
    <t xml:space="preserve">  telefony 11/13                                       </t>
  </si>
  <si>
    <t xml:space="preserve">  13424</t>
  </si>
  <si>
    <t xml:space="preserve">  telefony 12/13                                       </t>
  </si>
  <si>
    <t>nájemné</t>
  </si>
  <si>
    <t>archiv</t>
  </si>
  <si>
    <t>Tusarova</t>
  </si>
  <si>
    <t>služby Roškotova</t>
  </si>
  <si>
    <t>(601+605-505  bez zajistitelů)</t>
  </si>
  <si>
    <t>Zasloužené hřubé pojistné</t>
  </si>
  <si>
    <t>ÚP (větší 6..)</t>
  </si>
  <si>
    <t>(do tabulky plusem)</t>
  </si>
  <si>
    <t>bráno z VD rozpuštění a tvorby odložených poř.nákl.na poj.sml týkající se provizí</t>
  </si>
  <si>
    <t>*Účetní cena - plášť = cena pláště, za kterou je dluhopis do splatnosti veden v účetnictví k rozvahovému dni</t>
  </si>
  <si>
    <t>Účetní cena-plášť</t>
  </si>
  <si>
    <t>Účetní cena-AÚV</t>
  </si>
  <si>
    <t>Pro výpočet byla použita sazba</t>
  </si>
  <si>
    <t>VH před daní</t>
  </si>
  <si>
    <t>Nedaňové náklady</t>
  </si>
  <si>
    <t>Nedaňové výnosy</t>
  </si>
  <si>
    <t>Rozdíl odpisů</t>
  </si>
  <si>
    <t>Dary</t>
  </si>
  <si>
    <t>Základ daně</t>
  </si>
  <si>
    <t>Daň z příjmů splatná</t>
  </si>
  <si>
    <t>Tato tabulka se doplňuje dle podkladů Petra Rutrleho k DPPO, která je v účetnictví.</t>
  </si>
  <si>
    <t>Odměny členům představenstva a dozorčí rady</t>
  </si>
  <si>
    <t>Zůstatek k 1.1.2013</t>
  </si>
  <si>
    <t>Zůstatek 31.12.2013</t>
  </si>
  <si>
    <t>Sestaveno dne: 2.3.2015</t>
  </si>
  <si>
    <t>schovat</t>
  </si>
  <si>
    <t>Mgr. Rudolf Kubásek                                 Ing. Radovan Kouřil</t>
  </si>
  <si>
    <t>Přehled o změnách vlastního kapitálu k 31.12.2014</t>
  </si>
  <si>
    <t>a) změny základního kapitálu</t>
  </si>
  <si>
    <t>Fond zábrany škod</t>
  </si>
  <si>
    <t>Závazky z dluhových cenných papírů, z toho:</t>
  </si>
  <si>
    <t>a) směnitelné (konvertibilní) dluhopisy</t>
  </si>
  <si>
    <t>c) počítačové programy</t>
  </si>
  <si>
    <t>d) jiné věci nehmotné</t>
  </si>
  <si>
    <t>1. Pozemky</t>
  </si>
  <si>
    <t>2. Stavby</t>
  </si>
  <si>
    <t>2. Dluhové cenné papíry vydané ovládanými osobami a zápůjčky  a úvěry těmto osobám</t>
  </si>
  <si>
    <t>4. Dluhové cenné papíry vydané osobami, ve kterých má účetní jednotka podstatný vliv, a zápůjčky a úvěry těmto osobám</t>
  </si>
  <si>
    <t>5. Ostatní zápůjčky a úvěry</t>
  </si>
  <si>
    <t>Programové vybavení</t>
  </si>
  <si>
    <t>Oprávky k programovému vybavení</t>
  </si>
  <si>
    <t>318</t>
  </si>
  <si>
    <t>* STR: Veletrhy Brno</t>
  </si>
  <si>
    <t xml:space="preserve">Kč </t>
  </si>
  <si>
    <t>Závazky k zaměstnancům-DPP-OZP</t>
  </si>
  <si>
    <t>Tech.podpora 2 serverů SUN</t>
  </si>
  <si>
    <t>Dar PREVENCEna NDÚP a DÚP</t>
  </si>
  <si>
    <t>290</t>
  </si>
  <si>
    <t>Nerozdělený zisk-rok 2013</t>
  </si>
  <si>
    <t>Mzdové náklady DPP-sjednatelé OZP</t>
  </si>
  <si>
    <t>Úrazové pojištění-příspěvky z daru Prevence</t>
  </si>
  <si>
    <t>(dlouhodobé 327,328)</t>
  </si>
  <si>
    <t>ř.112 R</t>
  </si>
  <si>
    <t>Zůstatek k 1.1.2014</t>
  </si>
  <si>
    <t>Zůstatek 31.12.2014</t>
  </si>
  <si>
    <t>VH r.14 bez HV z dluhopisů (ř.21)</t>
  </si>
  <si>
    <t xml:space="preserve"> = 286</t>
  </si>
  <si>
    <t>účet./plášť</t>
  </si>
  <si>
    <t>reálná h. k 31,12.14</t>
  </si>
  <si>
    <t xml:space="preserve">  14010</t>
  </si>
  <si>
    <t xml:space="preserve">   31.3.2014</t>
  </si>
  <si>
    <t xml:space="preserve">  přec.dhp.na trž.hodnotu k 31.3.14                    </t>
  </si>
  <si>
    <t xml:space="preserve">  14022</t>
  </si>
  <si>
    <t xml:space="preserve">   30.6.2014</t>
  </si>
  <si>
    <t xml:space="preserve">  přec.dhp.na tržní hodnotu k 30.6.2014                </t>
  </si>
  <si>
    <t xml:space="preserve">  14035</t>
  </si>
  <si>
    <t xml:space="preserve">   30.9.2014</t>
  </si>
  <si>
    <t xml:space="preserve">  přec.dhp.na tržní hodnotu k 30.9.2014                </t>
  </si>
  <si>
    <t xml:space="preserve">  14047</t>
  </si>
  <si>
    <t xml:space="preserve">  31.12.2014</t>
  </si>
  <si>
    <t xml:space="preserve">  přec.dhp.na tržní hodnotu k 31.12.14                 </t>
  </si>
  <si>
    <t xml:space="preserve">  14002</t>
  </si>
  <si>
    <t xml:space="preserve">   31.1.2014</t>
  </si>
  <si>
    <t xml:space="preserve">  AÚV 1/14                                             </t>
  </si>
  <si>
    <t xml:space="preserve">  14004</t>
  </si>
  <si>
    <t xml:space="preserve">   28.2.2014</t>
  </si>
  <si>
    <t xml:space="preserve">  AÚV 2/14                                             </t>
  </si>
  <si>
    <t xml:space="preserve">  14007</t>
  </si>
  <si>
    <t xml:space="preserve">  AÚV 3/14                                             </t>
  </si>
  <si>
    <t xml:space="preserve">  14012</t>
  </si>
  <si>
    <t xml:space="preserve">   30.4.2014</t>
  </si>
  <si>
    <t xml:space="preserve">  AÚV 4/14                                             </t>
  </si>
  <si>
    <t xml:space="preserve">  splacené AÚV dhp.CZ REP. do 11.4.15                  </t>
  </si>
  <si>
    <t xml:space="preserve">  14013</t>
  </si>
  <si>
    <t xml:space="preserve">  14016</t>
  </si>
  <si>
    <t xml:space="preserve">   31.5.2014</t>
  </si>
  <si>
    <t xml:space="preserve">  AÚV 5/14                                             </t>
  </si>
  <si>
    <t xml:space="preserve">  14020</t>
  </si>
  <si>
    <t xml:space="preserve">  AÚV 6/14                                             </t>
  </si>
  <si>
    <t xml:space="preserve">  14025</t>
  </si>
  <si>
    <t xml:space="preserve">   31.7.2014</t>
  </si>
  <si>
    <t xml:space="preserve">  AÚV 7/14                                             </t>
  </si>
  <si>
    <t xml:space="preserve">  14027</t>
  </si>
  <si>
    <t xml:space="preserve">   31.8.2014</t>
  </si>
  <si>
    <t xml:space="preserve">  AÚV 8/14                                             </t>
  </si>
  <si>
    <t xml:space="preserve">  14032</t>
  </si>
  <si>
    <t xml:space="preserve">  AÚV 9/14                                             </t>
  </si>
  <si>
    <t xml:space="preserve">  14034</t>
  </si>
  <si>
    <t xml:space="preserve">  AÚV k 30.9.14-dorovnání                              </t>
  </si>
  <si>
    <t xml:space="preserve">  14038</t>
  </si>
  <si>
    <t xml:space="preserve">  31.10.2014</t>
  </si>
  <si>
    <t xml:space="preserve">  AÚV 10/14                                            </t>
  </si>
  <si>
    <t xml:space="preserve">  14040</t>
  </si>
  <si>
    <t xml:space="preserve">  30.11.2014</t>
  </si>
  <si>
    <t xml:space="preserve">  AÚV 11/14                                            </t>
  </si>
  <si>
    <t xml:space="preserve">  14043</t>
  </si>
  <si>
    <t xml:space="preserve">  AÚV 12/14                                            </t>
  </si>
  <si>
    <t xml:space="preserve">  14046</t>
  </si>
  <si>
    <t xml:space="preserve">  AÚV k 31.12.14-dorovnání                             </t>
  </si>
  <si>
    <t xml:space="preserve">  14003</t>
  </si>
  <si>
    <t xml:space="preserve">  diskotn dhp. 704 do splatnosti za 1/14               </t>
  </si>
  <si>
    <t xml:space="preserve">  14006</t>
  </si>
  <si>
    <t xml:space="preserve">  diskont.dhp.704 do splat. za 2/14                    </t>
  </si>
  <si>
    <t xml:space="preserve">  14009</t>
  </si>
  <si>
    <t xml:space="preserve">  diskont dhp 704 do spl. 3/14                         </t>
  </si>
  <si>
    <t xml:space="preserve">  14015</t>
  </si>
  <si>
    <t xml:space="preserve">  diskont dhp.704 do splat. za 4/14                    </t>
  </si>
  <si>
    <t xml:space="preserve">  14018</t>
  </si>
  <si>
    <t xml:space="preserve">  diskont dhp.704 do splat.za 5/14                     </t>
  </si>
  <si>
    <t xml:space="preserve">  14021</t>
  </si>
  <si>
    <t xml:space="preserve">  diskont dhp.705 do splatn.za 6/14                    </t>
  </si>
  <si>
    <t xml:space="preserve">  14026</t>
  </si>
  <si>
    <t xml:space="preserve">  diskont dhp.704 do spl. za 7/14                      </t>
  </si>
  <si>
    <t xml:space="preserve">  14029</t>
  </si>
  <si>
    <t xml:space="preserve">  diskont dhp 704 do spl. za 8/14                      </t>
  </si>
  <si>
    <t xml:space="preserve">  14033</t>
  </si>
  <si>
    <t xml:space="preserve">  diskont dhp.704 do splatnosti za 9/14                </t>
  </si>
  <si>
    <t xml:space="preserve">  14039</t>
  </si>
  <si>
    <t xml:space="preserve">  diskont dhp.704 do splatnosti za 10/14               </t>
  </si>
  <si>
    <t xml:space="preserve">  14042</t>
  </si>
  <si>
    <t xml:space="preserve">  diskont dhp.704 do splatnosti za 11/14               </t>
  </si>
  <si>
    <t xml:space="preserve">  14045</t>
  </si>
  <si>
    <t xml:space="preserve">  diskont dhp. 704 do splatnosti za 12/14              </t>
  </si>
  <si>
    <t xml:space="preserve">  diskotn dhp. 705 do splatnosti za 1/14               </t>
  </si>
  <si>
    <t xml:space="preserve">  diskont.dhp.705 do splat. za 2/14                    </t>
  </si>
  <si>
    <t xml:space="preserve">  diskont dhp 705 do spl. 3/14                         </t>
  </si>
  <si>
    <t xml:space="preserve">  diskont dhp.705 do splat. za 4/14                    </t>
  </si>
  <si>
    <t xml:space="preserve">  diskont dhp.705 do splat.za 5/14                     </t>
  </si>
  <si>
    <t xml:space="preserve">  diskont dhp.705 do spl. za 7/14                      </t>
  </si>
  <si>
    <t xml:space="preserve">  diskont dhp 705 do spl. za 8/14                      </t>
  </si>
  <si>
    <t xml:space="preserve">  diskont dhp.705 do splatnosti za 9/14                </t>
  </si>
  <si>
    <t xml:space="preserve">  diskont dhp.705 do splatnosti za 10/14               </t>
  </si>
  <si>
    <t xml:space="preserve">  diskont dhp.705 do splatnosti za 11/14               </t>
  </si>
  <si>
    <t xml:space="preserve">  diskont dhp. 705 do splatnosti za 12/14              </t>
  </si>
  <si>
    <t xml:space="preserve">  14001</t>
  </si>
  <si>
    <t xml:space="preserve">  14005</t>
  </si>
  <si>
    <t xml:space="preserve">  14008</t>
  </si>
  <si>
    <t xml:space="preserve">  14014</t>
  </si>
  <si>
    <t xml:space="preserve">  14017</t>
  </si>
  <si>
    <t xml:space="preserve">  14019</t>
  </si>
  <si>
    <t xml:space="preserve">  14024</t>
  </si>
  <si>
    <t xml:space="preserve">  14028</t>
  </si>
  <si>
    <t xml:space="preserve">  14030</t>
  </si>
  <si>
    <t xml:space="preserve">  splacení kupónu CZECH REP. spl.1.9.15                </t>
  </si>
  <si>
    <t xml:space="preserve">  14031</t>
  </si>
  <si>
    <t xml:space="preserve">  14037</t>
  </si>
  <si>
    <t xml:space="preserve">  14041</t>
  </si>
  <si>
    <t xml:space="preserve">  14044</t>
  </si>
  <si>
    <t xml:space="preserve">  splacené AÚV dhp.CZ REP.do 11.4.19                   </t>
  </si>
  <si>
    <t>Za poj.zprostředkovateli</t>
  </si>
  <si>
    <t xml:space="preserve">    5.1.2014</t>
  </si>
  <si>
    <t xml:space="preserve">  doména Lifestyle 1-3/14                              </t>
  </si>
  <si>
    <t xml:space="preserve">    3.2.2014</t>
  </si>
  <si>
    <t xml:space="preserve">  plakát k CP pro OZP                                  </t>
  </si>
  <si>
    <t xml:space="preserve">  samolepky "dárek"                                    </t>
  </si>
  <si>
    <t xml:space="preserve">  14053</t>
  </si>
  <si>
    <t xml:space="preserve">   17.2.2014</t>
  </si>
  <si>
    <t xml:space="preserve">  SSL Web Serve Certif.12/13-roz.doh.pol.              </t>
  </si>
  <si>
    <t xml:space="preserve">  SSL Web Serve Certif. 1-12/14                        </t>
  </si>
  <si>
    <t xml:space="preserve">  14084</t>
  </si>
  <si>
    <t xml:space="preserve">   19.3.2014</t>
  </si>
  <si>
    <t xml:space="preserve">  Ertl-zál.prezentace www info                         </t>
  </si>
  <si>
    <t xml:space="preserve">  14093</t>
  </si>
  <si>
    <t xml:space="preserve">   26.3.2014</t>
  </si>
  <si>
    <t xml:space="preserve">  graf.zpracování inzerce BONUS                        </t>
  </si>
  <si>
    <t xml:space="preserve">  14126</t>
  </si>
  <si>
    <t xml:space="preserve">   20.4.2014</t>
  </si>
  <si>
    <t xml:space="preserve">  doména Lifestyle 4-6/14                              </t>
  </si>
  <si>
    <t xml:space="preserve">  14128</t>
  </si>
  <si>
    <t xml:space="preserve">   23.4.2014</t>
  </si>
  <si>
    <t xml:space="preserve">  14194</t>
  </si>
  <si>
    <t xml:space="preserve">   14.6.2014</t>
  </si>
  <si>
    <t xml:space="preserve">  SOBSA-propagační akce dne 14.6.14                    </t>
  </si>
  <si>
    <t xml:space="preserve">  14232</t>
  </si>
  <si>
    <t xml:space="preserve">  doména Lifestyle 7-9/14                              </t>
  </si>
  <si>
    <t xml:space="preserve">  14235</t>
  </si>
  <si>
    <t xml:space="preserve">   30.7.2014</t>
  </si>
  <si>
    <t xml:space="preserve">  materiál na web                                      </t>
  </si>
  <si>
    <t xml:space="preserve">  14242</t>
  </si>
  <si>
    <t xml:space="preserve">    4.8.2014</t>
  </si>
  <si>
    <t xml:space="preserve">  zveřejnění internet.profilu                          </t>
  </si>
  <si>
    <t xml:space="preserve">  14303</t>
  </si>
  <si>
    <t xml:space="preserve">  www služby + doména Vital 8-12/14                    </t>
  </si>
  <si>
    <t xml:space="preserve">  14319</t>
  </si>
  <si>
    <t xml:space="preserve">   6.10.2014</t>
  </si>
  <si>
    <t xml:space="preserve">  úprava prezentace "Patron"                           </t>
  </si>
  <si>
    <t xml:space="preserve">  dárkové poukázky -říkánky Zvonek                     </t>
  </si>
  <si>
    <t xml:space="preserve">  14327</t>
  </si>
  <si>
    <t xml:space="preserve">  10.10.2014</t>
  </si>
  <si>
    <t xml:space="preserve">  doména "Lifestyle" za 4.Q/14                         </t>
  </si>
  <si>
    <t xml:space="preserve">  14349</t>
  </si>
  <si>
    <t xml:space="preserve">  10.11.2014</t>
  </si>
  <si>
    <t xml:space="preserve">  reklam.prezentace-přehlídka                          </t>
  </si>
  <si>
    <t xml:space="preserve">  14372</t>
  </si>
  <si>
    <t xml:space="preserve">   1.12.2014</t>
  </si>
  <si>
    <t xml:space="preserve">  inzerce Bonus-graf.zpracování                        </t>
  </si>
  <si>
    <t xml:space="preserve">  14378</t>
  </si>
  <si>
    <t xml:space="preserve">  inzerce v čas.Bonus 2/14                             </t>
  </si>
  <si>
    <t xml:space="preserve">  14414</t>
  </si>
  <si>
    <t xml:space="preserve">  programování webu                                    </t>
  </si>
  <si>
    <t xml:space="preserve">  reklam prezentace HANDICYCLING 3/14                  </t>
  </si>
  <si>
    <t xml:space="preserve">  reklam.prezentace MM GOLF 1-3/14                     </t>
  </si>
  <si>
    <t xml:space="preserve">  prezentace www.info 1.1.-18.3.14                     </t>
  </si>
  <si>
    <t xml:space="preserve">  webhosting+doména Vital 1-8/14                       </t>
  </si>
  <si>
    <t xml:space="preserve">  výroba leporel k DÚP r.2014                          </t>
  </si>
  <si>
    <t xml:space="preserve">  14055</t>
  </si>
  <si>
    <t xml:space="preserve">  reklam prezentace HANDICYCLING 4/14                  </t>
  </si>
  <si>
    <t xml:space="preserve">  reklam prezentace MM GOLF 4/14                       </t>
  </si>
  <si>
    <t xml:space="preserve">  14071</t>
  </si>
  <si>
    <t xml:space="preserve">  reklam.prezentace HANDICYCLING 5/14                  </t>
  </si>
  <si>
    <t xml:space="preserve">  reklam.prezentace MM GOLF 5/14                       </t>
  </si>
  <si>
    <t xml:space="preserve">  14088</t>
  </si>
  <si>
    <t xml:space="preserve">  reklam.prezentace HANDICYCLING 6/14                  </t>
  </si>
  <si>
    <t xml:space="preserve">  reklam.prezentace MM GOLF 6/14                       </t>
  </si>
  <si>
    <t xml:space="preserve">  14090</t>
  </si>
  <si>
    <t xml:space="preserve">  webhosting+doména Vitalitas 4-6/14                   </t>
  </si>
  <si>
    <t xml:space="preserve">  14105</t>
  </si>
  <si>
    <t xml:space="preserve">  reklam.prezentace HANDICYCLING 7/14                  </t>
  </si>
  <si>
    <t xml:space="preserve">  reklam.prezentace MM GOLF 7/14                       </t>
  </si>
  <si>
    <t xml:space="preserve">  14118</t>
  </si>
  <si>
    <t xml:space="preserve">  reklam.prezentace HANDICYCLING 8/14                  </t>
  </si>
  <si>
    <t xml:space="preserve">  reklam.prezentace MM GOLF 8/14                       </t>
  </si>
  <si>
    <t xml:space="preserve">  14134</t>
  </si>
  <si>
    <t xml:space="preserve">  reklam.prezentace HANDICYCLING 9/14                  </t>
  </si>
  <si>
    <t xml:space="preserve">  reklam.prezentace MM GOLF 9/14                       </t>
  </si>
  <si>
    <t xml:space="preserve">  14136</t>
  </si>
  <si>
    <t xml:space="preserve">  webhosting+doména vitalitas 7-8/14                   </t>
  </si>
  <si>
    <t xml:space="preserve">  14149</t>
  </si>
  <si>
    <t xml:space="preserve">  reklam.prezentace HANDYCYCLING 10/14                 </t>
  </si>
  <si>
    <t xml:space="preserve">  reklam.prezentace MM GOLF 10/14                      </t>
  </si>
  <si>
    <t xml:space="preserve">  14164</t>
  </si>
  <si>
    <t xml:space="preserve">  reklam.prezentace HANDYCYCLING 11/14                 </t>
  </si>
  <si>
    <t xml:space="preserve">  reklam.prezentace MM GOLF 11/14                      </t>
  </si>
  <si>
    <t xml:space="preserve">  14178</t>
  </si>
  <si>
    <t xml:space="preserve">  reklam.prezentace HANDYCICLING 12/14                 </t>
  </si>
  <si>
    <t xml:space="preserve">  reklam.prezentace MM GOLF 12/14                      </t>
  </si>
  <si>
    <t xml:space="preserve">  14278</t>
  </si>
  <si>
    <t xml:space="preserve">  CP 8/14 -provize 5% OZP                              </t>
  </si>
  <si>
    <t xml:space="preserve">  CP 8/14 -provize 1% OZP                              </t>
  </si>
  <si>
    <t xml:space="preserve">  14324</t>
  </si>
  <si>
    <t xml:space="preserve">  CP 9/14 - provize 5% OZP                             </t>
  </si>
  <si>
    <t xml:space="preserve">  CP 9/14 - provize 1% OZP                             </t>
  </si>
  <si>
    <t xml:space="preserve">  14360</t>
  </si>
  <si>
    <t xml:space="preserve">  CP 10/14 - provize 5% OZP                            </t>
  </si>
  <si>
    <t xml:space="preserve">  CP 10/14 - provize 1% OZP                            </t>
  </si>
  <si>
    <t xml:space="preserve">  14396</t>
  </si>
  <si>
    <t xml:space="preserve">  CP 11/14-provize 5% OZP                              </t>
  </si>
  <si>
    <t xml:space="preserve">  CP 11/14-provize 1% OZP                              </t>
  </si>
  <si>
    <t xml:space="preserve">  14424</t>
  </si>
  <si>
    <t xml:space="preserve">  CP 12/14-provize 5% OZP                              </t>
  </si>
  <si>
    <t xml:space="preserve">  CP 12/14-provize 1% OZP                              </t>
  </si>
  <si>
    <t xml:space="preserve">  CP 1/14 provize z inkasa-OZP                         </t>
  </si>
  <si>
    <t xml:space="preserve">  CP 2/14 provize z inkasa-OZP                         </t>
  </si>
  <si>
    <t xml:space="preserve">  CP 3/14 provize z inkasa - OZP                       </t>
  </si>
  <si>
    <t xml:space="preserve">  CP 4/14 provize z inkasa- OZP                        </t>
  </si>
  <si>
    <t xml:space="preserve">  CP 5/14 provize z inkasa-OZP                         </t>
  </si>
  <si>
    <t xml:space="preserve">  14036</t>
  </si>
  <si>
    <t xml:space="preserve">  CP 6/14 provize z inkasa OZP                         </t>
  </si>
  <si>
    <t xml:space="preserve">  CP 7/14 provize z inkasa-OZP                         </t>
  </si>
  <si>
    <t xml:space="preserve">  CP 1/14 provize-ZPŠ                                  </t>
  </si>
  <si>
    <t xml:space="preserve">  CP 2/14 provize ZPŠ                                  </t>
  </si>
  <si>
    <t xml:space="preserve">  CP 3/14 provize - ZPŠ                                </t>
  </si>
  <si>
    <t xml:space="preserve">  CP 4/14 provize ZPŠ                                  </t>
  </si>
  <si>
    <t xml:space="preserve">  CP 5/14 provize ZPŠ                                  </t>
  </si>
  <si>
    <t xml:space="preserve">  CP 6/14 provize ZPŠ                                  </t>
  </si>
  <si>
    <t xml:space="preserve">  CP 7/14 provize ZPŠ                                  </t>
  </si>
  <si>
    <t xml:space="preserve">  CP 8/14 provize ZPŠ                                  </t>
  </si>
  <si>
    <t xml:space="preserve">  14048</t>
  </si>
  <si>
    <t xml:space="preserve">  CP 9/14 provize ZPŠ                                  </t>
  </si>
  <si>
    <t xml:space="preserve">  14050</t>
  </si>
  <si>
    <t xml:space="preserve">  CP 10/14 provize ZPŠ                                 </t>
  </si>
  <si>
    <t xml:space="preserve">  14052</t>
  </si>
  <si>
    <t xml:space="preserve">  CP 11/14 provize ZPŠ                                 </t>
  </si>
  <si>
    <t xml:space="preserve">  CP 12/14 provize ZPŠ                                 </t>
  </si>
  <si>
    <t xml:space="preserve">  CP 1/14 provize-BVV                                  </t>
  </si>
  <si>
    <t xml:space="preserve">  CP 2/14 provize BVV                                  </t>
  </si>
  <si>
    <t xml:space="preserve">  CP 3/14 provize - BVV                                </t>
  </si>
  <si>
    <t xml:space="preserve">  CP 5/14 provize BVV                                  </t>
  </si>
  <si>
    <t xml:space="preserve">  CP 6/14 provize BVV                                  </t>
  </si>
  <si>
    <t xml:space="preserve">  CP 7/14 provize BVV                                  </t>
  </si>
  <si>
    <t xml:space="preserve">  CP 8/14 provize BVV                                  </t>
  </si>
  <si>
    <t xml:space="preserve">  14095</t>
  </si>
  <si>
    <t xml:space="preserve">  CP 4/14 provize BVV-oprava                           </t>
  </si>
  <si>
    <t xml:space="preserve">  95</t>
  </si>
  <si>
    <t xml:space="preserve">  14081</t>
  </si>
  <si>
    <t xml:space="preserve">  CP 1-8/14 provize BVV-oprava střediska               </t>
  </si>
  <si>
    <t xml:space="preserve">  CP 1/14 provize-CA Komfort                           </t>
  </si>
  <si>
    <t xml:space="preserve">  14011</t>
  </si>
  <si>
    <t xml:space="preserve">  CP 2/14 provize CA Komfort                           </t>
  </si>
  <si>
    <t xml:space="preserve">  CP 4/14 provize CA Komfort                           </t>
  </si>
  <si>
    <t xml:space="preserve">  CP 5/14 provize CA Komfort                           </t>
  </si>
  <si>
    <t xml:space="preserve">  CP 6/14 provize CA Komfort                           </t>
  </si>
  <si>
    <t xml:space="preserve">  CP 7/14 provize CA Komfort                           </t>
  </si>
  <si>
    <t xml:space="preserve">  CP 8/14 provize CA Komfort                           </t>
  </si>
  <si>
    <t xml:space="preserve">  CP 11/14 provize CA Komfort                          </t>
  </si>
  <si>
    <t xml:space="preserve">  14049</t>
  </si>
  <si>
    <t xml:space="preserve">  CP 9/14 provize BVV                                  </t>
  </si>
  <si>
    <t xml:space="preserve">  14051</t>
  </si>
  <si>
    <t xml:space="preserve">  CP 10/14 provize BVV                                 </t>
  </si>
  <si>
    <t xml:space="preserve">  14054</t>
  </si>
  <si>
    <t xml:space="preserve">  CP 11/14 provize BVV                                 </t>
  </si>
  <si>
    <t xml:space="preserve">  CP 1/14 provize BVV                                  </t>
  </si>
  <si>
    <t xml:space="preserve">  CP 3/14 provize BVV                                  </t>
  </si>
  <si>
    <t xml:space="preserve">  CP 4/14 provize BVV                                  </t>
  </si>
  <si>
    <t xml:space="preserve">  CP 1/14 provize ze slev-OZP                          </t>
  </si>
  <si>
    <t xml:space="preserve">  CP 2/14 provize ze slev-OZP                          </t>
  </si>
  <si>
    <t xml:space="preserve">  CP 3/14 provize ze slev - OZP                        </t>
  </si>
  <si>
    <t xml:space="preserve">  CP 4/14 provize ze slev- OZP                         </t>
  </si>
  <si>
    <t xml:space="preserve">  CP 5/14 provize ze slev-OZP                          </t>
  </si>
  <si>
    <t xml:space="preserve">  CP 6/14 provize ze slev OZP                          </t>
  </si>
  <si>
    <t xml:space="preserve">  CP 7/14 provize ze slev-OZP                          </t>
  </si>
  <si>
    <t xml:space="preserve">  HOSP 8/14 -provize 5% OZP                            </t>
  </si>
  <si>
    <t xml:space="preserve">  HOSP 9/14 - provize 5% OZP                           </t>
  </si>
  <si>
    <t xml:space="preserve">  HOSP 10/14 - provize 5% OZP                          </t>
  </si>
  <si>
    <t xml:space="preserve">  HOSP 11/14-provize 5% OZP                            </t>
  </si>
  <si>
    <t xml:space="preserve">  HOSP 12/14-provize 5% OZP                            </t>
  </si>
  <si>
    <t xml:space="preserve">  HOSP 1/14 provize OZP                                </t>
  </si>
  <si>
    <t xml:space="preserve">  HOSP 2/14 provize OZP                                </t>
  </si>
  <si>
    <t xml:space="preserve">  HOSP 3/14 provize OZP                                </t>
  </si>
  <si>
    <t xml:space="preserve">  HOSP 4/14 provize OZP                                </t>
  </si>
  <si>
    <t xml:space="preserve">  HOSP 5/14 provize OZP                                </t>
  </si>
  <si>
    <t xml:space="preserve">  HOSP 6/14 provize OZP                                </t>
  </si>
  <si>
    <t xml:space="preserve">  HOSP 7/14 provize OZP                                </t>
  </si>
  <si>
    <t xml:space="preserve">  DÚP 8/14 -provize 5% OZP                             </t>
  </si>
  <si>
    <t xml:space="preserve">  DÚP 9/14 - provize 5% OZP                            </t>
  </si>
  <si>
    <t xml:space="preserve">  DÚP 11/14-provize 5% OZP                             </t>
  </si>
  <si>
    <t xml:space="preserve">  DÚP 12/14-provize 5% OZP                             </t>
  </si>
  <si>
    <t xml:space="preserve">  DÚP 1/14 provize OZP                                 </t>
  </si>
  <si>
    <t xml:space="preserve">  DÚP 2/14 provize OZP                                 </t>
  </si>
  <si>
    <t xml:space="preserve">  DÚP 3/14 provize OZP                                 </t>
  </si>
  <si>
    <t xml:space="preserve">  DÚP 4/14 provize OZP                                 </t>
  </si>
  <si>
    <t xml:space="preserve">  DÚP 5/14 provize OZP                                 </t>
  </si>
  <si>
    <t xml:space="preserve">  DÚP 6/14 provize OZP                                 </t>
  </si>
  <si>
    <t xml:space="preserve">  DÚP 7/14 provize OZP                                 </t>
  </si>
  <si>
    <t xml:space="preserve">  DÚP 6/14 provize ZPŠ                                 </t>
  </si>
  <si>
    <t xml:space="preserve">  DÚP 7/14 provize ZPŠ                                 </t>
  </si>
  <si>
    <t xml:space="preserve">  DÚP 9/14 provize ZPŠ                                 </t>
  </si>
  <si>
    <t xml:space="preserve">    1.1.2014</t>
  </si>
  <si>
    <t xml:space="preserve">  CDCP-vedení emise I.Q/14                             </t>
  </si>
  <si>
    <t xml:space="preserve">   17.1.2014</t>
  </si>
  <si>
    <t xml:space="preserve">  doprava materiálů k archivaci                        </t>
  </si>
  <si>
    <t xml:space="preserve">   22.1.2014</t>
  </si>
  <si>
    <t xml:space="preserve">  14077</t>
  </si>
  <si>
    <t xml:space="preserve">   13.3.2014</t>
  </si>
  <si>
    <t xml:space="preserve">  14086</t>
  </si>
  <si>
    <t xml:space="preserve">   20.3.2014</t>
  </si>
  <si>
    <t xml:space="preserve">  servis kancel techniky                               </t>
  </si>
  <si>
    <t xml:space="preserve">  14101</t>
  </si>
  <si>
    <t xml:space="preserve">    1.4.2014</t>
  </si>
  <si>
    <t xml:space="preserve">  CD CP-vedení emise 4-6/14                            </t>
  </si>
  <si>
    <t xml:space="preserve">    9.4.2014</t>
  </si>
  <si>
    <t xml:space="preserve">  14165</t>
  </si>
  <si>
    <t xml:space="preserve">   20.5.2014</t>
  </si>
  <si>
    <t xml:space="preserve">  osobní certifikát-prodloužení (V.H.+P.Š.)            </t>
  </si>
  <si>
    <t xml:space="preserve">  14207</t>
  </si>
  <si>
    <t xml:space="preserve">    1.7.2014</t>
  </si>
  <si>
    <t xml:space="preserve">  CDCP-evidence emise III.Q/14                         </t>
  </si>
  <si>
    <t xml:space="preserve">  14229</t>
  </si>
  <si>
    <t xml:space="preserve">   18.7.2014</t>
  </si>
  <si>
    <t xml:space="preserve">  14297</t>
  </si>
  <si>
    <t xml:space="preserve">   1.10.2014</t>
  </si>
  <si>
    <t xml:space="preserve">  CDCD-vedení evidence emise IV.Q/14                   </t>
  </si>
  <si>
    <t xml:space="preserve">  14317</t>
  </si>
  <si>
    <t xml:space="preserve">  13.10.2014</t>
  </si>
  <si>
    <t xml:space="preserve">  servis výpočetní techniky                            </t>
  </si>
  <si>
    <t xml:space="preserve">  14326</t>
  </si>
  <si>
    <t xml:space="preserve">  převentivní protipožární kontrola                    </t>
  </si>
  <si>
    <t xml:space="preserve">  14332</t>
  </si>
  <si>
    <t xml:space="preserve">  24.10.2014</t>
  </si>
  <si>
    <t xml:space="preserve">  oprava tiskárny-chodba                               </t>
  </si>
  <si>
    <t xml:space="preserve">  14402</t>
  </si>
  <si>
    <t xml:space="preserve">  16.12.2014</t>
  </si>
  <si>
    <t xml:space="preserve">  odvoz vyřazenéjho nábytku                            </t>
  </si>
  <si>
    <t xml:space="preserve">    8.1.2014</t>
  </si>
  <si>
    <t xml:space="preserve">  obnova certifikátu el.podpisu Jan Kecek              </t>
  </si>
  <si>
    <t xml:space="preserve">  14277</t>
  </si>
  <si>
    <t xml:space="preserve">   7.11.2014</t>
  </si>
  <si>
    <t xml:space="preserve">  služby KUTA 1/14                                     </t>
  </si>
  <si>
    <t xml:space="preserve">  14075</t>
  </si>
  <si>
    <t xml:space="preserve">  služby KUTA 2/14                                     </t>
  </si>
  <si>
    <t xml:space="preserve">  14119</t>
  </si>
  <si>
    <t xml:space="preserve">  služby KUTA 3/14                                     </t>
  </si>
  <si>
    <t xml:space="preserve">  14150</t>
  </si>
  <si>
    <t xml:space="preserve">  služby KUTA 4/14                                     </t>
  </si>
  <si>
    <t xml:space="preserve">  14181</t>
  </si>
  <si>
    <t xml:space="preserve">  služby KUTA 5/14                                     </t>
  </si>
  <si>
    <t xml:space="preserve">  14228</t>
  </si>
  <si>
    <t xml:space="preserve">  služby KUTA 6/14                                     </t>
  </si>
  <si>
    <t xml:space="preserve">  14248</t>
  </si>
  <si>
    <t xml:space="preserve">  služby KUITA 7/14                                    </t>
  </si>
  <si>
    <t xml:space="preserve">  14276</t>
  </si>
  <si>
    <t xml:space="preserve">  služby KUTA 8/14                                     </t>
  </si>
  <si>
    <t xml:space="preserve">  14320</t>
  </si>
  <si>
    <t xml:space="preserve">  služby KUTA 9/14                                     </t>
  </si>
  <si>
    <t xml:space="preserve">  14356</t>
  </si>
  <si>
    <t xml:space="preserve">  služby KUTA 10/14                                    </t>
  </si>
  <si>
    <t xml:space="preserve">  14382</t>
  </si>
  <si>
    <t xml:space="preserve">  služby KUTA 11/14                                    </t>
  </si>
  <si>
    <t xml:space="preserve">  14420</t>
  </si>
  <si>
    <t xml:space="preserve">  služby KUTA 12/14                                    </t>
  </si>
  <si>
    <t xml:space="preserve">   15.1.2014</t>
  </si>
  <si>
    <t xml:space="preserve">  OZP-nájem archivu Roškotova 1/14                     </t>
  </si>
  <si>
    <t xml:space="preserve">   15.2.2014</t>
  </si>
  <si>
    <t xml:space="preserve">  OZP-nájemné archiv Roškotova 2/14                    </t>
  </si>
  <si>
    <t xml:space="preserve">   16.3.2014</t>
  </si>
  <si>
    <t xml:space="preserve">  OZP-nájemné archiv Roškotova 3/14                    </t>
  </si>
  <si>
    <t xml:space="preserve">   15.4.2014</t>
  </si>
  <si>
    <t xml:space="preserve">  nájemné archiv Roškotova 4/14                        </t>
  </si>
  <si>
    <t xml:space="preserve">  14023</t>
  </si>
  <si>
    <t xml:space="preserve">   15.5.2014</t>
  </si>
  <si>
    <t xml:space="preserve">  nájem archiv Roškotova 5/14                          </t>
  </si>
  <si>
    <t xml:space="preserve">  OZP-nájemné archiv Roškotova 6/14                    </t>
  </si>
  <si>
    <t xml:space="preserve">   15.7.2014</t>
  </si>
  <si>
    <t xml:space="preserve">  OZP-nájemné archiv Roškotova 7/14                    </t>
  </si>
  <si>
    <t xml:space="preserve">   15.8.2014</t>
  </si>
  <si>
    <t xml:space="preserve">  nájemné archiv Roškotova 8/14                        </t>
  </si>
  <si>
    <t xml:space="preserve">   15.9.2014</t>
  </si>
  <si>
    <t xml:space="preserve">  OZP-nájemné archiv Roškotova 9/14                    </t>
  </si>
  <si>
    <t xml:space="preserve">  15.10.2014</t>
  </si>
  <si>
    <t xml:space="preserve">  nájemné archiv Roškotova 10/14                       </t>
  </si>
  <si>
    <t xml:space="preserve">  15.11.2014</t>
  </si>
  <si>
    <t xml:space="preserve">  OZP-nájemné archiv Roškotova 11/14                   </t>
  </si>
  <si>
    <t xml:space="preserve">  15.12.2014</t>
  </si>
  <si>
    <t xml:space="preserve">  OZP-nájemné archiv Roškotova 12/14                   </t>
  </si>
  <si>
    <t xml:space="preserve">  nájemné Tusarova 1/14                                </t>
  </si>
  <si>
    <t xml:space="preserve">  služby Roškotova 1/14                                </t>
  </si>
  <si>
    <t xml:space="preserve">  nájemné KUTA 1/14                                    </t>
  </si>
  <si>
    <t xml:space="preserve">  jednoráz.nájemné KUTA 1/14                           </t>
  </si>
  <si>
    <t xml:space="preserve">   19.2.2014</t>
  </si>
  <si>
    <t xml:space="preserve">  nájemné Tusarova 2/14                                </t>
  </si>
  <si>
    <t xml:space="preserve">    1.2.2014</t>
  </si>
  <si>
    <t xml:space="preserve">  služby Roškotova 2/14                                </t>
  </si>
  <si>
    <t xml:space="preserve">  nájemné KUTA  2/14                                   </t>
  </si>
  <si>
    <t xml:space="preserve">  jednoráz. nájemné KUTA 2/14                          </t>
  </si>
  <si>
    <t xml:space="preserve">    1.3.2014</t>
  </si>
  <si>
    <t xml:space="preserve">  OZP-nájemné Tusarova 3/14                            </t>
  </si>
  <si>
    <t xml:space="preserve">  OZP-Služby Roškotova 3/14                            </t>
  </si>
  <si>
    <t xml:space="preserve">   15.3.2014</t>
  </si>
  <si>
    <t xml:space="preserve">  nájemné KUTA 3/14                                    </t>
  </si>
  <si>
    <t xml:space="preserve">  jednorázové nájemné KUTA 3/14                        </t>
  </si>
  <si>
    <t xml:space="preserve">  OZP-služby Roškotova 4/14                            </t>
  </si>
  <si>
    <t xml:space="preserve">  nájemné Tusarova 4/14                                </t>
  </si>
  <si>
    <t xml:space="preserve">  nájemné KUTA 4/14                                    </t>
  </si>
  <si>
    <t xml:space="preserve">  jednorázové nájemné KUTA 4/14                        </t>
  </si>
  <si>
    <t xml:space="preserve">  14065</t>
  </si>
  <si>
    <t xml:space="preserve">    1.5.2014</t>
  </si>
  <si>
    <t xml:space="preserve">  nájemné Tusarova 5/14                                </t>
  </si>
  <si>
    <t xml:space="preserve">  14066</t>
  </si>
  <si>
    <t xml:space="preserve">  služby Roškotova 5/14                                </t>
  </si>
  <si>
    <t xml:space="preserve">  14067</t>
  </si>
  <si>
    <t xml:space="preserve">  nájemné KUTA 5/14                                    </t>
  </si>
  <si>
    <t xml:space="preserve">  14068</t>
  </si>
  <si>
    <t xml:space="preserve">  jednorázové nájemné KUTA 5/14                        </t>
  </si>
  <si>
    <t xml:space="preserve">  14082</t>
  </si>
  <si>
    <t xml:space="preserve">    1.6.2014</t>
  </si>
  <si>
    <t xml:space="preserve">  OZP-nájemné Tusarova 6/14                            </t>
  </si>
  <si>
    <t xml:space="preserve">  14083</t>
  </si>
  <si>
    <t xml:space="preserve">  OZP-služby Roškotova 6/14                            </t>
  </si>
  <si>
    <t xml:space="preserve">   15.6.2014</t>
  </si>
  <si>
    <t xml:space="preserve">  nájemné KUTA 6/14                                    </t>
  </si>
  <si>
    <t xml:space="preserve">  14085</t>
  </si>
  <si>
    <t xml:space="preserve">  jednorázové nájemné KUTA 6/14                        </t>
  </si>
  <si>
    <t xml:space="preserve">  14096</t>
  </si>
  <si>
    <t xml:space="preserve">  14099</t>
  </si>
  <si>
    <t xml:space="preserve">  OZP-nájemné Tusarova 7/14                            </t>
  </si>
  <si>
    <t xml:space="preserve">  14100</t>
  </si>
  <si>
    <t xml:space="preserve">  OZP-služby Roškotova 7/14                            </t>
  </si>
  <si>
    <t xml:space="preserve">  nájemné KUTA 7/14                                    </t>
  </si>
  <si>
    <t xml:space="preserve">  14102</t>
  </si>
  <si>
    <t xml:space="preserve">  jednorázové nájemné KUTA 7/14                        </t>
  </si>
  <si>
    <t xml:space="preserve">  14113</t>
  </si>
  <si>
    <t xml:space="preserve">    1.8.2014</t>
  </si>
  <si>
    <t xml:space="preserve">  nájemné Tussarova 8/14                               </t>
  </si>
  <si>
    <t xml:space="preserve">  14114</t>
  </si>
  <si>
    <t xml:space="preserve">  služby Roškotova 8/14                                </t>
  </si>
  <si>
    <t xml:space="preserve">  14115</t>
  </si>
  <si>
    <t xml:space="preserve">  nájemné KUTA 8/14                                    </t>
  </si>
  <si>
    <t xml:space="preserve">  14122</t>
  </si>
  <si>
    <t xml:space="preserve">  jednorázové nájemné KUTA 9/14                        </t>
  </si>
  <si>
    <t xml:space="preserve">  14124</t>
  </si>
  <si>
    <t xml:space="preserve">  služby KUTA 6/14 - oprava                            </t>
  </si>
  <si>
    <t xml:space="preserve">    1.9.2014</t>
  </si>
  <si>
    <t xml:space="preserve">  OZPnájemné Tusarova 9/14                             </t>
  </si>
  <si>
    <t xml:space="preserve">  14129</t>
  </si>
  <si>
    <t xml:space="preserve">  OZP-služby Roškotova 9/14                            </t>
  </si>
  <si>
    <t xml:space="preserve">  14130</t>
  </si>
  <si>
    <t xml:space="preserve">  nájemné KUTA 9/14                                    </t>
  </si>
  <si>
    <t xml:space="preserve">  14131</t>
  </si>
  <si>
    <t xml:space="preserve">  14143</t>
  </si>
  <si>
    <t xml:space="preserve">  OZP-nájemné Tusarova 10/14                           </t>
  </si>
  <si>
    <t xml:space="preserve">  14144</t>
  </si>
  <si>
    <t xml:space="preserve">  OZP-služby Roškotova 10/14                           </t>
  </si>
  <si>
    <t xml:space="preserve">  14145</t>
  </si>
  <si>
    <t xml:space="preserve">  nájemné KUTA 10/14                                   </t>
  </si>
  <si>
    <t xml:space="preserve">  14146</t>
  </si>
  <si>
    <t xml:space="preserve">  jednorázové nájemné KUTA 10/14                       </t>
  </si>
  <si>
    <t xml:space="preserve">  14158</t>
  </si>
  <si>
    <t xml:space="preserve">   1.11.2014</t>
  </si>
  <si>
    <t xml:space="preserve">  OZP-nájemné Tusarova 11/14                           </t>
  </si>
  <si>
    <t xml:space="preserve">  14159</t>
  </si>
  <si>
    <t xml:space="preserve">  OZP-služby Roškotova 11/14                           </t>
  </si>
  <si>
    <t xml:space="preserve">  14160</t>
  </si>
  <si>
    <t xml:space="preserve">  nájemné KUTA 11/14                                   </t>
  </si>
  <si>
    <t xml:space="preserve">  14161</t>
  </si>
  <si>
    <t xml:space="preserve">  jednoráz.nájemné KUTA 11/14                          </t>
  </si>
  <si>
    <t xml:space="preserve">  14174</t>
  </si>
  <si>
    <t xml:space="preserve">  OZP-nájemné Tusarova 12/14                           </t>
  </si>
  <si>
    <t xml:space="preserve">  14175</t>
  </si>
  <si>
    <t xml:space="preserve">  OZP-služby Roškotova 12/14                           </t>
  </si>
  <si>
    <t xml:space="preserve">  14176</t>
  </si>
  <si>
    <t xml:space="preserve">  nájemné KUTA 12/14                                   </t>
  </si>
  <si>
    <t xml:space="preserve">  14177</t>
  </si>
  <si>
    <t xml:space="preserve">  jednorázové nájemné KUTA 12/14                       </t>
  </si>
  <si>
    <t xml:space="preserve">  14192</t>
  </si>
  <si>
    <t xml:space="preserve">  služby KUTA 8/2014                                   </t>
  </si>
  <si>
    <t xml:space="preserve">  pronájem IT sítě1/14                                 </t>
  </si>
  <si>
    <t xml:space="preserve">  14069</t>
  </si>
  <si>
    <t xml:space="preserve">  pronájem IT sítě 2/14                                </t>
  </si>
  <si>
    <t xml:space="preserve">  pronájem IT sítě OZP 3/14                            </t>
  </si>
  <si>
    <t xml:space="preserve">  14147</t>
  </si>
  <si>
    <t xml:space="preserve">  pronájem IT sítě 4/14                                </t>
  </si>
  <si>
    <t xml:space="preserve">  pronájem IT sítě OZP 5/14                            </t>
  </si>
  <si>
    <t xml:space="preserve">  14205</t>
  </si>
  <si>
    <t xml:space="preserve">  pronájem IT sítě 6/14                                </t>
  </si>
  <si>
    <t xml:space="preserve">  14252</t>
  </si>
  <si>
    <t xml:space="preserve">  pronájem IT sítě OZP 7/14                            </t>
  </si>
  <si>
    <t xml:space="preserve">  14267</t>
  </si>
  <si>
    <t xml:space="preserve">  pronájem IT sítě 8/14                                </t>
  </si>
  <si>
    <t xml:space="preserve">  14313</t>
  </si>
  <si>
    <t xml:space="preserve">  pronájem IT sítě OZP 9/14                            </t>
  </si>
  <si>
    <t xml:space="preserve">  14342</t>
  </si>
  <si>
    <t xml:space="preserve">  pronájem IT sítě 10/14                               </t>
  </si>
  <si>
    <t xml:space="preserve">  14377</t>
  </si>
  <si>
    <t xml:space="preserve">  pronájem IT sítě 11/14                               </t>
  </si>
  <si>
    <t xml:space="preserve">  14418</t>
  </si>
  <si>
    <t xml:space="preserve">  pronájem IT sítě OZP 12/14                           </t>
  </si>
  <si>
    <t xml:space="preserve">  telefony 1/14-terminál Brno                          </t>
  </si>
  <si>
    <t xml:space="preserve">  telefony 1/14-terminály OZP                          </t>
  </si>
  <si>
    <t xml:space="preserve">  14072</t>
  </si>
  <si>
    <t xml:space="preserve">  telefony 2/14-terminál Brno                          </t>
  </si>
  <si>
    <t xml:space="preserve">  14079</t>
  </si>
  <si>
    <t xml:space="preserve">  telefony 2/14-terminály OZP                          </t>
  </si>
  <si>
    <t xml:space="preserve">    3.4.2014</t>
  </si>
  <si>
    <t xml:space="preserve">  telefony 3/14-terminál Brno                          </t>
  </si>
  <si>
    <t xml:space="preserve">  14127</t>
  </si>
  <si>
    <t xml:space="preserve">  telefony 3/14-terminály OZP                          </t>
  </si>
  <si>
    <t xml:space="preserve">  telefony 4/14-terminál Brno                          </t>
  </si>
  <si>
    <t xml:space="preserve">  14152</t>
  </si>
  <si>
    <t xml:space="preserve">  telefony 4/14 terminály OZP                          </t>
  </si>
  <si>
    <t xml:space="preserve">  telefony 5/14-terminál Brno                          </t>
  </si>
  <si>
    <t xml:space="preserve">  14185</t>
  </si>
  <si>
    <t xml:space="preserve">  telefona 5/14-terminály OZP                          </t>
  </si>
  <si>
    <t xml:space="preserve">  14210</t>
  </si>
  <si>
    <t xml:space="preserve">  telefony 6/14-terminál Brno                          </t>
  </si>
  <si>
    <t xml:space="preserve">  14227</t>
  </si>
  <si>
    <t xml:space="preserve">  telefony 6/14-terminály OZP                          </t>
  </si>
  <si>
    <t xml:space="preserve">  14246</t>
  </si>
  <si>
    <t xml:space="preserve">  telefony 7/14-terminál Brno                          </t>
  </si>
  <si>
    <t xml:space="preserve">  14259</t>
  </si>
  <si>
    <t xml:space="preserve">   18.8.2014</t>
  </si>
  <si>
    <t xml:space="preserve">  telefony 7/14-terminály OZP                          </t>
  </si>
  <si>
    <t xml:space="preserve">  14272</t>
  </si>
  <si>
    <t xml:space="preserve">  telefony 8/14-terminál Brno                          </t>
  </si>
  <si>
    <t xml:space="preserve">  14275</t>
  </si>
  <si>
    <t xml:space="preserve">  telefony 8/14-terminály OZP                          </t>
  </si>
  <si>
    <t xml:space="preserve">  14312</t>
  </si>
  <si>
    <t xml:space="preserve">  telefony 9/14-terminál Brno                          </t>
  </si>
  <si>
    <t xml:space="preserve">  14329</t>
  </si>
  <si>
    <t xml:space="preserve">  telefony 9/14-terminály OZP                          </t>
  </si>
  <si>
    <t xml:space="preserve">  14346</t>
  </si>
  <si>
    <t xml:space="preserve">  telefony 10/14-terminál-Brno                         </t>
  </si>
  <si>
    <t xml:space="preserve">  14361</t>
  </si>
  <si>
    <t xml:space="preserve">  telefony 10/14-terminály OZP                         </t>
  </si>
  <si>
    <t xml:space="preserve">  14379</t>
  </si>
  <si>
    <t xml:space="preserve">  telefony 11/14-terminál Brno                         </t>
  </si>
  <si>
    <t xml:space="preserve">  14397</t>
  </si>
  <si>
    <t xml:space="preserve">  telefony 11/14-terminály OZP                         </t>
  </si>
  <si>
    <t xml:space="preserve">  14413</t>
  </si>
  <si>
    <t xml:space="preserve">  30.12.2014</t>
  </si>
  <si>
    <t xml:space="preserve">  telefony 12/14 terminál Brno                         </t>
  </si>
  <si>
    <t xml:space="preserve">  14425</t>
  </si>
  <si>
    <t xml:space="preserve">  telefony 12/14-terminály OZP                         </t>
  </si>
  <si>
    <t xml:space="preserve">  telefony 1/14                                        </t>
  </si>
  <si>
    <t xml:space="preserve">  14062</t>
  </si>
  <si>
    <t xml:space="preserve">  telefony 2/14                                        </t>
  </si>
  <si>
    <t xml:space="preserve">  14106</t>
  </si>
  <si>
    <t xml:space="preserve">  telefony 3/14                                        </t>
  </si>
  <si>
    <t xml:space="preserve">  telefony 4/14                                        </t>
  </si>
  <si>
    <t xml:space="preserve">  telefony 5/14                                        </t>
  </si>
  <si>
    <t xml:space="preserve">  14206</t>
  </si>
  <si>
    <t xml:space="preserve">  telefony 6/14                                        </t>
  </si>
  <si>
    <t xml:space="preserve">  14253</t>
  </si>
  <si>
    <t xml:space="preserve">  telefony 7/14                                        </t>
  </si>
  <si>
    <t xml:space="preserve">  14268</t>
  </si>
  <si>
    <t xml:space="preserve">  telefony 8/14                                        </t>
  </si>
  <si>
    <t xml:space="preserve">  14314</t>
  </si>
  <si>
    <t xml:space="preserve">  telefony 9/14                                        </t>
  </si>
  <si>
    <t xml:space="preserve">  14343</t>
  </si>
  <si>
    <t xml:space="preserve">  telefony 10/14                                       </t>
  </si>
  <si>
    <t xml:space="preserve">  14376</t>
  </si>
  <si>
    <t xml:space="preserve">  telefony 11/14                                       </t>
  </si>
  <si>
    <t xml:space="preserve">  14417</t>
  </si>
  <si>
    <t xml:space="preserve">  telefony 12/14                                       </t>
  </si>
  <si>
    <t>Pojistné -hrubá výše</t>
  </si>
  <si>
    <t>601 celkem</t>
  </si>
  <si>
    <t>VH zak. 300 - Cestovní pojištění</t>
  </si>
  <si>
    <t>VH zak. 400 - Komerční pojištění</t>
  </si>
  <si>
    <t>VH zak. 500 - Úrazové pojištění</t>
  </si>
  <si>
    <t>VH zak. 990 - Finanční umístení</t>
  </si>
  <si>
    <t>VH celkem dle zakázek</t>
  </si>
  <si>
    <t>VH celkem za podnik</t>
  </si>
  <si>
    <t>VH dle zakázek k 31.12.2014</t>
  </si>
  <si>
    <t>VH zak. 900 - Režie k zakázkám</t>
  </si>
  <si>
    <t>VH zak. 990 - Finanční umístění</t>
  </si>
  <si>
    <t>VH celkem</t>
  </si>
  <si>
    <t>ÚP = 5</t>
  </si>
  <si>
    <t>ÚP = 6</t>
  </si>
  <si>
    <t>( ne té, která je nakonec v červnu předaná na FÚ)</t>
  </si>
  <si>
    <t>Dodatečná daň z příjmů</t>
  </si>
  <si>
    <t>Kon.stav 2013</t>
  </si>
  <si>
    <t xml:space="preserve">a) výnosy z podílů </t>
  </si>
  <si>
    <t>ba) výnosy z pozemků a staveb  (nemovitostí)</t>
  </si>
  <si>
    <t>bb) výnosy z ostatních investic</t>
  </si>
  <si>
    <t>Pozemky a stavby, z toho:</t>
  </si>
  <si>
    <t>3) pořízení dlouhodobého hmotného majetku</t>
  </si>
  <si>
    <t xml:space="preserve">b) zrušeno </t>
  </si>
  <si>
    <t>5) ostatní závazky z pojištění</t>
  </si>
  <si>
    <t>c) daňové závazky odložené</t>
  </si>
  <si>
    <t>d) závazky vůči ovládaným osobám</t>
  </si>
  <si>
    <t xml:space="preserve">e) závazky vůči osobám ve kterých má účetní jednotka podstatný vliv </t>
  </si>
  <si>
    <t>3a</t>
  </si>
  <si>
    <t>5a</t>
  </si>
  <si>
    <t>47a</t>
  </si>
  <si>
    <t>85a</t>
  </si>
  <si>
    <t>87a</t>
  </si>
  <si>
    <t>E</t>
  </si>
  <si>
    <t>F</t>
  </si>
  <si>
    <t>G</t>
  </si>
  <si>
    <t>VYSL</t>
  </si>
  <si>
    <t>? splatnost</t>
  </si>
  <si>
    <t>PREVENCE</t>
  </si>
  <si>
    <t>POZOR =</t>
  </si>
  <si>
    <t>dbp.CORIS</t>
  </si>
  <si>
    <t>závazky faktury</t>
  </si>
  <si>
    <t>skládá se z:</t>
  </si>
  <si>
    <t>706</t>
  </si>
  <si>
    <t>CZECH REPUBLIC/10000/3,85%/29.9.21/plášť</t>
  </si>
  <si>
    <t>716</t>
  </si>
  <si>
    <t>CZECH REPUBLIC/10000/3,85%/29.9.21/diskont</t>
  </si>
  <si>
    <t>806</t>
  </si>
  <si>
    <t>CZECH REPUBLIC/10000/3,85%/29.9.21/AÚV</t>
  </si>
  <si>
    <t>319</t>
  </si>
  <si>
    <t>* STR: Arowana Travel s.r.o.</t>
  </si>
  <si>
    <t>Závazky za pojištěnci-Kč</t>
  </si>
  <si>
    <t>SEK</t>
  </si>
  <si>
    <t>Závazky za pojišťenci-valuty</t>
  </si>
  <si>
    <t>Dar Prevence na úhradu DÚP</t>
  </si>
  <si>
    <t>Dar Prevence na úhradu CP</t>
  </si>
  <si>
    <t>Nerozdělený zisk-rok 2014</t>
  </si>
  <si>
    <t>361</t>
  </si>
  <si>
    <t>Provize za asist.služby-oprava DPH r.2013</t>
  </si>
  <si>
    <t>Provize za stravenky-nedaň.</t>
  </si>
  <si>
    <t>Předpis CP-cestovní pojištní-hrazené</t>
  </si>
  <si>
    <t xml:space="preserve">Předpis CP-příspěvky OZP na pojištěnce </t>
  </si>
  <si>
    <t>Předpis CP-hrazeno z přízpěvku Prevence</t>
  </si>
  <si>
    <t>Předpis CP-slevy</t>
  </si>
  <si>
    <t>Předpis ZP-zdravotní produkt-hrazené</t>
  </si>
  <si>
    <t>Předpis HOSP-hospitalizace-hrazené</t>
  </si>
  <si>
    <t>Předpis DÚP-dětské úrazové pojištění-hrazené</t>
  </si>
  <si>
    <t>Předpis DÚP-z příspěvku Prevence</t>
  </si>
  <si>
    <t>Mgr. Lenka Novotná</t>
  </si>
  <si>
    <t>Ř.rozvahy</t>
  </si>
  <si>
    <t>Reál.hodnota k 31.12.15-plášť</t>
  </si>
  <si>
    <t>Reál. hodnota k 31.12.15-AÚV</t>
  </si>
  <si>
    <t xml:space="preserve">  15010</t>
  </si>
  <si>
    <t xml:space="preserve">   31.3.2015</t>
  </si>
  <si>
    <t xml:space="preserve">  přecenění portf.I. k 31.3.15 na tržní hodnotu        </t>
  </si>
  <si>
    <t xml:space="preserve">  15012</t>
  </si>
  <si>
    <t xml:space="preserve">   11.4.2015</t>
  </si>
  <si>
    <t xml:space="preserve">  spl.dhp.CZECH REP. 11.4.15-plášť                     </t>
  </si>
  <si>
    <t xml:space="preserve">  dhp CZECH REP.-rozdíl mezi ZH a nom.                 </t>
  </si>
  <si>
    <t xml:space="preserve">  15001</t>
  </si>
  <si>
    <t xml:space="preserve">   31.1.2015</t>
  </si>
  <si>
    <t xml:space="preserve">  AÚV 1/15                                             </t>
  </si>
  <si>
    <t xml:space="preserve">  15006</t>
  </si>
  <si>
    <t xml:space="preserve">   28.2.2015</t>
  </si>
  <si>
    <t xml:space="preserve">  AÚV 2/15                                             </t>
  </si>
  <si>
    <t xml:space="preserve">  15008</t>
  </si>
  <si>
    <t xml:space="preserve">  AÚV 3/15                                             </t>
  </si>
  <si>
    <t xml:space="preserve">  AÚV 4/15                                             </t>
  </si>
  <si>
    <t xml:space="preserve">  spl.dhp.CZECH REP. 11.4.15-AÚV                       </t>
  </si>
  <si>
    <t xml:space="preserve">  15032</t>
  </si>
  <si>
    <t xml:space="preserve">   30.9.2015</t>
  </si>
  <si>
    <t xml:space="preserve">  spl.dhp.CZ REP. spl.1.9.15-plášť                     </t>
  </si>
  <si>
    <t xml:space="preserve">  15023</t>
  </si>
  <si>
    <t xml:space="preserve">   27.7.2015</t>
  </si>
  <si>
    <t xml:space="preserve">  nákup 670ks dhp CZ REP.spl.29.9.21-nominál           </t>
  </si>
  <si>
    <t xml:space="preserve">  15031</t>
  </si>
  <si>
    <t xml:space="preserve">    9.9.2015</t>
  </si>
  <si>
    <t xml:space="preserve">  poř. 670ks dhp.CZ REP spl.29.9.21-nominál            </t>
  </si>
  <si>
    <t xml:space="preserve">  15003</t>
  </si>
  <si>
    <t xml:space="preserve">  diskont dhp.704 do splatnosti z 1/15                 </t>
  </si>
  <si>
    <t xml:space="preserve">  15004</t>
  </si>
  <si>
    <t xml:space="preserve">  diskont dhp.704 do splatnosti za 2/15                </t>
  </si>
  <si>
    <t xml:space="preserve">  15007</t>
  </si>
  <si>
    <t xml:space="preserve">  diskont dhp. 704 do splatnosti 3/15                  </t>
  </si>
  <si>
    <t xml:space="preserve">  15015</t>
  </si>
  <si>
    <t xml:space="preserve">   30.4.2015</t>
  </si>
  <si>
    <t xml:space="preserve">  diskont dhp.704 do spl. za 4/15                      </t>
  </si>
  <si>
    <t xml:space="preserve">  15018</t>
  </si>
  <si>
    <t xml:space="preserve">   31.5.2015</t>
  </si>
  <si>
    <t xml:space="preserve">  diskont dhp.704 do spl. za 5/15                      </t>
  </si>
  <si>
    <t xml:space="preserve">  15021</t>
  </si>
  <si>
    <t xml:space="preserve">   30.6.2015</t>
  </si>
  <si>
    <t xml:space="preserve">  diskont dhp.704 do spl. za 6/15                      </t>
  </si>
  <si>
    <t xml:space="preserve">  15024</t>
  </si>
  <si>
    <t xml:space="preserve">   31.7.2015</t>
  </si>
  <si>
    <t xml:space="preserve">  diskont dhp.704 do splatnosti za 7/15                </t>
  </si>
  <si>
    <t xml:space="preserve">  15029</t>
  </si>
  <si>
    <t xml:space="preserve">   31.8.2015</t>
  </si>
  <si>
    <t xml:space="preserve">  diskont dhp. 704 do splatnosti za 8/15               </t>
  </si>
  <si>
    <t xml:space="preserve">  diskont dhp.704-rozdíl po připsání                   </t>
  </si>
  <si>
    <t xml:space="preserve">  diskont dhp.705 do splatnosti z 1/15                 </t>
  </si>
  <si>
    <t xml:space="preserve">  diskont dhp.705 do splatnosti za 2/15                </t>
  </si>
  <si>
    <t xml:space="preserve">  diskont dhp. 705 do splatnosti 3/15                  </t>
  </si>
  <si>
    <t xml:space="preserve">  diskont dhp.705 do spl. za 4/15                      </t>
  </si>
  <si>
    <t xml:space="preserve">  diskont dhp.705 do spl. za 5/15                      </t>
  </si>
  <si>
    <t xml:space="preserve">  diskont dhp.705 do spl. za 6/15                      </t>
  </si>
  <si>
    <t xml:space="preserve">  diskont dhp.705 do splatnosti za 7/15                </t>
  </si>
  <si>
    <t xml:space="preserve">  diskont dhp. 705 do splatnosti za 8/15               </t>
  </si>
  <si>
    <t xml:space="preserve">  15034</t>
  </si>
  <si>
    <t xml:space="preserve">  diskont dhp.705 do splatnosti za 9/15                </t>
  </si>
  <si>
    <t xml:space="preserve">  15036</t>
  </si>
  <si>
    <t xml:space="preserve">  31.10.2015</t>
  </si>
  <si>
    <t xml:space="preserve">  diskont dhp. 705 do splatnosti za 10/15              </t>
  </si>
  <si>
    <t xml:space="preserve">  15041</t>
  </si>
  <si>
    <t xml:space="preserve">  30.11.2015</t>
  </si>
  <si>
    <t xml:space="preserve">  diskont dhp.705 do splatnosti za 11/15               </t>
  </si>
  <si>
    <t xml:space="preserve">  15044</t>
  </si>
  <si>
    <t xml:space="preserve">  31.12.2015</t>
  </si>
  <si>
    <t xml:space="preserve">  diskont dhp.705 do splatnosti za 12/15               </t>
  </si>
  <si>
    <t xml:space="preserve">  nákup 670ks dhp CZ REP.spl.29.9.21-diskont           </t>
  </si>
  <si>
    <t xml:space="preserve">  diskont dhp.706 do splatnosti za 7/15                </t>
  </si>
  <si>
    <t xml:space="preserve">  diskont dhp. 706 do splatnosti za 8/15               </t>
  </si>
  <si>
    <t xml:space="preserve">  poř. 670ks dhp.CZ REP spl.29.9.21-diskont            </t>
  </si>
  <si>
    <t xml:space="preserve">  diskont dhp.706 do splatnosti za 9/15                </t>
  </si>
  <si>
    <t xml:space="preserve">  diskont dhp. 706 do splatnosti za 10/15              </t>
  </si>
  <si>
    <t xml:space="preserve">  diskont dhp.706 do splatnosti za 11/15               </t>
  </si>
  <si>
    <t xml:space="preserve">  diskont dhp.706 do splatnosti za 12/15               </t>
  </si>
  <si>
    <t xml:space="preserve">  15002</t>
  </si>
  <si>
    <t xml:space="preserve">  15005</t>
  </si>
  <si>
    <t xml:space="preserve">  15009</t>
  </si>
  <si>
    <t xml:space="preserve">  15014</t>
  </si>
  <si>
    <t xml:space="preserve">  15017</t>
  </si>
  <si>
    <t xml:space="preserve">  AÚV 5/15                                             </t>
  </si>
  <si>
    <t xml:space="preserve">  15020</t>
  </si>
  <si>
    <t xml:space="preserve">  AÚV 6/15                                             </t>
  </si>
  <si>
    <t xml:space="preserve">  15026</t>
  </si>
  <si>
    <t xml:space="preserve">  AÚV 7/15                                             </t>
  </si>
  <si>
    <t xml:space="preserve">  15028</t>
  </si>
  <si>
    <t xml:space="preserve">  AÚV 8/15                                             </t>
  </si>
  <si>
    <t xml:space="preserve">  spl.dhp.CZ REP. spl.1.9.15-AÚV                       </t>
  </si>
  <si>
    <t xml:space="preserve">  AÚV 9/15                                             </t>
  </si>
  <si>
    <t xml:space="preserve">  spl.kupónu CZECH REP. 11.4.19                        </t>
  </si>
  <si>
    <t xml:space="preserve">  15033</t>
  </si>
  <si>
    <t xml:space="preserve">  15038</t>
  </si>
  <si>
    <t xml:space="preserve">  AÚV 10/15                                            </t>
  </si>
  <si>
    <t xml:space="preserve">  15040</t>
  </si>
  <si>
    <t xml:space="preserve">  AÚV 11/15                                            </t>
  </si>
  <si>
    <t xml:space="preserve">  15043</t>
  </si>
  <si>
    <t xml:space="preserve">  AÚV 12/15                                            </t>
  </si>
  <si>
    <t xml:space="preserve">  nákup 670ks dhp CZ REP.spl.29.9.21-AÚV               </t>
  </si>
  <si>
    <t xml:space="preserve">  poř. 670ks dhp.CZ REP spl.29.9.21-AÚV                </t>
  </si>
  <si>
    <t xml:space="preserve">  AÚV 10.-29.9.15 k poř dhp.CZ REP.spl.29.9.21         </t>
  </si>
  <si>
    <t xml:space="preserve">  spl.AÚV.dhp.CZ REP. spl.                             </t>
  </si>
  <si>
    <t>příspěvky OZP</t>
  </si>
  <si>
    <t>Prevence CP</t>
  </si>
  <si>
    <t>Prevence DÚP</t>
  </si>
  <si>
    <t xml:space="preserve">včetně 1.760,- silniční daně (účet 699 531) </t>
  </si>
  <si>
    <t>VH dle zakázek k 31.12.2015</t>
  </si>
  <si>
    <t xml:space="preserve">    5.1.2015</t>
  </si>
  <si>
    <t xml:space="preserve">  doména "Lifestyle" za I.Q/15                         </t>
  </si>
  <si>
    <t xml:space="preserve">   23.1.2015</t>
  </si>
  <si>
    <t xml:space="preserve">  samolepky Zvonek                                     </t>
  </si>
  <si>
    <t xml:space="preserve">  15037</t>
  </si>
  <si>
    <t xml:space="preserve">   10.2.2015</t>
  </si>
  <si>
    <t xml:space="preserve">  návrh on-line poj. na www                            </t>
  </si>
  <si>
    <t xml:space="preserve">  15068</t>
  </si>
  <si>
    <t xml:space="preserve">    5.3.2015</t>
  </si>
  <si>
    <t xml:space="preserve">  vizitky, sazebník inzerce                            </t>
  </si>
  <si>
    <t xml:space="preserve">  15087</t>
  </si>
  <si>
    <t xml:space="preserve">   23.3.2015</t>
  </si>
  <si>
    <t xml:space="preserve">  prezentace na www.info.cz 19.3.-31.12.15             </t>
  </si>
  <si>
    <t xml:space="preserve">  15103</t>
  </si>
  <si>
    <t xml:space="preserve">  graf.návrh obálky VZ r.2014                          </t>
  </si>
  <si>
    <t xml:space="preserve">  15104</t>
  </si>
  <si>
    <t xml:space="preserve">   30.3.2015</t>
  </si>
  <si>
    <t xml:space="preserve">  reklam.prezentace-přehlídka dne 23.3.15              </t>
  </si>
  <si>
    <t xml:space="preserve">  15130</t>
  </si>
  <si>
    <t xml:space="preserve">    8.4.2015</t>
  </si>
  <si>
    <t xml:space="preserve">  doména "Lifestyle" za II.Q/15                        </t>
  </si>
  <si>
    <t xml:space="preserve">  15134</t>
  </si>
  <si>
    <t xml:space="preserve">   29.4.2015</t>
  </si>
  <si>
    <t xml:space="preserve">  grafické zpracování inzerce v Bonusu                 </t>
  </si>
  <si>
    <t xml:space="preserve">  15161</t>
  </si>
  <si>
    <t xml:space="preserve">   29.5.2015</t>
  </si>
  <si>
    <t xml:space="preserve">  inzerce v Bonus 1/15                                 </t>
  </si>
  <si>
    <t xml:space="preserve">  15184</t>
  </si>
  <si>
    <t xml:space="preserve">   24.5.2015</t>
  </si>
  <si>
    <t xml:space="preserve">  propagační akce 24.5.15                              </t>
  </si>
  <si>
    <t xml:space="preserve">  15199</t>
  </si>
  <si>
    <t xml:space="preserve">   18.6.2015</t>
  </si>
  <si>
    <t xml:space="preserve">  inzerce v publikaci                                  </t>
  </si>
  <si>
    <t xml:space="preserve">  15227</t>
  </si>
  <si>
    <t xml:space="preserve">   20.7.2015</t>
  </si>
  <si>
    <t xml:space="preserve">  doména "Lifestyle" za III.Q/15                       </t>
  </si>
  <si>
    <t xml:space="preserve">  15232</t>
  </si>
  <si>
    <t xml:space="preserve">   25.7.2015</t>
  </si>
  <si>
    <t xml:space="preserve">  Medisatel-zveřejnění firemního profilu               </t>
  </si>
  <si>
    <t xml:space="preserve">  15241</t>
  </si>
  <si>
    <t xml:space="preserve">    1.8.2015</t>
  </si>
  <si>
    <t xml:space="preserve">  www služby+doména Vital 8-12/15                      </t>
  </si>
  <si>
    <t xml:space="preserve">  15318</t>
  </si>
  <si>
    <t xml:space="preserve">  10.10.2015</t>
  </si>
  <si>
    <t xml:space="preserve">  doména "Lifestyle" za IV.Q/15                        </t>
  </si>
  <si>
    <t xml:space="preserve">  15406</t>
  </si>
  <si>
    <t xml:space="preserve">  15.12.2015</t>
  </si>
  <si>
    <t xml:space="preserve">  inzerce v čas.Bonus Info                             </t>
  </si>
  <si>
    <t xml:space="preserve">  15409</t>
  </si>
  <si>
    <t xml:space="preserve">  reklam.prezentace na přehlídce 9.12.15               </t>
  </si>
  <si>
    <t xml:space="preserve">  15410</t>
  </si>
  <si>
    <t xml:space="preserve">  18.12.2015</t>
  </si>
  <si>
    <t xml:space="preserve">  novoročenky 2016                                     </t>
  </si>
  <si>
    <t xml:space="preserve">  15420</t>
  </si>
  <si>
    <t xml:space="preserve">  22.12.2015</t>
  </si>
  <si>
    <t xml:space="preserve">  grafická úprava pro inzerci v Bonus Info 2/15        </t>
  </si>
  <si>
    <t xml:space="preserve">  výroba prezentace ke KP                              </t>
  </si>
  <si>
    <t xml:space="preserve">  reklamní materiál pro r.2015                         </t>
  </si>
  <si>
    <t xml:space="preserve">  15042</t>
  </si>
  <si>
    <t xml:space="preserve">  reklam.prezentace MM GOLF 1-3/15                     </t>
  </si>
  <si>
    <t xml:space="preserve">  reklam.prezentace JK Olšany 1-3/15                   </t>
  </si>
  <si>
    <t xml:space="preserve">  reklam.prezentace J.Bouška 1-3/15                    </t>
  </si>
  <si>
    <t xml:space="preserve">  15051</t>
  </si>
  <si>
    <t xml:space="preserve">  prezentace www info 1.1.-31.3.15                     </t>
  </si>
  <si>
    <t xml:space="preserve">  SSL WEB Serve Certif. 1-3/15                         </t>
  </si>
  <si>
    <t xml:space="preserve">  výroba leporel k DÚP r.2015                          </t>
  </si>
  <si>
    <t xml:space="preserve">  letáky k DÚP r.2015                                  </t>
  </si>
  <si>
    <t xml:space="preserve">  www služby-doména Vital 1-3/15                       </t>
  </si>
  <si>
    <t xml:space="preserve">  15067</t>
  </si>
  <si>
    <t xml:space="preserve">  reklam.prezentace J.Bouška 4/15                      </t>
  </si>
  <si>
    <t xml:space="preserve">  reklam.prezentace MM GOLF 4/15                       </t>
  </si>
  <si>
    <t xml:space="preserve">  reklam.prezentace JK Olšany 4/15                     </t>
  </si>
  <si>
    <t xml:space="preserve">  15080</t>
  </si>
  <si>
    <t xml:space="preserve">  reklam.prezentace J.Bouška 5/15                      </t>
  </si>
  <si>
    <t xml:space="preserve">  reklam.prezentace MM GOLF 5/15                       </t>
  </si>
  <si>
    <t xml:space="preserve">  reklam.prezentace JK Olšany 5/15                     </t>
  </si>
  <si>
    <t xml:space="preserve">  15096</t>
  </si>
  <si>
    <t xml:space="preserve">  reklam.prezentace J.Bouška 6/15                      </t>
  </si>
  <si>
    <t xml:space="preserve">  reklam.prezentace MM GOLF 6/15                       </t>
  </si>
  <si>
    <t xml:space="preserve">  reklam.prezentace JK Olšany 6/15                     </t>
  </si>
  <si>
    <t xml:space="preserve">  15098</t>
  </si>
  <si>
    <t xml:space="preserve">  www služby+doména Vital 4-6/15                       </t>
  </si>
  <si>
    <t xml:space="preserve">  SSL Web Serve Certif. 4-6/15                         </t>
  </si>
  <si>
    <t xml:space="preserve">  15113</t>
  </si>
  <si>
    <t xml:space="preserve">  reklam.prezentace J.Bouška 7/15                      </t>
  </si>
  <si>
    <t xml:space="preserve">  reklam.prezentace MM.GOLF 7/15                       </t>
  </si>
  <si>
    <t xml:space="preserve">  reklam.prezentace JK Olšany 7/15                     </t>
  </si>
  <si>
    <t xml:space="preserve">  15131</t>
  </si>
  <si>
    <t xml:space="preserve">  reklam.prezentace J.Bouška 8/15                      </t>
  </si>
  <si>
    <t xml:space="preserve">  reklam.prezentace MM GOLF 8/15                       </t>
  </si>
  <si>
    <t xml:space="preserve">  reklam.prezentace JK Olšany 8/15                     </t>
  </si>
  <si>
    <t xml:space="preserve">  15149</t>
  </si>
  <si>
    <t xml:space="preserve">  reklam.prezentace J.Bouška 9/15                      </t>
  </si>
  <si>
    <t xml:space="preserve">  reklam.prezentace MM GOLF 9/15                       </t>
  </si>
  <si>
    <t xml:space="preserve">  reklam.prezentace JK Olšany 9/15                     </t>
  </si>
  <si>
    <t xml:space="preserve">  15152</t>
  </si>
  <si>
    <t xml:space="preserve">  www služby+doména Vital 7-9/15                       </t>
  </si>
  <si>
    <t xml:space="preserve">  SSL Web Serve Certif. 1-12/15                        </t>
  </si>
  <si>
    <t xml:space="preserve">  15162</t>
  </si>
  <si>
    <t xml:space="preserve">  reklam.prezentace J.Bouška 10/15                     </t>
  </si>
  <si>
    <t xml:space="preserve">  reklam.prezentace MM GOLF 10/15                      </t>
  </si>
  <si>
    <t xml:space="preserve">  reklam.prezentace JK Olšany10/15                     </t>
  </si>
  <si>
    <t xml:space="preserve">  15180</t>
  </si>
  <si>
    <t xml:space="preserve">  reklam.prezentace J.Bouška 11/15                     </t>
  </si>
  <si>
    <t xml:space="preserve">  reklam.prezentace MM GOLF 11/15                      </t>
  </si>
  <si>
    <t xml:space="preserve">  reklam.prezentace JK Olšany 11/15                    </t>
  </si>
  <si>
    <t xml:space="preserve">  15192</t>
  </si>
  <si>
    <t xml:space="preserve">  reklam.prezentace J.Bouška 12/15                     </t>
  </si>
  <si>
    <t xml:space="preserve">  reklam.prezentace MM GOLF 12/15                      </t>
  </si>
  <si>
    <t xml:space="preserve">  reklam.prezentace JK Olšany 12/15                    </t>
  </si>
  <si>
    <t xml:space="preserve">  15195</t>
  </si>
  <si>
    <t xml:space="preserve">  SL Web Serve Certif. 10-12/15                        </t>
  </si>
  <si>
    <t xml:space="preserve">  15049</t>
  </si>
  <si>
    <t xml:space="preserve">  CP 1/15-provize 5% OZP                               </t>
  </si>
  <si>
    <t xml:space="preserve">  CP 1/15-provize 1% OZP                               </t>
  </si>
  <si>
    <t xml:space="preserve">  15076</t>
  </si>
  <si>
    <t xml:space="preserve">  CP 2/15-provize 5% OZP                               </t>
  </si>
  <si>
    <t xml:space="preserve">  CP 2/15-provize 1% OZP                               </t>
  </si>
  <si>
    <t xml:space="preserve">  15118</t>
  </si>
  <si>
    <t xml:space="preserve">  CP 3/15-provize 5% OZP                               </t>
  </si>
  <si>
    <t xml:space="preserve">  CP 3/15-provize 1% OZP                               </t>
  </si>
  <si>
    <t xml:space="preserve">  CP 4/15-provize 5% OZP                               </t>
  </si>
  <si>
    <t xml:space="preserve">  CP 4/15-provize 1% OZP                               </t>
  </si>
  <si>
    <t xml:space="preserve">  15179</t>
  </si>
  <si>
    <t xml:space="preserve">  CP 5/15-provize 5% OZP                               </t>
  </si>
  <si>
    <t xml:space="preserve">  CP 5/15-provize 1% OZP                               </t>
  </si>
  <si>
    <t xml:space="preserve">  15228</t>
  </si>
  <si>
    <t xml:space="preserve">  CP 6/15-provize 5% OZP                               </t>
  </si>
  <si>
    <t xml:space="preserve">  CP 6/15-provize 1% OZP                               </t>
  </si>
  <si>
    <t xml:space="preserve">  15255</t>
  </si>
  <si>
    <t xml:space="preserve">  CP 7/15-provize 5% OZP                               </t>
  </si>
  <si>
    <t xml:space="preserve">  CP 7/15-provize 1% OZP                               </t>
  </si>
  <si>
    <t xml:space="preserve">  15293</t>
  </si>
  <si>
    <t xml:space="preserve">  CP 8/15-provize 5% OZP                               </t>
  </si>
  <si>
    <t xml:space="preserve">  CP 8/15-provize 1% OZP                               </t>
  </si>
  <si>
    <t xml:space="preserve">  15329</t>
  </si>
  <si>
    <t xml:space="preserve">  CP 9/15-provize 5% OZP                               </t>
  </si>
  <si>
    <t xml:space="preserve">  CP 9/15-provize 1% OZP                               </t>
  </si>
  <si>
    <t xml:space="preserve">  15366</t>
  </si>
  <si>
    <t xml:space="preserve">  CP 10/15 provize 5% OZP                              </t>
  </si>
  <si>
    <t xml:space="preserve">  CP 10/15 provize 1% OZP                              </t>
  </si>
  <si>
    <t xml:space="preserve">  15405</t>
  </si>
  <si>
    <t xml:space="preserve">  CP 11/15-provize 5% OZP                              </t>
  </si>
  <si>
    <t xml:space="preserve">  CP 11/15-provize 1% OZP                              </t>
  </si>
  <si>
    <t xml:space="preserve">  15433</t>
  </si>
  <si>
    <t xml:space="preserve">  CP 12/15-provize 5% OZP                              </t>
  </si>
  <si>
    <t xml:space="preserve">  CP 12/15-provize 1% OZP                              </t>
  </si>
  <si>
    <t xml:space="preserve">  15105</t>
  </si>
  <si>
    <t xml:space="preserve">   16.7.2015</t>
  </si>
  <si>
    <t xml:space="preserve">  CP 1/15 provize ZPŠ                                  </t>
  </si>
  <si>
    <t xml:space="preserve">  CP 2/15 provize ZPŠ                                  </t>
  </si>
  <si>
    <t xml:space="preserve">  CP 4/15 provize ZPŠ                                  </t>
  </si>
  <si>
    <t xml:space="preserve">  15011</t>
  </si>
  <si>
    <t xml:space="preserve">  CP 3/15-provize ZPŠ                                  </t>
  </si>
  <si>
    <t xml:space="preserve">  CP 5/15 ZPŠ-provize                                  </t>
  </si>
  <si>
    <t xml:space="preserve">  CP 6/15 provize ZPŠ                                  </t>
  </si>
  <si>
    <t xml:space="preserve">  CP 7/15 provize ZPŠ                                  </t>
  </si>
  <si>
    <t xml:space="preserve">  CP 8/15 provize ZPŠ                                  </t>
  </si>
  <si>
    <t xml:space="preserve">  CP 9/15 provize ZPŠ                                  </t>
  </si>
  <si>
    <t xml:space="preserve">  CP 10/15 provize ZPŠ                                 </t>
  </si>
  <si>
    <t xml:space="preserve">  CP 11/15 provize ZPŠ                                 </t>
  </si>
  <si>
    <t xml:space="preserve">  15035</t>
  </si>
  <si>
    <t xml:space="preserve">  CP 12/15 provize ZPŠ                                 </t>
  </si>
  <si>
    <t xml:space="preserve">  CP 12/15 provize ZPŠ-doúčt.                          </t>
  </si>
  <si>
    <t xml:space="preserve">  CP 2/15 provize CA Komfort                           </t>
  </si>
  <si>
    <t xml:space="preserve">  CP 4/15 provize CA Komfort                           </t>
  </si>
  <si>
    <t xml:space="preserve">  CP 3/15-provize CA Komfort                           </t>
  </si>
  <si>
    <t xml:space="preserve">  15016</t>
  </si>
  <si>
    <t xml:space="preserve">  CP 6/15 provize CA Komfort                           </t>
  </si>
  <si>
    <t xml:space="preserve">  CP 7/15 provize CA Komfort                           </t>
  </si>
  <si>
    <t xml:space="preserve">  CP 8/15 provize CA Komfort                           </t>
  </si>
  <si>
    <t xml:space="preserve">  CP 12/15 provize CA Komfort                          </t>
  </si>
  <si>
    <t xml:space="preserve">  CP 1/15 provize BVV                                  </t>
  </si>
  <si>
    <t xml:space="preserve">  CP 2/15 provize BVV                                  </t>
  </si>
  <si>
    <t xml:space="preserve">  CP 4/15 provize BVV                                  </t>
  </si>
  <si>
    <t xml:space="preserve">  15013</t>
  </si>
  <si>
    <t xml:space="preserve">  CP 3/15-provize BVV                                  </t>
  </si>
  <si>
    <t xml:space="preserve">  CP 6/15 provize BVV                                  </t>
  </si>
  <si>
    <t xml:space="preserve">  15025</t>
  </si>
  <si>
    <t xml:space="preserve">  CP 8/15 provize BVV                                  </t>
  </si>
  <si>
    <t xml:space="preserve">  15027</t>
  </si>
  <si>
    <t xml:space="preserve">  CP 9/15 provize BVV                                  </t>
  </si>
  <si>
    <t xml:space="preserve">  CP 10/15 provize BVV                                 </t>
  </si>
  <si>
    <t xml:space="preserve">  CP 11/15 provize BVV                                 </t>
  </si>
  <si>
    <t xml:space="preserve">  15030</t>
  </si>
  <si>
    <t xml:space="preserve">  CP 6-10/15 provize Arowana Travel                    </t>
  </si>
  <si>
    <t xml:space="preserve">  CP 11/15 provize Arowana travel                      </t>
  </si>
  <si>
    <t xml:space="preserve">  HOSP 1/15-provize 5% OZP                             </t>
  </si>
  <si>
    <t xml:space="preserve">  HOSP 2/15-provize 5% OZP                             </t>
  </si>
  <si>
    <t xml:space="preserve">  HOSP 3/15-provize 5% OZP                             </t>
  </si>
  <si>
    <t xml:space="preserve">  HOSP 4/15-provize 5% OZP                             </t>
  </si>
  <si>
    <t xml:space="preserve">  HOSP 5/15-provize 5% OZP                             </t>
  </si>
  <si>
    <t xml:space="preserve">  HOSP 7/15-provize 5% OZP                             </t>
  </si>
  <si>
    <t xml:space="preserve">  HOSP 8/15-provize 5% OZP                             </t>
  </si>
  <si>
    <t xml:space="preserve">  HOSP 9/15-provize 5% OZP                             </t>
  </si>
  <si>
    <t xml:space="preserve">  DÚP 1/15-provize 5% OZP                              </t>
  </si>
  <si>
    <t xml:space="preserve">  DÚP 4/15-provize 5% OZP                              </t>
  </si>
  <si>
    <t xml:space="preserve">  DÚP 5/15-provize 5% OZP                              </t>
  </si>
  <si>
    <t xml:space="preserve">  DÚP 6/15-provize 5% OZP                              </t>
  </si>
  <si>
    <t xml:space="preserve">  DÚP 7/15-provize 5% OZP                              </t>
  </si>
  <si>
    <t xml:space="preserve">  DÚP 8/15-provize 5% OZP                              </t>
  </si>
  <si>
    <t xml:space="preserve">  DÚP 9/15-provize 5% OZP                              </t>
  </si>
  <si>
    <t xml:space="preserve">  DÚP 3/15 provize ZPŠ                                 </t>
  </si>
  <si>
    <t xml:space="preserve">  DÚP 4/15 provize ZPŠ                                 </t>
  </si>
  <si>
    <t xml:space="preserve">  DÚP 6/15 provize ZPŠ                                 </t>
  </si>
  <si>
    <t xml:space="preserve">  15019</t>
  </si>
  <si>
    <t xml:space="preserve">  DÚP 7/15 provize ZPŠ                                 </t>
  </si>
  <si>
    <t xml:space="preserve">  15022</t>
  </si>
  <si>
    <t xml:space="preserve">  DÚP 8/15 provize ZPŠ                                 </t>
  </si>
  <si>
    <t xml:space="preserve">  DÚP 10/15 provize ZPŠ                                </t>
  </si>
  <si>
    <t xml:space="preserve">    1.1.2015</t>
  </si>
  <si>
    <t xml:space="preserve">  CDCP-vedení evidence emise I.Q/15                    </t>
  </si>
  <si>
    <t xml:space="preserve">   12.1.2015</t>
  </si>
  <si>
    <t xml:space="preserve">  oprava skartovačky                                   </t>
  </si>
  <si>
    <t xml:space="preserve">  15055</t>
  </si>
  <si>
    <t xml:space="preserve">   26.2.2015</t>
  </si>
  <si>
    <t xml:space="preserve">  15116</t>
  </si>
  <si>
    <t xml:space="preserve">    1.4.2015</t>
  </si>
  <si>
    <t xml:space="preserve">  CDCP-vedení evidence emise II.Q/15                   </t>
  </si>
  <si>
    <t xml:space="preserve">  15133</t>
  </si>
  <si>
    <t xml:space="preserve">   24.4.2015</t>
  </si>
  <si>
    <t xml:space="preserve">  15151</t>
  </si>
  <si>
    <t xml:space="preserve">   18.5.2015</t>
  </si>
  <si>
    <t xml:space="preserve">  servis tiskárny HP                                   </t>
  </si>
  <si>
    <t xml:space="preserve">  15155</t>
  </si>
  <si>
    <t xml:space="preserve">   10.5.2015</t>
  </si>
  <si>
    <t xml:space="preserve">  prodloužení os.certifikátu V.H.                      </t>
  </si>
  <si>
    <t xml:space="preserve">   20.5.2015</t>
  </si>
  <si>
    <t xml:space="preserve">  prodloužení os.certifikátu P.Ś.                      </t>
  </si>
  <si>
    <t xml:space="preserve">  15209</t>
  </si>
  <si>
    <t xml:space="preserve">    1.7.2015</t>
  </si>
  <si>
    <t xml:space="preserve">  CDCP vedení ev.emise III.Q/15                        </t>
  </si>
  <si>
    <t xml:space="preserve">  15213</t>
  </si>
  <si>
    <t xml:space="preserve">  servis terminálu Roškotova                           </t>
  </si>
  <si>
    <t xml:space="preserve">  15246</t>
  </si>
  <si>
    <t xml:space="preserve">    7.7.2015</t>
  </si>
  <si>
    <t xml:space="preserve">  15304</t>
  </si>
  <si>
    <t xml:space="preserve">   1.10.2015</t>
  </si>
  <si>
    <t xml:space="preserve">  CDCP-vedení ev.emise IV.Q/15                         </t>
  </si>
  <si>
    <t xml:space="preserve">  15358</t>
  </si>
  <si>
    <t xml:space="preserve">  služby k Solvency II. v 10/15                        </t>
  </si>
  <si>
    <t xml:space="preserve">  15367</t>
  </si>
  <si>
    <t xml:space="preserve">  10.11.2015</t>
  </si>
  <si>
    <t xml:space="preserve">  podpisový certifikát J.K.                            </t>
  </si>
  <si>
    <t xml:space="preserve">  15379</t>
  </si>
  <si>
    <t xml:space="preserve">  15415</t>
  </si>
  <si>
    <t xml:space="preserve">  21.12.2015</t>
  </si>
  <si>
    <t xml:space="preserve">  překlad z AJ                                         </t>
  </si>
  <si>
    <t xml:space="preserve">  15422</t>
  </si>
  <si>
    <t xml:space="preserve">  příprava výkazů k Solvency II.                       </t>
  </si>
  <si>
    <t xml:space="preserve">   16.1.2015</t>
  </si>
  <si>
    <t xml:space="preserve">  obnova certifikátu J.Kecek                           </t>
  </si>
  <si>
    <t xml:space="preserve">  pojištění majetku 1.1.-31.3.15                       </t>
  </si>
  <si>
    <t xml:space="preserve">  15210</t>
  </si>
  <si>
    <t xml:space="preserve">  pojištění majetku 1.1.-31.3.15-oprava účtu           </t>
  </si>
  <si>
    <t xml:space="preserve">   14.1.2015</t>
  </si>
  <si>
    <t xml:space="preserve">   12.6.2015</t>
  </si>
  <si>
    <t xml:space="preserve">  28.12.2015</t>
  </si>
  <si>
    <t xml:space="preserve">  29.12.2015</t>
  </si>
  <si>
    <t xml:space="preserve">  15039</t>
  </si>
  <si>
    <t xml:space="preserve">  služby KUTA 1/15                                     </t>
  </si>
  <si>
    <t xml:space="preserve">  15074</t>
  </si>
  <si>
    <t xml:space="preserve">  služby KUTA 2/15                                     </t>
  </si>
  <si>
    <t xml:space="preserve">  15117</t>
  </si>
  <si>
    <t xml:space="preserve">  KUTA-služby k nájmu 3/15                             </t>
  </si>
  <si>
    <t xml:space="preserve">  15146</t>
  </si>
  <si>
    <t xml:space="preserve">  služby KUTA 4/15                                     </t>
  </si>
  <si>
    <t xml:space="preserve">  15175</t>
  </si>
  <si>
    <t xml:space="preserve">  KUTA-služby k nájmu 5/15                             </t>
  </si>
  <si>
    <t xml:space="preserve">  15221</t>
  </si>
  <si>
    <t xml:space="preserve">  služby KUTA 6/15                                     </t>
  </si>
  <si>
    <t xml:space="preserve">  15247</t>
  </si>
  <si>
    <t xml:space="preserve">  služby KUTA 7/15                                     </t>
  </si>
  <si>
    <t xml:space="preserve">  15288</t>
  </si>
  <si>
    <t xml:space="preserve">  služby KUTA 8/15                                     </t>
  </si>
  <si>
    <t xml:space="preserve">  15325</t>
  </si>
  <si>
    <t xml:space="preserve">  služby KUTA 9/15                                     </t>
  </si>
  <si>
    <t xml:space="preserve">  15360</t>
  </si>
  <si>
    <t xml:space="preserve">  služby KUTA 10/15                                    </t>
  </si>
  <si>
    <t xml:space="preserve">  15392</t>
  </si>
  <si>
    <t xml:space="preserve">  služby KUTA 11/15                                    </t>
  </si>
  <si>
    <t xml:space="preserve">  15427</t>
  </si>
  <si>
    <t xml:space="preserve">  služby KUTA 12/15                                    </t>
  </si>
  <si>
    <t xml:space="preserve">   15.1.2015</t>
  </si>
  <si>
    <t xml:space="preserve">  OZP-nájemné archiv Roškotova 1/15                    </t>
  </si>
  <si>
    <t xml:space="preserve">   15.2.2015</t>
  </si>
  <si>
    <t xml:space="preserve">  OZP-nájemné archiv Roškotova 2/15                    </t>
  </si>
  <si>
    <t xml:space="preserve">   15.3.2015</t>
  </si>
  <si>
    <t xml:space="preserve">  OZP-nájemné archiv Roškotova 3/15                    </t>
  </si>
  <si>
    <t xml:space="preserve">   15.4.2015</t>
  </si>
  <si>
    <t xml:space="preserve">  OZP-nájemné archiv Roškotova 4/15                    </t>
  </si>
  <si>
    <t xml:space="preserve">   15.5.2015</t>
  </si>
  <si>
    <t xml:space="preserve">  OZP-nájem archiv Roškotova 5/15                      </t>
  </si>
  <si>
    <t xml:space="preserve">   15.6.2015</t>
  </si>
  <si>
    <t xml:space="preserve">  OZP-nájemné archiv Roškotova 6/15                    </t>
  </si>
  <si>
    <t xml:space="preserve">  OZP-nájemné archiv Roškotova 7/15                    </t>
  </si>
  <si>
    <t xml:space="preserve">   15.8.2015</t>
  </si>
  <si>
    <t xml:space="preserve">  OZP-nájemné archiv Roškotova 8/15                    </t>
  </si>
  <si>
    <t xml:space="preserve">   15.9.2015</t>
  </si>
  <si>
    <t xml:space="preserve">  nájemné archiv Roškotova 9/15                        </t>
  </si>
  <si>
    <t xml:space="preserve">  OZP-nájemné archiv Roškotova 10/15                   </t>
  </si>
  <si>
    <t xml:space="preserve">  15.11.2015</t>
  </si>
  <si>
    <t xml:space="preserve">  OZP-nájemné archiv Roškotova 11/15                   </t>
  </si>
  <si>
    <t xml:space="preserve">  OZP-nájemné archiv Roškotova 12/15                   </t>
  </si>
  <si>
    <t xml:space="preserve">  OZP-služby Roškotova 1/15                            </t>
  </si>
  <si>
    <t xml:space="preserve">  OZP-nájemné Tusarova 1/15                            </t>
  </si>
  <si>
    <t xml:space="preserve">  nájemné KUTA 1/15                                    </t>
  </si>
  <si>
    <t xml:space="preserve">  jednorázové nájemné KUTA 1/15                        </t>
  </si>
  <si>
    <t xml:space="preserve">    1.2.2015</t>
  </si>
  <si>
    <t xml:space="preserve">  OZP-služby Roškotova 2/15                            </t>
  </si>
  <si>
    <t xml:space="preserve">  nájemné KUTA 2/15                                    </t>
  </si>
  <si>
    <t xml:space="preserve">  jednorázové nájemné KUTA 2/15                        </t>
  </si>
  <si>
    <t xml:space="preserve">    1.3.2015</t>
  </si>
  <si>
    <t xml:space="preserve">  OZP-služby Roškotova 3/15                            </t>
  </si>
  <si>
    <t xml:space="preserve">  OZP-nájemné Tusarova 3/15                            </t>
  </si>
  <si>
    <t xml:space="preserve">  nájemné KUTA 3/15                                    </t>
  </si>
  <si>
    <t xml:space="preserve">  jednoráz.nájemné KUTA 3/15                           </t>
  </si>
  <si>
    <t xml:space="preserve">  15059</t>
  </si>
  <si>
    <t xml:space="preserve">  OZP-služby Roškotova 4/15                            </t>
  </si>
  <si>
    <t xml:space="preserve">  15060</t>
  </si>
  <si>
    <t xml:space="preserve">  OZP-nájemné Tusarova 4/15                            </t>
  </si>
  <si>
    <t xml:space="preserve">  15061</t>
  </si>
  <si>
    <t xml:space="preserve">  nájemné KUTA 4/15                                    </t>
  </si>
  <si>
    <t xml:space="preserve">    1.5.2015</t>
  </si>
  <si>
    <t xml:space="preserve">  OZP-služby Roškotova 5/15                            </t>
  </si>
  <si>
    <t xml:space="preserve">  15075</t>
  </si>
  <si>
    <t xml:space="preserve">  OZP-nájemné Tusarova 5/15                            </t>
  </si>
  <si>
    <t xml:space="preserve">  nájemné KUTA 5/15                                    </t>
  </si>
  <si>
    <t xml:space="preserve">  15090</t>
  </si>
  <si>
    <t xml:space="preserve">    1.6.2015</t>
  </si>
  <si>
    <t xml:space="preserve">  OZP-služby Roškotova 6/15                            </t>
  </si>
  <si>
    <t xml:space="preserve">  15091</t>
  </si>
  <si>
    <t xml:space="preserve">  OZP-nájemné Tusarova 6/15                            </t>
  </si>
  <si>
    <t xml:space="preserve">  15092</t>
  </si>
  <si>
    <t xml:space="preserve">  nájemné KUTA 6/15                                    </t>
  </si>
  <si>
    <t xml:space="preserve">  15107</t>
  </si>
  <si>
    <t xml:space="preserve">  OZP-služby Roškotova 7/15                            </t>
  </si>
  <si>
    <t xml:space="preserve">  15108</t>
  </si>
  <si>
    <t xml:space="preserve">  OZP-nájemné Tusarova 7/15                            </t>
  </si>
  <si>
    <t xml:space="preserve">  15109</t>
  </si>
  <si>
    <t xml:space="preserve">   15.7.2015</t>
  </si>
  <si>
    <t xml:space="preserve">  nájemné KUTA 7/15                                    </t>
  </si>
  <si>
    <t xml:space="preserve">  15125</t>
  </si>
  <si>
    <t xml:space="preserve">  OZP-služby Roškotova 8/15                            </t>
  </si>
  <si>
    <t xml:space="preserve">  15126</t>
  </si>
  <si>
    <t xml:space="preserve">  OZP-nájemné Tusarova 8/15                            </t>
  </si>
  <si>
    <t xml:space="preserve">  15127</t>
  </si>
  <si>
    <t xml:space="preserve">   16.8.2015</t>
  </si>
  <si>
    <t xml:space="preserve">  nájemné KUTA 8/15                                    </t>
  </si>
  <si>
    <t xml:space="preserve">  15143</t>
  </si>
  <si>
    <t xml:space="preserve">    1.9.2015</t>
  </si>
  <si>
    <t xml:space="preserve">  služby Roškotova 9/15                                </t>
  </si>
  <si>
    <t xml:space="preserve">  15144</t>
  </si>
  <si>
    <t xml:space="preserve">  nájemné Tusarova 9/15                                </t>
  </si>
  <si>
    <t xml:space="preserve">  15145</t>
  </si>
  <si>
    <t xml:space="preserve">  nájemné KUTA 9/15                                    </t>
  </si>
  <si>
    <t xml:space="preserve">  15157</t>
  </si>
  <si>
    <t xml:space="preserve">  OZP-služby Roškotova 10/15                           </t>
  </si>
  <si>
    <t xml:space="preserve">  15158</t>
  </si>
  <si>
    <t xml:space="preserve">  15.10.2015</t>
  </si>
  <si>
    <t xml:space="preserve">  nájemné KUTA 10/15                                   </t>
  </si>
  <si>
    <t xml:space="preserve">  15173</t>
  </si>
  <si>
    <t xml:space="preserve">  OZP-nájemné Tusarova 10/15                           </t>
  </si>
  <si>
    <t xml:space="preserve">   1.11.2015</t>
  </si>
  <si>
    <t xml:space="preserve">  OZP-služby Roškotova 11/15                           </t>
  </si>
  <si>
    <t xml:space="preserve">  15176</t>
  </si>
  <si>
    <t xml:space="preserve">  OZP-nájemné Tusarova 11/15                           </t>
  </si>
  <si>
    <t xml:space="preserve">  15177</t>
  </si>
  <si>
    <t xml:space="preserve">  nájemné KUTA 11/15                                   </t>
  </si>
  <si>
    <t xml:space="preserve">  15189</t>
  </si>
  <si>
    <t xml:space="preserve">   1.12.2015</t>
  </si>
  <si>
    <t xml:space="preserve">  OZP-služby Roškotova 12/15                           </t>
  </si>
  <si>
    <t xml:space="preserve">  15190</t>
  </si>
  <si>
    <t xml:space="preserve">  OZP-nájemné Tusarova 12/15                           </t>
  </si>
  <si>
    <t xml:space="preserve">  15191</t>
  </si>
  <si>
    <t xml:space="preserve">  nájemné KUTA 12/15                                   </t>
  </si>
  <si>
    <t xml:space="preserve">  pronájem IT sítě 1/15                                </t>
  </si>
  <si>
    <t xml:space="preserve">  15070</t>
  </si>
  <si>
    <t xml:space="preserve">  pronájem sítě OZP 2/15                               </t>
  </si>
  <si>
    <t xml:space="preserve">  15114</t>
  </si>
  <si>
    <t xml:space="preserve">  pronájem IT sítě 3/15                                </t>
  </si>
  <si>
    <t xml:space="preserve">  15138</t>
  </si>
  <si>
    <t xml:space="preserve">  pronájem IT sítě OZP 4/15                            </t>
  </si>
  <si>
    <t xml:space="preserve">  15169</t>
  </si>
  <si>
    <t xml:space="preserve">  pronájem IT sítě 5/15                                </t>
  </si>
  <si>
    <t xml:space="preserve">  15217</t>
  </si>
  <si>
    <t xml:space="preserve">  pronájem IT sítě 6/15                                </t>
  </si>
  <si>
    <t xml:space="preserve">  15249</t>
  </si>
  <si>
    <t xml:space="preserve">  pronájem IT sítě 7/15                                </t>
  </si>
  <si>
    <t xml:space="preserve">  15279</t>
  </si>
  <si>
    <t xml:space="preserve">   30.8.2015</t>
  </si>
  <si>
    <t xml:space="preserve">  pronájem IT sítě 8/15                                </t>
  </si>
  <si>
    <t xml:space="preserve">  15319</t>
  </si>
  <si>
    <t xml:space="preserve">  30.10.2015</t>
  </si>
  <si>
    <t xml:space="preserve">  pronájem IT sítě 9/15                                </t>
  </si>
  <si>
    <t xml:space="preserve">  15359</t>
  </si>
  <si>
    <t xml:space="preserve">  pronájem IT sítě 10/15                               </t>
  </si>
  <si>
    <t xml:space="preserve">  15407</t>
  </si>
  <si>
    <t xml:space="preserve">  pronájem IT sítě 11/15                               </t>
  </si>
  <si>
    <t xml:space="preserve">  15428</t>
  </si>
  <si>
    <t xml:space="preserve">  pronájem IT sítě 12/15                               </t>
  </si>
  <si>
    <t xml:space="preserve">  telefony 1/15-terminál Brno                          </t>
  </si>
  <si>
    <t xml:space="preserve">  15052</t>
  </si>
  <si>
    <t xml:space="preserve">  telefony 1/15-terminály OZP                          </t>
  </si>
  <si>
    <t xml:space="preserve">  15069</t>
  </si>
  <si>
    <t xml:space="preserve">    3.3.2015</t>
  </si>
  <si>
    <t xml:space="preserve">  telefony 2/15-terminál Brno                          </t>
  </si>
  <si>
    <t xml:space="preserve">  15093</t>
  </si>
  <si>
    <t xml:space="preserve">  telefony 2/15-terminály OZP                          </t>
  </si>
  <si>
    <t xml:space="preserve">  telefony 3/15-terminál Brno                          </t>
  </si>
  <si>
    <t xml:space="preserve">  15122</t>
  </si>
  <si>
    <t xml:space="preserve">  telefony 3/15-terminály ZP                           </t>
  </si>
  <si>
    <t xml:space="preserve">  15141</t>
  </si>
  <si>
    <t xml:space="preserve">  telefony 4/15-terminál Brno                          </t>
  </si>
  <si>
    <t xml:space="preserve">  15150</t>
  </si>
  <si>
    <t xml:space="preserve">  telefony 4/15-terminály OZP                          </t>
  </si>
  <si>
    <t xml:space="preserve">  15170</t>
  </si>
  <si>
    <t xml:space="preserve">  telefony 5/15-terminál Brno                          </t>
  </si>
  <si>
    <t xml:space="preserve">  15198</t>
  </si>
  <si>
    <t xml:space="preserve">  telefony 5/15-terminály OZP                          </t>
  </si>
  <si>
    <t xml:space="preserve">  15214</t>
  </si>
  <si>
    <t xml:space="preserve">  telefony 6/15-terminál Brno                          </t>
  </si>
  <si>
    <t xml:space="preserve">  15222</t>
  </si>
  <si>
    <t xml:space="preserve">  telefony 6/15-terminály OZP                          </t>
  </si>
  <si>
    <t xml:space="preserve">  15237</t>
  </si>
  <si>
    <t xml:space="preserve">  telefony 7/15-terminál Brno                          </t>
  </si>
  <si>
    <t xml:space="preserve">  15254</t>
  </si>
  <si>
    <t xml:space="preserve">  telefony 7/15-terminály OZP                          </t>
  </si>
  <si>
    <t xml:space="preserve">  15281</t>
  </si>
  <si>
    <t xml:space="preserve">  telefony 8/15-terminál Brno                          </t>
  </si>
  <si>
    <t xml:space="preserve">  15295</t>
  </si>
  <si>
    <t xml:space="preserve">  telefony 8/15-terminály OZP                          </t>
  </si>
  <si>
    <t xml:space="preserve">  15312</t>
  </si>
  <si>
    <t xml:space="preserve">  telefony 9/15-teminál Brno                           </t>
  </si>
  <si>
    <t xml:space="preserve">  15332</t>
  </si>
  <si>
    <t xml:space="preserve">  telefony 9/15-terminály OZP                          </t>
  </si>
  <si>
    <t xml:space="preserve">  15353</t>
  </si>
  <si>
    <t xml:space="preserve">  telefony 10/15-terminál Brno                         </t>
  </si>
  <si>
    <t xml:space="preserve">  15362</t>
  </si>
  <si>
    <t xml:space="preserve">  telefony 10/15-terminály OZP                         </t>
  </si>
  <si>
    <t xml:space="preserve">  15391</t>
  </si>
  <si>
    <t xml:space="preserve">  telefony 11/15-terminál Brno                         </t>
  </si>
  <si>
    <t xml:space="preserve">  15413</t>
  </si>
  <si>
    <t xml:space="preserve">  telefony 11/15-terminály OZP                         </t>
  </si>
  <si>
    <t xml:space="preserve">  15421</t>
  </si>
  <si>
    <t xml:space="preserve">  telefony 12/15-terminál Brno                         </t>
  </si>
  <si>
    <t xml:space="preserve">  15434</t>
  </si>
  <si>
    <t xml:space="preserve">  telefony 12/15-terminály OZP                         </t>
  </si>
  <si>
    <t xml:space="preserve">  telefony 1/15                                        </t>
  </si>
  <si>
    <t xml:space="preserve">  15071</t>
  </si>
  <si>
    <t xml:space="preserve">  telefony 2/15                                        </t>
  </si>
  <si>
    <t xml:space="preserve">  15115</t>
  </si>
  <si>
    <t xml:space="preserve">  telefony 3/15                                        </t>
  </si>
  <si>
    <t xml:space="preserve">  15139</t>
  </si>
  <si>
    <t xml:space="preserve">  telefony 4/15                                        </t>
  </si>
  <si>
    <t xml:space="preserve">  15166</t>
  </si>
  <si>
    <t xml:space="preserve">  telefony 5/15                                        </t>
  </si>
  <si>
    <t xml:space="preserve">  15216</t>
  </si>
  <si>
    <t xml:space="preserve">  telefony 6/15                                        </t>
  </si>
  <si>
    <t xml:space="preserve">  15248</t>
  </si>
  <si>
    <t xml:space="preserve">  telefony 7/15                                        </t>
  </si>
  <si>
    <t xml:space="preserve">  15280</t>
  </si>
  <si>
    <t xml:space="preserve">  telefony 8/15                                        </t>
  </si>
  <si>
    <t xml:space="preserve">  15320</t>
  </si>
  <si>
    <t xml:space="preserve">  telefony 9/15                                        </t>
  </si>
  <si>
    <t xml:space="preserve">  15361</t>
  </si>
  <si>
    <t xml:space="preserve">  telefony 10/15                                       </t>
  </si>
  <si>
    <t xml:space="preserve">  15396</t>
  </si>
  <si>
    <t xml:space="preserve">  telefony 11/15                                       </t>
  </si>
  <si>
    <t xml:space="preserve">  15429</t>
  </si>
  <si>
    <t xml:space="preserve">  telefony 12/15                                       </t>
  </si>
  <si>
    <t xml:space="preserve">  OZP-služby Tusarova 2/15                            </t>
  </si>
  <si>
    <t>Zasloužené hrubé pojistné</t>
  </si>
  <si>
    <t>( nezapomenout na rozdíl z odložených poř.nákl.na poj.smlouvy týkající se pouze provizí)</t>
  </si>
  <si>
    <t>BÚ RFB 1036507832/5500</t>
  </si>
  <si>
    <t>BÚ ČSOB 253405217/0300</t>
  </si>
  <si>
    <t>Investice</t>
  </si>
  <si>
    <t>Dlouhodobý hmotný majetek</t>
  </si>
  <si>
    <t>BÚ ČSOB 274962610/0300-Pardubice-terminál</t>
  </si>
  <si>
    <t>BÚ ČSOB 218887871/0300-K.Vary-terminál</t>
  </si>
  <si>
    <t>Hotovost na účtech u finančních institucí</t>
  </si>
  <si>
    <t>Majetek</t>
  </si>
  <si>
    <t>* STR: CA Coufalová</t>
  </si>
  <si>
    <t>* STR: CA Zdražilová</t>
  </si>
  <si>
    <t>Poskyt.zál.-zajištění GenRe</t>
  </si>
  <si>
    <t>Závazky za pojištěnci-HOSP</t>
  </si>
  <si>
    <t>Závazky za pojištěnci-DÚP</t>
  </si>
  <si>
    <t>Odvod zdravotního pojištění-VZP</t>
  </si>
  <si>
    <t>Odvod zdravotního pojištění-ZP MVČR</t>
  </si>
  <si>
    <t>Závazky a pohledávky z investic</t>
  </si>
  <si>
    <t>Nerozdělený zisk-rok 2015</t>
  </si>
  <si>
    <t>Výsledek hospodaření ve schvalovacím řízení</t>
  </si>
  <si>
    <t>Účty kapitálu a dlouhodobých závazků</t>
  </si>
  <si>
    <t>420</t>
  </si>
  <si>
    <t>Náklady na Diabetes</t>
  </si>
  <si>
    <t>Zústatková hodnota vyřazeného majetku</t>
  </si>
  <si>
    <t>842</t>
  </si>
  <si>
    <t>Náklady na zdrav.pojištění-VZP</t>
  </si>
  <si>
    <t>843</t>
  </si>
  <si>
    <t>Náklady na zdrav.pojištění-VZP-statutáři</t>
  </si>
  <si>
    <t>844</t>
  </si>
  <si>
    <t>Náklady na ZP-ZP MVČR-statutáři</t>
  </si>
  <si>
    <t>Poplatky za plateb.karty-ČS on-line</t>
  </si>
  <si>
    <t>Náklady na investice-CP</t>
  </si>
  <si>
    <t>Náklady na investice-depozita</t>
  </si>
  <si>
    <t>Náklady na investice</t>
  </si>
  <si>
    <t>Náklad na dhp.do splatnosti-rozdíl mezi PH a JH</t>
  </si>
  <si>
    <t>Náklady na realizaci investic</t>
  </si>
  <si>
    <t>Vnitropodnikové převody nákladů</t>
  </si>
  <si>
    <t>Předpis DBTP-diabetes-hrazené OZP</t>
  </si>
  <si>
    <t>Převedené výnosy z investic.z netech.účtu</t>
  </si>
  <si>
    <t>Převedené výnosy z investic z netech. účtu</t>
  </si>
  <si>
    <t>Výnosy z ostatních složek investic</t>
  </si>
  <si>
    <t>Převod výnosů z investic.na tech.účet</t>
  </si>
  <si>
    <t>Převod výnosů z investic na techn.účet neživotního pojištění</t>
  </si>
  <si>
    <t>Vnitropodnikové převody výnosů</t>
  </si>
  <si>
    <t>Výnosy z investic:</t>
  </si>
  <si>
    <t>c) změny hodnoty investic</t>
  </si>
  <si>
    <t>d) výnosy z realizace investic</t>
  </si>
  <si>
    <t>Převedené výnosy investic z Technického účtu k životnímu pojištění (položka II.12.)</t>
  </si>
  <si>
    <t>Náklady na investice:</t>
  </si>
  <si>
    <t>a) náklady na správu investic, včetně úroků</t>
  </si>
  <si>
    <t>b) změny hodnoty investic</t>
  </si>
  <si>
    <t>c) náklady spojené s realizací investic</t>
  </si>
  <si>
    <t>Převod výnosů z investic na Technický účet k neživotnímu pojištění (položka I.2.)</t>
  </si>
  <si>
    <t>Ř.VZZ</t>
  </si>
  <si>
    <t>18(-19)</t>
  </si>
  <si>
    <t>Jiné investice</t>
  </si>
  <si>
    <t>Investice v podnikatelských seskupeních</t>
  </si>
  <si>
    <t>3. Investice v investičních sdruženích</t>
  </si>
  <si>
    <t>7. Ostatní investice</t>
  </si>
  <si>
    <t>Investice životního pojištění, je-li nositelem investičního rizika pojistník</t>
  </si>
  <si>
    <t>5b</t>
  </si>
  <si>
    <t>34+35</t>
  </si>
  <si>
    <t>47b</t>
  </si>
  <si>
    <t>67(-63)</t>
  </si>
  <si>
    <t>P ř.82</t>
  </si>
  <si>
    <t>85b</t>
  </si>
  <si>
    <t>87b</t>
  </si>
  <si>
    <t>87c</t>
  </si>
  <si>
    <t>85c</t>
  </si>
  <si>
    <t>113(-110)</t>
  </si>
  <si>
    <t>včetně 2100,- silniční daně (účet 699 531) + 0,40 Kč rozdíl???</t>
  </si>
  <si>
    <t>VH dle zakázek k 31.12.2016</t>
  </si>
  <si>
    <t>stav k 1.1.2016</t>
  </si>
  <si>
    <t>k 31.12.2016</t>
  </si>
  <si>
    <t xml:space="preserve">  96</t>
  </si>
  <si>
    <t xml:space="preserve">  16022</t>
  </si>
  <si>
    <t xml:space="preserve">   31.7.2016</t>
  </si>
  <si>
    <t xml:space="preserve">  diskont dhp.705 do splatnosti za 7/16                </t>
  </si>
  <si>
    <t xml:space="preserve">  16003</t>
  </si>
  <si>
    <t xml:space="preserve">   31.1.2016</t>
  </si>
  <si>
    <t xml:space="preserve">  diskont dhp.705 do splatnosti za 1/16                </t>
  </si>
  <si>
    <t xml:space="preserve">  16006</t>
  </si>
  <si>
    <t xml:space="preserve">   29.2.2016</t>
  </si>
  <si>
    <t xml:space="preserve">  diskont dhp.705 do splatnosti za 2/16                </t>
  </si>
  <si>
    <t xml:space="preserve">  16009</t>
  </si>
  <si>
    <t xml:space="preserve">   31.3.2016</t>
  </si>
  <si>
    <t xml:space="preserve">  diskont dhp.705 do splatnosti za 3/16                </t>
  </si>
  <si>
    <t xml:space="preserve">  16014</t>
  </si>
  <si>
    <t xml:space="preserve">   30.4.2016</t>
  </si>
  <si>
    <t xml:space="preserve">  diskont dhp. 705 do splat. za 4/16                   </t>
  </si>
  <si>
    <t xml:space="preserve">  16017</t>
  </si>
  <si>
    <t xml:space="preserve">   31.5.2016</t>
  </si>
  <si>
    <t xml:space="preserve">  diskont dhp.705 do splat.za 5/16                     </t>
  </si>
  <si>
    <t xml:space="preserve">  16020</t>
  </si>
  <si>
    <t xml:space="preserve">   30.6.2016</t>
  </si>
  <si>
    <t xml:space="preserve">  diskont dhp.705 do splat.za 6/16                     </t>
  </si>
  <si>
    <t xml:space="preserve">  16024</t>
  </si>
  <si>
    <t xml:space="preserve">   31.8.2016</t>
  </si>
  <si>
    <t xml:space="preserve">  diskont dhp.705 do splatnosti za 8/16                </t>
  </si>
  <si>
    <t xml:space="preserve">  16028</t>
  </si>
  <si>
    <t xml:space="preserve">   30.9.2016</t>
  </si>
  <si>
    <t xml:space="preserve">  diskont dhp.705 do splatnosti za 9/16                </t>
  </si>
  <si>
    <t xml:space="preserve">  16032</t>
  </si>
  <si>
    <t xml:space="preserve">  31.10.2016</t>
  </si>
  <si>
    <t xml:space="preserve">  diskont dhp.705 do splatnosti za 10/16               </t>
  </si>
  <si>
    <t xml:space="preserve">  16033</t>
  </si>
  <si>
    <t xml:space="preserve">  30.11.2016</t>
  </si>
  <si>
    <t xml:space="preserve">  diskont dhp. 705 do splatnosti za 11/16              </t>
  </si>
  <si>
    <t xml:space="preserve">  16038</t>
  </si>
  <si>
    <t xml:space="preserve">  31.12.2016</t>
  </si>
  <si>
    <t xml:space="preserve">  diskont dhp.705 do splatnosti za 12/16               </t>
  </si>
  <si>
    <t xml:space="preserve">  diskont dhp.706 do splatnosti za 7/16                </t>
  </si>
  <si>
    <t xml:space="preserve">  diskont dhp.706 do splatnosti za 1/16                </t>
  </si>
  <si>
    <t xml:space="preserve">  diskont dhp.706 do splatnosti za 2/16                </t>
  </si>
  <si>
    <t xml:space="preserve">  diskont dhp.706 do splatnosti za 3/16                </t>
  </si>
  <si>
    <t xml:space="preserve">  diskont dhp. 706 do splat. za 4/16                   </t>
  </si>
  <si>
    <t xml:space="preserve">  diskont dhp.706 do splat.za 5/16                     </t>
  </si>
  <si>
    <t xml:space="preserve">  diskont dhp.706 do splat.za 6/16                     </t>
  </si>
  <si>
    <t xml:space="preserve">  diskont dhp.706 do splatnosti za 8/16                </t>
  </si>
  <si>
    <t xml:space="preserve">  diskont dhp.706 do splatnosti za 9/16                </t>
  </si>
  <si>
    <t xml:space="preserve">  diskont dhp.706 do splatnosti za 10/16               </t>
  </si>
  <si>
    <t xml:space="preserve">  diskont dhp. 706 do splatnosti za 11/16              </t>
  </si>
  <si>
    <t xml:space="preserve">  diskont dhp.706 do splatnosti za 12/16               </t>
  </si>
  <si>
    <t xml:space="preserve">  16021</t>
  </si>
  <si>
    <t xml:space="preserve">  AÚV 7/16                                             </t>
  </si>
  <si>
    <t xml:space="preserve">  16002</t>
  </si>
  <si>
    <t xml:space="preserve">  AÚV 1/16                                             </t>
  </si>
  <si>
    <t xml:space="preserve">  16005</t>
  </si>
  <si>
    <t xml:space="preserve">  AÚV 2/16                                             </t>
  </si>
  <si>
    <t xml:space="preserve">  16007</t>
  </si>
  <si>
    <t xml:space="preserve">  AÚV 3/16                                             </t>
  </si>
  <si>
    <t xml:space="preserve">  16012</t>
  </si>
  <si>
    <t xml:space="preserve">   11.4.2016</t>
  </si>
  <si>
    <t xml:space="preserve">  AÚV 4/16                                             </t>
  </si>
  <si>
    <t xml:space="preserve">  splacení AÚV k dhp. CZ REP. spl. 11.4.19             </t>
  </si>
  <si>
    <t xml:space="preserve">  16013</t>
  </si>
  <si>
    <t xml:space="preserve">  16016</t>
  </si>
  <si>
    <t xml:space="preserve">  AÚV 5/16                                             </t>
  </si>
  <si>
    <t xml:space="preserve">  16019</t>
  </si>
  <si>
    <t xml:space="preserve">  AÚV 6/16                                             </t>
  </si>
  <si>
    <t xml:space="preserve">  16023</t>
  </si>
  <si>
    <t xml:space="preserve">  AÚV 8/16                                             </t>
  </si>
  <si>
    <t xml:space="preserve">  16027</t>
  </si>
  <si>
    <t xml:space="preserve">  AÚV 9/16                                             </t>
  </si>
  <si>
    <t xml:space="preserve">  16031</t>
  </si>
  <si>
    <t xml:space="preserve">  AÚV 10/16                                            </t>
  </si>
  <si>
    <t xml:space="preserve">  16035</t>
  </si>
  <si>
    <t xml:space="preserve">  AÚV 11/16                                            </t>
  </si>
  <si>
    <t xml:space="preserve">  16037</t>
  </si>
  <si>
    <t xml:space="preserve">  AÚV 12/16                                            </t>
  </si>
  <si>
    <t xml:space="preserve">  16025</t>
  </si>
  <si>
    <t xml:space="preserve">   29.9.2016</t>
  </si>
  <si>
    <t xml:space="preserve">  splacení AÚV dhp. CZ REP.spl.29.9.21                 </t>
  </si>
  <si>
    <t>Dluhopisy obchodovatelné - reálná hodnota k 1.1.2016</t>
  </si>
  <si>
    <t>reálná h. k 31.12.16</t>
  </si>
  <si>
    <t>rozpuštění rozdílu mezi PH a nominálem do nákladů</t>
  </si>
  <si>
    <t>nezapomenout na pohledávku z účtu 301140</t>
  </si>
  <si>
    <t>OZP z položky G I.2. pasiv</t>
  </si>
  <si>
    <t xml:space="preserve">OZP z položky G V.b). pasiv                                                 </t>
  </si>
  <si>
    <t xml:space="preserve">PREVENCE z položky G V.b). pasiv                                                 </t>
  </si>
  <si>
    <t xml:space="preserve">  16424</t>
  </si>
  <si>
    <t xml:space="preserve">  22.11.2016</t>
  </si>
  <si>
    <t xml:space="preserve">  propagace produktu DBTP v r.16                       </t>
  </si>
  <si>
    <t xml:space="preserve">  úprava portálu VITAKARTA ONLINE k DBTP               </t>
  </si>
  <si>
    <t xml:space="preserve">  16008</t>
  </si>
  <si>
    <t xml:space="preserve">   15.1.2016</t>
  </si>
  <si>
    <t xml:space="preserve">  doména "Lifestyle" za I.Q/16                         </t>
  </si>
  <si>
    <t xml:space="preserve">    2.2.2016</t>
  </si>
  <si>
    <t xml:space="preserve">  voucher Zvonek, leták k leporelu                     </t>
  </si>
  <si>
    <t xml:space="preserve">  16059</t>
  </si>
  <si>
    <t xml:space="preserve">   20.2.2016</t>
  </si>
  <si>
    <t xml:space="preserve">  reklam.prezentace 20.2.16                            </t>
  </si>
  <si>
    <t xml:space="preserve">  16069</t>
  </si>
  <si>
    <t xml:space="preserve">    3.3.2016</t>
  </si>
  <si>
    <t xml:space="preserve">  prezentace www.info.cz 19.3.-31.12.16                </t>
  </si>
  <si>
    <t xml:space="preserve">  16084</t>
  </si>
  <si>
    <t xml:space="preserve">    7.3.2016</t>
  </si>
  <si>
    <t xml:space="preserve">  návrh obálky Výroční zprávy r.2015                   </t>
  </si>
  <si>
    <t xml:space="preserve">  16121</t>
  </si>
  <si>
    <t xml:space="preserve">   10.4.2016</t>
  </si>
  <si>
    <t xml:space="preserve">  doména "Lifestyle" za II.Q/16                        </t>
  </si>
  <si>
    <t xml:space="preserve">  16173</t>
  </si>
  <si>
    <t xml:space="preserve">  16177</t>
  </si>
  <si>
    <t xml:space="preserve">   21.5.2016</t>
  </si>
  <si>
    <t xml:space="preserve">  propagace na akci SOBSA 21.5.16                      </t>
  </si>
  <si>
    <t xml:space="preserve">  16208</t>
  </si>
  <si>
    <t xml:space="preserve">   27.6.2016</t>
  </si>
  <si>
    <t xml:space="preserve">  inzerce MEXT 7-12/16                                 </t>
  </si>
  <si>
    <t xml:space="preserve">  16241</t>
  </si>
  <si>
    <t xml:space="preserve">  inzerce v BONUS INFO                                 </t>
  </si>
  <si>
    <t xml:space="preserve">  16245</t>
  </si>
  <si>
    <t xml:space="preserve">   14.7.2016</t>
  </si>
  <si>
    <t xml:space="preserve">  SSL Web Serve Certif. 2-12/16                        </t>
  </si>
  <si>
    <t xml:space="preserve">  16246</t>
  </si>
  <si>
    <t xml:space="preserve">   20.7.2016</t>
  </si>
  <si>
    <t xml:space="preserve">  doména "Lifestyle" za III.Q/16                       </t>
  </si>
  <si>
    <t xml:space="preserve">  16255</t>
  </si>
  <si>
    <t xml:space="preserve">  www služby+doména Vitalitas.cz 8-12/16               </t>
  </si>
  <si>
    <t xml:space="preserve">  16298</t>
  </si>
  <si>
    <t xml:space="preserve">  podpora www prezentace 8-9/16                        </t>
  </si>
  <si>
    <t xml:space="preserve">  16319</t>
  </si>
  <si>
    <t xml:space="preserve">   20.9.2016</t>
  </si>
  <si>
    <t xml:space="preserve">  propagační materiál k diabetes                       </t>
  </si>
  <si>
    <t xml:space="preserve">  16330</t>
  </si>
  <si>
    <t xml:space="preserve">   4.10.2016</t>
  </si>
  <si>
    <t xml:space="preserve">  podpora www prezentace 10-12/16                      </t>
  </si>
  <si>
    <t xml:space="preserve">  doplnění funkčnosti www prezentace                   </t>
  </si>
  <si>
    <t xml:space="preserve">  16403</t>
  </si>
  <si>
    <t xml:space="preserve">   9.12.2016</t>
  </si>
  <si>
    <t xml:space="preserve">  návrh a realizace PF 2017                            </t>
  </si>
  <si>
    <t xml:space="preserve">  16412</t>
  </si>
  <si>
    <t xml:space="preserve">  vizitky Ing. Žiška, foto pro Bonus                   </t>
  </si>
  <si>
    <t xml:space="preserve">  16015</t>
  </si>
  <si>
    <t xml:space="preserve">  reklam.prezentace MM GOLG 1/16                       </t>
  </si>
  <si>
    <t xml:space="preserve">  reklam.prezentace Naděje-Hippos 1/16                 </t>
  </si>
  <si>
    <t xml:space="preserve">   28.2.2016</t>
  </si>
  <si>
    <t xml:space="preserve">  reklam.prezentace MM GOLF 2/16                       </t>
  </si>
  <si>
    <t xml:space="preserve">  reklam.prezentace Naděje-Hippos 2/16                 </t>
  </si>
  <si>
    <t xml:space="preserve">  16041</t>
  </si>
  <si>
    <t xml:space="preserve">  reklam.prezentace MM GOLF 3/16                       </t>
  </si>
  <si>
    <t xml:space="preserve">  reklam.prezentace Naděje-Hippos 3/16                 </t>
  </si>
  <si>
    <t xml:space="preserve">  16042</t>
  </si>
  <si>
    <t xml:space="preserve">  prezentace www info 1.1.-18.3.16                     </t>
  </si>
  <si>
    <t xml:space="preserve">  SSL Web Serve Certif. 1/16                           </t>
  </si>
  <si>
    <t xml:space="preserve">  www služby+doména Vital 1-3/16                       </t>
  </si>
  <si>
    <t xml:space="preserve">  16056</t>
  </si>
  <si>
    <t xml:space="preserve">  reklam.prezentace MM GOLF 4/16                       </t>
  </si>
  <si>
    <t xml:space="preserve">  reklam.prezentace Naděje-Hippos 4/16                 </t>
  </si>
  <si>
    <t xml:space="preserve">  16071</t>
  </si>
  <si>
    <t xml:space="preserve">  reklam.prezentace MM GOLF 5/16                       </t>
  </si>
  <si>
    <t xml:space="preserve">  reklam.prezentace Naděje-Hippos 5/16                 </t>
  </si>
  <si>
    <t xml:space="preserve">  16088</t>
  </si>
  <si>
    <t xml:space="preserve">  reklam.prezentace MM GOLF 6/16                       </t>
  </si>
  <si>
    <t xml:space="preserve">  reklam.prezentace Naděje-Hoppos 6/16                 </t>
  </si>
  <si>
    <t xml:space="preserve">  16090</t>
  </si>
  <si>
    <t xml:space="preserve">  www služby+doména Vital 4-6/16                       </t>
  </si>
  <si>
    <t xml:space="preserve">  16108</t>
  </si>
  <si>
    <t xml:space="preserve">  reklam.prezentace MM GOLF 7/16                       </t>
  </si>
  <si>
    <t xml:space="preserve">  reklam.prezentace Naděje-Hippos 7/16                 </t>
  </si>
  <si>
    <t xml:space="preserve">  16128</t>
  </si>
  <si>
    <t xml:space="preserve">  reklam.prezentace MM GOLF 8/16                       </t>
  </si>
  <si>
    <t xml:space="preserve">  reklam.prezentace Naděje-Hippos 8/16                 </t>
  </si>
  <si>
    <t xml:space="preserve">  16141</t>
  </si>
  <si>
    <t xml:space="preserve">  reklam.prezentace MM GOLF 9/16                       </t>
  </si>
  <si>
    <t xml:space="preserve">  reklam.prezentace Naděje-Hippos 9/16                 </t>
  </si>
  <si>
    <t xml:space="preserve">  16143</t>
  </si>
  <si>
    <t xml:space="preserve">  www služby+doména Vital 7-8/16                       </t>
  </si>
  <si>
    <t xml:space="preserve">  16156</t>
  </si>
  <si>
    <t xml:space="preserve">  reklam.prezentace MM GOLF 10/16                      </t>
  </si>
  <si>
    <t xml:space="preserve">  reklam.prezentace Naděje-Hippos 10/16                </t>
  </si>
  <si>
    <t xml:space="preserve">  16168</t>
  </si>
  <si>
    <t xml:space="preserve">  reklam.prezentace MM GOLF 11/16                      </t>
  </si>
  <si>
    <t xml:space="preserve">  reklam.prezentace Naděje-Hippos 11/16                </t>
  </si>
  <si>
    <t xml:space="preserve">  16185</t>
  </si>
  <si>
    <t xml:space="preserve">  reklam.prezentace MM GOLF 12/16                      </t>
  </si>
  <si>
    <t xml:space="preserve">  reklam.prezentace Naděje-Hippos12/16                 </t>
  </si>
  <si>
    <t xml:space="preserve">  16167</t>
  </si>
  <si>
    <t xml:space="preserve">   24.5.2016</t>
  </si>
  <si>
    <t xml:space="preserve">  výroba brožur k CP-ZPŠ                               </t>
  </si>
  <si>
    <t xml:space="preserve">  16300</t>
  </si>
  <si>
    <t xml:space="preserve">    9.9.2016</t>
  </si>
  <si>
    <t xml:space="preserve">  karta CP FHS                                         </t>
  </si>
  <si>
    <t xml:space="preserve">  karty CP+grafika, oznámení PU                        </t>
  </si>
  <si>
    <t xml:space="preserve">  leták Zvonek                                         </t>
  </si>
  <si>
    <t xml:space="preserve">  16091</t>
  </si>
  <si>
    <t xml:space="preserve">   14.3.2016</t>
  </si>
  <si>
    <t xml:space="preserve">  letáky k CP                                          </t>
  </si>
  <si>
    <t xml:space="preserve">  kartičky a vklad do VPP k CP                         </t>
  </si>
  <si>
    <t xml:space="preserve">  kartičky k CP pro ZPŠ                                </t>
  </si>
  <si>
    <t xml:space="preserve">  kartičky k CP pro práv.osoby                         </t>
  </si>
  <si>
    <t xml:space="preserve">  16180</t>
  </si>
  <si>
    <t xml:space="preserve">    7.6.2016</t>
  </si>
  <si>
    <t xml:space="preserve">  16212</t>
  </si>
  <si>
    <t xml:space="preserve">  VPP pro DÚP                                          </t>
  </si>
  <si>
    <t xml:space="preserve">  karty k CP ČNB                                       </t>
  </si>
  <si>
    <t xml:space="preserve">  letáky CP pro CK                                     </t>
  </si>
  <si>
    <t xml:space="preserve">  Dia Betty-graf.práce k letáku                        </t>
  </si>
  <si>
    <t xml:space="preserve">  16258</t>
  </si>
  <si>
    <t xml:space="preserve">    2.8.2016</t>
  </si>
  <si>
    <t xml:space="preserve">  letáky DÚP Zvonek                                    </t>
  </si>
  <si>
    <t xml:space="preserve">  samolepky "Dárek" k DÚP                              </t>
  </si>
  <si>
    <t xml:space="preserve">  16401</t>
  </si>
  <si>
    <t xml:space="preserve">   8.12.2016</t>
  </si>
  <si>
    <t xml:space="preserve">  16429</t>
  </si>
  <si>
    <t xml:space="preserve">  22.12.2016</t>
  </si>
  <si>
    <t xml:space="preserve">  PF grafika a slider na web                           </t>
  </si>
  <si>
    <t xml:space="preserve">  VPP k programu pro těhotné                           </t>
  </si>
  <si>
    <t xml:space="preserve">  VPP, karty a sezebníky k CP pro r.2016               </t>
  </si>
  <si>
    <t xml:space="preserve">  VPP, letáky a samolepky k DÚP pro r.2016             </t>
  </si>
  <si>
    <t xml:space="preserve">    3.6.2016</t>
  </si>
  <si>
    <t xml:space="preserve">   27.9.2016</t>
  </si>
  <si>
    <t xml:space="preserve">  30.12.2016</t>
  </si>
  <si>
    <t xml:space="preserve">  16045</t>
  </si>
  <si>
    <t xml:space="preserve">  16048</t>
  </si>
  <si>
    <t xml:space="preserve">  CP 1/16 provize 5% OZP                               </t>
  </si>
  <si>
    <t xml:space="preserve">  CP 1/16 provize 1% OZP                               </t>
  </si>
  <si>
    <t xml:space="preserve">  16087</t>
  </si>
  <si>
    <t xml:space="preserve">  CP 2/16-provize 5% OZP                               </t>
  </si>
  <si>
    <t xml:space="preserve">  CP 2/16-provize 1% OZP                               </t>
  </si>
  <si>
    <t xml:space="preserve">  16125</t>
  </si>
  <si>
    <t xml:space="preserve">  CP 3/16-provize 5% OZP                               </t>
  </si>
  <si>
    <t xml:space="preserve">  CP 3/16-provize 1% OZP                               </t>
  </si>
  <si>
    <t xml:space="preserve">  16163</t>
  </si>
  <si>
    <t xml:space="preserve">  CP 4/16-provize 5% OZP                               </t>
  </si>
  <si>
    <t xml:space="preserve">  CP 4/16-provize 1% OZP                               </t>
  </si>
  <si>
    <t xml:space="preserve">  16202</t>
  </si>
  <si>
    <t xml:space="preserve">  CP 5/16 provize 5%-OZP                               </t>
  </si>
  <si>
    <t xml:space="preserve">  CP 5/16 provize 1%-OZP                               </t>
  </si>
  <si>
    <t xml:space="preserve">  16240</t>
  </si>
  <si>
    <t xml:space="preserve">  CP 6/16-provize 5% OZP                               </t>
  </si>
  <si>
    <t xml:space="preserve">  CP 6/16-provize 1% OZP                               </t>
  </si>
  <si>
    <t xml:space="preserve">  16278</t>
  </si>
  <si>
    <t xml:space="preserve">  CP 7/16-provize 5%-OZP                               </t>
  </si>
  <si>
    <t xml:space="preserve">  CP 7/16-provize 1%-OZP                               </t>
  </si>
  <si>
    <t xml:space="preserve">  16312</t>
  </si>
  <si>
    <t xml:space="preserve">  CP 8/16-provize 5% OZP                               </t>
  </si>
  <si>
    <t xml:space="preserve">  CP 8/16-provize 1% OZP                               </t>
  </si>
  <si>
    <t xml:space="preserve">  16347</t>
  </si>
  <si>
    <t xml:space="preserve">  CP 9/16 provize 5% OZP                               </t>
  </si>
  <si>
    <t xml:space="preserve">  CP 9/16 provize 1% OZP                               </t>
  </si>
  <si>
    <t xml:space="preserve">  16384</t>
  </si>
  <si>
    <t xml:space="preserve">  CP 10/16-provize 5% OZP                              </t>
  </si>
  <si>
    <t xml:space="preserve">  CP 10/16-provize 1% OZP                              </t>
  </si>
  <si>
    <t xml:space="preserve">  16414</t>
  </si>
  <si>
    <t xml:space="preserve">  CP 11/16-provize 5% OZP                              </t>
  </si>
  <si>
    <t xml:space="preserve">  CP 11/16-provize 1% OZP                              </t>
  </si>
  <si>
    <t xml:space="preserve">  16447</t>
  </si>
  <si>
    <t xml:space="preserve">  CP 12/16 provize 5% OZP                              </t>
  </si>
  <si>
    <t xml:space="preserve">  CP 12/16 provize 1% OZP                              </t>
  </si>
  <si>
    <t xml:space="preserve">  CP 1/16 provize ZPŠ                                  </t>
  </si>
  <si>
    <t xml:space="preserve">  CP 2/16 provize ZPŠ                                  </t>
  </si>
  <si>
    <t xml:space="preserve">  CP 3/16 provize ZPŠ                                  </t>
  </si>
  <si>
    <t xml:space="preserve">  CP 4/16 provize ZPŠ                                  </t>
  </si>
  <si>
    <t xml:space="preserve">  CP 5/16 provize ZPŠ                                  </t>
  </si>
  <si>
    <t xml:space="preserve">  CP 6/16 provize ZPŠ                                  </t>
  </si>
  <si>
    <t xml:space="preserve">  CP 7/16 provize ZPŠ                                  </t>
  </si>
  <si>
    <t xml:space="preserve">  CP 8/16 provize ZPŠ                                  </t>
  </si>
  <si>
    <t xml:space="preserve">  16030</t>
  </si>
  <si>
    <t xml:space="preserve">  CP 9/16 provize ZPŠ                                  </t>
  </si>
  <si>
    <t xml:space="preserve">  CP 10/16 provize ZPŠ                                 </t>
  </si>
  <si>
    <t xml:space="preserve">  CP 11/16 provize ZPŠ                                 </t>
  </si>
  <si>
    <t xml:space="preserve">  16043</t>
  </si>
  <si>
    <t xml:space="preserve">  CP 7-11/16 provize ZPŠ-doúčtování                    </t>
  </si>
  <si>
    <t xml:space="preserve">  16044</t>
  </si>
  <si>
    <t xml:space="preserve">  CP 12/16 provize ZPŠ                                 </t>
  </si>
  <si>
    <t xml:space="preserve">  CP 1/16 provize CA Komfort                           </t>
  </si>
  <si>
    <t xml:space="preserve">  CP 2/16 provize CA Komfort                           </t>
  </si>
  <si>
    <t xml:space="preserve">  CP 4/16 provize CA Komfort                           </t>
  </si>
  <si>
    <t xml:space="preserve">  CP 5/16 provize CA Komfort                           </t>
  </si>
  <si>
    <t xml:space="preserve">  CP 6/16 provize CA Komfort                           </t>
  </si>
  <si>
    <t xml:space="preserve">  CP 7/16 provize CA Komfort                           </t>
  </si>
  <si>
    <t xml:space="preserve">  CP 8/16 provize CA Komfort                           </t>
  </si>
  <si>
    <t xml:space="preserve">  CP 9/16 provize CA Komfort                           </t>
  </si>
  <si>
    <t xml:space="preserve">  16039</t>
  </si>
  <si>
    <t xml:space="preserve">  CP 11/16 provize CA Komfort                          </t>
  </si>
  <si>
    <t xml:space="preserve">  16004</t>
  </si>
  <si>
    <t xml:space="preserve">  CP 1/16 provize Arowana Travel                       </t>
  </si>
  <si>
    <t xml:space="preserve">  CP 2/16 provize Arowana Travel                       </t>
  </si>
  <si>
    <t xml:space="preserve">  CP 4/16 provize Arowana Travel                       </t>
  </si>
  <si>
    <t xml:space="preserve">  CP 7/16 provize Arowana Travel                       </t>
  </si>
  <si>
    <t xml:space="preserve">  16029</t>
  </si>
  <si>
    <t xml:space="preserve">  CP 8/16 provize Arowana Travel                       </t>
  </si>
  <si>
    <t xml:space="preserve">  CP 9/16 provize Arowana Travel                       </t>
  </si>
  <si>
    <t xml:space="preserve">  16036</t>
  </si>
  <si>
    <t xml:space="preserve">  CP 10/16 provize Arowana Travel                      </t>
  </si>
  <si>
    <t xml:space="preserve">  16040</t>
  </si>
  <si>
    <t xml:space="preserve">  CP 11/16 provize Arowana Travel                      </t>
  </si>
  <si>
    <t xml:space="preserve">  CP 3/16 provize CA Coufalová                         </t>
  </si>
  <si>
    <t xml:space="preserve">  CP 9/16 provize CA Coufalová                         </t>
  </si>
  <si>
    <t xml:space="preserve">  CP 10/16 provize CA Coufalová                        </t>
  </si>
  <si>
    <t xml:space="preserve">  CP 11/16 provize CA Coufalová                        </t>
  </si>
  <si>
    <t xml:space="preserve">  CP 7/16 provize CA Zdražilová                        </t>
  </si>
  <si>
    <t xml:space="preserve">  CP 2/16 provize Clever People                        </t>
  </si>
  <si>
    <t xml:space="preserve">  16010</t>
  </si>
  <si>
    <t xml:space="preserve">  CP 3/16 provize Clever People                        </t>
  </si>
  <si>
    <t xml:space="preserve">  16011</t>
  </si>
  <si>
    <t xml:space="preserve">  CP 2/16 oprava provize Clever People                 </t>
  </si>
  <si>
    <t xml:space="preserve">  12.12.2016</t>
  </si>
  <si>
    <t xml:space="preserve">  CP 2016-odměny sjednatelům ZPŠ                       </t>
  </si>
  <si>
    <t xml:space="preserve">  HOSP 1/16 provize 5% OZP                             </t>
  </si>
  <si>
    <t xml:space="preserve">  HOSP 3/16-provize 5% OZP                             </t>
  </si>
  <si>
    <t xml:space="preserve">  HOSP 4/16-provize 5% OZP                             </t>
  </si>
  <si>
    <t xml:space="preserve">  HOSP 6/16-provize 5% OZP                             </t>
  </si>
  <si>
    <t xml:space="preserve">  HOSP 9/16 provize 5% OZP                             </t>
  </si>
  <si>
    <t xml:space="preserve">  DÚP 1/16 provize 5% OZP                              </t>
  </si>
  <si>
    <t xml:space="preserve">  DÚP 2/16-provize 5% OZP                              </t>
  </si>
  <si>
    <t xml:space="preserve">  DÚP 3/16-provize 5% OZP                              </t>
  </si>
  <si>
    <t xml:space="preserve">  DÚP 4/16-provize 5% OZP                              </t>
  </si>
  <si>
    <t xml:space="preserve">  DÚP 5/16 provize 5%-OZP                              </t>
  </si>
  <si>
    <t xml:space="preserve">  DÚP 6/16-provize 5% OZP                              </t>
  </si>
  <si>
    <t xml:space="preserve">  DÚP 7/16-provize 5%-OZP                              </t>
  </si>
  <si>
    <t xml:space="preserve">  DÚP 8/16-provize 5% OZP                              </t>
  </si>
  <si>
    <t xml:space="preserve">  DÚP 9/16 provize 5% OZP                              </t>
  </si>
  <si>
    <t xml:space="preserve">  DÚP 11/16-provize 5% OZP                             </t>
  </si>
  <si>
    <t xml:space="preserve">  DÚP 12/16 provize 5% OZP                             </t>
  </si>
  <si>
    <t xml:space="preserve">  16001</t>
  </si>
  <si>
    <t xml:space="preserve">  DÚP 1/16 provize ZPŠ                                 </t>
  </si>
  <si>
    <t xml:space="preserve">  16018</t>
  </si>
  <si>
    <t xml:space="preserve">  DÚP 5/16 provize ZPŠ                                 </t>
  </si>
  <si>
    <t xml:space="preserve">  DÚP 6/16 provize ZPŠ                                 </t>
  </si>
  <si>
    <t xml:space="preserve">  16026</t>
  </si>
  <si>
    <t xml:space="preserve">  DÚP 8/16 provize ZPŠ                                 </t>
  </si>
  <si>
    <t xml:space="preserve">  16034</t>
  </si>
  <si>
    <t xml:space="preserve">  DÚP 10/16 provize ZPŠ                                </t>
  </si>
  <si>
    <t xml:space="preserve">  DÚP 7-11/16 provize ZPŠ-doúčtování                   </t>
  </si>
  <si>
    <t xml:space="preserve">    1.1.2016</t>
  </si>
  <si>
    <t xml:space="preserve">  CDCP-vedení evidence emise I.Q/16                    </t>
  </si>
  <si>
    <t xml:space="preserve">  servis kancel.techniky                               </t>
  </si>
  <si>
    <t xml:space="preserve">  poradenské sl.-Solvency II.                          </t>
  </si>
  <si>
    <t xml:space="preserve">  16057</t>
  </si>
  <si>
    <t xml:space="preserve">   22.2.2016</t>
  </si>
  <si>
    <t xml:space="preserve">  16062</t>
  </si>
  <si>
    <t xml:space="preserve">  poradenské sl.2/16 k SOLVENCY II.                    </t>
  </si>
  <si>
    <t xml:space="preserve">  16104</t>
  </si>
  <si>
    <t xml:space="preserve">  poradenské služby 3/16 SOLVENCY II.                  </t>
  </si>
  <si>
    <t xml:space="preserve">  16107</t>
  </si>
  <si>
    <t xml:space="preserve">    1.4.2016</t>
  </si>
  <si>
    <t xml:space="preserve">  CDCP-vedení evidence emise II.Q/16                   </t>
  </si>
  <si>
    <t xml:space="preserve">  16136</t>
  </si>
  <si>
    <t xml:space="preserve">  poradenská činnost 4/16-Solvency II.                 </t>
  </si>
  <si>
    <t xml:space="preserve">   20.5.2016</t>
  </si>
  <si>
    <t xml:space="preserve">  obnova os.certifikátů VH.+P.Š.                       </t>
  </si>
  <si>
    <t xml:space="preserve">  16176</t>
  </si>
  <si>
    <t xml:space="preserve">  prověrky v oblasti PO+BOZP                           </t>
  </si>
  <si>
    <t xml:space="preserve">  16183</t>
  </si>
  <si>
    <t xml:space="preserve">    8.6.2016</t>
  </si>
  <si>
    <t xml:space="preserve">  nakládka a převoz dokladů k archivaci                </t>
  </si>
  <si>
    <t xml:space="preserve">  16195</t>
  </si>
  <si>
    <t xml:space="preserve">  konzultační sl. 5/16-Solvency II.                    </t>
  </si>
  <si>
    <t xml:space="preserve">  16211</t>
  </si>
  <si>
    <t xml:space="preserve">  Judr.Sobotka-prověření podezřelých PÚ v 6/16         </t>
  </si>
  <si>
    <t xml:space="preserve">  16213</t>
  </si>
  <si>
    <t xml:space="preserve">  16218</t>
  </si>
  <si>
    <t xml:space="preserve">    1.7.2016</t>
  </si>
  <si>
    <t xml:space="preserve">  CDCP-vedení ev.emise III.Q/16                        </t>
  </si>
  <si>
    <t xml:space="preserve">  16219</t>
  </si>
  <si>
    <t xml:space="preserve">  poradenská činnost-Solvency II. v 6/16               </t>
  </si>
  <si>
    <t xml:space="preserve">  16251</t>
  </si>
  <si>
    <t xml:space="preserve">  poradenské sl.k SOLVENCY II. 7/16                    </t>
  </si>
  <si>
    <t xml:space="preserve">  16273</t>
  </si>
  <si>
    <t xml:space="preserve">  JUDr.Sobotka-prověření podezřelých PÚ 7/16           </t>
  </si>
  <si>
    <t xml:space="preserve">  16275</t>
  </si>
  <si>
    <t xml:space="preserve">   16.8.2016</t>
  </si>
  <si>
    <t xml:space="preserve">  soudní překlad do AJ                                 </t>
  </si>
  <si>
    <t xml:space="preserve">  16284</t>
  </si>
  <si>
    <t xml:space="preserve">   23.8.2016</t>
  </si>
  <si>
    <t xml:space="preserve">  osobní certifikát M.V.                               </t>
  </si>
  <si>
    <t xml:space="preserve">  16286</t>
  </si>
  <si>
    <t xml:space="preserve">   24.8.2016</t>
  </si>
  <si>
    <t xml:space="preserve">  výměna monitorů (A.M.,J.K.,M.V.)                     </t>
  </si>
  <si>
    <t xml:space="preserve">  16291</t>
  </si>
  <si>
    <t xml:space="preserve">  poradenství SOLVENCY II. 8/16                        </t>
  </si>
  <si>
    <t xml:space="preserve">  16294</t>
  </si>
  <si>
    <t xml:space="preserve">  JUDr.Sobotka-prověření podezřelých PÚ v 8/16         </t>
  </si>
  <si>
    <t xml:space="preserve">  16327</t>
  </si>
  <si>
    <t xml:space="preserve">  16329</t>
  </si>
  <si>
    <t xml:space="preserve">  JUDr.Sobotka-prov.podezřelých PÚ v 9/16              </t>
  </si>
  <si>
    <t xml:space="preserve">  16331</t>
  </si>
  <si>
    <t xml:space="preserve">   1.10.2016</t>
  </si>
  <si>
    <t xml:space="preserve">  CDCP-vedení evidence emise IV.Q/16                   </t>
  </si>
  <si>
    <t xml:space="preserve">  16332</t>
  </si>
  <si>
    <t xml:space="preserve">  poradenství k SOLVENCY II. v 9/16                    </t>
  </si>
  <si>
    <t xml:space="preserve">  16362</t>
  </si>
  <si>
    <t xml:space="preserve">  poradenství k Solvency II. v 10/16                   </t>
  </si>
  <si>
    <t xml:space="preserve">  16363</t>
  </si>
  <si>
    <t xml:space="preserve">  26.10.2016</t>
  </si>
  <si>
    <t xml:space="preserve">  16367</t>
  </si>
  <si>
    <t xml:space="preserve">  JUDr. Sobotka-prověření podezřelých PÚ v 10/16       </t>
  </si>
  <si>
    <t xml:space="preserve">  16379</t>
  </si>
  <si>
    <t xml:space="preserve">  10.11.2016</t>
  </si>
  <si>
    <t xml:space="preserve">  obnova os.certifikátu J.K.                           </t>
  </si>
  <si>
    <t xml:space="preserve">  16395</t>
  </si>
  <si>
    <t xml:space="preserve">  poradenství k Solvency II. v 11/16                   </t>
  </si>
  <si>
    <t xml:space="preserve">  16408</t>
  </si>
  <si>
    <t xml:space="preserve">  JUDr.Sobotka-prověření podezřelých PÚ v 11/16        </t>
  </si>
  <si>
    <t xml:space="preserve">  16422</t>
  </si>
  <si>
    <t xml:space="preserve">  údržba kopírky                                       </t>
  </si>
  <si>
    <t xml:space="preserve">  16438</t>
  </si>
  <si>
    <t xml:space="preserve">  poradenství k SOLVENCY II. ve 12/16                  </t>
  </si>
  <si>
    <t xml:space="preserve">  16440</t>
  </si>
  <si>
    <t xml:space="preserve">  JUDr.Sobotka-prověření podezřelých PÚ ve 12/16       </t>
  </si>
  <si>
    <t xml:space="preserve">   10.5.2016</t>
  </si>
  <si>
    <t xml:space="preserve">  Judr.Sobotka-prověření podezřelých PÚ v 5/16         </t>
  </si>
  <si>
    <t xml:space="preserve">  pojištění majetku 1.1.-31.3.16                       </t>
  </si>
  <si>
    <t xml:space="preserve">  16175</t>
  </si>
  <si>
    <t xml:space="preserve">  pojištění majetku 1.1.-31.3.16-oprava                </t>
  </si>
  <si>
    <t xml:space="preserve">  16046</t>
  </si>
  <si>
    <t xml:space="preserve">   22.3.2016</t>
  </si>
  <si>
    <t xml:space="preserve">  služby KUTA 1/16                                     </t>
  </si>
  <si>
    <t xml:space="preserve">  16076</t>
  </si>
  <si>
    <t xml:space="preserve">  služby KUTA 2/16                                     </t>
  </si>
  <si>
    <t xml:space="preserve">  16120</t>
  </si>
  <si>
    <t xml:space="preserve">  služby KUTA 3/16                                     </t>
  </si>
  <si>
    <t xml:space="preserve">  16146</t>
  </si>
  <si>
    <t xml:space="preserve">  služby KUTA 4/16                                     </t>
  </si>
  <si>
    <t xml:space="preserve">  16186</t>
  </si>
  <si>
    <t xml:space="preserve">  služby KUTA 5/16                                     </t>
  </si>
  <si>
    <t xml:space="preserve">  16230</t>
  </si>
  <si>
    <t xml:space="preserve">   13.7.2016</t>
  </si>
  <si>
    <t xml:space="preserve">  služby KUTA 6/16                                     </t>
  </si>
  <si>
    <t xml:space="preserve">  16264</t>
  </si>
  <si>
    <t xml:space="preserve">  služby KUTA 7/16                                     </t>
  </si>
  <si>
    <t xml:space="preserve">  16304</t>
  </si>
  <si>
    <t xml:space="preserve">  služby KUTA 8/16                                     </t>
  </si>
  <si>
    <t xml:space="preserve">  16337</t>
  </si>
  <si>
    <t xml:space="preserve">  služby KUTA 9/16                                     </t>
  </si>
  <si>
    <t xml:space="preserve">  16372</t>
  </si>
  <si>
    <t xml:space="preserve">  služby KUTA 10/16                                    </t>
  </si>
  <si>
    <t xml:space="preserve">  16407</t>
  </si>
  <si>
    <t xml:space="preserve">  služby KUTA 11/16                                    </t>
  </si>
  <si>
    <t xml:space="preserve">  16444</t>
  </si>
  <si>
    <t xml:space="preserve">  služby KUTA 12/16                                    </t>
  </si>
  <si>
    <t xml:space="preserve">  OZP-nájemné archiv Roškotova 1/16                    </t>
  </si>
  <si>
    <t xml:space="preserve">   15.2.2016</t>
  </si>
  <si>
    <t xml:space="preserve">  OZP-nájemné archiv Roškotova 2/16                    </t>
  </si>
  <si>
    <t xml:space="preserve">   15.3.2016</t>
  </si>
  <si>
    <t xml:space="preserve">  OZP-nájemné archiv Roškotova 3/16                    </t>
  </si>
  <si>
    <t xml:space="preserve">   15.4.2016</t>
  </si>
  <si>
    <t xml:space="preserve">  OZP-nájemné archiv Roškotova 4/16                    </t>
  </si>
  <si>
    <t xml:space="preserve">   15.5.2016</t>
  </si>
  <si>
    <t xml:space="preserve">  OZP-nájemné archiv Roškotova 5/16                    </t>
  </si>
  <si>
    <t xml:space="preserve">   15.6.2016</t>
  </si>
  <si>
    <t xml:space="preserve">  OZP-nájemné archiv Roškotova 6/16                    </t>
  </si>
  <si>
    <t xml:space="preserve">   15.7.2016</t>
  </si>
  <si>
    <t xml:space="preserve">  OZP-nájemné archiv Roškotova 7/16                    </t>
  </si>
  <si>
    <t xml:space="preserve">   15.8.2016</t>
  </si>
  <si>
    <t xml:space="preserve">  OZP-nájemné archiv-Roškotova 8/16                    </t>
  </si>
  <si>
    <t xml:space="preserve">   15.9.2016</t>
  </si>
  <si>
    <t xml:space="preserve">  OZP-nájemné archiv Roškotova 9/16                    </t>
  </si>
  <si>
    <t xml:space="preserve">  15.10.2016</t>
  </si>
  <si>
    <t xml:space="preserve">  OZP-nájemné archiv Roškotova 10/16                   </t>
  </si>
  <si>
    <t xml:space="preserve">  15.11.2016</t>
  </si>
  <si>
    <t xml:space="preserve">  OZP-nájemné archiv Roškotova 11/16                   </t>
  </si>
  <si>
    <t xml:space="preserve">  15.12.2016</t>
  </si>
  <si>
    <t xml:space="preserve">  OZP-nájemné archiv Roškotova 12/16                   </t>
  </si>
  <si>
    <t xml:space="preserve">  OZP-služby Roškotova 1/16                            </t>
  </si>
  <si>
    <t xml:space="preserve">  OZP-nájemné Tusarova 1/16                            </t>
  </si>
  <si>
    <t xml:space="preserve">  nájemné KUTA 1/16                                    </t>
  </si>
  <si>
    <t xml:space="preserve">    1.2.2016</t>
  </si>
  <si>
    <t xml:space="preserve">  OZP-služby Roškotova 2/16                            </t>
  </si>
  <si>
    <t xml:space="preserve">  OZP-nájemné Tusarova 2/16                            </t>
  </si>
  <si>
    <t xml:space="preserve">  nájemné KUTA 2/16                                    </t>
  </si>
  <si>
    <t xml:space="preserve">    1.3.2016</t>
  </si>
  <si>
    <t xml:space="preserve">  OZP-služby Roškotova 3/16                            </t>
  </si>
  <si>
    <t xml:space="preserve">  OZP-nájemné Tusarova 3/16                            </t>
  </si>
  <si>
    <t xml:space="preserve">  nájemné KUTA 3/16                                    </t>
  </si>
  <si>
    <t xml:space="preserve">  16050</t>
  </si>
  <si>
    <t xml:space="preserve">  OZP-služby Roškotova 4/16                            </t>
  </si>
  <si>
    <t xml:space="preserve">  16051</t>
  </si>
  <si>
    <t xml:space="preserve">  OZP-nájemné Tusarova 4/16                            </t>
  </si>
  <si>
    <t xml:space="preserve">  16052</t>
  </si>
  <si>
    <t xml:space="preserve">  nájemné KUTA 4/16                                    </t>
  </si>
  <si>
    <t xml:space="preserve">  16065</t>
  </si>
  <si>
    <t xml:space="preserve">    1.5.2016</t>
  </si>
  <si>
    <t xml:space="preserve">  OZP-služby Roškotova 5/16                            </t>
  </si>
  <si>
    <t xml:space="preserve">  16066</t>
  </si>
  <si>
    <t xml:space="preserve">  OZP-nájemné Tusarova 5/16                            </t>
  </si>
  <si>
    <t xml:space="preserve">  16067</t>
  </si>
  <si>
    <t xml:space="preserve">  nájemné KUTA 5/16                                    </t>
  </si>
  <si>
    <t xml:space="preserve">  16082</t>
  </si>
  <si>
    <t xml:space="preserve">    1.6.2016</t>
  </si>
  <si>
    <t xml:space="preserve">  OZP-služby Roškotova 6/16                            </t>
  </si>
  <si>
    <t xml:space="preserve">  16083</t>
  </si>
  <si>
    <t xml:space="preserve">  OZP-nájemné Tusarova 6/16                            </t>
  </si>
  <si>
    <t xml:space="preserve">  nájemné KUTA 6/16                                    </t>
  </si>
  <si>
    <t xml:space="preserve">  16102</t>
  </si>
  <si>
    <t xml:space="preserve">  OZP-služby Roškotova 7/16                            </t>
  </si>
  <si>
    <t xml:space="preserve">  16103</t>
  </si>
  <si>
    <t xml:space="preserve">  OZP-nájemné Tusarova 7/16                            </t>
  </si>
  <si>
    <t xml:space="preserve">  OZP-nájemné KUTA 7/16                                </t>
  </si>
  <si>
    <t xml:space="preserve">  16111</t>
  </si>
  <si>
    <t xml:space="preserve">  OZP-nájem Tusarova 1-6/16-doúčt.(6x540,-)            </t>
  </si>
  <si>
    <t xml:space="preserve">  16122</t>
  </si>
  <si>
    <t xml:space="preserve">    1.8.2016</t>
  </si>
  <si>
    <t xml:space="preserve">  OZP-služby Roškotova 8/16                            </t>
  </si>
  <si>
    <t xml:space="preserve">  16123</t>
  </si>
  <si>
    <t xml:space="preserve">  OZP-nájemné Tasarova 8/16                            </t>
  </si>
  <si>
    <t xml:space="preserve">  16124</t>
  </si>
  <si>
    <t xml:space="preserve">  nájemné KUTA 8/16                                    </t>
  </si>
  <si>
    <t xml:space="preserve">  16135</t>
  </si>
  <si>
    <t xml:space="preserve">    1.9.2016</t>
  </si>
  <si>
    <t xml:space="preserve">  OZP-služby Roškotova 9/16                            </t>
  </si>
  <si>
    <t xml:space="preserve">  OZP-nájemné Tusarova 9/16                            </t>
  </si>
  <si>
    <t xml:space="preserve">  16137</t>
  </si>
  <si>
    <t xml:space="preserve">  nájemné KUTA 9/16                                    </t>
  </si>
  <si>
    <t xml:space="preserve">  16149</t>
  </si>
  <si>
    <t xml:space="preserve">  OZP-služby Roškotova 10/16                           </t>
  </si>
  <si>
    <t xml:space="preserve">  16150</t>
  </si>
  <si>
    <t xml:space="preserve">  OZP-nájemné Tusarova 10/16                           </t>
  </si>
  <si>
    <t xml:space="preserve">  16151</t>
  </si>
  <si>
    <t xml:space="preserve">  nájemné KUTA 10/16                                   </t>
  </si>
  <si>
    <t xml:space="preserve">   1.11.2016</t>
  </si>
  <si>
    <t xml:space="preserve">  OZP-služby Roškotova 11/16                           </t>
  </si>
  <si>
    <t xml:space="preserve">  16164</t>
  </si>
  <si>
    <t xml:space="preserve">  OZP-nájemné Tusarova 11/16                           </t>
  </si>
  <si>
    <t xml:space="preserve">  16165</t>
  </si>
  <si>
    <t xml:space="preserve">  nájemné KUTA 11/16                                   </t>
  </si>
  <si>
    <t xml:space="preserve">  16178</t>
  </si>
  <si>
    <t xml:space="preserve">   1.12.2016</t>
  </si>
  <si>
    <t xml:space="preserve">  OZP-služby Roškotova 12/16                           </t>
  </si>
  <si>
    <t xml:space="preserve">  OZP-nájemné Tusarova 12/16                           </t>
  </si>
  <si>
    <t xml:space="preserve">  16181</t>
  </si>
  <si>
    <t xml:space="preserve">  nájemné KUTA 12/16                                   </t>
  </si>
  <si>
    <t xml:space="preserve">  pronájem IT sítě OZP 1/16                            </t>
  </si>
  <si>
    <t xml:space="preserve">  16068</t>
  </si>
  <si>
    <t xml:space="preserve">  pronájem IT sítě OZP 2/16                            </t>
  </si>
  <si>
    <t xml:space="preserve">  pronájem IT sítě 3/16                                </t>
  </si>
  <si>
    <t xml:space="preserve">  16158</t>
  </si>
  <si>
    <t xml:space="preserve">  pronájem IT sítě 4/16                                </t>
  </si>
  <si>
    <t xml:space="preserve">  16196</t>
  </si>
  <si>
    <t xml:space="preserve">  pronájem IT sítě 5/16                                </t>
  </si>
  <si>
    <t xml:space="preserve">  16231</t>
  </si>
  <si>
    <t xml:space="preserve">  pronájem IT sítě 6/16                                </t>
  </si>
  <si>
    <t xml:space="preserve">  16265</t>
  </si>
  <si>
    <t xml:space="preserve">  pronájem IT sítě 7/16                                </t>
  </si>
  <si>
    <t xml:space="preserve">  16313</t>
  </si>
  <si>
    <t xml:space="preserve">  pronájem IT sítě OZP 8/16                            </t>
  </si>
  <si>
    <t xml:space="preserve">  16346</t>
  </si>
  <si>
    <t xml:space="preserve">  pronájem IT sítě 9/16                                </t>
  </si>
  <si>
    <t xml:space="preserve">  16381</t>
  </si>
  <si>
    <t xml:space="preserve">  pronájem sítě OZP 10/16                              </t>
  </si>
  <si>
    <t xml:space="preserve">  16413</t>
  </si>
  <si>
    <t xml:space="preserve">  pronájem sítě OZP 11/16                              </t>
  </si>
  <si>
    <t xml:space="preserve">  16448</t>
  </si>
  <si>
    <t xml:space="preserve">  pronájem IT sítě 12/16                               </t>
  </si>
  <si>
    <t xml:space="preserve">    3.2.2016</t>
  </si>
  <si>
    <t xml:space="preserve">  telefony 1/16-terminál Brno                          </t>
  </si>
  <si>
    <t xml:space="preserve">  16047</t>
  </si>
  <si>
    <t xml:space="preserve">  telefony 1/16 terminály OZP                          </t>
  </si>
  <si>
    <t xml:space="preserve">  16074</t>
  </si>
  <si>
    <t xml:space="preserve">  telefony 2/16 terminál Brno                          </t>
  </si>
  <si>
    <t xml:space="preserve">  telefony 2/16-terminály OZP                          </t>
  </si>
  <si>
    <t xml:space="preserve">  16112</t>
  </si>
  <si>
    <t xml:space="preserve">  telefony 3/16-terminál Brno                          </t>
  </si>
  <si>
    <t xml:space="preserve">  16127</t>
  </si>
  <si>
    <t xml:space="preserve">  telefony 3/16-terminály OZP                          </t>
  </si>
  <si>
    <t xml:space="preserve">  16147</t>
  </si>
  <si>
    <t xml:space="preserve">  telefony 4/16-terminál Brno                          </t>
  </si>
  <si>
    <t xml:space="preserve">  telefony 4/16-terminály OZP                          </t>
  </si>
  <si>
    <t xml:space="preserve">  telefony 5/16-terminál Brno                          </t>
  </si>
  <si>
    <t xml:space="preserve">  16201</t>
  </si>
  <si>
    <t xml:space="preserve">  telefony 5/16-terminály OZP                          </t>
  </si>
  <si>
    <t xml:space="preserve">  16236</t>
  </si>
  <si>
    <t xml:space="preserve">  telefony 6/16-terminál Brno                          </t>
  </si>
  <si>
    <t xml:space="preserve">  16243</t>
  </si>
  <si>
    <t xml:space="preserve">  telefony 6/16-terminály OZP                          </t>
  </si>
  <si>
    <t xml:space="preserve">  16261</t>
  </si>
  <si>
    <t xml:space="preserve">  telefony 7/16-terminál Brno                          </t>
  </si>
  <si>
    <t xml:space="preserve">  16280</t>
  </si>
  <si>
    <t xml:space="preserve">  telefony 7/16-teminály KB                            </t>
  </si>
  <si>
    <t xml:space="preserve">  16303</t>
  </si>
  <si>
    <t xml:space="preserve">  telefony 8/16-terminál Brno                          </t>
  </si>
  <si>
    <t xml:space="preserve">  16314</t>
  </si>
  <si>
    <t xml:space="preserve">  telefony 8/16-terminály OZP                          </t>
  </si>
  <si>
    <t xml:space="preserve">  16335</t>
  </si>
  <si>
    <t xml:space="preserve">  telefony 9/16-terminál Brno                          </t>
  </si>
  <si>
    <t xml:space="preserve">  16349</t>
  </si>
  <si>
    <t xml:space="preserve">  telefony 9/16-terminály OZP                          </t>
  </si>
  <si>
    <t xml:space="preserve">  16366</t>
  </si>
  <si>
    <t xml:space="preserve">  telefony 10/16-terminál Brno                         </t>
  </si>
  <si>
    <t xml:space="preserve">  16382</t>
  </si>
  <si>
    <t xml:space="preserve">  telefony 10/16-trminály OZP                          </t>
  </si>
  <si>
    <t xml:space="preserve">  16410</t>
  </si>
  <si>
    <t xml:space="preserve">  telefony 11/16-terminál Brno                         </t>
  </si>
  <si>
    <t xml:space="preserve">  16415</t>
  </si>
  <si>
    <t xml:space="preserve">  telefony 11/16-terminály OZP                         </t>
  </si>
  <si>
    <t xml:space="preserve">  16442</t>
  </si>
  <si>
    <t xml:space="preserve">  telefony 12/16 terminál Brno                         </t>
  </si>
  <si>
    <t xml:space="preserve">  16451</t>
  </si>
  <si>
    <t xml:space="preserve">  telefony 12/16-terminály OZP                         </t>
  </si>
  <si>
    <t xml:space="preserve">  telefony 1/16                                        </t>
  </si>
  <si>
    <t xml:space="preserve">  telefony 2/16                                        </t>
  </si>
  <si>
    <t xml:space="preserve">  16126</t>
  </si>
  <si>
    <t xml:space="preserve">  telefony 3/16                                        </t>
  </si>
  <si>
    <t xml:space="preserve">  16157</t>
  </si>
  <si>
    <t xml:space="preserve">  telefony 4/16                                        </t>
  </si>
  <si>
    <t xml:space="preserve">  16197</t>
  </si>
  <si>
    <t xml:space="preserve">  telefony 5/16                                        </t>
  </si>
  <si>
    <t xml:space="preserve">  16242</t>
  </si>
  <si>
    <t xml:space="preserve">  telefony 6/16                                        </t>
  </si>
  <si>
    <t xml:space="preserve">  16279</t>
  </si>
  <si>
    <t xml:space="preserve">  telefony 7/16                                        </t>
  </si>
  <si>
    <t xml:space="preserve">  16315</t>
  </si>
  <si>
    <t xml:space="preserve">  telefony 8/16                                        </t>
  </si>
  <si>
    <t xml:space="preserve">  16348</t>
  </si>
  <si>
    <t xml:space="preserve">  telefony 9/16                                        </t>
  </si>
  <si>
    <t xml:space="preserve">  16383</t>
  </si>
  <si>
    <t xml:space="preserve">  telefony 10/16                                       </t>
  </si>
  <si>
    <t xml:space="preserve">  16421</t>
  </si>
  <si>
    <t xml:space="preserve">  telefony 11/16                                       </t>
  </si>
  <si>
    <t xml:space="preserve">  16449</t>
  </si>
  <si>
    <t xml:space="preserve">  telefony 12/16                                       </t>
  </si>
  <si>
    <t>Diabetes</t>
  </si>
  <si>
    <t>Služby - propagace produktu Diabetes</t>
  </si>
  <si>
    <t xml:space="preserve">  grafika k inzerci Bonus                              </t>
  </si>
  <si>
    <t>Povinný audit účetní závěrky - doplatek za audit roku 2015</t>
  </si>
  <si>
    <t>Povinný audit účetní závěrky - záloha na audit roku 2016</t>
  </si>
  <si>
    <t>Ing. Ladislav Friedrich, CSc.</t>
  </si>
  <si>
    <t>Převedené výnosy z investic z netech.na tech.účet</t>
  </si>
  <si>
    <t>Převod výnosů z investic na technický účet neživotního pojištění</t>
  </si>
  <si>
    <t>* STR: PREVENCE</t>
  </si>
  <si>
    <t>Pohledávky z CP-zaměstn.slevy OZP</t>
  </si>
  <si>
    <t>Pohledávky z DÚP-příspěvky a slevy</t>
  </si>
  <si>
    <t>Pohledávky z PU Egypt</t>
  </si>
  <si>
    <t xml:space="preserve">Opr.pol. nedaňové k pohl.z PU Egypt </t>
  </si>
  <si>
    <t>HRK</t>
  </si>
  <si>
    <t xml:space="preserve">Srážková daň-fyzické osoby </t>
  </si>
  <si>
    <t>Srážková daň-právnické osoby</t>
  </si>
  <si>
    <t>Závazky ostatní - OZP</t>
  </si>
  <si>
    <t>344</t>
  </si>
  <si>
    <t>Telefonní poplatky-dobropisy k r.2016</t>
  </si>
  <si>
    <t>Poplatky za plateb.karty - ČS on-line</t>
  </si>
  <si>
    <t>Náklad na dhp.do splat.-rozdíl mezi PH a JH</t>
  </si>
  <si>
    <t>Tvorba opr.pol.k pohl.z TO Egypt-nedaňová</t>
  </si>
  <si>
    <t>304</t>
  </si>
  <si>
    <t>Předpis CP-storno po uzávěrce období</t>
  </si>
  <si>
    <t>Převedené výnosy z investic.z netech na tech.účet</t>
  </si>
  <si>
    <t>Ostatní technické výnosy-nedaňové</t>
  </si>
  <si>
    <t>Vrácené poj.plnění Egypt-trestní oznámení</t>
  </si>
  <si>
    <t>řádek výkazu</t>
  </si>
  <si>
    <t>Ř VZZ</t>
  </si>
  <si>
    <t>18-(19)</t>
  </si>
  <si>
    <t>Ř.R</t>
  </si>
  <si>
    <t>41b</t>
  </si>
  <si>
    <t>41a</t>
  </si>
  <si>
    <t>67-63</t>
  </si>
  <si>
    <t>113(-109)</t>
  </si>
  <si>
    <t xml:space="preserve">  17003</t>
  </si>
  <si>
    <t xml:space="preserve">   31.1.2017</t>
  </si>
  <si>
    <t xml:space="preserve">  diskont dhp.705 do splatnosti za 1/17                </t>
  </si>
  <si>
    <t xml:space="preserve">  17006</t>
  </si>
  <si>
    <t xml:space="preserve">   28.2.2017</t>
  </si>
  <si>
    <t xml:space="preserve">  diskont dhp 705 do splatnosti za 2/17                </t>
  </si>
  <si>
    <t xml:space="preserve">  17009</t>
  </si>
  <si>
    <t xml:space="preserve">   31.3.2017</t>
  </si>
  <si>
    <t xml:space="preserve">  diskont dhp 705 do splatnosti za 3/17                </t>
  </si>
  <si>
    <t xml:space="preserve">  17014</t>
  </si>
  <si>
    <t xml:space="preserve">   30.4.2017</t>
  </si>
  <si>
    <t xml:space="preserve">  diskont dhp. 705 do splatnosti za 4/17               </t>
  </si>
  <si>
    <t xml:space="preserve">  17017</t>
  </si>
  <si>
    <t xml:space="preserve">   31.5.2017</t>
  </si>
  <si>
    <t xml:space="preserve">  diskont.dhp.705 do splatnosti za 5/17                </t>
  </si>
  <si>
    <t xml:space="preserve">  17020</t>
  </si>
  <si>
    <t xml:space="preserve">   30.6.2017</t>
  </si>
  <si>
    <t xml:space="preserve">  diskont dhp.705 do splatnosti 6/17                   </t>
  </si>
  <si>
    <t xml:space="preserve">  17024</t>
  </si>
  <si>
    <t xml:space="preserve">   31.7.2017</t>
  </si>
  <si>
    <t xml:space="preserve">  diskont dhp.705 do splatnosti za 7/17                </t>
  </si>
  <si>
    <t xml:space="preserve">  17027</t>
  </si>
  <si>
    <t xml:space="preserve">   31.8.2017</t>
  </si>
  <si>
    <t xml:space="preserve">  diskont dhp. 705 do splatnosti za 8/17               </t>
  </si>
  <si>
    <t xml:space="preserve">  17031</t>
  </si>
  <si>
    <t xml:space="preserve">   30.9.2017</t>
  </si>
  <si>
    <t xml:space="preserve">  diskont dhp.705 do splatnosti za 9/17                </t>
  </si>
  <si>
    <t xml:space="preserve">  17034</t>
  </si>
  <si>
    <t xml:space="preserve">  31.10.2017</t>
  </si>
  <si>
    <t xml:space="preserve">  diskont dhp.705 do splatnosti 10/17                  </t>
  </si>
  <si>
    <t xml:space="preserve">  17038</t>
  </si>
  <si>
    <t xml:space="preserve">  30.11.2017</t>
  </si>
  <si>
    <t xml:space="preserve">  diskont dhp. 705 do splatnosti 11/17                 </t>
  </si>
  <si>
    <t xml:space="preserve">  17041</t>
  </si>
  <si>
    <t xml:space="preserve">  31.12.2017</t>
  </si>
  <si>
    <t xml:space="preserve">  diskont dhp. 705 do splatnosti za 12/17              </t>
  </si>
  <si>
    <t xml:space="preserve">  diskont dhp.706 do splatnosti za 1/17                </t>
  </si>
  <si>
    <t xml:space="preserve">  diskont dhp 706 do splatnosti za 2/17                </t>
  </si>
  <si>
    <t xml:space="preserve">  diskont dhp 706 do splatnosti za 3/17                </t>
  </si>
  <si>
    <t xml:space="preserve">  diskont dhp. 706 do splatnosti za 4/17               </t>
  </si>
  <si>
    <t xml:space="preserve">  diskont.dhp.706 do splatnosti za 5/17                </t>
  </si>
  <si>
    <t xml:space="preserve">  diskont dhp.706 do splatnosti 6/17                   </t>
  </si>
  <si>
    <t xml:space="preserve">  diskont dhp.706 do splatnosti za 7/17                </t>
  </si>
  <si>
    <t xml:space="preserve">  diskont dhp. 706 do splatnosti za 8/17               </t>
  </si>
  <si>
    <t xml:space="preserve">  diskont dhp.706 do splatnosti za 9/17                </t>
  </si>
  <si>
    <t xml:space="preserve">  diskont dhp.706 do splatnosti 10/17                  </t>
  </si>
  <si>
    <t xml:space="preserve">  diskont dhp. 706 do splatnosti 11/17                 </t>
  </si>
  <si>
    <t xml:space="preserve">  diskont dhp. 706 do splatnosti za 12/17              </t>
  </si>
  <si>
    <t xml:space="preserve">  17002</t>
  </si>
  <si>
    <t xml:space="preserve">  AÚV 1/17                                             </t>
  </si>
  <si>
    <t xml:space="preserve">  17004</t>
  </si>
  <si>
    <t xml:space="preserve">  AÚV 2/17                                             </t>
  </si>
  <si>
    <t xml:space="preserve">  17008</t>
  </si>
  <si>
    <t xml:space="preserve">  AÚV 3/17                                             </t>
  </si>
  <si>
    <t xml:space="preserve">  17012</t>
  </si>
  <si>
    <t xml:space="preserve">   11.4.2017</t>
  </si>
  <si>
    <t xml:space="preserve">  AÚV 4/17                                             </t>
  </si>
  <si>
    <t xml:space="preserve">  splac.AÚV dhp.CZ REP. spl. 11.4.19                   </t>
  </si>
  <si>
    <t xml:space="preserve">  17013</t>
  </si>
  <si>
    <t xml:space="preserve">  17016</t>
  </si>
  <si>
    <t xml:space="preserve">  AÚV 5/17                                             </t>
  </si>
  <si>
    <t xml:space="preserve">  17019</t>
  </si>
  <si>
    <t xml:space="preserve">  AÚV 6/17                                             </t>
  </si>
  <si>
    <t xml:space="preserve">  17022</t>
  </si>
  <si>
    <t xml:space="preserve">  AÚV 7/17                                             </t>
  </si>
  <si>
    <t xml:space="preserve">  17026</t>
  </si>
  <si>
    <t xml:space="preserve">  AÚV 8/17                                             </t>
  </si>
  <si>
    <t xml:space="preserve">  17030</t>
  </si>
  <si>
    <t xml:space="preserve">  AÚV 9/17                                             </t>
  </si>
  <si>
    <t xml:space="preserve">  17035</t>
  </si>
  <si>
    <t xml:space="preserve">  AÚV 10/17                                            </t>
  </si>
  <si>
    <t xml:space="preserve">  17037</t>
  </si>
  <si>
    <t xml:space="preserve">  AÚV 11/17                                            </t>
  </si>
  <si>
    <t xml:space="preserve">  17040</t>
  </si>
  <si>
    <t xml:space="preserve">  AÚV 12/17                                            </t>
  </si>
  <si>
    <t xml:space="preserve">  17029</t>
  </si>
  <si>
    <t xml:space="preserve">   29.9.2017</t>
  </si>
  <si>
    <t xml:space="preserve">  spl.kupónu dhp.CZ REP. spl. 29.9.21                  </t>
  </si>
  <si>
    <t>(je třeba zahrnout=souvisí s účtem 699 531)</t>
  </si>
  <si>
    <t>ZISK</t>
  </si>
  <si>
    <t>VH dle zakázek k 31.12.2017</t>
  </si>
  <si>
    <t xml:space="preserve">CP-hrubé prov.náklady </t>
  </si>
  <si>
    <t>výjmuto z přílohy</t>
  </si>
  <si>
    <t>v r.17</t>
  </si>
  <si>
    <t>reálná h. k 31.12.17</t>
  </si>
  <si>
    <t xml:space="preserve">Pohledávky  celkem    </t>
  </si>
  <si>
    <t>bráno z inventury účtů 369</t>
  </si>
  <si>
    <t xml:space="preserve">  17007</t>
  </si>
  <si>
    <t xml:space="preserve">   10.1.2017</t>
  </si>
  <si>
    <t xml:space="preserve">  výroba 6.000 ks leporel k DÚP                        </t>
  </si>
  <si>
    <t xml:space="preserve">  17010</t>
  </si>
  <si>
    <t xml:space="preserve">   12.1.2017</t>
  </si>
  <si>
    <t xml:space="preserve">  www prezentace vitalitas.cz 1-3/17                   </t>
  </si>
  <si>
    <t xml:space="preserve">    2.1.2017</t>
  </si>
  <si>
    <t xml:space="preserve">  vložení výroční zprávy na www, nastavení dns         </t>
  </si>
  <si>
    <t xml:space="preserve">   18.2.2017</t>
  </si>
  <si>
    <t xml:space="preserve">  reklam.prezentace dne 18.2.17                        </t>
  </si>
  <si>
    <t xml:space="preserve">  17059</t>
  </si>
  <si>
    <t xml:space="preserve">   22.2.2017</t>
  </si>
  <si>
    <t xml:space="preserve">  prezentace www.info.cz 19.3.-31.12.17                </t>
  </si>
  <si>
    <t xml:space="preserve">  17064</t>
  </si>
  <si>
    <t xml:space="preserve">   27.2.2017</t>
  </si>
  <si>
    <t xml:space="preserve">  grafické práce-obálka VZ pro rok 2016                </t>
  </si>
  <si>
    <t xml:space="preserve">  17117</t>
  </si>
  <si>
    <t xml:space="preserve">    5.4.2017</t>
  </si>
  <si>
    <t xml:space="preserve">  prezentace www.vitalitas.cz II.Q/17                  </t>
  </si>
  <si>
    <t xml:space="preserve">  17130</t>
  </si>
  <si>
    <t xml:space="preserve">  inzerce v Bonus Info                                 </t>
  </si>
  <si>
    <t xml:space="preserve">  17179</t>
  </si>
  <si>
    <t xml:space="preserve">   27.6.2017</t>
  </si>
  <si>
    <t xml:space="preserve">  SOBSA-propagace 27.5.17                              </t>
  </si>
  <si>
    <t xml:space="preserve">  17233</t>
  </si>
  <si>
    <t xml:space="preserve">    3.7.2017</t>
  </si>
  <si>
    <t xml:space="preserve">  prezentace www.vitalitas.cz 7-9/17                   </t>
  </si>
  <si>
    <t xml:space="preserve">  17263</t>
  </si>
  <si>
    <t xml:space="preserve">  inzerce MEXT 7-12/17                                 </t>
  </si>
  <si>
    <t xml:space="preserve">  17287</t>
  </si>
  <si>
    <t xml:space="preserve">  www služby+doména Vital 8-12/17                      </t>
  </si>
  <si>
    <t xml:space="preserve">  17293</t>
  </si>
  <si>
    <t xml:space="preserve">  správa soc.sítě Facebook 8/17                        </t>
  </si>
  <si>
    <t xml:space="preserve">  17324</t>
  </si>
  <si>
    <t xml:space="preserve">   25.9.2017</t>
  </si>
  <si>
    <t xml:space="preserve">  správa soc.sítě Facebook 27.8.-24.9.17               </t>
  </si>
  <si>
    <t xml:space="preserve">  17348</t>
  </si>
  <si>
    <t xml:space="preserve">   9.10.2017</t>
  </si>
  <si>
    <t xml:space="preserve">  prezentace www.vitalitas.cz 10-12/17                 </t>
  </si>
  <si>
    <t xml:space="preserve">  17373</t>
  </si>
  <si>
    <t xml:space="preserve">  29.10.2017</t>
  </si>
  <si>
    <t xml:space="preserve">  správa soc.sítě Facekook 25.9.-29.10.17              </t>
  </si>
  <si>
    <t xml:space="preserve">  17376</t>
  </si>
  <si>
    <t xml:space="preserve">  26.10.2017</t>
  </si>
  <si>
    <t xml:space="preserve">  reklam.prezentace na golf.turnaji                    </t>
  </si>
  <si>
    <t xml:space="preserve">  17379</t>
  </si>
  <si>
    <t xml:space="preserve">  27.10.2017</t>
  </si>
  <si>
    <t xml:space="preserve">  reklam.prezent.na módní přehlídce 26.10.17           </t>
  </si>
  <si>
    <t xml:space="preserve">  17385</t>
  </si>
  <si>
    <t xml:space="preserve">  osvětlení na reklam prezentaci firmy                 </t>
  </si>
  <si>
    <t xml:space="preserve">  17412</t>
  </si>
  <si>
    <t xml:space="preserve">  28.11.2017</t>
  </si>
  <si>
    <t xml:space="preserve">  správa sítě Facebook 25.9.-29.10.17                  </t>
  </si>
  <si>
    <t xml:space="preserve">  17416</t>
  </si>
  <si>
    <t xml:space="preserve">  27.11.2017</t>
  </si>
  <si>
    <t xml:space="preserve">  inzerce v Bonus Info 2/17                            </t>
  </si>
  <si>
    <t xml:space="preserve">  17429</t>
  </si>
  <si>
    <t xml:space="preserve">  11.12.2017</t>
  </si>
  <si>
    <t xml:space="preserve">  vánoční propagace Vitalitas                          </t>
  </si>
  <si>
    <t xml:space="preserve">  17447</t>
  </si>
  <si>
    <t xml:space="preserve">  15.12.2017</t>
  </si>
  <si>
    <t xml:space="preserve">  návrh a výroba PF 2018                               </t>
  </si>
  <si>
    <t xml:space="preserve">  17453</t>
  </si>
  <si>
    <t xml:space="preserve">  správa soc.síte Facebook 27.11-31.12.17              </t>
  </si>
  <si>
    <t xml:space="preserve">  prezentace www info 1.1.-18.3.17                     </t>
  </si>
  <si>
    <t xml:space="preserve">  inzerce MEXT 1-3/17                                  </t>
  </si>
  <si>
    <t xml:space="preserve">  SSL Web Serve Certif.1-3/17                          </t>
  </si>
  <si>
    <t xml:space="preserve">  www služby + doména Vital 1-3/17                     </t>
  </si>
  <si>
    <t xml:space="preserve">  17085</t>
  </si>
  <si>
    <t xml:space="preserve">  SSL Web Serve Certif. 4-6/17                         </t>
  </si>
  <si>
    <t xml:space="preserve">  www služby+doména Vital 4-6/17                       </t>
  </si>
  <si>
    <t xml:space="preserve">  inzerce MEXT 4-6/17                                  </t>
  </si>
  <si>
    <t xml:space="preserve">  17129</t>
  </si>
  <si>
    <t xml:space="preserve">  SSL Web Serve Certif. 7-9/17                         </t>
  </si>
  <si>
    <t xml:space="preserve">  www služby+doména Vital 7-8/17                       </t>
  </si>
  <si>
    <t xml:space="preserve">  17173</t>
  </si>
  <si>
    <t xml:space="preserve">  SSL Web Serve Cert. 10-12/17                         </t>
  </si>
  <si>
    <t xml:space="preserve">  17063</t>
  </si>
  <si>
    <t xml:space="preserve">  karty, letáky,hlavičkový papír                       </t>
  </si>
  <si>
    <t xml:space="preserve">  17113</t>
  </si>
  <si>
    <t xml:space="preserve">   30.3.2017</t>
  </si>
  <si>
    <t xml:space="preserve">  letáky, karty k CP                                   </t>
  </si>
  <si>
    <t xml:space="preserve">  17127</t>
  </si>
  <si>
    <t xml:space="preserve">  papírové štítky do tiskáren Brother                  </t>
  </si>
  <si>
    <t xml:space="preserve">  17241</t>
  </si>
  <si>
    <t xml:space="preserve">   12.7.2017</t>
  </si>
  <si>
    <t xml:space="preserve">  letáky Zvonek                                        </t>
  </si>
  <si>
    <t xml:space="preserve">  17301</t>
  </si>
  <si>
    <t xml:space="preserve">    1.9.2017</t>
  </si>
  <si>
    <t xml:space="preserve">  kartičky k CP                                        </t>
  </si>
  <si>
    <t xml:space="preserve">  VPP k CP                                             </t>
  </si>
  <si>
    <t xml:space="preserve">  VPP k DÚP                                            </t>
  </si>
  <si>
    <t xml:space="preserve">  17310</t>
  </si>
  <si>
    <t xml:space="preserve">   14.9.2017</t>
  </si>
  <si>
    <t xml:space="preserve">  VPP, karty a sazebníky k CP r.17                     </t>
  </si>
  <si>
    <t xml:space="preserve">  VPP, letáky, samolepky k DÚP r.17                    </t>
  </si>
  <si>
    <t xml:space="preserve">  karty k CP r.2017-právnické osoby                    </t>
  </si>
  <si>
    <t xml:space="preserve">  VPP a materiály k HOSP r.17                          </t>
  </si>
  <si>
    <t xml:space="preserve">  obálky polodlouhé r.17                               </t>
  </si>
  <si>
    <t xml:space="preserve">  karty k CP pro r.17                                  </t>
  </si>
  <si>
    <t xml:space="preserve">   15.8.2017</t>
  </si>
  <si>
    <t xml:space="preserve">   15.9.2017</t>
  </si>
  <si>
    <t xml:space="preserve">   5.10.2017</t>
  </si>
  <si>
    <t xml:space="preserve">   1.12.2017</t>
  </si>
  <si>
    <t xml:space="preserve">  17054</t>
  </si>
  <si>
    <t xml:space="preserve">  CP 1/17-provize 5% OZP                               </t>
  </si>
  <si>
    <t xml:space="preserve">  CP 1/17-provize 1% OZP                               </t>
  </si>
  <si>
    <t xml:space="preserve">  17093</t>
  </si>
  <si>
    <t xml:space="preserve">  CP 2/17-provize 5% OZP                               </t>
  </si>
  <si>
    <t xml:space="preserve">  CP 2/17-provize 1% OZP                               </t>
  </si>
  <si>
    <t xml:space="preserve">  17132</t>
  </si>
  <si>
    <t xml:space="preserve">  CP 3/17-provize 5% OZP                               </t>
  </si>
  <si>
    <t xml:space="preserve">  CP 3/17-provize 1% OZP                               </t>
  </si>
  <si>
    <t xml:space="preserve">  17165</t>
  </si>
  <si>
    <t xml:space="preserve">  CP 4/17-provize 5% OZP                               </t>
  </si>
  <si>
    <t xml:space="preserve">  CP 4/17-provize 1% OZP                               </t>
  </si>
  <si>
    <t xml:space="preserve">  17194</t>
  </si>
  <si>
    <t xml:space="preserve">  CP 5/17-provize 5% OZP                               </t>
  </si>
  <si>
    <t xml:space="preserve">  CP 5/17-provize 1% OZP                               </t>
  </si>
  <si>
    <t xml:space="preserve">  17244</t>
  </si>
  <si>
    <t xml:space="preserve">  CP 6/17-provize 5% OZP                               </t>
  </si>
  <si>
    <t xml:space="preserve">  CP 6/17-provize 1% OZP                               </t>
  </si>
  <si>
    <t xml:space="preserve">  17279</t>
  </si>
  <si>
    <t xml:space="preserve">  CP 7/17 provize 5% OZP                               </t>
  </si>
  <si>
    <t xml:space="preserve">  CP 7/17 provize 1% OZP                               </t>
  </si>
  <si>
    <t xml:space="preserve">  17315</t>
  </si>
  <si>
    <t xml:space="preserve">  CP 8/17-provize 5% OZP                               </t>
  </si>
  <si>
    <t xml:space="preserve">  CP 8/17-provize 1% OZP                               </t>
  </si>
  <si>
    <t xml:space="preserve">  17355</t>
  </si>
  <si>
    <t xml:space="preserve">  CP 9/17 provize 5% OZP                               </t>
  </si>
  <si>
    <t xml:space="preserve">  CP 9/17 provize 1% OZP                               </t>
  </si>
  <si>
    <t xml:space="preserve">  17404</t>
  </si>
  <si>
    <t xml:space="preserve">  CP 10/17 provize 5%-OZP                              </t>
  </si>
  <si>
    <t xml:space="preserve">  CP 10/17 provize 1%-OZP                              </t>
  </si>
  <si>
    <t xml:space="preserve">  17443</t>
  </si>
  <si>
    <t xml:space="preserve">  CP 11/17 provize 5% OZP                              </t>
  </si>
  <si>
    <t xml:space="preserve">  CP 11/17 provize 1% OZP                              </t>
  </si>
  <si>
    <t xml:space="preserve">  17476</t>
  </si>
  <si>
    <t xml:space="preserve">  CP 12/17-provize 5% OZP                              </t>
  </si>
  <si>
    <t xml:space="preserve">  CP 12/17-provize 1% OZP                              </t>
  </si>
  <si>
    <t xml:space="preserve">  17090</t>
  </si>
  <si>
    <t xml:space="preserve">  CP 6/17 provize 5% OZP                               </t>
  </si>
  <si>
    <t xml:space="preserve">  CP 6/17 provize 1% OZP                               </t>
  </si>
  <si>
    <t xml:space="preserve">  17104</t>
  </si>
  <si>
    <t xml:space="preserve">  CP 6/17 provize OZP 5%                               </t>
  </si>
  <si>
    <t xml:space="preserve">  CP 6/17 provize OZP 1%                               </t>
  </si>
  <si>
    <t xml:space="preserve">  17001</t>
  </si>
  <si>
    <t xml:space="preserve">  17023</t>
  </si>
  <si>
    <t xml:space="preserve">  17025</t>
  </si>
  <si>
    <t xml:space="preserve">  17021</t>
  </si>
  <si>
    <t xml:space="preserve">  17005</t>
  </si>
  <si>
    <t xml:space="preserve">  17018</t>
  </si>
  <si>
    <t xml:space="preserve">  17032</t>
  </si>
  <si>
    <t xml:space="preserve">  17033</t>
  </si>
  <si>
    <t xml:space="preserve">  HOSP 6/17 provize 5% OZP                             </t>
  </si>
  <si>
    <t xml:space="preserve">  HOSP 6/17 provize OZP 5%                             </t>
  </si>
  <si>
    <t>Provize sjednatelům-ZP</t>
  </si>
  <si>
    <t xml:space="preserve">  HOSP 2/17-provize 5% OZP                             </t>
  </si>
  <si>
    <t xml:space="preserve">  HOSP 6/17-provize 5% OZP                             </t>
  </si>
  <si>
    <t xml:space="preserve">  HOSP 6/17-provize 1% OZP                             </t>
  </si>
  <si>
    <t xml:space="preserve">  HOSP 7/17 provize 5% OZP                             </t>
  </si>
  <si>
    <t xml:space="preserve">  HOSP 7/17 provize 1% OZP                             </t>
  </si>
  <si>
    <t xml:space="preserve">  HOSP 9/17 provize 5% OZP                             </t>
  </si>
  <si>
    <t xml:space="preserve">  HOSP 9/17 provize 1% OZP                             </t>
  </si>
  <si>
    <t xml:space="preserve">  HOSP 11/17 provize 5% OZP                            </t>
  </si>
  <si>
    <t xml:space="preserve">  HOSP 11/17 provize 1% OZP                            </t>
  </si>
  <si>
    <t xml:space="preserve">  DÚP 1/17-provize 5% OZP                              </t>
  </si>
  <si>
    <t xml:space="preserve">  DÚP 3/17-provize 5% OZP                              </t>
  </si>
  <si>
    <t xml:space="preserve">  DÚP 4/17-provize 5% OZP                              </t>
  </si>
  <si>
    <t xml:space="preserve">  DÚP 5/17-provize 5% OZP                              </t>
  </si>
  <si>
    <t xml:space="preserve">  DÚP 6/17-provize 5% OZP                              </t>
  </si>
  <si>
    <t xml:space="preserve">  DÚP 6/17-provize 1% OZP                              </t>
  </si>
  <si>
    <t xml:space="preserve">  DÚP 7/17 provize 5% OZP                              </t>
  </si>
  <si>
    <t xml:space="preserve">  DÚP 7/17 provize 1% OZP                              </t>
  </si>
  <si>
    <t xml:space="preserve">  DÚP 8/17-provize 5% OZP                              </t>
  </si>
  <si>
    <t xml:space="preserve">  DÚP 8/17-provize 1% OZP                              </t>
  </si>
  <si>
    <t xml:space="preserve">  DÚP 9/17 provize 5% OZP                              </t>
  </si>
  <si>
    <t xml:space="preserve">  DÚP 9/17 provize 1% OZP                              </t>
  </si>
  <si>
    <t xml:space="preserve">  DÚP 10/17 provize 5%-OZP                             </t>
  </si>
  <si>
    <t xml:space="preserve">  DÚP 10/17 provize 1%-OZP                             </t>
  </si>
  <si>
    <t xml:space="preserve">  DÚP 11/17 provize 5% OZP                             </t>
  </si>
  <si>
    <t xml:space="preserve">  DÚP 11/17 provize 1% OZP                             </t>
  </si>
  <si>
    <t xml:space="preserve">  DÚP 12/17-provize 5% OZP                             </t>
  </si>
  <si>
    <t xml:space="preserve">  DÚP 12/17-provize 1% OZP                             </t>
  </si>
  <si>
    <t xml:space="preserve">  DÚP 6/17 provize 5% OZP                              </t>
  </si>
  <si>
    <t xml:space="preserve">  DÚP 6/17 provize OZP 5%                              </t>
  </si>
  <si>
    <t xml:space="preserve">  DÚP 4/17 provize ZPŠ                                 </t>
  </si>
  <si>
    <t xml:space="preserve">  DÚP 5/17 provize ZPŠ                                 </t>
  </si>
  <si>
    <t xml:space="preserve">  DÚP 8/17 provize ZPŠ                                 </t>
  </si>
  <si>
    <t xml:space="preserve">  poradenství k SOLVENCY II. v 1/17                    </t>
  </si>
  <si>
    <t xml:space="preserve">  CDCP vedení evidence emise I.Q/17                    </t>
  </si>
  <si>
    <t xml:space="preserve">  17053</t>
  </si>
  <si>
    <t xml:space="preserve">  JUDr.Sobotka-prověření podezřelých PÚ v 1/17         </t>
  </si>
  <si>
    <t xml:space="preserve">  17057</t>
  </si>
  <si>
    <t xml:space="preserve">   20.2.2017</t>
  </si>
  <si>
    <t xml:space="preserve">  revize el.spotřebičů a přívodů                       </t>
  </si>
  <si>
    <t xml:space="preserve">  17065</t>
  </si>
  <si>
    <t xml:space="preserve">  poradenství k SII. v 2/17                            </t>
  </si>
  <si>
    <t xml:space="preserve">  17074</t>
  </si>
  <si>
    <t xml:space="preserve">  JUDr.Sobotka-prověření podežřelých PÚ 2/17           </t>
  </si>
  <si>
    <t xml:space="preserve">  17106</t>
  </si>
  <si>
    <t xml:space="preserve">  JUDr.Sobotka-prověření podezřelých PÚ 3/17           </t>
  </si>
  <si>
    <t xml:space="preserve">  17115</t>
  </si>
  <si>
    <t xml:space="preserve">    3.4.2017</t>
  </si>
  <si>
    <t xml:space="preserve">  vedení evidence emise II.Q/17                        </t>
  </si>
  <si>
    <t xml:space="preserve">  17137</t>
  </si>
  <si>
    <t xml:space="preserve">   19.4.2017</t>
  </si>
  <si>
    <t xml:space="preserve">  oprava telefonu (M.Z.)                               </t>
  </si>
  <si>
    <t xml:space="preserve">  17147</t>
  </si>
  <si>
    <t xml:space="preserve">  JUDr.Sobotka-prověření podezřelých PÚ 4/17           </t>
  </si>
  <si>
    <t xml:space="preserve">  17151</t>
  </si>
  <si>
    <t xml:space="preserve">  paradenství k Solvency II. za 3-4/17                 </t>
  </si>
  <si>
    <t xml:space="preserve">  17171</t>
  </si>
  <si>
    <t xml:space="preserve">   23.5.2017</t>
  </si>
  <si>
    <t xml:space="preserve">  roční poplatek PEI/Pre-Lei (CDCP)                    </t>
  </si>
  <si>
    <t xml:space="preserve">  17175</t>
  </si>
  <si>
    <t xml:space="preserve">  JUDr.Sobotka-prověření podezřelých PÚ 5/17           </t>
  </si>
  <si>
    <t xml:space="preserve">  17176</t>
  </si>
  <si>
    <t xml:space="preserve">   29.5.2017</t>
  </si>
  <si>
    <t xml:space="preserve">  konzultace k SOLVENCY II. 5/17                       </t>
  </si>
  <si>
    <t xml:space="preserve">  17189</t>
  </si>
  <si>
    <t xml:space="preserve">  prodloužení os.certifikátů V.H.+P.Š.                 </t>
  </si>
  <si>
    <t xml:space="preserve">  17223</t>
  </si>
  <si>
    <t xml:space="preserve">  JUDr.Sobotka-prověř.podezřelých PÚ 6/17              </t>
  </si>
  <si>
    <t xml:space="preserve">  17228</t>
  </si>
  <si>
    <t xml:space="preserve">  CDCP-vedení evidence emise III.Q/17                  </t>
  </si>
  <si>
    <t xml:space="preserve">  17254</t>
  </si>
  <si>
    <t xml:space="preserve">  poradenství k SOLVENCY II. v 6 a 7/17                </t>
  </si>
  <si>
    <t xml:space="preserve">  17262</t>
  </si>
  <si>
    <t xml:space="preserve">  JUDr.Sobotka-prověření podezřelých PÚ 7/17           </t>
  </si>
  <si>
    <t xml:space="preserve">  17266</t>
  </si>
  <si>
    <t xml:space="preserve">    8.8.2017</t>
  </si>
  <si>
    <t xml:space="preserve">  údržba kopírky+toner                                 </t>
  </si>
  <si>
    <t xml:space="preserve">  17299</t>
  </si>
  <si>
    <t xml:space="preserve">  JUDr.Sobotka-prověření podezřelých PU 8/17           </t>
  </si>
  <si>
    <t xml:space="preserve">  17304</t>
  </si>
  <si>
    <t xml:space="preserve">  poradenství k SOLVENCY II. v 8/17                    </t>
  </si>
  <si>
    <t xml:space="preserve">  17327</t>
  </si>
  <si>
    <t xml:space="preserve">  JUDr.Sobotka-prověření podezřelých PÚ 9/17           </t>
  </si>
  <si>
    <t xml:space="preserve">  17328</t>
  </si>
  <si>
    <t xml:space="preserve">   27.9.2017</t>
  </si>
  <si>
    <t xml:space="preserve">  údržba tiskárny                                      </t>
  </si>
  <si>
    <t xml:space="preserve">  17334</t>
  </si>
  <si>
    <t xml:space="preserve">   2.10.2017</t>
  </si>
  <si>
    <t xml:space="preserve">  CDCP-evidence emise IV.Q/17                          </t>
  </si>
  <si>
    <t xml:space="preserve">  17363</t>
  </si>
  <si>
    <t xml:space="preserve">  24.10.2017</t>
  </si>
  <si>
    <t xml:space="preserve">  výměna baterie k zálož.zařízení                      </t>
  </si>
  <si>
    <t xml:space="preserve">  17372</t>
  </si>
  <si>
    <t xml:space="preserve">  údržba tiskáren                                      </t>
  </si>
  <si>
    <t xml:space="preserve">  17374</t>
  </si>
  <si>
    <t xml:space="preserve">  JUDr.Sobotka-prověř.podezřelých PU 10/17             </t>
  </si>
  <si>
    <t xml:space="preserve">  17381</t>
  </si>
  <si>
    <t xml:space="preserve">  poradenství k SOLVENCY II. 9-10/17                   </t>
  </si>
  <si>
    <t xml:space="preserve">  17387</t>
  </si>
  <si>
    <t xml:space="preserve">   8.11.2017</t>
  </si>
  <si>
    <t xml:space="preserve">  oprava kopírky, faxu a tiskárny                      </t>
  </si>
  <si>
    <t xml:space="preserve">  17405</t>
  </si>
  <si>
    <t xml:space="preserve">  10.11.2017</t>
  </si>
  <si>
    <t xml:space="preserve">  prodloužení os.certifikátu (J.K.)                    </t>
  </si>
  <si>
    <t xml:space="preserve">  17407</t>
  </si>
  <si>
    <t xml:space="preserve">  poradenství k SOLVENCY II. v 11/17                   </t>
  </si>
  <si>
    <t xml:space="preserve">  17415</t>
  </si>
  <si>
    <t xml:space="preserve">  oprava faxu                                          </t>
  </si>
  <si>
    <t xml:space="preserve">  17420</t>
  </si>
  <si>
    <t xml:space="preserve">  doplnění dvířek ke stávajíc.nábytku (GDPR)           </t>
  </si>
  <si>
    <t xml:space="preserve">  17421</t>
  </si>
  <si>
    <t xml:space="preserve">  JUDr.Sobotka-prověření podezřelých PÚ 11/17          </t>
  </si>
  <si>
    <t xml:space="preserve">  17461</t>
  </si>
  <si>
    <t xml:space="preserve">  kurýrní služby 12/17                                 </t>
  </si>
  <si>
    <t xml:space="preserve">  17471</t>
  </si>
  <si>
    <t xml:space="preserve">  JUDr.Sobotka-prověř.podezřelých PU 12/17             </t>
  </si>
  <si>
    <t xml:space="preserve">  50</t>
  </si>
  <si>
    <t xml:space="preserve">    2.2.2017</t>
  </si>
  <si>
    <t xml:space="preserve">  výměna mechaniky serveru SUN                         </t>
  </si>
  <si>
    <t xml:space="preserve">  pojištění majetku 1.1.-31.3.17                       </t>
  </si>
  <si>
    <t xml:space="preserve">  barevné kopírování                                   </t>
  </si>
  <si>
    <t xml:space="preserve">   10.7.2017</t>
  </si>
  <si>
    <t xml:space="preserve">  urychlení reklamace+zapůjčení náhr.mob.tel.          </t>
  </si>
  <si>
    <t xml:space="preserve">  17169</t>
  </si>
  <si>
    <t xml:space="preserve">   4.10.2017</t>
  </si>
  <si>
    <t xml:space="preserve">  přeprava zásilky PPL                                 </t>
  </si>
  <si>
    <t xml:space="preserve">  17039</t>
  </si>
  <si>
    <t xml:space="preserve">  služby k nájmu KUTA 1/17                             </t>
  </si>
  <si>
    <t xml:space="preserve">  17079</t>
  </si>
  <si>
    <t xml:space="preserve">  služby KUTA 2/17                                     </t>
  </si>
  <si>
    <t xml:space="preserve">  17126</t>
  </si>
  <si>
    <t xml:space="preserve">  služby KUTA 3/17                                     </t>
  </si>
  <si>
    <t xml:space="preserve">  17158</t>
  </si>
  <si>
    <t xml:space="preserve">  služby KUTA 4/17                                     </t>
  </si>
  <si>
    <t xml:space="preserve">  17183</t>
  </si>
  <si>
    <t xml:space="preserve">  služby KUTA 5/17                                     </t>
  </si>
  <si>
    <t xml:space="preserve">  17235</t>
  </si>
  <si>
    <t xml:space="preserve">  služby k nájmu KUTA 6/17                             </t>
  </si>
  <si>
    <t xml:space="preserve">  17267</t>
  </si>
  <si>
    <t xml:space="preserve">  služby KUTA 7/17                                     </t>
  </si>
  <si>
    <t xml:space="preserve">  17309</t>
  </si>
  <si>
    <t xml:space="preserve">  služby KUTA 8/17                                     </t>
  </si>
  <si>
    <t xml:space="preserve">  17350</t>
  </si>
  <si>
    <t xml:space="preserve">  služby KUTA 9/17                                     </t>
  </si>
  <si>
    <t xml:space="preserve">  17396</t>
  </si>
  <si>
    <t xml:space="preserve">  služby KUTA 10/17                                    </t>
  </si>
  <si>
    <t xml:space="preserve">  17426</t>
  </si>
  <si>
    <t xml:space="preserve">  služby KUTA 11/17                                    </t>
  </si>
  <si>
    <t xml:space="preserve">  17467</t>
  </si>
  <si>
    <t xml:space="preserve">  služby KUTA 12/17                                    </t>
  </si>
  <si>
    <t xml:space="preserve">   15.1.2017</t>
  </si>
  <si>
    <t xml:space="preserve">  OZP-nájemné archiv Roškotova 1/17                    </t>
  </si>
  <si>
    <t xml:space="preserve">   15.2.2017</t>
  </si>
  <si>
    <t xml:space="preserve">  OZP-nájemné archiv Roškotova 2/17                    </t>
  </si>
  <si>
    <t xml:space="preserve">   15.3.2017</t>
  </si>
  <si>
    <t xml:space="preserve">  OZP-nájemné archiv Roškotova 3/17                    </t>
  </si>
  <si>
    <t xml:space="preserve">   15.4.2017</t>
  </si>
  <si>
    <t xml:space="preserve">  OZP-nájemné archiv Roškotova 4/17                    </t>
  </si>
  <si>
    <t xml:space="preserve">   15.5.2017</t>
  </si>
  <si>
    <t xml:space="preserve">  OZP-nájemné archiv Roškotova 5/17                    </t>
  </si>
  <si>
    <t xml:space="preserve">   15.6.2017</t>
  </si>
  <si>
    <t xml:space="preserve">  OZP-nájemné archiv Roškotova 6/17                    </t>
  </si>
  <si>
    <t xml:space="preserve">   15.7.2017</t>
  </si>
  <si>
    <t xml:space="preserve">  OZP-nájemné archiv Roškotova 7/17                    </t>
  </si>
  <si>
    <t xml:space="preserve">  OZP-nájemné archiv Roškotova 8/17                    </t>
  </si>
  <si>
    <t xml:space="preserve">  OZP-nájemné archiv Roškotova 9/17                    </t>
  </si>
  <si>
    <t xml:space="preserve">  15.10.2017</t>
  </si>
  <si>
    <t xml:space="preserve">  OZP-nájemné archiv Roškotova 10/17                   </t>
  </si>
  <si>
    <t xml:space="preserve">  15.11.2017</t>
  </si>
  <si>
    <t xml:space="preserve">  OZP-nájemné archiv Roškotova 11/17                   </t>
  </si>
  <si>
    <t xml:space="preserve">  OZP-nájemné archiv Roškotova 12/17                   </t>
  </si>
  <si>
    <t xml:space="preserve">  nájemné KUTA 1/17                                    </t>
  </si>
  <si>
    <t xml:space="preserve">  OZP-služby Roškotova 1/17                            </t>
  </si>
  <si>
    <t xml:space="preserve">    5.1.2017</t>
  </si>
  <si>
    <t xml:space="preserve">  OZP-nájemné Tusarova 1/17                            </t>
  </si>
  <si>
    <t xml:space="preserve">  nájemné KUTA 2/17                                    </t>
  </si>
  <si>
    <t xml:space="preserve">  OZP-služby Roškotova 2/17                            </t>
  </si>
  <si>
    <t xml:space="preserve">    5.2.2017</t>
  </si>
  <si>
    <t xml:space="preserve">  OZP-nájemné Tusarova 2/17                            </t>
  </si>
  <si>
    <t xml:space="preserve">    5.3.2017</t>
  </si>
  <si>
    <t xml:space="preserve">  OZP-nájemné Tusarova 3/17                            </t>
  </si>
  <si>
    <t xml:space="preserve">  nájemné KUTA 3/17                                    </t>
  </si>
  <si>
    <t xml:space="preserve">  OZP-služby Roškotova 3/17                            </t>
  </si>
  <si>
    <t xml:space="preserve">  17047</t>
  </si>
  <si>
    <t xml:space="preserve">  OZP-nájemné Tusarova 4/17                            </t>
  </si>
  <si>
    <t xml:space="preserve">  17048</t>
  </si>
  <si>
    <t xml:space="preserve">  nájemné KUTA 4/17                                    </t>
  </si>
  <si>
    <t xml:space="preserve">  17049</t>
  </si>
  <si>
    <t xml:space="preserve">  OZP-služby Roškotova 4/17                            </t>
  </si>
  <si>
    <t xml:space="preserve">  OZP-služby Roškotova 5/17                            </t>
  </si>
  <si>
    <t xml:space="preserve">  17060</t>
  </si>
  <si>
    <t xml:space="preserve">  nájemné KUTA 5/17                                    </t>
  </si>
  <si>
    <t xml:space="preserve">  17061</t>
  </si>
  <si>
    <t xml:space="preserve">    5.5.2017</t>
  </si>
  <si>
    <t xml:space="preserve">  OZP-nájemné Tusarova 5/17                            </t>
  </si>
  <si>
    <t xml:space="preserve">  17078</t>
  </si>
  <si>
    <t xml:space="preserve">  OZP-služby Roškotova 6/17                            </t>
  </si>
  <si>
    <t xml:space="preserve">  nájemné KUTA 6/17                                    </t>
  </si>
  <si>
    <t xml:space="preserve">  17080</t>
  </si>
  <si>
    <t xml:space="preserve">    5.6.2017</t>
  </si>
  <si>
    <t xml:space="preserve">  OZP-nájemné Tusarova 6/17                            </t>
  </si>
  <si>
    <t xml:space="preserve">  OZP-služby Roškotova 7/17                            </t>
  </si>
  <si>
    <t xml:space="preserve">  17094</t>
  </si>
  <si>
    <t xml:space="preserve">  nájemné KUTA 7/17                                    </t>
  </si>
  <si>
    <t xml:space="preserve">  17095</t>
  </si>
  <si>
    <t xml:space="preserve">    5.7.2017</t>
  </si>
  <si>
    <t xml:space="preserve">  OZP-nájemné Tusarova 7/17                            </t>
  </si>
  <si>
    <t xml:space="preserve">  17109</t>
  </si>
  <si>
    <t xml:space="preserve">  OZP-služby Roškotova 8/17                            </t>
  </si>
  <si>
    <t xml:space="preserve">  17110</t>
  </si>
  <si>
    <t xml:space="preserve">  nájemné KUTA 8/17                                    </t>
  </si>
  <si>
    <t xml:space="preserve">  17111</t>
  </si>
  <si>
    <t xml:space="preserve">    5.8.2017</t>
  </si>
  <si>
    <t xml:space="preserve">  OZP-nájemné Tusarova 8/17                            </t>
  </si>
  <si>
    <t xml:space="preserve">  17122</t>
  </si>
  <si>
    <t xml:space="preserve">  OZP-služby Roškotova 9/17                            </t>
  </si>
  <si>
    <t xml:space="preserve">  17123</t>
  </si>
  <si>
    <t xml:space="preserve">  nájemné KUTA 9/17                                    </t>
  </si>
  <si>
    <t xml:space="preserve">  17124</t>
  </si>
  <si>
    <t xml:space="preserve">    5.9.2017</t>
  </si>
  <si>
    <t xml:space="preserve">  OZP-nájemné Tusarova 9/17                            </t>
  </si>
  <si>
    <t xml:space="preserve">  17136</t>
  </si>
  <si>
    <t xml:space="preserve">  nájemné KUTA 10/17                                   </t>
  </si>
  <si>
    <t xml:space="preserve">  OZP-nájemné Tusarova 10/17                           </t>
  </si>
  <si>
    <t xml:space="preserve">  17145</t>
  </si>
  <si>
    <t xml:space="preserve">  OZP-služby Roškotova 10/17                           </t>
  </si>
  <si>
    <t xml:space="preserve">   5.11.2017</t>
  </si>
  <si>
    <t xml:space="preserve">  OZP-pronájem servrovny Roškotova 11/17               </t>
  </si>
  <si>
    <t xml:space="preserve">  17152</t>
  </si>
  <si>
    <t xml:space="preserve">  OZP-služby Roškotova 11/17                           </t>
  </si>
  <si>
    <t xml:space="preserve">  17153</t>
  </si>
  <si>
    <t xml:space="preserve">  nájemné KUTA 11/17                                   </t>
  </si>
  <si>
    <t xml:space="preserve">  17154</t>
  </si>
  <si>
    <t xml:space="preserve">  OZP-nájemné Tusarova 11/17                           </t>
  </si>
  <si>
    <t xml:space="preserve">   5.12.2017</t>
  </si>
  <si>
    <t xml:space="preserve">  OZP-pronájem servrovny Roškotova 12/17               </t>
  </si>
  <si>
    <t xml:space="preserve">  17166</t>
  </si>
  <si>
    <t xml:space="preserve">  OZP-nájemné Tusarova 12/17                           </t>
  </si>
  <si>
    <t xml:space="preserve">  17167</t>
  </si>
  <si>
    <t xml:space="preserve">  OZP-služby Roškotova 12/17                           </t>
  </si>
  <si>
    <t xml:space="preserve">  17168</t>
  </si>
  <si>
    <t xml:space="preserve">  nájemné KUTA 12/17                                   </t>
  </si>
  <si>
    <t xml:space="preserve">  pronájem IT sítě 1/17                                </t>
  </si>
  <si>
    <t xml:space="preserve">  17081</t>
  </si>
  <si>
    <t xml:space="preserve">  pronájem IT sítě 2/17                                </t>
  </si>
  <si>
    <t xml:space="preserve">  17131</t>
  </si>
  <si>
    <t xml:space="preserve">  pronájem IT sítě 3/17                                </t>
  </si>
  <si>
    <t xml:space="preserve">  17164</t>
  </si>
  <si>
    <t xml:space="preserve">  pronájem IT sítě 4/17                                </t>
  </si>
  <si>
    <t xml:space="preserve">  17193</t>
  </si>
  <si>
    <t xml:space="preserve">  pronájem IT sítě OZP 5/17                            </t>
  </si>
  <si>
    <t xml:space="preserve">  17243</t>
  </si>
  <si>
    <t xml:space="preserve">  pronájem IT sítě 6/17                                </t>
  </si>
  <si>
    <t xml:space="preserve">  17278</t>
  </si>
  <si>
    <t xml:space="preserve">  pronájem IT sítě 7/17                                </t>
  </si>
  <si>
    <t xml:space="preserve">  17314</t>
  </si>
  <si>
    <t xml:space="preserve">  pronájem IT sítě 8/17                                </t>
  </si>
  <si>
    <t xml:space="preserve">  17354</t>
  </si>
  <si>
    <t xml:space="preserve">  pronájem IT sítě 9/17                                </t>
  </si>
  <si>
    <t xml:space="preserve">  17403</t>
  </si>
  <si>
    <t xml:space="preserve">  pronájem IT sítě 10/17                               </t>
  </si>
  <si>
    <t xml:space="preserve">  17442</t>
  </si>
  <si>
    <t xml:space="preserve">  pronájem IT sítě 11/17                               </t>
  </si>
  <si>
    <t xml:space="preserve">  17475</t>
  </si>
  <si>
    <t xml:space="preserve">  pronájem IT sítě 12/17                               </t>
  </si>
  <si>
    <t xml:space="preserve">  17042</t>
  </si>
  <si>
    <t xml:space="preserve">  telefony 1/17-terminál Brno                          </t>
  </si>
  <si>
    <t xml:space="preserve">  17055</t>
  </si>
  <si>
    <t xml:space="preserve">  telefony 1/17-terminály OZP                          </t>
  </si>
  <si>
    <t xml:space="preserve">  telefony 2/17-terminál Brno                          </t>
  </si>
  <si>
    <t xml:space="preserve">  17134</t>
  </si>
  <si>
    <t xml:space="preserve">  telefony 3/17-terminál Brno                          </t>
  </si>
  <si>
    <t xml:space="preserve">  17139</t>
  </si>
  <si>
    <t xml:space="preserve">  telefony 3/17-terminály OZP                          </t>
  </si>
  <si>
    <t xml:space="preserve">  17150</t>
  </si>
  <si>
    <t xml:space="preserve">  telefony 4/17-terminál Brno                          </t>
  </si>
  <si>
    <t xml:space="preserve">  telefony 4/17-terminály OZP                          </t>
  </si>
  <si>
    <t xml:space="preserve">  17186</t>
  </si>
  <si>
    <t xml:space="preserve">    3.6.2017</t>
  </si>
  <si>
    <t xml:space="preserve">  telefony 5/17-terminál Brno                          </t>
  </si>
  <si>
    <t xml:space="preserve">  17196</t>
  </si>
  <si>
    <t xml:space="preserve">  telefony 5/17-terminály OZP                          </t>
  </si>
  <si>
    <t xml:space="preserve">  17213</t>
  </si>
  <si>
    <t xml:space="preserve">   20.6.2017</t>
  </si>
  <si>
    <t xml:space="preserve">  telefony 1/17 Brno-dbp.k FD 17042                    </t>
  </si>
  <si>
    <t xml:space="preserve">  17214</t>
  </si>
  <si>
    <t xml:space="preserve">  telefony 2/17 Brno-dbp.k FD 17078                    </t>
  </si>
  <si>
    <t xml:space="preserve">  17215</t>
  </si>
  <si>
    <t xml:space="preserve">  telefony 3/17 Brno-dbp.k FD 17134                    </t>
  </si>
  <si>
    <t xml:space="preserve">  17216</t>
  </si>
  <si>
    <t xml:space="preserve">  telefony 4/17 Brno-dbp.k FD 17150                    </t>
  </si>
  <si>
    <t xml:space="preserve">  17246</t>
  </si>
  <si>
    <t xml:space="preserve">  telefony-terminály OZP                               </t>
  </si>
  <si>
    <t xml:space="preserve">  17281</t>
  </si>
  <si>
    <t xml:space="preserve">  telefony 7/17-terminály OZP                          </t>
  </si>
  <si>
    <t xml:space="preserve">  17317</t>
  </si>
  <si>
    <t xml:space="preserve">  telefony 8/17-terminály OZP                          </t>
  </si>
  <si>
    <t xml:space="preserve">  17357</t>
  </si>
  <si>
    <t xml:space="preserve">  telefony 9/17-terminály OZP                          </t>
  </si>
  <si>
    <t xml:space="preserve">  17402</t>
  </si>
  <si>
    <t xml:space="preserve">  telefony 10/17-terminály KB                          </t>
  </si>
  <si>
    <t xml:space="preserve">  17441</t>
  </si>
  <si>
    <t xml:space="preserve">  telefony 11/17-terminály OZP                         </t>
  </si>
  <si>
    <t xml:space="preserve">  17474</t>
  </si>
  <si>
    <t xml:space="preserve">  telefony 12/17 terminály OZP                         </t>
  </si>
  <si>
    <t xml:space="preserve">  telefony 1/17                                        </t>
  </si>
  <si>
    <t xml:space="preserve">  17082</t>
  </si>
  <si>
    <t xml:space="preserve">  telefony 2/17                                        </t>
  </si>
  <si>
    <t xml:space="preserve">  17133</t>
  </si>
  <si>
    <t xml:space="preserve">  telefony 3/17                                        </t>
  </si>
  <si>
    <t xml:space="preserve">  telefony 4/17                                        </t>
  </si>
  <si>
    <t xml:space="preserve">  17195</t>
  </si>
  <si>
    <t xml:space="preserve">  telefony 5/17                                        </t>
  </si>
  <si>
    <t xml:space="preserve">  17245</t>
  </si>
  <si>
    <t xml:space="preserve">   30.7.2017</t>
  </si>
  <si>
    <t xml:space="preserve">  telefony 6/17                                        </t>
  </si>
  <si>
    <t xml:space="preserve">  17280</t>
  </si>
  <si>
    <t xml:space="preserve">  telefony 7/17                                        </t>
  </si>
  <si>
    <t xml:space="preserve">  17316</t>
  </si>
  <si>
    <t xml:space="preserve">  telefony 8/17                                        </t>
  </si>
  <si>
    <t xml:space="preserve">  17356</t>
  </si>
  <si>
    <t xml:space="preserve">  telefony 9/17                                        </t>
  </si>
  <si>
    <t xml:space="preserve">  17401</t>
  </si>
  <si>
    <t xml:space="preserve">  telefony 10/17                                       </t>
  </si>
  <si>
    <t xml:space="preserve">  17440</t>
  </si>
  <si>
    <t xml:space="preserve">  telefony 11/17                                       </t>
  </si>
  <si>
    <t xml:space="preserve">  17473</t>
  </si>
  <si>
    <t xml:space="preserve">  telefony 12/17                                       </t>
  </si>
  <si>
    <t>servrovna</t>
  </si>
  <si>
    <t>IT síť</t>
  </si>
  <si>
    <t>serverovna</t>
  </si>
  <si>
    <t>nájmy</t>
  </si>
  <si>
    <t>mínus letošní rok + loňský</t>
  </si>
  <si>
    <t>3. Rezerva na pojistná plnění nevyřízených pojistných událostí</t>
  </si>
  <si>
    <t>Dlouhodobý hmotný majetek, jiný než majetek uváděný v položce "C.I.  Pozemky a stavby", a zásoby</t>
  </si>
  <si>
    <t>Zpracováno v souladu s Příl.2 vyhlášky č. 502/2002 Sb., ve znění pozdějších předpisů</t>
  </si>
  <si>
    <t>b) výnosy z ostatních investic, v tom:</t>
  </si>
  <si>
    <t>3. za ovládanými osobami nebo za osobami ve kterých má účetni jednotka podstatný vliv</t>
  </si>
  <si>
    <t>I.4.</t>
  </si>
  <si>
    <t>III.2)</t>
  </si>
  <si>
    <t xml:space="preserve">Ostatní </t>
  </si>
  <si>
    <t>Ostatní  z pojištění</t>
  </si>
  <si>
    <t>Dluhopisy  držené do splatnosti - účetní hodnota k 31.12.2017 / 31.12.2016</t>
  </si>
  <si>
    <t xml:space="preserve">G. II. b) </t>
  </si>
  <si>
    <t>G. III. c)</t>
  </si>
  <si>
    <t xml:space="preserve">G. III. a) </t>
  </si>
  <si>
    <t>G. III. b)</t>
  </si>
  <si>
    <t>Přehozeno</t>
  </si>
  <si>
    <t>G. V. b)</t>
  </si>
  <si>
    <t xml:space="preserve">H. II. a) </t>
  </si>
  <si>
    <t>PREVENCE z položky E. I.4. aktiv</t>
  </si>
  <si>
    <t>ZS</t>
  </si>
  <si>
    <t>VZZ</t>
  </si>
  <si>
    <r>
      <t>Běžné účetní období</t>
    </r>
    <r>
      <rPr>
        <sz val="7"/>
        <rFont val="Arial CE"/>
        <charset val="238"/>
      </rPr>
      <t xml:space="preserve">                          </t>
    </r>
    <r>
      <rPr>
        <sz val="6"/>
        <rFont val="Arial CE"/>
        <charset val="238"/>
      </rPr>
      <t>a) hrubá výše</t>
    </r>
  </si>
  <si>
    <r>
      <t xml:space="preserve">Běžné účetní období </t>
    </r>
    <r>
      <rPr>
        <sz val="7"/>
        <rFont val="Arial CE"/>
        <charset val="238"/>
      </rPr>
      <t xml:space="preserve">- </t>
    </r>
    <r>
      <rPr>
        <sz val="6"/>
        <rFont val="Arial CE"/>
        <charset val="238"/>
      </rPr>
      <t xml:space="preserve">snížení  </t>
    </r>
    <r>
      <rPr>
        <sz val="7"/>
        <rFont val="Arial CE"/>
        <charset val="238"/>
      </rPr>
      <t xml:space="preserve">                               </t>
    </r>
    <r>
      <rPr>
        <sz val="6"/>
        <rFont val="Arial CE"/>
        <charset val="238"/>
      </rPr>
      <t xml:space="preserve"> b) hodnota zajištění</t>
    </r>
  </si>
  <si>
    <r>
      <t>Běžné účetní období</t>
    </r>
    <r>
      <rPr>
        <sz val="7"/>
        <rFont val="Arial CE"/>
        <charset val="238"/>
      </rPr>
      <t xml:space="preserve">                         </t>
    </r>
    <r>
      <rPr>
        <sz val="6"/>
        <rFont val="Arial CE"/>
        <charset val="238"/>
      </rPr>
      <t xml:space="preserve"> čistá výše (1-2)</t>
    </r>
  </si>
  <si>
    <r>
      <t xml:space="preserve">Minulé účetní období                      </t>
    </r>
    <r>
      <rPr>
        <sz val="6"/>
        <rFont val="Arial CE"/>
        <charset val="238"/>
      </rPr>
      <t xml:space="preserve"> čistá výše</t>
    </r>
  </si>
  <si>
    <t>308</t>
  </si>
  <si>
    <t>Ostatní pohledávky z přímého pojištění a zajištění</t>
  </si>
  <si>
    <t>BÚ JT Bank 2282961/5800</t>
  </si>
  <si>
    <t>TÚ JT Bank</t>
  </si>
  <si>
    <t>VÚ JT Bank</t>
  </si>
  <si>
    <t>158</t>
  </si>
  <si>
    <t>BÚ ČSOB 284731170/0300-Č.Budějovice-terminál</t>
  </si>
  <si>
    <t>Ostat.pohledávky z CP-příspěvky a slevy</t>
  </si>
  <si>
    <t>Ostat.pohledávky z CP-zaměstnanecké slevy</t>
  </si>
  <si>
    <t>Ostat.pohledávky z DÚP-příspěvky a slevy</t>
  </si>
  <si>
    <t>* STR: Eurocross Assistance</t>
  </si>
  <si>
    <t>Závazky z PU Eurocross-Kč</t>
  </si>
  <si>
    <t>Závazky z PU Eurocross-valuty</t>
  </si>
  <si>
    <t>Náklady na CP-Eurocross Assistance</t>
  </si>
  <si>
    <t>Odstupné</t>
  </si>
  <si>
    <t>Odchodné</t>
  </si>
  <si>
    <t>Tvorba opr.pol. k pohl. k TO Egypt-nedaňová</t>
  </si>
  <si>
    <t>Náhrada nákladů na TŘ Egypt</t>
  </si>
  <si>
    <t>Výnosy z TÚ-oprava r.2017-nadaňové</t>
  </si>
  <si>
    <t>Rozp.opr.pol. k pohl. z TO Egypt-nedaňová</t>
  </si>
  <si>
    <t>Řádek výkazu</t>
  </si>
  <si>
    <t>Ř-Rozv.</t>
  </si>
  <si>
    <t>Ř-VZZ</t>
  </si>
  <si>
    <t>18-19</t>
  </si>
  <si>
    <t>a) oceňované reálnou hodnotou</t>
  </si>
  <si>
    <t>b) držené do splatnosti</t>
  </si>
  <si>
    <t>4. Rezerva na bonusy a slevy:</t>
  </si>
  <si>
    <t>1. Rezerva na penzijní a podobné závazky</t>
  </si>
  <si>
    <t>Věřitelé (Závazky vůči</t>
  </si>
  <si>
    <t xml:space="preserve"> =rozdíl v zaokrouhlení</t>
  </si>
  <si>
    <t>Dluhopisy držené do splatnosti-tuzemské</t>
  </si>
  <si>
    <t>Dluhopisy držené do splatnosti-zahraniční</t>
  </si>
  <si>
    <t>stav k 1.1.2018</t>
  </si>
  <si>
    <t>k 31.12.2018</t>
  </si>
  <si>
    <t>k 31.12.2018</t>
  </si>
  <si>
    <t>Pořizovací cena  (204)</t>
  </si>
  <si>
    <t>Oprávky (-) (208)</t>
  </si>
  <si>
    <t>(informace z tabulky "přecenění na reálnou hodnotu portf II. k 31.12.)</t>
  </si>
  <si>
    <t>Dluhopisy držené do splatnosti - účetní hodnota k 1.1.2018 / 2017</t>
  </si>
  <si>
    <t>r.18</t>
  </si>
  <si>
    <t xml:space="preserve">  18003</t>
  </si>
  <si>
    <t xml:space="preserve">   31.1.2018</t>
  </si>
  <si>
    <t xml:space="preserve">  diskont dhp. 705 do splatn. za 1/18                  </t>
  </si>
  <si>
    <t xml:space="preserve">  18005</t>
  </si>
  <si>
    <t xml:space="preserve">   28.2.2018</t>
  </si>
  <si>
    <t xml:space="preserve">  diskont dhp.705 do splatn. za 2/18                   </t>
  </si>
  <si>
    <t xml:space="preserve">  18007</t>
  </si>
  <si>
    <t xml:space="preserve">   31.3.2018</t>
  </si>
  <si>
    <t xml:space="preserve">  diskont dhp. 705 do splatn. za 3/18                  </t>
  </si>
  <si>
    <t xml:space="preserve">  18011</t>
  </si>
  <si>
    <t xml:space="preserve">   30.4.2018</t>
  </si>
  <si>
    <t xml:space="preserve">  diskont dhp. 705 do splatn. za 4/18                  </t>
  </si>
  <si>
    <t xml:space="preserve">  18013</t>
  </si>
  <si>
    <t xml:space="preserve">   31.5.2018</t>
  </si>
  <si>
    <t xml:space="preserve">  diskont dhp.705 do splatn. za 5/18                   </t>
  </si>
  <si>
    <t xml:space="preserve">  18015</t>
  </si>
  <si>
    <t xml:space="preserve">   30.6.2018</t>
  </si>
  <si>
    <t xml:space="preserve">  diskont dhp.705 do splatn. za 6/18                   </t>
  </si>
  <si>
    <t xml:space="preserve">  18017</t>
  </si>
  <si>
    <t xml:space="preserve">   31.8.2018</t>
  </si>
  <si>
    <t xml:space="preserve">  diskont dhp.705 do splatn. za 8/18                   </t>
  </si>
  <si>
    <t xml:space="preserve">  18019</t>
  </si>
  <si>
    <t xml:space="preserve">   31.7.2018</t>
  </si>
  <si>
    <t xml:space="preserve">  diskont dhp.705 do splatn. za 7/18                   </t>
  </si>
  <si>
    <t xml:space="preserve">  18023</t>
  </si>
  <si>
    <t xml:space="preserve">   30.9.2018</t>
  </si>
  <si>
    <t xml:space="preserve">  diskont dhp. 705 do splatn. za 9/18                  </t>
  </si>
  <si>
    <t xml:space="preserve">  18026</t>
  </si>
  <si>
    <t xml:space="preserve">  31.10.2018</t>
  </si>
  <si>
    <t xml:space="preserve">  diskont dhp.705 do splatnosti za 10/18               </t>
  </si>
  <si>
    <t xml:space="preserve">  18028</t>
  </si>
  <si>
    <t xml:space="preserve">  30.11.2018</t>
  </si>
  <si>
    <t xml:space="preserve">  diskont dhp.705 do splatnosti za 11/18               </t>
  </si>
  <si>
    <t xml:space="preserve">  18030</t>
  </si>
  <si>
    <t xml:space="preserve">  31.12.2018</t>
  </si>
  <si>
    <t xml:space="preserve">  diskont.dhp.705 do splatnosti za 12/18               </t>
  </si>
  <si>
    <t xml:space="preserve">  diskont dhp. 706 do splatn. za 1/18                  </t>
  </si>
  <si>
    <t xml:space="preserve">  diskont dhp.706 do splatn. za 2/18                   </t>
  </si>
  <si>
    <t xml:space="preserve">  diskont dhp. 706 do splatn. za 3/18                  </t>
  </si>
  <si>
    <t xml:space="preserve">  diskont dhp. 706 do splatn. za 4/18                  </t>
  </si>
  <si>
    <t xml:space="preserve">  diskont dhp.706 do splatn. za 5/18                   </t>
  </si>
  <si>
    <t xml:space="preserve">  diskont dhp.706 do splatn. za 6/18                   </t>
  </si>
  <si>
    <t xml:space="preserve">  diskont dhp.706 do splatn. za 8/18                   </t>
  </si>
  <si>
    <t xml:space="preserve">  diskont dhp.706 do splatn. za 7/18                   </t>
  </si>
  <si>
    <t xml:space="preserve">  diskont dhp. 706 do splatn. za 9/18                  </t>
  </si>
  <si>
    <t xml:space="preserve">  diskont dhp.706 do splatnosti za 10/18               </t>
  </si>
  <si>
    <t xml:space="preserve">  diskont dhp.706 do splatnosti za 11/18               </t>
  </si>
  <si>
    <t xml:space="preserve">  diskont.dhp.706 do splatnosti za 12/18               </t>
  </si>
  <si>
    <t xml:space="preserve">  18002</t>
  </si>
  <si>
    <t xml:space="preserve">  AÚV 1/18                                             </t>
  </si>
  <si>
    <t xml:space="preserve">  18004</t>
  </si>
  <si>
    <t xml:space="preserve">  AÚV 2/18                                             </t>
  </si>
  <si>
    <t xml:space="preserve">  18006</t>
  </si>
  <si>
    <t xml:space="preserve">  AÚV 3/18                                             </t>
  </si>
  <si>
    <t xml:space="preserve">  18009</t>
  </si>
  <si>
    <t xml:space="preserve">   11.4.2018</t>
  </si>
  <si>
    <t xml:space="preserve">  AÚV 4/18                                             </t>
  </si>
  <si>
    <t xml:space="preserve">  splacení dhp CZ REP. 11.4.19-AÚV                     </t>
  </si>
  <si>
    <t xml:space="preserve">  18010</t>
  </si>
  <si>
    <t xml:space="preserve">  18012</t>
  </si>
  <si>
    <t xml:space="preserve">  AÚV 5/18                                             </t>
  </si>
  <si>
    <t xml:space="preserve">  18014</t>
  </si>
  <si>
    <t xml:space="preserve">  AÚV 6/18                                             </t>
  </si>
  <si>
    <t xml:space="preserve">  18018</t>
  </si>
  <si>
    <t xml:space="preserve">  AÚV 7/18                                             </t>
  </si>
  <si>
    <t xml:space="preserve">  18020</t>
  </si>
  <si>
    <t xml:space="preserve">  AÚV 8/18                                             </t>
  </si>
  <si>
    <t xml:space="preserve">  18022</t>
  </si>
  <si>
    <t xml:space="preserve">  AÚV 9/18                                             </t>
  </si>
  <si>
    <t xml:space="preserve">  18025</t>
  </si>
  <si>
    <t xml:space="preserve">  AÚV 10/18                                            </t>
  </si>
  <si>
    <t xml:space="preserve">  18027</t>
  </si>
  <si>
    <t xml:space="preserve">  AÚV 11/18                                            </t>
  </si>
  <si>
    <t xml:space="preserve">  18029</t>
  </si>
  <si>
    <t xml:space="preserve">  AÚV 12/18                                            </t>
  </si>
  <si>
    <t xml:space="preserve">  18021</t>
  </si>
  <si>
    <t xml:space="preserve">   29.9.2018</t>
  </si>
  <si>
    <t xml:space="preserve">  splacení dhp. CZECH REP. 29.9.21-AÚV                 </t>
  </si>
  <si>
    <t>kontrola r.18</t>
  </si>
  <si>
    <t>vyjmuto z přílohy</t>
  </si>
  <si>
    <t>E aktiv</t>
  </si>
  <si>
    <t>Pohledávky k 31.12.2018</t>
  </si>
  <si>
    <t>C.III.b</t>
  </si>
  <si>
    <t>Stroje a zařízení F I.</t>
  </si>
  <si>
    <t> 2018</t>
  </si>
  <si>
    <t>Stav k 31.12.2018</t>
  </si>
  <si>
    <t>k  31.12.2018</t>
  </si>
  <si>
    <t>! V roce 2018 změna dle konzultace s Ing. Kosovou nad uzávěrkou r.17. = pohledávky z CP pobočky není OZP, ale zprostředkovatelé.</t>
  </si>
  <si>
    <t>pohl za spřízn.osobami PREVENCE</t>
  </si>
  <si>
    <t>pohl za spřízn.osobami OZP</t>
  </si>
  <si>
    <t>OZP z položky E. I.4. a E.III. aktiv</t>
  </si>
  <si>
    <t>rok 2018</t>
  </si>
  <si>
    <t>nárůst v 18=navýšení platů, odstupné, odchodné, nárůst DPP</t>
  </si>
  <si>
    <t>nárůst v 18=náklady na GDPR včetně migrace dat</t>
  </si>
  <si>
    <t>OZP-příspěvky na zvýhodněné pojištění léčebných výloh v zahraničí klientů OZP</t>
  </si>
  <si>
    <t>PREVENCE-příspěvky na podporu úrazového pojištění dětí, klientů OZP*</t>
  </si>
  <si>
    <t>PREVENCE-příspěvky na zvýhodnění poj.léčeb.výloh v zahraničí klientů OZP*</t>
  </si>
  <si>
    <t xml:space="preserve">    4.1.2018</t>
  </si>
  <si>
    <t xml:space="preserve">  www prezentace vitalitas.cz 1-3/18                   </t>
  </si>
  <si>
    <t xml:space="preserve">  správa soc.sítě Facebook 1.-28.1.18                  </t>
  </si>
  <si>
    <t xml:space="preserve">  18042</t>
  </si>
  <si>
    <t xml:space="preserve">    5.2.2018</t>
  </si>
  <si>
    <t xml:space="preserve">  návrh obálky VZ r.2017                               </t>
  </si>
  <si>
    <t xml:space="preserve">  18056</t>
  </si>
  <si>
    <t xml:space="preserve">   21.2.2018</t>
  </si>
  <si>
    <t xml:space="preserve">  prezentace www.info.cz 19.3.-31.12.18                </t>
  </si>
  <si>
    <t xml:space="preserve">  18058</t>
  </si>
  <si>
    <t xml:space="preserve">   16.2.2018</t>
  </si>
  <si>
    <t xml:space="preserve">  reklamní prezentace 24.2.18                          </t>
  </si>
  <si>
    <t xml:space="preserve">  18100</t>
  </si>
  <si>
    <t xml:space="preserve">   27.2.2018</t>
  </si>
  <si>
    <t xml:space="preserve">  správa soc.sít Facebook 29.1.-26.2.18                </t>
  </si>
  <si>
    <t xml:space="preserve">  18106</t>
  </si>
  <si>
    <t xml:space="preserve">    3.4.2018</t>
  </si>
  <si>
    <t xml:space="preserve">  www prezentace vitalitas.cz 4-6/18                   </t>
  </si>
  <si>
    <t xml:space="preserve">  18109</t>
  </si>
  <si>
    <t xml:space="preserve">   25.3.2018</t>
  </si>
  <si>
    <t xml:space="preserve">  správa soc.sítě Facebook 26.2.-25.3.18               </t>
  </si>
  <si>
    <t xml:space="preserve">  18130</t>
  </si>
  <si>
    <t xml:space="preserve">   12.4.2018</t>
  </si>
  <si>
    <t xml:space="preserve">  reklam.prezentace r.2018                             </t>
  </si>
  <si>
    <t xml:space="preserve">  18150</t>
  </si>
  <si>
    <t xml:space="preserve">   29.4.2018</t>
  </si>
  <si>
    <t xml:space="preserve">  správa soc.sítě Facebook 26.3.-29.4.18               </t>
  </si>
  <si>
    <t xml:space="preserve">  18183</t>
  </si>
  <si>
    <t xml:space="preserve">  správa soc.sítě Facebook 30.4.-27.5.18               </t>
  </si>
  <si>
    <t xml:space="preserve">  18191</t>
  </si>
  <si>
    <t xml:space="preserve">    3.6.2018</t>
  </si>
  <si>
    <t xml:space="preserve">  propagační akce SOBSA 3.6.18                         </t>
  </si>
  <si>
    <t xml:space="preserve">  18209</t>
  </si>
  <si>
    <t xml:space="preserve">   22.6.2018</t>
  </si>
  <si>
    <t xml:space="preserve">  inzerce v Bonus Info 1/18                            </t>
  </si>
  <si>
    <t xml:space="preserve">  18210</t>
  </si>
  <si>
    <t xml:space="preserve">   26.6.2018</t>
  </si>
  <si>
    <t xml:space="preserve">  info k GDPR, inzerce Bonus                           </t>
  </si>
  <si>
    <t xml:space="preserve">  18217</t>
  </si>
  <si>
    <t xml:space="preserve">   28.6.2018</t>
  </si>
  <si>
    <t xml:space="preserve">  správa soc.sítě Facebook 28.5.-24.6.18               </t>
  </si>
  <si>
    <t xml:space="preserve">  18220</t>
  </si>
  <si>
    <t xml:space="preserve">    2.7.2018</t>
  </si>
  <si>
    <t xml:space="preserve">  prezentace www.vitalitas.cz 7-9/18                   </t>
  </si>
  <si>
    <t xml:space="preserve">  18257</t>
  </si>
  <si>
    <t xml:space="preserve">  doména "vitalitas.cz" 8-12/18                        </t>
  </si>
  <si>
    <t xml:space="preserve">  webové služby k doméně "vitalitas.cz                 </t>
  </si>
  <si>
    <t xml:space="preserve">  18264</t>
  </si>
  <si>
    <t xml:space="preserve">   29.7.2018</t>
  </si>
  <si>
    <t xml:space="preserve">  správa soc.sítě Facebook 25.6.-29.7.18               </t>
  </si>
  <si>
    <t xml:space="preserve">  18284</t>
  </si>
  <si>
    <t xml:space="preserve">  správa soc.sítě Facebook 30.7.-26.8.18               </t>
  </si>
  <si>
    <t xml:space="preserve">  18295</t>
  </si>
  <si>
    <t xml:space="preserve">   10.9.2018</t>
  </si>
  <si>
    <t xml:space="preserve">  plakáty, banery,samolepky k CP a DÚP                 </t>
  </si>
  <si>
    <t xml:space="preserve">  18314</t>
  </si>
  <si>
    <t xml:space="preserve">   1.10.2018</t>
  </si>
  <si>
    <t xml:space="preserve">  prezentace www.vitalitas.cz 10-12/18                 </t>
  </si>
  <si>
    <t xml:space="preserve">  18315</t>
  </si>
  <si>
    <t xml:space="preserve">  hosting virtuál.serveru 10/18                        </t>
  </si>
  <si>
    <t xml:space="preserve">  18321</t>
  </si>
  <si>
    <t xml:space="preserve">  správa soc.sítě Facebook 27.8.-30.9.18               </t>
  </si>
  <si>
    <t xml:space="preserve">  18360</t>
  </si>
  <si>
    <t xml:space="preserve">  správa soc.sítě Facebook 1.10.-28.10,18              </t>
  </si>
  <si>
    <t xml:space="preserve">  18363</t>
  </si>
  <si>
    <t xml:space="preserve">  25.10.2018</t>
  </si>
  <si>
    <t xml:space="preserve">  propagace MM-Golf na turnaji 7.10.18                 </t>
  </si>
  <si>
    <t xml:space="preserve">  18387</t>
  </si>
  <si>
    <t xml:space="preserve">   3.12.2018</t>
  </si>
  <si>
    <t xml:space="preserve">  návrh titulní strany VZ za rok 2018                  </t>
  </si>
  <si>
    <t xml:space="preserve">  18388</t>
  </si>
  <si>
    <t xml:space="preserve">  zpracování návrhů PPF 2019                           </t>
  </si>
  <si>
    <t xml:space="preserve">  18390</t>
  </si>
  <si>
    <t xml:space="preserve">  správa soc.sítě Facebook 1.-25.11.18                 </t>
  </si>
  <si>
    <t xml:space="preserve">  18415</t>
  </si>
  <si>
    <t xml:space="preserve">  20.12.2018</t>
  </si>
  <si>
    <t xml:space="preserve">  18417</t>
  </si>
  <si>
    <t xml:space="preserve">  30.12.2018</t>
  </si>
  <si>
    <t xml:space="preserve">  správa sítě Facebook 26.11.-30.12.18                 </t>
  </si>
  <si>
    <t xml:space="preserve">  18041</t>
  </si>
  <si>
    <t xml:space="preserve">  prezentace www info 1.1.-18.3.18                     </t>
  </si>
  <si>
    <t xml:space="preserve">  inzerce MEXT 1-3/18                                  </t>
  </si>
  <si>
    <t xml:space="preserve">  SSL Web Serve Certif. 1-3/18                         </t>
  </si>
  <si>
    <t xml:space="preserve">  www služby+doména Vital 1-3/18                       </t>
  </si>
  <si>
    <t xml:space="preserve">  18077</t>
  </si>
  <si>
    <t xml:space="preserve">  SSL Web Serve Certif. 4/18                           </t>
  </si>
  <si>
    <t xml:space="preserve">  www služby+doména Vital 4-6/18                       </t>
  </si>
  <si>
    <t xml:space="preserve">  inzerce MEXT 4-6/18                                  </t>
  </si>
  <si>
    <t xml:space="preserve">  18121</t>
  </si>
  <si>
    <t xml:space="preserve">  www služby + doména Vital 7-8/17                     </t>
  </si>
  <si>
    <t xml:space="preserve">  18048</t>
  </si>
  <si>
    <t xml:space="preserve">  CP 1/18 provize 2% a 5%-OZP                          </t>
  </si>
  <si>
    <t xml:space="preserve">  CP 1/18 provize 1%-OZP                               </t>
  </si>
  <si>
    <t xml:space="preserve">  18092</t>
  </si>
  <si>
    <t xml:space="preserve">  CP 2/18 provize OZP 2% a 5%                          </t>
  </si>
  <si>
    <t xml:space="preserve">  CP 2/18 provize OZP 1%                               </t>
  </si>
  <si>
    <t xml:space="preserve">  18125</t>
  </si>
  <si>
    <t xml:space="preserve">  CP 3/18-provize 2% + 5% OZP                          </t>
  </si>
  <si>
    <t xml:space="preserve">  CP 3/18-provize 1% OZP                               </t>
  </si>
  <si>
    <t xml:space="preserve">  18158</t>
  </si>
  <si>
    <t xml:space="preserve">  CP 4/18-provize 2% a 5% OZP                          </t>
  </si>
  <si>
    <t xml:space="preserve">  CP 4/18-provize 1% OZP                               </t>
  </si>
  <si>
    <t xml:space="preserve">  18200</t>
  </si>
  <si>
    <t xml:space="preserve">  CP 5/18 provize 2% a 5% OZP                          </t>
  </si>
  <si>
    <t xml:space="preserve">  CP 5/18 provize 1% OZP                               </t>
  </si>
  <si>
    <t xml:space="preserve">  18241</t>
  </si>
  <si>
    <t xml:space="preserve">  CP 6/18-provize 2% a 5% OZP                          </t>
  </si>
  <si>
    <t xml:space="preserve">  CP 6/18-provize 1%OZP                                </t>
  </si>
  <si>
    <t xml:space="preserve">  18269</t>
  </si>
  <si>
    <t xml:space="preserve">  CP 7/18 provize 2% a 5% OZP                          </t>
  </si>
  <si>
    <t xml:space="preserve">  CP 7/18 provize 1% OZP                               </t>
  </si>
  <si>
    <t xml:space="preserve">  18303</t>
  </si>
  <si>
    <t xml:space="preserve">  CP 8/18-provize 2% a 5% OZP                          </t>
  </si>
  <si>
    <t xml:space="preserve">  CP 8/18-provize 1% OZP                               </t>
  </si>
  <si>
    <t xml:space="preserve">  18337</t>
  </si>
  <si>
    <t xml:space="preserve">  CP 9/18 provize 2% a 5% OZP                          </t>
  </si>
  <si>
    <t xml:space="preserve">  CP 9/18 provize 1% OZP                               </t>
  </si>
  <si>
    <t xml:space="preserve">  18370</t>
  </si>
  <si>
    <t xml:space="preserve">  CP 10/18 provize 2% a 5% OZP                         </t>
  </si>
  <si>
    <t xml:space="preserve">  CP 10/18 provize 1% OZP                              </t>
  </si>
  <si>
    <t xml:space="preserve">  18408</t>
  </si>
  <si>
    <t xml:space="preserve">  CP 11/18 provize 2% a 5% OZP                         </t>
  </si>
  <si>
    <t xml:space="preserve">  CP 11/18 provize 1% OZP                              </t>
  </si>
  <si>
    <t xml:space="preserve">  18432</t>
  </si>
  <si>
    <t xml:space="preserve">  CP 12/18 provize 2% a 5% OZP                         </t>
  </si>
  <si>
    <t xml:space="preserve">  CP 12/18 provize 1% OZP                              </t>
  </si>
  <si>
    <t xml:space="preserve">  18001</t>
  </si>
  <si>
    <t xml:space="preserve">  CP 1/18 provize ZPŠ                                  </t>
  </si>
  <si>
    <t xml:space="preserve">  CP 2/18 provize ZPŠ                                  </t>
  </si>
  <si>
    <t xml:space="preserve">  CP 3/18 provize ZPŠ                                  </t>
  </si>
  <si>
    <t xml:space="preserve">  CP 4/18 provize ZPŠ                                  </t>
  </si>
  <si>
    <t xml:space="preserve">  CP 5/18 provize ZPŠ                                  </t>
  </si>
  <si>
    <t xml:space="preserve">  CP 6/18 provize ZPŠ                                  </t>
  </si>
  <si>
    <t xml:space="preserve">  18024</t>
  </si>
  <si>
    <t xml:space="preserve">  CP 7/18 provize ZPŠ                                  </t>
  </si>
  <si>
    <t xml:space="preserve">  CP 8/18 provize ZPŠ                                  </t>
  </si>
  <si>
    <t xml:space="preserve">  18034</t>
  </si>
  <si>
    <t xml:space="preserve">  CP 9/18 provize ZPŠ                                  </t>
  </si>
  <si>
    <t xml:space="preserve">  18038</t>
  </si>
  <si>
    <t xml:space="preserve">  CP 10/18 provize ZPŠ                                 </t>
  </si>
  <si>
    <t xml:space="preserve">  CP 11/18 provize ZPŠ                                 </t>
  </si>
  <si>
    <t xml:space="preserve">  18047</t>
  </si>
  <si>
    <t xml:space="preserve">  CP 12/18 provize ZPŠ                                 </t>
  </si>
  <si>
    <t xml:space="preserve">  18049</t>
  </si>
  <si>
    <t xml:space="preserve">  CP 2018-provize ZPŠ za příznivý škodní průběh        </t>
  </si>
  <si>
    <t xml:space="preserve">  18050</t>
  </si>
  <si>
    <t xml:space="preserve">  CP 2018-provize ZPŠ za příz.škodní průběh-doúčt.     </t>
  </si>
  <si>
    <t xml:space="preserve">  CP 1/18 provize CA Komfort                           </t>
  </si>
  <si>
    <t xml:space="preserve">  CP 2/18 provize CA Komfort                           </t>
  </si>
  <si>
    <t xml:space="preserve">  CP 3/18 provize CA Komfort                           </t>
  </si>
  <si>
    <t xml:space="preserve">  CP 4/18 provize CA Komfort                           </t>
  </si>
  <si>
    <t xml:space="preserve">  CP 6/18 provize CA Komfort                           </t>
  </si>
  <si>
    <t xml:space="preserve">  CP 5/18 provize CA Komfort                           </t>
  </si>
  <si>
    <t xml:space="preserve">  CP 7/18 provize CA Komfort                           </t>
  </si>
  <si>
    <t xml:space="preserve">  CP 8/18 provize CA Komfort                           </t>
  </si>
  <si>
    <t xml:space="preserve">  18043</t>
  </si>
  <si>
    <t xml:space="preserve">  CP 11/18 provize CA Komfort                          </t>
  </si>
  <si>
    <t xml:space="preserve">  18132</t>
  </si>
  <si>
    <t xml:space="preserve">  CP 8/18 provize CA Komfort-oprava                    </t>
  </si>
  <si>
    <t xml:space="preserve">  CP 1/18 provize Arowana Travel                       </t>
  </si>
  <si>
    <t xml:space="preserve">  CP 2/18 provize Arowana Travel                       </t>
  </si>
  <si>
    <t xml:space="preserve">  CP 3/18 provize Arowana Travel                       </t>
  </si>
  <si>
    <t xml:space="preserve">  CP 6/18 provize Arawana Travel                       </t>
  </si>
  <si>
    <t xml:space="preserve">  CP 7/18 provize Arowana Travel                       </t>
  </si>
  <si>
    <t xml:space="preserve">  18031</t>
  </si>
  <si>
    <t xml:space="preserve">  CP 8/18 provize Arowana Travel                       </t>
  </si>
  <si>
    <t xml:space="preserve">  18035</t>
  </si>
  <si>
    <t xml:space="preserve">  CP 9/18 provize Arowana Travel                       </t>
  </si>
  <si>
    <t xml:space="preserve">  18039</t>
  </si>
  <si>
    <t xml:space="preserve">  CP 10/18 provize Arowana Travel                      </t>
  </si>
  <si>
    <t xml:space="preserve">  18044</t>
  </si>
  <si>
    <t xml:space="preserve">  CP 11/18 provize Arowana Travel                      </t>
  </si>
  <si>
    <t xml:space="preserve">  CP 12/18 provize Arowana Travel                      </t>
  </si>
  <si>
    <t xml:space="preserve">  CP 6/18 CA Coufalová-Kufrujeme                       </t>
  </si>
  <si>
    <t xml:space="preserve">  CP 10/18 provize CA Coufalová (Kufrujeme.cz)         </t>
  </si>
  <si>
    <t xml:space="preserve">  18045</t>
  </si>
  <si>
    <t xml:space="preserve">  CP 11/18 provize CA Coufalová (Kufrujeme.cz)         </t>
  </si>
  <si>
    <t xml:space="preserve">  18008</t>
  </si>
  <si>
    <t xml:space="preserve">  CP 2/18 provize CA Zdražilová                        </t>
  </si>
  <si>
    <t xml:space="preserve">  CP 3/18 provize CA Zdražilová                        </t>
  </si>
  <si>
    <t xml:space="preserve">  18016</t>
  </si>
  <si>
    <t xml:space="preserve">  CP 4/18 provize CA Zdražilová                        </t>
  </si>
  <si>
    <t xml:space="preserve">  CP 7/18 provize CA Zdražilová                        </t>
  </si>
  <si>
    <t xml:space="preserve">  18032</t>
  </si>
  <si>
    <t xml:space="preserve">  CP 8/18 provize CA Zdražilová                        </t>
  </si>
  <si>
    <t xml:space="preserve">  18036</t>
  </si>
  <si>
    <t xml:space="preserve">  CP 9/18 provize CA Zdražilová                        </t>
  </si>
  <si>
    <t xml:space="preserve">  18040</t>
  </si>
  <si>
    <t xml:space="preserve">  CP 10/18 provize CA Zdražilová                       </t>
  </si>
  <si>
    <t xml:space="preserve">  18052</t>
  </si>
  <si>
    <t xml:space="preserve">  17.12.2018</t>
  </si>
  <si>
    <t xml:space="preserve">  CP 2018-odměny sjednatelům ZPŠ                       </t>
  </si>
  <si>
    <t xml:space="preserve">  DÚP 1/18 provize 2% a 5%-OZP                         </t>
  </si>
  <si>
    <t xml:space="preserve">  DÚP 1/18 provize 1%-OZP                              </t>
  </si>
  <si>
    <t xml:space="preserve">  DÚP 2/18 provize OZP 2% a 5%                         </t>
  </si>
  <si>
    <t xml:space="preserve">  DÚP 2/18 provize OZP 1%                              </t>
  </si>
  <si>
    <t xml:space="preserve">  DÚP 3/18-provize 2% + 5% OZP                         </t>
  </si>
  <si>
    <t xml:space="preserve">  DÚP 3/18-provize 1% OZP                              </t>
  </si>
  <si>
    <t xml:space="preserve">  DÚP 4/18-provize 2% a 5% OZP                         </t>
  </si>
  <si>
    <t xml:space="preserve">  DÚP 4/18-provize 1% OZP                              </t>
  </si>
  <si>
    <t xml:space="preserve">  DÚP 5/18 provize 2% a 5% OZP                         </t>
  </si>
  <si>
    <t xml:space="preserve">  DÚP 5/18 provize 1% OZP                              </t>
  </si>
  <si>
    <t xml:space="preserve">  DÚP 6/18-provize 2% a 5% OZP                         </t>
  </si>
  <si>
    <t xml:space="preserve">  DÚP 6/18-provize 1%OZP                               </t>
  </si>
  <si>
    <t xml:space="preserve">  DÚP 7/18 provize 2% a 5% OZP                         </t>
  </si>
  <si>
    <t xml:space="preserve">  DÚP 7/18 provize 1% OZP                              </t>
  </si>
  <si>
    <t xml:space="preserve">  DÚP 8/18-provize 2% a 5% OZP                         </t>
  </si>
  <si>
    <t xml:space="preserve">  DÚP 8/18-provize 1% OZP                              </t>
  </si>
  <si>
    <t xml:space="preserve">  DÚP 9/18 provize 2% a 5% OZP                         </t>
  </si>
  <si>
    <t xml:space="preserve">  DÚP 9/18 provize 1% OZP                              </t>
  </si>
  <si>
    <t xml:space="preserve">  DÚP 10/18 provize 2% a 5% OZP                        </t>
  </si>
  <si>
    <t xml:space="preserve">  DÚP 10/18 provize 1% OZP                             </t>
  </si>
  <si>
    <t xml:space="preserve">  DÚP 11/18 provize 2% a 5% OZP                        </t>
  </si>
  <si>
    <t xml:space="preserve">  DÚP 11/18 provize 1% OZP                             </t>
  </si>
  <si>
    <t xml:space="preserve">  DÚP 12/18 provize 2% a 5% OZP                        </t>
  </si>
  <si>
    <t xml:space="preserve">  DÚP 12/18 provize 1% OZP                             </t>
  </si>
  <si>
    <t xml:space="preserve">  DÚP 2/18 provize ZPŠ                                 </t>
  </si>
  <si>
    <t xml:space="preserve">  DÚP 3/18 provize ZPŠ                                 </t>
  </si>
  <si>
    <t xml:space="preserve">  DÚP 5/18 provize ZPŠ                                 </t>
  </si>
  <si>
    <t xml:space="preserve">  DÚP 7/18 provize ZPŠ                                 </t>
  </si>
  <si>
    <t xml:space="preserve">  DÚP 8/18 provize ZPŠ                                 </t>
  </si>
  <si>
    <t xml:space="preserve">  18037</t>
  </si>
  <si>
    <t xml:space="preserve">  DÚP 10/18 provize ZPŠ                                </t>
  </si>
  <si>
    <t xml:space="preserve">  18046</t>
  </si>
  <si>
    <t xml:space="preserve">  DÚP 12/18 provize ZPŠ                                </t>
  </si>
  <si>
    <t xml:space="preserve">    2.1.2018</t>
  </si>
  <si>
    <t xml:space="preserve">  CDCP-vedení evidence emise I.Q/18                    </t>
  </si>
  <si>
    <t xml:space="preserve">  JUDr.Sobotka-prověření podezřelých PU 1/18           </t>
  </si>
  <si>
    <t xml:space="preserve">  kurýrní služby 1/18                                  </t>
  </si>
  <si>
    <t xml:space="preserve">   15.2.2018</t>
  </si>
  <si>
    <t xml:space="preserve">  revize elektrospotřebičů                             </t>
  </si>
  <si>
    <t xml:space="preserve">  18063</t>
  </si>
  <si>
    <t xml:space="preserve">  poradenství 1/18-SOLVENCY II.                        </t>
  </si>
  <si>
    <t xml:space="preserve">  18064</t>
  </si>
  <si>
    <t xml:space="preserve">    1.3.2018</t>
  </si>
  <si>
    <t xml:space="preserve">  18079</t>
  </si>
  <si>
    <t xml:space="preserve">  JUDr.Sobotka-prověř.podezřelých PU 2/18              </t>
  </si>
  <si>
    <t xml:space="preserve">  18108</t>
  </si>
  <si>
    <t xml:space="preserve">  JUDr.Sobotka-prověř.podezřelých PU 3/18              </t>
  </si>
  <si>
    <t xml:space="preserve">  18111</t>
  </si>
  <si>
    <t xml:space="preserve">   29.3.2018</t>
  </si>
  <si>
    <t xml:space="preserve">  18112</t>
  </si>
  <si>
    <t xml:space="preserve">  kurýrní služby 3/18                                  </t>
  </si>
  <si>
    <t xml:space="preserve">  18128</t>
  </si>
  <si>
    <t xml:space="preserve">   13.4.2018</t>
  </si>
  <si>
    <t xml:space="preserve">  servis skartovačky                                   </t>
  </si>
  <si>
    <t xml:space="preserve">  18129</t>
  </si>
  <si>
    <t xml:space="preserve">  CDCP-vedení evidence emise II.Q/18                   </t>
  </si>
  <si>
    <t xml:space="preserve">  18144</t>
  </si>
  <si>
    <t xml:space="preserve">  JUDr.Sobotka-prověř.podezřelých PÚ 4/18              </t>
  </si>
  <si>
    <t xml:space="preserve">  18149</t>
  </si>
  <si>
    <t xml:space="preserve">    4.5.2018</t>
  </si>
  <si>
    <t xml:space="preserve">  servis tiskárny                                      </t>
  </si>
  <si>
    <t xml:space="preserve">  18155</t>
  </si>
  <si>
    <t xml:space="preserve">    9.5.2018</t>
  </si>
  <si>
    <t xml:space="preserve">  školení řidičů, prověrka BOZP                        </t>
  </si>
  <si>
    <t xml:space="preserve">  18165</t>
  </si>
  <si>
    <t xml:space="preserve">   22.5.2018</t>
  </si>
  <si>
    <t xml:space="preserve">  poradenství k SOLVENCY 2-5/18                        </t>
  </si>
  <si>
    <t xml:space="preserve">  18184</t>
  </si>
  <si>
    <t xml:space="preserve">   23.5.2018</t>
  </si>
  <si>
    <t xml:space="preserve">  poplatek LEI                                         </t>
  </si>
  <si>
    <t xml:space="preserve">  18185</t>
  </si>
  <si>
    <t xml:space="preserve">   13.5.2018</t>
  </si>
  <si>
    <t xml:space="preserve">  výměna monitorů P.Š.+M.T.                            </t>
  </si>
  <si>
    <t xml:space="preserve">  18205</t>
  </si>
  <si>
    <t xml:space="preserve">  JUDr.Sobotka-prověř.podezřelých PÚ 5/18              </t>
  </si>
  <si>
    <t xml:space="preserve">  18214</t>
  </si>
  <si>
    <t xml:space="preserve">   20.6.2018</t>
  </si>
  <si>
    <t xml:space="preserve">  obnova os.certifikátu V.H.                           </t>
  </si>
  <si>
    <t xml:space="preserve">  18230</t>
  </si>
  <si>
    <t xml:space="preserve">    1.7.2018</t>
  </si>
  <si>
    <t xml:space="preserve">  CDCP-vedení evidence emise III.Q/18                  </t>
  </si>
  <si>
    <t xml:space="preserve">  18247</t>
  </si>
  <si>
    <t xml:space="preserve">  JUDr.Sobotka-prověření podezřelých PÚ 6/18           </t>
  </si>
  <si>
    <t xml:space="preserve">  18266</t>
  </si>
  <si>
    <t xml:space="preserve">   13.8.2018</t>
  </si>
  <si>
    <t xml:space="preserve">  poradenství k SOLVENCY II. 6-8/18                    </t>
  </si>
  <si>
    <t xml:space="preserve">  18272</t>
  </si>
  <si>
    <t xml:space="preserve">  JUDr.Sobotka-prověření podezřelých PÚ                </t>
  </si>
  <si>
    <t xml:space="preserve">  18276</t>
  </si>
  <si>
    <t xml:space="preserve">   24.8.2018</t>
  </si>
  <si>
    <t xml:space="preserve">  18289</t>
  </si>
  <si>
    <t xml:space="preserve">  18290</t>
  </si>
  <si>
    <t xml:space="preserve">  JUDr.Sobotka-prověření podezřelých PÚ 8/18           </t>
  </si>
  <si>
    <t xml:space="preserve">  18296</t>
  </si>
  <si>
    <t xml:space="preserve">   12.9.2018</t>
  </si>
  <si>
    <t xml:space="preserve">  toner a servis kopírky                               </t>
  </si>
  <si>
    <t xml:space="preserve">  18325</t>
  </si>
  <si>
    <t xml:space="preserve">  CDCP-vedení evidence emise IV.Q/18                   </t>
  </si>
  <si>
    <t xml:space="preserve">  18332</t>
  </si>
  <si>
    <t xml:space="preserve">   9.10.2018</t>
  </si>
  <si>
    <t xml:space="preserve">  fixační jednotka k tiskárně                          </t>
  </si>
  <si>
    <t xml:space="preserve">  18334</t>
  </si>
  <si>
    <t xml:space="preserve">  JUDr.Sobotka-prověření podezřelých PU 9/18           </t>
  </si>
  <si>
    <t xml:space="preserve">  18348</t>
  </si>
  <si>
    <t xml:space="preserve">  26.10.2018</t>
  </si>
  <si>
    <t xml:space="preserve">  servis skartovačky a tiskárny                        </t>
  </si>
  <si>
    <t xml:space="preserve">  18354</t>
  </si>
  <si>
    <t xml:space="preserve">  JUDr.Sobotka-prověření podezřelých PU 10/18          </t>
  </si>
  <si>
    <t xml:space="preserve">  18366</t>
  </si>
  <si>
    <t xml:space="preserve">  16.11.2018</t>
  </si>
  <si>
    <t xml:space="preserve">  poradenství k SOLVENCY II. za 9-11/18                </t>
  </si>
  <si>
    <t xml:space="preserve">  18379</t>
  </si>
  <si>
    <t xml:space="preserve">  20.11.2018</t>
  </si>
  <si>
    <t xml:space="preserve">  prodloužení os.certifikátu J.K.                      </t>
  </si>
  <si>
    <t xml:space="preserve">  18400</t>
  </si>
  <si>
    <t xml:space="preserve">  JUDr. Sobotka-prověř.podezřelých PU 11/18            </t>
  </si>
  <si>
    <t xml:space="preserve">  18422</t>
  </si>
  <si>
    <t xml:space="preserve">  JUDr.Sobotka-prověření podezřelých PU 12/18          </t>
  </si>
  <si>
    <t xml:space="preserve">  pojištění majetku 1.1.-31.3.18                       </t>
  </si>
  <si>
    <t xml:space="preserve">   19.2.2018</t>
  </si>
  <si>
    <t xml:space="preserve">  kopírovací služby                                    </t>
  </si>
  <si>
    <t xml:space="preserve">  18186</t>
  </si>
  <si>
    <t xml:space="preserve">  10.10.2018</t>
  </si>
  <si>
    <t xml:space="preserve">  vzorové pojistné                                     </t>
  </si>
  <si>
    <t xml:space="preserve">  služby k nájmu KUTA 1/18                             </t>
  </si>
  <si>
    <t xml:space="preserve">  18073</t>
  </si>
  <si>
    <t xml:space="preserve">  služby KUTA 2/18                                     </t>
  </si>
  <si>
    <t xml:space="preserve">  18118</t>
  </si>
  <si>
    <t xml:space="preserve">  služby KUTA 3/18                                     </t>
  </si>
  <si>
    <t xml:space="preserve">  18153</t>
  </si>
  <si>
    <t xml:space="preserve">  služby KUTA 4/18                                     </t>
  </si>
  <si>
    <t xml:space="preserve">  18192</t>
  </si>
  <si>
    <t xml:space="preserve">  služby KUTA 5/18                                     </t>
  </si>
  <si>
    <t xml:space="preserve">  18235</t>
  </si>
  <si>
    <t xml:space="preserve">  KUTA-služby k nájmu 6/18                             </t>
  </si>
  <si>
    <t xml:space="preserve">  18263</t>
  </si>
  <si>
    <t xml:space="preserve">  služby KUTA 7/18                                     </t>
  </si>
  <si>
    <t xml:space="preserve">  18287</t>
  </si>
  <si>
    <t xml:space="preserve">  KUTA-el.energie na rámec smlouvy za r.18             </t>
  </si>
  <si>
    <t xml:space="preserve">  18294</t>
  </si>
  <si>
    <t xml:space="preserve">  služby k nájmu KUTA 8/18                             </t>
  </si>
  <si>
    <t xml:space="preserve">  18328</t>
  </si>
  <si>
    <t xml:space="preserve">  služby KUTA 9/18                                     </t>
  </si>
  <si>
    <t xml:space="preserve">  18359</t>
  </si>
  <si>
    <t xml:space="preserve">  služby KUTA 10/18                                    </t>
  </si>
  <si>
    <t xml:space="preserve">  18395</t>
  </si>
  <si>
    <t xml:space="preserve">  služby KUTA 11/18                                    </t>
  </si>
  <si>
    <t xml:space="preserve">  18429</t>
  </si>
  <si>
    <t xml:space="preserve">  služby KUTA 12/18                                    </t>
  </si>
  <si>
    <t xml:space="preserve">    5.1.2018</t>
  </si>
  <si>
    <t xml:space="preserve">  OZP-nájemné Tusarova 1/18                            </t>
  </si>
  <si>
    <t xml:space="preserve">  OZP-nájemné archiv Roškotova 1/18                    </t>
  </si>
  <si>
    <t xml:space="preserve">  OZP-nájemné serverovny Roškotova 1/18                </t>
  </si>
  <si>
    <t xml:space="preserve">  OZP-nájemné Tusarova 2/18                            </t>
  </si>
  <si>
    <t xml:space="preserve">  OZP-nájemné archiv Roškotova 2/18                    </t>
  </si>
  <si>
    <t xml:space="preserve">  OZP-nájemné serverovny Roškotova 2/18                </t>
  </si>
  <si>
    <t xml:space="preserve">    5.3.2018</t>
  </si>
  <si>
    <t xml:space="preserve">  OZP-nájemné Tusarova  3/18                           </t>
  </si>
  <si>
    <t xml:space="preserve">  OZP-nájemné archiv Roškotova 3/18                    </t>
  </si>
  <si>
    <t xml:space="preserve">  OZP-nájemné serverovna Roškotova 3/18                </t>
  </si>
  <si>
    <t xml:space="preserve">    5.4.2018</t>
  </si>
  <si>
    <t xml:space="preserve">  OZP-nájemné Tusarova 4/18                            </t>
  </si>
  <si>
    <t xml:space="preserve">  OZP-nájemné archiv Roškotova 4/18                    </t>
  </si>
  <si>
    <t xml:space="preserve">  OZP-pronájem serverovny Roškotova 4/18               </t>
  </si>
  <si>
    <t xml:space="preserve">    5.5.2018</t>
  </si>
  <si>
    <t xml:space="preserve">  OZP-pronájem serverovny 5/18                         </t>
  </si>
  <si>
    <t xml:space="preserve">  OZP-nájem archiv Roškotova 5/18                      </t>
  </si>
  <si>
    <t xml:space="preserve">  OZP-nájemné archiv Tusarova 5/18                     </t>
  </si>
  <si>
    <t xml:space="preserve">    5.6.2018</t>
  </si>
  <si>
    <t xml:space="preserve">  OZP-pronájem serverovny Roškotova 6/18               </t>
  </si>
  <si>
    <t xml:space="preserve">  OZP-nájemné archiv Roškotova 6/18                    </t>
  </si>
  <si>
    <t xml:space="preserve">  OZP-nájemné Tusarova 6/18                            </t>
  </si>
  <si>
    <t xml:space="preserve">    5.7.2018</t>
  </si>
  <si>
    <t xml:space="preserve">  OZP-pronájem serverovny Roškotova 7/18               </t>
  </si>
  <si>
    <t xml:space="preserve">  OZP-nájemné archiv Roškotova 7/18                    </t>
  </si>
  <si>
    <t xml:space="preserve">  OZP-nájemné Tusarova 7/18                            </t>
  </si>
  <si>
    <t xml:space="preserve">    5.8.2018</t>
  </si>
  <si>
    <t xml:space="preserve">  OZP-nájemné Tusarova 8/18                            </t>
  </si>
  <si>
    <t xml:space="preserve">  OZP-nájemné archiv Roškotova 8/18                    </t>
  </si>
  <si>
    <t xml:space="preserve">  OZP-pronájem serverovny Roškotova 8/18               </t>
  </si>
  <si>
    <t xml:space="preserve">    5.9.2018</t>
  </si>
  <si>
    <t xml:space="preserve">  OZP-pronájem serverovny Roškotova 9/18               </t>
  </si>
  <si>
    <t xml:space="preserve">  OZP-nájemné archiv Roškotova 9/18                    </t>
  </si>
  <si>
    <t xml:space="preserve">  OZP-nájemné Tusarova 9/18                            </t>
  </si>
  <si>
    <t xml:space="preserve">   5.10.2018</t>
  </si>
  <si>
    <t xml:space="preserve">  OZP-nájemné Tusarova 10/18                           </t>
  </si>
  <si>
    <t xml:space="preserve">  OZP-nájemné archiv Roškotova 10/18                   </t>
  </si>
  <si>
    <t xml:space="preserve">  pronájem serverovny Roškotova 10/18                  </t>
  </si>
  <si>
    <t xml:space="preserve">   5.11.2018</t>
  </si>
  <si>
    <t xml:space="preserve">  OZP-pronájem serverovny Roškotova 11/18              </t>
  </si>
  <si>
    <t xml:space="preserve">  OZP-nájemné archiv Roškotova 11/18                   </t>
  </si>
  <si>
    <t xml:space="preserve">  OZP-nájemné Tusarova 11/18                           </t>
  </si>
  <si>
    <t xml:space="preserve">  18053</t>
  </si>
  <si>
    <t xml:space="preserve">   5.12.2018</t>
  </si>
  <si>
    <t xml:space="preserve">  OZP-nájemné Tusarova 12/18                           </t>
  </si>
  <si>
    <t xml:space="preserve">  18054</t>
  </si>
  <si>
    <t xml:space="preserve">  OZP-nájemné archiv Roškotova 12/18                   </t>
  </si>
  <si>
    <t xml:space="preserve">  18055</t>
  </si>
  <si>
    <t xml:space="preserve">  OZP-pronájem serverovny Roškotova 12/18              </t>
  </si>
  <si>
    <t xml:space="preserve">   15.1.2018</t>
  </si>
  <si>
    <t xml:space="preserve">  OZP-služby Rošotova 1/18                             </t>
  </si>
  <si>
    <t xml:space="preserve">  nájemné KUTA 1/18                                    </t>
  </si>
  <si>
    <t xml:space="preserve">  OZP-služby Roškotova 2/18                            </t>
  </si>
  <si>
    <t xml:space="preserve">  nájemné KUTA 2/18                                    </t>
  </si>
  <si>
    <t xml:space="preserve">   15.3.2018</t>
  </si>
  <si>
    <t xml:space="preserve">  OZP-služby Roškotova 3/18                            </t>
  </si>
  <si>
    <t xml:space="preserve">  nájemné KUTA 3/18                                    </t>
  </si>
  <si>
    <t xml:space="preserve">   15.4.2018</t>
  </si>
  <si>
    <t xml:space="preserve">  OZP-služby Roškotova 4/18                            </t>
  </si>
  <si>
    <t xml:space="preserve">  nájemné KUTA 4/18                                    </t>
  </si>
  <si>
    <t xml:space="preserve">   15.5.2018</t>
  </si>
  <si>
    <t xml:space="preserve">  OZP-služby Roškotova 5/18                            </t>
  </si>
  <si>
    <t xml:space="preserve">  18059</t>
  </si>
  <si>
    <t xml:space="preserve">  nájemné KUTA 5/18                                    </t>
  </si>
  <si>
    <t xml:space="preserve">  18071</t>
  </si>
  <si>
    <t xml:space="preserve">   15.6.2018</t>
  </si>
  <si>
    <t xml:space="preserve">  OZP-služby Roškotova 6/18                            </t>
  </si>
  <si>
    <t xml:space="preserve">  18072</t>
  </si>
  <si>
    <t xml:space="preserve">  nájemné KUTA 6/18                                    </t>
  </si>
  <si>
    <t xml:space="preserve">  18090</t>
  </si>
  <si>
    <t xml:space="preserve">   15.7.2018</t>
  </si>
  <si>
    <t xml:space="preserve">  OZP-služby Roškotova 7/18                            </t>
  </si>
  <si>
    <t xml:space="preserve">  18091</t>
  </si>
  <si>
    <t xml:space="preserve">  nájemné KUTA 7/18                                    </t>
  </si>
  <si>
    <t xml:space="preserve">  18104</t>
  </si>
  <si>
    <t xml:space="preserve">   15.8.2018</t>
  </si>
  <si>
    <t xml:space="preserve">  OZP-služby Roškotova 8/18                            </t>
  </si>
  <si>
    <t xml:space="preserve">  18105</t>
  </si>
  <si>
    <t xml:space="preserve">  OZP-nájemné KUTA 8/18                                </t>
  </si>
  <si>
    <t xml:space="preserve">  18113</t>
  </si>
  <si>
    <t xml:space="preserve">   15.9.2018</t>
  </si>
  <si>
    <t xml:space="preserve">  OZP-služby Roškotova 9/18                            </t>
  </si>
  <si>
    <t xml:space="preserve">  18114</t>
  </si>
  <si>
    <t xml:space="preserve">  nájemné KUTA 9/18                                    </t>
  </si>
  <si>
    <t xml:space="preserve">  15.10.2018</t>
  </si>
  <si>
    <t xml:space="preserve">  OZP-služby Roškotova 10/18                           </t>
  </si>
  <si>
    <t xml:space="preserve">  18133</t>
  </si>
  <si>
    <t xml:space="preserve">  nájemné KUTA 10/18                                   </t>
  </si>
  <si>
    <t xml:space="preserve">  18141</t>
  </si>
  <si>
    <t xml:space="preserve">  15.11.2018</t>
  </si>
  <si>
    <t xml:space="preserve">  OZP-služby Roškotova 11/18                           </t>
  </si>
  <si>
    <t xml:space="preserve">  18142</t>
  </si>
  <si>
    <t xml:space="preserve">  nájemné KUTA 11/18                                   </t>
  </si>
  <si>
    <t xml:space="preserve">  18154</t>
  </si>
  <si>
    <t xml:space="preserve">  15.12.2018</t>
  </si>
  <si>
    <t xml:space="preserve">  OZP-služby Roškotova 12/18                           </t>
  </si>
  <si>
    <t xml:space="preserve">  nájemné KUTA 12/18                                   </t>
  </si>
  <si>
    <t xml:space="preserve">  18163</t>
  </si>
  <si>
    <t xml:space="preserve">  nevyf.parkovné KUTA 12/18                            </t>
  </si>
  <si>
    <t xml:space="preserve">  pronájem IT sítě 1/18                                </t>
  </si>
  <si>
    <t xml:space="preserve">  18089</t>
  </si>
  <si>
    <t xml:space="preserve">  pronájem IT sítě 2/18                                </t>
  </si>
  <si>
    <t xml:space="preserve">  18124</t>
  </si>
  <si>
    <t xml:space="preserve">  pronájem IT sítě OZP 3/18                            </t>
  </si>
  <si>
    <t xml:space="preserve">  18157</t>
  </si>
  <si>
    <t xml:space="preserve">  pronájem IT sítě 4/18                                </t>
  </si>
  <si>
    <t xml:space="preserve">  18199</t>
  </si>
  <si>
    <t xml:space="preserve">  pronájem IT sítě 5/18                                </t>
  </si>
  <si>
    <t xml:space="preserve">  18240</t>
  </si>
  <si>
    <t xml:space="preserve">  pronájem IT sítě 6/18                                </t>
  </si>
  <si>
    <t xml:space="preserve">  18268</t>
  </si>
  <si>
    <t xml:space="preserve">  pronájem IT sítě 7/18                                </t>
  </si>
  <si>
    <t xml:space="preserve">  18302</t>
  </si>
  <si>
    <t xml:space="preserve">  pronájem IT sítě OZP 8/18                            </t>
  </si>
  <si>
    <t xml:space="preserve">  18336</t>
  </si>
  <si>
    <t xml:space="preserve">  pronájem IT sítě OZP 9/18                            </t>
  </si>
  <si>
    <t xml:space="preserve">  18369</t>
  </si>
  <si>
    <t xml:space="preserve">  pronájem IT sítě OZP 10/18                           </t>
  </si>
  <si>
    <t xml:space="preserve">  18407</t>
  </si>
  <si>
    <t xml:space="preserve">  pronájem IT sítě 11/18                               </t>
  </si>
  <si>
    <t xml:space="preserve">  18431</t>
  </si>
  <si>
    <t xml:space="preserve">  pronájem sítě OZP 12/18                              </t>
  </si>
  <si>
    <t xml:space="preserve">  telefony 1/18-terminály OZP                          </t>
  </si>
  <si>
    <t xml:space="preserve">  telefony 2/18-terminály OZP                          </t>
  </si>
  <si>
    <t xml:space="preserve">  18127</t>
  </si>
  <si>
    <t xml:space="preserve">  telefony 3/18-terminály OZP                          </t>
  </si>
  <si>
    <t xml:space="preserve">  18160</t>
  </si>
  <si>
    <t xml:space="preserve">  telefony 4/18 terminály OZP                          </t>
  </si>
  <si>
    <t xml:space="preserve">  18202</t>
  </si>
  <si>
    <t xml:space="preserve">  telefony 5/18-terminály OZP                          </t>
  </si>
  <si>
    <t xml:space="preserve">  18243</t>
  </si>
  <si>
    <t xml:space="preserve">  telefony 6/18-terminály OZP                          </t>
  </si>
  <si>
    <t xml:space="preserve">  18271</t>
  </si>
  <si>
    <t xml:space="preserve">  telefony 7/18-terminály OZP                          </t>
  </si>
  <si>
    <t xml:space="preserve">  18305</t>
  </si>
  <si>
    <t xml:space="preserve">  telefony 8/18-terminály OZP                          </t>
  </si>
  <si>
    <t xml:space="preserve">  18339</t>
  </si>
  <si>
    <t xml:space="preserve">  telefony 9/18-terminály OZP                          </t>
  </si>
  <si>
    <t xml:space="preserve">  18372</t>
  </si>
  <si>
    <t xml:space="preserve">  telefony 10/18-terminály OZP                         </t>
  </si>
  <si>
    <t xml:space="preserve">  18406</t>
  </si>
  <si>
    <t xml:space="preserve">  telefony 11/18-terminály OZP                         </t>
  </si>
  <si>
    <t xml:space="preserve">  18434</t>
  </si>
  <si>
    <t xml:space="preserve">  telefony 12/18-terminály OZP                         </t>
  </si>
  <si>
    <t xml:space="preserve">  telefony 1/18                                        </t>
  </si>
  <si>
    <t xml:space="preserve">  telefony 2/18                                        </t>
  </si>
  <si>
    <t xml:space="preserve">  18126</t>
  </si>
  <si>
    <t xml:space="preserve">  telefony 3/18                                        </t>
  </si>
  <si>
    <t xml:space="preserve">  18159</t>
  </si>
  <si>
    <t xml:space="preserve">  telefony 4/18                                        </t>
  </si>
  <si>
    <t xml:space="preserve">  18201</t>
  </si>
  <si>
    <t xml:space="preserve">  telefony 5/18                                        </t>
  </si>
  <si>
    <t xml:space="preserve">  18242</t>
  </si>
  <si>
    <t xml:space="preserve">  telefony 6/18                                        </t>
  </si>
  <si>
    <t xml:space="preserve">  18270</t>
  </si>
  <si>
    <t xml:space="preserve">  telefony 7/18                                        </t>
  </si>
  <si>
    <t xml:space="preserve">  18304</t>
  </si>
  <si>
    <t xml:space="preserve">  telefony 8/18                                        </t>
  </si>
  <si>
    <t xml:space="preserve">  18338</t>
  </si>
  <si>
    <t xml:space="preserve">  telefony 9/18                                        </t>
  </si>
  <si>
    <t xml:space="preserve">  18371</t>
  </si>
  <si>
    <t xml:space="preserve">  telefony 10/18                                       </t>
  </si>
  <si>
    <t xml:space="preserve">  18405</t>
  </si>
  <si>
    <t xml:space="preserve">  telefony 11/18                                       </t>
  </si>
  <si>
    <t xml:space="preserve">  18433</t>
  </si>
  <si>
    <t xml:space="preserve">  telefony 12/18                                       </t>
  </si>
  <si>
    <t xml:space="preserve">  grafické práce-vizitky, PF, Bonus                    </t>
  </si>
  <si>
    <t xml:space="preserve">  HOSP 1/18 provize 2% a 5%-OZP                        </t>
  </si>
  <si>
    <t xml:space="preserve">  HOSP 1/18 provize 1%-OZP                             </t>
  </si>
  <si>
    <t xml:space="preserve">  HOSP 6/18-provize 2% a 5% OZP                        </t>
  </si>
  <si>
    <t xml:space="preserve">  HOSP 6/18-provize 1%OZP                              </t>
  </si>
  <si>
    <t xml:space="preserve">  18033</t>
  </si>
  <si>
    <t xml:space="preserve">  HOSP 9/18 provize ZPŠ-Internet                       </t>
  </si>
  <si>
    <t xml:space="preserve">  zaokrouhlení                                         </t>
  </si>
  <si>
    <t xml:space="preserve">  18147</t>
  </si>
  <si>
    <t xml:space="preserve">  zaokrouhlení-oprava                                  </t>
  </si>
  <si>
    <t>! Zaplacená záloha na audit r.18 je 69 750,- tis.Kč, dohad do nákladů r.18 byl omylem ve výši 67 750,- tis. Kč (rozdíl 2 tis. Kč)= nesrovnalost zjištěná až po uzavření roku, předpokládám, že u dohadu nevadí.</t>
  </si>
  <si>
    <t>VH zak. 300 - cestovní pojištění</t>
  </si>
  <si>
    <r>
      <t xml:space="preserve">brány </t>
    </r>
    <r>
      <rPr>
        <b/>
        <sz val="8"/>
        <rFont val="Arial CE"/>
        <charset val="238"/>
      </rPr>
      <t>provize</t>
    </r>
    <r>
      <rPr>
        <sz val="8"/>
        <rFont val="Arial CE"/>
        <charset val="238"/>
      </rPr>
      <t xml:space="preserve"> z rozpuštění a tvorby odložených poř.nákl.na poj.sml týkající se provizí</t>
    </r>
  </si>
  <si>
    <t>Rok 2018</t>
  </si>
  <si>
    <t>rezerva zajišťovatelé 2018</t>
  </si>
  <si>
    <t>V průběhu roku 2018 dosáhl GŘ max. vyměřovací základ pro odvod SP.</t>
  </si>
  <si>
    <t>Nezapomenout připočítat úhradu zam.slev ve výši 4.403,-. V tržbách jsou u poboček na 601 300. V příloze za r.17 nebylo</t>
  </si>
  <si>
    <t>Nezapomenout připočítat úhradu zam.slev ve výši 5964. V tržbách jsou u poboček na 601 300, ale hradí to za své zaměstnavatele OZP.</t>
  </si>
  <si>
    <t>Stav k 31.12.2018</t>
  </si>
  <si>
    <t>r.2018</t>
  </si>
  <si>
    <t>Ostatní přechodné účty aktiv</t>
  </si>
  <si>
    <t>Ostatní přechodné účty pasiv</t>
  </si>
  <si>
    <t>VÚ UniCredit Bank</t>
  </si>
  <si>
    <t xml:space="preserve">TÚ ČSOB </t>
  </si>
  <si>
    <t>159</t>
  </si>
  <si>
    <t>BÚ ČSOB 288706984/0300-Plzeň-terminál</t>
  </si>
  <si>
    <t>BÚ 288707127/0300-Olomouc-terminál</t>
  </si>
  <si>
    <t>BÚ ČSOB 290113707/300-Ostrava-terminál</t>
  </si>
  <si>
    <t>BÚ UniCredit Bank 1387674038/2700</t>
  </si>
  <si>
    <t>GBP</t>
  </si>
  <si>
    <t>812</t>
  </si>
  <si>
    <t>Mzdové náklady DPP-sjednatelé ZPŠ</t>
  </si>
  <si>
    <t>Předpis DÚP-z příspěvku OZP</t>
  </si>
  <si>
    <t>Ř.výsled.</t>
  </si>
  <si>
    <r>
      <t>K  rozvahovému dni:</t>
    </r>
    <r>
      <rPr>
        <b/>
        <sz val="9"/>
        <rFont val="Arial CE"/>
        <charset val="238"/>
      </rPr>
      <t xml:space="preserve"> 31.12.2019</t>
    </r>
  </si>
  <si>
    <t>Sestaveno dne: 19.2.2020</t>
  </si>
  <si>
    <t>31.3.2020</t>
  </si>
  <si>
    <t>schovat řádek</t>
  </si>
  <si>
    <t>45a</t>
  </si>
  <si>
    <t>45b</t>
  </si>
  <si>
    <r>
      <t>33</t>
    </r>
    <r>
      <rPr>
        <sz val="8"/>
        <rFont val="Arial CE"/>
        <charset val="238"/>
      </rPr>
      <t xml:space="preserve"> (součást)</t>
    </r>
  </si>
  <si>
    <t>39a</t>
  </si>
  <si>
    <t>39b</t>
  </si>
  <si>
    <t>(111-110)</t>
  </si>
  <si>
    <t>(64-63)</t>
  </si>
  <si>
    <t>stav k 1.1.2019</t>
  </si>
  <si>
    <t xml:space="preserve"> stav k 31.12.2019</t>
  </si>
  <si>
    <t>r.19</t>
  </si>
  <si>
    <t>kontrola r.19</t>
  </si>
  <si>
    <t>Reál.hodnota k 31.12.19-plášť</t>
  </si>
  <si>
    <t>Reál. hodnota k 31.12.19-AÚV</t>
  </si>
  <si>
    <t>k 31.12.2019</t>
  </si>
  <si>
    <t xml:space="preserve">  19008</t>
  </si>
  <si>
    <t xml:space="preserve">   11.4.2019</t>
  </si>
  <si>
    <t xml:space="preserve">  splacení dhp. CZ REP. spl.11.4.19                    </t>
  </si>
  <si>
    <t xml:space="preserve">  19002</t>
  </si>
  <si>
    <t xml:space="preserve">   31.1.2019</t>
  </si>
  <si>
    <t xml:space="preserve">  diskont dhp. 705 do splatnosti                       </t>
  </si>
  <si>
    <t xml:space="preserve">  19004</t>
  </si>
  <si>
    <t xml:space="preserve">   28.2.2019</t>
  </si>
  <si>
    <t xml:space="preserve">  diskont dhp. 705 do splatn. za 2/19                  </t>
  </si>
  <si>
    <t xml:space="preserve">  19006</t>
  </si>
  <si>
    <t xml:space="preserve">   31.3.2019</t>
  </si>
  <si>
    <t xml:space="preserve">  diskont dhp. 705 do splatn. za 3/19                  </t>
  </si>
  <si>
    <t xml:space="preserve">  19010</t>
  </si>
  <si>
    <t xml:space="preserve">   30.4.2019</t>
  </si>
  <si>
    <t xml:space="preserve">  diskont dhp. 705 do splatn. za 4/19                  </t>
  </si>
  <si>
    <t xml:space="preserve">  diskont dhp. 705 do splatn. za 4/19-hal.vyrovnání    </t>
  </si>
  <si>
    <t xml:space="preserve">  diskont dhp. 706 do splatnosti                       </t>
  </si>
  <si>
    <t xml:space="preserve">  diskont dhp. 706 do splatn. za 2/19                  </t>
  </si>
  <si>
    <t xml:space="preserve">  diskont dhp. 706 do splatn. za 3/19                  </t>
  </si>
  <si>
    <t xml:space="preserve">  diskont dhp. 706 do splatn. za 4/19                  </t>
  </si>
  <si>
    <t xml:space="preserve">  19012</t>
  </si>
  <si>
    <t xml:space="preserve">   31.5.2019</t>
  </si>
  <si>
    <t xml:space="preserve">  diskont dhp 706 do splatn. 5/19                      </t>
  </si>
  <si>
    <t xml:space="preserve">  19014</t>
  </si>
  <si>
    <t xml:space="preserve">   30.6.2019</t>
  </si>
  <si>
    <t xml:space="preserve">  diskont dhp.706 do splatn. 6/19                      </t>
  </si>
  <si>
    <t xml:space="preserve">  19017</t>
  </si>
  <si>
    <t xml:space="preserve">   31.7.2019</t>
  </si>
  <si>
    <t xml:space="preserve">  diskont dhp. 706 do splatn. za 7/19                  </t>
  </si>
  <si>
    <t xml:space="preserve">  19019</t>
  </si>
  <si>
    <t xml:space="preserve">   31.8.2019</t>
  </si>
  <si>
    <t xml:space="preserve">  diskont dhp. 706 do splatn. za 8/19                  </t>
  </si>
  <si>
    <t xml:space="preserve">  19022</t>
  </si>
  <si>
    <t xml:space="preserve">   30.9.2019</t>
  </si>
  <si>
    <t xml:space="preserve">  diskont dhp.706 do splatn.za 9/19                    </t>
  </si>
  <si>
    <t xml:space="preserve">  19025</t>
  </si>
  <si>
    <t xml:space="preserve">  31.10.2019</t>
  </si>
  <si>
    <t xml:space="preserve">  diskont dhp.706 do splatn. za 10/19                  </t>
  </si>
  <si>
    <t xml:space="preserve">  19027</t>
  </si>
  <si>
    <t xml:space="preserve">  30.11.2019</t>
  </si>
  <si>
    <t xml:space="preserve">  diskont dhp.706 do splatn. za 11/19                  </t>
  </si>
  <si>
    <t xml:space="preserve">  19029</t>
  </si>
  <si>
    <t xml:space="preserve">  31.12.2019</t>
  </si>
  <si>
    <t xml:space="preserve">  diskont dhp.706 do splatn. za 12/19                  </t>
  </si>
  <si>
    <t xml:space="preserve">  19001</t>
  </si>
  <si>
    <t xml:space="preserve">  AÚV 1/19                                             </t>
  </si>
  <si>
    <t xml:space="preserve">  19003</t>
  </si>
  <si>
    <t xml:space="preserve">  AÚV 2/19                                             </t>
  </si>
  <si>
    <t xml:space="preserve">  19005</t>
  </si>
  <si>
    <t xml:space="preserve">  AÚV 3/19                                             </t>
  </si>
  <si>
    <t xml:space="preserve">  AÚV 4/19                                             </t>
  </si>
  <si>
    <t xml:space="preserve">  splacení AÚV dhp. CZ REP. spl.11.4.19                </t>
  </si>
  <si>
    <t xml:space="preserve">  19009</t>
  </si>
  <si>
    <t xml:space="preserve">  19011</t>
  </si>
  <si>
    <t xml:space="preserve">  AÚV 5/19                                             </t>
  </si>
  <si>
    <t xml:space="preserve">  19013</t>
  </si>
  <si>
    <t xml:space="preserve">  AÚV 6/19                                             </t>
  </si>
  <si>
    <t xml:space="preserve">  19016</t>
  </si>
  <si>
    <t xml:space="preserve">  AÚV 7/19                                             </t>
  </si>
  <si>
    <t xml:space="preserve">  19018</t>
  </si>
  <si>
    <t xml:space="preserve">  AÚV 8/19                                             </t>
  </si>
  <si>
    <t xml:space="preserve">  19020</t>
  </si>
  <si>
    <t xml:space="preserve">  AÚV 9/19                                             </t>
  </si>
  <si>
    <t xml:space="preserve">  splacené AÚV dhp.CZ REP. spl. 29.9.21                </t>
  </si>
  <si>
    <t xml:space="preserve">  19021</t>
  </si>
  <si>
    <t xml:space="preserve">  19024</t>
  </si>
  <si>
    <t xml:space="preserve">  AÚV 10/19                                            </t>
  </si>
  <si>
    <t xml:space="preserve">  19026</t>
  </si>
  <si>
    <t xml:space="preserve">  AÚV 11/19                                            </t>
  </si>
  <si>
    <t xml:space="preserve">  19028</t>
  </si>
  <si>
    <t xml:space="preserve">  AÚV 12/19                                            </t>
  </si>
  <si>
    <t>Pohledávky k 31.12.2019</t>
  </si>
  <si>
    <t>stav k 1.1.2019</t>
  </si>
  <si>
    <t> 2019</t>
  </si>
  <si>
    <t>E.3. (účet 459)</t>
  </si>
  <si>
    <t>G. IV. (účet 369 400)</t>
  </si>
  <si>
    <t xml:space="preserve">Stav k 31.12.2019 </t>
  </si>
  <si>
    <t> k 31.12.2019</t>
  </si>
  <si>
    <t>( pohledávky od sjednatelů z poboček jsou vedeny jako pohledávky za sprostředkovateli NE za OZP)</t>
  </si>
  <si>
    <t>r.19 výnosy z trestních oznámení na základě podeřelých pojistných událostí Egyptě.</t>
  </si>
  <si>
    <t>rok 2019</t>
  </si>
  <si>
    <t>nárůst v 19= za nový produk autoasistence</t>
  </si>
  <si>
    <t>nárůst v 19=valorizace nájmů</t>
  </si>
  <si>
    <t>v roce 18 dosaženo max.VZ pro odvod SP (není proto rozdíl při snížení mzdových nákladů v r.19)</t>
  </si>
  <si>
    <t>k 31.12.2019</t>
  </si>
  <si>
    <t>Nezapomenout připočítat úhradu zam.slev ve výši 5138. V tržbách jsou u poboček na 601 300, ale hradí to za své zaměstnavatele OZP.</t>
  </si>
  <si>
    <t>od roku 19 došl ke změně příspěvkové politiky-již pouze OZP</t>
  </si>
  <si>
    <t>OZP-příspěvky na dětský úraz</t>
  </si>
  <si>
    <t>OZP-zaměstnanecké slevy na CP</t>
  </si>
  <si>
    <t>příspěvky OZP-CP</t>
  </si>
  <si>
    <t>OZP-DÚP</t>
  </si>
  <si>
    <r>
      <t xml:space="preserve">OZP-zam slevy </t>
    </r>
    <r>
      <rPr>
        <sz val="8"/>
        <rFont val="Arial CE"/>
        <charset val="238"/>
      </rPr>
      <t>(k 31.12. na 369100, alle původně MD 308301)</t>
    </r>
  </si>
  <si>
    <t xml:space="preserve">    2.1.2019</t>
  </si>
  <si>
    <t xml:space="preserve">  prezentace www.vitalitas.cz 1-3/19                   </t>
  </si>
  <si>
    <t xml:space="preserve">   10.1.2019</t>
  </si>
  <si>
    <t xml:space="preserve">  reklam. prezentace r. 19 - mažoretky                 </t>
  </si>
  <si>
    <t xml:space="preserve">  19030</t>
  </si>
  <si>
    <t xml:space="preserve">  správa soc.sítě Facebook 31.12.-27.1.19              </t>
  </si>
  <si>
    <t xml:space="preserve">  19051</t>
  </si>
  <si>
    <t xml:space="preserve">   18.2.2019</t>
  </si>
  <si>
    <t xml:space="preserve">  prezentace na www.info.cz 19.3.-31.12.19             </t>
  </si>
  <si>
    <t xml:space="preserve">  19070</t>
  </si>
  <si>
    <t xml:space="preserve">  správa soc.sítě Facebook 28.1.-24.2.19               </t>
  </si>
  <si>
    <t xml:space="preserve">  19098</t>
  </si>
  <si>
    <t xml:space="preserve">    2.4.2019</t>
  </si>
  <si>
    <t xml:space="preserve">  prezentace www.vitalitas.cz                          </t>
  </si>
  <si>
    <t xml:space="preserve">  19107</t>
  </si>
  <si>
    <t xml:space="preserve">  správa soc.sítě Facebook 25.2.-31.3.19               </t>
  </si>
  <si>
    <t xml:space="preserve">  19138</t>
  </si>
  <si>
    <t xml:space="preserve">  správa soc.sítě Facebook 1.-28.4.19                  </t>
  </si>
  <si>
    <t xml:space="preserve">  19151</t>
  </si>
  <si>
    <t xml:space="preserve">  19161</t>
  </si>
  <si>
    <t xml:space="preserve">   25.5.2019</t>
  </si>
  <si>
    <t xml:space="preserve">  propagační služby SOBSA dne 25.5.19                  </t>
  </si>
  <si>
    <t xml:space="preserve">  19165</t>
  </si>
  <si>
    <t xml:space="preserve">  správa soc.sítě facebook 29.4.-26.5.19               </t>
  </si>
  <si>
    <t xml:space="preserve">  19189</t>
  </si>
  <si>
    <t xml:space="preserve">  Bonus A4, info o zprac. údajů                        </t>
  </si>
  <si>
    <t xml:space="preserve">  19195</t>
  </si>
  <si>
    <t xml:space="preserve">    1.7.2019</t>
  </si>
  <si>
    <t xml:space="preserve">  prezentace na "www.vitalitas.cz" 7-9/19              </t>
  </si>
  <si>
    <t xml:space="preserve">  19225</t>
  </si>
  <si>
    <t xml:space="preserve">  doména "vitalitas.cz" 8-12/19                        </t>
  </si>
  <si>
    <t xml:space="preserve">  19246</t>
  </si>
  <si>
    <t xml:space="preserve">   29.8.2019</t>
  </si>
  <si>
    <t xml:space="preserve">  inzerce v publ. "První pomoc není věda"              </t>
  </si>
  <si>
    <t xml:space="preserve">  19276</t>
  </si>
  <si>
    <t xml:space="preserve">   1.10.2019</t>
  </si>
  <si>
    <t xml:space="preserve">  prezentace na www.vitalitas.cz 10-12/19              </t>
  </si>
  <si>
    <t xml:space="preserve">  19335</t>
  </si>
  <si>
    <t xml:space="preserve">   1.12.2019</t>
  </si>
  <si>
    <t xml:space="preserve">  marketingová konzultace                              </t>
  </si>
  <si>
    <t xml:space="preserve">  19349</t>
  </si>
  <si>
    <t xml:space="preserve">  reklam.prezentace dne 28.10.19                       </t>
  </si>
  <si>
    <t xml:space="preserve">  19381</t>
  </si>
  <si>
    <t xml:space="preserve">  inzerce v Bonus Info r.19                            </t>
  </si>
  <si>
    <t xml:space="preserve">  prezentace www info 1.1.-18.3.19                     </t>
  </si>
  <si>
    <t xml:space="preserve">  doména "vitalitas.cz" 1-7/19                         </t>
  </si>
  <si>
    <t xml:space="preserve">  19054</t>
  </si>
  <si>
    <t xml:space="preserve">  CP 1/19-provize 2% a 5% OZP                          </t>
  </si>
  <si>
    <t xml:space="preserve">  CP 1/19-provize 1% OZP                               </t>
  </si>
  <si>
    <t xml:space="preserve">  19083</t>
  </si>
  <si>
    <t xml:space="preserve">  CP 2/19-provize 2% a 5% OZP                          </t>
  </si>
  <si>
    <t xml:space="preserve">  CP 2/19-provize 1% OZP                               </t>
  </si>
  <si>
    <t xml:space="preserve">  19125</t>
  </si>
  <si>
    <t xml:space="preserve">  CP 3/19-provize 2% a 5% OZP                          </t>
  </si>
  <si>
    <t xml:space="preserve">  CP 3/19-provize 1% OZP                               </t>
  </si>
  <si>
    <t xml:space="preserve">  19148</t>
  </si>
  <si>
    <t xml:space="preserve">  CP 4/19 provize 2% a 5% OZP                          </t>
  </si>
  <si>
    <t xml:space="preserve">  CP 4/19 provize 1% ZP                                </t>
  </si>
  <si>
    <t xml:space="preserve">  19185</t>
  </si>
  <si>
    <t xml:space="preserve">  CP 5/19 provize 2% a 5% OZP                          </t>
  </si>
  <si>
    <t xml:space="preserve">  CP 5/19 provize 1% OZP                               </t>
  </si>
  <si>
    <t xml:space="preserve">  19214</t>
  </si>
  <si>
    <t xml:space="preserve">  CP 6/19-provize 2% a 5% OZP                          </t>
  </si>
  <si>
    <t xml:space="preserve">  CP 6/19-provize 1% OZP                               </t>
  </si>
  <si>
    <t xml:space="preserve">  19240</t>
  </si>
  <si>
    <t xml:space="preserve">  CP 7/19 provize 2% a 5% OZP                          </t>
  </si>
  <si>
    <t xml:space="preserve">  CP 7/19 provize 1% OZP                               </t>
  </si>
  <si>
    <t xml:space="preserve">  19264</t>
  </si>
  <si>
    <t xml:space="preserve">  CP 8/19 provize 2% a 5%-OZP                          </t>
  </si>
  <si>
    <t xml:space="preserve">  CP 8/19 provize 1% OZP                               </t>
  </si>
  <si>
    <t xml:space="preserve">  19294</t>
  </si>
  <si>
    <t xml:space="preserve">  CP 9/19-provize 2% a 5% OZP                          </t>
  </si>
  <si>
    <t xml:space="preserve">  CP 9/19-provize 1% OZP                               </t>
  </si>
  <si>
    <t xml:space="preserve">  19321</t>
  </si>
  <si>
    <t xml:space="preserve">  CP 10/19 provize 2% a 5% OZP                         </t>
  </si>
  <si>
    <t xml:space="preserve">  CP 10/19 provize 1% OZP                              </t>
  </si>
  <si>
    <t xml:space="preserve">  19353</t>
  </si>
  <si>
    <t xml:space="preserve">  CP 11/19 provize 2% a 5% OZP                         </t>
  </si>
  <si>
    <t xml:space="preserve">  CP 11/19 provize 1% OZP                              </t>
  </si>
  <si>
    <t xml:space="preserve">  19385</t>
  </si>
  <si>
    <t xml:space="preserve">  CP 12/19 provize 2% a 5% OZP                         </t>
  </si>
  <si>
    <t xml:space="preserve">  CP 12/19 provize 1% OZP                              </t>
  </si>
  <si>
    <t xml:space="preserve">  CP 1/19 provize ZPŠ                                  </t>
  </si>
  <si>
    <t xml:space="preserve">  CP 2/19 provize ZPŠ                                  </t>
  </si>
  <si>
    <t xml:space="preserve">  19007</t>
  </si>
  <si>
    <t xml:space="preserve">  CP 3/19 provize ZPŠ                                  </t>
  </si>
  <si>
    <t xml:space="preserve">  CP 4/19 provize ZPŠ                                  </t>
  </si>
  <si>
    <t xml:space="preserve">  CP 5/19 provize ZPŠ                                  </t>
  </si>
  <si>
    <t xml:space="preserve">  CP 6/19 provize ZPŠ                                  </t>
  </si>
  <si>
    <t xml:space="preserve">  CP 7/19 provize ZPŠ                                  </t>
  </si>
  <si>
    <t xml:space="preserve">  CP 8/19 provize ZPŠ                                  </t>
  </si>
  <si>
    <t xml:space="preserve">  CP 9/19 provize ZPŠ                                  </t>
  </si>
  <si>
    <t xml:space="preserve">  19031</t>
  </si>
  <si>
    <t xml:space="preserve">  CP 10/19 ptovize ZPŠ                                 </t>
  </si>
  <si>
    <t xml:space="preserve">  19035</t>
  </si>
  <si>
    <t xml:space="preserve">  CP 11/19 provize ZPŠ                                 </t>
  </si>
  <si>
    <t xml:space="preserve">  19038</t>
  </si>
  <si>
    <t xml:space="preserve">  CP 12/19 provize ZPŠ                                 </t>
  </si>
  <si>
    <t xml:space="preserve">  19039</t>
  </si>
  <si>
    <t xml:space="preserve">  ZPŠ-bonus za příznivý škod.průběh r.19               </t>
  </si>
  <si>
    <t xml:space="preserve">  19023</t>
  </si>
  <si>
    <t xml:space="preserve">  CP 8/19 provize CA Komfort                           </t>
  </si>
  <si>
    <t xml:space="preserve">  19032</t>
  </si>
  <si>
    <t xml:space="preserve">  CP 10/19 provize CA Komfort                          </t>
  </si>
  <si>
    <t xml:space="preserve">  CP 1/19 provize Arowana Travel                       </t>
  </si>
  <si>
    <t xml:space="preserve">  CP 3/19 provize Arowana Travel                       </t>
  </si>
  <si>
    <t xml:space="preserve">  CP 4/19 provize Arowana Travel                       </t>
  </si>
  <si>
    <t xml:space="preserve">  CP 5/19 provize Arowana Travel                       </t>
  </si>
  <si>
    <t xml:space="preserve">  CP 6/19 provize Arowana Travel                       </t>
  </si>
  <si>
    <t xml:space="preserve">  CP 8/19 provize Arowana Travel                       </t>
  </si>
  <si>
    <t xml:space="preserve">  CP 9/19 provize Arowana Travel                       </t>
  </si>
  <si>
    <t xml:space="preserve">  19033</t>
  </si>
  <si>
    <t xml:space="preserve">  CP 10/19 provize Arowana Travel                      </t>
  </si>
  <si>
    <t xml:space="preserve">  19036</t>
  </si>
  <si>
    <t xml:space="preserve">  CP 11/19 provize Arowana Travel                      </t>
  </si>
  <si>
    <t xml:space="preserve">  CP 8/19 provize CA Coufalová (Kufrujeme)             </t>
  </si>
  <si>
    <t xml:space="preserve">  19037</t>
  </si>
  <si>
    <t xml:space="preserve">  CP 11/19 provize CA Coufalová (Kufrujeme)            </t>
  </si>
  <si>
    <t xml:space="preserve">  CP 5/19 provize CA Zdražilová                        </t>
  </si>
  <si>
    <t xml:space="preserve">  CP 7/19 provize CA Zdražilová                        </t>
  </si>
  <si>
    <t xml:space="preserve">  CP 8/19 provize CA Zdražilová                        </t>
  </si>
  <si>
    <t xml:space="preserve">  19034</t>
  </si>
  <si>
    <t xml:space="preserve">  CP 10/19 provize CA Zdražilová                       </t>
  </si>
  <si>
    <t xml:space="preserve">  HOSP 1/19-provize 2% a 5% OZP                        </t>
  </si>
  <si>
    <t xml:space="preserve">  HOSP 4/19 provize 2% a 5% OZP                        </t>
  </si>
  <si>
    <t xml:space="preserve">  HOSP 6/19-provize 2% a 5% OZP                        </t>
  </si>
  <si>
    <t xml:space="preserve">  HOSP 6/19-provize 1% OZP                             </t>
  </si>
  <si>
    <t xml:space="preserve">  HOSP 7/19 provize 2% a 5% OZP                        </t>
  </si>
  <si>
    <t xml:space="preserve">  HOSP 10/19 provize 2% a 5% OZP                       </t>
  </si>
  <si>
    <t xml:space="preserve">  HOSP 10/19 provize 1% OZP                            </t>
  </si>
  <si>
    <t xml:space="preserve">  DÚP 1/19-provize 2% a 5% OZP                         </t>
  </si>
  <si>
    <t xml:space="preserve">  DÚP 1/19-provize 1% OZP                              </t>
  </si>
  <si>
    <t xml:space="preserve">  DÚP 2/19-provize 2% a 5% OZP                         </t>
  </si>
  <si>
    <t xml:space="preserve">  DÚP 2/19-provize 1% OZP                              </t>
  </si>
  <si>
    <t xml:space="preserve">  DÚP 3/19-provize 2% a 5% OZP                         </t>
  </si>
  <si>
    <t xml:space="preserve">  DÚP 3/19-provize 1% OZP                              </t>
  </si>
  <si>
    <t xml:space="preserve">  DÚP 4/19 provize 2% a 5% OZP                         </t>
  </si>
  <si>
    <t xml:space="preserve">  DÚP 4/19 provize 1% ZP                               </t>
  </si>
  <si>
    <t xml:space="preserve">  DÚP 5/19 provize 2% a 5% OZP                         </t>
  </si>
  <si>
    <t xml:space="preserve">  DÚP 5/19 provize 1% OZP                              </t>
  </si>
  <si>
    <t xml:space="preserve">  DÚP 6/19-provize 2% a 5% OZP                         </t>
  </si>
  <si>
    <t xml:space="preserve">  DÚP 6/19-provize 1% OZP                              </t>
  </si>
  <si>
    <t xml:space="preserve">  DÚP 7/19 provize 2% a 5% OZP                         </t>
  </si>
  <si>
    <t xml:space="preserve">  DÚP 7/19 provize 1% OZP                              </t>
  </si>
  <si>
    <t xml:space="preserve">  DÚP 8/19 provize 2% a 5%-OZP                         </t>
  </si>
  <si>
    <t xml:space="preserve">  DÚP 8/19 provize 1% OZP                              </t>
  </si>
  <si>
    <t xml:space="preserve">  DÚP 9/19-provize 2% a 5% OZP                         </t>
  </si>
  <si>
    <t xml:space="preserve">  DÚP 9/19-provize 1% OZP                              </t>
  </si>
  <si>
    <t xml:space="preserve">  DÚP 10/19 provize 2% a 5% OZP                        </t>
  </si>
  <si>
    <t xml:space="preserve">  DÚP 10/19 provize 1% OZP                             </t>
  </si>
  <si>
    <t xml:space="preserve">  DÚP 11/19 provize 2% a 5% OZP                        </t>
  </si>
  <si>
    <t xml:space="preserve">  DÚP 11/19 provize 1% OZP                             </t>
  </si>
  <si>
    <t xml:space="preserve">  DÚP 12/19 provize 2% a 5% OZP                        </t>
  </si>
  <si>
    <t xml:space="preserve">  DÚP 12/19 provize 1% OZP                             </t>
  </si>
  <si>
    <t xml:space="preserve">  DÚP 1/19 provize ZPŠ                                 </t>
  </si>
  <si>
    <t xml:space="preserve">  DÚP 2/19 provize ZPŠ                                 </t>
  </si>
  <si>
    <t xml:space="preserve">  DÚP 3/19 provize ZPŠ                                 </t>
  </si>
  <si>
    <t xml:space="preserve">  DÚP 5/19 provize ZPŠ                                 </t>
  </si>
  <si>
    <t xml:space="preserve">  19015</t>
  </si>
  <si>
    <t xml:space="preserve">  DÚP 6/19 provize ZPŠ                                 </t>
  </si>
  <si>
    <t xml:space="preserve">  DÚP 7/19 provize ZPŠ                                 </t>
  </si>
  <si>
    <t xml:space="preserve">  DÚP 8/19 provize ZPŠ                                 </t>
  </si>
  <si>
    <t xml:space="preserve">  DÚP 9/19 provize ZPŠ                                 </t>
  </si>
  <si>
    <t xml:space="preserve">  DÚP 10/19 provize ZPŠ                                </t>
  </si>
  <si>
    <t xml:space="preserve">  19092</t>
  </si>
  <si>
    <t xml:space="preserve">    5.4.2019</t>
  </si>
  <si>
    <t xml:space="preserve">    5.6.2019</t>
  </si>
  <si>
    <t xml:space="preserve">  19113</t>
  </si>
  <si>
    <t xml:space="preserve">   15.5.2019</t>
  </si>
  <si>
    <t xml:space="preserve">  19041</t>
  </si>
  <si>
    <t xml:space="preserve">  služby KUTA 1/19                                     </t>
  </si>
  <si>
    <t xml:space="preserve">  19073</t>
  </si>
  <si>
    <t xml:space="preserve">  služby KUTA 2/19                                     </t>
  </si>
  <si>
    <t xml:space="preserve">  19116</t>
  </si>
  <si>
    <t xml:space="preserve">  služby KUTA 3/19                                     </t>
  </si>
  <si>
    <t xml:space="preserve">  19145</t>
  </si>
  <si>
    <t xml:space="preserve">  KUTA-služby k nájmu 4/19                             </t>
  </si>
  <si>
    <t xml:space="preserve">  19179</t>
  </si>
  <si>
    <t xml:space="preserve">  služby k nájmu KUTA 5/19                             </t>
  </si>
  <si>
    <t xml:space="preserve">  19194</t>
  </si>
  <si>
    <t xml:space="preserve">  parkovné KUTA 1-6/19                                 </t>
  </si>
  <si>
    <t xml:space="preserve">  zvýšená dodávka el.en.-léto 2019 (klimatizace)       </t>
  </si>
  <si>
    <t xml:space="preserve">  19205</t>
  </si>
  <si>
    <t xml:space="preserve">  služby k nájmu KUTA 6/19                             </t>
  </si>
  <si>
    <t xml:space="preserve">  19226</t>
  </si>
  <si>
    <t xml:space="preserve">  služby KUTA 7/19                                     </t>
  </si>
  <si>
    <t xml:space="preserve">  19255</t>
  </si>
  <si>
    <t xml:space="preserve">  KUTA-služby k nájmu 8/19                             </t>
  </si>
  <si>
    <t xml:space="preserve">  19280</t>
  </si>
  <si>
    <t xml:space="preserve">  služby KUTA 9/19                                     </t>
  </si>
  <si>
    <t xml:space="preserve">  19314</t>
  </si>
  <si>
    <t xml:space="preserve">  služby KUTA 10/19                                    </t>
  </si>
  <si>
    <t xml:space="preserve">  19342</t>
  </si>
  <si>
    <t xml:space="preserve">  služby KUTA 11/19                                    </t>
  </si>
  <si>
    <t xml:space="preserve">  19375</t>
  </si>
  <si>
    <t xml:space="preserve">  služby KUTA 12/19                                    </t>
  </si>
  <si>
    <t xml:space="preserve">    5.1.2019</t>
  </si>
  <si>
    <t xml:space="preserve">  OZP-nájemné archiv Roškotova 1/19                    </t>
  </si>
  <si>
    <t xml:space="preserve">  OZP-nájemné Tusarova 1/19                            </t>
  </si>
  <si>
    <t xml:space="preserve">    5.2.2019</t>
  </si>
  <si>
    <t xml:space="preserve">  OZP-nájemné archiv Roškotova 2/19                    </t>
  </si>
  <si>
    <t xml:space="preserve">  OZP-nájemné Tusarova 2/19                            </t>
  </si>
  <si>
    <t xml:space="preserve">    5.3.2019</t>
  </si>
  <si>
    <t xml:space="preserve">  OZP-nájemné Tusarova 3/19                            </t>
  </si>
  <si>
    <t xml:space="preserve">  OZP-nájemné archiv Roškotova 3/19                    </t>
  </si>
  <si>
    <t xml:space="preserve">  OZP-nájemné archiv Roškotova 4/19                    </t>
  </si>
  <si>
    <t xml:space="preserve">  OZP-nájemné Tusarova 4/19                            </t>
  </si>
  <si>
    <t xml:space="preserve">    5.5.2019</t>
  </si>
  <si>
    <t xml:space="preserve">  OZP-nájemné archiv Roškotova 5/19                    </t>
  </si>
  <si>
    <t xml:space="preserve">  OZP-nájemné Tusarova 5/19                            </t>
  </si>
  <si>
    <t xml:space="preserve">  OZP-nájemné archiv Roškotova 6/19                    </t>
  </si>
  <si>
    <t xml:space="preserve">  OZP-nájemné Tusarova 6/19                            </t>
  </si>
  <si>
    <t xml:space="preserve">    5.7.2019</t>
  </si>
  <si>
    <t xml:space="preserve">  OZP-nájemné archiv Roškotova 7/19                    </t>
  </si>
  <si>
    <t xml:space="preserve">  OZP-nájemné Tusarova 7/19                            </t>
  </si>
  <si>
    <t xml:space="preserve">    5.8.2019</t>
  </si>
  <si>
    <t xml:space="preserve">  OZP-nájemné archiv Roškotova 8/19                    </t>
  </si>
  <si>
    <t xml:space="preserve">  OZP-nájemné Tusarova 8/19                            </t>
  </si>
  <si>
    <t xml:space="preserve">    5.9.2019</t>
  </si>
  <si>
    <t xml:space="preserve">  OZP-nájemné archiv Roškotova 9/19                    </t>
  </si>
  <si>
    <t xml:space="preserve">  OZP-nájemné Tusarova 9/19                            </t>
  </si>
  <si>
    <t xml:space="preserve">   5.10.2019</t>
  </si>
  <si>
    <t xml:space="preserve">  OZP-nájem archiv Roškotova 10/19                     </t>
  </si>
  <si>
    <t xml:space="preserve">  OZP-nájem Tusarova 10/19                             </t>
  </si>
  <si>
    <t xml:space="preserve">   5.11.2019</t>
  </si>
  <si>
    <t xml:space="preserve">  OZP-nájemné archiv Roškotova 11/19                   </t>
  </si>
  <si>
    <t xml:space="preserve">  OZP-nájemné Tusarova 11/19                           </t>
  </si>
  <si>
    <t xml:space="preserve">  19040</t>
  </si>
  <si>
    <t xml:space="preserve">   5.12.2019</t>
  </si>
  <si>
    <t xml:space="preserve">  OZP-nájemné Tusarova 12/19                           </t>
  </si>
  <si>
    <t xml:space="preserve">  OZP-nájemné archiv Roškotova 12/19                   </t>
  </si>
  <si>
    <t xml:space="preserve">   15.1.2019</t>
  </si>
  <si>
    <t xml:space="preserve">  nájemné KUTA 1/19                                    </t>
  </si>
  <si>
    <t xml:space="preserve">  OZP-služby Roškotova 1/19                            </t>
  </si>
  <si>
    <t xml:space="preserve">   15.2.2019</t>
  </si>
  <si>
    <t xml:space="preserve">  nájemné KUTA 2/19                                    </t>
  </si>
  <si>
    <t xml:space="preserve">  OZP-služby Roškotova 2/19                            </t>
  </si>
  <si>
    <t xml:space="preserve">   15.3.2019</t>
  </si>
  <si>
    <t xml:space="preserve">  nájemné KUTA 3/19                                    </t>
  </si>
  <si>
    <t xml:space="preserve">  OZP-služby Roškotova 3/19                            </t>
  </si>
  <si>
    <t xml:space="preserve">   15.4.2019</t>
  </si>
  <si>
    <t xml:space="preserve">  nájemné KUTA 4/19                                    </t>
  </si>
  <si>
    <t xml:space="preserve">  OZP-služby Roškotova 4/19                            </t>
  </si>
  <si>
    <t xml:space="preserve">  19047</t>
  </si>
  <si>
    <t xml:space="preserve">  nájemné KUTA 5/19                                    </t>
  </si>
  <si>
    <t xml:space="preserve">  19048</t>
  </si>
  <si>
    <t xml:space="preserve">  OZP-služby Roškotova 5/19                            </t>
  </si>
  <si>
    <t xml:space="preserve">  19060</t>
  </si>
  <si>
    <t xml:space="preserve">   15.6.2019</t>
  </si>
  <si>
    <t xml:space="preserve">  nájemné KUTA 6/19                                    </t>
  </si>
  <si>
    <t xml:space="preserve">  19061</t>
  </si>
  <si>
    <t xml:space="preserve">  OZP-služby Roškotova 6/19                            </t>
  </si>
  <si>
    <t xml:space="preserve">  19071</t>
  </si>
  <si>
    <t xml:space="preserve">   15.7.2019</t>
  </si>
  <si>
    <t xml:space="preserve">  nájemné KUTA 7/19                                    </t>
  </si>
  <si>
    <t xml:space="preserve">  OZP-služby Roškotova 7/19                            </t>
  </si>
  <si>
    <t xml:space="preserve">  19082</t>
  </si>
  <si>
    <t xml:space="preserve">   15.8.2019</t>
  </si>
  <si>
    <t xml:space="preserve">  OZP-služby Roškotova 8/19                            </t>
  </si>
  <si>
    <t xml:space="preserve">  nájemné KUTA 8/19                                    </t>
  </si>
  <si>
    <t xml:space="preserve">  19090</t>
  </si>
  <si>
    <t xml:space="preserve">   15.9.2019</t>
  </si>
  <si>
    <t xml:space="preserve">  nájemné KUTA 9/19                                    </t>
  </si>
  <si>
    <t xml:space="preserve">  OZP-služby Roškotova 9/19                            </t>
  </si>
  <si>
    <t xml:space="preserve">  19100</t>
  </si>
  <si>
    <t xml:space="preserve">  15.10.2019</t>
  </si>
  <si>
    <t xml:space="preserve">  nájemné KUTA 10/19                                   </t>
  </si>
  <si>
    <t xml:space="preserve">  19102</t>
  </si>
  <si>
    <t xml:space="preserve">  OZP-služby Roškotova 10/19                           </t>
  </si>
  <si>
    <t xml:space="preserve">  19112</t>
  </si>
  <si>
    <t xml:space="preserve">  15.11.2019</t>
  </si>
  <si>
    <t xml:space="preserve">  nájemné KUTA 11/19                                   </t>
  </si>
  <si>
    <t xml:space="preserve">  OZP-služby Roškotova 11/19                           </t>
  </si>
  <si>
    <t xml:space="preserve">  19121</t>
  </si>
  <si>
    <t xml:space="preserve">  15.12.2019</t>
  </si>
  <si>
    <t xml:space="preserve">  nájemné KUTA 12/19                                   </t>
  </si>
  <si>
    <t xml:space="preserve">  19122</t>
  </si>
  <si>
    <t xml:space="preserve">  OZP-služby Roškotova 12/19                           </t>
  </si>
  <si>
    <t xml:space="preserve">  19136</t>
  </si>
  <si>
    <t xml:space="preserve">  nevyfaktur.parkovné KUTA 7-12/19                     </t>
  </si>
  <si>
    <t xml:space="preserve">  19050</t>
  </si>
  <si>
    <t xml:space="preserve">  pronájem IT sítě 1/19                                </t>
  </si>
  <si>
    <t xml:space="preserve">  pronájem IT sítě 2/19                                </t>
  </si>
  <si>
    <t xml:space="preserve">  19124</t>
  </si>
  <si>
    <t xml:space="preserve">  pronájem IT sítě 3/19                                </t>
  </si>
  <si>
    <t xml:space="preserve">  19147</t>
  </si>
  <si>
    <t xml:space="preserve">  pronájem IT sítě 4/19                                </t>
  </si>
  <si>
    <t xml:space="preserve">  19184</t>
  </si>
  <si>
    <t xml:space="preserve">  pronájem IT sítě 5/19                                </t>
  </si>
  <si>
    <t xml:space="preserve">  19215</t>
  </si>
  <si>
    <t xml:space="preserve">  pronájem IT sítě 6/19                                </t>
  </si>
  <si>
    <t xml:space="preserve">  19239</t>
  </si>
  <si>
    <t xml:space="preserve">  pronájem IT sítě 7/19                                </t>
  </si>
  <si>
    <t xml:space="preserve">  19261</t>
  </si>
  <si>
    <t xml:space="preserve">  pronájem IT sítě 8/19                                </t>
  </si>
  <si>
    <t xml:space="preserve">  19291</t>
  </si>
  <si>
    <t xml:space="preserve">  pronájem IT sítě 9/19                                </t>
  </si>
  <si>
    <t xml:space="preserve">  19320</t>
  </si>
  <si>
    <t xml:space="preserve">  pronájem IT sítě 10/19                               </t>
  </si>
  <si>
    <t xml:space="preserve">  19352</t>
  </si>
  <si>
    <t xml:space="preserve">  pronájem IT sítě 11/19                               </t>
  </si>
  <si>
    <t xml:space="preserve">  19384</t>
  </si>
  <si>
    <t xml:space="preserve">  pronájem IT sítě 12/19                               </t>
  </si>
  <si>
    <t xml:space="preserve">  19049</t>
  </si>
  <si>
    <t xml:space="preserve">  telefony 1/19-terminály OZP                          </t>
  </si>
  <si>
    <t xml:space="preserve">  19081</t>
  </si>
  <si>
    <t xml:space="preserve">  telefony 2/19-terminály OZP                          </t>
  </si>
  <si>
    <t xml:space="preserve">  19123</t>
  </si>
  <si>
    <t xml:space="preserve">  telefony 3/19-terminály OZP                          </t>
  </si>
  <si>
    <t xml:space="preserve">  19150</t>
  </si>
  <si>
    <t xml:space="preserve">  telefony 4/19-terminály OZP                          </t>
  </si>
  <si>
    <t xml:space="preserve">  19183</t>
  </si>
  <si>
    <t xml:space="preserve">  telefony 5/19-terminály OZP                          </t>
  </si>
  <si>
    <t xml:space="preserve">  19217</t>
  </si>
  <si>
    <t xml:space="preserve">  telefony 6/19-terminály OZP                          </t>
  </si>
  <si>
    <t xml:space="preserve">  19242</t>
  </si>
  <si>
    <t xml:space="preserve">  telefony 7/19-terminály OZP                          </t>
  </si>
  <si>
    <t xml:space="preserve">  19263</t>
  </si>
  <si>
    <t xml:space="preserve">  telefony 8/19-terminály OZP                          </t>
  </si>
  <si>
    <t xml:space="preserve">  19293</t>
  </si>
  <si>
    <t xml:space="preserve">  telefony 9/19-terminály OZP                          </t>
  </si>
  <si>
    <t xml:space="preserve">  19323</t>
  </si>
  <si>
    <t xml:space="preserve">  telefony 10/19-terminály OZP                         </t>
  </si>
  <si>
    <t xml:space="preserve">  19355</t>
  </si>
  <si>
    <t xml:space="preserve">  telefony 11/19-terminály OZP                         </t>
  </si>
  <si>
    <t xml:space="preserve">  19387</t>
  </si>
  <si>
    <t xml:space="preserve">  telefony 12/19-terminály OZP                         </t>
  </si>
  <si>
    <t xml:space="preserve">  telefony 1/19                                        </t>
  </si>
  <si>
    <t xml:space="preserve">  19080</t>
  </si>
  <si>
    <t xml:space="preserve">  telefony 2/19                                        </t>
  </si>
  <si>
    <t xml:space="preserve">  telefony 3/19                                        </t>
  </si>
  <si>
    <t xml:space="preserve">  19149</t>
  </si>
  <si>
    <t xml:space="preserve">  telefony 4/19                                        </t>
  </si>
  <si>
    <t xml:space="preserve">  19182</t>
  </si>
  <si>
    <t xml:space="preserve">  telefony 5/19                                        </t>
  </si>
  <si>
    <t xml:space="preserve">  19216</t>
  </si>
  <si>
    <t xml:space="preserve">  telefony 6/19                                        </t>
  </si>
  <si>
    <t xml:space="preserve">  19241</t>
  </si>
  <si>
    <t xml:space="preserve">  telefony 7/19                                        </t>
  </si>
  <si>
    <t xml:space="preserve">  19262</t>
  </si>
  <si>
    <t xml:space="preserve">  telefony 8/19                                        </t>
  </si>
  <si>
    <t xml:space="preserve">  19292</t>
  </si>
  <si>
    <t xml:space="preserve">  telefony 9/19                                        </t>
  </si>
  <si>
    <t xml:space="preserve">  19322</t>
  </si>
  <si>
    <t xml:space="preserve">  telefony 10/19                                       </t>
  </si>
  <si>
    <t xml:space="preserve">  19354</t>
  </si>
  <si>
    <t xml:space="preserve">  telefony 11/19                                       </t>
  </si>
  <si>
    <t xml:space="preserve">  19386</t>
  </si>
  <si>
    <t xml:space="preserve">  telefony 12/19                                       </t>
  </si>
  <si>
    <t>pronájem ukončen v r.18</t>
  </si>
  <si>
    <t>Cílem bylo zachovat princip z předchozích let, kdy se do nákladů stávajícího roku tvořil dohad dle výše zaplacené zálohy. V roce 2019 byla zvolena metoda dílčí fakturace.</t>
  </si>
  <si>
    <t>VH dle zakázek k 31.12.2019</t>
  </si>
  <si>
    <t>ÚP-hrubé prov.náklady</t>
  </si>
  <si>
    <t>Rok 2019</t>
  </si>
  <si>
    <t>rezerva zajišťovatelé 2019</t>
  </si>
  <si>
    <t>(do tabulky mínusem pokud je větší 6)</t>
  </si>
  <si>
    <t>Ing.Vitáček-doplatek, Ing. Zdrálková-záloha bonusu. V průběhu roku 2019nedosaženo max. vyměřovacího základu pro odvod SP.</t>
  </si>
  <si>
    <t>odvod SP+ZP z DPP nad 10 tis. (z 60.000,-)</t>
  </si>
  <si>
    <t>Stav k 31.12.2019</t>
  </si>
  <si>
    <t>r.2019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</si>
</sst>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82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14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9"/>
      <name val="Arial CE"/>
      <charset val="238"/>
    </font>
    <font>
      <sz val="8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sz val="8"/>
      <name val="Tahoma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7"/>
      <color indexed="10"/>
      <name val="Arial CE"/>
      <charset val="238"/>
    </font>
    <font>
      <b/>
      <sz val="8"/>
      <name val="Arial CE"/>
      <charset val="238"/>
    </font>
    <font>
      <b/>
      <sz val="8"/>
      <color indexed="19"/>
      <name val="Arial CE"/>
      <charset val="238"/>
    </font>
    <font>
      <b/>
      <i/>
      <sz val="6"/>
      <name val="Tahoma"/>
      <family val="2"/>
      <charset val="238"/>
    </font>
    <font>
      <sz val="8"/>
      <color indexed="19"/>
      <name val="Arial CE"/>
      <charset val="238"/>
    </font>
    <font>
      <i/>
      <sz val="6"/>
      <name val="Tahoma"/>
      <family val="2"/>
      <charset val="238"/>
    </font>
    <font>
      <i/>
      <sz val="11"/>
      <name val="Tahoma"/>
      <family val="2"/>
      <charset val="238"/>
    </font>
    <font>
      <sz val="11"/>
      <name val="Arial CE"/>
      <charset val="238"/>
    </font>
    <font>
      <b/>
      <sz val="10"/>
      <color indexed="62"/>
      <name val="Arial CE"/>
      <charset val="238"/>
    </font>
    <font>
      <b/>
      <i/>
      <sz val="11"/>
      <name val="Tahoma"/>
      <family val="2"/>
      <charset val="238"/>
    </font>
    <font>
      <i/>
      <sz val="8"/>
      <name val="Tahoma"/>
      <family val="2"/>
      <charset val="238"/>
    </font>
    <font>
      <sz val="10"/>
      <color indexed="8"/>
      <name val="Tahoma"/>
      <family val="2"/>
      <charset val="238"/>
    </font>
    <font>
      <sz val="10"/>
      <color indexed="9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10"/>
      <color indexed="20"/>
      <name val="Tahoma"/>
      <family val="2"/>
      <charset val="238"/>
    </font>
    <font>
      <b/>
      <sz val="10"/>
      <color indexed="9"/>
      <name val="Tahoma"/>
      <family val="2"/>
      <charset val="238"/>
    </font>
    <font>
      <b/>
      <sz val="15"/>
      <color indexed="56"/>
      <name val="Tahoma"/>
      <family val="2"/>
      <charset val="238"/>
    </font>
    <font>
      <b/>
      <sz val="13"/>
      <color indexed="56"/>
      <name val="Tahoma"/>
      <family val="2"/>
      <charset val="238"/>
    </font>
    <font>
      <b/>
      <sz val="11"/>
      <color indexed="56"/>
      <name val="Tahoma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Tahoma"/>
      <family val="2"/>
      <charset val="238"/>
    </font>
    <font>
      <sz val="10"/>
      <color indexed="52"/>
      <name val="Tahoma"/>
      <family val="2"/>
      <charset val="238"/>
    </font>
    <font>
      <sz val="10"/>
      <color indexed="17"/>
      <name val="Tahoma"/>
      <family val="2"/>
      <charset val="238"/>
    </font>
    <font>
      <sz val="10"/>
      <color indexed="10"/>
      <name val="Tahoma"/>
      <family val="2"/>
      <charset val="238"/>
    </font>
    <font>
      <sz val="10"/>
      <color indexed="62"/>
      <name val="Tahoma"/>
      <family val="2"/>
      <charset val="238"/>
    </font>
    <font>
      <b/>
      <sz val="10"/>
      <color indexed="52"/>
      <name val="Tahoma"/>
      <family val="2"/>
      <charset val="238"/>
    </font>
    <font>
      <b/>
      <sz val="10"/>
      <color indexed="63"/>
      <name val="Tahoma"/>
      <family val="2"/>
      <charset val="238"/>
    </font>
    <font>
      <i/>
      <sz val="10"/>
      <color indexed="23"/>
      <name val="Tahoma"/>
      <family val="2"/>
      <charset val="238"/>
    </font>
    <font>
      <b/>
      <sz val="8"/>
      <color indexed="62"/>
      <name val="Arial CE"/>
      <charset val="238"/>
    </font>
    <font>
      <sz val="10"/>
      <name val="Arial CE"/>
      <charset val="238"/>
    </font>
    <font>
      <sz val="14"/>
      <name val="Arial CE"/>
      <charset val="238"/>
    </font>
    <font>
      <b/>
      <i/>
      <sz val="10"/>
      <name val="Tahoma"/>
      <family val="2"/>
      <charset val="238"/>
    </font>
    <font>
      <i/>
      <sz val="10"/>
      <name val="Tahoma"/>
      <family val="2"/>
      <charset val="238"/>
    </font>
    <font>
      <sz val="12"/>
      <name val="Times New Roman"/>
      <family val="1"/>
      <charset val="238"/>
    </font>
    <font>
      <sz val="8"/>
      <name val="Times New Roman"/>
      <family val="1"/>
      <charset val="238"/>
    </font>
    <font>
      <b/>
      <sz val="12"/>
      <color indexed="48"/>
      <name val="Times New Roman"/>
      <family val="1"/>
      <charset val="238"/>
    </font>
    <font>
      <b/>
      <sz val="8"/>
      <name val="Times New Roman"/>
      <family val="1"/>
      <charset val="238"/>
    </font>
    <font>
      <u/>
      <sz val="12"/>
      <name val="Times New Roman"/>
      <family val="1"/>
      <charset val="238"/>
    </font>
    <font>
      <sz val="7"/>
      <name val="Arial"/>
      <family val="2"/>
      <charset val="238"/>
    </font>
    <font>
      <b/>
      <sz val="10"/>
      <color indexed="10"/>
      <name val="Arial CE"/>
      <charset val="238"/>
    </font>
    <font>
      <b/>
      <sz val="10"/>
      <color indexed="20"/>
      <name val="Arial CE"/>
      <charset val="238"/>
    </font>
    <font>
      <sz val="8"/>
      <name val="Arial"/>
      <family val="2"/>
      <charset val="238"/>
    </font>
    <font>
      <sz val="10"/>
      <color rgb="FF7030A0"/>
      <name val="Arial CE"/>
      <charset val="238"/>
    </font>
    <font>
      <sz val="10"/>
      <color rgb="FF00000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b/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2"/>
      <name val="Arial CE"/>
      <charset val="238"/>
    </font>
    <font>
      <b/>
      <sz val="10"/>
      <color theme="5" tint="0.79998168889431442"/>
      <name val="Arial CE"/>
      <charset val="238"/>
    </font>
    <font>
      <sz val="9"/>
      <color rgb="FFFF0000"/>
      <name val="Arial CE"/>
      <charset val="238"/>
    </font>
    <font>
      <sz val="8"/>
      <color rgb="FFFF0000"/>
      <name val="Arial CE"/>
      <charset val="238"/>
    </font>
    <font>
      <sz val="6"/>
      <name val="Arial CE"/>
      <charset val="238"/>
    </font>
    <font>
      <b/>
      <sz val="9"/>
      <color rgb="FFFF0000"/>
      <name val="Times New Roman"/>
      <family val="1"/>
      <charset val="238"/>
    </font>
    <font>
      <b/>
      <sz val="9"/>
      <color rgb="FFFF0000"/>
      <name val="Arial CE"/>
      <charset val="238"/>
    </font>
    <font>
      <sz val="10"/>
      <color rgb="FFFF0000"/>
      <name val="Times New Roman"/>
      <family val="1"/>
      <charset val="238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BCFAB"/>
        <bgColor indexed="64"/>
      </patternFill>
    </fill>
    <fill>
      <patternFill patternType="solid">
        <fgColor rgb="FFB8CF8B"/>
        <bgColor indexed="64"/>
      </patternFill>
    </fill>
  </fills>
  <borders count="92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48">
    <xf numFmtId="0" fontId="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1" fillId="0" borderId="1" applyNumberFormat="0" applyFill="0" applyAlignment="0" applyProtection="0"/>
    <xf numFmtId="0" fontId="32" fillId="3" borderId="0" applyNumberFormat="0" applyBorder="0" applyAlignment="0" applyProtection="0"/>
    <xf numFmtId="0" fontId="33" fillId="16" borderId="2" applyNumberFormat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23" borderId="0" applyNumberFormat="0" applyBorder="0" applyAlignment="0" applyProtection="0"/>
    <xf numFmtId="0" fontId="47" fillId="0" borderId="0"/>
  </cellStyleXfs>
  <cellXfs count="1334">
    <xf numFmtId="0" fontId="0" fillId="0" borderId="0" xfId="0"/>
    <xf numFmtId="3" fontId="0" fillId="24" borderId="10" xfId="0" applyNumberFormat="1" applyFill="1" applyBorder="1" applyAlignment="1" applyProtection="1">
      <alignment horizontal="center"/>
      <protection locked="0"/>
    </xf>
    <xf numFmtId="3" fontId="0" fillId="24" borderId="10" xfId="0" applyNumberFormat="1" applyFill="1" applyBorder="1" applyAlignment="1">
      <alignment horizontal="center"/>
    </xf>
    <xf numFmtId="0" fontId="2" fillId="0" borderId="11" xfId="0" applyFont="1" applyBorder="1" applyAlignment="1" applyProtection="1">
      <alignment horizontal="center" wrapText="1"/>
      <protection locked="0"/>
    </xf>
    <xf numFmtId="0" fontId="0" fillId="0" borderId="0" xfId="0" applyProtection="1">
      <protection locked="0"/>
    </xf>
    <xf numFmtId="0" fontId="4" fillId="24" borderId="12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left"/>
      <protection locked="0"/>
    </xf>
    <xf numFmtId="0" fontId="4" fillId="0" borderId="12" xfId="0" applyFont="1" applyBorder="1" applyAlignment="1" applyProtection="1">
      <alignment horizontal="center"/>
      <protection locked="0"/>
    </xf>
    <xf numFmtId="3" fontId="0" fillId="0" borderId="14" xfId="0" applyNumberFormat="1" applyBorder="1" applyAlignment="1" applyProtection="1">
      <alignment horizontal="center"/>
      <protection locked="0"/>
    </xf>
    <xf numFmtId="3" fontId="0" fillId="0" borderId="15" xfId="0" applyNumberForma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right"/>
      <protection locked="0"/>
    </xf>
    <xf numFmtId="3" fontId="0" fillId="0" borderId="16" xfId="0" applyNumberFormat="1" applyBorder="1" applyAlignment="1" applyProtection="1">
      <alignment horizontal="center"/>
      <protection locked="0"/>
    </xf>
    <xf numFmtId="3" fontId="0" fillId="0" borderId="17" xfId="0" applyNumberFormat="1" applyBorder="1" applyAlignment="1" applyProtection="1">
      <alignment horizontal="center"/>
      <protection locked="0"/>
    </xf>
    <xf numFmtId="0" fontId="0" fillId="24" borderId="13" xfId="0" applyFill="1" applyBorder="1" applyAlignment="1" applyProtection="1">
      <alignment horizontal="left"/>
      <protection locked="0"/>
    </xf>
    <xf numFmtId="3" fontId="0" fillId="24" borderId="12" xfId="0" applyNumberFormat="1" applyFill="1" applyBorder="1" applyAlignment="1" applyProtection="1">
      <alignment horizontal="center"/>
      <protection locked="0"/>
    </xf>
    <xf numFmtId="3" fontId="0" fillId="24" borderId="18" xfId="0" applyNumberFormat="1" applyFill="1" applyBorder="1" applyAlignment="1" applyProtection="1">
      <alignment horizontal="center"/>
      <protection locked="0"/>
    </xf>
    <xf numFmtId="3" fontId="0" fillId="24" borderId="19" xfId="0" applyNumberFormat="1" applyFill="1" applyBorder="1" applyAlignment="1" applyProtection="1">
      <alignment horizontal="center"/>
      <protection locked="0"/>
    </xf>
    <xf numFmtId="3" fontId="0" fillId="0" borderId="12" xfId="0" applyNumberFormat="1" applyBorder="1" applyAlignment="1" applyProtection="1">
      <alignment horizontal="center"/>
      <protection locked="0"/>
    </xf>
    <xf numFmtId="3" fontId="0" fillId="0" borderId="19" xfId="0" applyNumberFormat="1" applyBorder="1" applyAlignment="1" applyProtection="1">
      <alignment horizontal="center"/>
      <protection locked="0"/>
    </xf>
    <xf numFmtId="3" fontId="0" fillId="24" borderId="20" xfId="0" applyNumberFormat="1" applyFill="1" applyBorder="1" applyAlignment="1" applyProtection="1">
      <alignment horizontal="center"/>
      <protection locked="0"/>
    </xf>
    <xf numFmtId="0" fontId="0" fillId="24" borderId="13" xfId="0" applyFill="1" applyBorder="1" applyProtection="1">
      <protection locked="0"/>
    </xf>
    <xf numFmtId="0" fontId="7" fillId="24" borderId="21" xfId="0" applyFont="1" applyFill="1" applyBorder="1" applyProtection="1">
      <protection locked="0"/>
    </xf>
    <xf numFmtId="0" fontId="0" fillId="24" borderId="22" xfId="0" applyFill="1" applyBorder="1" applyProtection="1">
      <protection locked="0"/>
    </xf>
    <xf numFmtId="0" fontId="4" fillId="24" borderId="23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3" fontId="0" fillId="24" borderId="12" xfId="0" applyNumberFormat="1" applyFill="1" applyBorder="1" applyAlignment="1">
      <alignment horizontal="center"/>
    </xf>
    <xf numFmtId="0" fontId="0" fillId="24" borderId="24" xfId="0" applyFill="1" applyBorder="1" applyAlignment="1" applyProtection="1">
      <alignment horizontal="center"/>
      <protection locked="0"/>
    </xf>
    <xf numFmtId="0" fontId="5" fillId="24" borderId="25" xfId="0" applyFont="1" applyFill="1" applyBorder="1" applyProtection="1">
      <protection locked="0"/>
    </xf>
    <xf numFmtId="0" fontId="0" fillId="24" borderId="26" xfId="0" applyFill="1" applyBorder="1" applyAlignment="1" applyProtection="1">
      <alignment horizontal="center"/>
      <protection locked="0"/>
    </xf>
    <xf numFmtId="0" fontId="4" fillId="24" borderId="0" xfId="0" applyFont="1" applyFill="1" applyAlignment="1" applyProtection="1">
      <alignment horizontal="center"/>
      <protection locked="0"/>
    </xf>
    <xf numFmtId="0" fontId="0" fillId="24" borderId="0" xfId="0" applyFill="1" applyProtection="1">
      <protection locked="0"/>
    </xf>
    <xf numFmtId="0" fontId="0" fillId="24" borderId="27" xfId="0" applyFill="1" applyBorder="1" applyProtection="1">
      <protection locked="0"/>
    </xf>
    <xf numFmtId="0" fontId="0" fillId="0" borderId="26" xfId="0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2" fillId="0" borderId="12" xfId="0" applyFont="1" applyBorder="1" applyAlignment="1" applyProtection="1">
      <alignment horizontal="center" wrapText="1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wrapText="1"/>
      <protection locked="0"/>
    </xf>
    <xf numFmtId="0" fontId="0" fillId="0" borderId="13" xfId="0" applyBorder="1" applyAlignment="1" applyProtection="1">
      <alignment horizontal="right" vertical="center"/>
      <protection locked="0"/>
    </xf>
    <xf numFmtId="0" fontId="3" fillId="24" borderId="29" xfId="0" applyFont="1" applyFill="1" applyBorder="1" applyAlignment="1" applyProtection="1">
      <alignment horizontal="left"/>
      <protection locked="0"/>
    </xf>
    <xf numFmtId="0" fontId="0" fillId="24" borderId="30" xfId="0" applyFill="1" applyBorder="1" applyProtection="1">
      <protection locked="0"/>
    </xf>
    <xf numFmtId="0" fontId="4" fillId="24" borderId="18" xfId="0" applyFont="1" applyFill="1" applyBorder="1" applyAlignment="1" applyProtection="1">
      <alignment horizontal="center"/>
      <protection locked="0"/>
    </xf>
    <xf numFmtId="3" fontId="3" fillId="24" borderId="23" xfId="0" applyNumberFormat="1" applyFont="1" applyFill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0" fontId="2" fillId="24" borderId="0" xfId="0" applyFont="1" applyFill="1" applyAlignment="1" applyProtection="1">
      <alignment horizontal="right"/>
      <protection locked="0"/>
    </xf>
    <xf numFmtId="0" fontId="0" fillId="0" borderId="31" xfId="0" applyBorder="1" applyAlignment="1" applyProtection="1">
      <alignment horizontal="center"/>
      <protection locked="0"/>
    </xf>
    <xf numFmtId="3" fontId="0" fillId="24" borderId="32" xfId="0" applyNumberFormat="1" applyFill="1" applyBorder="1" applyAlignment="1" applyProtection="1">
      <alignment horizontal="center"/>
      <protection locked="0"/>
    </xf>
    <xf numFmtId="3" fontId="0" fillId="0" borderId="10" xfId="0" applyNumberFormat="1" applyBorder="1" applyAlignment="1" applyProtection="1">
      <alignment horizontal="center"/>
      <protection locked="0"/>
    </xf>
    <xf numFmtId="3" fontId="3" fillId="24" borderId="31" xfId="0" applyNumberFormat="1" applyFont="1" applyFill="1" applyBorder="1" applyAlignment="1">
      <alignment horizontal="center"/>
    </xf>
    <xf numFmtId="0" fontId="4" fillId="24" borderId="0" xfId="0" applyFont="1" applyFill="1" applyAlignment="1" applyProtection="1">
      <alignment horizontal="left"/>
      <protection locked="0"/>
    </xf>
    <xf numFmtId="0" fontId="8" fillId="24" borderId="0" xfId="0" applyFont="1" applyFill="1" applyAlignment="1" applyProtection="1">
      <alignment horizontal="left" vertical="center"/>
      <protection locked="0"/>
    </xf>
    <xf numFmtId="3" fontId="0" fillId="0" borderId="33" xfId="0" applyNumberFormat="1" applyBorder="1" applyAlignment="1" applyProtection="1">
      <alignment horizontal="center"/>
      <protection locked="0"/>
    </xf>
    <xf numFmtId="3" fontId="0" fillId="0" borderId="34" xfId="0" applyNumberForma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26" xfId="0" applyFont="1" applyBorder="1" applyAlignment="1" applyProtection="1">
      <alignment horizontal="left" vertical="center"/>
      <protection locked="0"/>
    </xf>
    <xf numFmtId="0" fontId="0" fillId="25" borderId="13" xfId="0" applyFill="1" applyBorder="1" applyAlignment="1" applyProtection="1">
      <alignment horizontal="right" vertical="center"/>
      <protection locked="0"/>
    </xf>
    <xf numFmtId="0" fontId="2" fillId="25" borderId="28" xfId="0" applyFont="1" applyFill="1" applyBorder="1" applyAlignment="1" applyProtection="1">
      <alignment wrapText="1"/>
      <protection locked="0"/>
    </xf>
    <xf numFmtId="0" fontId="4" fillId="25" borderId="28" xfId="0" applyFont="1" applyFill="1" applyBorder="1" applyAlignment="1" applyProtection="1">
      <alignment wrapText="1"/>
      <protection locked="0"/>
    </xf>
    <xf numFmtId="0" fontId="4" fillId="24" borderId="24" xfId="0" applyFont="1" applyFill="1" applyBorder="1" applyAlignment="1" applyProtection="1">
      <alignment vertical="center"/>
      <protection locked="0"/>
    </xf>
    <xf numFmtId="49" fontId="2" fillId="24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4" fillId="24" borderId="26" xfId="0" applyFont="1" applyFill="1" applyBorder="1" applyAlignment="1" applyProtection="1">
      <alignment vertical="center"/>
      <protection locked="0"/>
    </xf>
    <xf numFmtId="49" fontId="2" fillId="24" borderId="0" xfId="0" applyNumberFormat="1" applyFont="1" applyFill="1" applyAlignment="1" applyProtection="1">
      <alignment horizontal="right"/>
      <protection locked="0"/>
    </xf>
    <xf numFmtId="0" fontId="4" fillId="24" borderId="0" xfId="0" applyFont="1" applyFill="1" applyProtection="1">
      <protection locked="0"/>
    </xf>
    <xf numFmtId="0" fontId="4" fillId="24" borderId="27" xfId="0" applyFont="1" applyFill="1" applyBorder="1" applyAlignment="1" applyProtection="1">
      <alignment horizontal="right"/>
      <protection locked="0"/>
    </xf>
    <xf numFmtId="0" fontId="4" fillId="24" borderId="26" xfId="0" applyFont="1" applyFill="1" applyBorder="1" applyProtection="1">
      <protection locked="0"/>
    </xf>
    <xf numFmtId="0" fontId="4" fillId="24" borderId="0" xfId="0" applyFont="1" applyFill="1" applyAlignment="1" applyProtection="1">
      <alignment vertical="center"/>
      <protection locked="0"/>
    </xf>
    <xf numFmtId="0" fontId="2" fillId="24" borderId="27" xfId="0" applyFont="1" applyFill="1" applyBorder="1" applyAlignment="1" applyProtection="1">
      <alignment horizontal="right"/>
      <protection locked="0"/>
    </xf>
    <xf numFmtId="0" fontId="8" fillId="24" borderId="0" xfId="0" applyFont="1" applyFill="1" applyAlignment="1" applyProtection="1">
      <alignment vertical="center"/>
      <protection locked="0"/>
    </xf>
    <xf numFmtId="0" fontId="8" fillId="0" borderId="35" xfId="0" applyFont="1" applyBorder="1" applyAlignment="1" applyProtection="1">
      <alignment horizontal="center" vertical="center"/>
      <protection locked="0"/>
    </xf>
    <xf numFmtId="0" fontId="8" fillId="0" borderId="36" xfId="0" applyFont="1" applyBorder="1" applyAlignment="1" applyProtection="1">
      <alignment wrapText="1"/>
      <protection locked="0"/>
    </xf>
    <xf numFmtId="49" fontId="2" fillId="0" borderId="37" xfId="0" applyNumberFormat="1" applyFont="1" applyBorder="1" applyAlignment="1" applyProtection="1">
      <alignment horizontal="right" wrapText="1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49" fontId="2" fillId="0" borderId="38" xfId="0" applyNumberFormat="1" applyFont="1" applyBorder="1" applyAlignment="1" applyProtection="1">
      <alignment horizontal="right" wrapText="1"/>
      <protection locked="0"/>
    </xf>
    <xf numFmtId="0" fontId="4" fillId="0" borderId="39" xfId="0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 applyProtection="1">
      <alignment wrapText="1"/>
      <protection locked="0"/>
    </xf>
    <xf numFmtId="49" fontId="2" fillId="0" borderId="41" xfId="0" applyNumberFormat="1" applyFont="1" applyBorder="1" applyAlignment="1" applyProtection="1">
      <alignment horizontal="right" wrapText="1"/>
      <protection locked="0"/>
    </xf>
    <xf numFmtId="0" fontId="4" fillId="0" borderId="36" xfId="0" applyFont="1" applyBorder="1" applyAlignment="1" applyProtection="1">
      <alignment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0" borderId="44" xfId="0" applyFont="1" applyBorder="1" applyAlignment="1" applyProtection="1">
      <alignment horizontal="left" vertical="center"/>
      <protection locked="0"/>
    </xf>
    <xf numFmtId="0" fontId="2" fillId="0" borderId="25" xfId="0" applyFont="1" applyBorder="1" applyAlignment="1" applyProtection="1">
      <alignment horizontal="left"/>
      <protection locked="0"/>
    </xf>
    <xf numFmtId="0" fontId="2" fillId="0" borderId="42" xfId="0" applyFont="1" applyBorder="1" applyAlignment="1" applyProtection="1">
      <alignment horizontal="left" vertical="center"/>
      <protection locked="0"/>
    </xf>
    <xf numFmtId="0" fontId="2" fillId="0" borderId="27" xfId="0" applyFont="1" applyBorder="1" applyAlignment="1" applyProtection="1">
      <alignment horizontal="left" vertical="center"/>
      <protection locked="0"/>
    </xf>
    <xf numFmtId="49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 indent="1" shrinkToFit="1"/>
    </xf>
    <xf numFmtId="0" fontId="3" fillId="0" borderId="0" xfId="0" applyFont="1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/>
    </xf>
    <xf numFmtId="4" fontId="1" fillId="0" borderId="0" xfId="0" applyNumberFormat="1" applyFont="1"/>
    <xf numFmtId="10" fontId="0" fillId="0" borderId="0" xfId="0" applyNumberFormat="1"/>
    <xf numFmtId="0" fontId="4" fillId="24" borderId="0" xfId="0" applyFont="1" applyFill="1" applyAlignment="1" applyProtection="1">
      <alignment horizontal="right"/>
      <protection locked="0"/>
    </xf>
    <xf numFmtId="0" fontId="4" fillId="24" borderId="43" xfId="0" applyFont="1" applyFill="1" applyBorder="1" applyAlignment="1" applyProtection="1">
      <alignment vertical="center"/>
      <protection locked="0"/>
    </xf>
    <xf numFmtId="0" fontId="8" fillId="24" borderId="42" xfId="0" applyFont="1" applyFill="1" applyBorder="1" applyAlignment="1" applyProtection="1">
      <alignment vertical="center"/>
      <protection locked="0"/>
    </xf>
    <xf numFmtId="49" fontId="2" fillId="24" borderId="42" xfId="0" applyNumberFormat="1" applyFont="1" applyFill="1" applyBorder="1" applyAlignment="1" applyProtection="1">
      <alignment horizontal="right"/>
      <protection locked="0"/>
    </xf>
    <xf numFmtId="0" fontId="4" fillId="24" borderId="42" xfId="0" applyFont="1" applyFill="1" applyBorder="1" applyAlignment="1" applyProtection="1">
      <alignment horizontal="center"/>
      <protection locked="0"/>
    </xf>
    <xf numFmtId="0" fontId="4" fillId="24" borderId="42" xfId="0" applyFont="1" applyFill="1" applyBorder="1" applyProtection="1">
      <protection locked="0"/>
    </xf>
    <xf numFmtId="0" fontId="2" fillId="24" borderId="42" xfId="0" applyFont="1" applyFill="1" applyBorder="1" applyAlignment="1" applyProtection="1">
      <alignment horizontal="right"/>
      <protection locked="0"/>
    </xf>
    <xf numFmtId="0" fontId="2" fillId="24" borderId="44" xfId="0" applyFont="1" applyFill="1" applyBorder="1" applyAlignment="1" applyProtection="1">
      <alignment horizontal="right"/>
      <protection locked="0"/>
    </xf>
    <xf numFmtId="0" fontId="4" fillId="24" borderId="31" xfId="0" applyFont="1" applyFill="1" applyBorder="1" applyAlignment="1" applyProtection="1">
      <alignment horizontal="center"/>
      <protection locked="0"/>
    </xf>
    <xf numFmtId="0" fontId="2" fillId="0" borderId="26" xfId="0" applyFont="1" applyBorder="1" applyAlignment="1" applyProtection="1">
      <alignment vertical="center"/>
      <protection locked="0"/>
    </xf>
    <xf numFmtId="0" fontId="0" fillId="0" borderId="45" xfId="0" applyBorder="1"/>
    <xf numFmtId="3" fontId="0" fillId="0" borderId="46" xfId="0" applyNumberFormat="1" applyBorder="1" applyAlignment="1">
      <alignment horizontal="center" wrapText="1"/>
    </xf>
    <xf numFmtId="3" fontId="0" fillId="0" borderId="47" xfId="0" applyNumberFormat="1" applyBorder="1" applyAlignment="1">
      <alignment horizontal="center" wrapText="1"/>
    </xf>
    <xf numFmtId="0" fontId="4" fillId="0" borderId="48" xfId="0" applyFont="1" applyBorder="1" applyAlignment="1">
      <alignment wrapText="1"/>
    </xf>
    <xf numFmtId="0" fontId="4" fillId="0" borderId="13" xfId="0" applyFont="1" applyBorder="1" applyAlignment="1">
      <alignment wrapText="1"/>
    </xf>
    <xf numFmtId="3" fontId="0" fillId="0" borderId="12" xfId="0" applyNumberFormat="1" applyBorder="1"/>
    <xf numFmtId="3" fontId="0" fillId="0" borderId="23" xfId="0" applyNumberFormat="1" applyBorder="1"/>
    <xf numFmtId="0" fontId="4" fillId="0" borderId="35" xfId="0" applyFont="1" applyBorder="1" applyAlignment="1">
      <alignment wrapText="1"/>
    </xf>
    <xf numFmtId="3" fontId="0" fillId="0" borderId="49" xfId="0" applyNumberFormat="1" applyBorder="1"/>
    <xf numFmtId="0" fontId="4" fillId="0" borderId="39" xfId="0" applyFont="1" applyBorder="1"/>
    <xf numFmtId="3" fontId="0" fillId="0" borderId="28" xfId="0" applyNumberFormat="1" applyBorder="1"/>
    <xf numFmtId="0" fontId="4" fillId="0" borderId="0" xfId="0" applyFont="1"/>
    <xf numFmtId="0" fontId="13" fillId="0" borderId="50" xfId="0" applyFont="1" applyBorder="1"/>
    <xf numFmtId="0" fontId="13" fillId="0" borderId="50" xfId="0" applyFont="1" applyBorder="1" applyAlignment="1">
      <alignment horizontal="center"/>
    </xf>
    <xf numFmtId="0" fontId="12" fillId="0" borderId="0" xfId="0" applyFont="1"/>
    <xf numFmtId="0" fontId="14" fillId="0" borderId="0" xfId="0" applyFont="1" applyAlignment="1">
      <alignment horizontal="right"/>
    </xf>
    <xf numFmtId="0" fontId="12" fillId="0" borderId="30" xfId="0" applyFont="1" applyBorder="1"/>
    <xf numFmtId="3" fontId="12" fillId="0" borderId="30" xfId="0" applyNumberFormat="1" applyFont="1" applyBorder="1" applyAlignment="1">
      <alignment horizontal="right"/>
    </xf>
    <xf numFmtId="0" fontId="13" fillId="0" borderId="51" xfId="0" applyFont="1" applyBorder="1"/>
    <xf numFmtId="3" fontId="12" fillId="0" borderId="51" xfId="0" applyNumberFormat="1" applyFont="1" applyBorder="1" applyAlignment="1">
      <alignment horizontal="right"/>
    </xf>
    <xf numFmtId="3" fontId="0" fillId="0" borderId="0" xfId="0" applyNumberFormat="1" applyProtection="1"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0" fontId="2" fillId="0" borderId="42" xfId="0" applyFont="1" applyBorder="1" applyAlignment="1">
      <alignment horizontal="left" vertical="center"/>
    </xf>
    <xf numFmtId="0" fontId="2" fillId="0" borderId="0" xfId="0" applyFont="1"/>
    <xf numFmtId="0" fontId="4" fillId="25" borderId="12" xfId="0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left" indent="1" shrinkToFit="1"/>
    </xf>
    <xf numFmtId="0" fontId="15" fillId="0" borderId="30" xfId="0" applyFont="1" applyBorder="1" applyAlignment="1">
      <alignment horizontal="left" indent="1" shrinkToFit="1"/>
    </xf>
    <xf numFmtId="49" fontId="3" fillId="24" borderId="0" xfId="0" applyNumberFormat="1" applyFont="1" applyFill="1" applyAlignment="1">
      <alignment horizontal="right"/>
    </xf>
    <xf numFmtId="4" fontId="3" fillId="0" borderId="0" xfId="0" applyNumberFormat="1" applyFont="1"/>
    <xf numFmtId="4" fontId="3" fillId="26" borderId="0" xfId="0" applyNumberFormat="1" applyFont="1" applyFill="1" applyAlignment="1">
      <alignment horizontal="right"/>
    </xf>
    <xf numFmtId="4" fontId="3" fillId="27" borderId="0" xfId="0" applyNumberFormat="1" applyFont="1" applyFill="1" applyAlignment="1">
      <alignment horizontal="right"/>
    </xf>
    <xf numFmtId="4" fontId="3" fillId="28" borderId="0" xfId="0" applyNumberFormat="1" applyFont="1" applyFill="1" applyAlignment="1">
      <alignment horizontal="right"/>
    </xf>
    <xf numFmtId="4" fontId="3" fillId="25" borderId="0" xfId="0" applyNumberFormat="1" applyFont="1" applyFill="1" applyAlignment="1">
      <alignment horizontal="right"/>
    </xf>
    <xf numFmtId="4" fontId="0" fillId="29" borderId="0" xfId="0" applyNumberFormat="1" applyFill="1"/>
    <xf numFmtId="4" fontId="3" fillId="30" borderId="0" xfId="0" applyNumberFormat="1" applyFont="1" applyFill="1" applyAlignment="1">
      <alignment horizontal="right"/>
    </xf>
    <xf numFmtId="0" fontId="2" fillId="0" borderId="52" xfId="0" applyFont="1" applyBorder="1" applyAlignment="1" applyProtection="1">
      <alignment horizontal="left"/>
      <protection locked="0"/>
    </xf>
    <xf numFmtId="0" fontId="2" fillId="0" borderId="27" xfId="0" applyFont="1" applyBorder="1" applyAlignment="1" applyProtection="1">
      <alignment horizontal="left"/>
      <protection locked="0"/>
    </xf>
    <xf numFmtId="4" fontId="0" fillId="25" borderId="0" xfId="0" applyNumberFormat="1" applyFill="1"/>
    <xf numFmtId="4" fontId="3" fillId="25" borderId="0" xfId="0" applyNumberFormat="1" applyFont="1" applyFill="1"/>
    <xf numFmtId="0" fontId="0" fillId="24" borderId="30" xfId="0" applyFill="1" applyBorder="1"/>
    <xf numFmtId="0" fontId="3" fillId="24" borderId="30" xfId="0" applyFont="1" applyFill="1" applyBorder="1" applyAlignment="1">
      <alignment horizontal="center"/>
    </xf>
    <xf numFmtId="0" fontId="4" fillId="0" borderId="28" xfId="0" applyFont="1" applyBorder="1" applyAlignment="1" applyProtection="1">
      <alignment horizontal="left" wrapText="1"/>
      <protection locked="0"/>
    </xf>
    <xf numFmtId="3" fontId="4" fillId="0" borderId="18" xfId="0" applyNumberFormat="1" applyFont="1" applyBorder="1" applyAlignment="1" applyProtection="1">
      <alignment horizontal="center"/>
      <protection locked="0"/>
    </xf>
    <xf numFmtId="3" fontId="4" fillId="0" borderId="32" xfId="0" applyNumberFormat="1" applyFont="1" applyBorder="1" applyAlignment="1" applyProtection="1">
      <alignment horizontal="center"/>
      <protection locked="0"/>
    </xf>
    <xf numFmtId="3" fontId="4" fillId="0" borderId="12" xfId="0" applyNumberFormat="1" applyFont="1" applyBorder="1" applyAlignment="1" applyProtection="1">
      <alignment horizontal="center"/>
      <protection locked="0"/>
    </xf>
    <xf numFmtId="3" fontId="4" fillId="0" borderId="10" xfId="0" applyNumberFormat="1" applyFont="1" applyBorder="1" applyAlignment="1" applyProtection="1">
      <alignment horizontal="center"/>
      <protection locked="0"/>
    </xf>
    <xf numFmtId="3" fontId="4" fillId="24" borderId="12" xfId="0" applyNumberFormat="1" applyFont="1" applyFill="1" applyBorder="1" applyAlignment="1">
      <alignment horizontal="center"/>
    </xf>
    <xf numFmtId="3" fontId="4" fillId="24" borderId="10" xfId="0" applyNumberFormat="1" applyFont="1" applyFill="1" applyBorder="1" applyAlignment="1">
      <alignment horizontal="center"/>
    </xf>
    <xf numFmtId="3" fontId="4" fillId="24" borderId="12" xfId="0" applyNumberFormat="1" applyFont="1" applyFill="1" applyBorder="1" applyAlignment="1" applyProtection="1">
      <alignment horizontal="center"/>
      <protection locked="0"/>
    </xf>
    <xf numFmtId="3" fontId="4" fillId="24" borderId="10" xfId="0" applyNumberFormat="1" applyFont="1" applyFill="1" applyBorder="1" applyAlignment="1" applyProtection="1">
      <alignment horizontal="center"/>
      <protection locked="0"/>
    </xf>
    <xf numFmtId="3" fontId="4" fillId="24" borderId="28" xfId="0" applyNumberFormat="1" applyFont="1" applyFill="1" applyBorder="1" applyAlignment="1">
      <alignment horizontal="center"/>
    </xf>
    <xf numFmtId="3" fontId="4" fillId="24" borderId="23" xfId="0" applyNumberFormat="1" applyFont="1" applyFill="1" applyBorder="1" applyAlignment="1">
      <alignment horizontal="center"/>
    </xf>
    <xf numFmtId="3" fontId="4" fillId="24" borderId="53" xfId="0" applyNumberFormat="1" applyFont="1" applyFill="1" applyBorder="1" applyAlignment="1">
      <alignment horizontal="center"/>
    </xf>
    <xf numFmtId="3" fontId="4" fillId="24" borderId="19" xfId="0" applyNumberFormat="1" applyFont="1" applyFill="1" applyBorder="1" applyAlignment="1">
      <alignment horizontal="center"/>
    </xf>
    <xf numFmtId="3" fontId="4" fillId="24" borderId="19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3" fillId="31" borderId="0" xfId="0" applyFont="1" applyFill="1" applyAlignment="1">
      <alignment horizontal="left" indent="1" shrinkToFit="1"/>
    </xf>
    <xf numFmtId="3" fontId="4" fillId="0" borderId="12" xfId="0" applyNumberFormat="1" applyFont="1" applyBorder="1" applyAlignment="1">
      <alignment horizontal="center"/>
    </xf>
    <xf numFmtId="3" fontId="4" fillId="0" borderId="23" xfId="0" applyNumberFormat="1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24" borderId="12" xfId="0" applyFont="1" applyFill="1" applyBorder="1" applyAlignment="1" applyProtection="1">
      <alignment horizontal="center" vertical="center"/>
      <protection locked="0"/>
    </xf>
    <xf numFmtId="0" fontId="2" fillId="24" borderId="10" xfId="0" applyFont="1" applyFill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24" borderId="54" xfId="0" applyFont="1" applyFill="1" applyBorder="1" applyAlignment="1" applyProtection="1">
      <alignment horizontal="center"/>
      <protection locked="0"/>
    </xf>
    <xf numFmtId="3" fontId="14" fillId="0" borderId="0" xfId="0" applyNumberFormat="1" applyFont="1" applyAlignment="1">
      <alignment horizontal="right"/>
    </xf>
    <xf numFmtId="0" fontId="19" fillId="29" borderId="45" xfId="0" applyFont="1" applyFill="1" applyBorder="1" applyAlignment="1">
      <alignment horizontal="center" vertical="top"/>
    </xf>
    <xf numFmtId="49" fontId="19" fillId="29" borderId="46" xfId="0" applyNumberFormat="1" applyFont="1" applyFill="1" applyBorder="1" applyAlignment="1">
      <alignment horizontal="center" vertical="top"/>
    </xf>
    <xf numFmtId="49" fontId="20" fillId="29" borderId="46" xfId="0" applyNumberFormat="1" applyFont="1" applyFill="1" applyBorder="1" applyAlignment="1">
      <alignment horizontal="center" vertical="top"/>
    </xf>
    <xf numFmtId="0" fontId="19" fillId="29" borderId="47" xfId="0" applyFont="1" applyFill="1" applyBorder="1" applyAlignment="1">
      <alignment horizontal="center" vertical="top"/>
    </xf>
    <xf numFmtId="4" fontId="21" fillId="28" borderId="55" xfId="0" applyNumberFormat="1" applyFont="1" applyFill="1" applyBorder="1" applyAlignment="1">
      <alignment horizontal="center" vertical="center"/>
    </xf>
    <xf numFmtId="0" fontId="19" fillId="29" borderId="56" xfId="0" applyFont="1" applyFill="1" applyBorder="1" applyAlignment="1">
      <alignment horizontal="center" vertical="top"/>
    </xf>
    <xf numFmtId="164" fontId="19" fillId="29" borderId="56" xfId="0" applyNumberFormat="1" applyFont="1" applyFill="1" applyBorder="1" applyAlignment="1">
      <alignment horizontal="center" vertical="top"/>
    </xf>
    <xf numFmtId="164" fontId="19" fillId="29" borderId="57" xfId="0" applyNumberFormat="1" applyFont="1" applyFill="1" applyBorder="1" applyAlignment="1">
      <alignment horizontal="center" vertical="top"/>
    </xf>
    <xf numFmtId="164" fontId="19" fillId="29" borderId="46" xfId="0" applyNumberFormat="1" applyFont="1" applyFill="1" applyBorder="1" applyAlignment="1">
      <alignment horizontal="center" vertical="top"/>
    </xf>
    <xf numFmtId="0" fontId="7" fillId="0" borderId="0" xfId="0" applyFont="1"/>
    <xf numFmtId="49" fontId="0" fillId="0" borderId="0" xfId="0" applyNumberForma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4" fontId="23" fillId="28" borderId="36" xfId="0" applyNumberFormat="1" applyFont="1" applyFill="1" applyBorder="1" applyAlignment="1">
      <alignment horizontal="right"/>
    </xf>
    <xf numFmtId="4" fontId="23" fillId="28" borderId="58" xfId="0" applyNumberFormat="1" applyFont="1" applyFill="1" applyBorder="1" applyAlignment="1">
      <alignment horizontal="right"/>
    </xf>
    <xf numFmtId="164" fontId="2" fillId="0" borderId="0" xfId="0" applyNumberFormat="1" applyFont="1" applyAlignment="1">
      <alignment horizontal="right"/>
    </xf>
    <xf numFmtId="4" fontId="24" fillId="0" borderId="0" xfId="0" applyNumberFormat="1" applyFont="1" applyAlignment="1">
      <alignment horizontal="right"/>
    </xf>
    <xf numFmtId="0" fontId="25" fillId="0" borderId="0" xfId="0" applyFont="1"/>
    <xf numFmtId="4" fontId="23" fillId="28" borderId="28" xfId="0" applyNumberFormat="1" applyFont="1" applyFill="1" applyBorder="1" applyAlignment="1">
      <alignment horizontal="right"/>
    </xf>
    <xf numFmtId="4" fontId="23" fillId="28" borderId="59" xfId="0" applyNumberFormat="1" applyFont="1" applyFill="1" applyBorder="1" applyAlignment="1">
      <alignment horizontal="right"/>
    </xf>
    <xf numFmtId="0" fontId="3" fillId="0" borderId="30" xfId="0" applyFont="1" applyBorder="1"/>
    <xf numFmtId="49" fontId="26" fillId="0" borderId="30" xfId="0" applyNumberFormat="1" applyFont="1" applyBorder="1" applyAlignment="1">
      <alignment horizontal="center" vertical="center"/>
    </xf>
    <xf numFmtId="49" fontId="20" fillId="0" borderId="30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left"/>
    </xf>
    <xf numFmtId="4" fontId="21" fillId="28" borderId="28" xfId="0" applyNumberFormat="1" applyFont="1" applyFill="1" applyBorder="1" applyAlignment="1">
      <alignment horizontal="right"/>
    </xf>
    <xf numFmtId="164" fontId="19" fillId="0" borderId="30" xfId="0" applyNumberFormat="1" applyFont="1" applyBorder="1" applyAlignment="1">
      <alignment horizontal="right"/>
    </xf>
    <xf numFmtId="164" fontId="2" fillId="24" borderId="0" xfId="0" applyNumberFormat="1" applyFont="1" applyFill="1" applyAlignment="1">
      <alignment horizontal="right"/>
    </xf>
    <xf numFmtId="164" fontId="25" fillId="0" borderId="0" xfId="0" applyNumberFormat="1" applyFont="1"/>
    <xf numFmtId="164" fontId="1" fillId="0" borderId="0" xfId="0" applyNumberFormat="1" applyFont="1"/>
    <xf numFmtId="164" fontId="19" fillId="24" borderId="30" xfId="0" applyNumberFormat="1" applyFont="1" applyFill="1" applyBorder="1" applyAlignment="1">
      <alignment horizontal="right"/>
    </xf>
    <xf numFmtId="164" fontId="2" fillId="32" borderId="0" xfId="0" applyNumberFormat="1" applyFont="1" applyFill="1" applyAlignment="1">
      <alignment horizontal="right"/>
    </xf>
    <xf numFmtId="4" fontId="24" fillId="0" borderId="0" xfId="0" applyNumberFormat="1" applyFont="1" applyAlignment="1">
      <alignment horizontal="left"/>
    </xf>
    <xf numFmtId="164" fontId="2" fillId="26" borderId="0" xfId="0" applyNumberFormat="1" applyFont="1" applyFill="1" applyAlignment="1">
      <alignment horizontal="right"/>
    </xf>
    <xf numFmtId="164" fontId="19" fillId="26" borderId="30" xfId="0" applyNumberFormat="1" applyFont="1" applyFill="1" applyBorder="1" applyAlignment="1">
      <alignment horizontal="right"/>
    </xf>
    <xf numFmtId="49" fontId="24" fillId="0" borderId="0" xfId="0" applyNumberFormat="1" applyFont="1" applyAlignment="1">
      <alignment horizontal="right"/>
    </xf>
    <xf numFmtId="4" fontId="25" fillId="0" borderId="0" xfId="0" applyNumberFormat="1" applyFont="1"/>
    <xf numFmtId="0" fontId="19" fillId="0" borderId="0" xfId="0" applyFont="1" applyAlignment="1">
      <alignment horizontal="left"/>
    </xf>
    <xf numFmtId="164" fontId="1" fillId="0" borderId="29" xfId="0" applyNumberFormat="1" applyFont="1" applyBorder="1"/>
    <xf numFmtId="4" fontId="27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left"/>
    </xf>
    <xf numFmtId="4" fontId="23" fillId="28" borderId="60" xfId="0" applyNumberFormat="1" applyFont="1" applyFill="1" applyBorder="1" applyAlignment="1">
      <alignment horizontal="right"/>
    </xf>
    <xf numFmtId="0" fontId="2" fillId="0" borderId="30" xfId="0" applyFont="1" applyBorder="1" applyAlignment="1">
      <alignment horizontal="left"/>
    </xf>
    <xf numFmtId="49" fontId="2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right"/>
    </xf>
    <xf numFmtId="4" fontId="28" fillId="0" borderId="0" xfId="0" applyNumberFormat="1" applyFont="1" applyAlignment="1">
      <alignment horizontal="left"/>
    </xf>
    <xf numFmtId="164" fontId="19" fillId="28" borderId="61" xfId="0" applyNumberFormat="1" applyFont="1" applyFill="1" applyBorder="1" applyAlignment="1">
      <alignment horizontal="right"/>
    </xf>
    <xf numFmtId="164" fontId="19" fillId="28" borderId="62" xfId="0" applyNumberFormat="1" applyFont="1" applyFill="1" applyBorder="1" applyAlignment="1">
      <alignment horizontal="right"/>
    </xf>
    <xf numFmtId="164" fontId="19" fillId="28" borderId="63" xfId="0" applyNumberFormat="1" applyFont="1" applyFill="1" applyBorder="1" applyAlignment="1">
      <alignment horizontal="right"/>
    </xf>
    <xf numFmtId="0" fontId="19" fillId="33" borderId="62" xfId="0" applyFont="1" applyFill="1" applyBorder="1" applyAlignment="1">
      <alignment horizontal="left"/>
    </xf>
    <xf numFmtId="0" fontId="19" fillId="28" borderId="58" xfId="0" applyFont="1" applyFill="1" applyBorder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/>
    </xf>
    <xf numFmtId="0" fontId="2" fillId="25" borderId="58" xfId="0" applyFont="1" applyFill="1" applyBorder="1"/>
    <xf numFmtId="0" fontId="2" fillId="28" borderId="59" xfId="0" applyFont="1" applyFill="1" applyBorder="1"/>
    <xf numFmtId="49" fontId="9" fillId="0" borderId="0" xfId="0" applyNumberFormat="1" applyFont="1" applyAlignment="1">
      <alignment horizontal="right"/>
    </xf>
    <xf numFmtId="164" fontId="9" fillId="25" borderId="58" xfId="0" applyNumberFormat="1" applyFont="1" applyFill="1" applyBorder="1" applyAlignment="1">
      <alignment horizontal="right"/>
    </xf>
    <xf numFmtId="49" fontId="2" fillId="0" borderId="0" xfId="0" applyNumberFormat="1" applyFont="1" applyAlignment="1">
      <alignment horizontal="center" vertical="center"/>
    </xf>
    <xf numFmtId="164" fontId="2" fillId="25" borderId="59" xfId="0" applyNumberFormat="1" applyFont="1" applyFill="1" applyBorder="1" applyAlignment="1">
      <alignment horizontal="right"/>
    </xf>
    <xf numFmtId="164" fontId="2" fillId="28" borderId="59" xfId="0" applyNumberFormat="1" applyFont="1" applyFill="1" applyBorder="1" applyAlignment="1">
      <alignment horizontal="right"/>
    </xf>
    <xf numFmtId="164" fontId="9" fillId="25" borderId="59" xfId="0" applyNumberFormat="1" applyFont="1" applyFill="1" applyBorder="1" applyAlignment="1">
      <alignment horizontal="right"/>
    </xf>
    <xf numFmtId="164" fontId="2" fillId="25" borderId="61" xfId="0" applyNumberFormat="1" applyFont="1" applyFill="1" applyBorder="1"/>
    <xf numFmtId="164" fontId="9" fillId="25" borderId="44" xfId="0" applyNumberFormat="1" applyFont="1" applyFill="1" applyBorder="1" applyAlignment="1">
      <alignment horizontal="right"/>
    </xf>
    <xf numFmtId="164" fontId="2" fillId="0" borderId="0" xfId="0" applyNumberFormat="1" applyFont="1"/>
    <xf numFmtId="164" fontId="9" fillId="25" borderId="43" xfId="0" applyNumberFormat="1" applyFont="1" applyFill="1" applyBorder="1" applyAlignment="1">
      <alignment horizontal="right"/>
    </xf>
    <xf numFmtId="164" fontId="2" fillId="25" borderId="63" xfId="0" applyNumberFormat="1" applyFont="1" applyFill="1" applyBorder="1"/>
    <xf numFmtId="10" fontId="2" fillId="0" borderId="0" xfId="0" applyNumberFormat="1" applyFont="1"/>
    <xf numFmtId="49" fontId="2" fillId="25" borderId="0" xfId="0" applyNumberFormat="1" applyFont="1" applyFill="1" applyAlignment="1">
      <alignment horizontal="center" vertical="center"/>
    </xf>
    <xf numFmtId="49" fontId="22" fillId="25" borderId="0" xfId="0" applyNumberFormat="1" applyFont="1" applyFill="1" applyAlignment="1">
      <alignment horizontal="center" vertical="center"/>
    </xf>
    <xf numFmtId="49" fontId="9" fillId="25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right"/>
    </xf>
    <xf numFmtId="0" fontId="19" fillId="0" borderId="30" xfId="0" applyFont="1" applyBorder="1"/>
    <xf numFmtId="49" fontId="46" fillId="0" borderId="30" xfId="0" applyNumberFormat="1" applyFont="1" applyBorder="1" applyAlignment="1">
      <alignment horizontal="center" vertical="center"/>
    </xf>
    <xf numFmtId="164" fontId="19" fillId="28" borderId="59" xfId="0" applyNumberFormat="1" applyFont="1" applyFill="1" applyBorder="1" applyAlignment="1">
      <alignment horizontal="right"/>
    </xf>
    <xf numFmtId="49" fontId="15" fillId="0" borderId="30" xfId="0" applyNumberFormat="1" applyFont="1" applyBorder="1" applyAlignment="1">
      <alignment horizontal="right"/>
    </xf>
    <xf numFmtId="164" fontId="15" fillId="0" borderId="30" xfId="0" applyNumberFormat="1" applyFont="1" applyBorder="1" applyAlignment="1">
      <alignment horizontal="right"/>
    </xf>
    <xf numFmtId="164" fontId="19" fillId="30" borderId="0" xfId="0" applyNumberFormat="1" applyFont="1" applyFill="1"/>
    <xf numFmtId="164" fontId="19" fillId="0" borderId="0" xfId="0" applyNumberFormat="1" applyFont="1"/>
    <xf numFmtId="10" fontId="19" fillId="0" borderId="0" xfId="0" applyNumberFormat="1" applyFont="1"/>
    <xf numFmtId="164" fontId="2" fillId="30" borderId="0" xfId="0" applyNumberFormat="1" applyFont="1" applyFill="1"/>
    <xf numFmtId="10" fontId="19" fillId="30" borderId="0" xfId="0" applyNumberFormat="1" applyFont="1" applyFill="1"/>
    <xf numFmtId="164" fontId="19" fillId="30" borderId="64" xfId="0" applyNumberFormat="1" applyFont="1" applyFill="1" applyBorder="1" applyAlignment="1">
      <alignment horizontal="right"/>
    </xf>
    <xf numFmtId="164" fontId="2" fillId="30" borderId="32" xfId="0" applyNumberFormat="1" applyFont="1" applyFill="1" applyBorder="1"/>
    <xf numFmtId="164" fontId="2" fillId="26" borderId="0" xfId="0" applyNumberFormat="1" applyFont="1" applyFill="1"/>
    <xf numFmtId="164" fontId="2" fillId="25" borderId="24" xfId="0" applyNumberFormat="1" applyFont="1" applyFill="1" applyBorder="1" applyAlignment="1">
      <alignment horizontal="right"/>
    </xf>
    <xf numFmtId="164" fontId="2" fillId="0" borderId="26" xfId="0" applyNumberFormat="1" applyFont="1" applyBorder="1" applyAlignment="1">
      <alignment horizontal="right"/>
    </xf>
    <xf numFmtId="164" fontId="2" fillId="25" borderId="26" xfId="0" applyNumberFormat="1" applyFont="1" applyFill="1" applyBorder="1" applyAlignment="1">
      <alignment horizontal="right"/>
    </xf>
    <xf numFmtId="164" fontId="2" fillId="28" borderId="59" xfId="0" applyNumberFormat="1" applyFont="1" applyFill="1" applyBorder="1"/>
    <xf numFmtId="49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left" indent="1" shrinkToFit="1"/>
    </xf>
    <xf numFmtId="164" fontId="19" fillId="0" borderId="32" xfId="0" applyNumberFormat="1" applyFont="1" applyBorder="1" applyAlignment="1">
      <alignment horizontal="right"/>
    </xf>
    <xf numFmtId="49" fontId="46" fillId="0" borderId="0" xfId="0" applyNumberFormat="1" applyFont="1" applyAlignment="1">
      <alignment horizontal="center" vertical="center"/>
    </xf>
    <xf numFmtId="164" fontId="2" fillId="25" borderId="65" xfId="0" applyNumberFormat="1" applyFont="1" applyFill="1" applyBorder="1" applyAlignment="1">
      <alignment horizontal="right"/>
    </xf>
    <xf numFmtId="164" fontId="9" fillId="25" borderId="65" xfId="0" applyNumberFormat="1" applyFont="1" applyFill="1" applyBorder="1" applyAlignment="1">
      <alignment horizontal="right"/>
    </xf>
    <xf numFmtId="0" fontId="2" fillId="25" borderId="59" xfId="0" applyFont="1" applyFill="1" applyBorder="1"/>
    <xf numFmtId="164" fontId="2" fillId="0" borderId="0" xfId="0" applyNumberFormat="1" applyFont="1" applyAlignment="1">
      <alignment horizontal="left"/>
    </xf>
    <xf numFmtId="164" fontId="2" fillId="25" borderId="61" xfId="0" applyNumberFormat="1" applyFont="1" applyFill="1" applyBorder="1" applyAlignment="1">
      <alignment horizontal="left"/>
    </xf>
    <xf numFmtId="164" fontId="2" fillId="25" borderId="44" xfId="0" applyNumberFormat="1" applyFont="1" applyFill="1" applyBorder="1" applyAlignment="1">
      <alignment horizontal="right"/>
    </xf>
    <xf numFmtId="164" fontId="9" fillId="25" borderId="63" xfId="0" applyNumberFormat="1" applyFont="1" applyFill="1" applyBorder="1" applyAlignment="1">
      <alignment horizontal="left" indent="1" shrinkToFit="1"/>
    </xf>
    <xf numFmtId="0" fontId="2" fillId="28" borderId="0" xfId="0" applyFont="1" applyFill="1" applyAlignment="1">
      <alignment horizontal="left"/>
    </xf>
    <xf numFmtId="164" fontId="2" fillId="24" borderId="0" xfId="0" applyNumberFormat="1" applyFont="1" applyFill="1"/>
    <xf numFmtId="10" fontId="2" fillId="24" borderId="0" xfId="0" applyNumberFormat="1" applyFont="1" applyFill="1"/>
    <xf numFmtId="164" fontId="19" fillId="24" borderId="0" xfId="0" applyNumberFormat="1" applyFont="1" applyFill="1"/>
    <xf numFmtId="10" fontId="19" fillId="24" borderId="0" xfId="0" applyNumberFormat="1" applyFont="1" applyFill="1"/>
    <xf numFmtId="0" fontId="15" fillId="0" borderId="32" xfId="0" applyFont="1" applyBorder="1" applyAlignment="1">
      <alignment horizontal="left" indent="1" shrinkToFit="1"/>
    </xf>
    <xf numFmtId="164" fontId="19" fillId="0" borderId="61" xfId="0" applyNumberFormat="1" applyFont="1" applyBorder="1" applyAlignment="1">
      <alignment horizontal="right"/>
    </xf>
    <xf numFmtId="164" fontId="19" fillId="0" borderId="43" xfId="0" applyNumberFormat="1" applyFont="1" applyBorder="1" applyAlignment="1">
      <alignment horizontal="right"/>
    </xf>
    <xf numFmtId="164" fontId="19" fillId="0" borderId="55" xfId="0" applyNumberFormat="1" applyFont="1" applyBorder="1" applyAlignment="1">
      <alignment horizontal="right"/>
    </xf>
    <xf numFmtId="164" fontId="19" fillId="31" borderId="30" xfId="0" applyNumberFormat="1" applyFont="1" applyFill="1" applyBorder="1" applyAlignment="1">
      <alignment horizontal="right"/>
    </xf>
    <xf numFmtId="164" fontId="15" fillId="31" borderId="30" xfId="0" applyNumberFormat="1" applyFont="1" applyFill="1" applyBorder="1" applyAlignment="1">
      <alignment horizontal="right"/>
    </xf>
    <xf numFmtId="0" fontId="15" fillId="31" borderId="30" xfId="0" applyFont="1" applyFill="1" applyBorder="1" applyAlignment="1">
      <alignment horizontal="left" indent="1" shrinkToFit="1"/>
    </xf>
    <xf numFmtId="164" fontId="2" fillId="34" borderId="0" xfId="0" applyNumberFormat="1" applyFont="1" applyFill="1" applyAlignment="1">
      <alignment horizontal="right"/>
    </xf>
    <xf numFmtId="4" fontId="24" fillId="0" borderId="30" xfId="0" applyNumberFormat="1" applyFont="1" applyBorder="1" applyAlignment="1">
      <alignment horizontal="right"/>
    </xf>
    <xf numFmtId="164" fontId="19" fillId="34" borderId="30" xfId="0" applyNumberFormat="1" applyFont="1" applyFill="1" applyBorder="1" applyAlignment="1">
      <alignment horizontal="right"/>
    </xf>
    <xf numFmtId="0" fontId="47" fillId="0" borderId="28" xfId="0" applyFont="1" applyBorder="1" applyAlignment="1" applyProtection="1">
      <alignment wrapText="1"/>
      <protection locked="0"/>
    </xf>
    <xf numFmtId="0" fontId="47" fillId="24" borderId="28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Protection="1">
      <protection locked="0"/>
    </xf>
    <xf numFmtId="10" fontId="19" fillId="0" borderId="55" xfId="0" applyNumberFormat="1" applyFont="1" applyBorder="1"/>
    <xf numFmtId="164" fontId="0" fillId="0" borderId="0" xfId="0" applyNumberFormat="1"/>
    <xf numFmtId="0" fontId="17" fillId="0" borderId="51" xfId="0" applyFont="1" applyBorder="1"/>
    <xf numFmtId="0" fontId="17" fillId="0" borderId="51" xfId="0" applyFont="1" applyBorder="1" applyAlignment="1">
      <alignment horizontal="center"/>
    </xf>
    <xf numFmtId="0" fontId="16" fillId="0" borderId="0" xfId="0" applyFont="1"/>
    <xf numFmtId="3" fontId="17" fillId="0" borderId="51" xfId="0" applyNumberFormat="1" applyFont="1" applyBorder="1" applyAlignment="1">
      <alignment horizontal="center"/>
    </xf>
    <xf numFmtId="0" fontId="17" fillId="0" borderId="0" xfId="0" applyFont="1"/>
    <xf numFmtId="0" fontId="2" fillId="26" borderId="0" xfId="0" applyFont="1" applyFill="1" applyAlignment="1">
      <alignment horizontal="left"/>
    </xf>
    <xf numFmtId="4" fontId="49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4" fontId="49" fillId="26" borderId="0" xfId="0" applyNumberFormat="1" applyFont="1" applyFill="1" applyAlignment="1">
      <alignment horizontal="right"/>
    </xf>
    <xf numFmtId="4" fontId="50" fillId="26" borderId="0" xfId="0" applyNumberFormat="1" applyFont="1" applyFill="1" applyAlignment="1">
      <alignment horizontal="right"/>
    </xf>
    <xf numFmtId="0" fontId="16" fillId="0" borderId="51" xfId="0" applyFont="1" applyBorder="1"/>
    <xf numFmtId="0" fontId="16" fillId="0" borderId="66" xfId="0" applyFont="1" applyBorder="1"/>
    <xf numFmtId="0" fontId="16" fillId="0" borderId="67" xfId="0" applyFont="1" applyBorder="1"/>
    <xf numFmtId="0" fontId="16" fillId="0" borderId="67" xfId="0" applyFont="1" applyBorder="1" applyAlignment="1">
      <alignment horizontal="center"/>
    </xf>
    <xf numFmtId="3" fontId="16" fillId="0" borderId="51" xfId="0" applyNumberFormat="1" applyFont="1" applyBorder="1" applyAlignment="1">
      <alignment horizontal="center"/>
    </xf>
    <xf numFmtId="3" fontId="16" fillId="0" borderId="66" xfId="0" applyNumberFormat="1" applyFont="1" applyBorder="1" applyAlignment="1">
      <alignment horizontal="center"/>
    </xf>
    <xf numFmtId="3" fontId="16" fillId="0" borderId="67" xfId="0" applyNumberFormat="1" applyFont="1" applyBorder="1" applyAlignment="1">
      <alignment horizontal="center"/>
    </xf>
    <xf numFmtId="0" fontId="16" fillId="0" borderId="30" xfId="0" applyFont="1" applyBorder="1"/>
    <xf numFmtId="3" fontId="16" fillId="0" borderId="30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30" xfId="0" applyBorder="1"/>
    <xf numFmtId="0" fontId="17" fillId="0" borderId="50" xfId="0" applyFont="1" applyBorder="1"/>
    <xf numFmtId="0" fontId="17" fillId="0" borderId="50" xfId="0" applyFont="1" applyBorder="1" applyAlignment="1">
      <alignment horizontal="center"/>
    </xf>
    <xf numFmtId="0" fontId="51" fillId="0" borderId="0" xfId="0" applyFont="1" applyAlignment="1">
      <alignment horizontal="justify"/>
    </xf>
    <xf numFmtId="0" fontId="16" fillId="0" borderId="0" xfId="0" applyFont="1" applyAlignment="1">
      <alignment wrapText="1"/>
    </xf>
    <xf numFmtId="0" fontId="17" fillId="0" borderId="51" xfId="0" applyFont="1" applyBorder="1" applyAlignment="1">
      <alignment wrapText="1"/>
    </xf>
    <xf numFmtId="0" fontId="17" fillId="0" borderId="51" xfId="0" applyFont="1" applyBorder="1" applyAlignment="1">
      <alignment horizontal="center" wrapText="1"/>
    </xf>
    <xf numFmtId="0" fontId="17" fillId="0" borderId="67" xfId="0" applyFont="1" applyBorder="1" applyAlignment="1">
      <alignment wrapText="1"/>
    </xf>
    <xf numFmtId="0" fontId="16" fillId="0" borderId="67" xfId="0" applyFont="1" applyBorder="1" applyAlignment="1">
      <alignment wrapText="1"/>
    </xf>
    <xf numFmtId="0" fontId="16" fillId="0" borderId="67" xfId="0" applyFont="1" applyBorder="1" applyAlignment="1">
      <alignment horizontal="center" wrapText="1"/>
    </xf>
    <xf numFmtId="0" fontId="16" fillId="0" borderId="30" xfId="0" applyFont="1" applyBorder="1" applyAlignment="1">
      <alignment wrapText="1"/>
    </xf>
    <xf numFmtId="3" fontId="16" fillId="0" borderId="0" xfId="0" applyNumberFormat="1" applyFont="1" applyAlignment="1">
      <alignment horizontal="center" wrapText="1"/>
    </xf>
    <xf numFmtId="3" fontId="16" fillId="0" borderId="30" xfId="0" applyNumberFormat="1" applyFont="1" applyBorder="1" applyAlignment="1">
      <alignment horizontal="center" wrapText="1"/>
    </xf>
    <xf numFmtId="3" fontId="17" fillId="0" borderId="51" xfId="0" applyNumberFormat="1" applyFont="1" applyBorder="1" applyAlignment="1">
      <alignment horizontal="center" wrapText="1"/>
    </xf>
    <xf numFmtId="3" fontId="17" fillId="0" borderId="66" xfId="0" applyNumberFormat="1" applyFont="1" applyBorder="1" applyAlignment="1">
      <alignment horizontal="center"/>
    </xf>
    <xf numFmtId="3" fontId="16" fillId="0" borderId="66" xfId="0" applyNumberFormat="1" applyFont="1" applyBorder="1" applyAlignment="1">
      <alignment horizontal="center" wrapText="1"/>
    </xf>
    <xf numFmtId="3" fontId="16" fillId="0" borderId="67" xfId="0" applyNumberFormat="1" applyFont="1" applyBorder="1" applyAlignment="1">
      <alignment horizontal="center" wrapText="1"/>
    </xf>
    <xf numFmtId="0" fontId="17" fillId="0" borderId="68" xfId="0" applyFont="1" applyBorder="1" applyAlignment="1">
      <alignment horizontal="center"/>
    </xf>
    <xf numFmtId="0" fontId="17" fillId="0" borderId="69" xfId="0" applyFont="1" applyBorder="1" applyAlignment="1">
      <alignment horizontal="center"/>
    </xf>
    <xf numFmtId="0" fontId="17" fillId="0" borderId="68" xfId="0" applyFont="1" applyBorder="1"/>
    <xf numFmtId="0" fontId="17" fillId="0" borderId="69" xfId="0" applyFont="1" applyBorder="1"/>
    <xf numFmtId="0" fontId="17" fillId="0" borderId="59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60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6" fillId="0" borderId="70" xfId="0" applyFont="1" applyBorder="1"/>
    <xf numFmtId="0" fontId="16" fillId="0" borderId="71" xfId="0" applyFont="1" applyBorder="1" applyAlignment="1">
      <alignment horizontal="center"/>
    </xf>
    <xf numFmtId="0" fontId="16" fillId="0" borderId="72" xfId="0" applyFont="1" applyBorder="1"/>
    <xf numFmtId="0" fontId="16" fillId="0" borderId="10" xfId="0" applyFont="1" applyBorder="1" applyAlignment="1">
      <alignment horizontal="center"/>
    </xf>
    <xf numFmtId="0" fontId="53" fillId="0" borderId="66" xfId="0" applyFont="1" applyBorder="1" applyAlignment="1">
      <alignment horizontal="justify"/>
    </xf>
    <xf numFmtId="0" fontId="0" fillId="0" borderId="66" xfId="0" applyBorder="1"/>
    <xf numFmtId="164" fontId="9" fillId="0" borderId="0" xfId="0" applyNumberFormat="1" applyFont="1" applyAlignment="1">
      <alignment horizontal="left" indent="1" shrinkToFit="1"/>
    </xf>
    <xf numFmtId="164" fontId="2" fillId="0" borderId="25" xfId="0" applyNumberFormat="1" applyFont="1" applyBorder="1" applyAlignment="1">
      <alignment horizontal="right"/>
    </xf>
    <xf numFmtId="164" fontId="9" fillId="0" borderId="25" xfId="0" applyNumberFormat="1" applyFont="1" applyBorder="1" applyAlignment="1">
      <alignment horizontal="right"/>
    </xf>
    <xf numFmtId="164" fontId="0" fillId="0" borderId="30" xfId="0" applyNumberFormat="1" applyBorder="1"/>
    <xf numFmtId="0" fontId="2" fillId="0" borderId="30" xfId="0" applyFont="1" applyBorder="1"/>
    <xf numFmtId="0" fontId="19" fillId="0" borderId="73" xfId="0" applyFont="1" applyBorder="1"/>
    <xf numFmtId="49" fontId="46" fillId="0" borderId="73" xfId="0" applyNumberFormat="1" applyFont="1" applyBorder="1" applyAlignment="1">
      <alignment horizontal="center" vertical="center"/>
    </xf>
    <xf numFmtId="49" fontId="20" fillId="0" borderId="73" xfId="0" applyNumberFormat="1" applyFont="1" applyBorder="1" applyAlignment="1">
      <alignment horizontal="center" vertical="center"/>
    </xf>
    <xf numFmtId="0" fontId="19" fillId="0" borderId="73" xfId="0" applyFont="1" applyBorder="1" applyAlignment="1">
      <alignment horizontal="left"/>
    </xf>
    <xf numFmtId="164" fontId="19" fillId="0" borderId="73" xfId="0" applyNumberFormat="1" applyFont="1" applyBorder="1" applyAlignment="1">
      <alignment horizontal="right"/>
    </xf>
    <xf numFmtId="49" fontId="15" fillId="0" borderId="73" xfId="0" applyNumberFormat="1" applyFont="1" applyBorder="1" applyAlignment="1">
      <alignment horizontal="right"/>
    </xf>
    <xf numFmtId="164" fontId="15" fillId="0" borderId="73" xfId="0" applyNumberFormat="1" applyFont="1" applyBorder="1" applyAlignment="1">
      <alignment horizontal="right"/>
    </xf>
    <xf numFmtId="0" fontId="15" fillId="0" borderId="73" xfId="0" applyFont="1" applyBorder="1" applyAlignment="1">
      <alignment horizontal="left" indent="1" shrinkToFit="1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0" fontId="2" fillId="0" borderId="27" xfId="0" applyNumberFormat="1" applyFont="1" applyBorder="1" applyAlignment="1">
      <alignment horizontal="center"/>
    </xf>
    <xf numFmtId="164" fontId="2" fillId="0" borderId="32" xfId="0" applyNumberFormat="1" applyFont="1" applyBorder="1" applyAlignment="1">
      <alignment horizontal="center"/>
    </xf>
    <xf numFmtId="10" fontId="19" fillId="0" borderId="27" xfId="0" applyNumberFormat="1" applyFont="1" applyBorder="1" applyAlignment="1">
      <alignment horizontal="center"/>
    </xf>
    <xf numFmtId="164" fontId="19" fillId="0" borderId="32" xfId="0" applyNumberFormat="1" applyFont="1" applyBorder="1" applyAlignment="1">
      <alignment horizontal="center"/>
    </xf>
    <xf numFmtId="10" fontId="19" fillId="34" borderId="27" xfId="0" applyNumberFormat="1" applyFont="1" applyFill="1" applyBorder="1" applyAlignment="1">
      <alignment horizontal="center"/>
    </xf>
    <xf numFmtId="164" fontId="3" fillId="0" borderId="0" xfId="0" applyNumberFormat="1" applyFont="1"/>
    <xf numFmtId="3" fontId="3" fillId="0" borderId="0" xfId="0" applyNumberFormat="1" applyFont="1"/>
    <xf numFmtId="4" fontId="1" fillId="0" borderId="0" xfId="32" applyNumberFormat="1" applyAlignment="1">
      <alignment horizontal="right"/>
    </xf>
    <xf numFmtId="0" fontId="17" fillId="0" borderId="51" xfId="0" applyFont="1" applyBorder="1" applyAlignment="1">
      <alignment horizontal="left"/>
    </xf>
    <xf numFmtId="4" fontId="0" fillId="0" borderId="0" xfId="0" applyNumberFormat="1" applyAlignment="1">
      <alignment horizontal="center"/>
    </xf>
    <xf numFmtId="0" fontId="1" fillId="26" borderId="0" xfId="0" applyFont="1" applyFill="1"/>
    <xf numFmtId="4" fontId="1" fillId="26" borderId="0" xfId="0" applyNumberFormat="1" applyFont="1" applyFill="1"/>
    <xf numFmtId="3" fontId="17" fillId="0" borderId="67" xfId="0" applyNumberFormat="1" applyFont="1" applyBorder="1" applyAlignment="1">
      <alignment horizontal="center"/>
    </xf>
    <xf numFmtId="4" fontId="0" fillId="0" borderId="30" xfId="0" applyNumberFormat="1" applyBorder="1"/>
    <xf numFmtId="0" fontId="1" fillId="0" borderId="30" xfId="0" applyFont="1" applyBorder="1"/>
    <xf numFmtId="4" fontId="1" fillId="0" borderId="30" xfId="0" applyNumberFormat="1" applyFont="1" applyBorder="1"/>
    <xf numFmtId="0" fontId="17" fillId="0" borderId="66" xfId="0" applyFont="1" applyBorder="1" applyAlignment="1">
      <alignment horizontal="left" vertical="center"/>
    </xf>
    <xf numFmtId="0" fontId="17" fillId="0" borderId="67" xfId="0" applyFont="1" applyBorder="1" applyAlignment="1">
      <alignment horizontal="left" vertical="center"/>
    </xf>
    <xf numFmtId="0" fontId="17" fillId="0" borderId="50" xfId="0" applyFont="1" applyBorder="1" applyAlignment="1">
      <alignment horizontal="left" vertical="center"/>
    </xf>
    <xf numFmtId="0" fontId="17" fillId="0" borderId="50" xfId="0" applyFont="1" applyBorder="1" applyAlignment="1">
      <alignment horizontal="center" vertical="center" wrapText="1"/>
    </xf>
    <xf numFmtId="164" fontId="2" fillId="30" borderId="0" xfId="0" applyNumberFormat="1" applyFont="1" applyFill="1" applyAlignment="1">
      <alignment horizontal="right"/>
    </xf>
    <xf numFmtId="164" fontId="2" fillId="27" borderId="0" xfId="0" applyNumberFormat="1" applyFont="1" applyFill="1" applyAlignment="1">
      <alignment horizontal="right"/>
    </xf>
    <xf numFmtId="10" fontId="25" fillId="0" borderId="0" xfId="0" applyNumberFormat="1" applyFont="1"/>
    <xf numFmtId="0" fontId="0" fillId="0" borderId="28" xfId="0" applyBorder="1" applyAlignment="1" applyProtection="1">
      <alignment wrapText="1"/>
      <protection locked="0"/>
    </xf>
    <xf numFmtId="3" fontId="0" fillId="35" borderId="0" xfId="0" applyNumberFormat="1" applyFill="1"/>
    <xf numFmtId="0" fontId="16" fillId="0" borderId="66" xfId="0" applyFont="1" applyBorder="1" applyAlignment="1">
      <alignment wrapText="1"/>
    </xf>
    <xf numFmtId="0" fontId="17" fillId="0" borderId="73" xfId="0" applyFont="1" applyBorder="1" applyAlignment="1">
      <alignment horizontal="center"/>
    </xf>
    <xf numFmtId="49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left" indent="1" shrinkToFit="1"/>
    </xf>
    <xf numFmtId="0" fontId="16" fillId="0" borderId="0" xfId="0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0" borderId="67" xfId="0" applyNumberFormat="1" applyFont="1" applyBorder="1"/>
    <xf numFmtId="3" fontId="16" fillId="0" borderId="0" xfId="0" applyNumberFormat="1" applyFont="1" applyAlignment="1">
      <alignment horizontal="center"/>
    </xf>
    <xf numFmtId="4" fontId="0" fillId="36" borderId="0" xfId="0" applyNumberFormat="1" applyFill="1" applyAlignment="1">
      <alignment horizontal="right"/>
    </xf>
    <xf numFmtId="4" fontId="0" fillId="37" borderId="0" xfId="0" applyNumberFormat="1" applyFill="1" applyAlignment="1">
      <alignment horizontal="right"/>
    </xf>
    <xf numFmtId="4" fontId="0" fillId="38" borderId="0" xfId="0" applyNumberFormat="1" applyFill="1" applyAlignment="1">
      <alignment horizontal="right"/>
    </xf>
    <xf numFmtId="4" fontId="0" fillId="35" borderId="0" xfId="0" applyNumberFormat="1" applyFill="1" applyAlignment="1">
      <alignment horizontal="right"/>
    </xf>
    <xf numFmtId="4" fontId="0" fillId="39" borderId="0" xfId="0" applyNumberFormat="1" applyFill="1" applyAlignment="1">
      <alignment horizontal="right"/>
    </xf>
    <xf numFmtId="4" fontId="0" fillId="40" borderId="0" xfId="0" applyNumberFormat="1" applyFill="1" applyAlignment="1">
      <alignment horizontal="right"/>
    </xf>
    <xf numFmtId="3" fontId="16" fillId="35" borderId="66" xfId="0" applyNumberFormat="1" applyFont="1" applyFill="1" applyBorder="1" applyAlignment="1">
      <alignment horizontal="center" wrapText="1"/>
    </xf>
    <xf numFmtId="4" fontId="3" fillId="35" borderId="0" xfId="0" applyNumberFormat="1" applyFont="1" applyFill="1" applyAlignment="1">
      <alignment horizontal="right"/>
    </xf>
    <xf numFmtId="4" fontId="3" fillId="41" borderId="0" xfId="0" applyNumberFormat="1" applyFont="1" applyFill="1" applyAlignment="1">
      <alignment horizontal="right"/>
    </xf>
    <xf numFmtId="4" fontId="3" fillId="35" borderId="0" xfId="0" applyNumberFormat="1" applyFont="1" applyFill="1"/>
    <xf numFmtId="3" fontId="16" fillId="42" borderId="67" xfId="0" applyNumberFormat="1" applyFont="1" applyFill="1" applyBorder="1" applyAlignment="1">
      <alignment horizontal="center" wrapText="1"/>
    </xf>
    <xf numFmtId="3" fontId="16" fillId="43" borderId="67" xfId="0" applyNumberFormat="1" applyFont="1" applyFill="1" applyBorder="1" applyAlignment="1">
      <alignment horizontal="center" wrapText="1"/>
    </xf>
    <xf numFmtId="3" fontId="16" fillId="44" borderId="67" xfId="0" applyNumberFormat="1" applyFont="1" applyFill="1" applyBorder="1" applyAlignment="1">
      <alignment horizontal="center" wrapText="1"/>
    </xf>
    <xf numFmtId="4" fontId="3" fillId="44" borderId="0" xfId="0" applyNumberFormat="1" applyFont="1" applyFill="1" applyAlignment="1">
      <alignment horizontal="right"/>
    </xf>
    <xf numFmtId="4" fontId="3" fillId="44" borderId="0" xfId="0" applyNumberFormat="1" applyFont="1" applyFill="1"/>
    <xf numFmtId="3" fontId="16" fillId="45" borderId="67" xfId="0" applyNumberFormat="1" applyFont="1" applyFill="1" applyBorder="1" applyAlignment="1">
      <alignment horizontal="center" wrapText="1"/>
    </xf>
    <xf numFmtId="4" fontId="0" fillId="45" borderId="0" xfId="0" applyNumberFormat="1" applyFill="1"/>
    <xf numFmtId="4" fontId="3" fillId="45" borderId="0" xfId="0" applyNumberFormat="1" applyFont="1" applyFill="1" applyAlignment="1">
      <alignment horizontal="right"/>
    </xf>
    <xf numFmtId="4" fontId="3" fillId="37" borderId="0" xfId="0" applyNumberFormat="1" applyFont="1" applyFill="1" applyAlignment="1">
      <alignment horizontal="right"/>
    </xf>
    <xf numFmtId="3" fontId="16" fillId="37" borderId="67" xfId="0" applyNumberFormat="1" applyFont="1" applyFill="1" applyBorder="1" applyAlignment="1">
      <alignment horizontal="center" wrapText="1"/>
    </xf>
    <xf numFmtId="3" fontId="16" fillId="46" borderId="67" xfId="0" applyNumberFormat="1" applyFont="1" applyFill="1" applyBorder="1" applyAlignment="1">
      <alignment horizontal="center" wrapText="1"/>
    </xf>
    <xf numFmtId="4" fontId="3" fillId="46" borderId="0" xfId="0" applyNumberFormat="1" applyFont="1" applyFill="1" applyAlignment="1">
      <alignment horizontal="right"/>
    </xf>
    <xf numFmtId="4" fontId="3" fillId="46" borderId="0" xfId="0" applyNumberFormat="1" applyFont="1" applyFill="1"/>
    <xf numFmtId="3" fontId="16" fillId="47" borderId="67" xfId="0" applyNumberFormat="1" applyFont="1" applyFill="1" applyBorder="1" applyAlignment="1">
      <alignment horizontal="center" wrapText="1"/>
    </xf>
    <xf numFmtId="4" fontId="3" fillId="42" borderId="0" xfId="0" applyNumberFormat="1" applyFont="1" applyFill="1" applyAlignment="1">
      <alignment horizontal="right"/>
    </xf>
    <xf numFmtId="4" fontId="3" fillId="42" borderId="0" xfId="0" applyNumberFormat="1" applyFont="1" applyFill="1"/>
    <xf numFmtId="4" fontId="3" fillId="47" borderId="0" xfId="0" applyNumberFormat="1" applyFont="1" applyFill="1" applyAlignment="1">
      <alignment horizontal="right"/>
    </xf>
    <xf numFmtId="4" fontId="3" fillId="47" borderId="0" xfId="0" applyNumberFormat="1" applyFont="1" applyFill="1"/>
    <xf numFmtId="4" fontId="3" fillId="43" borderId="0" xfId="0" applyNumberFormat="1" applyFont="1" applyFill="1" applyAlignment="1">
      <alignment horizontal="right"/>
    </xf>
    <xf numFmtId="4" fontId="3" fillId="43" borderId="0" xfId="0" applyNumberFormat="1" applyFont="1" applyFill="1"/>
    <xf numFmtId="3" fontId="16" fillId="48" borderId="67" xfId="0" applyNumberFormat="1" applyFont="1" applyFill="1" applyBorder="1" applyAlignment="1">
      <alignment horizontal="center" wrapText="1"/>
    </xf>
    <xf numFmtId="4" fontId="3" fillId="48" borderId="0" xfId="0" applyNumberFormat="1" applyFont="1" applyFill="1" applyAlignment="1">
      <alignment horizontal="right"/>
    </xf>
    <xf numFmtId="4" fontId="3" fillId="48" borderId="0" xfId="0" applyNumberFormat="1" applyFont="1" applyFill="1"/>
    <xf numFmtId="3" fontId="16" fillId="49" borderId="67" xfId="0" applyNumberFormat="1" applyFont="1" applyFill="1" applyBorder="1" applyAlignment="1">
      <alignment horizontal="center" wrapText="1"/>
    </xf>
    <xf numFmtId="4" fontId="3" fillId="49" borderId="0" xfId="0" applyNumberFormat="1" applyFont="1" applyFill="1" applyAlignment="1">
      <alignment horizontal="right"/>
    </xf>
    <xf numFmtId="4" fontId="3" fillId="49" borderId="0" xfId="0" applyNumberFormat="1" applyFont="1" applyFill="1"/>
    <xf numFmtId="4" fontId="3" fillId="50" borderId="0" xfId="0" applyNumberFormat="1" applyFont="1" applyFill="1" applyAlignment="1">
      <alignment horizontal="right"/>
    </xf>
    <xf numFmtId="4" fontId="3" fillId="50" borderId="0" xfId="0" applyNumberFormat="1" applyFont="1" applyFill="1"/>
    <xf numFmtId="0" fontId="52" fillId="0" borderId="0" xfId="0" applyFont="1"/>
    <xf numFmtId="3" fontId="16" fillId="51" borderId="71" xfId="0" applyNumberFormat="1" applyFont="1" applyFill="1" applyBorder="1" applyAlignment="1">
      <alignment horizontal="center"/>
    </xf>
    <xf numFmtId="3" fontId="16" fillId="51" borderId="10" xfId="0" applyNumberFormat="1" applyFont="1" applyFill="1" applyBorder="1" applyAlignment="1">
      <alignment horizontal="center"/>
    </xf>
    <xf numFmtId="3" fontId="17" fillId="51" borderId="69" xfId="0" applyNumberFormat="1" applyFont="1" applyFill="1" applyBorder="1" applyAlignment="1">
      <alignment horizontal="center"/>
    </xf>
    <xf numFmtId="3" fontId="16" fillId="52" borderId="71" xfId="0" applyNumberFormat="1" applyFont="1" applyFill="1" applyBorder="1" applyAlignment="1">
      <alignment horizontal="center"/>
    </xf>
    <xf numFmtId="3" fontId="16" fillId="52" borderId="10" xfId="0" applyNumberFormat="1" applyFont="1" applyFill="1" applyBorder="1" applyAlignment="1">
      <alignment horizontal="center"/>
    </xf>
    <xf numFmtId="3" fontId="17" fillId="52" borderId="69" xfId="0" applyNumberFormat="1" applyFont="1" applyFill="1" applyBorder="1" applyAlignment="1">
      <alignment horizontal="center"/>
    </xf>
    <xf numFmtId="3" fontId="16" fillId="53" borderId="71" xfId="0" applyNumberFormat="1" applyFont="1" applyFill="1" applyBorder="1" applyAlignment="1">
      <alignment horizontal="center"/>
    </xf>
    <xf numFmtId="3" fontId="16" fillId="53" borderId="10" xfId="0" applyNumberFormat="1" applyFont="1" applyFill="1" applyBorder="1" applyAlignment="1">
      <alignment horizontal="center"/>
    </xf>
    <xf numFmtId="3" fontId="17" fillId="53" borderId="69" xfId="0" applyNumberFormat="1" applyFont="1" applyFill="1" applyBorder="1" applyAlignment="1">
      <alignment horizontal="center"/>
    </xf>
    <xf numFmtId="3" fontId="16" fillId="54" borderId="71" xfId="0" applyNumberFormat="1" applyFont="1" applyFill="1" applyBorder="1" applyAlignment="1">
      <alignment horizontal="center"/>
    </xf>
    <xf numFmtId="3" fontId="16" fillId="54" borderId="10" xfId="0" applyNumberFormat="1" applyFont="1" applyFill="1" applyBorder="1" applyAlignment="1">
      <alignment horizontal="center"/>
    </xf>
    <xf numFmtId="4" fontId="3" fillId="54" borderId="0" xfId="0" applyNumberFormat="1" applyFont="1" applyFill="1"/>
    <xf numFmtId="3" fontId="17" fillId="54" borderId="69" xfId="0" applyNumberFormat="1" applyFont="1" applyFill="1" applyBorder="1" applyAlignment="1">
      <alignment horizontal="center"/>
    </xf>
    <xf numFmtId="4" fontId="3" fillId="54" borderId="0" xfId="0" applyNumberFormat="1" applyFont="1" applyFill="1" applyAlignment="1">
      <alignment horizontal="right"/>
    </xf>
    <xf numFmtId="4" fontId="2" fillId="54" borderId="0" xfId="0" applyNumberFormat="1" applyFont="1" applyFill="1"/>
    <xf numFmtId="4" fontId="19" fillId="54" borderId="0" xfId="0" applyNumberFormat="1" applyFont="1" applyFill="1"/>
    <xf numFmtId="4" fontId="19" fillId="0" borderId="0" xfId="0" applyNumberFormat="1" applyFont="1"/>
    <xf numFmtId="4" fontId="2" fillId="0" borderId="0" xfId="0" applyNumberFormat="1" applyFont="1"/>
    <xf numFmtId="4" fontId="2" fillId="51" borderId="0" xfId="0" applyNumberFormat="1" applyFont="1" applyFill="1"/>
    <xf numFmtId="4" fontId="19" fillId="51" borderId="0" xfId="0" applyNumberFormat="1" applyFont="1" applyFill="1"/>
    <xf numFmtId="4" fontId="2" fillId="53" borderId="0" xfId="0" applyNumberFormat="1" applyFont="1" applyFill="1"/>
    <xf numFmtId="4" fontId="19" fillId="53" borderId="0" xfId="0" applyNumberFormat="1" applyFont="1" applyFill="1"/>
    <xf numFmtId="49" fontId="3" fillId="0" borderId="24" xfId="0" applyNumberFormat="1" applyFont="1" applyBorder="1" applyAlignment="1">
      <alignment horizontal="right"/>
    </xf>
    <xf numFmtId="49" fontId="3" fillId="0" borderId="25" xfId="0" applyNumberFormat="1" applyFont="1" applyBorder="1" applyAlignment="1">
      <alignment horizontal="right"/>
    </xf>
    <xf numFmtId="4" fontId="3" fillId="0" borderId="25" xfId="0" applyNumberFormat="1" applyFont="1" applyBorder="1" applyAlignment="1">
      <alignment horizontal="right"/>
    </xf>
    <xf numFmtId="0" fontId="3" fillId="0" borderId="25" xfId="0" applyFont="1" applyBorder="1" applyAlignment="1">
      <alignment horizontal="left" indent="1" shrinkToFit="1"/>
    </xf>
    <xf numFmtId="0" fontId="3" fillId="0" borderId="52" xfId="0" applyFont="1" applyBorder="1"/>
    <xf numFmtId="49" fontId="3" fillId="0" borderId="26" xfId="0" applyNumberFormat="1" applyFont="1" applyBorder="1" applyAlignment="1">
      <alignment horizontal="right"/>
    </xf>
    <xf numFmtId="0" fontId="3" fillId="0" borderId="27" xfId="0" applyFont="1" applyBorder="1"/>
    <xf numFmtId="49" fontId="3" fillId="0" borderId="43" xfId="0" applyNumberFormat="1" applyFont="1" applyBorder="1" applyAlignment="1">
      <alignment horizontal="right"/>
    </xf>
    <xf numFmtId="49" fontId="3" fillId="0" borderId="42" xfId="0" applyNumberFormat="1" applyFont="1" applyBorder="1" applyAlignment="1">
      <alignment horizontal="right"/>
    </xf>
    <xf numFmtId="4" fontId="3" fillId="0" borderId="42" xfId="0" applyNumberFormat="1" applyFont="1" applyBorder="1" applyAlignment="1">
      <alignment horizontal="right"/>
    </xf>
    <xf numFmtId="0" fontId="3" fillId="0" borderId="42" xfId="0" applyFont="1" applyBorder="1" applyAlignment="1">
      <alignment horizontal="left" indent="1" shrinkToFit="1"/>
    </xf>
    <xf numFmtId="49" fontId="0" fillId="0" borderId="24" xfId="0" applyNumberFormat="1" applyBorder="1" applyAlignment="1">
      <alignment horizontal="right"/>
    </xf>
    <xf numFmtId="49" fontId="0" fillId="0" borderId="25" xfId="0" applyNumberFormat="1" applyBorder="1" applyAlignment="1">
      <alignment horizontal="right"/>
    </xf>
    <xf numFmtId="4" fontId="0" fillId="0" borderId="25" xfId="0" applyNumberFormat="1" applyBorder="1" applyAlignment="1">
      <alignment horizontal="right"/>
    </xf>
    <xf numFmtId="0" fontId="0" fillId="0" borderId="25" xfId="0" applyBorder="1" applyAlignment="1">
      <alignment horizontal="left" indent="1" shrinkToFit="1"/>
    </xf>
    <xf numFmtId="0" fontId="0" fillId="0" borderId="25" xfId="0" applyBorder="1"/>
    <xf numFmtId="0" fontId="0" fillId="0" borderId="52" xfId="0" applyBorder="1"/>
    <xf numFmtId="49" fontId="0" fillId="0" borderId="26" xfId="0" applyNumberFormat="1" applyBorder="1" applyAlignment="1">
      <alignment horizontal="right"/>
    </xf>
    <xf numFmtId="0" fontId="0" fillId="0" borderId="27" xfId="0" applyBorder="1"/>
    <xf numFmtId="0" fontId="3" fillId="0" borderId="42" xfId="0" applyFont="1" applyBorder="1"/>
    <xf numFmtId="0" fontId="0" fillId="0" borderId="44" xfId="0" applyBorder="1"/>
    <xf numFmtId="4" fontId="3" fillId="35" borderId="25" xfId="0" applyNumberFormat="1" applyFont="1" applyFill="1" applyBorder="1" applyAlignment="1">
      <alignment horizontal="right"/>
    </xf>
    <xf numFmtId="4" fontId="3" fillId="36" borderId="0" xfId="0" applyNumberFormat="1" applyFont="1" applyFill="1" applyAlignment="1">
      <alignment horizontal="right"/>
    </xf>
    <xf numFmtId="4" fontId="3" fillId="36" borderId="42" xfId="0" applyNumberFormat="1" applyFont="1" applyFill="1" applyBorder="1" applyAlignment="1">
      <alignment horizontal="right"/>
    </xf>
    <xf numFmtId="4" fontId="3" fillId="36" borderId="44" xfId="0" applyNumberFormat="1" applyFont="1" applyFill="1" applyBorder="1"/>
    <xf numFmtId="4" fontId="3" fillId="55" borderId="0" xfId="0" applyNumberFormat="1" applyFont="1" applyFill="1" applyAlignment="1">
      <alignment horizontal="right"/>
    </xf>
    <xf numFmtId="4" fontId="3" fillId="36" borderId="0" xfId="0" applyNumberFormat="1" applyFont="1" applyFill="1"/>
    <xf numFmtId="4" fontId="3" fillId="55" borderId="0" xfId="0" applyNumberFormat="1" applyFont="1" applyFill="1"/>
    <xf numFmtId="4" fontId="3" fillId="0" borderId="42" xfId="0" applyNumberFormat="1" applyFont="1" applyBorder="1"/>
    <xf numFmtId="0" fontId="3" fillId="35" borderId="0" xfId="0" applyFont="1" applyFill="1" applyAlignment="1">
      <alignment horizontal="center"/>
    </xf>
    <xf numFmtId="4" fontId="3" fillId="35" borderId="42" xfId="0" applyNumberFormat="1" applyFont="1" applyFill="1" applyBorder="1" applyAlignment="1">
      <alignment horizontal="right"/>
    </xf>
    <xf numFmtId="0" fontId="0" fillId="55" borderId="0" xfId="0" applyFill="1" applyAlignment="1">
      <alignment horizontal="center"/>
    </xf>
    <xf numFmtId="3" fontId="17" fillId="0" borderId="0" xfId="0" applyNumberFormat="1" applyFont="1" applyAlignment="1">
      <alignment horizontal="center"/>
    </xf>
    <xf numFmtId="0" fontId="0" fillId="35" borderId="0" xfId="0" applyFill="1"/>
    <xf numFmtId="0" fontId="54" fillId="0" borderId="50" xfId="0" applyFont="1" applyBorder="1" applyAlignment="1">
      <alignment horizontal="center" vertical="center" wrapText="1"/>
    </xf>
    <xf numFmtId="0" fontId="54" fillId="0" borderId="50" xfId="0" applyFont="1" applyBorder="1"/>
    <xf numFmtId="3" fontId="54" fillId="0" borderId="50" xfId="0" applyNumberFormat="1" applyFont="1" applyBorder="1" applyAlignment="1">
      <alignment horizontal="center"/>
    </xf>
    <xf numFmtId="3" fontId="17" fillId="0" borderId="0" xfId="0" applyNumberFormat="1" applyFont="1"/>
    <xf numFmtId="49" fontId="0" fillId="35" borderId="0" xfId="0" applyNumberFormat="1" applyFill="1" applyAlignment="1">
      <alignment horizontal="right"/>
    </xf>
    <xf numFmtId="0" fontId="0" fillId="35" borderId="0" xfId="0" applyFill="1" applyAlignment="1">
      <alignment horizontal="left" indent="1" shrinkToFit="1"/>
    </xf>
    <xf numFmtId="49" fontId="3" fillId="35" borderId="0" xfId="0" applyNumberFormat="1" applyFont="1" applyFill="1" applyAlignment="1">
      <alignment horizontal="right"/>
    </xf>
    <xf numFmtId="0" fontId="3" fillId="35" borderId="0" xfId="0" applyFont="1" applyFill="1" applyAlignment="1">
      <alignment horizontal="left" indent="1" shrinkToFit="1"/>
    </xf>
    <xf numFmtId="4" fontId="7" fillId="35" borderId="0" xfId="0" applyNumberFormat="1" applyFont="1" applyFill="1" applyAlignment="1">
      <alignment horizontal="right"/>
    </xf>
    <xf numFmtId="49" fontId="25" fillId="35" borderId="0" xfId="0" applyNumberFormat="1" applyFont="1" applyFill="1" applyAlignment="1">
      <alignment horizontal="right"/>
    </xf>
    <xf numFmtId="0" fontId="25" fillId="35" borderId="0" xfId="0" applyFont="1" applyFill="1" applyAlignment="1">
      <alignment horizontal="left" indent="1" shrinkToFit="1"/>
    </xf>
    <xf numFmtId="0" fontId="3" fillId="55" borderId="0" xfId="0" applyFont="1" applyFill="1"/>
    <xf numFmtId="4" fontId="0" fillId="56" borderId="0" xfId="0" applyNumberFormat="1" applyFill="1"/>
    <xf numFmtId="0" fontId="0" fillId="56" borderId="0" xfId="0" applyFill="1"/>
    <xf numFmtId="4" fontId="3" fillId="56" borderId="0" xfId="0" applyNumberFormat="1" applyFont="1" applyFill="1"/>
    <xf numFmtId="0" fontId="3" fillId="50" borderId="0" xfId="0" applyFont="1" applyFill="1"/>
    <xf numFmtId="4" fontId="0" fillId="50" borderId="0" xfId="0" applyNumberFormat="1" applyFill="1"/>
    <xf numFmtId="0" fontId="0" fillId="50" borderId="0" xfId="0" applyFill="1"/>
    <xf numFmtId="3" fontId="17" fillId="0" borderId="50" xfId="0" applyNumberFormat="1" applyFont="1" applyBorder="1"/>
    <xf numFmtId="0" fontId="17" fillId="0" borderId="66" xfId="0" applyFont="1" applyBorder="1"/>
    <xf numFmtId="3" fontId="16" fillId="0" borderId="66" xfId="0" applyNumberFormat="1" applyFont="1" applyBorder="1"/>
    <xf numFmtId="0" fontId="17" fillId="0" borderId="67" xfId="0" applyFont="1" applyBorder="1"/>
    <xf numFmtId="0" fontId="3" fillId="56" borderId="0" xfId="0" applyFont="1" applyFill="1"/>
    <xf numFmtId="4" fontId="3" fillId="57" borderId="0" xfId="0" applyNumberFormat="1" applyFont="1" applyFill="1"/>
    <xf numFmtId="0" fontId="3" fillId="57" borderId="0" xfId="0" applyFont="1" applyFill="1"/>
    <xf numFmtId="0" fontId="0" fillId="57" borderId="0" xfId="0" applyFill="1"/>
    <xf numFmtId="4" fontId="0" fillId="57" borderId="0" xfId="0" applyNumberFormat="1" applyFill="1"/>
    <xf numFmtId="3" fontId="16" fillId="40" borderId="67" xfId="0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 shrinkToFit="1"/>
    </xf>
    <xf numFmtId="3" fontId="0" fillId="0" borderId="20" xfId="0" applyNumberFormat="1" applyBorder="1"/>
    <xf numFmtId="3" fontId="0" fillId="0" borderId="74" xfId="0" applyNumberFormat="1" applyBorder="1"/>
    <xf numFmtId="3" fontId="0" fillId="0" borderId="11" xfId="0" applyNumberFormat="1" applyBorder="1"/>
    <xf numFmtId="3" fontId="0" fillId="0" borderId="75" xfId="0" applyNumberFormat="1" applyBorder="1"/>
    <xf numFmtId="3" fontId="0" fillId="0" borderId="76" xfId="0" applyNumberFormat="1" applyBorder="1"/>
    <xf numFmtId="3" fontId="3" fillId="0" borderId="0" xfId="0" applyNumberFormat="1" applyFont="1" applyAlignment="1">
      <alignment horizontal="right"/>
    </xf>
    <xf numFmtId="0" fontId="0" fillId="51" borderId="0" xfId="0" applyFill="1"/>
    <xf numFmtId="4" fontId="0" fillId="51" borderId="0" xfId="0" applyNumberFormat="1" applyFill="1"/>
    <xf numFmtId="0" fontId="0" fillId="41" borderId="0" xfId="0" applyFill="1"/>
    <xf numFmtId="0" fontId="0" fillId="58" borderId="0" xfId="0" applyFill="1"/>
    <xf numFmtId="0" fontId="0" fillId="39" borderId="0" xfId="0" applyFill="1"/>
    <xf numFmtId="4" fontId="0" fillId="39" borderId="0" xfId="0" applyNumberFormat="1" applyFill="1"/>
    <xf numFmtId="4" fontId="0" fillId="58" borderId="0" xfId="0" applyNumberFormat="1" applyFill="1"/>
    <xf numFmtId="4" fontId="0" fillId="41" borderId="0" xfId="0" applyNumberFormat="1" applyFill="1"/>
    <xf numFmtId="3" fontId="16" fillId="0" borderId="0" xfId="0" applyNumberFormat="1" applyFont="1" applyAlignment="1">
      <alignment horizontal="center" vertical="center"/>
    </xf>
    <xf numFmtId="4" fontId="0" fillId="39" borderId="30" xfId="0" applyNumberFormat="1" applyFill="1" applyBorder="1"/>
    <xf numFmtId="0" fontId="52" fillId="0" borderId="0" xfId="0" applyFont="1" applyAlignment="1">
      <alignment vertical="center"/>
    </xf>
    <xf numFmtId="14" fontId="52" fillId="0" borderId="0" xfId="0" applyNumberFormat="1" applyFont="1"/>
    <xf numFmtId="3" fontId="52" fillId="0" borderId="0" xfId="0" applyNumberFormat="1" applyFont="1" applyAlignment="1">
      <alignment vertical="center"/>
    </xf>
    <xf numFmtId="3" fontId="52" fillId="0" borderId="0" xfId="0" applyNumberFormat="1" applyFont="1" applyAlignment="1">
      <alignment horizontal="center"/>
    </xf>
    <xf numFmtId="3" fontId="52" fillId="0" borderId="0" xfId="0" applyNumberFormat="1" applyFont="1"/>
    <xf numFmtId="3" fontId="19" fillId="0" borderId="0" xfId="0" applyNumberFormat="1" applyFont="1" applyAlignment="1">
      <alignment horizontal="center"/>
    </xf>
    <xf numFmtId="0" fontId="3" fillId="39" borderId="0" xfId="0" applyFont="1" applyFill="1"/>
    <xf numFmtId="0" fontId="3" fillId="51" borderId="0" xfId="0" applyFont="1" applyFill="1"/>
    <xf numFmtId="0" fontId="3" fillId="58" borderId="0" xfId="0" applyFont="1" applyFill="1"/>
    <xf numFmtId="4" fontId="3" fillId="58" borderId="0" xfId="0" applyNumberFormat="1" applyFont="1" applyFill="1"/>
    <xf numFmtId="4" fontId="3" fillId="51" borderId="0" xfId="0" applyNumberFormat="1" applyFont="1" applyFill="1"/>
    <xf numFmtId="4" fontId="0" fillId="55" borderId="0" xfId="0" applyNumberFormat="1" applyFill="1" applyAlignment="1">
      <alignment horizontal="right"/>
    </xf>
    <xf numFmtId="0" fontId="3" fillId="0" borderId="0" xfId="0" applyFont="1" applyAlignment="1">
      <alignment horizontal="left" wrapText="1" indent="1" shrinkToFit="1"/>
    </xf>
    <xf numFmtId="0" fontId="0" fillId="0" borderId="0" xfId="0" applyAlignment="1">
      <alignment horizontal="center" shrinkToFit="1"/>
    </xf>
    <xf numFmtId="0" fontId="0" fillId="0" borderId="0" xfId="0" applyAlignment="1">
      <alignment shrinkToFit="1"/>
    </xf>
    <xf numFmtId="4" fontId="0" fillId="0" borderId="0" xfId="0" applyNumberFormat="1" applyAlignment="1">
      <alignment shrinkToFit="1"/>
    </xf>
    <xf numFmtId="49" fontId="47" fillId="0" borderId="0" xfId="28" applyNumberFormat="1" applyAlignment="1">
      <alignment horizontal="right"/>
    </xf>
    <xf numFmtId="4" fontId="47" fillId="0" borderId="0" xfId="29" applyNumberFormat="1" applyAlignment="1">
      <alignment horizontal="right"/>
    </xf>
    <xf numFmtId="0" fontId="47" fillId="0" borderId="0" xfId="30" applyAlignment="1">
      <alignment horizontal="left" indent="1" shrinkToFit="1"/>
    </xf>
    <xf numFmtId="49" fontId="47" fillId="0" borderId="0" xfId="31" applyNumberFormat="1" applyAlignment="1">
      <alignment horizontal="right"/>
    </xf>
    <xf numFmtId="4" fontId="47" fillId="0" borderId="0" xfId="31" applyNumberFormat="1" applyAlignment="1">
      <alignment horizontal="right"/>
    </xf>
    <xf numFmtId="0" fontId="47" fillId="0" borderId="0" xfId="31" applyAlignment="1">
      <alignment horizontal="left" shrinkToFit="1"/>
    </xf>
    <xf numFmtId="3" fontId="3" fillId="0" borderId="0" xfId="0" applyNumberFormat="1" applyFont="1" applyAlignment="1">
      <alignment horizontal="center" shrinkToFit="1"/>
    </xf>
    <xf numFmtId="0" fontId="3" fillId="0" borderId="0" xfId="0" applyFont="1" applyAlignment="1">
      <alignment shrinkToFit="1"/>
    </xf>
    <xf numFmtId="4" fontId="3" fillId="0" borderId="0" xfId="0" applyNumberFormat="1" applyFont="1" applyAlignment="1">
      <alignment shrinkToFit="1"/>
    </xf>
    <xf numFmtId="4" fontId="0" fillId="35" borderId="0" xfId="0" applyNumberFormat="1" applyFill="1" applyAlignment="1">
      <alignment shrinkToFit="1"/>
    </xf>
    <xf numFmtId="4" fontId="3" fillId="59" borderId="0" xfId="0" applyNumberFormat="1" applyFont="1" applyFill="1" applyAlignment="1">
      <alignment horizontal="right"/>
    </xf>
    <xf numFmtId="0" fontId="3" fillId="59" borderId="0" xfId="0" applyFont="1" applyFill="1" applyAlignment="1">
      <alignment horizontal="left" indent="1" shrinkToFit="1"/>
    </xf>
    <xf numFmtId="0" fontId="0" fillId="54" borderId="0" xfId="0" applyFill="1"/>
    <xf numFmtId="4" fontId="0" fillId="54" borderId="0" xfId="0" applyNumberFormat="1" applyFill="1"/>
    <xf numFmtId="4" fontId="0" fillId="54" borderId="0" xfId="0" applyNumberFormat="1" applyFill="1" applyAlignment="1">
      <alignment horizontal="right"/>
    </xf>
    <xf numFmtId="0" fontId="3" fillId="0" borderId="44" xfId="0" applyFont="1" applyBorder="1"/>
    <xf numFmtId="4" fontId="3" fillId="35" borderId="27" xfId="0" applyNumberFormat="1" applyFont="1" applyFill="1" applyBorder="1"/>
    <xf numFmtId="0" fontId="60" fillId="0" borderId="27" xfId="0" applyFont="1" applyBorder="1"/>
    <xf numFmtId="4" fontId="3" fillId="40" borderId="0" xfId="0" applyNumberFormat="1" applyFont="1" applyFill="1" applyAlignment="1">
      <alignment horizontal="right"/>
    </xf>
    <xf numFmtId="4" fontId="3" fillId="40" borderId="27" xfId="0" applyNumberFormat="1" applyFont="1" applyFill="1" applyBorder="1"/>
    <xf numFmtId="4" fontId="3" fillId="41" borderId="27" xfId="0" applyNumberFormat="1" applyFont="1" applyFill="1" applyBorder="1"/>
    <xf numFmtId="4" fontId="3" fillId="60" borderId="0" xfId="0" applyNumberFormat="1" applyFont="1" applyFill="1" applyAlignment="1">
      <alignment horizontal="right"/>
    </xf>
    <xf numFmtId="4" fontId="3" fillId="60" borderId="27" xfId="0" applyNumberFormat="1" applyFont="1" applyFill="1" applyBorder="1"/>
    <xf numFmtId="4" fontId="3" fillId="52" borderId="0" xfId="0" applyNumberFormat="1" applyFont="1" applyFill="1" applyAlignment="1">
      <alignment horizontal="right"/>
    </xf>
    <xf numFmtId="4" fontId="3" fillId="52" borderId="27" xfId="0" applyNumberFormat="1" applyFont="1" applyFill="1" applyBorder="1"/>
    <xf numFmtId="4" fontId="3" fillId="39" borderId="0" xfId="0" applyNumberFormat="1" applyFont="1" applyFill="1" applyAlignment="1">
      <alignment horizontal="right"/>
    </xf>
    <xf numFmtId="4" fontId="3" fillId="39" borderId="27" xfId="0" applyNumberFormat="1" applyFont="1" applyFill="1" applyBorder="1"/>
    <xf numFmtId="4" fontId="3" fillId="49" borderId="27" xfId="0" applyNumberFormat="1" applyFont="1" applyFill="1" applyBorder="1"/>
    <xf numFmtId="4" fontId="3" fillId="61" borderId="0" xfId="0" applyNumberFormat="1" applyFont="1" applyFill="1" applyAlignment="1">
      <alignment horizontal="right"/>
    </xf>
    <xf numFmtId="4" fontId="3" fillId="61" borderId="27" xfId="0" applyNumberFormat="1" applyFont="1" applyFill="1" applyBorder="1"/>
    <xf numFmtId="4" fontId="3" fillId="55" borderId="27" xfId="0" applyNumberFormat="1" applyFont="1" applyFill="1" applyBorder="1"/>
    <xf numFmtId="4" fontId="3" fillId="56" borderId="0" xfId="0" applyNumberFormat="1" applyFont="1" applyFill="1" applyAlignment="1">
      <alignment horizontal="right"/>
    </xf>
    <xf numFmtId="4" fontId="3" fillId="56" borderId="27" xfId="0" applyNumberFormat="1" applyFont="1" applyFill="1" applyBorder="1"/>
    <xf numFmtId="4" fontId="3" fillId="38" borderId="0" xfId="0" applyNumberFormat="1" applyFont="1" applyFill="1" applyAlignment="1">
      <alignment horizontal="right"/>
    </xf>
    <xf numFmtId="4" fontId="3" fillId="38" borderId="27" xfId="0" applyNumberFormat="1" applyFont="1" applyFill="1" applyBorder="1"/>
    <xf numFmtId="4" fontId="3" fillId="46" borderId="27" xfId="0" applyNumberFormat="1" applyFont="1" applyFill="1" applyBorder="1"/>
    <xf numFmtId="0" fontId="3" fillId="0" borderId="52" xfId="0" applyFont="1" applyBorder="1" applyAlignment="1">
      <alignment horizontal="left" indent="1" shrinkToFit="1"/>
    </xf>
    <xf numFmtId="0" fontId="3" fillId="0" borderId="27" xfId="0" applyFont="1" applyBorder="1" applyAlignment="1">
      <alignment horizontal="left" indent="1" shrinkToFit="1"/>
    </xf>
    <xf numFmtId="0" fontId="3" fillId="0" borderId="44" xfId="0" applyFont="1" applyBorder="1" applyAlignment="1">
      <alignment horizontal="left" indent="1" shrinkToFit="1"/>
    </xf>
    <xf numFmtId="0" fontId="0" fillId="0" borderId="52" xfId="0" applyBorder="1" applyAlignment="1">
      <alignment horizontal="left" indent="1" shrinkToFit="1"/>
    </xf>
    <xf numFmtId="0" fontId="0" fillId="0" borderId="27" xfId="0" applyBorder="1" applyAlignment="1">
      <alignment horizontal="left" indent="1" shrinkToFit="1"/>
    </xf>
    <xf numFmtId="0" fontId="3" fillId="35" borderId="0" xfId="0" applyFont="1" applyFill="1"/>
    <xf numFmtId="1" fontId="3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left"/>
    </xf>
    <xf numFmtId="1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4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left" indent="2" shrinkToFit="1"/>
    </xf>
    <xf numFmtId="4" fontId="0" fillId="35" borderId="0" xfId="0" applyNumberFormat="1" applyFill="1"/>
    <xf numFmtId="4" fontId="0" fillId="35" borderId="55" xfId="0" applyNumberFormat="1" applyFill="1" applyBorder="1" applyAlignment="1">
      <alignment shrinkToFit="1"/>
    </xf>
    <xf numFmtId="4" fontId="0" fillId="39" borderId="0" xfId="0" applyNumberFormat="1" applyFill="1" applyAlignment="1">
      <alignment shrinkToFit="1"/>
    </xf>
    <xf numFmtId="4" fontId="0" fillId="39" borderId="55" xfId="0" applyNumberFormat="1" applyFill="1" applyBorder="1" applyAlignment="1">
      <alignment shrinkToFit="1"/>
    </xf>
    <xf numFmtId="4" fontId="0" fillId="0" borderId="58" xfId="0" applyNumberFormat="1" applyBorder="1"/>
    <xf numFmtId="4" fontId="0" fillId="0" borderId="59" xfId="0" applyNumberFormat="1" applyBorder="1"/>
    <xf numFmtId="4" fontId="0" fillId="0" borderId="77" xfId="0" applyNumberFormat="1" applyBorder="1"/>
    <xf numFmtId="4" fontId="0" fillId="0" borderId="55" xfId="0" applyNumberFormat="1" applyBorder="1" applyAlignment="1">
      <alignment shrinkToFit="1"/>
    </xf>
    <xf numFmtId="4" fontId="0" fillId="55" borderId="0" xfId="0" applyNumberFormat="1" applyFill="1" applyAlignment="1">
      <alignment shrinkToFit="1"/>
    </xf>
    <xf numFmtId="4" fontId="0" fillId="55" borderId="0" xfId="0" applyNumberFormat="1" applyFill="1"/>
    <xf numFmtId="4" fontId="0" fillId="55" borderId="55" xfId="0" applyNumberFormat="1" applyFill="1" applyBorder="1" applyAlignment="1">
      <alignment shrinkToFit="1"/>
    </xf>
    <xf numFmtId="4" fontId="25" fillId="52" borderId="55" xfId="0" applyNumberFormat="1" applyFont="1" applyFill="1" applyBorder="1" applyAlignment="1">
      <alignment shrinkToFit="1"/>
    </xf>
    <xf numFmtId="0" fontId="0" fillId="52" borderId="62" xfId="0" applyFill="1" applyBorder="1" applyAlignment="1">
      <alignment shrinkToFit="1"/>
    </xf>
    <xf numFmtId="0" fontId="0" fillId="52" borderId="63" xfId="0" applyFill="1" applyBorder="1" applyAlignment="1">
      <alignment shrinkToFi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4" fillId="24" borderId="0" xfId="0" applyFont="1" applyFill="1" applyAlignment="1" applyProtection="1">
      <alignment horizontal="left" vertical="center"/>
      <protection locked="0"/>
    </xf>
    <xf numFmtId="0" fontId="0" fillId="24" borderId="43" xfId="0" applyFill="1" applyBorder="1" applyAlignment="1" applyProtection="1">
      <alignment horizontal="center"/>
      <protection locked="0"/>
    </xf>
    <xf numFmtId="0" fontId="8" fillId="24" borderId="42" xfId="0" applyFont="1" applyFill="1" applyBorder="1" applyAlignment="1" applyProtection="1">
      <alignment horizontal="left" vertical="center"/>
      <protection locked="0"/>
    </xf>
    <xf numFmtId="0" fontId="0" fillId="24" borderId="42" xfId="0" applyFill="1" applyBorder="1" applyProtection="1">
      <protection locked="0"/>
    </xf>
    <xf numFmtId="0" fontId="0" fillId="24" borderId="44" xfId="0" applyFill="1" applyBorder="1" applyProtection="1">
      <protection locked="0"/>
    </xf>
    <xf numFmtId="0" fontId="5" fillId="24" borderId="25" xfId="0" applyFont="1" applyFill="1" applyBorder="1" applyAlignment="1" applyProtection="1">
      <alignment wrapText="1"/>
      <protection locked="0"/>
    </xf>
    <xf numFmtId="0" fontId="2" fillId="0" borderId="11" xfId="0" applyFont="1" applyBorder="1" applyAlignment="1" applyProtection="1">
      <alignment horizontal="center" vertical="top" wrapText="1"/>
      <protection locked="0"/>
    </xf>
    <xf numFmtId="0" fontId="2" fillId="0" borderId="7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3" fillId="24" borderId="21" xfId="0" applyFont="1" applyFill="1" applyBorder="1" applyAlignment="1" applyProtection="1">
      <alignment horizontal="left"/>
      <protection locked="0"/>
    </xf>
    <xf numFmtId="0" fontId="0" fillId="0" borderId="53" xfId="0" applyBorder="1" applyAlignment="1" applyProtection="1">
      <alignment horizontal="center"/>
      <protection locked="0"/>
    </xf>
    <xf numFmtId="0" fontId="3" fillId="24" borderId="29" xfId="0" applyFont="1" applyFill="1" applyBorder="1" applyProtection="1">
      <protection locked="0"/>
    </xf>
    <xf numFmtId="0" fontId="0" fillId="24" borderId="74" xfId="0" applyFill="1" applyBorder="1" applyAlignment="1" applyProtection="1">
      <alignment horizontal="center"/>
      <protection locked="0"/>
    </xf>
    <xf numFmtId="0" fontId="0" fillId="24" borderId="18" xfId="0" applyFill="1" applyBorder="1" applyAlignment="1" applyProtection="1">
      <alignment horizontal="center"/>
      <protection locked="0"/>
    </xf>
    <xf numFmtId="0" fontId="0" fillId="24" borderId="49" xfId="0" applyFill="1" applyBorder="1" applyAlignment="1" applyProtection="1">
      <alignment horizontal="center"/>
      <protection locked="0"/>
    </xf>
    <xf numFmtId="0" fontId="55" fillId="0" borderId="0" xfId="0" applyFont="1"/>
    <xf numFmtId="0" fontId="17" fillId="0" borderId="62" xfId="0" applyFont="1" applyBorder="1"/>
    <xf numFmtId="0" fontId="16" fillId="0" borderId="42" xfId="0" applyFont="1" applyBorder="1"/>
    <xf numFmtId="0" fontId="16" fillId="0" borderId="42" xfId="0" applyFont="1" applyBorder="1" applyAlignment="1">
      <alignment horizontal="center"/>
    </xf>
    <xf numFmtId="0" fontId="16" fillId="0" borderId="42" xfId="0" applyFont="1" applyBorder="1" applyAlignment="1">
      <alignment horizontal="center" wrapText="1"/>
    </xf>
    <xf numFmtId="3" fontId="16" fillId="0" borderId="42" xfId="0" applyNumberFormat="1" applyFont="1" applyBorder="1" applyAlignment="1">
      <alignment horizontal="center"/>
    </xf>
    <xf numFmtId="4" fontId="3" fillId="62" borderId="0" xfId="0" applyNumberFormat="1" applyFont="1" applyFill="1"/>
    <xf numFmtId="4" fontId="3" fillId="62" borderId="0" xfId="0" applyNumberFormat="1" applyFont="1" applyFill="1" applyAlignment="1">
      <alignment horizontal="right"/>
    </xf>
    <xf numFmtId="0" fontId="17" fillId="0" borderId="79" xfId="0" applyFont="1" applyBorder="1"/>
    <xf numFmtId="0" fontId="17" fillId="0" borderId="79" xfId="0" applyFont="1" applyBorder="1" applyAlignment="1">
      <alignment horizontal="center"/>
    </xf>
    <xf numFmtId="0" fontId="56" fillId="0" borderId="0" xfId="0" applyFont="1"/>
    <xf numFmtId="0" fontId="51" fillId="0" borderId="0" xfId="0" applyFont="1"/>
    <xf numFmtId="49" fontId="57" fillId="25" borderId="0" xfId="0" applyNumberFormat="1" applyFont="1" applyFill="1" applyAlignment="1">
      <alignment horizontal="right"/>
    </xf>
    <xf numFmtId="4" fontId="57" fillId="25" borderId="0" xfId="0" applyNumberFormat="1" applyFont="1" applyFill="1" applyAlignment="1">
      <alignment horizontal="right"/>
    </xf>
    <xf numFmtId="0" fontId="57" fillId="25" borderId="0" xfId="0" applyFont="1" applyFill="1" applyAlignment="1">
      <alignment horizontal="left" indent="1" shrinkToFit="1"/>
    </xf>
    <xf numFmtId="0" fontId="57" fillId="25" borderId="0" xfId="0" applyFont="1" applyFill="1"/>
    <xf numFmtId="49" fontId="58" fillId="0" borderId="0" xfId="0" applyNumberFormat="1" applyFont="1" applyAlignment="1">
      <alignment horizontal="right"/>
    </xf>
    <xf numFmtId="4" fontId="58" fillId="0" borderId="0" xfId="0" applyNumberFormat="1" applyFont="1" applyAlignment="1">
      <alignment horizontal="right"/>
    </xf>
    <xf numFmtId="0" fontId="58" fillId="0" borderId="0" xfId="0" applyFont="1" applyAlignment="1">
      <alignment horizontal="left" indent="1" shrinkToFit="1"/>
    </xf>
    <xf numFmtId="0" fontId="58" fillId="0" borderId="0" xfId="0" applyFont="1"/>
    <xf numFmtId="4" fontId="0" fillId="56" borderId="0" xfId="0" applyNumberFormat="1" applyFill="1" applyAlignment="1">
      <alignment horizontal="right"/>
    </xf>
    <xf numFmtId="0" fontId="57" fillId="0" borderId="0" xfId="0" applyFont="1"/>
    <xf numFmtId="0" fontId="17" fillId="0" borderId="79" xfId="0" applyFont="1" applyBorder="1" applyAlignment="1">
      <alignment wrapText="1"/>
    </xf>
    <xf numFmtId="0" fontId="17" fillId="0" borderId="79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center" wrapText="1"/>
    </xf>
    <xf numFmtId="4" fontId="3" fillId="51" borderId="0" xfId="0" applyNumberFormat="1" applyFont="1" applyFill="1" applyAlignment="1">
      <alignment horizontal="right"/>
    </xf>
    <xf numFmtId="4" fontId="3" fillId="39" borderId="42" xfId="0" applyNumberFormat="1" applyFont="1" applyFill="1" applyBorder="1" applyAlignment="1">
      <alignment horizontal="right"/>
    </xf>
    <xf numFmtId="4" fontId="3" fillId="39" borderId="0" xfId="0" applyNumberFormat="1" applyFont="1" applyFill="1"/>
    <xf numFmtId="3" fontId="3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/>
    <xf numFmtId="0" fontId="7" fillId="0" borderId="0" xfId="0" applyFont="1" applyAlignment="1">
      <alignment shrinkToFit="1"/>
    </xf>
    <xf numFmtId="3" fontId="25" fillId="0" borderId="0" xfId="0" applyNumberFormat="1" applyFont="1" applyAlignment="1">
      <alignment horizontal="center"/>
    </xf>
    <xf numFmtId="4" fontId="25" fillId="0" borderId="0" xfId="0" applyNumberFormat="1" applyFont="1" applyAlignment="1">
      <alignment horizontal="center"/>
    </xf>
    <xf numFmtId="0" fontId="25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3" fontId="7" fillId="0" borderId="0" xfId="0" applyNumberFormat="1" applyFont="1" applyAlignment="1">
      <alignment horizontal="center" shrinkToFit="1"/>
    </xf>
    <xf numFmtId="0" fontId="7" fillId="0" borderId="0" xfId="0" applyFont="1" applyAlignment="1">
      <alignment horizontal="center" shrinkToFit="1"/>
    </xf>
    <xf numFmtId="4" fontId="7" fillId="0" borderId="0" xfId="0" applyNumberFormat="1" applyFont="1" applyAlignment="1">
      <alignment shrinkToFit="1"/>
    </xf>
    <xf numFmtId="3" fontId="0" fillId="0" borderId="0" xfId="0" applyNumberFormat="1" applyAlignment="1">
      <alignment horizontal="center" shrinkToFit="1"/>
    </xf>
    <xf numFmtId="0" fontId="3" fillId="0" borderId="50" xfId="0" applyFont="1" applyBorder="1" applyAlignment="1">
      <alignment shrinkToFit="1"/>
    </xf>
    <xf numFmtId="4" fontId="3" fillId="0" borderId="50" xfId="0" applyNumberFormat="1" applyFont="1" applyBorder="1" applyAlignment="1">
      <alignment horizontal="center" shrinkToFit="1"/>
    </xf>
    <xf numFmtId="0" fontId="3" fillId="0" borderId="50" xfId="0" applyFont="1" applyBorder="1" applyAlignment="1">
      <alignment horizontal="center" shrinkToFit="1"/>
    </xf>
    <xf numFmtId="0" fontId="3" fillId="0" borderId="30" xfId="0" applyFont="1" applyBorder="1" applyAlignment="1">
      <alignment shrinkToFit="1"/>
    </xf>
    <xf numFmtId="4" fontId="3" fillId="0" borderId="30" xfId="0" applyNumberFormat="1" applyFont="1" applyBorder="1" applyAlignment="1">
      <alignment shrinkToFit="1"/>
    </xf>
    <xf numFmtId="0" fontId="0" fillId="0" borderId="30" xfId="0" applyBorder="1" applyAlignment="1">
      <alignment shrinkToFit="1"/>
    </xf>
    <xf numFmtId="0" fontId="0" fillId="55" borderId="0" xfId="0" applyFill="1"/>
    <xf numFmtId="0" fontId="3" fillId="0" borderId="24" xfId="0" applyFont="1" applyBorder="1"/>
    <xf numFmtId="0" fontId="3" fillId="58" borderId="26" xfId="0" applyFont="1" applyFill="1" applyBorder="1"/>
    <xf numFmtId="4" fontId="3" fillId="58" borderId="27" xfId="0" applyNumberFormat="1" applyFont="1" applyFill="1" applyBorder="1"/>
    <xf numFmtId="0" fontId="3" fillId="50" borderId="26" xfId="0" applyFont="1" applyFill="1" applyBorder="1"/>
    <xf numFmtId="4" fontId="3" fillId="50" borderId="27" xfId="0" applyNumberFormat="1" applyFont="1" applyFill="1" applyBorder="1"/>
    <xf numFmtId="0" fontId="3" fillId="51" borderId="26" xfId="0" applyFont="1" applyFill="1" applyBorder="1"/>
    <xf numFmtId="4" fontId="3" fillId="51" borderId="27" xfId="0" applyNumberFormat="1" applyFont="1" applyFill="1" applyBorder="1"/>
    <xf numFmtId="0" fontId="3" fillId="55" borderId="26" xfId="0" applyFont="1" applyFill="1" applyBorder="1"/>
    <xf numFmtId="0" fontId="3" fillId="56" borderId="26" xfId="0" applyFont="1" applyFill="1" applyBorder="1"/>
    <xf numFmtId="0" fontId="3" fillId="39" borderId="43" xfId="0" applyFont="1" applyFill="1" applyBorder="1"/>
    <xf numFmtId="0" fontId="3" fillId="39" borderId="44" xfId="0" applyFont="1" applyFill="1" applyBorder="1"/>
    <xf numFmtId="4" fontId="3" fillId="39" borderId="44" xfId="0" applyNumberFormat="1" applyFont="1" applyFill="1" applyBorder="1"/>
    <xf numFmtId="0" fontId="0" fillId="39" borderId="43" xfId="0" applyFill="1" applyBorder="1"/>
    <xf numFmtId="0" fontId="0" fillId="41" borderId="26" xfId="0" applyFill="1" applyBorder="1"/>
    <xf numFmtId="4" fontId="0" fillId="41" borderId="27" xfId="0" applyNumberFormat="1" applyFill="1" applyBorder="1"/>
    <xf numFmtId="0" fontId="0" fillId="39" borderId="26" xfId="0" applyFill="1" applyBorder="1"/>
    <xf numFmtId="4" fontId="0" fillId="39" borderId="32" xfId="0" applyNumberFormat="1" applyFill="1" applyBorder="1"/>
    <xf numFmtId="0" fontId="0" fillId="0" borderId="26" xfId="0" applyBorder="1"/>
    <xf numFmtId="0" fontId="0" fillId="58" borderId="26" xfId="0" applyFill="1" applyBorder="1"/>
    <xf numFmtId="4" fontId="0" fillId="58" borderId="27" xfId="0" applyNumberFormat="1" applyFill="1" applyBorder="1"/>
    <xf numFmtId="0" fontId="0" fillId="50" borderId="26" xfId="0" applyFill="1" applyBorder="1"/>
    <xf numFmtId="4" fontId="0" fillId="50" borderId="27" xfId="0" applyNumberFormat="1" applyFill="1" applyBorder="1"/>
    <xf numFmtId="0" fontId="0" fillId="63" borderId="0" xfId="0" applyFill="1"/>
    <xf numFmtId="0" fontId="3" fillId="63" borderId="0" xfId="0" applyFont="1" applyFill="1"/>
    <xf numFmtId="4" fontId="0" fillId="39" borderId="27" xfId="0" applyNumberFormat="1" applyFill="1" applyBorder="1"/>
    <xf numFmtId="4" fontId="3" fillId="0" borderId="27" xfId="0" applyNumberFormat="1" applyFont="1" applyBorder="1"/>
    <xf numFmtId="49" fontId="3" fillId="0" borderId="30" xfId="0" applyNumberFormat="1" applyFont="1" applyBorder="1" applyAlignment="1">
      <alignment horizontal="right"/>
    </xf>
    <xf numFmtId="4" fontId="3" fillId="0" borderId="30" xfId="0" applyNumberFormat="1" applyFont="1" applyBorder="1" applyAlignment="1">
      <alignment horizontal="right"/>
    </xf>
    <xf numFmtId="0" fontId="3" fillId="0" borderId="30" xfId="0" applyFont="1" applyBorder="1" applyAlignment="1">
      <alignment horizontal="left" indent="1" shrinkToFit="1"/>
    </xf>
    <xf numFmtId="4" fontId="19" fillId="0" borderId="30" xfId="0" applyNumberFormat="1" applyFont="1" applyBorder="1"/>
    <xf numFmtId="4" fontId="2" fillId="0" borderId="30" xfId="0" applyNumberFormat="1" applyFont="1" applyBorder="1"/>
    <xf numFmtId="0" fontId="19" fillId="0" borderId="42" xfId="0" applyFont="1" applyBorder="1"/>
    <xf numFmtId="0" fontId="2" fillId="0" borderId="42" xfId="0" applyFont="1" applyBorder="1"/>
    <xf numFmtId="0" fontId="0" fillId="55" borderId="43" xfId="0" applyFill="1" applyBorder="1"/>
    <xf numFmtId="4" fontId="0" fillId="55" borderId="44" xfId="0" applyNumberFormat="1" applyFill="1" applyBorder="1"/>
    <xf numFmtId="4" fontId="3" fillId="40" borderId="0" xfId="0" applyNumberFormat="1" applyFont="1" applyFill="1"/>
    <xf numFmtId="4" fontId="3" fillId="64" borderId="0" xfId="0" applyNumberFormat="1" applyFont="1" applyFill="1"/>
    <xf numFmtId="4" fontId="3" fillId="64" borderId="0" xfId="0" applyNumberFormat="1" applyFont="1" applyFill="1" applyAlignment="1">
      <alignment horizontal="right"/>
    </xf>
    <xf numFmtId="4" fontId="0" fillId="64" borderId="0" xfId="0" applyNumberFormat="1" applyFill="1"/>
    <xf numFmtId="4" fontId="3" fillId="61" borderId="0" xfId="0" applyNumberFormat="1" applyFont="1" applyFill="1"/>
    <xf numFmtId="4" fontId="3" fillId="59" borderId="0" xfId="0" applyNumberFormat="1" applyFont="1" applyFill="1"/>
    <xf numFmtId="4" fontId="3" fillId="65" borderId="0" xfId="0" applyNumberFormat="1" applyFont="1" applyFill="1" applyAlignment="1">
      <alignment horizontal="right"/>
    </xf>
    <xf numFmtId="4" fontId="3" fillId="65" borderId="0" xfId="0" applyNumberFormat="1" applyFont="1" applyFill="1"/>
    <xf numFmtId="4" fontId="3" fillId="66" borderId="25" xfId="0" applyNumberFormat="1" applyFont="1" applyFill="1" applyBorder="1" applyAlignment="1">
      <alignment horizontal="right"/>
    </xf>
    <xf numFmtId="4" fontId="3" fillId="66" borderId="0" xfId="0" applyNumberFormat="1" applyFont="1" applyFill="1"/>
    <xf numFmtId="0" fontId="0" fillId="66" borderId="0" xfId="0" applyFill="1"/>
    <xf numFmtId="4" fontId="3" fillId="66" borderId="0" xfId="0" applyNumberFormat="1" applyFont="1" applyFill="1" applyAlignment="1">
      <alignment horizontal="right"/>
    </xf>
    <xf numFmtId="0" fontId="0" fillId="36" borderId="0" xfId="0" applyFill="1"/>
    <xf numFmtId="4" fontId="3" fillId="41" borderId="0" xfId="0" applyNumberFormat="1" applyFont="1" applyFill="1"/>
    <xf numFmtId="4" fontId="0" fillId="66" borderId="0" xfId="0" applyNumberFormat="1" applyFill="1"/>
    <xf numFmtId="4" fontId="3" fillId="35" borderId="0" xfId="0" applyNumberFormat="1" applyFont="1" applyFill="1" applyAlignment="1">
      <alignment shrinkToFit="1"/>
    </xf>
    <xf numFmtId="0" fontId="3" fillId="35" borderId="0" xfId="0" applyFont="1" applyFill="1" applyAlignment="1">
      <alignment shrinkToFit="1"/>
    </xf>
    <xf numFmtId="0" fontId="3" fillId="36" borderId="0" xfId="0" applyFont="1" applyFill="1" applyAlignment="1">
      <alignment shrinkToFit="1"/>
    </xf>
    <xf numFmtId="4" fontId="0" fillId="36" borderId="0" xfId="0" applyNumberFormat="1" applyFill="1"/>
    <xf numFmtId="4" fontId="3" fillId="36" borderId="0" xfId="0" applyNumberFormat="1" applyFont="1" applyFill="1" applyAlignment="1">
      <alignment shrinkToFit="1"/>
    </xf>
    <xf numFmtId="0" fontId="3" fillId="41" borderId="0" xfId="0" applyFont="1" applyFill="1" applyAlignment="1">
      <alignment shrinkToFit="1"/>
    </xf>
    <xf numFmtId="4" fontId="3" fillId="41" borderId="0" xfId="0" applyNumberFormat="1" applyFont="1" applyFill="1" applyAlignment="1">
      <alignment shrinkToFit="1"/>
    </xf>
    <xf numFmtId="4" fontId="2" fillId="52" borderId="0" xfId="0" applyNumberFormat="1" applyFont="1" applyFill="1"/>
    <xf numFmtId="4" fontId="19" fillId="52" borderId="0" xfId="0" applyNumberFormat="1" applyFont="1" applyFill="1"/>
    <xf numFmtId="3" fontId="0" fillId="0" borderId="24" xfId="0" applyNumberFormat="1" applyBorder="1" applyAlignment="1">
      <alignment horizontal="center"/>
    </xf>
    <xf numFmtId="4" fontId="0" fillId="0" borderId="25" xfId="0" applyNumberFormat="1" applyBorder="1"/>
    <xf numFmtId="0" fontId="0" fillId="0" borderId="52" xfId="0" applyBorder="1" applyAlignment="1">
      <alignment shrinkToFit="1"/>
    </xf>
    <xf numFmtId="3" fontId="0" fillId="0" borderId="26" xfId="0" applyNumberFormat="1" applyBorder="1" applyAlignment="1">
      <alignment horizontal="center"/>
    </xf>
    <xf numFmtId="0" fontId="0" fillId="0" borderId="27" xfId="0" applyBorder="1" applyAlignment="1">
      <alignment shrinkToFit="1"/>
    </xf>
    <xf numFmtId="3" fontId="0" fillId="0" borderId="43" xfId="0" applyNumberFormat="1" applyBorder="1" applyAlignment="1">
      <alignment horizontal="center"/>
    </xf>
    <xf numFmtId="0" fontId="0" fillId="0" borderId="42" xfId="0" applyBorder="1"/>
    <xf numFmtId="4" fontId="0" fillId="0" borderId="42" xfId="0" applyNumberFormat="1" applyBorder="1"/>
    <xf numFmtId="4" fontId="0" fillId="0" borderId="44" xfId="0" applyNumberFormat="1" applyBorder="1" applyAlignment="1">
      <alignment shrinkToFit="1"/>
    </xf>
    <xf numFmtId="4" fontId="3" fillId="66" borderId="42" xfId="0" applyNumberFormat="1" applyFont="1" applyFill="1" applyBorder="1" applyAlignment="1">
      <alignment horizontal="right"/>
    </xf>
    <xf numFmtId="4" fontId="0" fillId="41" borderId="12" xfId="0" applyNumberFormat="1" applyFill="1" applyBorder="1"/>
    <xf numFmtId="0" fontId="0" fillId="0" borderId="12" xfId="0" applyBorder="1" applyAlignment="1">
      <alignment shrinkToFit="1"/>
    </xf>
    <xf numFmtId="4" fontId="0" fillId="35" borderId="12" xfId="0" applyNumberFormat="1" applyFill="1" applyBorder="1"/>
    <xf numFmtId="4" fontId="0" fillId="35" borderId="18" xfId="0" applyNumberFormat="1" applyFill="1" applyBorder="1"/>
    <xf numFmtId="49" fontId="6" fillId="62" borderId="25" xfId="0" applyNumberFormat="1" applyFont="1" applyFill="1" applyBorder="1" applyAlignment="1" applyProtection="1">
      <alignment horizontal="right"/>
      <protection locked="0"/>
    </xf>
    <xf numFmtId="49" fontId="6" fillId="62" borderId="0" xfId="0" applyNumberFormat="1" applyFont="1" applyFill="1" applyAlignment="1" applyProtection="1">
      <alignment horizontal="right"/>
      <protection locked="0"/>
    </xf>
    <xf numFmtId="49" fontId="6" fillId="62" borderId="42" xfId="0" applyNumberFormat="1" applyFont="1" applyFill="1" applyBorder="1" applyAlignment="1" applyProtection="1">
      <alignment horizontal="right"/>
      <protection locked="0"/>
    </xf>
    <xf numFmtId="49" fontId="6" fillId="62" borderId="37" xfId="0" applyNumberFormat="1" applyFont="1" applyFill="1" applyBorder="1" applyAlignment="1" applyProtection="1">
      <alignment horizontal="right"/>
      <protection locked="0"/>
    </xf>
    <xf numFmtId="49" fontId="6" fillId="62" borderId="38" xfId="0" applyNumberFormat="1" applyFont="1" applyFill="1" applyBorder="1" applyAlignment="1" applyProtection="1">
      <alignment horizontal="right"/>
      <protection locked="0"/>
    </xf>
    <xf numFmtId="49" fontId="6" fillId="62" borderId="38" xfId="0" applyNumberFormat="1" applyFont="1" applyFill="1" applyBorder="1" applyAlignment="1" applyProtection="1">
      <alignment horizontal="right" wrapText="1"/>
      <protection locked="0"/>
    </xf>
    <xf numFmtId="49" fontId="18" fillId="62" borderId="38" xfId="0" applyNumberFormat="1" applyFont="1" applyFill="1" applyBorder="1" applyAlignment="1" applyProtection="1">
      <alignment horizontal="right"/>
      <protection locked="0"/>
    </xf>
    <xf numFmtId="49" fontId="6" fillId="62" borderId="41" xfId="0" applyNumberFormat="1" applyFont="1" applyFill="1" applyBorder="1" applyAlignment="1" applyProtection="1">
      <alignment horizontal="right"/>
      <protection locked="0"/>
    </xf>
    <xf numFmtId="49" fontId="2" fillId="62" borderId="0" xfId="0" applyNumberFormat="1" applyFont="1" applyFill="1" applyAlignment="1" applyProtection="1">
      <alignment horizontal="right"/>
      <protection locked="0"/>
    </xf>
    <xf numFmtId="14" fontId="2" fillId="0" borderId="0" xfId="0" applyNumberFormat="1" applyFont="1"/>
    <xf numFmtId="3" fontId="2" fillId="0" borderId="0" xfId="0" applyNumberFormat="1" applyFont="1" applyAlignment="1">
      <alignment horizontal="center"/>
    </xf>
    <xf numFmtId="49" fontId="3" fillId="60" borderId="0" xfId="0" applyNumberFormat="1" applyFont="1" applyFill="1" applyAlignment="1">
      <alignment horizontal="right"/>
    </xf>
    <xf numFmtId="0" fontId="3" fillId="60" borderId="0" xfId="0" applyFont="1" applyFill="1" applyAlignment="1">
      <alignment horizontal="left" indent="1" shrinkToFit="1"/>
    </xf>
    <xf numFmtId="0" fontId="3" fillId="60" borderId="0" xfId="0" applyFont="1" applyFill="1"/>
    <xf numFmtId="3" fontId="16" fillId="0" borderId="0" xfId="0" applyNumberFormat="1" applyFont="1"/>
    <xf numFmtId="0" fontId="0" fillId="55" borderId="26" xfId="0" applyFill="1" applyBorder="1"/>
    <xf numFmtId="4" fontId="0" fillId="55" borderId="27" xfId="0" applyNumberFormat="1" applyFill="1" applyBorder="1"/>
    <xf numFmtId="0" fontId="0" fillId="41" borderId="43" xfId="0" applyFill="1" applyBorder="1"/>
    <xf numFmtId="4" fontId="0" fillId="41" borderId="44" xfId="0" applyNumberFormat="1" applyFill="1" applyBorder="1"/>
    <xf numFmtId="4" fontId="0" fillId="0" borderId="27" xfId="0" applyNumberFormat="1" applyBorder="1"/>
    <xf numFmtId="0" fontId="3" fillId="0" borderId="20" xfId="0" applyFont="1" applyBorder="1"/>
    <xf numFmtId="4" fontId="3" fillId="64" borderId="18" xfId="0" applyNumberFormat="1" applyFont="1" applyFill="1" applyBorder="1"/>
    <xf numFmtId="4" fontId="3" fillId="39" borderId="18" xfId="0" applyNumberFormat="1" applyFont="1" applyFill="1" applyBorder="1"/>
    <xf numFmtId="4" fontId="3" fillId="50" borderId="18" xfId="0" applyNumberFormat="1" applyFont="1" applyFill="1" applyBorder="1"/>
    <xf numFmtId="4" fontId="0" fillId="51" borderId="18" xfId="0" applyNumberFormat="1" applyFill="1" applyBorder="1"/>
    <xf numFmtId="3" fontId="16" fillId="51" borderId="30" xfId="0" applyNumberFormat="1" applyFont="1" applyFill="1" applyBorder="1" applyAlignment="1">
      <alignment horizontal="center" wrapText="1"/>
    </xf>
    <xf numFmtId="4" fontId="3" fillId="67" borderId="0" xfId="0" applyNumberFormat="1" applyFont="1" applyFill="1" applyAlignment="1">
      <alignment horizontal="right"/>
    </xf>
    <xf numFmtId="4" fontId="3" fillId="67" borderId="0" xfId="0" applyNumberFormat="1" applyFont="1" applyFill="1"/>
    <xf numFmtId="4" fontId="3" fillId="68" borderId="0" xfId="0" applyNumberFormat="1" applyFont="1" applyFill="1" applyAlignment="1">
      <alignment horizontal="right"/>
    </xf>
    <xf numFmtId="4" fontId="3" fillId="68" borderId="0" xfId="0" applyNumberFormat="1" applyFont="1" applyFill="1"/>
    <xf numFmtId="4" fontId="3" fillId="69" borderId="0" xfId="0" applyNumberFormat="1" applyFont="1" applyFill="1" applyAlignment="1">
      <alignment horizontal="right"/>
    </xf>
    <xf numFmtId="4" fontId="3" fillId="69" borderId="0" xfId="0" applyNumberFormat="1" applyFont="1" applyFill="1"/>
    <xf numFmtId="4" fontId="3" fillId="70" borderId="42" xfId="0" applyNumberFormat="1" applyFont="1" applyFill="1" applyBorder="1" applyAlignment="1">
      <alignment horizontal="right"/>
    </xf>
    <xf numFmtId="4" fontId="3" fillId="70" borderId="0" xfId="0" applyNumberFormat="1" applyFont="1" applyFill="1"/>
    <xf numFmtId="0" fontId="3" fillId="70" borderId="44" xfId="0" applyFont="1" applyFill="1" applyBorder="1" applyAlignment="1">
      <alignment horizontal="left" indent="1" shrinkToFit="1"/>
    </xf>
    <xf numFmtId="4" fontId="3" fillId="71" borderId="0" xfId="0" applyNumberFormat="1" applyFont="1" applyFill="1"/>
    <xf numFmtId="4" fontId="3" fillId="71" borderId="0" xfId="0" applyNumberFormat="1" applyFont="1" applyFill="1" applyAlignment="1">
      <alignment horizontal="right"/>
    </xf>
    <xf numFmtId="0" fontId="62" fillId="0" borderId="0" xfId="0" applyFont="1"/>
    <xf numFmtId="49" fontId="0" fillId="0" borderId="14" xfId="0" applyNumberFormat="1" applyBorder="1" applyAlignment="1">
      <alignment horizontal="right"/>
    </xf>
    <xf numFmtId="49" fontId="0" fillId="0" borderId="73" xfId="0" applyNumberFormat="1" applyBorder="1" applyAlignment="1">
      <alignment horizontal="right"/>
    </xf>
    <xf numFmtId="4" fontId="0" fillId="0" borderId="73" xfId="0" applyNumberFormat="1" applyBorder="1" applyAlignment="1">
      <alignment horizontal="right"/>
    </xf>
    <xf numFmtId="0" fontId="0" fillId="0" borderId="15" xfId="0" applyBorder="1" applyAlignment="1">
      <alignment horizontal="left" indent="1" shrinkToFit="1"/>
    </xf>
    <xf numFmtId="49" fontId="0" fillId="0" borderId="16" xfId="0" applyNumberFormat="1" applyBorder="1" applyAlignment="1">
      <alignment horizontal="right"/>
    </xf>
    <xf numFmtId="0" fontId="0" fillId="0" borderId="17" xfId="0" applyBorder="1" applyAlignment="1">
      <alignment horizontal="left" indent="1" shrinkToFit="1"/>
    </xf>
    <xf numFmtId="49" fontId="3" fillId="0" borderId="16" xfId="0" applyNumberFormat="1" applyFont="1" applyBorder="1" applyAlignment="1">
      <alignment horizontal="right"/>
    </xf>
    <xf numFmtId="0" fontId="3" fillId="0" borderId="17" xfId="0" applyFont="1" applyBorder="1" applyAlignment="1">
      <alignment horizontal="left" indent="1" shrinkToFit="1"/>
    </xf>
    <xf numFmtId="49" fontId="3" fillId="0" borderId="36" xfId="0" applyNumberFormat="1" applyFont="1" applyBorder="1" applyAlignment="1">
      <alignment horizontal="right"/>
    </xf>
    <xf numFmtId="0" fontId="3" fillId="0" borderId="37" xfId="0" applyFont="1" applyBorder="1" applyAlignment="1">
      <alignment horizontal="left" indent="1" shrinkToFit="1"/>
    </xf>
    <xf numFmtId="3" fontId="0" fillId="35" borderId="0" xfId="0" applyNumberFormat="1" applyFill="1" applyAlignment="1">
      <alignment horizontal="center"/>
    </xf>
    <xf numFmtId="0" fontId="0" fillId="35" borderId="0" xfId="0" applyFill="1" applyAlignment="1">
      <alignment shrinkToFit="1"/>
    </xf>
    <xf numFmtId="4" fontId="7" fillId="35" borderId="0" xfId="0" applyNumberFormat="1" applyFont="1" applyFill="1" applyAlignment="1">
      <alignment shrinkToFit="1"/>
    </xf>
    <xf numFmtId="3" fontId="0" fillId="36" borderId="0" xfId="0" applyNumberFormat="1" applyFill="1" applyAlignment="1">
      <alignment horizontal="center"/>
    </xf>
    <xf numFmtId="0" fontId="0" fillId="36" borderId="0" xfId="0" applyFill="1" applyAlignment="1">
      <alignment shrinkToFit="1"/>
    </xf>
    <xf numFmtId="4" fontId="7" fillId="36" borderId="0" xfId="0" applyNumberFormat="1" applyFont="1" applyFill="1" applyAlignment="1">
      <alignment shrinkToFit="1"/>
    </xf>
    <xf numFmtId="0" fontId="7" fillId="36" borderId="0" xfId="0" applyFont="1" applyFill="1" applyAlignment="1">
      <alignment shrinkToFit="1"/>
    </xf>
    <xf numFmtId="3" fontId="0" fillId="51" borderId="0" xfId="0" applyNumberFormat="1" applyFill="1" applyAlignment="1">
      <alignment horizontal="center"/>
    </xf>
    <xf numFmtId="4" fontId="0" fillId="51" borderId="0" xfId="0" applyNumberFormat="1" applyFill="1" applyAlignment="1">
      <alignment horizontal="right"/>
    </xf>
    <xf numFmtId="0" fontId="0" fillId="51" borderId="0" xfId="0" applyFill="1" applyAlignment="1">
      <alignment shrinkToFit="1"/>
    </xf>
    <xf numFmtId="0" fontId="3" fillId="51" borderId="0" xfId="0" applyFont="1" applyFill="1" applyAlignment="1">
      <alignment shrinkToFit="1"/>
    </xf>
    <xf numFmtId="4" fontId="7" fillId="51" borderId="0" xfId="0" applyNumberFormat="1" applyFont="1" applyFill="1" applyAlignment="1">
      <alignment shrinkToFit="1"/>
    </xf>
    <xf numFmtId="3" fontId="0" fillId="0" borderId="25" xfId="0" applyNumberFormat="1" applyBorder="1" applyAlignment="1">
      <alignment horizontal="center"/>
    </xf>
    <xf numFmtId="0" fontId="0" fillId="0" borderId="25" xfId="0" applyBorder="1" applyAlignment="1">
      <alignment shrinkToFit="1"/>
    </xf>
    <xf numFmtId="4" fontId="0" fillId="0" borderId="42" xfId="0" applyNumberFormat="1" applyBorder="1" applyAlignment="1">
      <alignment horizontal="right"/>
    </xf>
    <xf numFmtId="3" fontId="0" fillId="0" borderId="42" xfId="0" applyNumberFormat="1" applyBorder="1" applyAlignment="1">
      <alignment horizontal="center"/>
    </xf>
    <xf numFmtId="0" fontId="0" fillId="0" borderId="42" xfId="0" applyBorder="1" applyAlignment="1">
      <alignment shrinkToFit="1"/>
    </xf>
    <xf numFmtId="0" fontId="0" fillId="0" borderId="44" xfId="0" applyBorder="1" applyAlignment="1">
      <alignment shrinkToFit="1"/>
    </xf>
    <xf numFmtId="3" fontId="0" fillId="0" borderId="0" xfId="0" applyNumberFormat="1" applyAlignment="1">
      <alignment horizontal="right"/>
    </xf>
    <xf numFmtId="0" fontId="0" fillId="35" borderId="0" xfId="0" applyFill="1" applyAlignment="1">
      <alignment horizontal="center" shrinkToFit="1"/>
    </xf>
    <xf numFmtId="4" fontId="0" fillId="35" borderId="12" xfId="0" applyNumberFormat="1" applyFill="1" applyBorder="1" applyAlignment="1">
      <alignment shrinkToFit="1"/>
    </xf>
    <xf numFmtId="0" fontId="0" fillId="0" borderId="0" xfId="0" applyAlignment="1">
      <alignment wrapText="1" shrinkToFit="1"/>
    </xf>
    <xf numFmtId="4" fontId="3" fillId="35" borderId="28" xfId="0" applyNumberFormat="1" applyFont="1" applyFill="1" applyBorder="1" applyAlignment="1">
      <alignment shrinkToFit="1"/>
    </xf>
    <xf numFmtId="0" fontId="3" fillId="35" borderId="38" xfId="0" applyFont="1" applyFill="1" applyBorder="1" applyAlignment="1">
      <alignment shrinkToFit="1"/>
    </xf>
    <xf numFmtId="4" fontId="0" fillId="36" borderId="12" xfId="0" applyNumberFormat="1" applyFill="1" applyBorder="1"/>
    <xf numFmtId="0" fontId="0" fillId="36" borderId="0" xfId="0" applyFill="1" applyAlignment="1">
      <alignment horizontal="center" shrinkToFit="1"/>
    </xf>
    <xf numFmtId="0" fontId="0" fillId="36" borderId="12" xfId="0" applyFill="1" applyBorder="1" applyAlignment="1">
      <alignment shrinkToFit="1"/>
    </xf>
    <xf numFmtId="4" fontId="3" fillId="36" borderId="28" xfId="0" applyNumberFormat="1" applyFont="1" applyFill="1" applyBorder="1" applyAlignment="1">
      <alignment shrinkToFit="1"/>
    </xf>
    <xf numFmtId="0" fontId="3" fillId="36" borderId="38" xfId="0" applyFont="1" applyFill="1" applyBorder="1" applyAlignment="1">
      <alignment shrinkToFit="1"/>
    </xf>
    <xf numFmtId="4" fontId="0" fillId="51" borderId="12" xfId="0" applyNumberFormat="1" applyFill="1" applyBorder="1"/>
    <xf numFmtId="0" fontId="0" fillId="51" borderId="0" xfId="0" applyFill="1" applyAlignment="1">
      <alignment horizontal="center" shrinkToFit="1"/>
    </xf>
    <xf numFmtId="0" fontId="0" fillId="51" borderId="12" xfId="0" applyFill="1" applyBorder="1" applyAlignment="1">
      <alignment shrinkToFit="1"/>
    </xf>
    <xf numFmtId="4" fontId="3" fillId="51" borderId="0" xfId="0" applyNumberFormat="1" applyFont="1" applyFill="1" applyAlignment="1">
      <alignment shrinkToFit="1"/>
    </xf>
    <xf numFmtId="4" fontId="16" fillId="0" borderId="0" xfId="0" applyNumberFormat="1" applyFont="1" applyAlignment="1">
      <alignment horizontal="right"/>
    </xf>
    <xf numFmtId="3" fontId="0" fillId="0" borderId="53" xfId="0" applyNumberFormat="1" applyBorder="1"/>
    <xf numFmtId="4" fontId="0" fillId="0" borderId="55" xfId="0" applyNumberFormat="1" applyBorder="1" applyAlignment="1">
      <alignment horizontal="right"/>
    </xf>
    <xf numFmtId="0" fontId="52" fillId="0" borderId="30" xfId="0" applyFont="1" applyBorder="1" applyAlignment="1">
      <alignment vertical="center"/>
    </xf>
    <xf numFmtId="3" fontId="52" fillId="0" borderId="30" xfId="0" applyNumberFormat="1" applyFont="1" applyBorder="1"/>
    <xf numFmtId="0" fontId="52" fillId="0" borderId="66" xfId="0" applyFont="1" applyBorder="1" applyAlignment="1">
      <alignment vertical="center"/>
    </xf>
    <xf numFmtId="14" fontId="2" fillId="0" borderId="66" xfId="0" applyNumberFormat="1" applyFont="1" applyBorder="1"/>
    <xf numFmtId="3" fontId="52" fillId="0" borderId="66" xfId="0" applyNumberFormat="1" applyFont="1" applyBorder="1"/>
    <xf numFmtId="0" fontId="2" fillId="0" borderId="66" xfId="0" applyFont="1" applyBorder="1"/>
    <xf numFmtId="3" fontId="2" fillId="0" borderId="66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49" fontId="3" fillId="0" borderId="14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right"/>
    </xf>
    <xf numFmtId="4" fontId="3" fillId="0" borderId="73" xfId="0" applyNumberFormat="1" applyFont="1" applyBorder="1" applyAlignment="1">
      <alignment horizontal="right"/>
    </xf>
    <xf numFmtId="0" fontId="3" fillId="0" borderId="15" xfId="0" applyFont="1" applyBorder="1" applyAlignment="1">
      <alignment horizontal="left" indent="1" shrinkToFit="1"/>
    </xf>
    <xf numFmtId="0" fontId="3" fillId="64" borderId="20" xfId="0" applyFont="1" applyFill="1" applyBorder="1"/>
    <xf numFmtId="0" fontId="3" fillId="0" borderId="15" xfId="0" applyFont="1" applyBorder="1"/>
    <xf numFmtId="4" fontId="3" fillId="60" borderId="0" xfId="0" applyNumberFormat="1" applyFont="1" applyFill="1"/>
    <xf numFmtId="4" fontId="3" fillId="72" borderId="0" xfId="0" applyNumberFormat="1" applyFont="1" applyFill="1" applyAlignment="1">
      <alignment horizontal="right"/>
    </xf>
    <xf numFmtId="4" fontId="3" fillId="72" borderId="0" xfId="0" applyNumberFormat="1" applyFont="1" applyFill="1"/>
    <xf numFmtId="4" fontId="3" fillId="73" borderId="0" xfId="0" applyNumberFormat="1" applyFont="1" applyFill="1" applyAlignment="1">
      <alignment horizontal="right"/>
    </xf>
    <xf numFmtId="4" fontId="3" fillId="73" borderId="0" xfId="0" applyNumberFormat="1" applyFont="1" applyFill="1"/>
    <xf numFmtId="4" fontId="3" fillId="52" borderId="0" xfId="0" applyNumberFormat="1" applyFont="1" applyFill="1"/>
    <xf numFmtId="4" fontId="0" fillId="53" borderId="0" xfId="0" applyNumberFormat="1" applyFill="1" applyAlignment="1">
      <alignment horizontal="right"/>
    </xf>
    <xf numFmtId="4" fontId="0" fillId="62" borderId="0" xfId="0" applyNumberFormat="1" applyFill="1" applyAlignment="1">
      <alignment horizontal="right"/>
    </xf>
    <xf numFmtId="4" fontId="0" fillId="62" borderId="0" xfId="0" applyNumberFormat="1" applyFill="1"/>
    <xf numFmtId="4" fontId="0" fillId="35" borderId="30" xfId="0" applyNumberFormat="1" applyFill="1" applyBorder="1"/>
    <xf numFmtId="4" fontId="3" fillId="51" borderId="12" xfId="0" applyNumberFormat="1" applyFont="1" applyFill="1" applyBorder="1" applyAlignment="1">
      <alignment shrinkToFit="1"/>
    </xf>
    <xf numFmtId="4" fontId="0" fillId="36" borderId="12" xfId="0" applyNumberFormat="1" applyFill="1" applyBorder="1" applyAlignment="1">
      <alignment shrinkToFit="1"/>
    </xf>
    <xf numFmtId="0" fontId="2" fillId="0" borderId="0" xfId="0" applyFont="1" applyAlignment="1">
      <alignment horizontal="center" wrapText="1"/>
    </xf>
    <xf numFmtId="0" fontId="3" fillId="0" borderId="73" xfId="0" applyFont="1" applyBorder="1"/>
    <xf numFmtId="9" fontId="3" fillId="0" borderId="51" xfId="0" applyNumberFormat="1" applyFont="1" applyBorder="1" applyAlignment="1">
      <alignment horizontal="left"/>
    </xf>
    <xf numFmtId="0" fontId="3" fillId="0" borderId="51" xfId="0" applyFon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0" fontId="0" fillId="0" borderId="22" xfId="0" applyBorder="1"/>
    <xf numFmtId="3" fontId="0" fillId="0" borderId="22" xfId="0" applyNumberFormat="1" applyBorder="1" applyAlignment="1">
      <alignment horizontal="center"/>
    </xf>
    <xf numFmtId="49" fontId="2" fillId="35" borderId="37" xfId="0" applyNumberFormat="1" applyFont="1" applyFill="1" applyBorder="1" applyAlignment="1" applyProtection="1">
      <alignment horizontal="right" wrapText="1"/>
      <protection locked="0"/>
    </xf>
    <xf numFmtId="49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 indent="1" shrinkToFit="1"/>
    </xf>
    <xf numFmtId="0" fontId="5" fillId="0" borderId="0" xfId="0" applyFont="1"/>
    <xf numFmtId="4" fontId="3" fillId="0" borderId="30" xfId="0" applyNumberFormat="1" applyFont="1" applyBorder="1"/>
    <xf numFmtId="4" fontId="3" fillId="35" borderId="73" xfId="0" applyNumberFormat="1" applyFont="1" applyFill="1" applyBorder="1" applyAlignment="1">
      <alignment horizontal="right"/>
    </xf>
    <xf numFmtId="0" fontId="3" fillId="0" borderId="14" xfId="0" applyFont="1" applyBorder="1"/>
    <xf numFmtId="0" fontId="0" fillId="0" borderId="73" xfId="0" applyBorder="1"/>
    <xf numFmtId="0" fontId="0" fillId="0" borderId="15" xfId="0" applyBorder="1"/>
    <xf numFmtId="4" fontId="3" fillId="35" borderId="16" xfId="0" applyNumberFormat="1" applyFont="1" applyFill="1" applyBorder="1"/>
    <xf numFmtId="4" fontId="0" fillId="0" borderId="17" xfId="0" applyNumberFormat="1" applyBorder="1"/>
    <xf numFmtId="4" fontId="3" fillId="51" borderId="36" xfId="0" applyNumberFormat="1" applyFont="1" applyFill="1" applyBorder="1"/>
    <xf numFmtId="4" fontId="0" fillId="0" borderId="37" xfId="0" applyNumberFormat="1" applyBorder="1"/>
    <xf numFmtId="4" fontId="3" fillId="0" borderId="36" xfId="0" applyNumberFormat="1" applyFont="1" applyBorder="1"/>
    <xf numFmtId="4" fontId="3" fillId="0" borderId="37" xfId="0" applyNumberFormat="1" applyFont="1" applyBorder="1"/>
    <xf numFmtId="0" fontId="3" fillId="60" borderId="0" xfId="0" applyFont="1" applyFill="1" applyAlignment="1">
      <alignment horizontal="right"/>
    </xf>
    <xf numFmtId="0" fontId="63" fillId="0" borderId="0" xfId="0" applyFont="1"/>
    <xf numFmtId="4" fontId="3" fillId="74" borderId="0" xfId="0" applyNumberFormat="1" applyFont="1" applyFill="1" applyAlignment="1">
      <alignment horizontal="right"/>
    </xf>
    <xf numFmtId="4" fontId="3" fillId="53" borderId="0" xfId="0" applyNumberFormat="1" applyFont="1" applyFill="1" applyAlignment="1">
      <alignment horizontal="right"/>
    </xf>
    <xf numFmtId="4" fontId="3" fillId="39" borderId="30" xfId="0" applyNumberFormat="1" applyFont="1" applyFill="1" applyBorder="1" applyAlignment="1">
      <alignment horizontal="right"/>
    </xf>
    <xf numFmtId="4" fontId="3" fillId="74" borderId="0" xfId="0" applyNumberFormat="1" applyFont="1" applyFill="1"/>
    <xf numFmtId="4" fontId="3" fillId="75" borderId="0" xfId="0" applyNumberFormat="1" applyFont="1" applyFill="1" applyAlignment="1">
      <alignment horizontal="right"/>
    </xf>
    <xf numFmtId="0" fontId="0" fillId="62" borderId="0" xfId="0" applyFill="1"/>
    <xf numFmtId="0" fontId="0" fillId="53" borderId="0" xfId="0" applyFill="1"/>
    <xf numFmtId="4" fontId="0" fillId="51" borderId="30" xfId="0" applyNumberFormat="1" applyFill="1" applyBorder="1"/>
    <xf numFmtId="0" fontId="0" fillId="0" borderId="73" xfId="0" applyBorder="1" applyAlignment="1">
      <alignment horizontal="left" indent="1" shrinkToFit="1"/>
    </xf>
    <xf numFmtId="0" fontId="0" fillId="0" borderId="17" xfId="0" applyBorder="1"/>
    <xf numFmtId="0" fontId="0" fillId="0" borderId="37" xfId="0" applyBorder="1"/>
    <xf numFmtId="0" fontId="3" fillId="0" borderId="73" xfId="0" applyFont="1" applyBorder="1" applyAlignment="1">
      <alignment horizontal="left" indent="1" shrinkToFit="1"/>
    </xf>
    <xf numFmtId="4" fontId="0" fillId="35" borderId="20" xfId="0" applyNumberFormat="1" applyFill="1" applyBorder="1"/>
    <xf numFmtId="4" fontId="0" fillId="35" borderId="74" xfId="0" applyNumberFormat="1" applyFill="1" applyBorder="1"/>
    <xf numFmtId="4" fontId="0" fillId="36" borderId="20" xfId="0" applyNumberFormat="1" applyFill="1" applyBorder="1"/>
    <xf numFmtId="4" fontId="0" fillId="36" borderId="18" xfId="0" applyNumberFormat="1" applyFill="1" applyBorder="1"/>
    <xf numFmtId="0" fontId="64" fillId="62" borderId="45" xfId="0" applyFont="1" applyFill="1" applyBorder="1" applyAlignment="1">
      <alignment horizontal="center" vertical="top"/>
    </xf>
    <xf numFmtId="49" fontId="64" fillId="62" borderId="46" xfId="0" applyNumberFormat="1" applyFont="1" applyFill="1" applyBorder="1" applyAlignment="1">
      <alignment horizontal="center" vertical="top"/>
    </xf>
    <xf numFmtId="0" fontId="64" fillId="62" borderId="46" xfId="0" applyFont="1" applyFill="1" applyBorder="1" applyAlignment="1">
      <alignment horizontal="center" vertical="top" shrinkToFit="1"/>
    </xf>
    <xf numFmtId="4" fontId="64" fillId="62" borderId="46" xfId="0" applyNumberFormat="1" applyFont="1" applyFill="1" applyBorder="1" applyAlignment="1">
      <alignment horizontal="center" vertical="top"/>
    </xf>
    <xf numFmtId="4" fontId="64" fillId="62" borderId="47" xfId="0" applyNumberFormat="1" applyFont="1" applyFill="1" applyBorder="1" applyAlignment="1">
      <alignment horizontal="center" vertical="top"/>
    </xf>
    <xf numFmtId="0" fontId="65" fillId="0" borderId="0" xfId="0" applyFont="1"/>
    <xf numFmtId="164" fontId="66" fillId="73" borderId="47" xfId="0" applyNumberFormat="1" applyFont="1" applyFill="1" applyBorder="1" applyAlignment="1">
      <alignment horizontal="right"/>
    </xf>
    <xf numFmtId="0" fontId="67" fillId="0" borderId="0" xfId="0" applyFont="1"/>
    <xf numFmtId="49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left" indent="1" shrinkToFit="1"/>
    </xf>
    <xf numFmtId="164" fontId="65" fillId="0" borderId="0" xfId="0" applyNumberFormat="1" applyFont="1" applyAlignment="1">
      <alignment horizontal="right"/>
    </xf>
    <xf numFmtId="164" fontId="67" fillId="0" borderId="0" xfId="0" applyNumberFormat="1" applyFont="1" applyAlignment="1">
      <alignment horizontal="right"/>
    </xf>
    <xf numFmtId="164" fontId="67" fillId="0" borderId="0" xfId="0" applyNumberFormat="1" applyFont="1"/>
    <xf numFmtId="0" fontId="68" fillId="0" borderId="30" xfId="0" applyFont="1" applyBorder="1"/>
    <xf numFmtId="49" fontId="68" fillId="0" borderId="30" xfId="0" applyNumberFormat="1" applyFont="1" applyBorder="1" applyAlignment="1">
      <alignment horizontal="right"/>
    </xf>
    <xf numFmtId="0" fontId="68" fillId="0" borderId="30" xfId="0" applyFont="1" applyBorder="1" applyAlignment="1">
      <alignment horizontal="left" indent="1" shrinkToFit="1"/>
    </xf>
    <xf numFmtId="164" fontId="68" fillId="0" borderId="30" xfId="0" applyNumberFormat="1" applyFont="1" applyBorder="1" applyAlignment="1">
      <alignment horizontal="right"/>
    </xf>
    <xf numFmtId="164" fontId="67" fillId="0" borderId="30" xfId="0" applyNumberFormat="1" applyFont="1" applyBorder="1" applyAlignment="1">
      <alignment horizontal="right"/>
    </xf>
    <xf numFmtId="0" fontId="68" fillId="0" borderId="42" xfId="0" applyFont="1" applyBorder="1"/>
    <xf numFmtId="49" fontId="68" fillId="0" borderId="42" xfId="0" applyNumberFormat="1" applyFont="1" applyBorder="1" applyAlignment="1">
      <alignment horizontal="right"/>
    </xf>
    <xf numFmtId="0" fontId="68" fillId="0" borderId="42" xfId="0" applyFont="1" applyBorder="1" applyAlignment="1">
      <alignment horizontal="left" indent="1" shrinkToFit="1"/>
    </xf>
    <xf numFmtId="164" fontId="68" fillId="0" borderId="42" xfId="0" applyNumberFormat="1" applyFont="1" applyBorder="1" applyAlignment="1">
      <alignment horizontal="right"/>
    </xf>
    <xf numFmtId="0" fontId="65" fillId="0" borderId="42" xfId="0" applyFont="1" applyBorder="1"/>
    <xf numFmtId="164" fontId="67" fillId="0" borderId="42" xfId="0" applyNumberFormat="1" applyFont="1" applyBorder="1" applyAlignment="1">
      <alignment horizontal="right"/>
    </xf>
    <xf numFmtId="164" fontId="67" fillId="0" borderId="42" xfId="0" applyNumberFormat="1" applyFont="1" applyBorder="1"/>
    <xf numFmtId="164" fontId="65" fillId="35" borderId="0" xfId="0" applyNumberFormat="1" applyFont="1" applyFill="1" applyAlignment="1">
      <alignment horizontal="right"/>
    </xf>
    <xf numFmtId="164" fontId="65" fillId="51" borderId="0" xfId="0" applyNumberFormat="1" applyFont="1" applyFill="1" applyAlignment="1">
      <alignment horizontal="right"/>
    </xf>
    <xf numFmtId="164" fontId="65" fillId="39" borderId="0" xfId="0" applyNumberFormat="1" applyFont="1" applyFill="1" applyAlignment="1">
      <alignment horizontal="right"/>
    </xf>
    <xf numFmtId="164" fontId="68" fillId="64" borderId="12" xfId="0" applyNumberFormat="1" applyFont="1" applyFill="1" applyBorder="1"/>
    <xf numFmtId="164" fontId="65" fillId="0" borderId="0" xfId="0" applyNumberFormat="1" applyFont="1"/>
    <xf numFmtId="4" fontId="69" fillId="0" borderId="0" xfId="0" applyNumberFormat="1" applyFont="1" applyAlignment="1">
      <alignment horizontal="right"/>
    </xf>
    <xf numFmtId="0" fontId="67" fillId="0" borderId="0" xfId="0" applyFont="1" applyAlignment="1">
      <alignment horizontal="right"/>
    </xf>
    <xf numFmtId="4" fontId="65" fillId="0" borderId="0" xfId="0" applyNumberFormat="1" applyFont="1" applyAlignment="1">
      <alignment horizontal="right"/>
    </xf>
    <xf numFmtId="4" fontId="65" fillId="35" borderId="48" xfId="0" applyNumberFormat="1" applyFont="1" applyFill="1" applyBorder="1" applyAlignment="1">
      <alignment horizontal="right"/>
    </xf>
    <xf numFmtId="164" fontId="65" fillId="0" borderId="75" xfId="0" applyNumberFormat="1" applyFont="1" applyBorder="1" applyAlignment="1">
      <alignment horizontal="right"/>
    </xf>
    <xf numFmtId="164" fontId="65" fillId="0" borderId="87" xfId="0" applyNumberFormat="1" applyFont="1" applyBorder="1" applyAlignment="1">
      <alignment horizontal="right"/>
    </xf>
    <xf numFmtId="4" fontId="65" fillId="62" borderId="13" xfId="0" applyNumberFormat="1" applyFont="1" applyFill="1" applyBorder="1" applyAlignment="1">
      <alignment horizontal="right"/>
    </xf>
    <xf numFmtId="164" fontId="65" fillId="0" borderId="19" xfId="0" applyNumberFormat="1" applyFont="1" applyBorder="1" applyAlignment="1">
      <alignment horizontal="right"/>
    </xf>
    <xf numFmtId="164" fontId="65" fillId="0" borderId="72" xfId="0" applyNumberFormat="1" applyFont="1" applyBorder="1" applyAlignment="1">
      <alignment horizontal="right"/>
    </xf>
    <xf numFmtId="4" fontId="68" fillId="74" borderId="39" xfId="0" applyNumberFormat="1" applyFont="1" applyFill="1" applyBorder="1" applyAlignment="1">
      <alignment horizontal="right"/>
    </xf>
    <xf numFmtId="164" fontId="68" fillId="0" borderId="53" xfId="0" applyNumberFormat="1" applyFont="1" applyBorder="1" applyAlignment="1">
      <alignment horizontal="right"/>
    </xf>
    <xf numFmtId="164" fontId="68" fillId="0" borderId="88" xfId="0" applyNumberFormat="1" applyFont="1" applyBorder="1" applyAlignment="1">
      <alignment horizontal="right"/>
    </xf>
    <xf numFmtId="0" fontId="47" fillId="36" borderId="28" xfId="0" applyFont="1" applyFill="1" applyBorder="1" applyAlignment="1" applyProtection="1">
      <alignment wrapText="1"/>
      <protection locked="0"/>
    </xf>
    <xf numFmtId="0" fontId="4" fillId="36" borderId="28" xfId="0" applyFont="1" applyFill="1" applyBorder="1" applyAlignment="1" applyProtection="1">
      <alignment wrapText="1"/>
      <protection locked="0"/>
    </xf>
    <xf numFmtId="0" fontId="0" fillId="36" borderId="28" xfId="0" applyFill="1" applyBorder="1" applyAlignment="1" applyProtection="1">
      <alignment wrapText="1"/>
      <protection locked="0"/>
    </xf>
    <xf numFmtId="0" fontId="72" fillId="62" borderId="57" xfId="0" applyFont="1" applyFill="1" applyBorder="1" applyAlignment="1">
      <alignment horizontal="center" vertical="top"/>
    </xf>
    <xf numFmtId="0" fontId="65" fillId="0" borderId="30" xfId="0" applyFont="1" applyBorder="1"/>
    <xf numFmtId="0" fontId="65" fillId="75" borderId="0" xfId="0" applyFont="1" applyFill="1"/>
    <xf numFmtId="164" fontId="65" fillId="36" borderId="0" xfId="0" applyNumberFormat="1" applyFont="1" applyFill="1" applyAlignment="1">
      <alignment horizontal="right"/>
    </xf>
    <xf numFmtId="164" fontId="68" fillId="36" borderId="30" xfId="0" applyNumberFormat="1" applyFont="1" applyFill="1" applyBorder="1" applyAlignment="1">
      <alignment horizontal="right"/>
    </xf>
    <xf numFmtId="0" fontId="65" fillId="36" borderId="30" xfId="0" applyFont="1" applyFill="1" applyBorder="1"/>
    <xf numFmtId="164" fontId="68" fillId="56" borderId="30" xfId="0" applyNumberFormat="1" applyFont="1" applyFill="1" applyBorder="1" applyAlignment="1">
      <alignment horizontal="right"/>
    </xf>
    <xf numFmtId="165" fontId="73" fillId="0" borderId="0" xfId="0" applyNumberFormat="1" applyFont="1"/>
    <xf numFmtId="165" fontId="73" fillId="29" borderId="0" xfId="0" applyNumberFormat="1" applyFont="1" applyFill="1"/>
    <xf numFmtId="49" fontId="2" fillId="0" borderId="25" xfId="0" applyNumberFormat="1" applyFont="1" applyBorder="1" applyAlignment="1" applyProtection="1">
      <alignment horizontal="left"/>
      <protection locked="0"/>
    </xf>
    <xf numFmtId="0" fontId="2" fillId="0" borderId="90" xfId="0" applyFont="1" applyBorder="1" applyAlignment="1" applyProtection="1">
      <alignment horizontal="left"/>
      <protection locked="0"/>
    </xf>
    <xf numFmtId="0" fontId="2" fillId="0" borderId="25" xfId="0" applyFont="1" applyBorder="1" applyAlignment="1">
      <alignment horizontal="left"/>
    </xf>
    <xf numFmtId="0" fontId="2" fillId="0" borderId="52" xfId="0" applyFont="1" applyBorder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2" fillId="0" borderId="16" xfId="0" applyFont="1" applyBorder="1" applyAlignment="1" applyProtection="1">
      <alignment horizontal="left"/>
      <protection locked="0"/>
    </xf>
    <xf numFmtId="0" fontId="2" fillId="0" borderId="27" xfId="0" applyFont="1" applyBorder="1" applyAlignment="1">
      <alignment horizontal="left"/>
    </xf>
    <xf numFmtId="0" fontId="2" fillId="0" borderId="17" xfId="0" applyFont="1" applyBorder="1"/>
    <xf numFmtId="0" fontId="2" fillId="0" borderId="27" xfId="0" applyFont="1" applyBorder="1"/>
    <xf numFmtId="0" fontId="2" fillId="0" borderId="36" xfId="0" applyFont="1" applyBorder="1"/>
    <xf numFmtId="0" fontId="2" fillId="0" borderId="3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49" fontId="2" fillId="0" borderId="42" xfId="0" applyNumberFormat="1" applyFont="1" applyBorder="1" applyAlignment="1" applyProtection="1">
      <alignment horizontal="right"/>
      <protection locked="0"/>
    </xf>
    <xf numFmtId="0" fontId="2" fillId="0" borderId="33" xfId="0" applyFont="1" applyBorder="1" applyAlignment="1" applyProtection="1">
      <alignment horizontal="right"/>
      <protection locked="0"/>
    </xf>
    <xf numFmtId="0" fontId="2" fillId="0" borderId="44" xfId="0" applyFont="1" applyBorder="1"/>
    <xf numFmtId="3" fontId="0" fillId="0" borderId="0" xfId="0" applyNumberFormat="1" applyAlignment="1" applyProtection="1">
      <alignment horizontal="center"/>
      <protection locked="0"/>
    </xf>
    <xf numFmtId="49" fontId="6" fillId="0" borderId="0" xfId="0" applyNumberFormat="1" applyFont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center"/>
      <protection locked="0"/>
    </xf>
    <xf numFmtId="3" fontId="3" fillId="24" borderId="53" xfId="0" applyNumberFormat="1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30" xfId="0" applyFont="1" applyBorder="1" applyAlignment="1" applyProtection="1">
      <alignment horizontal="left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left" vertical="center"/>
      <protection locked="0"/>
    </xf>
    <xf numFmtId="49" fontId="2" fillId="62" borderId="25" xfId="0" applyNumberFormat="1" applyFont="1" applyFill="1" applyBorder="1" applyAlignment="1" applyProtection="1">
      <alignment horizontal="left"/>
      <protection locked="0"/>
    </xf>
    <xf numFmtId="49" fontId="2" fillId="62" borderId="0" xfId="0" applyNumberFormat="1" applyFont="1" applyFill="1" applyAlignment="1" applyProtection="1">
      <alignment horizontal="left"/>
      <protection locked="0"/>
    </xf>
    <xf numFmtId="49" fontId="2" fillId="62" borderId="0" xfId="0" applyNumberFormat="1" applyFont="1" applyFill="1" applyAlignment="1" applyProtection="1">
      <alignment horizontal="left" vertical="center"/>
      <protection locked="0"/>
    </xf>
    <xf numFmtId="0" fontId="2" fillId="62" borderId="0" xfId="0" applyFont="1" applyFill="1" applyAlignment="1" applyProtection="1">
      <alignment horizontal="left" vertical="center"/>
      <protection locked="0"/>
    </xf>
    <xf numFmtId="49" fontId="2" fillId="62" borderId="42" xfId="0" applyNumberFormat="1" applyFont="1" applyFill="1" applyBorder="1" applyAlignment="1" applyProtection="1">
      <alignment horizontal="left" vertical="center"/>
      <protection locked="0"/>
    </xf>
    <xf numFmtId="49" fontId="2" fillId="0" borderId="90" xfId="0" applyNumberFormat="1" applyFont="1" applyBorder="1" applyAlignment="1" applyProtection="1">
      <alignment horizontal="left"/>
      <protection locked="0"/>
    </xf>
    <xf numFmtId="49" fontId="2" fillId="0" borderId="16" xfId="0" applyNumberFormat="1" applyFont="1" applyBorder="1" applyAlignment="1" applyProtection="1">
      <alignment horizontal="left"/>
      <protection locked="0"/>
    </xf>
    <xf numFmtId="49" fontId="2" fillId="0" borderId="16" xfId="0" applyNumberFormat="1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left" vertical="center"/>
      <protection locked="0"/>
    </xf>
    <xf numFmtId="49" fontId="2" fillId="0" borderId="33" xfId="0" applyNumberFormat="1" applyFont="1" applyBorder="1" applyAlignment="1" applyProtection="1">
      <alignment horizontal="left" vertical="center"/>
      <protection locked="0"/>
    </xf>
    <xf numFmtId="3" fontId="4" fillId="0" borderId="0" xfId="0" applyNumberFormat="1" applyFont="1" applyProtection="1">
      <protection locked="0"/>
    </xf>
    <xf numFmtId="3" fontId="4" fillId="73" borderId="12" xfId="0" applyNumberFormat="1" applyFont="1" applyFill="1" applyBorder="1" applyAlignment="1" applyProtection="1">
      <alignment horizontal="center"/>
      <protection locked="0"/>
    </xf>
    <xf numFmtId="3" fontId="4" fillId="73" borderId="12" xfId="0" applyNumberFormat="1" applyFont="1" applyFill="1" applyBorder="1" applyAlignment="1">
      <alignment horizontal="center"/>
    </xf>
    <xf numFmtId="3" fontId="4" fillId="73" borderId="10" xfId="0" applyNumberFormat="1" applyFont="1" applyFill="1" applyBorder="1" applyAlignment="1">
      <alignment horizontal="center"/>
    </xf>
    <xf numFmtId="3" fontId="4" fillId="73" borderId="10" xfId="0" applyNumberFormat="1" applyFont="1" applyFill="1" applyBorder="1" applyAlignment="1" applyProtection="1">
      <alignment horizontal="center"/>
      <protection locked="0"/>
    </xf>
    <xf numFmtId="3" fontId="47" fillId="75" borderId="28" xfId="47" applyNumberFormat="1" applyFill="1" applyBorder="1"/>
    <xf numFmtId="3" fontId="0" fillId="75" borderId="49" xfId="0" applyNumberFormat="1" applyFill="1" applyBorder="1"/>
    <xf numFmtId="3" fontId="47" fillId="0" borderId="0" xfId="47" applyNumberFormat="1"/>
    <xf numFmtId="0" fontId="47" fillId="0" borderId="0" xfId="47"/>
    <xf numFmtId="0" fontId="3" fillId="0" borderId="0" xfId="47" applyFont="1" applyAlignment="1">
      <alignment horizontal="center"/>
    </xf>
    <xf numFmtId="4" fontId="47" fillId="0" borderId="0" xfId="47" applyNumberFormat="1"/>
    <xf numFmtId="4" fontId="3" fillId="0" borderId="0" xfId="47" applyNumberFormat="1" applyFont="1"/>
    <xf numFmtId="4" fontId="3" fillId="75" borderId="0" xfId="47" applyNumberFormat="1" applyFont="1" applyFill="1"/>
    <xf numFmtId="3" fontId="47" fillId="0" borderId="52" xfId="47" applyNumberFormat="1" applyBorder="1"/>
    <xf numFmtId="0" fontId="2" fillId="0" borderId="26" xfId="47" applyFont="1" applyBorder="1" applyAlignment="1" applyProtection="1">
      <alignment vertical="center"/>
      <protection locked="0"/>
    </xf>
    <xf numFmtId="0" fontId="2" fillId="0" borderId="17" xfId="47" applyFont="1" applyBorder="1" applyProtection="1">
      <protection locked="0"/>
    </xf>
    <xf numFmtId="49" fontId="2" fillId="0" borderId="16" xfId="47" applyNumberFormat="1" applyFont="1" applyBorder="1" applyAlignment="1" applyProtection="1">
      <alignment horizontal="left"/>
      <protection locked="0"/>
    </xf>
    <xf numFmtId="14" fontId="2" fillId="0" borderId="0" xfId="47" applyNumberFormat="1" applyFont="1" applyAlignment="1" applyProtection="1">
      <alignment horizontal="left"/>
      <protection locked="0"/>
    </xf>
    <xf numFmtId="0" fontId="2" fillId="0" borderId="0" xfId="47" applyFont="1" applyAlignment="1" applyProtection="1">
      <alignment horizontal="left"/>
      <protection locked="0"/>
    </xf>
    <xf numFmtId="0" fontId="47" fillId="0" borderId="0" xfId="47" applyProtection="1">
      <protection locked="0"/>
    </xf>
    <xf numFmtId="3" fontId="47" fillId="0" borderId="27" xfId="47" applyNumberFormat="1" applyBorder="1"/>
    <xf numFmtId="3" fontId="47" fillId="0" borderId="32" xfId="47" applyNumberFormat="1" applyBorder="1"/>
    <xf numFmtId="3" fontId="47" fillId="0" borderId="44" xfId="47" applyNumberFormat="1" applyBorder="1"/>
    <xf numFmtId="164" fontId="65" fillId="52" borderId="0" xfId="0" applyNumberFormat="1" applyFont="1" applyFill="1" applyAlignment="1">
      <alignment horizontal="right"/>
    </xf>
    <xf numFmtId="14" fontId="65" fillId="0" borderId="0" xfId="0" applyNumberFormat="1" applyFont="1"/>
    <xf numFmtId="0" fontId="3" fillId="0" borderId="16" xfId="0" applyFont="1" applyBorder="1"/>
    <xf numFmtId="0" fontId="3" fillId="0" borderId="36" xfId="0" applyFont="1" applyBorder="1"/>
    <xf numFmtId="0" fontId="74" fillId="0" borderId="0" xfId="0" applyFont="1"/>
    <xf numFmtId="4" fontId="74" fillId="0" borderId="0" xfId="0" applyNumberFormat="1" applyFont="1"/>
    <xf numFmtId="0" fontId="74" fillId="0" borderId="0" xfId="0" applyFont="1" applyAlignment="1">
      <alignment horizontal="left" indent="1" shrinkToFit="1"/>
    </xf>
    <xf numFmtId="49" fontId="3" fillId="0" borderId="50" xfId="0" applyNumberFormat="1" applyFont="1" applyBorder="1" applyAlignment="1">
      <alignment horizontal="right"/>
    </xf>
    <xf numFmtId="4" fontId="3" fillId="0" borderId="50" xfId="0" applyNumberFormat="1" applyFont="1" applyBorder="1" applyAlignment="1">
      <alignment horizontal="right"/>
    </xf>
    <xf numFmtId="0" fontId="3" fillId="0" borderId="50" xfId="0" applyFont="1" applyBorder="1" applyAlignment="1">
      <alignment horizontal="left" indent="1" shrinkToFit="1"/>
    </xf>
    <xf numFmtId="0" fontId="19" fillId="0" borderId="50" xfId="0" applyFont="1" applyBorder="1" applyAlignment="1">
      <alignment horizontal="right"/>
    </xf>
    <xf numFmtId="0" fontId="74" fillId="0" borderId="0" xfId="0" applyFont="1" applyAlignment="1">
      <alignment horizontal="right"/>
    </xf>
    <xf numFmtId="0" fontId="0" fillId="36" borderId="0" xfId="0" applyFill="1" applyAlignment="1">
      <alignment horizontal="right"/>
    </xf>
    <xf numFmtId="0" fontId="0" fillId="0" borderId="30" xfId="0" applyBorder="1" applyAlignment="1">
      <alignment horizontal="right"/>
    </xf>
    <xf numFmtId="14" fontId="0" fillId="0" borderId="0" xfId="0" applyNumberFormat="1"/>
    <xf numFmtId="0" fontId="0" fillId="60" borderId="0" xfId="0" applyFill="1"/>
    <xf numFmtId="0" fontId="2" fillId="0" borderId="66" xfId="0" applyFont="1" applyBorder="1" applyAlignment="1">
      <alignment horizontal="center"/>
    </xf>
    <xf numFmtId="0" fontId="2" fillId="0" borderId="0" xfId="0" applyFont="1" applyAlignment="1">
      <alignment horizontal="center"/>
    </xf>
    <xf numFmtId="4" fontId="75" fillId="0" borderId="0" xfId="0" applyNumberFormat="1" applyFont="1" applyAlignment="1">
      <alignment horizontal="right"/>
    </xf>
    <xf numFmtId="0" fontId="0" fillId="0" borderId="24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43" xfId="0" applyBorder="1" applyAlignment="1">
      <alignment horizontal="right"/>
    </xf>
    <xf numFmtId="4" fontId="3" fillId="51" borderId="18" xfId="0" applyNumberFormat="1" applyFont="1" applyFill="1" applyBorder="1"/>
    <xf numFmtId="4" fontId="0" fillId="73" borderId="0" xfId="0" applyNumberFormat="1" applyFill="1"/>
    <xf numFmtId="4" fontId="0" fillId="74" borderId="0" xfId="0" applyNumberFormat="1" applyFill="1"/>
    <xf numFmtId="0" fontId="61" fillId="0" borderId="67" xfId="0" applyFont="1" applyBorder="1" applyAlignment="1">
      <alignment horizontal="left"/>
    </xf>
    <xf numFmtId="0" fontId="17" fillId="0" borderId="79" xfId="0" applyFont="1" applyBorder="1" applyAlignment="1">
      <alignment horizontal="left"/>
    </xf>
    <xf numFmtId="0" fontId="16" fillId="0" borderId="66" xfId="0" applyFont="1" applyBorder="1" applyAlignment="1">
      <alignment horizontal="left"/>
    </xf>
    <xf numFmtId="4" fontId="25" fillId="0" borderId="0" xfId="0" applyNumberFormat="1" applyFont="1" applyAlignment="1">
      <alignment horizontal="right"/>
    </xf>
    <xf numFmtId="3" fontId="0" fillId="73" borderId="0" xfId="0" applyNumberFormat="1" applyFill="1" applyAlignment="1">
      <alignment horizontal="center"/>
    </xf>
    <xf numFmtId="0" fontId="0" fillId="73" borderId="0" xfId="0" applyFill="1"/>
    <xf numFmtId="0" fontId="3" fillId="0" borderId="50" xfId="0" applyFont="1" applyBorder="1"/>
    <xf numFmtId="4" fontId="3" fillId="0" borderId="50" xfId="0" applyNumberFormat="1" applyFont="1" applyBorder="1"/>
    <xf numFmtId="3" fontId="3" fillId="0" borderId="30" xfId="0" applyNumberFormat="1" applyFont="1" applyBorder="1"/>
    <xf numFmtId="4" fontId="0" fillId="53" borderId="0" xfId="0" applyNumberFormat="1" applyFill="1"/>
    <xf numFmtId="4" fontId="0" fillId="54" borderId="30" xfId="0" applyNumberFormat="1" applyFill="1" applyBorder="1"/>
    <xf numFmtId="0" fontId="19" fillId="0" borderId="0" xfId="0" applyFont="1" applyAlignment="1">
      <alignment horizontal="left" shrinkToFit="1"/>
    </xf>
    <xf numFmtId="0" fontId="0" fillId="0" borderId="42" xfId="0" applyBorder="1" applyAlignment="1">
      <alignment horizontal="center"/>
    </xf>
    <xf numFmtId="0" fontId="0" fillId="24" borderId="28" xfId="0" applyFill="1" applyBorder="1" applyAlignment="1" applyProtection="1">
      <alignment wrapText="1"/>
      <protection locked="0"/>
    </xf>
    <xf numFmtId="0" fontId="47" fillId="35" borderId="28" xfId="0" applyFont="1" applyFill="1" applyBorder="1" applyAlignment="1" applyProtection="1">
      <alignment wrapText="1"/>
      <protection locked="0"/>
    </xf>
    <xf numFmtId="0" fontId="0" fillId="35" borderId="13" xfId="0" applyFill="1" applyBorder="1" applyAlignment="1" applyProtection="1">
      <alignment horizontal="center"/>
      <protection locked="0"/>
    </xf>
    <xf numFmtId="16" fontId="0" fillId="0" borderId="0" xfId="0" applyNumberFormat="1" applyAlignment="1">
      <alignment horizontal="center"/>
    </xf>
    <xf numFmtId="4" fontId="3" fillId="0" borderId="16" xfId="0" applyNumberFormat="1" applyFont="1" applyBorder="1"/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3" xfId="0" applyBorder="1" applyAlignment="1">
      <alignment horizontal="center"/>
    </xf>
    <xf numFmtId="49" fontId="3" fillId="0" borderId="22" xfId="0" applyNumberFormat="1" applyFont="1" applyBorder="1" applyAlignment="1">
      <alignment horizontal="right"/>
    </xf>
    <xf numFmtId="4" fontId="3" fillId="0" borderId="22" xfId="0" applyNumberFormat="1" applyFont="1" applyBorder="1" applyAlignment="1">
      <alignment horizontal="right"/>
    </xf>
    <xf numFmtId="0" fontId="3" fillId="0" borderId="22" xfId="0" applyFont="1" applyBorder="1" applyAlignment="1">
      <alignment horizontal="left" indent="1" shrinkToFit="1"/>
    </xf>
    <xf numFmtId="4" fontId="3" fillId="51" borderId="25" xfId="0" applyNumberFormat="1" applyFont="1" applyFill="1" applyBorder="1" applyAlignment="1">
      <alignment horizontal="right"/>
    </xf>
    <xf numFmtId="4" fontId="3" fillId="57" borderId="0" xfId="0" applyNumberFormat="1" applyFont="1" applyFill="1" applyAlignment="1">
      <alignment horizontal="right"/>
    </xf>
    <xf numFmtId="4" fontId="63" fillId="0" borderId="0" xfId="0" applyNumberFormat="1" applyFont="1" applyAlignment="1">
      <alignment horizontal="center"/>
    </xf>
    <xf numFmtId="4" fontId="3" fillId="76" borderId="0" xfId="0" applyNumberFormat="1" applyFont="1" applyFill="1" applyAlignment="1">
      <alignment horizontal="right"/>
    </xf>
    <xf numFmtId="4" fontId="3" fillId="76" borderId="0" xfId="0" applyNumberFormat="1" applyFont="1" applyFill="1"/>
    <xf numFmtId="4" fontId="3" fillId="77" borderId="0" xfId="0" applyNumberFormat="1" applyFont="1" applyFill="1"/>
    <xf numFmtId="4" fontId="3" fillId="77" borderId="0" xfId="0" applyNumberFormat="1" applyFont="1" applyFill="1" applyAlignment="1">
      <alignment horizontal="right"/>
    </xf>
    <xf numFmtId="4" fontId="3" fillId="78" borderId="0" xfId="0" applyNumberFormat="1" applyFont="1" applyFill="1"/>
    <xf numFmtId="4" fontId="3" fillId="78" borderId="0" xfId="0" applyNumberFormat="1" applyFont="1" applyFill="1" applyAlignment="1">
      <alignment horizontal="right"/>
    </xf>
    <xf numFmtId="0" fontId="16" fillId="0" borderId="30" xfId="0" applyFont="1" applyBorder="1" applyAlignment="1">
      <alignment horizontal="left"/>
    </xf>
    <xf numFmtId="0" fontId="0" fillId="0" borderId="24" xfId="0" applyBorder="1"/>
    <xf numFmtId="0" fontId="0" fillId="0" borderId="43" xfId="0" applyBorder="1"/>
    <xf numFmtId="4" fontId="0" fillId="66" borderId="30" xfId="0" applyNumberFormat="1" applyFill="1" applyBorder="1"/>
    <xf numFmtId="4" fontId="0" fillId="62" borderId="30" xfId="0" applyNumberFormat="1" applyFill="1" applyBorder="1"/>
    <xf numFmtId="0" fontId="3" fillId="0" borderId="24" xfId="0" applyFont="1" applyBorder="1" applyAlignment="1">
      <alignment horizontal="center"/>
    </xf>
    <xf numFmtId="4" fontId="0" fillId="35" borderId="26" xfId="0" applyNumberFormat="1" applyFill="1" applyBorder="1"/>
    <xf numFmtId="4" fontId="3" fillId="41" borderId="26" xfId="0" applyNumberFormat="1" applyFont="1" applyFill="1" applyBorder="1"/>
    <xf numFmtId="4" fontId="3" fillId="0" borderId="26" xfId="0" applyNumberFormat="1" applyFont="1" applyBorder="1"/>
    <xf numFmtId="4" fontId="0" fillId="0" borderId="26" xfId="0" applyNumberFormat="1" applyBorder="1"/>
    <xf numFmtId="0" fontId="3" fillId="0" borderId="26" xfId="0" applyFont="1" applyBorder="1"/>
    <xf numFmtId="4" fontId="0" fillId="36" borderId="55" xfId="0" applyNumberFormat="1" applyFill="1" applyBorder="1"/>
    <xf numFmtId="0" fontId="0" fillId="36" borderId="55" xfId="0" applyFill="1" applyBorder="1" applyAlignment="1">
      <alignment shrinkToFit="1"/>
    </xf>
    <xf numFmtId="4" fontId="3" fillId="51" borderId="61" xfId="0" applyNumberFormat="1" applyFont="1" applyFill="1" applyBorder="1" applyAlignment="1">
      <alignment shrinkToFit="1"/>
    </xf>
    <xf numFmtId="0" fontId="3" fillId="0" borderId="63" xfId="0" applyFont="1" applyBorder="1" applyAlignment="1">
      <alignment shrinkToFit="1"/>
    </xf>
    <xf numFmtId="4" fontId="0" fillId="51" borderId="55" xfId="0" applyNumberFormat="1" applyFill="1" applyBorder="1"/>
    <xf numFmtId="0" fontId="0" fillId="51" borderId="55" xfId="0" applyFill="1" applyBorder="1" applyAlignment="1">
      <alignment shrinkToFit="1"/>
    </xf>
    <xf numFmtId="0" fontId="25" fillId="0" borderId="0" xfId="0" applyFont="1" applyAlignment="1">
      <alignment horizontal="center"/>
    </xf>
    <xf numFmtId="3" fontId="0" fillId="41" borderId="0" xfId="0" applyNumberFormat="1" applyFill="1" applyAlignment="1">
      <alignment horizontal="center"/>
    </xf>
    <xf numFmtId="4" fontId="0" fillId="41" borderId="0" xfId="0" applyNumberFormat="1" applyFill="1" applyAlignment="1">
      <alignment horizontal="right"/>
    </xf>
    <xf numFmtId="0" fontId="2" fillId="0" borderId="0" xfId="0" applyFont="1" applyAlignment="1">
      <alignment wrapText="1" shrinkToFit="1"/>
    </xf>
    <xf numFmtId="3" fontId="17" fillId="0" borderId="50" xfId="0" applyNumberFormat="1" applyFont="1" applyBorder="1" applyAlignment="1">
      <alignment horizontal="center"/>
    </xf>
    <xf numFmtId="4" fontId="3" fillId="58" borderId="0" xfId="0" applyNumberFormat="1" applyFont="1" applyFill="1" applyAlignment="1">
      <alignment horizontal="right"/>
    </xf>
    <xf numFmtId="164" fontId="76" fillId="0" borderId="0" xfId="0" applyNumberFormat="1" applyFont="1"/>
    <xf numFmtId="0" fontId="77" fillId="0" borderId="0" xfId="0" applyFont="1"/>
    <xf numFmtId="4" fontId="77" fillId="0" borderId="0" xfId="0" applyNumberFormat="1" applyFont="1"/>
    <xf numFmtId="4" fontId="0" fillId="58" borderId="0" xfId="0" applyNumberFormat="1" applyFill="1" applyAlignment="1">
      <alignment horizontal="right"/>
    </xf>
    <xf numFmtId="4" fontId="0" fillId="66" borderId="0" xfId="0" applyNumberFormat="1" applyFill="1" applyAlignment="1">
      <alignment horizontal="right"/>
    </xf>
    <xf numFmtId="0" fontId="0" fillId="76" borderId="0" xfId="0" applyFill="1"/>
    <xf numFmtId="4" fontId="0" fillId="76" borderId="0" xfId="0" applyNumberFormat="1" applyFill="1"/>
    <xf numFmtId="4" fontId="0" fillId="64" borderId="0" xfId="0" applyNumberFormat="1" applyFill="1" applyAlignment="1">
      <alignment horizontal="right"/>
    </xf>
    <xf numFmtId="4" fontId="0" fillId="77" borderId="0" xfId="0" applyNumberFormat="1" applyFill="1" applyAlignment="1">
      <alignment horizontal="right"/>
    </xf>
    <xf numFmtId="0" fontId="2" fillId="0" borderId="0" xfId="0" applyFont="1" applyAlignment="1">
      <alignment shrinkToFit="1"/>
    </xf>
    <xf numFmtId="4" fontId="3" fillId="35" borderId="58" xfId="0" applyNumberFormat="1" applyFont="1" applyFill="1" applyBorder="1"/>
    <xf numFmtId="4" fontId="3" fillId="35" borderId="77" xfId="0" applyNumberFormat="1" applyFont="1" applyFill="1" applyBorder="1"/>
    <xf numFmtId="0" fontId="3" fillId="35" borderId="55" xfId="0" applyFont="1" applyFill="1" applyBorder="1" applyAlignment="1">
      <alignment shrinkToFit="1"/>
    </xf>
    <xf numFmtId="4" fontId="3" fillId="36" borderId="55" xfId="0" applyNumberFormat="1" applyFont="1" applyFill="1" applyBorder="1"/>
    <xf numFmtId="4" fontId="3" fillId="51" borderId="55" xfId="0" applyNumberFormat="1" applyFont="1" applyFill="1" applyBorder="1"/>
    <xf numFmtId="0" fontId="3" fillId="51" borderId="55" xfId="0" applyFont="1" applyFill="1" applyBorder="1" applyAlignment="1">
      <alignment shrinkToFit="1"/>
    </xf>
    <xf numFmtId="0" fontId="17" fillId="35" borderId="51" xfId="0" applyFont="1" applyFill="1" applyBorder="1"/>
    <xf numFmtId="0" fontId="3" fillId="0" borderId="50" xfId="0" applyFont="1" applyBorder="1" applyAlignment="1">
      <alignment horizontal="center"/>
    </xf>
    <xf numFmtId="0" fontId="4" fillId="35" borderId="28" xfId="0" applyFont="1" applyFill="1" applyBorder="1" applyAlignment="1" applyProtection="1">
      <alignment wrapText="1"/>
      <protection locked="0"/>
    </xf>
    <xf numFmtId="0" fontId="0" fillId="35" borderId="28" xfId="0" applyFill="1" applyBorder="1" applyAlignment="1" applyProtection="1">
      <alignment wrapText="1"/>
      <protection locked="0"/>
    </xf>
    <xf numFmtId="0" fontId="0" fillId="35" borderId="13" xfId="0" applyFill="1" applyBorder="1" applyAlignment="1" applyProtection="1">
      <alignment horizontal="left"/>
      <protection locked="0"/>
    </xf>
    <xf numFmtId="0" fontId="17" fillId="73" borderId="50" xfId="0" applyFont="1" applyFill="1" applyBorder="1"/>
    <xf numFmtId="0" fontId="17" fillId="73" borderId="50" xfId="0" applyFont="1" applyFill="1" applyBorder="1" applyAlignment="1">
      <alignment horizontal="center"/>
    </xf>
    <xf numFmtId="0" fontId="16" fillId="73" borderId="66" xfId="0" applyFont="1" applyFill="1" applyBorder="1"/>
    <xf numFmtId="3" fontId="16" fillId="73" borderId="66" xfId="0" applyNumberFormat="1" applyFont="1" applyFill="1" applyBorder="1" applyAlignment="1">
      <alignment horizontal="center"/>
    </xf>
    <xf numFmtId="0" fontId="16" fillId="73" borderId="67" xfId="0" applyFont="1" applyFill="1" applyBorder="1"/>
    <xf numFmtId="3" fontId="16" fillId="73" borderId="67" xfId="0" applyNumberFormat="1" applyFont="1" applyFill="1" applyBorder="1" applyAlignment="1">
      <alignment horizontal="center"/>
    </xf>
    <xf numFmtId="0" fontId="16" fillId="73" borderId="51" xfId="0" applyFont="1" applyFill="1" applyBorder="1"/>
    <xf numFmtId="3" fontId="16" fillId="73" borderId="51" xfId="0" applyNumberFormat="1" applyFont="1" applyFill="1" applyBorder="1" applyAlignment="1">
      <alignment horizontal="center"/>
    </xf>
    <xf numFmtId="0" fontId="0" fillId="73" borderId="30" xfId="0" applyFill="1" applyBorder="1"/>
    <xf numFmtId="0" fontId="17" fillId="73" borderId="51" xfId="0" applyFont="1" applyFill="1" applyBorder="1"/>
    <xf numFmtId="0" fontId="17" fillId="73" borderId="51" xfId="0" applyFont="1" applyFill="1" applyBorder="1" applyAlignment="1">
      <alignment horizontal="center"/>
    </xf>
    <xf numFmtId="0" fontId="16" fillId="73" borderId="0" xfId="0" applyFont="1" applyFill="1"/>
    <xf numFmtId="0" fontId="17" fillId="73" borderId="0" xfId="0" applyFont="1" applyFill="1" applyAlignment="1">
      <alignment horizontal="center"/>
    </xf>
    <xf numFmtId="0" fontId="16" fillId="73" borderId="0" xfId="0" applyFont="1" applyFill="1" applyAlignment="1">
      <alignment horizontal="center"/>
    </xf>
    <xf numFmtId="0" fontId="16" fillId="73" borderId="30" xfId="0" applyFont="1" applyFill="1" applyBorder="1"/>
    <xf numFmtId="3" fontId="16" fillId="73" borderId="30" xfId="0" applyNumberFormat="1" applyFont="1" applyFill="1" applyBorder="1" applyAlignment="1">
      <alignment horizontal="center"/>
    </xf>
    <xf numFmtId="3" fontId="17" fillId="73" borderId="51" xfId="0" applyNumberFormat="1" applyFont="1" applyFill="1" applyBorder="1" applyAlignment="1">
      <alignment horizontal="center"/>
    </xf>
    <xf numFmtId="0" fontId="3" fillId="73" borderId="0" xfId="0" applyFont="1" applyFill="1"/>
    <xf numFmtId="0" fontId="0" fillId="0" borderId="30" xfId="0" applyBorder="1" applyAlignment="1">
      <alignment horizontal="center"/>
    </xf>
    <xf numFmtId="0" fontId="17" fillId="73" borderId="30" xfId="0" applyFont="1" applyFill="1" applyBorder="1"/>
    <xf numFmtId="3" fontId="0" fillId="73" borderId="0" xfId="0" applyNumberFormat="1" applyFill="1"/>
    <xf numFmtId="3" fontId="17" fillId="73" borderId="50" xfId="0" applyNumberFormat="1" applyFont="1" applyFill="1" applyBorder="1"/>
    <xf numFmtId="0" fontId="17" fillId="73" borderId="66" xfId="0" applyFont="1" applyFill="1" applyBorder="1"/>
    <xf numFmtId="3" fontId="16" fillId="73" borderId="66" xfId="0" applyNumberFormat="1" applyFont="1" applyFill="1" applyBorder="1"/>
    <xf numFmtId="3" fontId="16" fillId="73" borderId="67" xfId="0" applyNumberFormat="1" applyFont="1" applyFill="1" applyBorder="1"/>
    <xf numFmtId="3" fontId="16" fillId="73" borderId="30" xfId="0" applyNumberFormat="1" applyFont="1" applyFill="1" applyBorder="1"/>
    <xf numFmtId="0" fontId="17" fillId="73" borderId="67" xfId="0" applyFont="1" applyFill="1" applyBorder="1"/>
    <xf numFmtId="3" fontId="17" fillId="73" borderId="51" xfId="0" applyNumberFormat="1" applyFont="1" applyFill="1" applyBorder="1"/>
    <xf numFmtId="0" fontId="54" fillId="73" borderId="50" xfId="0" applyFont="1" applyFill="1" applyBorder="1" applyAlignment="1">
      <alignment horizontal="center" vertical="center" wrapText="1"/>
    </xf>
    <xf numFmtId="0" fontId="52" fillId="73" borderId="67" xfId="0" applyFont="1" applyFill="1" applyBorder="1" applyAlignment="1">
      <alignment vertical="center"/>
    </xf>
    <xf numFmtId="14" fontId="52" fillId="73" borderId="67" xfId="0" applyNumberFormat="1" applyFont="1" applyFill="1" applyBorder="1"/>
    <xf numFmtId="3" fontId="52" fillId="73" borderId="67" xfId="0" applyNumberFormat="1" applyFont="1" applyFill="1" applyBorder="1" applyAlignment="1">
      <alignment vertical="center"/>
    </xf>
    <xf numFmtId="3" fontId="52" fillId="73" borderId="67" xfId="0" applyNumberFormat="1" applyFont="1" applyFill="1" applyBorder="1" applyAlignment="1">
      <alignment horizontal="center"/>
    </xf>
    <xf numFmtId="0" fontId="54" fillId="73" borderId="50" xfId="0" applyFont="1" applyFill="1" applyBorder="1" applyAlignment="1">
      <alignment vertical="center"/>
    </xf>
    <xf numFmtId="14" fontId="54" fillId="73" borderId="50" xfId="0" applyNumberFormat="1" applyFont="1" applyFill="1" applyBorder="1"/>
    <xf numFmtId="3" fontId="54" fillId="73" borderId="50" xfId="0" applyNumberFormat="1" applyFont="1" applyFill="1" applyBorder="1" applyAlignment="1">
      <alignment vertical="center"/>
    </xf>
    <xf numFmtId="3" fontId="54" fillId="73" borderId="50" xfId="0" applyNumberFormat="1" applyFont="1" applyFill="1" applyBorder="1" applyAlignment="1">
      <alignment horizontal="center"/>
    </xf>
    <xf numFmtId="0" fontId="59" fillId="73" borderId="0" xfId="0" applyFont="1" applyFill="1"/>
    <xf numFmtId="4" fontId="0" fillId="50" borderId="0" xfId="0" applyNumberFormat="1" applyFill="1" applyAlignment="1">
      <alignment horizontal="right"/>
    </xf>
    <xf numFmtId="4" fontId="0" fillId="50" borderId="30" xfId="0" applyNumberFormat="1" applyFill="1" applyBorder="1"/>
    <xf numFmtId="0" fontId="3" fillId="0" borderId="25" xfId="0" applyFont="1" applyBorder="1"/>
    <xf numFmtId="164" fontId="77" fillId="0" borderId="0" xfId="0" applyNumberFormat="1" applyFont="1"/>
    <xf numFmtId="4" fontId="0" fillId="76" borderId="0" xfId="0" applyNumberFormat="1" applyFill="1" applyAlignment="1">
      <alignment horizontal="right"/>
    </xf>
    <xf numFmtId="4" fontId="0" fillId="61" borderId="0" xfId="0" applyNumberFormat="1" applyFill="1" applyAlignment="1">
      <alignment horizontal="right"/>
    </xf>
    <xf numFmtId="0" fontId="79" fillId="0" borderId="0" xfId="0" applyFont="1"/>
    <xf numFmtId="3" fontId="79" fillId="0" borderId="0" xfId="0" applyNumberFormat="1" applyFont="1" applyAlignment="1">
      <alignment horizontal="center" wrapText="1"/>
    </xf>
    <xf numFmtId="0" fontId="76" fillId="0" borderId="0" xfId="0" applyFont="1"/>
    <xf numFmtId="0" fontId="80" fillId="0" borderId="0" xfId="0" applyFont="1"/>
    <xf numFmtId="4" fontId="7" fillId="41" borderId="0" xfId="0" applyNumberFormat="1" applyFont="1" applyFill="1" applyAlignment="1">
      <alignment shrinkToFit="1"/>
    </xf>
    <xf numFmtId="0" fontId="3" fillId="36" borderId="55" xfId="0" applyFont="1" applyFill="1" applyBorder="1" applyAlignment="1">
      <alignment shrinkToFit="1"/>
    </xf>
    <xf numFmtId="4" fontId="3" fillId="41" borderId="55" xfId="0" applyNumberFormat="1" applyFont="1" applyFill="1" applyBorder="1"/>
    <xf numFmtId="0" fontId="3" fillId="41" borderId="63" xfId="0" applyFont="1" applyFill="1" applyBorder="1" applyAlignment="1">
      <alignment shrinkToFit="1"/>
    </xf>
    <xf numFmtId="0" fontId="3" fillId="41" borderId="55" xfId="0" applyFont="1" applyFill="1" applyBorder="1" applyAlignment="1">
      <alignment shrinkToFit="1"/>
    </xf>
    <xf numFmtId="0" fontId="0" fillId="41" borderId="0" xfId="0" applyFill="1" applyAlignment="1">
      <alignment shrinkToFit="1"/>
    </xf>
    <xf numFmtId="4" fontId="3" fillId="41" borderId="61" xfId="0" applyNumberFormat="1" applyFont="1" applyFill="1" applyBorder="1" applyAlignment="1">
      <alignment shrinkToFit="1"/>
    </xf>
    <xf numFmtId="3" fontId="16" fillId="0" borderId="91" xfId="0" applyNumberFormat="1" applyFont="1" applyBorder="1" applyAlignment="1">
      <alignment horizontal="center"/>
    </xf>
    <xf numFmtId="0" fontId="2" fillId="68" borderId="0" xfId="0" applyFont="1" applyFill="1"/>
    <xf numFmtId="0" fontId="63" fillId="62" borderId="0" xfId="0" applyFont="1" applyFill="1"/>
    <xf numFmtId="0" fontId="77" fillId="62" borderId="0" xfId="0" applyFont="1" applyFill="1"/>
    <xf numFmtId="0" fontId="2" fillId="62" borderId="0" xfId="0" applyFont="1" applyFill="1"/>
    <xf numFmtId="3" fontId="63" fillId="0" borderId="0" xfId="0" applyNumberFormat="1" applyFont="1" applyAlignment="1">
      <alignment horizontal="center"/>
    </xf>
    <xf numFmtId="0" fontId="0" fillId="0" borderId="0" xfId="0"/>
    <xf numFmtId="49" fontId="3" fillId="0" borderId="0" xfId="0" applyNumberFormat="1" applyFont="1" applyFill="1" applyAlignment="1">
      <alignment horizontal="right"/>
    </xf>
    <xf numFmtId="4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 indent="1" shrinkToFit="1"/>
    </xf>
    <xf numFmtId="0" fontId="3" fillId="0" borderId="0" xfId="0" applyFont="1" applyFill="1"/>
    <xf numFmtId="49" fontId="0" fillId="0" borderId="0" xfId="0" applyNumberFormat="1" applyFont="1" applyFill="1" applyAlignment="1">
      <alignment horizontal="right"/>
    </xf>
    <xf numFmtId="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left" indent="1" shrinkToFit="1"/>
    </xf>
    <xf numFmtId="49" fontId="7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left" indent="1" shrinkToFit="1"/>
    </xf>
    <xf numFmtId="0" fontId="7" fillId="0" borderId="0" xfId="0" applyFont="1" applyFill="1"/>
    <xf numFmtId="0" fontId="19" fillId="0" borderId="42" xfId="0" applyFont="1" applyBorder="1" applyAlignment="1">
      <alignment horizontal="center"/>
    </xf>
    <xf numFmtId="3" fontId="81" fillId="0" borderId="0" xfId="0" applyNumberFormat="1" applyFont="1" applyAlignment="1">
      <alignment horizontal="center"/>
    </xf>
    <xf numFmtId="0" fontId="0" fillId="0" borderId="0" xfId="0"/>
    <xf numFmtId="0" fontId="0" fillId="0" borderId="0" xfId="0" applyFont="1" applyFill="1"/>
    <xf numFmtId="0" fontId="16" fillId="0" borderId="0" xfId="0" applyFont="1" applyBorder="1"/>
    <xf numFmtId="3" fontId="16" fillId="0" borderId="0" xfId="0" applyNumberFormat="1" applyFont="1" applyBorder="1" applyAlignment="1">
      <alignment horizontal="center"/>
    </xf>
    <xf numFmtId="0" fontId="16" fillId="0" borderId="0" xfId="0" applyFont="1" applyFill="1" applyBorder="1"/>
    <xf numFmtId="49" fontId="0" fillId="0" borderId="25" xfId="0" applyNumberFormat="1" applyFont="1" applyFill="1" applyBorder="1" applyAlignment="1">
      <alignment horizontal="right"/>
    </xf>
    <xf numFmtId="4" fontId="0" fillId="0" borderId="25" xfId="0" applyNumberFormat="1" applyFont="1" applyFill="1" applyBorder="1" applyAlignment="1">
      <alignment horizontal="right"/>
    </xf>
    <xf numFmtId="0" fontId="0" fillId="0" borderId="52" xfId="0" applyFont="1" applyFill="1" applyBorder="1" applyAlignment="1">
      <alignment horizontal="left" indent="1" shrinkToFit="1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Border="1"/>
    <xf numFmtId="4" fontId="0" fillId="0" borderId="0" xfId="0" applyNumberFormat="1" applyFont="1" applyFill="1" applyBorder="1" applyAlignment="1">
      <alignment horizontal="right"/>
    </xf>
    <xf numFmtId="0" fontId="0" fillId="0" borderId="27" xfId="0" applyFont="1" applyFill="1" applyBorder="1" applyAlignment="1">
      <alignment horizontal="left" indent="1" shrinkToFit="1"/>
    </xf>
    <xf numFmtId="49" fontId="3" fillId="0" borderId="0" xfId="0" applyNumberFormat="1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0" fontId="3" fillId="0" borderId="27" xfId="0" applyFont="1" applyFill="1" applyBorder="1" applyAlignment="1">
      <alignment horizontal="left" indent="1" shrinkToFit="1"/>
    </xf>
    <xf numFmtId="49" fontId="3" fillId="0" borderId="42" xfId="0" applyNumberFormat="1" applyFont="1" applyFill="1" applyBorder="1" applyAlignment="1">
      <alignment horizontal="right"/>
    </xf>
    <xf numFmtId="4" fontId="3" fillId="0" borderId="42" xfId="0" applyNumberFormat="1" applyFont="1" applyFill="1" applyBorder="1" applyAlignment="1">
      <alignment horizontal="right"/>
    </xf>
    <xf numFmtId="0" fontId="3" fillId="0" borderId="44" xfId="0" applyFont="1" applyFill="1" applyBorder="1" applyAlignment="1">
      <alignment horizontal="left" indent="1" shrinkToFit="1"/>
    </xf>
    <xf numFmtId="4" fontId="3" fillId="39" borderId="0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center" shrinkToFit="1"/>
    </xf>
    <xf numFmtId="4" fontId="0" fillId="74" borderId="0" xfId="0" applyNumberFormat="1" applyFont="1" applyFill="1" applyAlignment="1">
      <alignment horizontal="right"/>
    </xf>
    <xf numFmtId="0" fontId="0" fillId="0" borderId="0" xfId="0"/>
    <xf numFmtId="4" fontId="0" fillId="62" borderId="0" xfId="0" applyNumberFormat="1" applyFont="1" applyFill="1" applyAlignment="1">
      <alignment horizontal="right"/>
    </xf>
    <xf numFmtId="4" fontId="0" fillId="51" borderId="0" xfId="0" applyNumberFormat="1" applyFont="1" applyFill="1" applyAlignment="1">
      <alignment horizontal="right"/>
    </xf>
    <xf numFmtId="4" fontId="0" fillId="53" borderId="0" xfId="0" applyNumberFormat="1" applyFont="1" applyFill="1" applyAlignment="1">
      <alignment horizontal="right"/>
    </xf>
    <xf numFmtId="4" fontId="0" fillId="54" borderId="0" xfId="0" applyNumberFormat="1" applyFont="1" applyFill="1" applyAlignment="1">
      <alignment horizontal="right"/>
    </xf>
    <xf numFmtId="0" fontId="3" fillId="52" borderId="0" xfId="0" applyFont="1" applyFill="1"/>
    <xf numFmtId="4" fontId="0" fillId="0" borderId="0" xfId="0" applyNumberFormat="1" applyFont="1"/>
    <xf numFmtId="4" fontId="0" fillId="52" borderId="0" xfId="0" applyNumberFormat="1" applyFont="1" applyFill="1"/>
    <xf numFmtId="0" fontId="7" fillId="0" borderId="28" xfId="0" applyFont="1" applyBorder="1"/>
    <xf numFmtId="4" fontId="7" fillId="0" borderId="38" xfId="0" applyNumberFormat="1" applyFont="1" applyBorder="1"/>
    <xf numFmtId="0" fontId="0" fillId="54" borderId="30" xfId="0" applyFill="1" applyBorder="1"/>
    <xf numFmtId="0" fontId="3" fillId="74" borderId="0" xfId="0" applyFont="1" applyFill="1"/>
    <xf numFmtId="49" fontId="0" fillId="0" borderId="24" xfId="0" applyNumberFormat="1" applyFont="1" applyFill="1" applyBorder="1" applyAlignment="1">
      <alignment horizontal="right"/>
    </xf>
    <xf numFmtId="49" fontId="3" fillId="0" borderId="26" xfId="0" applyNumberFormat="1" applyFont="1" applyFill="1" applyBorder="1" applyAlignment="1">
      <alignment horizontal="right"/>
    </xf>
    <xf numFmtId="49" fontId="0" fillId="0" borderId="26" xfId="0" applyNumberFormat="1" applyFont="1" applyFill="1" applyBorder="1" applyAlignment="1">
      <alignment horizontal="right"/>
    </xf>
    <xf numFmtId="49" fontId="3" fillId="0" borderId="43" xfId="0" applyNumberFormat="1" applyFont="1" applyFill="1" applyBorder="1" applyAlignment="1">
      <alignment horizontal="right"/>
    </xf>
    <xf numFmtId="4" fontId="3" fillId="66" borderId="0" xfId="0" applyNumberFormat="1" applyFont="1" applyFill="1" applyBorder="1" applyAlignment="1">
      <alignment horizontal="right"/>
    </xf>
    <xf numFmtId="4" fontId="3" fillId="54" borderId="0" xfId="0" applyNumberFormat="1" applyFont="1" applyFill="1" applyBorder="1" applyAlignment="1">
      <alignment horizontal="right"/>
    </xf>
    <xf numFmtId="4" fontId="3" fillId="62" borderId="0" xfId="0" applyNumberFormat="1" applyFont="1" applyFill="1" applyBorder="1" applyAlignment="1">
      <alignment horizontal="right"/>
    </xf>
    <xf numFmtId="4" fontId="3" fillId="35" borderId="55" xfId="0" applyNumberFormat="1" applyFont="1" applyFill="1" applyBorder="1"/>
    <xf numFmtId="0" fontId="0" fillId="0" borderId="0" xfId="0" applyFont="1" applyAlignment="1">
      <alignment shrinkToFit="1"/>
    </xf>
    <xf numFmtId="4" fontId="3" fillId="35" borderId="0" xfId="0" applyNumberFormat="1" applyFont="1" applyFill="1" applyBorder="1" applyAlignment="1">
      <alignment horizontal="right"/>
    </xf>
    <xf numFmtId="4" fontId="3" fillId="51" borderId="0" xfId="0" applyNumberFormat="1" applyFont="1" applyFill="1" applyBorder="1" applyAlignment="1">
      <alignment horizontal="right"/>
    </xf>
    <xf numFmtId="0" fontId="0" fillId="0" borderId="0" xfId="0" applyFill="1" applyProtection="1"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49" fontId="6" fillId="0" borderId="41" xfId="0" applyNumberFormat="1" applyFont="1" applyBorder="1" applyAlignment="1" applyProtection="1">
      <alignment horizontal="center" vertical="center"/>
      <protection locked="0"/>
    </xf>
    <xf numFmtId="0" fontId="0" fillId="0" borderId="80" xfId="0" applyBorder="1" applyAlignment="1" applyProtection="1">
      <alignment horizontal="center" vertical="center"/>
      <protection locked="0"/>
    </xf>
    <xf numFmtId="0" fontId="0" fillId="0" borderId="81" xfId="0" applyBorder="1" applyAlignment="1" applyProtection="1">
      <alignment horizontal="center" vertical="center"/>
      <protection locked="0"/>
    </xf>
    <xf numFmtId="49" fontId="6" fillId="0" borderId="78" xfId="0" applyNumberFormat="1" applyFont="1" applyBorder="1" applyAlignment="1" applyProtection="1">
      <alignment horizontal="center" vertical="center"/>
      <protection locked="0"/>
    </xf>
    <xf numFmtId="0" fontId="2" fillId="24" borderId="25" xfId="0" applyFont="1" applyFill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43" xfId="0" applyFont="1" applyBorder="1" applyAlignment="1" applyProtection="1">
      <alignment horizontal="left" vertical="center"/>
      <protection locked="0"/>
    </xf>
    <xf numFmtId="0" fontId="2" fillId="0" borderId="34" xfId="0" applyFont="1" applyBorder="1" applyAlignment="1" applyProtection="1">
      <alignment horizontal="left" vertical="center"/>
      <protection locked="0"/>
    </xf>
    <xf numFmtId="0" fontId="2" fillId="0" borderId="24" xfId="0" applyFont="1" applyBorder="1" applyAlignment="1" applyProtection="1">
      <alignment vertical="center"/>
      <protection locked="0"/>
    </xf>
    <xf numFmtId="0" fontId="2" fillId="0" borderId="89" xfId="0" applyFont="1" applyBorder="1" applyAlignment="1" applyProtection="1">
      <alignment vertical="center"/>
      <protection locked="0"/>
    </xf>
    <xf numFmtId="0" fontId="2" fillId="0" borderId="26" xfId="0" applyFont="1" applyBorder="1" applyAlignment="1" applyProtection="1">
      <alignment horizontal="left" vertical="center"/>
      <protection locked="0"/>
    </xf>
    <xf numFmtId="0" fontId="2" fillId="0" borderId="17" xfId="0" applyFont="1" applyBorder="1" applyAlignment="1" applyProtection="1">
      <alignment horizontal="left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39" xfId="0" applyFont="1" applyBorder="1" applyAlignment="1" applyProtection="1">
      <alignment horizontal="center" vertical="center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0" fontId="2" fillId="0" borderId="37" xfId="0" applyFont="1" applyBorder="1" applyAlignment="1" applyProtection="1">
      <alignment horizontal="left" vertical="center"/>
      <protection locked="0"/>
    </xf>
    <xf numFmtId="0" fontId="2" fillId="0" borderId="26" xfId="0" applyFont="1" applyBorder="1" applyAlignment="1" applyProtection="1">
      <alignment vertical="center"/>
      <protection locked="0"/>
    </xf>
    <xf numFmtId="0" fontId="2" fillId="0" borderId="17" xfId="0" applyFont="1" applyBorder="1" applyAlignment="1" applyProtection="1">
      <alignment vertical="center"/>
      <protection locked="0"/>
    </xf>
    <xf numFmtId="0" fontId="2" fillId="0" borderId="29" xfId="0" applyFont="1" applyBorder="1" applyAlignment="1" applyProtection="1">
      <alignment vertical="center"/>
      <protection locked="0"/>
    </xf>
    <xf numFmtId="0" fontId="2" fillId="0" borderId="37" xfId="0" applyFont="1" applyBorder="1"/>
    <xf numFmtId="0" fontId="2" fillId="0" borderId="17" xfId="0" applyFont="1" applyBorder="1" applyAlignment="1">
      <alignment horizontal="left"/>
    </xf>
    <xf numFmtId="0" fontId="2" fillId="0" borderId="43" xfId="0" applyFont="1" applyBorder="1" applyAlignment="1" applyProtection="1">
      <alignment vertical="center"/>
      <protection locked="0"/>
    </xf>
    <xf numFmtId="0" fontId="2" fillId="0" borderId="34" xfId="0" applyFont="1" applyBorder="1"/>
    <xf numFmtId="0" fontId="4" fillId="0" borderId="80" xfId="0" applyFont="1" applyBorder="1" applyAlignment="1" applyProtection="1">
      <alignment horizontal="center" vertical="center"/>
      <protection locked="0"/>
    </xf>
    <xf numFmtId="0" fontId="0" fillId="0" borderId="78" xfId="0" applyBorder="1" applyAlignment="1" applyProtection="1">
      <alignment horizontal="center" vertical="center"/>
      <protection locked="0"/>
    </xf>
    <xf numFmtId="0" fontId="2" fillId="0" borderId="17" xfId="0" applyFont="1" applyBorder="1"/>
    <xf numFmtId="0" fontId="2" fillId="0" borderId="89" xfId="0" applyFont="1" applyBorder="1"/>
    <xf numFmtId="0" fontId="4" fillId="0" borderId="82" xfId="0" applyFont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4" fillId="0" borderId="43" xfId="0" applyFont="1" applyBorder="1" applyAlignment="1" applyProtection="1">
      <alignment horizontal="center" vertical="center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14" fontId="2" fillId="0" borderId="16" xfId="0" applyNumberFormat="1" applyFont="1" applyBorder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2" fillId="0" borderId="24" xfId="47" applyFont="1" applyBorder="1" applyAlignment="1" applyProtection="1">
      <alignment vertical="center"/>
      <protection locked="0"/>
    </xf>
    <xf numFmtId="0" fontId="2" fillId="0" borderId="89" xfId="47" applyFont="1" applyBorder="1" applyProtection="1">
      <protection locked="0"/>
    </xf>
    <xf numFmtId="49" fontId="2" fillId="0" borderId="90" xfId="47" applyNumberFormat="1" applyFont="1" applyBorder="1" applyAlignment="1" applyProtection="1">
      <alignment horizontal="left"/>
      <protection locked="0"/>
    </xf>
    <xf numFmtId="0" fontId="2" fillId="0" borderId="25" xfId="47" applyFont="1" applyBorder="1" applyAlignment="1" applyProtection="1">
      <alignment horizontal="left"/>
      <protection locked="0"/>
    </xf>
    <xf numFmtId="0" fontId="47" fillId="0" borderId="25" xfId="47" applyBorder="1" applyProtection="1">
      <protection locked="0"/>
    </xf>
    <xf numFmtId="0" fontId="2" fillId="0" borderId="26" xfId="47" applyFont="1" applyBorder="1" applyAlignment="1" applyProtection="1">
      <alignment horizontal="left" vertical="center"/>
      <protection locked="0"/>
    </xf>
    <xf numFmtId="0" fontId="2" fillId="0" borderId="17" xfId="47" applyFont="1" applyBorder="1" applyAlignment="1" applyProtection="1">
      <alignment horizontal="left"/>
      <protection locked="0"/>
    </xf>
    <xf numFmtId="49" fontId="2" fillId="0" borderId="16" xfId="47" applyNumberFormat="1" applyFont="1" applyBorder="1" applyAlignment="1" applyProtection="1">
      <alignment horizontal="left"/>
      <protection locked="0"/>
    </xf>
    <xf numFmtId="0" fontId="2" fillId="0" borderId="0" xfId="47" applyFont="1" applyAlignment="1" applyProtection="1">
      <alignment horizontal="left"/>
      <protection locked="0"/>
    </xf>
    <xf numFmtId="0" fontId="47" fillId="0" borderId="0" xfId="47" applyProtection="1">
      <protection locked="0"/>
    </xf>
    <xf numFmtId="0" fontId="2" fillId="0" borderId="43" xfId="47" applyFont="1" applyBorder="1" applyAlignment="1" applyProtection="1">
      <alignment horizontal="left" vertical="center"/>
      <protection locked="0"/>
    </xf>
    <xf numFmtId="0" fontId="2" fillId="0" borderId="34" xfId="47" applyFont="1" applyBorder="1" applyAlignment="1" applyProtection="1">
      <alignment horizontal="left" vertical="center"/>
      <protection locked="0"/>
    </xf>
    <xf numFmtId="49" fontId="2" fillId="0" borderId="33" xfId="47" applyNumberFormat="1" applyFont="1" applyBorder="1" applyAlignment="1" applyProtection="1">
      <alignment horizontal="left" vertical="center"/>
      <protection locked="0"/>
    </xf>
    <xf numFmtId="0" fontId="2" fillId="0" borderId="42" xfId="47" applyFont="1" applyBorder="1" applyAlignment="1" applyProtection="1">
      <alignment horizontal="left" vertical="center"/>
      <protection locked="0"/>
    </xf>
    <xf numFmtId="0" fontId="47" fillId="0" borderId="42" xfId="47" applyBorder="1" applyAlignment="1" applyProtection="1">
      <alignment horizontal="left" vertical="center"/>
      <protection locked="0"/>
    </xf>
    <xf numFmtId="0" fontId="2" fillId="0" borderId="17" xfId="47" applyFont="1" applyBorder="1" applyAlignment="1" applyProtection="1">
      <alignment horizontal="left" vertical="center"/>
      <protection locked="0"/>
    </xf>
    <xf numFmtId="49" fontId="2" fillId="0" borderId="16" xfId="47" applyNumberFormat="1" applyFont="1" applyBorder="1" applyAlignment="1" applyProtection="1">
      <alignment horizontal="left" vertical="center"/>
      <protection locked="0"/>
    </xf>
    <xf numFmtId="0" fontId="2" fillId="0" borderId="0" xfId="47" applyFont="1" applyAlignment="1" applyProtection="1">
      <alignment horizontal="left" vertical="center"/>
      <protection locked="0"/>
    </xf>
    <xf numFmtId="0" fontId="47" fillId="0" borderId="0" xfId="47" applyAlignment="1" applyProtection="1">
      <alignment horizontal="left" vertical="center"/>
      <protection locked="0"/>
    </xf>
    <xf numFmtId="0" fontId="2" fillId="0" borderId="36" xfId="47" applyFont="1" applyBorder="1" applyAlignment="1" applyProtection="1">
      <alignment horizontal="left" vertical="center"/>
      <protection locked="0"/>
    </xf>
    <xf numFmtId="0" fontId="2" fillId="0" borderId="30" xfId="47" applyFont="1" applyBorder="1" applyAlignment="1" applyProtection="1">
      <alignment horizontal="left" vertical="center"/>
      <protection locked="0"/>
    </xf>
    <xf numFmtId="0" fontId="47" fillId="0" borderId="30" xfId="47" applyBorder="1" applyAlignment="1" applyProtection="1">
      <alignment horizontal="left" vertical="center"/>
      <protection locked="0"/>
    </xf>
    <xf numFmtId="0" fontId="2" fillId="0" borderId="29" xfId="47" applyFont="1" applyBorder="1" applyAlignment="1" applyProtection="1">
      <alignment horizontal="left" vertical="center"/>
      <protection locked="0"/>
    </xf>
    <xf numFmtId="0" fontId="2" fillId="0" borderId="37" xfId="47" applyFont="1" applyBorder="1" applyAlignment="1" applyProtection="1">
      <alignment horizontal="left" vertical="center"/>
      <protection locked="0"/>
    </xf>
    <xf numFmtId="0" fontId="2" fillId="0" borderId="26" xfId="47" applyFont="1" applyBorder="1" applyAlignment="1" applyProtection="1">
      <alignment vertical="center"/>
      <protection locked="0"/>
    </xf>
    <xf numFmtId="0" fontId="2" fillId="0" borderId="17" xfId="47" applyFont="1" applyBorder="1" applyProtection="1">
      <protection locked="0"/>
    </xf>
    <xf numFmtId="0" fontId="17" fillId="0" borderId="84" xfId="0" applyFont="1" applyBorder="1" applyAlignment="1">
      <alignment horizontal="center"/>
    </xf>
    <xf numFmtId="0" fontId="17" fillId="0" borderId="85" xfId="0" applyFont="1" applyBorder="1" applyAlignment="1">
      <alignment horizontal="center"/>
    </xf>
    <xf numFmtId="0" fontId="17" fillId="0" borderId="86" xfId="0" applyFont="1" applyBorder="1" applyAlignment="1">
      <alignment horizontal="center"/>
    </xf>
    <xf numFmtId="0" fontId="17" fillId="0" borderId="83" xfId="0" applyFont="1" applyBorder="1" applyAlignment="1">
      <alignment horizontal="center"/>
    </xf>
    <xf numFmtId="0" fontId="17" fillId="73" borderId="0" xfId="0" applyFont="1" applyFill="1"/>
    <xf numFmtId="0" fontId="17" fillId="73" borderId="51" xfId="0" applyFont="1" applyFill="1" applyBorder="1"/>
    <xf numFmtId="0" fontId="17" fillId="0" borderId="67" xfId="0" applyFont="1" applyBorder="1" applyAlignment="1">
      <alignment horizontal="center" vertical="top" wrapText="1"/>
    </xf>
    <xf numFmtId="0" fontId="17" fillId="0" borderId="26" xfId="0" applyFont="1" applyBorder="1" applyAlignment="1">
      <alignment horizontal="center"/>
    </xf>
    <xf numFmtId="0" fontId="17" fillId="0" borderId="73" xfId="0" applyFont="1" applyBorder="1"/>
    <xf numFmtId="0" fontId="17" fillId="0" borderId="51" xfId="0" applyFont="1" applyBorder="1"/>
    <xf numFmtId="0" fontId="17" fillId="0" borderId="62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2" fillId="0" borderId="26" xfId="0" applyFont="1" applyBorder="1" applyAlignment="1">
      <alignment wrapText="1"/>
    </xf>
    <xf numFmtId="0" fontId="2" fillId="0" borderId="0" xfId="0" applyFont="1" applyAlignment="1">
      <alignment wrapText="1"/>
    </xf>
    <xf numFmtId="4" fontId="3" fillId="55" borderId="0" xfId="0" applyNumberFormat="1" applyFont="1" applyFill="1" applyAlignment="1">
      <alignment horizontal="center"/>
    </xf>
    <xf numFmtId="0" fontId="19" fillId="33" borderId="61" xfId="0" applyFont="1" applyFill="1" applyBorder="1" applyAlignment="1">
      <alignment horizontal="left"/>
    </xf>
    <xf numFmtId="0" fontId="19" fillId="33" borderId="62" xfId="0" applyFont="1" applyFill="1" applyBorder="1" applyAlignment="1">
      <alignment horizontal="left"/>
    </xf>
    <xf numFmtId="0" fontId="19" fillId="33" borderId="63" xfId="0" applyFont="1" applyFill="1" applyBorder="1" applyAlignment="1">
      <alignment horizontal="left"/>
    </xf>
    <xf numFmtId="0" fontId="19" fillId="29" borderId="61" xfId="0" applyFont="1" applyFill="1" applyBorder="1" applyAlignment="1">
      <alignment horizontal="left"/>
    </xf>
    <xf numFmtId="0" fontId="19" fillId="29" borderId="62" xfId="0" applyFont="1" applyFill="1" applyBorder="1" applyAlignment="1">
      <alignment horizontal="left"/>
    </xf>
    <xf numFmtId="0" fontId="19" fillId="29" borderId="63" xfId="0" applyFont="1" applyFill="1" applyBorder="1" applyAlignment="1">
      <alignment horizontal="left"/>
    </xf>
    <xf numFmtId="0" fontId="2" fillId="0" borderId="0" xfId="0" applyFont="1" applyAlignment="1">
      <alignment horizontal="left" shrinkToFit="1"/>
    </xf>
    <xf numFmtId="0" fontId="19" fillId="0" borderId="0" xfId="0" applyFont="1" applyAlignment="1">
      <alignment horizontal="left" shrinkToFit="1"/>
    </xf>
    <xf numFmtId="3" fontId="0" fillId="0" borderId="0" xfId="0" applyNumberFormat="1" applyAlignment="1">
      <alignment horizontal="center" shrinkToFit="1"/>
    </xf>
    <xf numFmtId="0" fontId="3" fillId="0" borderId="0" xfId="0" applyFont="1" applyAlignment="1">
      <alignment horizontal="center" shrinkToFit="1"/>
    </xf>
  </cellXfs>
  <cellStyles count="48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Celkem" xfId="19" builtinId="25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normální 3" xfId="28" xr:uid="{00000000-0005-0000-0000-00001C000000}"/>
    <cellStyle name="normální 4" xfId="29" xr:uid="{00000000-0005-0000-0000-00001D000000}"/>
    <cellStyle name="normální 5" xfId="30" xr:uid="{00000000-0005-0000-0000-00001E000000}"/>
    <cellStyle name="Normální 6" xfId="47" xr:uid="{00000000-0005-0000-0000-00001F000000}"/>
    <cellStyle name="normální_391" xfId="31" xr:uid="{00000000-0005-0000-0000-000020000000}"/>
    <cellStyle name="normální_398" xfId="32" xr:uid="{00000000-0005-0000-0000-000021000000}"/>
    <cellStyle name="Poznámka" xfId="33" builtinId="10" customBuiltin="1"/>
    <cellStyle name="Propojená buňka" xfId="34" builtinId="24" customBuiltin="1"/>
    <cellStyle name="Správně" xfId="35" builtinId="26" customBuiltin="1"/>
    <cellStyle name="Špatně" xfId="20" builtinId="27" customBuiltin="1"/>
    <cellStyle name="Text upozornění" xfId="36" builtinId="11" customBuiltin="1"/>
    <cellStyle name="Vstup" xfId="37" builtinId="20" customBuiltin="1"/>
    <cellStyle name="Výpočet" xfId="38" builtinId="22" customBuiltin="1"/>
    <cellStyle name="Výstup" xfId="39" builtinId="21" customBuiltin="1"/>
    <cellStyle name="Vysvětlující text" xfId="40" builtinId="53" customBuiltin="1"/>
    <cellStyle name="Zvýraznění 1" xfId="41" builtinId="29" customBuiltin="1"/>
    <cellStyle name="Zvýraznění 2" xfId="42" builtinId="33" customBuiltin="1"/>
    <cellStyle name="Zvýraznění 3" xfId="43" builtinId="37" customBuiltin="1"/>
    <cellStyle name="Zvýraznění 4" xfId="44" builtinId="41" customBuiltin="1"/>
    <cellStyle name="Zvýraznění 5" xfId="45" builtinId="45" customBuiltin="1"/>
    <cellStyle name="Zvýraznění 6" xfId="46" builtinId="49" customBuiltin="1"/>
  </cellStyles>
  <dxfs count="0"/>
  <tableStyles count="0" defaultTableStyle="TableStyleMedium9" defaultPivotStyle="PivotStyleLight16"/>
  <colors>
    <mruColors>
      <color rgb="FFFFFF99"/>
      <color rgb="FF00FF00"/>
      <color rgb="FFFF0066"/>
      <color rgb="FFB8CF8B"/>
      <color rgb="FFFBCFAB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I13/Documents/Dokumenty%20-%20Ing.%20Pavla%20Kosov&#225;/AAud_akti/AUDITY/2014/VITALITAS/KONEC/V&#253;kazy%20VITALITAS_OV&#282;&#344;EN&#2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vaha "/>
      <sheetName val="Rozvaha vstupní data"/>
      <sheetName val="VZZ "/>
      <sheetName val="VZZ vstupní data"/>
      <sheetName val="Přehled o změnách VK_VÝKAZ"/>
    </sheetNames>
    <sheetDataSet>
      <sheetData sheetId="0"/>
      <sheetData sheetId="1"/>
      <sheetData sheetId="2">
        <row r="62">
          <cell r="G62">
            <v>5724277.5899999999</v>
          </cell>
          <cell r="H62">
            <v>6230055.3099999949</v>
          </cell>
        </row>
      </sheetData>
      <sheetData sheetId="3"/>
      <sheetData sheetId="4">
        <row r="36">
          <cell r="O36">
            <v>301563.89909999998</v>
          </cell>
          <cell r="P36">
            <v>285724.13849999988</v>
          </cell>
        </row>
      </sheetData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N71"/>
  <sheetViews>
    <sheetView showGridLines="0" showZeros="0" tabSelected="1" zoomScaleNormal="100" workbookViewId="0">
      <selection activeCell="B1" sqref="B1"/>
    </sheetView>
  </sheetViews>
  <sheetFormatPr defaultColWidth="9.140625" defaultRowHeight="12.75" x14ac:dyDescent="0.2"/>
  <cols>
    <col min="1" max="1" width="4" style="25" customWidth="1"/>
    <col min="2" max="2" width="42.5703125" style="4" customWidth="1"/>
    <col min="3" max="3" width="16.140625" style="756" hidden="1" customWidth="1"/>
    <col min="4" max="4" width="5.140625" style="34" customWidth="1"/>
    <col min="5" max="8" width="10.7109375" style="4" customWidth="1"/>
    <col min="9" max="9" width="11.28515625" style="4" hidden="1" customWidth="1"/>
    <col min="10" max="15" width="0" style="4" hidden="1" customWidth="1"/>
    <col min="16" max="16384" width="9.140625" style="4"/>
  </cols>
  <sheetData>
    <row r="1" spans="1:10" ht="22.5" customHeight="1" x14ac:dyDescent="0.25">
      <c r="A1" s="27"/>
      <c r="B1" s="28" t="s">
        <v>181</v>
      </c>
      <c r="C1" s="755"/>
      <c r="D1" s="1245" t="s">
        <v>1708</v>
      </c>
      <c r="E1" s="1246"/>
      <c r="F1" s="1246"/>
      <c r="G1" s="1246"/>
      <c r="H1" s="1247"/>
      <c r="J1" s="960">
        <v>1</v>
      </c>
    </row>
    <row r="2" spans="1:10" x14ac:dyDescent="0.2">
      <c r="A2" s="29"/>
      <c r="B2" s="66" t="s">
        <v>9862</v>
      </c>
      <c r="D2" s="1248"/>
      <c r="E2" s="1248"/>
      <c r="F2" s="1248"/>
      <c r="G2" s="1248"/>
      <c r="H2" s="1249"/>
      <c r="J2" s="960">
        <v>1</v>
      </c>
    </row>
    <row r="3" spans="1:10" x14ac:dyDescent="0.2">
      <c r="A3" s="29"/>
      <c r="B3" s="52" t="s">
        <v>1709</v>
      </c>
      <c r="D3" s="30"/>
      <c r="E3" s="31"/>
      <c r="F3" s="31"/>
      <c r="G3" s="31"/>
      <c r="H3" s="32"/>
      <c r="J3" s="960">
        <v>1</v>
      </c>
    </row>
    <row r="4" spans="1:10" x14ac:dyDescent="0.2">
      <c r="A4" s="29"/>
      <c r="B4" s="53" t="s">
        <v>4731</v>
      </c>
      <c r="D4" s="30"/>
      <c r="E4" s="31"/>
      <c r="F4" s="31"/>
      <c r="G4" s="31"/>
      <c r="H4" s="32"/>
      <c r="J4" s="960">
        <v>1</v>
      </c>
    </row>
    <row r="5" spans="1:10" x14ac:dyDescent="0.2">
      <c r="A5" s="29"/>
      <c r="B5" s="617" t="s">
        <v>1710</v>
      </c>
      <c r="D5" s="30"/>
      <c r="E5" s="31"/>
      <c r="F5" s="31"/>
      <c r="G5" s="31"/>
      <c r="H5" s="32"/>
      <c r="J5" s="960">
        <v>1</v>
      </c>
    </row>
    <row r="6" spans="1:10" x14ac:dyDescent="0.2">
      <c r="A6" s="29"/>
      <c r="B6" s="617" t="s">
        <v>1711</v>
      </c>
      <c r="D6" s="30"/>
      <c r="E6" s="31"/>
      <c r="F6" s="31"/>
      <c r="G6" s="31"/>
      <c r="H6" s="32"/>
      <c r="J6" s="960">
        <v>1</v>
      </c>
    </row>
    <row r="7" spans="1:10" x14ac:dyDescent="0.2">
      <c r="A7" s="29"/>
      <c r="B7" s="53" t="s">
        <v>466</v>
      </c>
      <c r="D7" s="30"/>
      <c r="E7" s="31"/>
      <c r="F7" s="31"/>
      <c r="G7" s="31"/>
      <c r="H7" s="32"/>
      <c r="J7" s="960">
        <v>1</v>
      </c>
    </row>
    <row r="8" spans="1:10" ht="15" customHeight="1" thickBot="1" x14ac:dyDescent="0.25">
      <c r="A8" s="618"/>
      <c r="B8" s="619" t="s">
        <v>467</v>
      </c>
      <c r="C8" s="757"/>
      <c r="D8" s="102"/>
      <c r="E8" s="620"/>
      <c r="F8" s="620"/>
      <c r="G8" s="104" t="s">
        <v>1705</v>
      </c>
      <c r="H8" s="621"/>
      <c r="J8" s="960">
        <v>1</v>
      </c>
    </row>
    <row r="9" spans="1:10" ht="7.5" customHeight="1" thickBot="1" x14ac:dyDescent="0.25">
      <c r="A9" s="33"/>
      <c r="H9" s="35"/>
      <c r="J9" s="960">
        <v>1</v>
      </c>
    </row>
    <row r="10" spans="1:10" ht="45" x14ac:dyDescent="0.2">
      <c r="A10" s="1242" t="s">
        <v>157</v>
      </c>
      <c r="B10" s="1243"/>
      <c r="C10" s="1244"/>
      <c r="D10" s="3" t="s">
        <v>158</v>
      </c>
      <c r="E10" s="623" t="s">
        <v>1714</v>
      </c>
      <c r="F10" s="624" t="s">
        <v>1715</v>
      </c>
      <c r="G10" s="623" t="s">
        <v>1716</v>
      </c>
      <c r="H10" s="625" t="s">
        <v>1717</v>
      </c>
      <c r="J10" s="960">
        <v>1</v>
      </c>
    </row>
    <row r="11" spans="1:10" ht="13.5" thickBot="1" x14ac:dyDescent="0.25">
      <c r="A11" s="1239" t="s">
        <v>155</v>
      </c>
      <c r="B11" s="1240"/>
      <c r="C11" s="1241"/>
      <c r="D11" s="37" t="s">
        <v>156</v>
      </c>
      <c r="E11" s="38">
        <v>1</v>
      </c>
      <c r="F11" s="38">
        <v>2</v>
      </c>
      <c r="G11" s="38">
        <v>3</v>
      </c>
      <c r="H11" s="48">
        <v>4</v>
      </c>
      <c r="J11" s="960">
        <v>1</v>
      </c>
    </row>
    <row r="12" spans="1:10" x14ac:dyDescent="0.2">
      <c r="A12" s="42" t="s">
        <v>125</v>
      </c>
      <c r="B12" s="43"/>
      <c r="C12" s="758"/>
      <c r="D12" s="44" t="s">
        <v>159</v>
      </c>
      <c r="E12" s="15"/>
      <c r="F12" s="15"/>
      <c r="G12" s="15"/>
      <c r="H12" s="49"/>
      <c r="J12" s="960">
        <v>1</v>
      </c>
    </row>
    <row r="13" spans="1:10" ht="12" hidden="1" customHeight="1" x14ac:dyDescent="0.2">
      <c r="A13" s="13" t="s">
        <v>97</v>
      </c>
      <c r="B13" s="289" t="s">
        <v>99</v>
      </c>
      <c r="C13" s="759" t="s">
        <v>204</v>
      </c>
      <c r="D13" s="5">
        <v>1</v>
      </c>
      <c r="E13" s="14"/>
      <c r="F13" s="14"/>
      <c r="G13" s="26">
        <f t="shared" ref="G13:G68" si="0">E13-F13</f>
        <v>0</v>
      </c>
      <c r="H13" s="1"/>
      <c r="J13" s="959">
        <f>IF(OR(AND(E13&lt;&gt;" ",E13&lt;&gt;0),AND(H13&lt;&gt;" ",H13&lt;&gt;0)),1,0)</f>
        <v>0</v>
      </c>
    </row>
    <row r="14" spans="1:10" x14ac:dyDescent="0.2">
      <c r="A14" s="13" t="s">
        <v>98</v>
      </c>
      <c r="B14" s="289" t="s">
        <v>154</v>
      </c>
      <c r="C14" s="759"/>
      <c r="D14" s="5">
        <v>2</v>
      </c>
      <c r="E14" s="26">
        <f>SUM(E15:E18)</f>
        <v>11300</v>
      </c>
      <c r="F14" s="26">
        <f>SUM(F15:F18)</f>
        <v>11026</v>
      </c>
      <c r="G14" s="26">
        <f t="shared" si="0"/>
        <v>274</v>
      </c>
      <c r="H14" s="2">
        <f>SUM(H15:H18)</f>
        <v>719</v>
      </c>
      <c r="J14" s="959">
        <f t="shared" ref="J14:J68" si="1">IF(OR(AND(E14&lt;&gt;" ",E14&lt;&gt;0),AND(H14&lt;&gt;" ",H14&lt;&gt;0)),1,0)</f>
        <v>1</v>
      </c>
    </row>
    <row r="15" spans="1:10" hidden="1" x14ac:dyDescent="0.2">
      <c r="A15" s="1057"/>
      <c r="B15" s="1056"/>
      <c r="C15" s="759" t="s">
        <v>162</v>
      </c>
      <c r="D15" s="7">
        <v>3</v>
      </c>
      <c r="E15" s="17"/>
      <c r="F15" s="17"/>
      <c r="G15" s="46">
        <f t="shared" si="0"/>
        <v>0</v>
      </c>
      <c r="H15" s="50"/>
      <c r="J15" s="959">
        <f t="shared" si="1"/>
        <v>0</v>
      </c>
    </row>
    <row r="16" spans="1:10" ht="13.15" hidden="1" customHeight="1" x14ac:dyDescent="0.2">
      <c r="A16" s="39"/>
      <c r="B16" s="288" t="s">
        <v>566</v>
      </c>
      <c r="C16" s="759" t="s">
        <v>163</v>
      </c>
      <c r="D16" s="7">
        <v>4</v>
      </c>
      <c r="E16" s="17"/>
      <c r="F16" s="17"/>
      <c r="G16" s="46">
        <f t="shared" si="0"/>
        <v>0</v>
      </c>
      <c r="H16" s="50">
        <v>0</v>
      </c>
      <c r="J16" s="959">
        <f t="shared" si="1"/>
        <v>0</v>
      </c>
    </row>
    <row r="17" spans="1:10" x14ac:dyDescent="0.2">
      <c r="A17" s="39"/>
      <c r="B17" s="384" t="s">
        <v>6626</v>
      </c>
      <c r="C17" s="759" t="s">
        <v>160</v>
      </c>
      <c r="D17" s="7">
        <v>5</v>
      </c>
      <c r="E17" s="17">
        <v>11300</v>
      </c>
      <c r="F17" s="17">
        <v>11026</v>
      </c>
      <c r="G17" s="46">
        <f t="shared" si="0"/>
        <v>274</v>
      </c>
      <c r="H17" s="50">
        <v>719</v>
      </c>
      <c r="J17" s="959">
        <f t="shared" si="1"/>
        <v>1</v>
      </c>
    </row>
    <row r="18" spans="1:10" ht="14.25" hidden="1" customHeight="1" x14ac:dyDescent="0.2">
      <c r="A18" s="39"/>
      <c r="B18" s="384" t="s">
        <v>6627</v>
      </c>
      <c r="C18" s="759" t="s">
        <v>161</v>
      </c>
      <c r="D18" s="7">
        <v>6</v>
      </c>
      <c r="E18" s="17"/>
      <c r="F18" s="17"/>
      <c r="G18" s="46">
        <f t="shared" si="0"/>
        <v>0</v>
      </c>
      <c r="H18" s="50">
        <v>0</v>
      </c>
      <c r="J18" s="959">
        <f t="shared" si="1"/>
        <v>0</v>
      </c>
    </row>
    <row r="19" spans="1:10" x14ac:dyDescent="0.2">
      <c r="A19" s="13" t="s">
        <v>100</v>
      </c>
      <c r="B19" s="1055" t="s">
        <v>7860</v>
      </c>
      <c r="C19" s="759"/>
      <c r="D19" s="5">
        <v>7</v>
      </c>
      <c r="E19" s="26">
        <f>E20+E24+E29+E39</f>
        <v>153433</v>
      </c>
      <c r="F19" s="26">
        <f>F20+F24+F29+F39</f>
        <v>0</v>
      </c>
      <c r="G19" s="26">
        <f t="shared" si="0"/>
        <v>153433</v>
      </c>
      <c r="H19" s="2">
        <f>H20+H24+H29+H39</f>
        <v>159625</v>
      </c>
      <c r="J19" s="959">
        <f t="shared" si="1"/>
        <v>1</v>
      </c>
    </row>
    <row r="20" spans="1:10" ht="13.15" hidden="1" customHeight="1" x14ac:dyDescent="0.2">
      <c r="A20" s="10" t="s">
        <v>102</v>
      </c>
      <c r="B20" s="384" t="s">
        <v>7227</v>
      </c>
      <c r="C20" s="759"/>
      <c r="D20" s="5">
        <v>8</v>
      </c>
      <c r="E20" s="26">
        <f>E21</f>
        <v>0</v>
      </c>
      <c r="F20" s="26">
        <f>F21</f>
        <v>0</v>
      </c>
      <c r="G20" s="26">
        <f t="shared" si="0"/>
        <v>0</v>
      </c>
      <c r="H20" s="2">
        <f>H21</f>
        <v>0</v>
      </c>
      <c r="I20" s="4" t="s">
        <v>201</v>
      </c>
      <c r="J20" s="959">
        <f t="shared" si="1"/>
        <v>0</v>
      </c>
    </row>
    <row r="21" spans="1:10" ht="13.15" hidden="1" customHeight="1" x14ac:dyDescent="0.2">
      <c r="A21" s="10"/>
      <c r="B21" s="951" t="s">
        <v>6628</v>
      </c>
      <c r="C21" s="759"/>
      <c r="D21" s="5">
        <v>9</v>
      </c>
      <c r="E21" s="26">
        <f>SUM(E22:E23)</f>
        <v>0</v>
      </c>
      <c r="F21" s="26">
        <f>SUM(F22:F23)</f>
        <v>0</v>
      </c>
      <c r="G21" s="26">
        <f t="shared" si="0"/>
        <v>0</v>
      </c>
      <c r="H21" s="2">
        <f>SUM(H22:H23)</f>
        <v>0</v>
      </c>
      <c r="J21" s="959">
        <f t="shared" si="1"/>
        <v>0</v>
      </c>
    </row>
    <row r="22" spans="1:10" ht="13.15" hidden="1" customHeight="1" x14ac:dyDescent="0.2">
      <c r="A22" s="10"/>
      <c r="B22" s="951" t="s">
        <v>6629</v>
      </c>
      <c r="C22" s="759" t="s">
        <v>164</v>
      </c>
      <c r="D22" s="7">
        <v>10</v>
      </c>
      <c r="E22" s="17"/>
      <c r="F22" s="17"/>
      <c r="G22" s="46">
        <f t="shared" si="0"/>
        <v>0</v>
      </c>
      <c r="H22" s="50"/>
      <c r="J22" s="959">
        <f t="shared" si="1"/>
        <v>0</v>
      </c>
    </row>
    <row r="23" spans="1:10" ht="13.15" hidden="1" customHeight="1" x14ac:dyDescent="0.2">
      <c r="A23" s="10"/>
      <c r="B23" s="949" t="s">
        <v>182</v>
      </c>
      <c r="C23" s="759" t="s">
        <v>165</v>
      </c>
      <c r="D23" s="7">
        <v>11</v>
      </c>
      <c r="E23" s="17"/>
      <c r="F23" s="17"/>
      <c r="G23" s="46">
        <f t="shared" si="0"/>
        <v>0</v>
      </c>
      <c r="H23" s="50"/>
      <c r="J23" s="959">
        <f t="shared" si="1"/>
        <v>0</v>
      </c>
    </row>
    <row r="24" spans="1:10" ht="15" hidden="1" customHeight="1" x14ac:dyDescent="0.2">
      <c r="A24" s="10" t="s">
        <v>103</v>
      </c>
      <c r="B24" s="384" t="s">
        <v>7912</v>
      </c>
      <c r="C24" s="759"/>
      <c r="D24" s="5">
        <v>12</v>
      </c>
      <c r="E24" s="26">
        <f>SUM(E25:E28)</f>
        <v>0</v>
      </c>
      <c r="F24" s="26">
        <f>SUM(F25:F28)</f>
        <v>0</v>
      </c>
      <c r="G24" s="26">
        <f t="shared" si="0"/>
        <v>0</v>
      </c>
      <c r="H24" s="2">
        <f>SUM(H25:H28)</f>
        <v>0</v>
      </c>
      <c r="J24" s="959">
        <f t="shared" si="1"/>
        <v>0</v>
      </c>
    </row>
    <row r="25" spans="1:10" ht="13.15" hidden="1" customHeight="1" x14ac:dyDescent="0.2">
      <c r="A25" s="39"/>
      <c r="B25" s="288" t="s">
        <v>104</v>
      </c>
      <c r="C25" s="759" t="s">
        <v>166</v>
      </c>
      <c r="D25" s="7">
        <v>13</v>
      </c>
      <c r="E25" s="17"/>
      <c r="F25" s="17"/>
      <c r="G25" s="46">
        <f t="shared" si="0"/>
        <v>0</v>
      </c>
      <c r="H25" s="50"/>
      <c r="J25" s="959">
        <f t="shared" si="1"/>
        <v>0</v>
      </c>
    </row>
    <row r="26" spans="1:10" ht="26.45" hidden="1" customHeight="1" x14ac:dyDescent="0.2">
      <c r="A26" s="39"/>
      <c r="B26" s="384" t="s">
        <v>6630</v>
      </c>
      <c r="C26" s="759" t="s">
        <v>167</v>
      </c>
      <c r="D26" s="7">
        <v>14</v>
      </c>
      <c r="E26" s="17"/>
      <c r="F26" s="17"/>
      <c r="G26" s="46">
        <f t="shared" si="0"/>
        <v>0</v>
      </c>
      <c r="H26" s="50"/>
      <c r="J26" s="959">
        <f t="shared" si="1"/>
        <v>0</v>
      </c>
    </row>
    <row r="27" spans="1:10" ht="13.15" hidden="1" customHeight="1" x14ac:dyDescent="0.2">
      <c r="A27" s="39"/>
      <c r="B27" s="288" t="s">
        <v>105</v>
      </c>
      <c r="C27" s="759" t="s">
        <v>168</v>
      </c>
      <c r="D27" s="7">
        <v>15</v>
      </c>
      <c r="E27" s="17"/>
      <c r="F27" s="17"/>
      <c r="G27" s="46">
        <f t="shared" si="0"/>
        <v>0</v>
      </c>
      <c r="H27" s="50"/>
      <c r="J27" s="959">
        <f t="shared" si="1"/>
        <v>0</v>
      </c>
    </row>
    <row r="28" spans="1:10" ht="37.5" hidden="1" customHeight="1" x14ac:dyDescent="0.2">
      <c r="A28" s="39"/>
      <c r="B28" s="384" t="s">
        <v>6631</v>
      </c>
      <c r="C28" s="759" t="s">
        <v>169</v>
      </c>
      <c r="D28" s="7">
        <v>16</v>
      </c>
      <c r="E28" s="17"/>
      <c r="F28" s="17"/>
      <c r="G28" s="46">
        <f t="shared" si="0"/>
        <v>0</v>
      </c>
      <c r="H28" s="50"/>
      <c r="J28" s="959">
        <f t="shared" si="1"/>
        <v>0</v>
      </c>
    </row>
    <row r="29" spans="1:10" x14ac:dyDescent="0.2">
      <c r="A29" s="10" t="s">
        <v>106</v>
      </c>
      <c r="B29" s="384" t="s">
        <v>7911</v>
      </c>
      <c r="C29" s="759"/>
      <c r="D29" s="5">
        <v>18</v>
      </c>
      <c r="E29" s="26">
        <f>E30+E31+E35+E36+E37</f>
        <v>153433</v>
      </c>
      <c r="F29" s="26">
        <f>F30+F31+F35+F36+F37</f>
        <v>0</v>
      </c>
      <c r="G29" s="26">
        <f t="shared" si="0"/>
        <v>153433</v>
      </c>
      <c r="H29" s="2">
        <f>H30+H31+H35+H36+H37</f>
        <v>159625</v>
      </c>
      <c r="I29" s="128"/>
      <c r="J29" s="959">
        <f t="shared" si="1"/>
        <v>1</v>
      </c>
    </row>
    <row r="30" spans="1:10" ht="26.45" hidden="1" customHeight="1" x14ac:dyDescent="0.2">
      <c r="A30" s="39"/>
      <c r="B30" s="288" t="s">
        <v>107</v>
      </c>
      <c r="C30" s="759" t="s">
        <v>170</v>
      </c>
      <c r="D30" s="7">
        <v>19</v>
      </c>
      <c r="E30" s="17"/>
      <c r="F30" s="17"/>
      <c r="G30" s="46">
        <f t="shared" si="0"/>
        <v>0</v>
      </c>
      <c r="H30" s="50">
        <v>0</v>
      </c>
      <c r="J30" s="959">
        <f t="shared" si="1"/>
        <v>0</v>
      </c>
    </row>
    <row r="31" spans="1:10" x14ac:dyDescent="0.2">
      <c r="A31" s="39"/>
      <c r="B31" s="384" t="s">
        <v>987</v>
      </c>
      <c r="C31" s="759" t="s">
        <v>171</v>
      </c>
      <c r="D31" s="5">
        <v>20</v>
      </c>
      <c r="E31" s="14">
        <f>E32+E33+E34</f>
        <v>12099</v>
      </c>
      <c r="F31" s="14">
        <f>F32+F33+F34</f>
        <v>0</v>
      </c>
      <c r="G31" s="26">
        <f t="shared" si="0"/>
        <v>12099</v>
      </c>
      <c r="H31" s="1">
        <f>H32+H33+H34</f>
        <v>42698</v>
      </c>
      <c r="J31" s="959">
        <f t="shared" si="1"/>
        <v>1</v>
      </c>
    </row>
    <row r="32" spans="1:10" hidden="1" x14ac:dyDescent="0.2">
      <c r="A32" s="39"/>
      <c r="B32" s="384" t="s">
        <v>9207</v>
      </c>
      <c r="C32" s="759" t="s">
        <v>5986</v>
      </c>
      <c r="D32" s="7">
        <v>21</v>
      </c>
      <c r="E32" s="17">
        <v>0</v>
      </c>
      <c r="F32" s="17"/>
      <c r="G32" s="46">
        <f t="shared" si="0"/>
        <v>0</v>
      </c>
      <c r="H32" s="50"/>
      <c r="J32" s="959">
        <f t="shared" si="1"/>
        <v>0</v>
      </c>
    </row>
    <row r="33" spans="1:10" x14ac:dyDescent="0.2">
      <c r="A33" s="39"/>
      <c r="B33" s="384" t="s">
        <v>9208</v>
      </c>
      <c r="C33" s="759" t="s">
        <v>5987</v>
      </c>
      <c r="D33" s="7">
        <v>22</v>
      </c>
      <c r="E33" s="17">
        <v>12099</v>
      </c>
      <c r="F33" s="17"/>
      <c r="G33" s="46">
        <f t="shared" si="0"/>
        <v>12099</v>
      </c>
      <c r="H33" s="50">
        <v>42698</v>
      </c>
      <c r="J33" s="959">
        <f t="shared" si="1"/>
        <v>1</v>
      </c>
    </row>
    <row r="34" spans="1:10" ht="12.75" hidden="1" customHeight="1" x14ac:dyDescent="0.2">
      <c r="A34" s="1057"/>
      <c r="B34" s="1117"/>
      <c r="C34" s="759"/>
      <c r="D34" s="7">
        <v>23</v>
      </c>
      <c r="E34" s="17"/>
      <c r="F34" s="17"/>
      <c r="G34" s="46">
        <f t="shared" si="0"/>
        <v>0</v>
      </c>
      <c r="H34" s="50">
        <v>0</v>
      </c>
      <c r="J34" s="959">
        <f t="shared" si="1"/>
        <v>0</v>
      </c>
    </row>
    <row r="35" spans="1:10" ht="13.15" hidden="1" customHeight="1" x14ac:dyDescent="0.2">
      <c r="A35" s="39"/>
      <c r="B35" s="384" t="s">
        <v>7913</v>
      </c>
      <c r="C35" s="759" t="s">
        <v>172</v>
      </c>
      <c r="D35" s="7">
        <v>24</v>
      </c>
      <c r="E35" s="17"/>
      <c r="F35" s="17"/>
      <c r="G35" s="46">
        <f t="shared" si="0"/>
        <v>0</v>
      </c>
      <c r="H35" s="50">
        <v>0</v>
      </c>
      <c r="J35" s="959">
        <f t="shared" si="1"/>
        <v>0</v>
      </c>
    </row>
    <row r="36" spans="1:10" ht="12.75" hidden="1" customHeight="1" x14ac:dyDescent="0.2">
      <c r="A36" s="39"/>
      <c r="B36" s="384" t="s">
        <v>6632</v>
      </c>
      <c r="C36" s="759" t="s">
        <v>173</v>
      </c>
      <c r="D36" s="7">
        <v>25</v>
      </c>
      <c r="E36" s="17"/>
      <c r="F36" s="17"/>
      <c r="G36" s="46">
        <f t="shared" si="0"/>
        <v>0</v>
      </c>
      <c r="H36" s="50">
        <v>0</v>
      </c>
      <c r="J36" s="959">
        <f t="shared" si="1"/>
        <v>0</v>
      </c>
    </row>
    <row r="37" spans="1:10" x14ac:dyDescent="0.2">
      <c r="A37" s="39"/>
      <c r="B37" s="288" t="s">
        <v>108</v>
      </c>
      <c r="C37" s="759" t="s">
        <v>174</v>
      </c>
      <c r="D37" s="7">
        <v>26</v>
      </c>
      <c r="E37" s="17">
        <v>141334</v>
      </c>
      <c r="F37" s="17"/>
      <c r="G37" s="46">
        <f t="shared" si="0"/>
        <v>141334</v>
      </c>
      <c r="H37" s="50">
        <v>116927</v>
      </c>
      <c r="J37" s="959">
        <f t="shared" si="1"/>
        <v>1</v>
      </c>
    </row>
    <row r="38" spans="1:10" ht="13.15" hidden="1" customHeight="1" x14ac:dyDescent="0.2">
      <c r="A38" s="39"/>
      <c r="B38" s="384" t="s">
        <v>7914</v>
      </c>
      <c r="C38" s="759" t="s">
        <v>175</v>
      </c>
      <c r="D38" s="7">
        <v>27</v>
      </c>
      <c r="E38" s="17"/>
      <c r="F38" s="17"/>
      <c r="G38" s="46">
        <f t="shared" si="0"/>
        <v>0</v>
      </c>
      <c r="H38" s="50">
        <v>0</v>
      </c>
      <c r="J38" s="959">
        <f t="shared" si="1"/>
        <v>0</v>
      </c>
    </row>
    <row r="39" spans="1:10" ht="13.15" hidden="1" customHeight="1" x14ac:dyDescent="0.2">
      <c r="A39" s="10" t="s">
        <v>109</v>
      </c>
      <c r="B39" s="288" t="s">
        <v>110</v>
      </c>
      <c r="C39" s="759"/>
      <c r="D39" s="5">
        <v>28</v>
      </c>
      <c r="E39" s="26">
        <f>SUM(E40:E41)</f>
        <v>0</v>
      </c>
      <c r="F39" s="26">
        <f>SUM(F40:F41)</f>
        <v>0</v>
      </c>
      <c r="G39" s="26">
        <f t="shared" si="0"/>
        <v>0</v>
      </c>
      <c r="H39" s="2">
        <f>SUM(H40:H41)</f>
        <v>0</v>
      </c>
      <c r="J39" s="959">
        <f t="shared" si="1"/>
        <v>0</v>
      </c>
    </row>
    <row r="40" spans="1:10" ht="13.15" hidden="1" customHeight="1" x14ac:dyDescent="0.2">
      <c r="A40" s="39"/>
      <c r="B40" s="949" t="s">
        <v>1718</v>
      </c>
      <c r="C40" s="759" t="s">
        <v>176</v>
      </c>
      <c r="D40" s="7">
        <v>29</v>
      </c>
      <c r="E40" s="17"/>
      <c r="F40" s="17"/>
      <c r="G40" s="46">
        <f t="shared" si="0"/>
        <v>0</v>
      </c>
      <c r="H40" s="50"/>
      <c r="J40" s="959">
        <f t="shared" si="1"/>
        <v>0</v>
      </c>
    </row>
    <row r="41" spans="1:10" ht="13.15" hidden="1" customHeight="1" x14ac:dyDescent="0.2">
      <c r="A41" s="39"/>
      <c r="B41" s="949" t="s">
        <v>1719</v>
      </c>
      <c r="C41" s="759" t="s">
        <v>176</v>
      </c>
      <c r="D41" s="7">
        <v>30</v>
      </c>
      <c r="E41" s="17"/>
      <c r="F41" s="17"/>
      <c r="G41" s="46">
        <f t="shared" si="0"/>
        <v>0</v>
      </c>
      <c r="H41" s="50"/>
      <c r="J41" s="959">
        <f t="shared" si="1"/>
        <v>0</v>
      </c>
    </row>
    <row r="42" spans="1:10" ht="26.45" hidden="1" customHeight="1" x14ac:dyDescent="0.2">
      <c r="A42" s="13" t="s">
        <v>111</v>
      </c>
      <c r="B42" s="1055" t="s">
        <v>7915</v>
      </c>
      <c r="C42" s="759" t="s">
        <v>177</v>
      </c>
      <c r="D42" s="5">
        <v>31</v>
      </c>
      <c r="E42" s="14"/>
      <c r="F42" s="14"/>
      <c r="G42" s="26">
        <f t="shared" si="0"/>
        <v>0</v>
      </c>
      <c r="H42" s="1"/>
      <c r="J42" s="959">
        <f t="shared" si="1"/>
        <v>0</v>
      </c>
    </row>
    <row r="43" spans="1:10" x14ac:dyDescent="0.2">
      <c r="A43" s="13" t="s">
        <v>112</v>
      </c>
      <c r="B43" s="1055" t="s">
        <v>1713</v>
      </c>
      <c r="C43" s="759"/>
      <c r="D43" s="5">
        <v>32</v>
      </c>
      <c r="E43" s="26">
        <f>E44+E48+E49</f>
        <v>3514</v>
      </c>
      <c r="F43" s="26">
        <f>F44+F48+F49</f>
        <v>282</v>
      </c>
      <c r="G43" s="26">
        <f t="shared" si="0"/>
        <v>3232</v>
      </c>
      <c r="H43" s="2">
        <f>H44+H48+H49</f>
        <v>2243</v>
      </c>
      <c r="J43" s="959">
        <f t="shared" si="1"/>
        <v>1</v>
      </c>
    </row>
    <row r="44" spans="1:10" x14ac:dyDescent="0.2">
      <c r="A44" s="10" t="s">
        <v>102</v>
      </c>
      <c r="B44" s="288" t="s">
        <v>113</v>
      </c>
      <c r="C44" s="759"/>
      <c r="D44" s="5">
        <v>33</v>
      </c>
      <c r="E44" s="26">
        <f>SUM(E45:E47)</f>
        <v>720</v>
      </c>
      <c r="F44" s="26">
        <f>SUM(F45:F47)</f>
        <v>0</v>
      </c>
      <c r="G44" s="26">
        <f t="shared" si="0"/>
        <v>720</v>
      </c>
      <c r="H44" s="2">
        <f>SUM(H45:H47)</f>
        <v>761</v>
      </c>
      <c r="J44" s="959">
        <f t="shared" si="1"/>
        <v>1</v>
      </c>
    </row>
    <row r="45" spans="1:10" x14ac:dyDescent="0.2">
      <c r="A45" s="10"/>
      <c r="B45" s="288" t="s">
        <v>114</v>
      </c>
      <c r="C45" s="759" t="s">
        <v>5988</v>
      </c>
      <c r="D45" s="7">
        <v>34</v>
      </c>
      <c r="E45" s="17">
        <v>100</v>
      </c>
      <c r="F45" s="17"/>
      <c r="G45" s="46">
        <f t="shared" si="0"/>
        <v>100</v>
      </c>
      <c r="H45" s="50">
        <v>103</v>
      </c>
      <c r="J45" s="959">
        <f t="shared" si="1"/>
        <v>1</v>
      </c>
    </row>
    <row r="46" spans="1:10" ht="12.75" customHeight="1" x14ac:dyDescent="0.2">
      <c r="A46" s="10"/>
      <c r="B46" s="288" t="s">
        <v>209</v>
      </c>
      <c r="C46" s="760" t="s">
        <v>5989</v>
      </c>
      <c r="D46" s="7">
        <v>35</v>
      </c>
      <c r="E46" s="17">
        <v>620</v>
      </c>
      <c r="F46" s="17"/>
      <c r="G46" s="46">
        <f t="shared" si="0"/>
        <v>620</v>
      </c>
      <c r="H46" s="50">
        <v>658</v>
      </c>
      <c r="J46" s="959">
        <f t="shared" si="1"/>
        <v>1</v>
      </c>
    </row>
    <row r="47" spans="1:10" ht="12" hidden="1" customHeight="1" x14ac:dyDescent="0.2">
      <c r="A47" s="10"/>
      <c r="B47" s="384" t="s">
        <v>9163</v>
      </c>
      <c r="C47" s="760"/>
      <c r="D47" s="7">
        <v>36</v>
      </c>
      <c r="E47" s="17"/>
      <c r="F47" s="17"/>
      <c r="G47" s="46">
        <f t="shared" si="0"/>
        <v>0</v>
      </c>
      <c r="H47" s="50"/>
      <c r="I47" s="4" t="s">
        <v>9865</v>
      </c>
      <c r="J47" s="959"/>
    </row>
    <row r="48" spans="1:10" x14ac:dyDescent="0.2">
      <c r="A48" s="10" t="s">
        <v>103</v>
      </c>
      <c r="B48" s="288" t="s">
        <v>115</v>
      </c>
      <c r="C48" s="759" t="s">
        <v>178</v>
      </c>
      <c r="D48" s="7">
        <v>38</v>
      </c>
      <c r="E48" s="17">
        <v>2409</v>
      </c>
      <c r="F48" s="17"/>
      <c r="G48" s="46">
        <f t="shared" si="0"/>
        <v>2409</v>
      </c>
      <c r="H48" s="50">
        <v>1266</v>
      </c>
      <c r="J48" s="959">
        <f t="shared" si="1"/>
        <v>1</v>
      </c>
    </row>
    <row r="49" spans="1:10" ht="13.15" customHeight="1" x14ac:dyDescent="0.2">
      <c r="A49" s="10" t="s">
        <v>106</v>
      </c>
      <c r="B49" s="288" t="s">
        <v>116</v>
      </c>
      <c r="C49" s="759"/>
      <c r="D49" s="5">
        <v>39</v>
      </c>
      <c r="E49" s="26">
        <v>385</v>
      </c>
      <c r="F49" s="26">
        <v>282</v>
      </c>
      <c r="G49" s="26">
        <v>103</v>
      </c>
      <c r="H49" s="2">
        <v>216</v>
      </c>
      <c r="J49" s="959">
        <f t="shared" si="1"/>
        <v>1</v>
      </c>
    </row>
    <row r="50" spans="1:10" ht="12.75" hidden="1" customHeight="1" x14ac:dyDescent="0.2">
      <c r="A50" s="39"/>
      <c r="B50" s="288" t="s">
        <v>570</v>
      </c>
      <c r="C50" s="759" t="s">
        <v>6645</v>
      </c>
      <c r="D50" s="7">
        <v>40</v>
      </c>
      <c r="E50" s="17"/>
      <c r="F50" s="17"/>
      <c r="G50" s="46">
        <f t="shared" si="0"/>
        <v>0</v>
      </c>
      <c r="H50" s="50">
        <v>0</v>
      </c>
      <c r="J50" s="959">
        <f t="shared" si="1"/>
        <v>0</v>
      </c>
    </row>
    <row r="51" spans="1:10" hidden="1" x14ac:dyDescent="0.2">
      <c r="A51" s="39"/>
      <c r="B51" s="288" t="s">
        <v>1720</v>
      </c>
      <c r="C51" s="760"/>
      <c r="D51" s="7">
        <v>42</v>
      </c>
      <c r="E51" s="17"/>
      <c r="F51" s="17"/>
      <c r="G51" s="46"/>
      <c r="H51" s="50"/>
      <c r="J51" s="959">
        <f t="shared" si="1"/>
        <v>0</v>
      </c>
    </row>
    <row r="52" spans="1:10" ht="25.5" hidden="1" x14ac:dyDescent="0.2">
      <c r="A52" s="39"/>
      <c r="B52" s="288" t="s">
        <v>1721</v>
      </c>
      <c r="C52" s="761" t="s">
        <v>179</v>
      </c>
      <c r="D52" s="7">
        <v>43</v>
      </c>
      <c r="E52" s="17"/>
      <c r="F52" s="17"/>
      <c r="G52" s="46">
        <f t="shared" si="0"/>
        <v>0</v>
      </c>
      <c r="H52" s="50">
        <v>0</v>
      </c>
      <c r="J52" s="959">
        <f t="shared" si="1"/>
        <v>0</v>
      </c>
    </row>
    <row r="53" spans="1:10" x14ac:dyDescent="0.2">
      <c r="A53" s="13" t="s">
        <v>117</v>
      </c>
      <c r="B53" s="289" t="s">
        <v>118</v>
      </c>
      <c r="C53" s="759"/>
      <c r="D53" s="5">
        <v>44</v>
      </c>
      <c r="E53" s="26">
        <f>E54+E58+E59+E61</f>
        <v>25679</v>
      </c>
      <c r="F53" s="26">
        <f>F54+F58+F59+F61</f>
        <v>2017</v>
      </c>
      <c r="G53" s="26">
        <f t="shared" si="0"/>
        <v>23662</v>
      </c>
      <c r="H53" s="2">
        <f>H54+H58+H59+H61</f>
        <v>15065</v>
      </c>
      <c r="J53" s="959">
        <f t="shared" si="1"/>
        <v>1</v>
      </c>
    </row>
    <row r="54" spans="1:10" ht="38.25" x14ac:dyDescent="0.2">
      <c r="A54" s="10" t="s">
        <v>102</v>
      </c>
      <c r="B54" s="1055" t="s">
        <v>9160</v>
      </c>
      <c r="C54" s="759"/>
      <c r="D54" s="5">
        <v>45</v>
      </c>
      <c r="E54" s="26">
        <v>2326</v>
      </c>
      <c r="F54" s="26">
        <v>2017</v>
      </c>
      <c r="G54" s="26">
        <f t="shared" si="0"/>
        <v>309</v>
      </c>
      <c r="H54" s="2">
        <v>68</v>
      </c>
      <c r="J54" s="959">
        <f t="shared" si="1"/>
        <v>1</v>
      </c>
    </row>
    <row r="55" spans="1:10" ht="13.15" hidden="1" customHeight="1" x14ac:dyDescent="0.2">
      <c r="A55" s="10"/>
      <c r="B55" s="288" t="s">
        <v>1722</v>
      </c>
      <c r="C55" s="759" t="s">
        <v>202</v>
      </c>
      <c r="D55" s="7">
        <v>48</v>
      </c>
      <c r="E55" s="17"/>
      <c r="F55" s="17"/>
      <c r="G55" s="46">
        <f t="shared" si="0"/>
        <v>0</v>
      </c>
      <c r="H55" s="50">
        <v>0</v>
      </c>
      <c r="J55" s="959">
        <f t="shared" si="1"/>
        <v>0</v>
      </c>
    </row>
    <row r="56" spans="1:10" hidden="1" x14ac:dyDescent="0.2">
      <c r="A56" s="10"/>
      <c r="B56" s="288" t="s">
        <v>1723</v>
      </c>
      <c r="C56" s="759"/>
      <c r="D56" s="7">
        <v>49</v>
      </c>
      <c r="E56" s="17"/>
      <c r="F56" s="17"/>
      <c r="G56" s="46"/>
      <c r="H56" s="50"/>
      <c r="J56" s="959">
        <f t="shared" si="1"/>
        <v>0</v>
      </c>
    </row>
    <row r="57" spans="1:10" hidden="1" x14ac:dyDescent="0.2">
      <c r="A57" s="10"/>
      <c r="B57" s="949" t="s">
        <v>7228</v>
      </c>
      <c r="C57" s="759" t="s">
        <v>203</v>
      </c>
      <c r="D57" s="7">
        <v>50</v>
      </c>
      <c r="E57" s="17"/>
      <c r="F57" s="17"/>
      <c r="G57" s="46">
        <f t="shared" si="0"/>
        <v>0</v>
      </c>
      <c r="H57" s="50"/>
      <c r="J57" s="959">
        <f t="shared" si="1"/>
        <v>0</v>
      </c>
    </row>
    <row r="58" spans="1:10" ht="25.5" x14ac:dyDescent="0.2">
      <c r="A58" s="10" t="s">
        <v>103</v>
      </c>
      <c r="B58" s="288" t="s">
        <v>119</v>
      </c>
      <c r="C58" s="759"/>
      <c r="D58" s="5">
        <v>51</v>
      </c>
      <c r="E58" s="26">
        <v>23353</v>
      </c>
      <c r="F58" s="26">
        <v>0</v>
      </c>
      <c r="G58" s="26">
        <f t="shared" si="0"/>
        <v>23353</v>
      </c>
      <c r="H58" s="2">
        <v>14997</v>
      </c>
      <c r="J58" s="959">
        <f t="shared" si="1"/>
        <v>1</v>
      </c>
    </row>
    <row r="59" spans="1:10" ht="13.15" hidden="1" customHeight="1" x14ac:dyDescent="0.2">
      <c r="A59" s="58"/>
      <c r="B59" s="59"/>
      <c r="C59" s="759"/>
      <c r="D59" s="5">
        <v>55</v>
      </c>
      <c r="E59" s="26">
        <f>E60</f>
        <v>0</v>
      </c>
      <c r="F59" s="26">
        <f>F60</f>
        <v>0</v>
      </c>
      <c r="G59" s="26">
        <f t="shared" si="0"/>
        <v>0</v>
      </c>
      <c r="H59" s="2">
        <f>H60</f>
        <v>0</v>
      </c>
      <c r="J59" s="959">
        <f t="shared" si="1"/>
        <v>0</v>
      </c>
    </row>
    <row r="60" spans="1:10" hidden="1" x14ac:dyDescent="0.2">
      <c r="A60" s="58"/>
      <c r="B60" s="60"/>
      <c r="C60" s="759"/>
      <c r="D60" s="7">
        <v>56</v>
      </c>
      <c r="E60" s="17"/>
      <c r="F60" s="17"/>
      <c r="G60" s="46">
        <f t="shared" si="0"/>
        <v>0</v>
      </c>
      <c r="H60" s="50"/>
      <c r="J60" s="959">
        <f t="shared" si="1"/>
        <v>0</v>
      </c>
    </row>
    <row r="61" spans="1:10" hidden="1" x14ac:dyDescent="0.2">
      <c r="A61" s="10" t="s">
        <v>109</v>
      </c>
      <c r="B61" s="288" t="s">
        <v>120</v>
      </c>
      <c r="C61" s="759"/>
      <c r="D61" s="5">
        <v>57</v>
      </c>
      <c r="E61" s="26">
        <f>E62</f>
        <v>0</v>
      </c>
      <c r="F61" s="26">
        <f>F62</f>
        <v>0</v>
      </c>
      <c r="G61" s="26">
        <f t="shared" si="0"/>
        <v>0</v>
      </c>
      <c r="H61" s="2">
        <f>H62</f>
        <v>0</v>
      </c>
      <c r="J61" s="959">
        <f t="shared" si="1"/>
        <v>0</v>
      </c>
    </row>
    <row r="62" spans="1:10" ht="13.15" hidden="1" customHeight="1" x14ac:dyDescent="0.2">
      <c r="A62" s="10"/>
      <c r="B62" s="288" t="s">
        <v>1724</v>
      </c>
      <c r="C62" s="759" t="s">
        <v>205</v>
      </c>
      <c r="D62" s="7">
        <v>58</v>
      </c>
      <c r="E62" s="17"/>
      <c r="F62" s="17"/>
      <c r="G62" s="46">
        <f t="shared" si="0"/>
        <v>0</v>
      </c>
      <c r="H62" s="50"/>
      <c r="J62" s="959">
        <f t="shared" si="1"/>
        <v>0</v>
      </c>
    </row>
    <row r="63" spans="1:10" x14ac:dyDescent="0.2">
      <c r="A63" s="13" t="s">
        <v>121</v>
      </c>
      <c r="B63" s="289" t="s">
        <v>122</v>
      </c>
      <c r="C63" s="759"/>
      <c r="D63" s="5">
        <v>59</v>
      </c>
      <c r="E63" s="26">
        <f>E64+E65+E68</f>
        <v>1508</v>
      </c>
      <c r="F63" s="26">
        <f>F64+F65+F68</f>
        <v>0</v>
      </c>
      <c r="G63" s="26">
        <f t="shared" si="0"/>
        <v>1508</v>
      </c>
      <c r="H63" s="2">
        <f>H64+H65+H68</f>
        <v>1406</v>
      </c>
      <c r="J63" s="959">
        <f t="shared" si="1"/>
        <v>1</v>
      </c>
    </row>
    <row r="64" spans="1:10" ht="13.15" hidden="1" customHeight="1" x14ac:dyDescent="0.2">
      <c r="A64" s="10" t="s">
        <v>102</v>
      </c>
      <c r="B64" s="288" t="s">
        <v>571</v>
      </c>
      <c r="C64" s="759" t="s">
        <v>180</v>
      </c>
      <c r="D64" s="7">
        <v>60</v>
      </c>
      <c r="E64" s="17"/>
      <c r="F64" s="17"/>
      <c r="G64" s="46">
        <f t="shared" si="0"/>
        <v>0</v>
      </c>
      <c r="H64" s="50">
        <v>0</v>
      </c>
      <c r="J64" s="959">
        <f t="shared" si="1"/>
        <v>0</v>
      </c>
    </row>
    <row r="65" spans="1:14" ht="25.5" x14ac:dyDescent="0.2">
      <c r="A65" s="41" t="s">
        <v>103</v>
      </c>
      <c r="B65" s="288" t="s">
        <v>123</v>
      </c>
      <c r="C65" s="759"/>
      <c r="D65" s="5">
        <v>61</v>
      </c>
      <c r="E65" s="26">
        <f>SUM(E66:E67)</f>
        <v>153</v>
      </c>
      <c r="F65" s="26">
        <f>SUM(F66:F67)</f>
        <v>0</v>
      </c>
      <c r="G65" s="26">
        <f t="shared" si="0"/>
        <v>153</v>
      </c>
      <c r="H65" s="2">
        <f>SUM(H66:H67)</f>
        <v>181</v>
      </c>
      <c r="J65" s="959">
        <f t="shared" si="1"/>
        <v>1</v>
      </c>
      <c r="L65" s="25" t="s">
        <v>9177</v>
      </c>
      <c r="M65" s="25" t="s">
        <v>9178</v>
      </c>
    </row>
    <row r="66" spans="1:14" hidden="1" x14ac:dyDescent="0.2">
      <c r="A66" s="10"/>
      <c r="B66" s="288" t="s">
        <v>567</v>
      </c>
      <c r="C66" s="759" t="s">
        <v>180</v>
      </c>
      <c r="D66" s="7">
        <v>62</v>
      </c>
      <c r="E66" s="17"/>
      <c r="F66" s="17"/>
      <c r="G66" s="46">
        <f t="shared" si="0"/>
        <v>0</v>
      </c>
      <c r="H66" s="50">
        <v>0</v>
      </c>
      <c r="J66" s="959">
        <f t="shared" si="1"/>
        <v>0</v>
      </c>
    </row>
    <row r="67" spans="1:14" x14ac:dyDescent="0.2">
      <c r="A67" s="10"/>
      <c r="B67" s="288" t="s">
        <v>568</v>
      </c>
      <c r="C67" s="759" t="s">
        <v>5990</v>
      </c>
      <c r="D67" s="7">
        <v>63</v>
      </c>
      <c r="E67" s="17">
        <v>153</v>
      </c>
      <c r="F67" s="17"/>
      <c r="G67" s="46">
        <f t="shared" si="0"/>
        <v>153</v>
      </c>
      <c r="H67" s="50">
        <v>181</v>
      </c>
      <c r="J67" s="959">
        <f t="shared" si="1"/>
        <v>1</v>
      </c>
      <c r="L67" s="976">
        <f>G67-H67</f>
        <v>-28</v>
      </c>
      <c r="M67" s="976">
        <f>'VZZ výkaz'!F31</f>
        <v>29</v>
      </c>
      <c r="N67" s="4" t="s">
        <v>9212</v>
      </c>
    </row>
    <row r="68" spans="1:14" x14ac:dyDescent="0.2">
      <c r="A68" s="10" t="s">
        <v>106</v>
      </c>
      <c r="B68" s="384" t="s">
        <v>9848</v>
      </c>
      <c r="C68" s="759"/>
      <c r="D68" s="5">
        <v>64</v>
      </c>
      <c r="E68" s="26">
        <v>1355</v>
      </c>
      <c r="F68" s="26">
        <v>0</v>
      </c>
      <c r="G68" s="46">
        <f t="shared" si="0"/>
        <v>1355</v>
      </c>
      <c r="H68" s="2">
        <v>1225</v>
      </c>
      <c r="J68" s="959">
        <f t="shared" si="1"/>
        <v>1</v>
      </c>
    </row>
    <row r="69" spans="1:14" ht="13.5" thickBot="1" x14ac:dyDescent="0.25">
      <c r="A69" s="626" t="s">
        <v>124</v>
      </c>
      <c r="B69" s="22"/>
      <c r="C69" s="762"/>
      <c r="D69" s="23">
        <v>68</v>
      </c>
      <c r="E69" s="45">
        <f>E13+E14+E19+E42+E43+E53+E63</f>
        <v>195434</v>
      </c>
      <c r="F69" s="45">
        <f>F13+F14+F19+F42+F43+F53+F63</f>
        <v>13325</v>
      </c>
      <c r="G69" s="45">
        <f>E69-F69</f>
        <v>182109</v>
      </c>
      <c r="H69" s="51">
        <f>H13+H14+H19+H42+H43+H53+H63</f>
        <v>179058</v>
      </c>
      <c r="J69" s="959">
        <f t="shared" ref="J69" si="2">IF(OR(AND(E69&lt;&gt;" ",E69&lt;&gt;0),AND(H69&lt;&gt;" ",H69&lt;&gt;0)),1,0)</f>
        <v>1</v>
      </c>
    </row>
    <row r="71" spans="1:14" x14ac:dyDescent="0.2">
      <c r="G71" s="128"/>
    </row>
  </sheetData>
  <sheetProtection selectLockedCells="1"/>
  <autoFilter ref="J1:J69" xr:uid="{00000000-0009-0000-0000-000000000000}">
    <filterColumn colId="0">
      <customFilters>
        <customFilter operator="notEqual" val=" "/>
      </customFilters>
    </filterColumn>
  </autoFilter>
  <mergeCells count="3">
    <mergeCell ref="A11:C11"/>
    <mergeCell ref="A10:C10"/>
    <mergeCell ref="D1:H2"/>
  </mergeCells>
  <phoneticPr fontId="2" type="noConversion"/>
  <pageMargins left="0.47244094488188981" right="0.43307086614173229" top="0.70866141732283472" bottom="0.98425196850393704" header="0.51181102362204722" footer="0.51181102362204722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D66F-3251-43DC-B90A-27E4A6FB48A7}">
  <dimension ref="A1:I85"/>
  <sheetViews>
    <sheetView topLeftCell="A37" workbookViewId="0">
      <selection activeCell="G53" sqref="G53"/>
    </sheetView>
  </sheetViews>
  <sheetFormatPr defaultRowHeight="12.75" x14ac:dyDescent="0.2"/>
  <cols>
    <col min="1" max="1" width="4" style="388" bestFit="1" customWidth="1"/>
    <col min="2" max="2" width="3.5703125" style="388" bestFit="1" customWidth="1"/>
    <col min="3" max="3" width="4.85546875" style="388" bestFit="1" customWidth="1"/>
    <col min="4" max="4" width="14.42578125" style="389" bestFit="1" customWidth="1"/>
    <col min="5" max="6" width="15.28515625" style="389" bestFit="1" customWidth="1"/>
    <col min="7" max="7" width="14.42578125" style="389" bestFit="1" customWidth="1"/>
    <col min="8" max="8" width="60.7109375" style="390" bestFit="1" customWidth="1"/>
    <col min="9" max="9" width="12.285156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x14ac:dyDescent="0.2">
      <c r="A2" s="388" t="s">
        <v>306</v>
      </c>
      <c r="B2" s="388" t="s">
        <v>343</v>
      </c>
      <c r="C2" s="388" t="s">
        <v>308</v>
      </c>
      <c r="D2" s="389">
        <v>42698104.060000002</v>
      </c>
      <c r="E2" s="389">
        <v>840452.75</v>
      </c>
      <c r="F2" s="389">
        <v>31439417.989999998</v>
      </c>
      <c r="G2" s="389">
        <v>12099138.82</v>
      </c>
      <c r="H2" s="390" t="s">
        <v>344</v>
      </c>
    </row>
    <row r="3" spans="1:9" x14ac:dyDescent="0.2">
      <c r="A3" s="388" t="s">
        <v>345</v>
      </c>
      <c r="B3" s="388" t="s">
        <v>343</v>
      </c>
      <c r="C3" s="388" t="s">
        <v>308</v>
      </c>
      <c r="D3" s="389">
        <v>116926420.69</v>
      </c>
      <c r="E3" s="389">
        <v>295785166.50999999</v>
      </c>
      <c r="F3" s="389">
        <v>271377625.69</v>
      </c>
      <c r="G3" s="389">
        <v>141333961.50999999</v>
      </c>
      <c r="H3" s="390" t="s">
        <v>110</v>
      </c>
    </row>
    <row r="4" spans="1:9" x14ac:dyDescent="0.2">
      <c r="A4" s="88" t="s">
        <v>1007</v>
      </c>
      <c r="B4" s="88" t="s">
        <v>343</v>
      </c>
      <c r="C4" s="88" t="s">
        <v>308</v>
      </c>
      <c r="D4" s="89">
        <v>159624524.75</v>
      </c>
      <c r="E4" s="89">
        <v>296625619.25999999</v>
      </c>
      <c r="F4" s="89">
        <v>302817043.68000001</v>
      </c>
      <c r="G4" s="89">
        <v>153433100.33000001</v>
      </c>
      <c r="H4" s="90" t="s">
        <v>7860</v>
      </c>
      <c r="I4" s="91"/>
    </row>
    <row r="5" spans="1:9" x14ac:dyDescent="0.2">
      <c r="A5" s="388" t="s">
        <v>351</v>
      </c>
      <c r="B5" s="388" t="s">
        <v>343</v>
      </c>
      <c r="C5" s="388" t="s">
        <v>308</v>
      </c>
      <c r="D5" s="389">
        <v>11300085.550000001</v>
      </c>
      <c r="G5" s="389">
        <v>11300085.550000001</v>
      </c>
      <c r="H5" s="390" t="s">
        <v>6633</v>
      </c>
    </row>
    <row r="6" spans="1:9" x14ac:dyDescent="0.2">
      <c r="A6" s="388" t="s">
        <v>325</v>
      </c>
      <c r="B6" s="388" t="s">
        <v>343</v>
      </c>
      <c r="C6" s="388" t="s">
        <v>308</v>
      </c>
      <c r="D6" s="389">
        <v>-10581202.550000001</v>
      </c>
      <c r="F6" s="389">
        <v>444317</v>
      </c>
      <c r="G6" s="389">
        <v>-11025519.550000001</v>
      </c>
      <c r="H6" s="390" t="s">
        <v>355</v>
      </c>
    </row>
    <row r="7" spans="1:9" x14ac:dyDescent="0.2">
      <c r="A7" s="388" t="s">
        <v>327</v>
      </c>
      <c r="B7" s="388" t="s">
        <v>343</v>
      </c>
      <c r="C7" s="388" t="s">
        <v>308</v>
      </c>
      <c r="D7" s="389">
        <v>2176799.1800000002</v>
      </c>
      <c r="E7" s="389">
        <v>302731.8</v>
      </c>
      <c r="F7" s="389">
        <v>153308</v>
      </c>
      <c r="G7" s="389">
        <v>2326222.98</v>
      </c>
      <c r="H7" s="390" t="s">
        <v>7861</v>
      </c>
    </row>
    <row r="8" spans="1:9" x14ac:dyDescent="0.2">
      <c r="A8" s="388" t="s">
        <v>359</v>
      </c>
      <c r="B8" s="388" t="s">
        <v>343</v>
      </c>
      <c r="C8" s="388" t="s">
        <v>308</v>
      </c>
      <c r="D8" s="389">
        <v>-2108634.1800000002</v>
      </c>
      <c r="E8" s="389">
        <v>153308</v>
      </c>
      <c r="F8" s="389">
        <v>62109</v>
      </c>
      <c r="G8" s="389">
        <v>-2017435.18</v>
      </c>
      <c r="H8" s="390" t="s">
        <v>361</v>
      </c>
    </row>
    <row r="9" spans="1:9" x14ac:dyDescent="0.2">
      <c r="A9" s="388" t="s">
        <v>362</v>
      </c>
      <c r="B9" s="388" t="s">
        <v>343</v>
      </c>
      <c r="C9" s="388" t="s">
        <v>308</v>
      </c>
      <c r="E9" s="389">
        <v>302731.8</v>
      </c>
      <c r="F9" s="389">
        <v>302731.8</v>
      </c>
      <c r="H9" s="390" t="s">
        <v>366</v>
      </c>
    </row>
    <row r="10" spans="1:9" x14ac:dyDescent="0.2">
      <c r="A10" s="388" t="s">
        <v>367</v>
      </c>
      <c r="B10" s="388" t="s">
        <v>343</v>
      </c>
      <c r="C10" s="388" t="s">
        <v>308</v>
      </c>
      <c r="E10" s="389">
        <v>14892</v>
      </c>
      <c r="F10" s="389">
        <v>14892</v>
      </c>
      <c r="H10" s="390" t="s">
        <v>369</v>
      </c>
    </row>
    <row r="11" spans="1:9" x14ac:dyDescent="0.2">
      <c r="A11" s="388" t="s">
        <v>370</v>
      </c>
      <c r="B11" s="388" t="s">
        <v>343</v>
      </c>
      <c r="C11" s="388" t="s">
        <v>308</v>
      </c>
      <c r="D11" s="389">
        <v>14781</v>
      </c>
      <c r="E11" s="389">
        <v>453779</v>
      </c>
      <c r="F11" s="389">
        <v>449577</v>
      </c>
      <c r="G11" s="389">
        <v>18983</v>
      </c>
      <c r="H11" s="390" t="s">
        <v>372</v>
      </c>
    </row>
    <row r="12" spans="1:9" x14ac:dyDescent="0.2">
      <c r="A12" s="388" t="s">
        <v>373</v>
      </c>
      <c r="B12" s="388" t="s">
        <v>343</v>
      </c>
      <c r="C12" s="388" t="s">
        <v>308</v>
      </c>
      <c r="D12" s="389">
        <v>148800</v>
      </c>
      <c r="E12" s="389">
        <v>381600</v>
      </c>
      <c r="F12" s="389">
        <v>385200</v>
      </c>
      <c r="G12" s="389">
        <v>145200</v>
      </c>
      <c r="H12" s="390" t="s">
        <v>375</v>
      </c>
    </row>
    <row r="13" spans="1:9" x14ac:dyDescent="0.2">
      <c r="A13" s="388" t="s">
        <v>376</v>
      </c>
      <c r="B13" s="388" t="s">
        <v>343</v>
      </c>
      <c r="C13" s="388" t="s">
        <v>308</v>
      </c>
      <c r="E13" s="389">
        <v>426293370.18000001</v>
      </c>
      <c r="F13" s="389">
        <v>426293370.18000001</v>
      </c>
      <c r="H13" s="390" t="s">
        <v>377</v>
      </c>
    </row>
    <row r="14" spans="1:9" x14ac:dyDescent="0.2">
      <c r="A14" s="388" t="s">
        <v>378</v>
      </c>
      <c r="B14" s="388" t="s">
        <v>343</v>
      </c>
      <c r="C14" s="388" t="s">
        <v>308</v>
      </c>
      <c r="D14" s="389">
        <v>14833406.9</v>
      </c>
      <c r="E14" s="389">
        <v>158923061.72</v>
      </c>
      <c r="F14" s="389">
        <v>150567657.56999999</v>
      </c>
      <c r="G14" s="389">
        <v>23188811.050000001</v>
      </c>
      <c r="H14" s="390" t="s">
        <v>7864</v>
      </c>
    </row>
    <row r="15" spans="1:9" x14ac:dyDescent="0.2">
      <c r="A15" s="88" t="s">
        <v>1012</v>
      </c>
      <c r="B15" s="88" t="s">
        <v>343</v>
      </c>
      <c r="C15" s="88" t="s">
        <v>308</v>
      </c>
      <c r="D15" s="89">
        <v>15784035.9</v>
      </c>
      <c r="E15" s="89">
        <v>586825474.5</v>
      </c>
      <c r="F15" s="89">
        <v>578673162.54999995</v>
      </c>
      <c r="G15" s="89">
        <v>23936347.850000001</v>
      </c>
      <c r="H15" s="90" t="s">
        <v>7865</v>
      </c>
      <c r="I15" s="91"/>
    </row>
    <row r="16" spans="1:9" x14ac:dyDescent="0.2">
      <c r="A16" s="388" t="s">
        <v>394</v>
      </c>
      <c r="B16" s="388" t="s">
        <v>343</v>
      </c>
      <c r="C16" s="388" t="s">
        <v>308</v>
      </c>
      <c r="D16" s="389">
        <v>277236</v>
      </c>
      <c r="E16" s="389">
        <v>34499460.009999998</v>
      </c>
      <c r="F16" s="389">
        <v>34574576.009999998</v>
      </c>
      <c r="G16" s="389">
        <v>202120</v>
      </c>
      <c r="H16" s="390" t="s">
        <v>799</v>
      </c>
    </row>
    <row r="17" spans="1:8" x14ac:dyDescent="0.2">
      <c r="A17" s="388" t="s">
        <v>800</v>
      </c>
      <c r="B17" s="388" t="s">
        <v>343</v>
      </c>
      <c r="C17" s="388" t="s">
        <v>308</v>
      </c>
      <c r="D17" s="389">
        <v>965742.22</v>
      </c>
      <c r="E17" s="389">
        <v>6311238.2699999996</v>
      </c>
      <c r="F17" s="389">
        <v>5167950.49</v>
      </c>
      <c r="G17" s="389">
        <v>2109030</v>
      </c>
      <c r="H17" s="390" t="s">
        <v>802</v>
      </c>
    </row>
    <row r="18" spans="1:8" x14ac:dyDescent="0.2">
      <c r="A18" s="388" t="s">
        <v>9183</v>
      </c>
      <c r="B18" s="388" t="s">
        <v>343</v>
      </c>
      <c r="C18" s="388" t="s">
        <v>308</v>
      </c>
      <c r="D18" s="389">
        <v>483434</v>
      </c>
      <c r="E18" s="389">
        <v>12439622</v>
      </c>
      <c r="F18" s="389">
        <v>12404840</v>
      </c>
      <c r="G18" s="389">
        <v>518216</v>
      </c>
      <c r="H18" s="390" t="s">
        <v>9184</v>
      </c>
    </row>
    <row r="19" spans="1:8" x14ac:dyDescent="0.2">
      <c r="A19" s="388" t="s">
        <v>803</v>
      </c>
      <c r="B19" s="388" t="s">
        <v>343</v>
      </c>
      <c r="C19" s="388" t="s">
        <v>308</v>
      </c>
      <c r="D19" s="389">
        <v>369750</v>
      </c>
      <c r="E19" s="389">
        <v>1703806.26</v>
      </c>
      <c r="F19" s="389">
        <v>1773556.26</v>
      </c>
      <c r="G19" s="389">
        <v>300000</v>
      </c>
      <c r="H19" s="390" t="s">
        <v>804</v>
      </c>
    </row>
    <row r="20" spans="1:8" x14ac:dyDescent="0.2">
      <c r="A20" s="388" t="s">
        <v>604</v>
      </c>
      <c r="B20" s="388" t="s">
        <v>343</v>
      </c>
      <c r="C20" s="388" t="s">
        <v>308</v>
      </c>
      <c r="D20" s="389">
        <v>395034</v>
      </c>
      <c r="E20" s="389">
        <v>171469.09</v>
      </c>
      <c r="F20" s="389">
        <v>184962.09</v>
      </c>
      <c r="G20" s="389">
        <v>381541</v>
      </c>
      <c r="H20" s="390" t="s">
        <v>116</v>
      </c>
    </row>
    <row r="21" spans="1:8" x14ac:dyDescent="0.2">
      <c r="A21" s="388" t="s">
        <v>605</v>
      </c>
      <c r="B21" s="388" t="s">
        <v>343</v>
      </c>
      <c r="C21" s="388" t="s">
        <v>308</v>
      </c>
      <c r="D21" s="389">
        <v>-295034</v>
      </c>
      <c r="E21" s="389">
        <v>40243</v>
      </c>
      <c r="F21" s="389">
        <v>26750</v>
      </c>
      <c r="G21" s="389">
        <v>-281541</v>
      </c>
      <c r="H21" s="390" t="s">
        <v>607</v>
      </c>
    </row>
    <row r="22" spans="1:8" x14ac:dyDescent="0.2">
      <c r="A22" s="388" t="s">
        <v>807</v>
      </c>
      <c r="B22" s="388" t="s">
        <v>343</v>
      </c>
      <c r="C22" s="388" t="s">
        <v>308</v>
      </c>
      <c r="D22" s="389">
        <v>-62614</v>
      </c>
      <c r="E22" s="389">
        <v>7352160.6500000004</v>
      </c>
      <c r="F22" s="389">
        <v>7364975.6500000004</v>
      </c>
      <c r="G22" s="389">
        <v>-75429</v>
      </c>
      <c r="H22" s="390" t="s">
        <v>810</v>
      </c>
    </row>
    <row r="23" spans="1:8" x14ac:dyDescent="0.2">
      <c r="A23" s="388" t="s">
        <v>811</v>
      </c>
      <c r="B23" s="388" t="s">
        <v>343</v>
      </c>
      <c r="C23" s="388" t="s">
        <v>308</v>
      </c>
      <c r="D23" s="389">
        <v>-57235.7</v>
      </c>
      <c r="E23" s="389">
        <v>470543.52</v>
      </c>
      <c r="F23" s="389">
        <v>465920.5</v>
      </c>
      <c r="G23" s="389">
        <v>-52612.68</v>
      </c>
      <c r="H23" s="390" t="s">
        <v>813</v>
      </c>
    </row>
    <row r="24" spans="1:8" x14ac:dyDescent="0.2">
      <c r="A24" s="388" t="s">
        <v>814</v>
      </c>
      <c r="B24" s="388" t="s">
        <v>343</v>
      </c>
      <c r="C24" s="388" t="s">
        <v>308</v>
      </c>
      <c r="E24" s="389">
        <v>3127846.13</v>
      </c>
      <c r="F24" s="389">
        <v>3127846.13</v>
      </c>
      <c r="H24" s="390" t="s">
        <v>817</v>
      </c>
    </row>
    <row r="25" spans="1:8" x14ac:dyDescent="0.2">
      <c r="A25" s="388" t="s">
        <v>818</v>
      </c>
      <c r="B25" s="388" t="s">
        <v>343</v>
      </c>
      <c r="C25" s="388" t="s">
        <v>308</v>
      </c>
      <c r="D25" s="389">
        <v>-796562</v>
      </c>
      <c r="E25" s="389">
        <v>8597238</v>
      </c>
      <c r="F25" s="389">
        <v>8214328</v>
      </c>
      <c r="G25" s="389">
        <v>-413652</v>
      </c>
      <c r="H25" s="390" t="s">
        <v>824</v>
      </c>
    </row>
    <row r="26" spans="1:8" x14ac:dyDescent="0.2">
      <c r="A26" s="388" t="s">
        <v>825</v>
      </c>
      <c r="B26" s="388" t="s">
        <v>343</v>
      </c>
      <c r="C26" s="388" t="s">
        <v>308</v>
      </c>
      <c r="E26" s="389">
        <v>46762</v>
      </c>
      <c r="F26" s="389">
        <v>46762</v>
      </c>
      <c r="H26" s="390" t="s">
        <v>827</v>
      </c>
    </row>
    <row r="27" spans="1:8" x14ac:dyDescent="0.2">
      <c r="A27" s="388" t="s">
        <v>828</v>
      </c>
      <c r="B27" s="388" t="s">
        <v>343</v>
      </c>
      <c r="C27" s="388" t="s">
        <v>308</v>
      </c>
      <c r="D27" s="389">
        <v>-399275</v>
      </c>
      <c r="E27" s="389">
        <v>3860993</v>
      </c>
      <c r="F27" s="389">
        <v>3801415</v>
      </c>
      <c r="G27" s="389">
        <v>-339697</v>
      </c>
      <c r="H27" s="390" t="s">
        <v>831</v>
      </c>
    </row>
    <row r="28" spans="1:8" x14ac:dyDescent="0.2">
      <c r="A28" s="388" t="s">
        <v>832</v>
      </c>
      <c r="B28" s="388" t="s">
        <v>343</v>
      </c>
      <c r="C28" s="388" t="s">
        <v>308</v>
      </c>
      <c r="D28" s="389">
        <v>-1187721.19</v>
      </c>
      <c r="E28" s="389">
        <v>48850478.850000001</v>
      </c>
      <c r="F28" s="389">
        <v>48787169.329999998</v>
      </c>
      <c r="G28" s="389">
        <v>-1124411.67</v>
      </c>
      <c r="H28" s="390" t="s">
        <v>844</v>
      </c>
    </row>
    <row r="29" spans="1:8" x14ac:dyDescent="0.2">
      <c r="A29" s="388" t="s">
        <v>845</v>
      </c>
      <c r="B29" s="388" t="s">
        <v>343</v>
      </c>
      <c r="C29" s="388" t="s">
        <v>308</v>
      </c>
      <c r="D29" s="389">
        <v>43880</v>
      </c>
      <c r="E29" s="389">
        <v>1648800</v>
      </c>
      <c r="F29" s="389">
        <v>1894480</v>
      </c>
      <c r="G29" s="389">
        <v>-201800</v>
      </c>
      <c r="H29" s="390" t="s">
        <v>846</v>
      </c>
    </row>
    <row r="30" spans="1:8" x14ac:dyDescent="0.2">
      <c r="A30" s="388" t="s">
        <v>847</v>
      </c>
      <c r="B30" s="388" t="s">
        <v>343</v>
      </c>
      <c r="C30" s="388" t="s">
        <v>308</v>
      </c>
      <c r="D30" s="389">
        <v>-250791</v>
      </c>
      <c r="E30" s="389">
        <v>2628371</v>
      </c>
      <c r="F30" s="389">
        <v>2516161</v>
      </c>
      <c r="G30" s="389">
        <v>-138581</v>
      </c>
      <c r="H30" s="390" t="s">
        <v>849</v>
      </c>
    </row>
    <row r="31" spans="1:8" x14ac:dyDescent="0.2">
      <c r="A31" s="388" t="s">
        <v>850</v>
      </c>
      <c r="B31" s="388" t="s">
        <v>343</v>
      </c>
      <c r="C31" s="388" t="s">
        <v>308</v>
      </c>
      <c r="D31" s="389">
        <v>1035870.97</v>
      </c>
      <c r="E31" s="389">
        <v>1565151.46</v>
      </c>
      <c r="F31" s="389">
        <v>1902516.27</v>
      </c>
      <c r="G31" s="389">
        <v>698506.16</v>
      </c>
      <c r="H31" s="390" t="s">
        <v>855</v>
      </c>
    </row>
    <row r="32" spans="1:8" x14ac:dyDescent="0.2">
      <c r="A32" s="388" t="s">
        <v>1065</v>
      </c>
      <c r="B32" s="388" t="s">
        <v>343</v>
      </c>
      <c r="C32" s="388" t="s">
        <v>308</v>
      </c>
      <c r="E32" s="389">
        <v>640624</v>
      </c>
      <c r="F32" s="389">
        <v>640624</v>
      </c>
      <c r="H32" s="390" t="s">
        <v>1068</v>
      </c>
    </row>
    <row r="33" spans="1:9" x14ac:dyDescent="0.2">
      <c r="A33" s="388" t="s">
        <v>608</v>
      </c>
      <c r="B33" s="388" t="s">
        <v>343</v>
      </c>
      <c r="C33" s="388" t="s">
        <v>308</v>
      </c>
      <c r="D33" s="389">
        <v>370252.71</v>
      </c>
      <c r="E33" s="389">
        <v>1647430.92</v>
      </c>
      <c r="F33" s="389">
        <v>1208554.22</v>
      </c>
      <c r="G33" s="389">
        <v>809129.41</v>
      </c>
      <c r="H33" s="390" t="s">
        <v>609</v>
      </c>
    </row>
    <row r="34" spans="1:9" x14ac:dyDescent="0.2">
      <c r="A34" s="388" t="s">
        <v>856</v>
      </c>
      <c r="B34" s="388" t="s">
        <v>343</v>
      </c>
      <c r="C34" s="388" t="s">
        <v>308</v>
      </c>
      <c r="D34" s="389">
        <v>-203649.72</v>
      </c>
      <c r="E34" s="389">
        <v>1042038.03</v>
      </c>
      <c r="F34" s="389">
        <v>1010010.24</v>
      </c>
      <c r="G34" s="389">
        <v>-171621.93</v>
      </c>
      <c r="H34" s="390" t="s">
        <v>857</v>
      </c>
    </row>
    <row r="35" spans="1:9" x14ac:dyDescent="0.2">
      <c r="A35" s="88" t="s">
        <v>1075</v>
      </c>
      <c r="B35" s="88" t="s">
        <v>343</v>
      </c>
      <c r="C35" s="88" t="s">
        <v>308</v>
      </c>
      <c r="D35" s="89">
        <v>688317.29</v>
      </c>
      <c r="E35" s="89">
        <v>136644276.19</v>
      </c>
      <c r="F35" s="89">
        <v>135113397.19</v>
      </c>
      <c r="G35" s="89">
        <v>2219196.29</v>
      </c>
      <c r="H35" s="90" t="s">
        <v>1076</v>
      </c>
      <c r="I35" s="91"/>
    </row>
    <row r="36" spans="1:9" x14ac:dyDescent="0.2">
      <c r="A36" s="388" t="s">
        <v>859</v>
      </c>
      <c r="B36" s="388" t="s">
        <v>343</v>
      </c>
      <c r="C36" s="388" t="s">
        <v>308</v>
      </c>
      <c r="D36" s="389">
        <v>-90932002</v>
      </c>
      <c r="G36" s="389">
        <v>-90932002</v>
      </c>
      <c r="H36" s="390" t="s">
        <v>861</v>
      </c>
    </row>
    <row r="37" spans="1:9" x14ac:dyDescent="0.2">
      <c r="A37" s="388" t="s">
        <v>337</v>
      </c>
      <c r="B37" s="388" t="s">
        <v>343</v>
      </c>
      <c r="C37" s="388" t="s">
        <v>308</v>
      </c>
      <c r="D37" s="389">
        <v>-2196867.54</v>
      </c>
      <c r="G37" s="389">
        <v>-2196867.54</v>
      </c>
      <c r="H37" s="390" t="s">
        <v>862</v>
      </c>
    </row>
    <row r="38" spans="1:9" x14ac:dyDescent="0.2">
      <c r="A38" s="388" t="s">
        <v>338</v>
      </c>
      <c r="B38" s="388" t="s">
        <v>343</v>
      </c>
      <c r="C38" s="388" t="s">
        <v>308</v>
      </c>
      <c r="D38" s="389">
        <v>-41603968.240000002</v>
      </c>
      <c r="G38" s="389">
        <v>-41603968.240000002</v>
      </c>
      <c r="H38" s="390" t="s">
        <v>865</v>
      </c>
    </row>
    <row r="39" spans="1:9" x14ac:dyDescent="0.2">
      <c r="A39" s="388" t="s">
        <v>872</v>
      </c>
      <c r="B39" s="388" t="s">
        <v>343</v>
      </c>
      <c r="C39" s="388" t="s">
        <v>308</v>
      </c>
      <c r="D39" s="389">
        <v>-6360265.6200000001</v>
      </c>
      <c r="E39" s="389">
        <v>6360265.6200000001</v>
      </c>
      <c r="H39" s="390" t="s">
        <v>7875</v>
      </c>
    </row>
    <row r="40" spans="1:9" x14ac:dyDescent="0.2">
      <c r="A40" s="388" t="s">
        <v>875</v>
      </c>
      <c r="B40" s="388" t="s">
        <v>343</v>
      </c>
      <c r="C40" s="388" t="s">
        <v>308</v>
      </c>
      <c r="D40" s="389">
        <v>-2547095.54</v>
      </c>
      <c r="E40" s="389">
        <v>7563832.9500000002</v>
      </c>
      <c r="F40" s="389">
        <v>7463044.5099999998</v>
      </c>
      <c r="G40" s="389">
        <v>-2446307.1</v>
      </c>
      <c r="H40" s="390" t="s">
        <v>878</v>
      </c>
    </row>
    <row r="41" spans="1:9" x14ac:dyDescent="0.2">
      <c r="A41" s="388" t="s">
        <v>879</v>
      </c>
      <c r="B41" s="388" t="s">
        <v>343</v>
      </c>
      <c r="C41" s="388" t="s">
        <v>308</v>
      </c>
      <c r="D41" s="389">
        <v>-30522897</v>
      </c>
      <c r="E41" s="389">
        <v>15686897.15</v>
      </c>
      <c r="F41" s="389">
        <v>18297385.23</v>
      </c>
      <c r="G41" s="389">
        <v>-33133385.079999998</v>
      </c>
      <c r="H41" s="390" t="s">
        <v>886</v>
      </c>
    </row>
    <row r="42" spans="1:9" x14ac:dyDescent="0.2">
      <c r="A42" s="388" t="s">
        <v>890</v>
      </c>
      <c r="B42" s="388" t="s">
        <v>343</v>
      </c>
      <c r="C42" s="388" t="s">
        <v>308</v>
      </c>
      <c r="D42" s="389">
        <v>-1933782</v>
      </c>
      <c r="E42" s="389">
        <v>2653497</v>
      </c>
      <c r="F42" s="389">
        <v>2830497</v>
      </c>
      <c r="G42" s="389">
        <v>-2110782</v>
      </c>
      <c r="H42" s="390" t="s">
        <v>892</v>
      </c>
    </row>
    <row r="43" spans="1:9" x14ac:dyDescent="0.2">
      <c r="A43" s="388" t="s">
        <v>1085</v>
      </c>
      <c r="B43" s="388" t="s">
        <v>343</v>
      </c>
      <c r="C43" s="388" t="s">
        <v>308</v>
      </c>
      <c r="E43" s="389">
        <v>5406227.6200000001</v>
      </c>
      <c r="F43" s="389">
        <v>5406227.6200000001</v>
      </c>
      <c r="H43" s="390" t="s">
        <v>1087</v>
      </c>
    </row>
    <row r="44" spans="1:9" x14ac:dyDescent="0.2">
      <c r="A44" s="88" t="s">
        <v>1088</v>
      </c>
      <c r="B44" s="88" t="s">
        <v>343</v>
      </c>
      <c r="C44" s="88" t="s">
        <v>308</v>
      </c>
      <c r="D44" s="89">
        <v>-176096877.94</v>
      </c>
      <c r="E44" s="89">
        <v>37670720.340000004</v>
      </c>
      <c r="F44" s="89">
        <v>33997154.359999999</v>
      </c>
      <c r="G44" s="89">
        <v>-172423311.96000001</v>
      </c>
      <c r="H44" s="90" t="s">
        <v>7876</v>
      </c>
      <c r="I44" s="91"/>
    </row>
    <row r="45" spans="1:9" x14ac:dyDescent="0.2">
      <c r="A45" s="388" t="s">
        <v>893</v>
      </c>
      <c r="B45" s="388" t="s">
        <v>343</v>
      </c>
      <c r="C45" s="388" t="s">
        <v>308</v>
      </c>
      <c r="E45" s="389">
        <v>13275699.939999999</v>
      </c>
      <c r="G45" s="389">
        <v>13275699.939999999</v>
      </c>
      <c r="H45" s="390" t="s">
        <v>896</v>
      </c>
    </row>
    <row r="46" spans="1:9" x14ac:dyDescent="0.2">
      <c r="A46" s="388" t="s">
        <v>897</v>
      </c>
      <c r="B46" s="388" t="s">
        <v>343</v>
      </c>
      <c r="C46" s="388" t="s">
        <v>308</v>
      </c>
      <c r="F46" s="389">
        <v>4181220.34</v>
      </c>
      <c r="G46" s="389">
        <v>-4181220.34</v>
      </c>
      <c r="H46" s="390" t="s">
        <v>899</v>
      </c>
    </row>
    <row r="47" spans="1:9" x14ac:dyDescent="0.2">
      <c r="A47" s="388" t="s">
        <v>900</v>
      </c>
      <c r="B47" s="388" t="s">
        <v>343</v>
      </c>
      <c r="C47" s="388" t="s">
        <v>308</v>
      </c>
      <c r="E47" s="389">
        <v>15485021.58</v>
      </c>
      <c r="G47" s="389">
        <v>15485021.58</v>
      </c>
      <c r="H47" s="390" t="s">
        <v>904</v>
      </c>
    </row>
    <row r="48" spans="1:9" x14ac:dyDescent="0.2">
      <c r="A48" s="388" t="s">
        <v>905</v>
      </c>
      <c r="B48" s="388" t="s">
        <v>343</v>
      </c>
      <c r="C48" s="388" t="s">
        <v>308</v>
      </c>
      <c r="F48" s="389">
        <v>2095519.56</v>
      </c>
      <c r="G48" s="389">
        <v>-2095519.56</v>
      </c>
      <c r="H48" s="390" t="s">
        <v>908</v>
      </c>
    </row>
    <row r="49" spans="1:9" x14ac:dyDescent="0.2">
      <c r="A49" s="388" t="s">
        <v>909</v>
      </c>
      <c r="B49" s="388" t="s">
        <v>343</v>
      </c>
      <c r="C49" s="388" t="s">
        <v>308</v>
      </c>
      <c r="E49" s="389">
        <v>7009537.96</v>
      </c>
      <c r="G49" s="389">
        <v>7009537.96</v>
      </c>
      <c r="H49" s="390" t="s">
        <v>912</v>
      </c>
    </row>
    <row r="50" spans="1:9" x14ac:dyDescent="0.2">
      <c r="A50" s="388" t="s">
        <v>913</v>
      </c>
      <c r="B50" s="388" t="s">
        <v>343</v>
      </c>
      <c r="C50" s="388" t="s">
        <v>308</v>
      </c>
      <c r="F50" s="389">
        <v>452277.9</v>
      </c>
      <c r="G50" s="389">
        <v>-452277.9</v>
      </c>
      <c r="H50" s="390" t="s">
        <v>915</v>
      </c>
    </row>
    <row r="51" spans="1:9" x14ac:dyDescent="0.2">
      <c r="A51" s="388" t="s">
        <v>919</v>
      </c>
      <c r="B51" s="388" t="s">
        <v>343</v>
      </c>
      <c r="C51" s="388" t="s">
        <v>308</v>
      </c>
      <c r="E51" s="389">
        <v>3347526.58</v>
      </c>
      <c r="F51" s="389">
        <v>152902</v>
      </c>
      <c r="G51" s="389">
        <v>3194624.58</v>
      </c>
      <c r="H51" s="390" t="s">
        <v>937</v>
      </c>
    </row>
    <row r="52" spans="1:9" x14ac:dyDescent="0.2">
      <c r="A52" s="388" t="s">
        <v>938</v>
      </c>
      <c r="B52" s="388" t="s">
        <v>343</v>
      </c>
      <c r="C52" s="388" t="s">
        <v>308</v>
      </c>
      <c r="E52" s="389">
        <v>20935201.48</v>
      </c>
      <c r="G52" s="389">
        <v>20935201.48</v>
      </c>
      <c r="H52" s="390" t="s">
        <v>486</v>
      </c>
    </row>
    <row r="53" spans="1:9" x14ac:dyDescent="0.2">
      <c r="A53" s="388" t="s">
        <v>487</v>
      </c>
      <c r="B53" s="388" t="s">
        <v>343</v>
      </c>
      <c r="C53" s="388" t="s">
        <v>308</v>
      </c>
      <c r="E53" s="389">
        <v>588207.31000000006</v>
      </c>
      <c r="G53" s="389">
        <v>588207.31000000006</v>
      </c>
      <c r="H53" s="390" t="s">
        <v>491</v>
      </c>
    </row>
    <row r="54" spans="1:9" x14ac:dyDescent="0.2">
      <c r="A54" s="388" t="s">
        <v>492</v>
      </c>
      <c r="B54" s="388" t="s">
        <v>343</v>
      </c>
      <c r="C54" s="388" t="s">
        <v>308</v>
      </c>
      <c r="E54" s="389">
        <v>57401.83</v>
      </c>
      <c r="G54" s="389">
        <v>57401.83</v>
      </c>
      <c r="H54" s="390" t="s">
        <v>7889</v>
      </c>
    </row>
    <row r="55" spans="1:9" x14ac:dyDescent="0.2">
      <c r="A55" s="388" t="s">
        <v>496</v>
      </c>
      <c r="B55" s="388" t="s">
        <v>343</v>
      </c>
      <c r="C55" s="388" t="s">
        <v>308</v>
      </c>
      <c r="E55" s="389">
        <v>659367.99</v>
      </c>
      <c r="G55" s="389">
        <v>659367.99</v>
      </c>
      <c r="H55" s="390" t="s">
        <v>7891</v>
      </c>
    </row>
    <row r="56" spans="1:9" x14ac:dyDescent="0.2">
      <c r="A56" s="388" t="s">
        <v>624</v>
      </c>
      <c r="B56" s="388" t="s">
        <v>343</v>
      </c>
      <c r="C56" s="388" t="s">
        <v>308</v>
      </c>
      <c r="E56" s="389">
        <v>26750</v>
      </c>
      <c r="G56" s="389">
        <v>26750</v>
      </c>
      <c r="H56" s="390" t="s">
        <v>626</v>
      </c>
    </row>
    <row r="57" spans="1:9" x14ac:dyDescent="0.2">
      <c r="A57" s="388" t="s">
        <v>501</v>
      </c>
      <c r="B57" s="388" t="s">
        <v>343</v>
      </c>
      <c r="C57" s="388" t="s">
        <v>308</v>
      </c>
      <c r="E57" s="389">
        <v>2830497</v>
      </c>
      <c r="G57" s="389">
        <v>2830497</v>
      </c>
      <c r="H57" s="390" t="s">
        <v>503</v>
      </c>
    </row>
    <row r="58" spans="1:9" x14ac:dyDescent="0.2">
      <c r="A58" s="388" t="s">
        <v>504</v>
      </c>
      <c r="B58" s="388" t="s">
        <v>343</v>
      </c>
      <c r="C58" s="388" t="s">
        <v>308</v>
      </c>
      <c r="E58" s="389">
        <v>300</v>
      </c>
      <c r="G58" s="389">
        <v>300</v>
      </c>
      <c r="H58" s="390" t="s">
        <v>505</v>
      </c>
    </row>
    <row r="59" spans="1:9" x14ac:dyDescent="0.2">
      <c r="A59" s="388" t="s">
        <v>627</v>
      </c>
      <c r="B59" s="388" t="s">
        <v>343</v>
      </c>
      <c r="C59" s="388" t="s">
        <v>308</v>
      </c>
      <c r="E59" s="389">
        <v>1850600</v>
      </c>
      <c r="G59" s="389">
        <v>1850600</v>
      </c>
      <c r="H59" s="390" t="s">
        <v>628</v>
      </c>
    </row>
    <row r="60" spans="1:9" x14ac:dyDescent="0.2">
      <c r="A60" s="88" t="s">
        <v>508</v>
      </c>
      <c r="B60" s="88" t="s">
        <v>343</v>
      </c>
      <c r="C60" s="88" t="s">
        <v>308</v>
      </c>
      <c r="D60" s="89"/>
      <c r="E60" s="89">
        <v>66066111.670000002</v>
      </c>
      <c r="F60" s="89">
        <v>6881919.7999999998</v>
      </c>
      <c r="G60" s="89">
        <v>59184191.869999997</v>
      </c>
      <c r="H60" s="90" t="s">
        <v>509</v>
      </c>
      <c r="I60" s="91"/>
    </row>
    <row r="61" spans="1:9" x14ac:dyDescent="0.2">
      <c r="A61" s="388" t="s">
        <v>510</v>
      </c>
      <c r="B61" s="388" t="s">
        <v>343</v>
      </c>
      <c r="C61" s="388" t="s">
        <v>308</v>
      </c>
      <c r="F61" s="389">
        <v>46593685</v>
      </c>
      <c r="G61" s="389">
        <v>-46593685</v>
      </c>
      <c r="H61" s="390" t="s">
        <v>523</v>
      </c>
    </row>
    <row r="62" spans="1:9" x14ac:dyDescent="0.2">
      <c r="A62" s="388" t="s">
        <v>524</v>
      </c>
      <c r="B62" s="388" t="s">
        <v>343</v>
      </c>
      <c r="C62" s="388" t="s">
        <v>308</v>
      </c>
      <c r="E62" s="389">
        <v>3072757.7</v>
      </c>
      <c r="G62" s="389">
        <v>3072757.7</v>
      </c>
      <c r="H62" s="390" t="s">
        <v>526</v>
      </c>
    </row>
    <row r="63" spans="1:9" x14ac:dyDescent="0.2">
      <c r="A63" s="388" t="s">
        <v>527</v>
      </c>
      <c r="B63" s="388" t="s">
        <v>343</v>
      </c>
      <c r="C63" s="388" t="s">
        <v>308</v>
      </c>
      <c r="F63" s="389">
        <v>13591377.59</v>
      </c>
      <c r="G63" s="389">
        <v>-13591377.59</v>
      </c>
      <c r="H63" s="390" t="s">
        <v>529</v>
      </c>
    </row>
    <row r="64" spans="1:9" x14ac:dyDescent="0.2">
      <c r="A64" s="388" t="s">
        <v>530</v>
      </c>
      <c r="B64" s="388" t="s">
        <v>343</v>
      </c>
      <c r="C64" s="388" t="s">
        <v>308</v>
      </c>
      <c r="E64" s="389">
        <v>2812363.65</v>
      </c>
      <c r="G64" s="389">
        <v>2812363.65</v>
      </c>
      <c r="H64" s="390" t="s">
        <v>533</v>
      </c>
    </row>
    <row r="65" spans="1:9" x14ac:dyDescent="0.2">
      <c r="A65" s="388" t="s">
        <v>534</v>
      </c>
      <c r="B65" s="388" t="s">
        <v>343</v>
      </c>
      <c r="C65" s="388" t="s">
        <v>308</v>
      </c>
      <c r="F65" s="389">
        <v>7111555.0499999998</v>
      </c>
      <c r="G65" s="389">
        <v>-7111555.0499999998</v>
      </c>
      <c r="H65" s="390" t="s">
        <v>536</v>
      </c>
    </row>
    <row r="66" spans="1:9" x14ac:dyDescent="0.2">
      <c r="A66" s="388" t="s">
        <v>636</v>
      </c>
      <c r="B66" s="388" t="s">
        <v>343</v>
      </c>
      <c r="C66" s="388" t="s">
        <v>308</v>
      </c>
      <c r="E66" s="389">
        <v>453506.55</v>
      </c>
      <c r="G66" s="389">
        <v>453506.55</v>
      </c>
      <c r="H66" s="390" t="s">
        <v>638</v>
      </c>
    </row>
    <row r="67" spans="1:9" x14ac:dyDescent="0.2">
      <c r="A67" s="388" t="s">
        <v>537</v>
      </c>
      <c r="B67" s="388" t="s">
        <v>343</v>
      </c>
      <c r="C67" s="388" t="s">
        <v>308</v>
      </c>
      <c r="F67" s="389">
        <v>1784948.96</v>
      </c>
      <c r="G67" s="389">
        <v>-1784948.96</v>
      </c>
      <c r="H67" s="390" t="s">
        <v>8554</v>
      </c>
    </row>
    <row r="68" spans="1:9" x14ac:dyDescent="0.2">
      <c r="A68" s="388" t="s">
        <v>540</v>
      </c>
      <c r="B68" s="388" t="s">
        <v>343</v>
      </c>
      <c r="C68" s="388" t="s">
        <v>308</v>
      </c>
      <c r="F68" s="389">
        <v>196075.82</v>
      </c>
      <c r="G68" s="389">
        <v>-196075.82</v>
      </c>
      <c r="H68" s="390" t="s">
        <v>544</v>
      </c>
    </row>
    <row r="69" spans="1:9" x14ac:dyDescent="0.2">
      <c r="A69" s="388" t="s">
        <v>545</v>
      </c>
      <c r="B69" s="388" t="s">
        <v>343</v>
      </c>
      <c r="C69" s="388" t="s">
        <v>308</v>
      </c>
      <c r="E69" s="389">
        <v>33123.29</v>
      </c>
      <c r="F69" s="389">
        <v>2534842.11</v>
      </c>
      <c r="G69" s="389">
        <v>-2501718.8199999998</v>
      </c>
      <c r="H69" s="390" t="s">
        <v>7896</v>
      </c>
    </row>
    <row r="70" spans="1:9" x14ac:dyDescent="0.2">
      <c r="A70" s="388" t="s">
        <v>552</v>
      </c>
      <c r="B70" s="388" t="s">
        <v>343</v>
      </c>
      <c r="C70" s="388" t="s">
        <v>308</v>
      </c>
      <c r="E70" s="389">
        <v>1784948.96</v>
      </c>
      <c r="G70" s="389">
        <v>1784948.96</v>
      </c>
      <c r="H70" s="390" t="s">
        <v>8555</v>
      </c>
    </row>
    <row r="71" spans="1:9" x14ac:dyDescent="0.2">
      <c r="A71" s="388" t="s">
        <v>643</v>
      </c>
      <c r="B71" s="388" t="s">
        <v>343</v>
      </c>
      <c r="C71" s="388" t="s">
        <v>308</v>
      </c>
      <c r="F71" s="389">
        <v>40243</v>
      </c>
      <c r="G71" s="389">
        <v>-40243</v>
      </c>
      <c r="H71" s="390" t="s">
        <v>645</v>
      </c>
    </row>
    <row r="72" spans="1:9" x14ac:dyDescent="0.2">
      <c r="A72" s="388" t="s">
        <v>555</v>
      </c>
      <c r="B72" s="388" t="s">
        <v>343</v>
      </c>
      <c r="C72" s="388" t="s">
        <v>308</v>
      </c>
      <c r="F72" s="389">
        <v>2653497</v>
      </c>
      <c r="G72" s="389">
        <v>-2653497</v>
      </c>
      <c r="H72" s="390" t="s">
        <v>557</v>
      </c>
    </row>
    <row r="73" spans="1:9" x14ac:dyDescent="0.2">
      <c r="A73" s="88" t="s">
        <v>560</v>
      </c>
      <c r="B73" s="88" t="s">
        <v>343</v>
      </c>
      <c r="C73" s="88" t="s">
        <v>308</v>
      </c>
      <c r="D73" s="89"/>
      <c r="E73" s="89">
        <v>8156700.1500000004</v>
      </c>
      <c r="F73" s="89">
        <v>74506224.530000001</v>
      </c>
      <c r="G73" s="89">
        <v>-66349524.380000003</v>
      </c>
      <c r="H73" s="90" t="s">
        <v>561</v>
      </c>
      <c r="I73" s="91"/>
    </row>
    <row r="74" spans="1:9" x14ac:dyDescent="0.2">
      <c r="A74" s="88" t="s">
        <v>343</v>
      </c>
      <c r="B74" s="88" t="s">
        <v>343</v>
      </c>
      <c r="C74" s="88" t="s">
        <v>308</v>
      </c>
      <c r="D74" s="89"/>
      <c r="E74" s="89">
        <v>1131988902.1099999</v>
      </c>
      <c r="F74" s="89">
        <v>1131988902.1099999</v>
      </c>
      <c r="G74" s="89"/>
      <c r="H74" s="90" t="s">
        <v>1107</v>
      </c>
      <c r="I74" s="91"/>
    </row>
    <row r="75" spans="1:9" x14ac:dyDescent="0.2">
      <c r="A75" s="88" t="s">
        <v>1108</v>
      </c>
      <c r="B75" s="88" t="s">
        <v>343</v>
      </c>
      <c r="C75" s="88" t="s">
        <v>308</v>
      </c>
      <c r="D75" s="89"/>
      <c r="E75" s="89"/>
      <c r="F75" s="89"/>
      <c r="G75" s="89"/>
      <c r="H75" s="90"/>
      <c r="I75" s="91"/>
    </row>
    <row r="76" spans="1:9" x14ac:dyDescent="0.2">
      <c r="A76" s="88" t="s">
        <v>1007</v>
      </c>
      <c r="B76" s="88" t="s">
        <v>343</v>
      </c>
      <c r="C76" s="88" t="s">
        <v>308</v>
      </c>
      <c r="D76" s="89">
        <v>159624524.75</v>
      </c>
      <c r="E76" s="89">
        <v>296625619.25999999</v>
      </c>
      <c r="F76" s="89">
        <v>302817043.68000001</v>
      </c>
      <c r="G76" s="89">
        <v>153433100.33000001</v>
      </c>
      <c r="H76" s="90" t="s">
        <v>7860</v>
      </c>
      <c r="I76" s="91"/>
    </row>
    <row r="77" spans="1:9" x14ac:dyDescent="0.2">
      <c r="A77" s="88" t="s">
        <v>1012</v>
      </c>
      <c r="B77" s="88" t="s">
        <v>343</v>
      </c>
      <c r="C77" s="88" t="s">
        <v>308</v>
      </c>
      <c r="D77" s="89">
        <v>15784035.9</v>
      </c>
      <c r="E77" s="89">
        <v>586825474.5</v>
      </c>
      <c r="F77" s="89">
        <v>578673162.54999995</v>
      </c>
      <c r="G77" s="89">
        <v>23936347.850000001</v>
      </c>
      <c r="H77" s="90" t="s">
        <v>7865</v>
      </c>
      <c r="I77" s="91"/>
    </row>
    <row r="78" spans="1:9" x14ac:dyDescent="0.2">
      <c r="A78" s="88" t="s">
        <v>1075</v>
      </c>
      <c r="B78" s="88" t="s">
        <v>343</v>
      </c>
      <c r="C78" s="88" t="s">
        <v>308</v>
      </c>
      <c r="D78" s="89">
        <v>688317.29</v>
      </c>
      <c r="E78" s="89">
        <v>136644276.19</v>
      </c>
      <c r="F78" s="89">
        <v>135113397.19</v>
      </c>
      <c r="G78" s="89">
        <v>2219196.29</v>
      </c>
      <c r="H78" s="90" t="s">
        <v>1076</v>
      </c>
      <c r="I78" s="91"/>
    </row>
    <row r="79" spans="1:9" x14ac:dyDescent="0.2">
      <c r="A79" s="88" t="s">
        <v>1088</v>
      </c>
      <c r="B79" s="88" t="s">
        <v>343</v>
      </c>
      <c r="C79" s="88" t="s">
        <v>308</v>
      </c>
      <c r="D79" s="89">
        <v>-176096877.94</v>
      </c>
      <c r="E79" s="89">
        <v>37670720.340000004</v>
      </c>
      <c r="F79" s="89">
        <v>33997154.359999999</v>
      </c>
      <c r="G79" s="89">
        <v>-172423311.96000001</v>
      </c>
      <c r="H79" s="90" t="s">
        <v>7876</v>
      </c>
      <c r="I79" s="91"/>
    </row>
    <row r="80" spans="1:9" x14ac:dyDescent="0.2">
      <c r="A80" s="88" t="s">
        <v>508</v>
      </c>
      <c r="B80" s="88" t="s">
        <v>343</v>
      </c>
      <c r="C80" s="88" t="s">
        <v>308</v>
      </c>
      <c r="D80" s="89"/>
      <c r="E80" s="89">
        <v>66066111.670000002</v>
      </c>
      <c r="F80" s="89">
        <v>6881919.7999999998</v>
      </c>
      <c r="G80" s="89">
        <v>59184191.869999997</v>
      </c>
      <c r="H80" s="90" t="s">
        <v>509</v>
      </c>
      <c r="I80" s="91"/>
    </row>
    <row r="81" spans="1:9" x14ac:dyDescent="0.2">
      <c r="A81" s="88" t="s">
        <v>560</v>
      </c>
      <c r="B81" s="88" t="s">
        <v>343</v>
      </c>
      <c r="C81" s="88" t="s">
        <v>308</v>
      </c>
      <c r="D81" s="89"/>
      <c r="E81" s="89">
        <v>8156700.1500000004</v>
      </c>
      <c r="F81" s="89">
        <v>74506224.530000001</v>
      </c>
      <c r="G81" s="89">
        <v>-66349524.380000003</v>
      </c>
      <c r="H81" s="90" t="s">
        <v>561</v>
      </c>
      <c r="I81" s="91"/>
    </row>
    <row r="82" spans="1:9" x14ac:dyDescent="0.2">
      <c r="A82" s="88" t="s">
        <v>1109</v>
      </c>
      <c r="B82" s="88" t="s">
        <v>343</v>
      </c>
      <c r="C82" s="88" t="s">
        <v>308</v>
      </c>
      <c r="D82" s="89"/>
      <c r="E82" s="89"/>
      <c r="F82" s="89"/>
      <c r="G82" s="89"/>
      <c r="H82" s="90" t="s">
        <v>1110</v>
      </c>
      <c r="I82" s="91"/>
    </row>
    <row r="83" spans="1:9" x14ac:dyDescent="0.2">
      <c r="A83" s="88" t="s">
        <v>343</v>
      </c>
      <c r="B83" s="88" t="s">
        <v>343</v>
      </c>
      <c r="C83" s="88" t="s">
        <v>308</v>
      </c>
      <c r="D83" s="89"/>
      <c r="E83" s="89">
        <v>1131988902.1099999</v>
      </c>
      <c r="F83" s="89">
        <v>1131988902.1099999</v>
      </c>
      <c r="G83" s="89"/>
      <c r="H83" s="90" t="s">
        <v>1107</v>
      </c>
      <c r="I83" s="91"/>
    </row>
    <row r="85" spans="1:9" s="182" customFormat="1" ht="15" x14ac:dyDescent="0.25">
      <c r="A85" s="518"/>
      <c r="B85" s="518"/>
      <c r="C85" s="518"/>
      <c r="D85" s="519"/>
      <c r="E85" s="519"/>
      <c r="F85" s="519"/>
      <c r="G85" s="519">
        <f>-G80-G81</f>
        <v>7165332.5100000054</v>
      </c>
      <c r="H85" s="520" t="s">
        <v>1310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652"/>
  <sheetViews>
    <sheetView topLeftCell="A411" workbookViewId="0">
      <selection activeCell="H443" sqref="H443"/>
    </sheetView>
  </sheetViews>
  <sheetFormatPr defaultColWidth="8.85546875" defaultRowHeight="12.75" x14ac:dyDescent="0.2"/>
  <cols>
    <col min="1" max="1" width="8.140625" style="95" customWidth="1"/>
    <col min="2" max="3" width="4" style="388" bestFit="1" customWidth="1"/>
    <col min="4" max="4" width="4.85546875" style="388" bestFit="1" customWidth="1"/>
    <col min="5" max="5" width="14.42578125" style="389" bestFit="1" customWidth="1"/>
    <col min="6" max="7" width="13.7109375" style="389" bestFit="1" customWidth="1"/>
    <col min="8" max="8" width="14.42578125" style="389" bestFit="1" customWidth="1"/>
    <col min="9" max="9" width="65.28515625" style="390" bestFit="1" customWidth="1"/>
    <col min="10" max="10" width="13.42578125" bestFit="1" customWidth="1"/>
    <col min="11" max="12" width="12.7109375" bestFit="1" customWidth="1"/>
    <col min="13" max="13" width="17.42578125" bestFit="1" customWidth="1"/>
  </cols>
  <sheetData>
    <row r="1" spans="1:14" s="91" customFormat="1" x14ac:dyDescent="0.2">
      <c r="A1" s="225" t="s">
        <v>8575</v>
      </c>
      <c r="B1" s="88" t="s">
        <v>300</v>
      </c>
      <c r="C1" s="88" t="s">
        <v>301</v>
      </c>
      <c r="D1" s="88" t="s">
        <v>992</v>
      </c>
      <c r="E1" s="89" t="s">
        <v>302</v>
      </c>
      <c r="F1" s="89" t="s">
        <v>303</v>
      </c>
      <c r="G1" s="89" t="s">
        <v>304</v>
      </c>
      <c r="H1" s="89" t="s">
        <v>305</v>
      </c>
      <c r="I1" s="90" t="s">
        <v>993</v>
      </c>
    </row>
    <row r="2" spans="1:14" x14ac:dyDescent="0.2">
      <c r="A2" s="163" t="s">
        <v>8578</v>
      </c>
      <c r="B2" s="88" t="s">
        <v>306</v>
      </c>
      <c r="C2" s="88" t="s">
        <v>5969</v>
      </c>
      <c r="D2" s="88" t="s">
        <v>308</v>
      </c>
      <c r="E2" s="89">
        <v>28900000</v>
      </c>
      <c r="F2" s="89"/>
      <c r="G2" s="89"/>
      <c r="H2" s="658">
        <v>28900000</v>
      </c>
      <c r="I2" s="90" t="s">
        <v>5970</v>
      </c>
      <c r="J2" s="91"/>
    </row>
    <row r="3" spans="1:14" x14ac:dyDescent="0.2">
      <c r="B3" s="88" t="s">
        <v>306</v>
      </c>
      <c r="C3" s="88" t="s">
        <v>7249</v>
      </c>
      <c r="D3" s="88" t="s">
        <v>308</v>
      </c>
      <c r="E3" s="89">
        <v>11300000</v>
      </c>
      <c r="F3" s="89"/>
      <c r="G3" s="89"/>
      <c r="H3" s="478">
        <v>11300000</v>
      </c>
      <c r="I3" s="90" t="s">
        <v>7250</v>
      </c>
      <c r="J3" s="91"/>
    </row>
    <row r="4" spans="1:14" x14ac:dyDescent="0.2">
      <c r="B4" s="88" t="s">
        <v>306</v>
      </c>
      <c r="C4" s="88" t="s">
        <v>5971</v>
      </c>
      <c r="D4" s="88" t="s">
        <v>308</v>
      </c>
      <c r="E4" s="89">
        <v>2176035.21</v>
      </c>
      <c r="F4" s="89"/>
      <c r="G4" s="89">
        <v>955779.67</v>
      </c>
      <c r="H4" s="658">
        <v>1220255.54</v>
      </c>
      <c r="I4" s="90" t="s">
        <v>5972</v>
      </c>
      <c r="J4" s="91"/>
    </row>
    <row r="5" spans="1:14" x14ac:dyDescent="0.2">
      <c r="B5" s="88" t="s">
        <v>306</v>
      </c>
      <c r="C5" s="88" t="s">
        <v>7251</v>
      </c>
      <c r="D5" s="88" t="s">
        <v>308</v>
      </c>
      <c r="E5" s="89">
        <v>1873844.23</v>
      </c>
      <c r="F5" s="89"/>
      <c r="G5" s="89">
        <v>394892.12</v>
      </c>
      <c r="H5" s="478">
        <v>1478952.11</v>
      </c>
      <c r="I5" s="90" t="s">
        <v>7252</v>
      </c>
      <c r="J5" s="91"/>
    </row>
    <row r="6" spans="1:14" x14ac:dyDescent="0.2">
      <c r="B6" s="88" t="s">
        <v>306</v>
      </c>
      <c r="C6" s="88" t="s">
        <v>5361</v>
      </c>
      <c r="D6" s="88" t="s">
        <v>308</v>
      </c>
      <c r="E6" s="89">
        <v>1039597.25</v>
      </c>
      <c r="F6" s="89">
        <v>1445000</v>
      </c>
      <c r="G6" s="89">
        <v>1445000</v>
      </c>
      <c r="H6" s="639">
        <v>1039597.25</v>
      </c>
      <c r="I6" s="90" t="s">
        <v>5973</v>
      </c>
      <c r="J6" s="91"/>
    </row>
    <row r="7" spans="1:14" x14ac:dyDescent="0.2">
      <c r="B7" s="88" t="s">
        <v>306</v>
      </c>
      <c r="C7" s="88" t="s">
        <v>7253</v>
      </c>
      <c r="D7" s="88" t="s">
        <v>308</v>
      </c>
      <c r="E7" s="89">
        <v>109970.95</v>
      </c>
      <c r="F7" s="89">
        <v>435050</v>
      </c>
      <c r="G7" s="89">
        <v>435050</v>
      </c>
      <c r="H7" s="447">
        <v>109970.95</v>
      </c>
      <c r="I7" s="90" t="s">
        <v>7254</v>
      </c>
      <c r="J7" s="91"/>
    </row>
    <row r="8" spans="1:14" ht="13.5" thickBot="1" x14ac:dyDescent="0.25">
      <c r="A8" s="1054">
        <v>20</v>
      </c>
      <c r="B8" s="464" t="s">
        <v>306</v>
      </c>
      <c r="C8" s="464" t="s">
        <v>343</v>
      </c>
      <c r="D8" s="464" t="s">
        <v>308</v>
      </c>
      <c r="E8" s="465">
        <v>45399447.640000001</v>
      </c>
      <c r="F8" s="465">
        <v>1880050</v>
      </c>
      <c r="G8" s="465">
        <v>3230721.79</v>
      </c>
      <c r="H8" s="465">
        <v>44048775.850000001</v>
      </c>
      <c r="I8" s="466" t="s">
        <v>344</v>
      </c>
      <c r="J8" s="91"/>
    </row>
    <row r="9" spans="1:14" x14ac:dyDescent="0.2">
      <c r="B9" s="88" t="s">
        <v>345</v>
      </c>
      <c r="C9" s="88" t="s">
        <v>319</v>
      </c>
      <c r="D9" s="88" t="s">
        <v>308</v>
      </c>
      <c r="E9" s="89">
        <v>25507.67</v>
      </c>
      <c r="F9" s="89"/>
      <c r="G9" s="89">
        <v>141.44999999999999</v>
      </c>
      <c r="H9" s="89">
        <v>25366.22</v>
      </c>
      <c r="I9" s="90" t="s">
        <v>1279</v>
      </c>
      <c r="J9" s="224" t="s">
        <v>4827</v>
      </c>
      <c r="K9" s="131" t="s">
        <v>4828</v>
      </c>
      <c r="L9" s="131" t="s">
        <v>4829</v>
      </c>
      <c r="M9" s="131" t="s">
        <v>4830</v>
      </c>
    </row>
    <row r="10" spans="1:14" x14ac:dyDescent="0.2">
      <c r="B10" s="88" t="s">
        <v>345</v>
      </c>
      <c r="C10" s="88" t="s">
        <v>349</v>
      </c>
      <c r="D10" s="88" t="s">
        <v>308</v>
      </c>
      <c r="E10" s="89">
        <v>2209022.0699999998</v>
      </c>
      <c r="F10" s="89">
        <v>1880050</v>
      </c>
      <c r="G10" s="89">
        <v>166491.70000000001</v>
      </c>
      <c r="H10" s="89">
        <v>3922580.37</v>
      </c>
      <c r="I10" s="90" t="s">
        <v>1280</v>
      </c>
      <c r="J10" s="224" t="s">
        <v>412</v>
      </c>
      <c r="K10" s="451"/>
      <c r="L10" s="131"/>
      <c r="M10" s="131"/>
    </row>
    <row r="11" spans="1:14" x14ac:dyDescent="0.2">
      <c r="B11" s="88" t="s">
        <v>345</v>
      </c>
      <c r="C11" s="88" t="s">
        <v>840</v>
      </c>
      <c r="D11" s="88" t="s">
        <v>308</v>
      </c>
      <c r="E11" s="89">
        <v>46215171.240000002</v>
      </c>
      <c r="F11" s="89"/>
      <c r="G11" s="89">
        <v>16962829.219999999</v>
      </c>
      <c r="H11" s="89">
        <v>29252342.02</v>
      </c>
      <c r="I11" s="90" t="s">
        <v>7858</v>
      </c>
      <c r="J11" s="450">
        <f>E2+E3+E4+E5+E6+E7</f>
        <v>45399447.640000001</v>
      </c>
      <c r="K11" s="450">
        <f>F8</f>
        <v>1880050</v>
      </c>
      <c r="L11" s="450">
        <f>G8</f>
        <v>3230721.79</v>
      </c>
      <c r="M11" s="450">
        <f>J11+K11-L11</f>
        <v>44048775.850000001</v>
      </c>
    </row>
    <row r="12" spans="1:14" x14ac:dyDescent="0.2">
      <c r="B12" s="88" t="s">
        <v>345</v>
      </c>
      <c r="C12" s="88" t="s">
        <v>994</v>
      </c>
      <c r="D12" s="88" t="s">
        <v>308</v>
      </c>
      <c r="E12" s="89">
        <v>12981533.67</v>
      </c>
      <c r="F12" s="89">
        <v>3220987.8</v>
      </c>
      <c r="G12" s="89"/>
      <c r="H12" s="89">
        <v>16202521.470000001</v>
      </c>
      <c r="I12" s="90" t="s">
        <v>7859</v>
      </c>
      <c r="J12" s="224"/>
      <c r="K12" s="131"/>
      <c r="L12" s="131"/>
      <c r="M12" s="131"/>
    </row>
    <row r="13" spans="1:14" x14ac:dyDescent="0.2">
      <c r="B13" s="88" t="s">
        <v>345</v>
      </c>
      <c r="C13" s="88" t="s">
        <v>5361</v>
      </c>
      <c r="D13" s="88" t="s">
        <v>308</v>
      </c>
      <c r="E13" s="89">
        <v>44758724.060000002</v>
      </c>
      <c r="F13" s="89">
        <v>78.239999999999995</v>
      </c>
      <c r="G13" s="89">
        <v>1210</v>
      </c>
      <c r="H13" s="89">
        <v>44757592.299999997</v>
      </c>
      <c r="I13" s="90" t="s">
        <v>5362</v>
      </c>
      <c r="J13" s="450">
        <f>J7+J11</f>
        <v>45399447.640000001</v>
      </c>
      <c r="K13" s="451">
        <f>K7+K11</f>
        <v>1880050</v>
      </c>
      <c r="L13" s="451">
        <f>L11+L7</f>
        <v>3230721.79</v>
      </c>
      <c r="M13" s="450">
        <f>M11+M7</f>
        <v>44048775.850000001</v>
      </c>
    </row>
    <row r="14" spans="1:14" x14ac:dyDescent="0.2">
      <c r="A14" s="95">
        <v>26</v>
      </c>
      <c r="B14" s="88" t="s">
        <v>345</v>
      </c>
      <c r="C14" s="88" t="s">
        <v>343</v>
      </c>
      <c r="D14" s="88" t="s">
        <v>308</v>
      </c>
      <c r="E14" s="89">
        <v>106189958.70999999</v>
      </c>
      <c r="F14" s="89">
        <v>5101116.04</v>
      </c>
      <c r="G14" s="89">
        <v>17130672.370000001</v>
      </c>
      <c r="H14" s="89">
        <v>94160402.379999995</v>
      </c>
      <c r="I14" s="90" t="s">
        <v>110</v>
      </c>
      <c r="J14" s="91"/>
    </row>
    <row r="15" spans="1:14" x14ac:dyDescent="0.2">
      <c r="B15" s="88" t="s">
        <v>1007</v>
      </c>
      <c r="C15" s="88" t="s">
        <v>343</v>
      </c>
      <c r="D15" s="88" t="s">
        <v>308</v>
      </c>
      <c r="E15" s="89">
        <v>151589406.34999999</v>
      </c>
      <c r="F15" s="89">
        <v>6981166.04</v>
      </c>
      <c r="G15" s="89">
        <v>20361394.16</v>
      </c>
      <c r="H15" s="89">
        <v>138209178.22999999</v>
      </c>
      <c r="I15" s="90" t="s">
        <v>7860</v>
      </c>
      <c r="J15" s="880" t="s">
        <v>6651</v>
      </c>
      <c r="K15" s="881" t="s">
        <v>400</v>
      </c>
      <c r="L15" s="881"/>
      <c r="M15" s="882" t="s">
        <v>8667</v>
      </c>
    </row>
    <row r="16" spans="1:14" x14ac:dyDescent="0.2">
      <c r="B16" s="88" t="s">
        <v>351</v>
      </c>
      <c r="C16" s="88" t="s">
        <v>307</v>
      </c>
      <c r="D16" s="88" t="s">
        <v>308</v>
      </c>
      <c r="E16" s="89">
        <v>11083495.550000001</v>
      </c>
      <c r="F16" s="89">
        <v>216590</v>
      </c>
      <c r="G16" s="89"/>
      <c r="H16" s="89">
        <v>11300085.550000001</v>
      </c>
      <c r="I16" s="90" t="s">
        <v>6633</v>
      </c>
      <c r="J16" s="1059"/>
      <c r="K16" s="94"/>
      <c r="M16" s="884"/>
      <c r="N16" s="1031"/>
    </row>
    <row r="17" spans="1:14" x14ac:dyDescent="0.2">
      <c r="A17" s="95" t="s">
        <v>7235</v>
      </c>
      <c r="B17" s="88" t="s">
        <v>351</v>
      </c>
      <c r="C17" s="88" t="s">
        <v>343</v>
      </c>
      <c r="D17" s="88" t="s">
        <v>308</v>
      </c>
      <c r="E17" s="89">
        <v>11083495.550000001</v>
      </c>
      <c r="F17" s="89">
        <v>216590</v>
      </c>
      <c r="G17" s="89"/>
      <c r="H17" s="89">
        <v>11300085.550000001</v>
      </c>
      <c r="I17" s="90" t="s">
        <v>6633</v>
      </c>
      <c r="J17" s="547">
        <f>H2+H4</f>
        <v>30120255.539999999</v>
      </c>
      <c r="K17" s="862">
        <f>H6</f>
        <v>1039597.25</v>
      </c>
      <c r="M17" s="94">
        <v>33872887.219999999</v>
      </c>
      <c r="N17" s="1031">
        <v>43566</v>
      </c>
    </row>
    <row r="18" spans="1:14" x14ac:dyDescent="0.2">
      <c r="B18" s="88" t="s">
        <v>325</v>
      </c>
      <c r="C18" s="88" t="s">
        <v>351</v>
      </c>
      <c r="D18" s="88" t="s">
        <v>308</v>
      </c>
      <c r="E18" s="89">
        <v>-8888475.5500000007</v>
      </c>
      <c r="F18" s="89"/>
      <c r="G18" s="89">
        <v>971201</v>
      </c>
      <c r="H18" s="89">
        <v>-9859676.5500000007</v>
      </c>
      <c r="I18" s="90" t="s">
        <v>6634</v>
      </c>
      <c r="J18" s="735">
        <f>H6+H9</f>
        <v>1064963.47</v>
      </c>
      <c r="K18" s="566">
        <f>H12</f>
        <v>16202521.470000001</v>
      </c>
      <c r="M18" s="94">
        <v>13638330.970000001</v>
      </c>
      <c r="N18" s="1031">
        <v>44468</v>
      </c>
    </row>
    <row r="19" spans="1:14" x14ac:dyDescent="0.2">
      <c r="A19" s="95" t="s">
        <v>7916</v>
      </c>
      <c r="B19" s="88" t="s">
        <v>325</v>
      </c>
      <c r="C19" s="88" t="s">
        <v>343</v>
      </c>
      <c r="D19" s="88" t="s">
        <v>308</v>
      </c>
      <c r="E19" s="89">
        <v>-8888475.5500000007</v>
      </c>
      <c r="F19" s="89"/>
      <c r="G19" s="89">
        <v>971201</v>
      </c>
      <c r="H19" s="89">
        <v>-9859676.5500000007</v>
      </c>
      <c r="I19" s="90" t="s">
        <v>355</v>
      </c>
      <c r="J19" s="887">
        <f>J16+J17+J18</f>
        <v>31185219.009999998</v>
      </c>
      <c r="K19" s="374">
        <f>K16+K17+K18</f>
        <v>17242118.719999999</v>
      </c>
      <c r="L19" s="878">
        <f>J19+K19</f>
        <v>48427337.729999997</v>
      </c>
      <c r="M19" s="888">
        <f>M16+M17+M18</f>
        <v>47511218.189999998</v>
      </c>
    </row>
    <row r="20" spans="1:14" x14ac:dyDescent="0.2">
      <c r="B20" s="88" t="s">
        <v>327</v>
      </c>
      <c r="C20" s="88" t="s">
        <v>307</v>
      </c>
      <c r="D20" s="88" t="s">
        <v>308</v>
      </c>
      <c r="E20" s="89">
        <v>2129085.12</v>
      </c>
      <c r="F20" s="89"/>
      <c r="G20" s="89"/>
      <c r="H20" s="89">
        <v>2129085.12</v>
      </c>
      <c r="I20" s="90" t="s">
        <v>356</v>
      </c>
      <c r="J20" s="91"/>
    </row>
    <row r="21" spans="1:14" x14ac:dyDescent="0.2">
      <c r="B21" s="88" t="s">
        <v>327</v>
      </c>
      <c r="C21" s="88" t="s">
        <v>319</v>
      </c>
      <c r="D21" s="88" t="s">
        <v>308</v>
      </c>
      <c r="E21" s="89">
        <v>1108805.68</v>
      </c>
      <c r="F21" s="89">
        <v>12100</v>
      </c>
      <c r="G21" s="89">
        <v>27941.5</v>
      </c>
      <c r="H21" s="89">
        <v>1092964.18</v>
      </c>
      <c r="I21" s="90" t="s">
        <v>357</v>
      </c>
      <c r="J21" s="91"/>
    </row>
    <row r="22" spans="1:14" x14ac:dyDescent="0.2">
      <c r="A22" s="95" t="s">
        <v>7236</v>
      </c>
      <c r="B22" s="88" t="s">
        <v>327</v>
      </c>
      <c r="C22" s="88" t="s">
        <v>343</v>
      </c>
      <c r="D22" s="88" t="s">
        <v>308</v>
      </c>
      <c r="E22" s="89">
        <v>3237890.8</v>
      </c>
      <c r="F22" s="89">
        <v>12100</v>
      </c>
      <c r="G22" s="89">
        <v>27941.5</v>
      </c>
      <c r="H22" s="89">
        <v>3222049.3</v>
      </c>
      <c r="I22" s="90" t="s">
        <v>7861</v>
      </c>
      <c r="J22" s="91"/>
    </row>
    <row r="23" spans="1:14" x14ac:dyDescent="0.2">
      <c r="B23" s="88" t="s">
        <v>359</v>
      </c>
      <c r="C23" s="88" t="s">
        <v>327</v>
      </c>
      <c r="D23" s="88" t="s">
        <v>308</v>
      </c>
      <c r="E23" s="89">
        <v>-3023539.8</v>
      </c>
      <c r="F23" s="89">
        <v>27941.5</v>
      </c>
      <c r="G23" s="89">
        <v>139324</v>
      </c>
      <c r="H23" s="89">
        <v>-3134922.3</v>
      </c>
      <c r="I23" s="90" t="s">
        <v>360</v>
      </c>
      <c r="J23" s="91"/>
    </row>
    <row r="24" spans="1:14" x14ac:dyDescent="0.2">
      <c r="A24" s="95" t="s">
        <v>7918</v>
      </c>
      <c r="B24" s="88" t="s">
        <v>359</v>
      </c>
      <c r="C24" s="88" t="s">
        <v>343</v>
      </c>
      <c r="D24" s="88" t="s">
        <v>308</v>
      </c>
      <c r="E24" s="89">
        <v>-3023539.8</v>
      </c>
      <c r="F24" s="89">
        <v>27941.5</v>
      </c>
      <c r="G24" s="89">
        <v>139324</v>
      </c>
      <c r="H24" s="89">
        <v>-3134922.3</v>
      </c>
      <c r="I24" s="90" t="s">
        <v>361</v>
      </c>
      <c r="J24" s="91"/>
    </row>
    <row r="25" spans="1:14" x14ac:dyDescent="0.2">
      <c r="B25" s="88" t="s">
        <v>362</v>
      </c>
      <c r="C25" s="88" t="s">
        <v>307</v>
      </c>
      <c r="D25" s="88" t="s">
        <v>308</v>
      </c>
      <c r="E25" s="89"/>
      <c r="F25" s="89">
        <v>216590</v>
      </c>
      <c r="G25" s="89">
        <v>216590</v>
      </c>
      <c r="H25" s="89"/>
      <c r="I25" s="90" t="s">
        <v>363</v>
      </c>
      <c r="J25" s="91"/>
    </row>
    <row r="26" spans="1:14" x14ac:dyDescent="0.2">
      <c r="B26" s="88" t="s">
        <v>362</v>
      </c>
      <c r="C26" s="88" t="s">
        <v>319</v>
      </c>
      <c r="D26" s="88" t="s">
        <v>308</v>
      </c>
      <c r="E26" s="89"/>
      <c r="F26" s="89">
        <v>12100</v>
      </c>
      <c r="G26" s="89">
        <v>12100</v>
      </c>
      <c r="H26" s="89"/>
      <c r="I26" s="90" t="s">
        <v>365</v>
      </c>
      <c r="J26" s="91"/>
    </row>
    <row r="27" spans="1:14" x14ac:dyDescent="0.2">
      <c r="B27" s="88" t="s">
        <v>362</v>
      </c>
      <c r="C27" s="88" t="s">
        <v>343</v>
      </c>
      <c r="D27" s="88" t="s">
        <v>308</v>
      </c>
      <c r="E27" s="89"/>
      <c r="F27" s="89">
        <v>228690</v>
      </c>
      <c r="G27" s="89">
        <v>228690</v>
      </c>
      <c r="H27" s="89"/>
      <c r="I27" s="90" t="s">
        <v>366</v>
      </c>
      <c r="J27" s="91"/>
    </row>
    <row r="28" spans="1:14" x14ac:dyDescent="0.2">
      <c r="B28" s="88" t="s">
        <v>370</v>
      </c>
      <c r="C28" s="88" t="s">
        <v>307</v>
      </c>
      <c r="D28" s="88" t="s">
        <v>308</v>
      </c>
      <c r="E28" s="89">
        <v>15835</v>
      </c>
      <c r="F28" s="89">
        <v>473596</v>
      </c>
      <c r="G28" s="89">
        <v>463949</v>
      </c>
      <c r="H28" s="89">
        <v>25482</v>
      </c>
      <c r="I28" s="90" t="s">
        <v>371</v>
      </c>
      <c r="J28" s="91"/>
    </row>
    <row r="29" spans="1:14" x14ac:dyDescent="0.2">
      <c r="A29" s="95">
        <v>53</v>
      </c>
      <c r="B29" s="88" t="s">
        <v>370</v>
      </c>
      <c r="C29" s="88" t="s">
        <v>343</v>
      </c>
      <c r="D29" s="88" t="s">
        <v>308</v>
      </c>
      <c r="E29" s="89">
        <v>15835</v>
      </c>
      <c r="F29" s="89">
        <v>473596</v>
      </c>
      <c r="G29" s="89">
        <v>463949</v>
      </c>
      <c r="H29" s="89">
        <v>25482</v>
      </c>
      <c r="I29" s="90" t="s">
        <v>372</v>
      </c>
      <c r="J29" s="91"/>
    </row>
    <row r="30" spans="1:14" x14ac:dyDescent="0.2">
      <c r="B30" s="88" t="s">
        <v>373</v>
      </c>
      <c r="C30" s="88" t="s">
        <v>307</v>
      </c>
      <c r="D30" s="88" t="s">
        <v>308</v>
      </c>
      <c r="E30" s="89">
        <v>27720</v>
      </c>
      <c r="F30" s="89">
        <v>264000</v>
      </c>
      <c r="G30" s="89">
        <v>265080</v>
      </c>
      <c r="H30" s="89">
        <v>26640</v>
      </c>
      <c r="I30" s="90" t="s">
        <v>374</v>
      </c>
      <c r="J30" s="91"/>
    </row>
    <row r="31" spans="1:14" x14ac:dyDescent="0.2">
      <c r="B31" s="88" t="s">
        <v>373</v>
      </c>
      <c r="C31" s="88" t="s">
        <v>319</v>
      </c>
      <c r="D31" s="88" t="s">
        <v>308</v>
      </c>
      <c r="E31" s="89">
        <v>120000</v>
      </c>
      <c r="F31" s="89">
        <v>120000</v>
      </c>
      <c r="G31" s="89">
        <v>120000</v>
      </c>
      <c r="H31" s="89">
        <v>120000</v>
      </c>
      <c r="I31" s="90" t="s">
        <v>684</v>
      </c>
      <c r="J31" s="91"/>
    </row>
    <row r="32" spans="1:14" x14ac:dyDescent="0.2">
      <c r="A32" s="95">
        <v>54</v>
      </c>
      <c r="B32" s="88" t="s">
        <v>373</v>
      </c>
      <c r="C32" s="88" t="s">
        <v>343</v>
      </c>
      <c r="D32" s="88" t="s">
        <v>308</v>
      </c>
      <c r="E32" s="89">
        <v>147720</v>
      </c>
      <c r="F32" s="89">
        <v>384000</v>
      </c>
      <c r="G32" s="89">
        <v>385080</v>
      </c>
      <c r="H32" s="89">
        <v>146640</v>
      </c>
      <c r="I32" s="90" t="s">
        <v>375</v>
      </c>
      <c r="J32" s="91"/>
    </row>
    <row r="33" spans="2:10" x14ac:dyDescent="0.2">
      <c r="B33" s="88" t="s">
        <v>376</v>
      </c>
      <c r="C33" s="88" t="s">
        <v>307</v>
      </c>
      <c r="D33" s="88" t="s">
        <v>308</v>
      </c>
      <c r="E33" s="89"/>
      <c r="F33" s="89">
        <v>36220000</v>
      </c>
      <c r="G33" s="89">
        <v>36220000</v>
      </c>
      <c r="H33" s="89"/>
      <c r="I33" s="90" t="s">
        <v>377</v>
      </c>
      <c r="J33" s="91"/>
    </row>
    <row r="34" spans="2:10" x14ac:dyDescent="0.2">
      <c r="B34" s="88" t="s">
        <v>376</v>
      </c>
      <c r="C34" s="88" t="s">
        <v>347</v>
      </c>
      <c r="D34" s="88" t="s">
        <v>308</v>
      </c>
      <c r="E34" s="89"/>
      <c r="F34" s="89">
        <v>56800</v>
      </c>
      <c r="G34" s="89">
        <v>56800</v>
      </c>
      <c r="H34" s="89"/>
      <c r="I34" s="90" t="s">
        <v>1285</v>
      </c>
      <c r="J34" s="91"/>
    </row>
    <row r="35" spans="2:10" x14ac:dyDescent="0.2">
      <c r="B35" s="88" t="s">
        <v>376</v>
      </c>
      <c r="C35" s="88" t="s">
        <v>343</v>
      </c>
      <c r="D35" s="88" t="s">
        <v>308</v>
      </c>
      <c r="E35" s="89"/>
      <c r="F35" s="89">
        <v>36276800</v>
      </c>
      <c r="G35" s="89">
        <v>36276800</v>
      </c>
      <c r="H35" s="89"/>
      <c r="I35" s="90" t="s">
        <v>377</v>
      </c>
      <c r="J35" s="91"/>
    </row>
    <row r="36" spans="2:10" x14ac:dyDescent="0.2">
      <c r="B36" s="88" t="s">
        <v>378</v>
      </c>
      <c r="C36" s="88" t="s">
        <v>307</v>
      </c>
      <c r="D36" s="88" t="s">
        <v>308</v>
      </c>
      <c r="E36" s="89">
        <v>3205371.47</v>
      </c>
      <c r="F36" s="89">
        <v>55695841.280000001</v>
      </c>
      <c r="G36" s="89">
        <v>42259351.520000003</v>
      </c>
      <c r="H36" s="89">
        <v>16641861.23</v>
      </c>
      <c r="I36" s="90" t="s">
        <v>379</v>
      </c>
      <c r="J36" s="91"/>
    </row>
    <row r="37" spans="2:10" x14ac:dyDescent="0.2">
      <c r="B37" s="88" t="s">
        <v>378</v>
      </c>
      <c r="C37" s="88" t="s">
        <v>382</v>
      </c>
      <c r="D37" s="88" t="s">
        <v>308</v>
      </c>
      <c r="E37" s="89">
        <v>5823541.5300000003</v>
      </c>
      <c r="F37" s="89">
        <v>5859112</v>
      </c>
      <c r="G37" s="89">
        <v>7169717.5</v>
      </c>
      <c r="H37" s="89">
        <v>4512936.03</v>
      </c>
      <c r="I37" s="90" t="s">
        <v>383</v>
      </c>
      <c r="J37" s="91"/>
    </row>
    <row r="38" spans="2:10" x14ac:dyDescent="0.2">
      <c r="B38" s="88" t="s">
        <v>378</v>
      </c>
      <c r="C38" s="88" t="s">
        <v>384</v>
      </c>
      <c r="D38" s="88" t="s">
        <v>308</v>
      </c>
      <c r="E38" s="89">
        <v>1247168.3799999999</v>
      </c>
      <c r="F38" s="89">
        <v>883645</v>
      </c>
      <c r="G38" s="89">
        <v>1101399.5</v>
      </c>
      <c r="H38" s="89">
        <v>1029413.88</v>
      </c>
      <c r="I38" s="90" t="s">
        <v>1286</v>
      </c>
      <c r="J38" s="91"/>
    </row>
    <row r="39" spans="2:10" x14ac:dyDescent="0.2">
      <c r="B39" s="88" t="s">
        <v>378</v>
      </c>
      <c r="C39" s="88" t="s">
        <v>385</v>
      </c>
      <c r="D39" s="88" t="s">
        <v>308</v>
      </c>
      <c r="E39" s="89">
        <v>1980265.21</v>
      </c>
      <c r="F39" s="89">
        <v>2006356</v>
      </c>
      <c r="G39" s="89">
        <v>2418854.5</v>
      </c>
      <c r="H39" s="89">
        <v>1567766.71</v>
      </c>
      <c r="I39" s="90" t="s">
        <v>1287</v>
      </c>
      <c r="J39" s="91"/>
    </row>
    <row r="40" spans="2:10" x14ac:dyDescent="0.2">
      <c r="B40" s="88" t="s">
        <v>378</v>
      </c>
      <c r="C40" s="88" t="s">
        <v>387</v>
      </c>
      <c r="D40" s="88" t="s">
        <v>308</v>
      </c>
      <c r="E40" s="89">
        <v>80650.100000000006</v>
      </c>
      <c r="F40" s="89">
        <v>1562093</v>
      </c>
      <c r="G40" s="89">
        <v>1566960.34</v>
      </c>
      <c r="H40" s="89">
        <v>75782.759999999995</v>
      </c>
      <c r="I40" s="90" t="s">
        <v>388</v>
      </c>
      <c r="J40" s="91"/>
    </row>
    <row r="41" spans="2:10" x14ac:dyDescent="0.2">
      <c r="B41" s="88" t="s">
        <v>378</v>
      </c>
      <c r="C41" s="88" t="s">
        <v>389</v>
      </c>
      <c r="D41" s="88" t="s">
        <v>308</v>
      </c>
      <c r="E41" s="89">
        <v>30859.29</v>
      </c>
      <c r="F41" s="89">
        <v>582239</v>
      </c>
      <c r="G41" s="89">
        <v>533023.62</v>
      </c>
      <c r="H41" s="89">
        <v>80074.67</v>
      </c>
      <c r="I41" s="90" t="s">
        <v>390</v>
      </c>
      <c r="J41" s="91"/>
    </row>
    <row r="42" spans="2:10" x14ac:dyDescent="0.2">
      <c r="B42" s="88" t="s">
        <v>378</v>
      </c>
      <c r="C42" s="88" t="s">
        <v>391</v>
      </c>
      <c r="D42" s="88" t="s">
        <v>308</v>
      </c>
      <c r="E42" s="89">
        <v>26255.67</v>
      </c>
      <c r="F42" s="89">
        <v>209109</v>
      </c>
      <c r="G42" s="89">
        <v>205555</v>
      </c>
      <c r="H42" s="89">
        <v>29809.67</v>
      </c>
      <c r="I42" s="90" t="s">
        <v>392</v>
      </c>
      <c r="J42" s="91"/>
    </row>
    <row r="43" spans="2:10" x14ac:dyDescent="0.2">
      <c r="B43" s="88" t="s">
        <v>378</v>
      </c>
      <c r="C43" s="88" t="s">
        <v>592</v>
      </c>
      <c r="D43" s="88" t="s">
        <v>308</v>
      </c>
      <c r="E43" s="89">
        <v>28231.05</v>
      </c>
      <c r="F43" s="89">
        <v>113781</v>
      </c>
      <c r="G43" s="89">
        <v>113723.26</v>
      </c>
      <c r="H43" s="89">
        <v>28288.79</v>
      </c>
      <c r="I43" s="90" t="s">
        <v>593</v>
      </c>
      <c r="J43" s="91"/>
    </row>
    <row r="44" spans="2:10" x14ac:dyDescent="0.2">
      <c r="B44" s="88" t="s">
        <v>378</v>
      </c>
      <c r="C44" s="88" t="s">
        <v>594</v>
      </c>
      <c r="D44" s="88" t="s">
        <v>308</v>
      </c>
      <c r="E44" s="89">
        <v>21919.4</v>
      </c>
      <c r="F44" s="89">
        <v>108974</v>
      </c>
      <c r="G44" s="89">
        <v>103593.76</v>
      </c>
      <c r="H44" s="89">
        <v>27299.64</v>
      </c>
      <c r="I44" s="90" t="s">
        <v>1009</v>
      </c>
      <c r="J44" s="91"/>
    </row>
    <row r="45" spans="2:10" x14ac:dyDescent="0.2">
      <c r="B45" s="88" t="s">
        <v>378</v>
      </c>
      <c r="C45" s="88" t="s">
        <v>398</v>
      </c>
      <c r="D45" s="88" t="s">
        <v>308</v>
      </c>
      <c r="E45" s="89">
        <v>36545.19</v>
      </c>
      <c r="F45" s="89">
        <v>519528</v>
      </c>
      <c r="G45" s="89">
        <v>521939.98</v>
      </c>
      <c r="H45" s="89">
        <v>34133.21</v>
      </c>
      <c r="I45" s="90" t="s">
        <v>596</v>
      </c>
      <c r="J45" s="91"/>
    </row>
    <row r="46" spans="2:10" x14ac:dyDescent="0.2">
      <c r="B46" s="88" t="s">
        <v>378</v>
      </c>
      <c r="C46" s="88" t="s">
        <v>597</v>
      </c>
      <c r="D46" s="88" t="s">
        <v>308</v>
      </c>
      <c r="E46" s="89">
        <v>34232.57</v>
      </c>
      <c r="F46" s="89">
        <v>184877</v>
      </c>
      <c r="G46" s="89">
        <v>185167.42</v>
      </c>
      <c r="H46" s="89">
        <v>33942.15</v>
      </c>
      <c r="I46" s="90" t="s">
        <v>598</v>
      </c>
      <c r="J46" s="91"/>
    </row>
    <row r="47" spans="2:10" x14ac:dyDescent="0.2">
      <c r="B47" s="88" t="s">
        <v>378</v>
      </c>
      <c r="C47" s="88" t="s">
        <v>599</v>
      </c>
      <c r="D47" s="88" t="s">
        <v>308</v>
      </c>
      <c r="E47" s="89">
        <v>28209.94</v>
      </c>
      <c r="F47" s="89">
        <v>63134</v>
      </c>
      <c r="G47" s="89">
        <v>52693.26</v>
      </c>
      <c r="H47" s="89">
        <v>38650.68</v>
      </c>
      <c r="I47" s="90" t="s">
        <v>7862</v>
      </c>
      <c r="J47" s="91"/>
    </row>
    <row r="48" spans="2:10" x14ac:dyDescent="0.2">
      <c r="B48" s="88" t="s">
        <v>378</v>
      </c>
      <c r="C48" s="88" t="s">
        <v>399</v>
      </c>
      <c r="D48" s="88" t="s">
        <v>308</v>
      </c>
      <c r="E48" s="89">
        <v>11586.46</v>
      </c>
      <c r="F48" s="89">
        <v>50190.48</v>
      </c>
      <c r="G48" s="89">
        <v>1020.38</v>
      </c>
      <c r="H48" s="89">
        <v>60756.56</v>
      </c>
      <c r="I48" s="90" t="s">
        <v>7863</v>
      </c>
      <c r="J48" s="91"/>
    </row>
    <row r="49" spans="1:10" x14ac:dyDescent="0.2">
      <c r="B49" s="88" t="s">
        <v>378</v>
      </c>
      <c r="C49" s="88" t="s">
        <v>797</v>
      </c>
      <c r="D49" s="88" t="s">
        <v>308</v>
      </c>
      <c r="E49" s="89">
        <v>7051916.9199999999</v>
      </c>
      <c r="F49" s="89">
        <v>10982127.710000001</v>
      </c>
      <c r="G49" s="89">
        <v>10000726</v>
      </c>
      <c r="H49" s="89">
        <v>8033318.6299999999</v>
      </c>
      <c r="I49" s="90" t="s">
        <v>5363</v>
      </c>
      <c r="J49" s="91"/>
    </row>
    <row r="50" spans="1:10" x14ac:dyDescent="0.2">
      <c r="A50" s="95">
        <v>52</v>
      </c>
      <c r="B50" s="88" t="s">
        <v>378</v>
      </c>
      <c r="C50" s="88" t="s">
        <v>343</v>
      </c>
      <c r="D50" s="88" t="s">
        <v>308</v>
      </c>
      <c r="E50" s="89">
        <v>19606753.18</v>
      </c>
      <c r="F50" s="89">
        <v>78821007.469999999</v>
      </c>
      <c r="G50" s="89">
        <v>66233726.039999999</v>
      </c>
      <c r="H50" s="89">
        <v>32194034.609999999</v>
      </c>
      <c r="I50" s="90" t="s">
        <v>7864</v>
      </c>
      <c r="J50" s="91"/>
    </row>
    <row r="51" spans="1:10" x14ac:dyDescent="0.2">
      <c r="B51" s="88" t="s">
        <v>1012</v>
      </c>
      <c r="C51" s="88" t="s">
        <v>343</v>
      </c>
      <c r="D51" s="88" t="s">
        <v>308</v>
      </c>
      <c r="E51" s="89">
        <v>22179679.18</v>
      </c>
      <c r="F51" s="89">
        <v>116440724.97</v>
      </c>
      <c r="G51" s="89">
        <v>104726711.54000001</v>
      </c>
      <c r="H51" s="89">
        <v>33893692.609999999</v>
      </c>
      <c r="I51" s="90" t="s">
        <v>7865</v>
      </c>
      <c r="J51" s="91"/>
    </row>
    <row r="52" spans="1:10" x14ac:dyDescent="0.2">
      <c r="A52" s="95">
        <v>34</v>
      </c>
      <c r="B52" s="88" t="s">
        <v>394</v>
      </c>
      <c r="C52" s="88" t="s">
        <v>385</v>
      </c>
      <c r="D52" s="88" t="s">
        <v>308</v>
      </c>
      <c r="E52" s="89">
        <v>245542</v>
      </c>
      <c r="F52" s="89">
        <v>3096055</v>
      </c>
      <c r="G52" s="89">
        <v>3257184</v>
      </c>
      <c r="H52" s="89">
        <v>84413</v>
      </c>
      <c r="I52" s="90" t="s">
        <v>689</v>
      </c>
      <c r="J52" s="91"/>
    </row>
    <row r="53" spans="1:10" x14ac:dyDescent="0.2">
      <c r="B53" s="388" t="s">
        <v>394</v>
      </c>
      <c r="C53" s="388" t="s">
        <v>347</v>
      </c>
      <c r="D53" s="388" t="s">
        <v>316</v>
      </c>
      <c r="E53" s="389">
        <v>23737</v>
      </c>
      <c r="F53" s="389">
        <v>3109798</v>
      </c>
      <c r="G53" s="389">
        <v>3133135</v>
      </c>
      <c r="H53" s="389">
        <v>400</v>
      </c>
      <c r="I53" s="390" t="s">
        <v>1014</v>
      </c>
    </row>
    <row r="54" spans="1:10" x14ac:dyDescent="0.2">
      <c r="B54" s="388" t="s">
        <v>394</v>
      </c>
      <c r="C54" s="388" t="s">
        <v>347</v>
      </c>
      <c r="D54" s="388" t="s">
        <v>317</v>
      </c>
      <c r="E54" s="389">
        <v>220</v>
      </c>
      <c r="F54" s="389">
        <v>1313115</v>
      </c>
      <c r="G54" s="389">
        <v>1312679</v>
      </c>
      <c r="H54" s="389">
        <v>656</v>
      </c>
      <c r="I54" s="390" t="s">
        <v>1015</v>
      </c>
    </row>
    <row r="55" spans="1:10" x14ac:dyDescent="0.2">
      <c r="B55" s="388" t="s">
        <v>394</v>
      </c>
      <c r="C55" s="388" t="s">
        <v>347</v>
      </c>
      <c r="D55" s="388" t="s">
        <v>1016</v>
      </c>
      <c r="E55" s="389">
        <v>33972</v>
      </c>
      <c r="F55" s="389">
        <v>1283896</v>
      </c>
      <c r="G55" s="389">
        <v>1317556</v>
      </c>
      <c r="H55" s="389">
        <v>312</v>
      </c>
      <c r="I55" s="390" t="s">
        <v>1017</v>
      </c>
    </row>
    <row r="56" spans="1:10" x14ac:dyDescent="0.2">
      <c r="B56" s="388" t="s">
        <v>394</v>
      </c>
      <c r="C56" s="388" t="s">
        <v>347</v>
      </c>
      <c r="D56" s="388" t="s">
        <v>1018</v>
      </c>
      <c r="F56" s="389">
        <v>66710</v>
      </c>
      <c r="G56" s="389">
        <v>66710</v>
      </c>
      <c r="I56" s="390" t="s">
        <v>1019</v>
      </c>
    </row>
    <row r="57" spans="1:10" x14ac:dyDescent="0.2">
      <c r="B57" s="388" t="s">
        <v>394</v>
      </c>
      <c r="C57" s="388" t="s">
        <v>347</v>
      </c>
      <c r="D57" s="388" t="s">
        <v>382</v>
      </c>
      <c r="F57" s="389">
        <v>470672</v>
      </c>
      <c r="G57" s="389">
        <v>470084</v>
      </c>
      <c r="H57" s="389">
        <v>588</v>
      </c>
      <c r="I57" s="390" t="s">
        <v>1020</v>
      </c>
    </row>
    <row r="58" spans="1:10" x14ac:dyDescent="0.2">
      <c r="B58" s="388" t="s">
        <v>394</v>
      </c>
      <c r="C58" s="388" t="s">
        <v>347</v>
      </c>
      <c r="D58" s="388" t="s">
        <v>1021</v>
      </c>
      <c r="F58" s="389">
        <v>65374</v>
      </c>
      <c r="G58" s="389">
        <v>65374</v>
      </c>
      <c r="I58" s="390" t="s">
        <v>1022</v>
      </c>
    </row>
    <row r="59" spans="1:10" x14ac:dyDescent="0.2">
      <c r="B59" s="388" t="s">
        <v>394</v>
      </c>
      <c r="C59" s="388" t="s">
        <v>347</v>
      </c>
      <c r="D59" s="388" t="s">
        <v>306</v>
      </c>
      <c r="F59" s="389">
        <v>174035</v>
      </c>
      <c r="G59" s="389">
        <v>174035</v>
      </c>
      <c r="I59" s="390" t="s">
        <v>1023</v>
      </c>
    </row>
    <row r="60" spans="1:10" x14ac:dyDescent="0.2">
      <c r="B60" s="388" t="s">
        <v>394</v>
      </c>
      <c r="C60" s="388" t="s">
        <v>347</v>
      </c>
      <c r="D60" s="388" t="s">
        <v>1024</v>
      </c>
      <c r="F60" s="389">
        <v>142554</v>
      </c>
      <c r="G60" s="389">
        <v>142554</v>
      </c>
      <c r="I60" s="390" t="s">
        <v>1025</v>
      </c>
    </row>
    <row r="61" spans="1:10" x14ac:dyDescent="0.2">
      <c r="B61" s="388" t="s">
        <v>394</v>
      </c>
      <c r="C61" s="388" t="s">
        <v>347</v>
      </c>
      <c r="D61" s="388" t="s">
        <v>617</v>
      </c>
      <c r="F61" s="389">
        <v>178837</v>
      </c>
      <c r="G61" s="389">
        <v>178837</v>
      </c>
      <c r="I61" s="390" t="s">
        <v>1026</v>
      </c>
    </row>
    <row r="62" spans="1:10" x14ac:dyDescent="0.2">
      <c r="B62" s="388" t="s">
        <v>394</v>
      </c>
      <c r="C62" s="388" t="s">
        <v>347</v>
      </c>
      <c r="D62" s="388" t="s">
        <v>1027</v>
      </c>
      <c r="F62" s="389">
        <v>36276</v>
      </c>
      <c r="G62" s="389">
        <v>36276</v>
      </c>
      <c r="I62" s="390" t="s">
        <v>1028</v>
      </c>
    </row>
    <row r="63" spans="1:10" x14ac:dyDescent="0.2">
      <c r="B63" s="388" t="s">
        <v>394</v>
      </c>
      <c r="C63" s="388" t="s">
        <v>347</v>
      </c>
      <c r="D63" s="388" t="s">
        <v>1029</v>
      </c>
      <c r="F63" s="389">
        <v>12541</v>
      </c>
      <c r="G63" s="389">
        <v>12541</v>
      </c>
      <c r="I63" s="390" t="s">
        <v>1030</v>
      </c>
    </row>
    <row r="64" spans="1:10" x14ac:dyDescent="0.2">
      <c r="B64" s="388" t="s">
        <v>394</v>
      </c>
      <c r="C64" s="388" t="s">
        <v>347</v>
      </c>
      <c r="D64" s="388" t="s">
        <v>385</v>
      </c>
      <c r="F64" s="389">
        <v>225679</v>
      </c>
      <c r="G64" s="389">
        <v>225679</v>
      </c>
      <c r="I64" s="390" t="s">
        <v>1031</v>
      </c>
    </row>
    <row r="65" spans="1:19" x14ac:dyDescent="0.2">
      <c r="B65" s="388" t="s">
        <v>394</v>
      </c>
      <c r="C65" s="388" t="s">
        <v>347</v>
      </c>
      <c r="D65" s="388" t="s">
        <v>1032</v>
      </c>
      <c r="E65" s="389">
        <v>2247</v>
      </c>
      <c r="F65" s="389">
        <v>60616</v>
      </c>
      <c r="G65" s="389">
        <v>61528</v>
      </c>
      <c r="H65" s="389">
        <v>1335</v>
      </c>
      <c r="I65" s="390" t="s">
        <v>1033</v>
      </c>
    </row>
    <row r="66" spans="1:19" x14ac:dyDescent="0.2">
      <c r="B66" s="388" t="s">
        <v>394</v>
      </c>
      <c r="C66" s="388" t="s">
        <v>347</v>
      </c>
      <c r="D66" s="388" t="s">
        <v>387</v>
      </c>
      <c r="F66" s="389">
        <v>319938</v>
      </c>
      <c r="G66" s="389">
        <v>319938</v>
      </c>
      <c r="I66" s="390" t="s">
        <v>1034</v>
      </c>
    </row>
    <row r="67" spans="1:19" x14ac:dyDescent="0.2">
      <c r="B67" s="388" t="s">
        <v>394</v>
      </c>
      <c r="C67" s="388" t="s">
        <v>347</v>
      </c>
      <c r="D67" s="388" t="s">
        <v>389</v>
      </c>
      <c r="F67" s="389">
        <v>146622</v>
      </c>
      <c r="G67" s="389">
        <v>146622</v>
      </c>
      <c r="I67" s="390" t="s">
        <v>1035</v>
      </c>
    </row>
    <row r="68" spans="1:19" x14ac:dyDescent="0.2">
      <c r="B68" s="388" t="s">
        <v>394</v>
      </c>
      <c r="C68" s="388" t="s">
        <v>347</v>
      </c>
      <c r="D68" s="388" t="s">
        <v>399</v>
      </c>
      <c r="F68" s="389">
        <v>451749</v>
      </c>
      <c r="G68" s="389">
        <v>451749</v>
      </c>
      <c r="I68" s="390" t="s">
        <v>1036</v>
      </c>
    </row>
    <row r="69" spans="1:19" x14ac:dyDescent="0.2">
      <c r="B69" s="388" t="s">
        <v>394</v>
      </c>
      <c r="C69" s="388" t="s">
        <v>347</v>
      </c>
      <c r="D69" s="388" t="s">
        <v>1010</v>
      </c>
      <c r="E69" s="389">
        <v>516</v>
      </c>
      <c r="F69" s="389">
        <v>271622</v>
      </c>
      <c r="G69" s="389">
        <v>272138</v>
      </c>
      <c r="I69" s="390" t="s">
        <v>1037</v>
      </c>
    </row>
    <row r="70" spans="1:19" x14ac:dyDescent="0.2">
      <c r="B70" s="388" t="s">
        <v>394</v>
      </c>
      <c r="C70" s="388" t="s">
        <v>347</v>
      </c>
      <c r="D70" s="388" t="s">
        <v>797</v>
      </c>
      <c r="F70" s="389">
        <v>402778</v>
      </c>
      <c r="G70" s="389">
        <v>402778</v>
      </c>
      <c r="I70" s="390" t="s">
        <v>1038</v>
      </c>
    </row>
    <row r="71" spans="1:19" x14ac:dyDescent="0.2">
      <c r="B71" s="388" t="s">
        <v>394</v>
      </c>
      <c r="C71" s="388" t="s">
        <v>347</v>
      </c>
      <c r="D71" s="388" t="s">
        <v>602</v>
      </c>
      <c r="F71" s="389">
        <v>158170</v>
      </c>
      <c r="G71" s="389">
        <v>158170</v>
      </c>
      <c r="I71" s="390" t="s">
        <v>1039</v>
      </c>
      <c r="J71" s="890" t="s">
        <v>9310</v>
      </c>
      <c r="K71" s="890"/>
      <c r="L71" s="890"/>
      <c r="M71" s="890"/>
      <c r="N71" s="890"/>
      <c r="O71" s="890"/>
      <c r="P71" s="890"/>
      <c r="Q71" s="890"/>
      <c r="R71" s="890"/>
      <c r="S71" s="890"/>
    </row>
    <row r="72" spans="1:19" x14ac:dyDescent="0.2">
      <c r="A72" s="95">
        <v>35</v>
      </c>
      <c r="B72" s="88" t="s">
        <v>394</v>
      </c>
      <c r="C72" s="88" t="s">
        <v>347</v>
      </c>
      <c r="D72" s="88" t="s">
        <v>308</v>
      </c>
      <c r="E72" s="89">
        <v>60692</v>
      </c>
      <c r="F72" s="89">
        <v>8890982</v>
      </c>
      <c r="G72" s="89">
        <v>8948383</v>
      </c>
      <c r="H72" s="89">
        <v>3291</v>
      </c>
      <c r="I72" s="90" t="s">
        <v>395</v>
      </c>
      <c r="J72" s="445">
        <f>H75</f>
        <v>324762</v>
      </c>
      <c r="K72" s="565" t="s">
        <v>1681</v>
      </c>
      <c r="L72" s="565"/>
    </row>
    <row r="73" spans="1:19" x14ac:dyDescent="0.2">
      <c r="B73" s="388" t="s">
        <v>394</v>
      </c>
      <c r="C73" s="388" t="s">
        <v>394</v>
      </c>
      <c r="D73" s="388" t="s">
        <v>307</v>
      </c>
      <c r="F73" s="389">
        <v>5067439</v>
      </c>
      <c r="G73" s="389">
        <v>4859297</v>
      </c>
      <c r="H73" s="389">
        <v>208142</v>
      </c>
      <c r="I73" s="390" t="s">
        <v>1040</v>
      </c>
    </row>
    <row r="74" spans="1:19" x14ac:dyDescent="0.2">
      <c r="B74" s="388" t="s">
        <v>394</v>
      </c>
      <c r="C74" s="388" t="s">
        <v>394</v>
      </c>
      <c r="D74" s="388" t="s">
        <v>822</v>
      </c>
      <c r="F74" s="389">
        <v>2824703</v>
      </c>
      <c r="G74" s="389">
        <v>2708083</v>
      </c>
      <c r="H74" s="811">
        <v>116620</v>
      </c>
      <c r="I74" s="390" t="s">
        <v>8556</v>
      </c>
    </row>
    <row r="75" spans="1:19" x14ac:dyDescent="0.2">
      <c r="A75" s="95">
        <v>35</v>
      </c>
      <c r="B75" s="88" t="s">
        <v>394</v>
      </c>
      <c r="C75" s="88" t="s">
        <v>394</v>
      </c>
      <c r="D75" s="88" t="s">
        <v>308</v>
      </c>
      <c r="E75" s="89"/>
      <c r="F75" s="89">
        <v>7892142</v>
      </c>
      <c r="G75" s="89">
        <v>7567380</v>
      </c>
      <c r="H75" s="447">
        <v>324762</v>
      </c>
      <c r="I75" s="90" t="s">
        <v>694</v>
      </c>
      <c r="J75" s="91"/>
    </row>
    <row r="76" spans="1:19" x14ac:dyDescent="0.2">
      <c r="B76" s="388" t="s">
        <v>394</v>
      </c>
      <c r="C76" s="388" t="s">
        <v>576</v>
      </c>
      <c r="D76" s="388" t="s">
        <v>317</v>
      </c>
      <c r="F76" s="389">
        <v>3521</v>
      </c>
      <c r="G76" s="389">
        <v>3521</v>
      </c>
      <c r="I76" s="390" t="s">
        <v>1015</v>
      </c>
    </row>
    <row r="77" spans="1:19" x14ac:dyDescent="0.2">
      <c r="B77" s="388" t="s">
        <v>394</v>
      </c>
      <c r="C77" s="388" t="s">
        <v>576</v>
      </c>
      <c r="D77" s="388" t="s">
        <v>1016</v>
      </c>
      <c r="F77" s="389">
        <v>336</v>
      </c>
      <c r="G77" s="389">
        <v>336</v>
      </c>
      <c r="I77" s="390" t="s">
        <v>1017</v>
      </c>
    </row>
    <row r="78" spans="1:19" x14ac:dyDescent="0.2">
      <c r="B78" s="388" t="s">
        <v>394</v>
      </c>
      <c r="C78" s="388" t="s">
        <v>576</v>
      </c>
      <c r="D78" s="388" t="s">
        <v>1021</v>
      </c>
      <c r="F78" s="389">
        <v>140</v>
      </c>
      <c r="G78" s="389">
        <v>140</v>
      </c>
      <c r="I78" s="390" t="s">
        <v>1022</v>
      </c>
    </row>
    <row r="79" spans="1:19" x14ac:dyDescent="0.2">
      <c r="B79" s="388" t="s">
        <v>394</v>
      </c>
      <c r="C79" s="388" t="s">
        <v>576</v>
      </c>
      <c r="D79" s="388" t="s">
        <v>1024</v>
      </c>
      <c r="F79" s="389">
        <v>168</v>
      </c>
      <c r="G79" s="389">
        <v>168</v>
      </c>
      <c r="I79" s="390" t="s">
        <v>1025</v>
      </c>
    </row>
    <row r="80" spans="1:19" x14ac:dyDescent="0.2">
      <c r="B80" s="388" t="s">
        <v>394</v>
      </c>
      <c r="C80" s="388" t="s">
        <v>576</v>
      </c>
      <c r="D80" s="388" t="s">
        <v>797</v>
      </c>
      <c r="F80" s="389">
        <v>238</v>
      </c>
      <c r="G80" s="389">
        <v>238</v>
      </c>
      <c r="I80" s="390" t="s">
        <v>1038</v>
      </c>
    </row>
    <row r="81" spans="1:10" x14ac:dyDescent="0.2">
      <c r="B81" s="88" t="s">
        <v>394</v>
      </c>
      <c r="C81" s="88" t="s">
        <v>576</v>
      </c>
      <c r="D81" s="88" t="s">
        <v>308</v>
      </c>
      <c r="E81" s="89"/>
      <c r="F81" s="89">
        <v>4403</v>
      </c>
      <c r="G81" s="89">
        <v>4403</v>
      </c>
      <c r="H81" s="89"/>
      <c r="I81" s="90" t="s">
        <v>8557</v>
      </c>
      <c r="J81" s="91"/>
    </row>
    <row r="82" spans="1:10" x14ac:dyDescent="0.2">
      <c r="B82" s="388" t="s">
        <v>394</v>
      </c>
      <c r="C82" s="388" t="s">
        <v>336</v>
      </c>
      <c r="D82" s="388" t="s">
        <v>883</v>
      </c>
      <c r="E82" s="389">
        <v>102662</v>
      </c>
      <c r="F82" s="389">
        <v>2766697</v>
      </c>
      <c r="G82" s="389">
        <v>2779225</v>
      </c>
      <c r="H82" s="389">
        <v>90134</v>
      </c>
      <c r="I82" s="390" t="s">
        <v>1041</v>
      </c>
    </row>
    <row r="83" spans="1:10" x14ac:dyDescent="0.2">
      <c r="B83" s="388" t="s">
        <v>394</v>
      </c>
      <c r="C83" s="388" t="s">
        <v>336</v>
      </c>
      <c r="D83" s="388" t="s">
        <v>1043</v>
      </c>
      <c r="F83" s="389">
        <v>3858</v>
      </c>
      <c r="G83" s="389">
        <v>3858</v>
      </c>
      <c r="I83" s="390" t="s">
        <v>1044</v>
      </c>
    </row>
    <row r="84" spans="1:10" x14ac:dyDescent="0.2">
      <c r="B84" s="388" t="s">
        <v>394</v>
      </c>
      <c r="C84" s="388" t="s">
        <v>336</v>
      </c>
      <c r="D84" s="388" t="s">
        <v>7255</v>
      </c>
      <c r="F84" s="389">
        <v>26958</v>
      </c>
      <c r="G84" s="389">
        <v>26958</v>
      </c>
      <c r="I84" s="390" t="s">
        <v>7256</v>
      </c>
    </row>
    <row r="85" spans="1:10" x14ac:dyDescent="0.2">
      <c r="B85" s="388" t="s">
        <v>394</v>
      </c>
      <c r="C85" s="388" t="s">
        <v>336</v>
      </c>
      <c r="D85" s="388" t="s">
        <v>953</v>
      </c>
      <c r="F85" s="389">
        <v>2682</v>
      </c>
      <c r="G85" s="389">
        <v>2682</v>
      </c>
      <c r="I85" s="390" t="s">
        <v>7866</v>
      </c>
    </row>
    <row r="86" spans="1:10" x14ac:dyDescent="0.2">
      <c r="B86" s="388" t="s">
        <v>394</v>
      </c>
      <c r="C86" s="388" t="s">
        <v>336</v>
      </c>
      <c r="D86" s="388" t="s">
        <v>955</v>
      </c>
      <c r="F86" s="389">
        <v>576</v>
      </c>
      <c r="G86" s="389">
        <v>576</v>
      </c>
      <c r="I86" s="390" t="s">
        <v>7867</v>
      </c>
    </row>
    <row r="87" spans="1:10" x14ac:dyDescent="0.2">
      <c r="B87" s="388" t="s">
        <v>394</v>
      </c>
      <c r="C87" s="388" t="s">
        <v>336</v>
      </c>
      <c r="D87" s="388" t="s">
        <v>1052</v>
      </c>
      <c r="F87" s="389">
        <v>9859</v>
      </c>
      <c r="G87" s="389">
        <v>9859</v>
      </c>
      <c r="I87" s="390" t="s">
        <v>1053</v>
      </c>
    </row>
    <row r="88" spans="1:10" x14ac:dyDescent="0.2">
      <c r="A88" s="95">
        <v>35</v>
      </c>
      <c r="B88" s="88" t="s">
        <v>394</v>
      </c>
      <c r="C88" s="88" t="s">
        <v>336</v>
      </c>
      <c r="D88" s="88" t="s">
        <v>308</v>
      </c>
      <c r="E88" s="89">
        <v>102662</v>
      </c>
      <c r="F88" s="89">
        <v>2810630</v>
      </c>
      <c r="G88" s="89">
        <v>2823158</v>
      </c>
      <c r="H88" s="89">
        <v>90134</v>
      </c>
      <c r="I88" s="90" t="s">
        <v>695</v>
      </c>
      <c r="J88" s="91"/>
    </row>
    <row r="89" spans="1:10" x14ac:dyDescent="0.2">
      <c r="B89" s="388" t="s">
        <v>394</v>
      </c>
      <c r="C89" s="388" t="s">
        <v>959</v>
      </c>
      <c r="D89" s="388" t="s">
        <v>859</v>
      </c>
      <c r="E89" s="389">
        <v>20561</v>
      </c>
      <c r="F89" s="389">
        <v>17099440</v>
      </c>
      <c r="G89" s="389">
        <v>17091104</v>
      </c>
      <c r="H89" s="389">
        <v>28897</v>
      </c>
      <c r="I89" s="390" t="s">
        <v>1046</v>
      </c>
    </row>
    <row r="90" spans="1:10" x14ac:dyDescent="0.2">
      <c r="B90" s="388" t="s">
        <v>394</v>
      </c>
      <c r="C90" s="388" t="s">
        <v>959</v>
      </c>
      <c r="D90" s="388" t="s">
        <v>1052</v>
      </c>
      <c r="E90" s="389">
        <v>6619.2</v>
      </c>
      <c r="G90" s="389">
        <v>6619.2</v>
      </c>
      <c r="I90" s="390" t="s">
        <v>1053</v>
      </c>
    </row>
    <row r="91" spans="1:10" x14ac:dyDescent="0.2">
      <c r="A91" s="95">
        <v>34</v>
      </c>
      <c r="B91" s="88" t="s">
        <v>394</v>
      </c>
      <c r="C91" s="88" t="s">
        <v>959</v>
      </c>
      <c r="D91" s="88" t="s">
        <v>308</v>
      </c>
      <c r="E91" s="89">
        <v>27180.2</v>
      </c>
      <c r="F91" s="89">
        <v>17099440</v>
      </c>
      <c r="G91" s="89">
        <v>17097723.199999999</v>
      </c>
      <c r="H91" s="89">
        <v>28897</v>
      </c>
      <c r="I91" s="90" t="s">
        <v>696</v>
      </c>
      <c r="J91" s="91"/>
    </row>
    <row r="92" spans="1:10" x14ac:dyDescent="0.2">
      <c r="B92" s="388" t="s">
        <v>394</v>
      </c>
      <c r="C92" s="388" t="s">
        <v>698</v>
      </c>
      <c r="D92" s="388" t="s">
        <v>859</v>
      </c>
      <c r="E92" s="389">
        <v>700</v>
      </c>
      <c r="F92" s="389">
        <v>46870</v>
      </c>
      <c r="G92" s="389">
        <v>47220</v>
      </c>
      <c r="H92" s="389">
        <v>350</v>
      </c>
      <c r="I92" s="390" t="s">
        <v>1046</v>
      </c>
    </row>
    <row r="93" spans="1:10" x14ac:dyDescent="0.2">
      <c r="A93" s="95">
        <v>34</v>
      </c>
      <c r="B93" s="88" t="s">
        <v>394</v>
      </c>
      <c r="C93" s="88" t="s">
        <v>698</v>
      </c>
      <c r="D93" s="88" t="s">
        <v>308</v>
      </c>
      <c r="E93" s="89">
        <v>700</v>
      </c>
      <c r="F93" s="89">
        <v>46870</v>
      </c>
      <c r="G93" s="89">
        <v>47220</v>
      </c>
      <c r="H93" s="89">
        <v>350</v>
      </c>
      <c r="I93" s="90" t="s">
        <v>699</v>
      </c>
      <c r="J93" s="91"/>
    </row>
    <row r="94" spans="1:10" x14ac:dyDescent="0.2">
      <c r="B94" s="388" t="s">
        <v>394</v>
      </c>
      <c r="C94" s="388" t="s">
        <v>337</v>
      </c>
      <c r="D94" s="388" t="s">
        <v>316</v>
      </c>
      <c r="F94" s="389">
        <v>3500</v>
      </c>
      <c r="G94" s="389">
        <v>3500</v>
      </c>
      <c r="I94" s="390" t="s">
        <v>1014</v>
      </c>
    </row>
    <row r="95" spans="1:10" x14ac:dyDescent="0.2">
      <c r="B95" s="88" t="s">
        <v>394</v>
      </c>
      <c r="C95" s="88" t="s">
        <v>337</v>
      </c>
      <c r="D95" s="88" t="s">
        <v>308</v>
      </c>
      <c r="E95" s="89"/>
      <c r="F95" s="89">
        <v>3500</v>
      </c>
      <c r="G95" s="89">
        <v>3500</v>
      </c>
      <c r="H95" s="89"/>
      <c r="I95" s="90" t="s">
        <v>701</v>
      </c>
      <c r="J95" s="91"/>
    </row>
    <row r="96" spans="1:10" x14ac:dyDescent="0.2">
      <c r="B96" s="388" t="s">
        <v>394</v>
      </c>
      <c r="C96" s="388" t="s">
        <v>840</v>
      </c>
      <c r="D96" s="388" t="s">
        <v>859</v>
      </c>
      <c r="F96" s="389">
        <v>89543</v>
      </c>
      <c r="G96" s="389">
        <v>89543</v>
      </c>
      <c r="I96" s="390" t="s">
        <v>1046</v>
      </c>
    </row>
    <row r="97" spans="1:12" x14ac:dyDescent="0.2">
      <c r="B97" s="388" t="s">
        <v>394</v>
      </c>
      <c r="C97" s="388" t="s">
        <v>840</v>
      </c>
      <c r="D97" s="388" t="s">
        <v>1052</v>
      </c>
      <c r="E97" s="389">
        <v>950</v>
      </c>
      <c r="F97" s="389">
        <v>1951797</v>
      </c>
      <c r="G97" s="389">
        <v>1952047</v>
      </c>
      <c r="H97" s="389">
        <v>700</v>
      </c>
      <c r="I97" s="390" t="s">
        <v>1053</v>
      </c>
    </row>
    <row r="98" spans="1:12" x14ac:dyDescent="0.2">
      <c r="A98" s="95">
        <v>34</v>
      </c>
      <c r="B98" s="88" t="s">
        <v>394</v>
      </c>
      <c r="C98" s="88" t="s">
        <v>840</v>
      </c>
      <c r="D98" s="88" t="s">
        <v>308</v>
      </c>
      <c r="E98" s="89">
        <v>950</v>
      </c>
      <c r="F98" s="89">
        <v>2041340</v>
      </c>
      <c r="G98" s="89">
        <v>2041590</v>
      </c>
      <c r="H98" s="89">
        <v>700</v>
      </c>
      <c r="I98" s="90" t="s">
        <v>702</v>
      </c>
      <c r="J98" s="91"/>
    </row>
    <row r="99" spans="1:12" x14ac:dyDescent="0.2">
      <c r="B99" s="388" t="s">
        <v>394</v>
      </c>
      <c r="C99" s="388" t="s">
        <v>893</v>
      </c>
      <c r="D99" s="388" t="s">
        <v>316</v>
      </c>
      <c r="F99" s="389">
        <v>2500</v>
      </c>
      <c r="G99" s="389">
        <v>2500</v>
      </c>
      <c r="I99" s="390" t="s">
        <v>1014</v>
      </c>
    </row>
    <row r="100" spans="1:12" x14ac:dyDescent="0.2">
      <c r="B100" s="388" t="s">
        <v>394</v>
      </c>
      <c r="C100" s="388" t="s">
        <v>893</v>
      </c>
      <c r="D100" s="388" t="s">
        <v>317</v>
      </c>
      <c r="F100" s="389">
        <v>2000</v>
      </c>
      <c r="G100" s="389">
        <v>2000</v>
      </c>
      <c r="I100" s="390" t="s">
        <v>1015</v>
      </c>
    </row>
    <row r="101" spans="1:12" x14ac:dyDescent="0.2">
      <c r="B101" s="388" t="s">
        <v>394</v>
      </c>
      <c r="C101" s="388" t="s">
        <v>893</v>
      </c>
      <c r="D101" s="388" t="s">
        <v>1016</v>
      </c>
      <c r="F101" s="389">
        <v>3650</v>
      </c>
      <c r="G101" s="389">
        <v>3650</v>
      </c>
      <c r="I101" s="390" t="s">
        <v>1017</v>
      </c>
    </row>
    <row r="102" spans="1:12" x14ac:dyDescent="0.2">
      <c r="B102" s="388" t="s">
        <v>394</v>
      </c>
      <c r="C102" s="388" t="s">
        <v>893</v>
      </c>
      <c r="D102" s="388" t="s">
        <v>382</v>
      </c>
      <c r="F102" s="389">
        <v>1000</v>
      </c>
      <c r="G102" s="389">
        <v>1000</v>
      </c>
      <c r="I102" s="390" t="s">
        <v>1020</v>
      </c>
    </row>
    <row r="103" spans="1:12" x14ac:dyDescent="0.2">
      <c r="B103" s="388" t="s">
        <v>394</v>
      </c>
      <c r="C103" s="388" t="s">
        <v>893</v>
      </c>
      <c r="D103" s="388" t="s">
        <v>1021</v>
      </c>
      <c r="F103" s="389">
        <v>825</v>
      </c>
      <c r="G103" s="389">
        <v>825</v>
      </c>
      <c r="I103" s="390" t="s">
        <v>1022</v>
      </c>
    </row>
    <row r="104" spans="1:12" x14ac:dyDescent="0.2">
      <c r="B104" s="388" t="s">
        <v>394</v>
      </c>
      <c r="C104" s="388" t="s">
        <v>893</v>
      </c>
      <c r="D104" s="388" t="s">
        <v>387</v>
      </c>
      <c r="F104" s="389">
        <v>1000</v>
      </c>
      <c r="G104" s="389">
        <v>1000</v>
      </c>
      <c r="I104" s="390" t="s">
        <v>1034</v>
      </c>
    </row>
    <row r="105" spans="1:12" x14ac:dyDescent="0.2">
      <c r="B105" s="388" t="s">
        <v>394</v>
      </c>
      <c r="C105" s="388" t="s">
        <v>893</v>
      </c>
      <c r="D105" s="388" t="s">
        <v>389</v>
      </c>
      <c r="F105" s="389">
        <v>2500</v>
      </c>
      <c r="G105" s="389">
        <v>2500</v>
      </c>
      <c r="I105" s="390" t="s">
        <v>1035</v>
      </c>
    </row>
    <row r="106" spans="1:12" x14ac:dyDescent="0.2">
      <c r="B106" s="388" t="s">
        <v>394</v>
      </c>
      <c r="C106" s="388" t="s">
        <v>893</v>
      </c>
      <c r="D106" s="388" t="s">
        <v>1010</v>
      </c>
      <c r="F106" s="389">
        <v>2000</v>
      </c>
      <c r="G106" s="389">
        <v>2000</v>
      </c>
      <c r="I106" s="390" t="s">
        <v>1037</v>
      </c>
    </row>
    <row r="107" spans="1:12" x14ac:dyDescent="0.2">
      <c r="B107" s="388" t="s">
        <v>394</v>
      </c>
      <c r="C107" s="388" t="s">
        <v>893</v>
      </c>
      <c r="D107" s="388" t="s">
        <v>797</v>
      </c>
      <c r="F107" s="389">
        <v>1000</v>
      </c>
      <c r="G107" s="389">
        <v>1000</v>
      </c>
      <c r="I107" s="390" t="s">
        <v>1038</v>
      </c>
    </row>
    <row r="108" spans="1:12" x14ac:dyDescent="0.2">
      <c r="B108" s="388" t="s">
        <v>394</v>
      </c>
      <c r="C108" s="388" t="s">
        <v>893</v>
      </c>
      <c r="D108" s="388" t="s">
        <v>602</v>
      </c>
      <c r="F108" s="389">
        <v>1000</v>
      </c>
      <c r="G108" s="389">
        <v>1000</v>
      </c>
      <c r="I108" s="390" t="s">
        <v>1039</v>
      </c>
    </row>
    <row r="109" spans="1:12" x14ac:dyDescent="0.2">
      <c r="B109" s="388" t="s">
        <v>394</v>
      </c>
      <c r="C109" s="388" t="s">
        <v>893</v>
      </c>
      <c r="D109" s="388" t="s">
        <v>883</v>
      </c>
      <c r="F109" s="389">
        <v>7000</v>
      </c>
      <c r="G109" s="389">
        <v>7000</v>
      </c>
      <c r="I109" s="390" t="s">
        <v>1041</v>
      </c>
    </row>
    <row r="110" spans="1:12" x14ac:dyDescent="0.2">
      <c r="B110" s="88" t="s">
        <v>394</v>
      </c>
      <c r="C110" s="88" t="s">
        <v>893</v>
      </c>
      <c r="D110" s="88" t="s">
        <v>308</v>
      </c>
      <c r="E110" s="89"/>
      <c r="F110" s="89">
        <v>24475</v>
      </c>
      <c r="G110" s="89">
        <v>24475</v>
      </c>
      <c r="H110" s="89"/>
      <c r="I110" s="90" t="s">
        <v>603</v>
      </c>
      <c r="J110" s="91"/>
    </row>
    <row r="111" spans="1:12" x14ac:dyDescent="0.2">
      <c r="B111" s="388" t="s">
        <v>394</v>
      </c>
      <c r="C111" s="388" t="s">
        <v>897</v>
      </c>
      <c r="D111" s="388" t="s">
        <v>822</v>
      </c>
      <c r="F111" s="389">
        <v>1244765</v>
      </c>
      <c r="G111" s="389">
        <v>1110635</v>
      </c>
      <c r="H111" s="811">
        <v>134130</v>
      </c>
      <c r="I111" s="390" t="s">
        <v>8556</v>
      </c>
      <c r="J111" s="528">
        <f>H111+H74</f>
        <v>250750</v>
      </c>
      <c r="K111" s="527" t="s">
        <v>1681</v>
      </c>
      <c r="L111" s="527"/>
    </row>
    <row r="112" spans="1:12" x14ac:dyDescent="0.2">
      <c r="A112" s="95">
        <v>35</v>
      </c>
      <c r="B112" s="88" t="s">
        <v>394</v>
      </c>
      <c r="C112" s="88" t="s">
        <v>897</v>
      </c>
      <c r="D112" s="88" t="s">
        <v>308</v>
      </c>
      <c r="E112" s="89"/>
      <c r="F112" s="89">
        <v>1244765</v>
      </c>
      <c r="G112" s="89">
        <v>1110635</v>
      </c>
      <c r="H112" s="89">
        <v>134130</v>
      </c>
      <c r="I112" s="90" t="s">
        <v>8558</v>
      </c>
      <c r="J112" s="91"/>
    </row>
    <row r="113" spans="1:10" x14ac:dyDescent="0.2">
      <c r="B113" s="88" t="s">
        <v>394</v>
      </c>
      <c r="C113" s="88" t="s">
        <v>343</v>
      </c>
      <c r="D113" s="88" t="s">
        <v>308</v>
      </c>
      <c r="E113" s="89">
        <v>437726.2</v>
      </c>
      <c r="F113" s="89">
        <v>43154602</v>
      </c>
      <c r="G113" s="89">
        <v>42925651.200000003</v>
      </c>
      <c r="H113" s="89">
        <v>666677</v>
      </c>
      <c r="I113" s="90" t="s">
        <v>799</v>
      </c>
      <c r="J113" s="91"/>
    </row>
    <row r="114" spans="1:10" x14ac:dyDescent="0.2">
      <c r="B114" s="88" t="s">
        <v>800</v>
      </c>
      <c r="C114" s="88" t="s">
        <v>307</v>
      </c>
      <c r="D114" s="88" t="s">
        <v>308</v>
      </c>
      <c r="E114" s="89"/>
      <c r="F114" s="89">
        <v>3797410.07</v>
      </c>
      <c r="G114" s="89">
        <v>3797410.07</v>
      </c>
      <c r="H114" s="89"/>
      <c r="I114" s="90" t="s">
        <v>801</v>
      </c>
      <c r="J114" s="91"/>
    </row>
    <row r="115" spans="1:10" x14ac:dyDescent="0.2">
      <c r="B115" s="388" t="s">
        <v>800</v>
      </c>
      <c r="C115" s="388" t="s">
        <v>319</v>
      </c>
      <c r="D115" s="388" t="s">
        <v>1056</v>
      </c>
      <c r="F115" s="389">
        <v>2236180.2400000002</v>
      </c>
      <c r="H115" s="389">
        <v>2236180.2400000002</v>
      </c>
    </row>
    <row r="116" spans="1:10" x14ac:dyDescent="0.2">
      <c r="B116" s="388" t="s">
        <v>800</v>
      </c>
      <c r="C116" s="388" t="s">
        <v>319</v>
      </c>
      <c r="D116" s="388" t="s">
        <v>1057</v>
      </c>
      <c r="F116" s="389">
        <v>87556</v>
      </c>
      <c r="H116" s="389">
        <v>87556</v>
      </c>
    </row>
    <row r="117" spans="1:10" x14ac:dyDescent="0.2">
      <c r="B117" s="88" t="s">
        <v>800</v>
      </c>
      <c r="C117" s="88" t="s">
        <v>319</v>
      </c>
      <c r="D117" s="88" t="s">
        <v>308</v>
      </c>
      <c r="E117" s="89"/>
      <c r="F117" s="89">
        <v>2236180.2400000002</v>
      </c>
      <c r="G117" s="89"/>
      <c r="H117" s="89">
        <v>2236180.2400000002</v>
      </c>
      <c r="I117" s="90" t="s">
        <v>1058</v>
      </c>
      <c r="J117" s="91"/>
    </row>
    <row r="118" spans="1:10" x14ac:dyDescent="0.2">
      <c r="A118" s="95">
        <v>38</v>
      </c>
      <c r="B118" s="88" t="s">
        <v>800</v>
      </c>
      <c r="C118" s="88" t="s">
        <v>343</v>
      </c>
      <c r="D118" s="88" t="s">
        <v>308</v>
      </c>
      <c r="E118" s="89"/>
      <c r="F118" s="89">
        <v>6033590.3099999996</v>
      </c>
      <c r="G118" s="89">
        <v>3797410.07</v>
      </c>
      <c r="H118" s="89">
        <v>2236180.2400000002</v>
      </c>
      <c r="I118" s="90" t="s">
        <v>802</v>
      </c>
      <c r="J118" s="91"/>
    </row>
    <row r="119" spans="1:10" x14ac:dyDescent="0.2">
      <c r="A119" s="95" t="s">
        <v>8580</v>
      </c>
      <c r="B119" s="88" t="s">
        <v>803</v>
      </c>
      <c r="C119" s="88" t="s">
        <v>307</v>
      </c>
      <c r="D119" s="88" t="s">
        <v>308</v>
      </c>
      <c r="E119" s="89">
        <v>119790</v>
      </c>
      <c r="F119" s="89">
        <v>851918.7</v>
      </c>
      <c r="G119" s="89">
        <v>851918.7</v>
      </c>
      <c r="H119" s="89">
        <v>119790</v>
      </c>
      <c r="I119" s="90" t="s">
        <v>804</v>
      </c>
      <c r="J119" s="91"/>
    </row>
    <row r="120" spans="1:10" x14ac:dyDescent="0.2">
      <c r="B120" s="88" t="s">
        <v>803</v>
      </c>
      <c r="C120" s="88" t="s">
        <v>319</v>
      </c>
      <c r="D120" s="88" t="s">
        <v>308</v>
      </c>
      <c r="E120" s="89">
        <v>50000</v>
      </c>
      <c r="F120" s="89"/>
      <c r="G120" s="89">
        <v>50000</v>
      </c>
      <c r="H120" s="89"/>
      <c r="I120" s="90" t="s">
        <v>805</v>
      </c>
      <c r="J120" s="91"/>
    </row>
    <row r="121" spans="1:10" x14ac:dyDescent="0.2">
      <c r="A121" s="95">
        <v>38</v>
      </c>
      <c r="B121" s="88" t="s">
        <v>803</v>
      </c>
      <c r="C121" s="88" t="s">
        <v>347</v>
      </c>
      <c r="D121" s="88" t="s">
        <v>308</v>
      </c>
      <c r="E121" s="89">
        <v>300000</v>
      </c>
      <c r="F121" s="89">
        <v>1200000</v>
      </c>
      <c r="G121" s="89">
        <v>1200000</v>
      </c>
      <c r="H121" s="89">
        <v>300000</v>
      </c>
      <c r="I121" s="90" t="s">
        <v>7868</v>
      </c>
      <c r="J121" s="91"/>
    </row>
    <row r="122" spans="1:10" x14ac:dyDescent="0.2">
      <c r="B122" s="88" t="s">
        <v>803</v>
      </c>
      <c r="C122" s="88" t="s">
        <v>343</v>
      </c>
      <c r="D122" s="88" t="s">
        <v>308</v>
      </c>
      <c r="E122" s="89">
        <v>469790</v>
      </c>
      <c r="F122" s="89">
        <v>2051918.7</v>
      </c>
      <c r="G122" s="89">
        <v>2101918.7000000002</v>
      </c>
      <c r="H122" s="89">
        <v>419790</v>
      </c>
      <c r="I122" s="90" t="s">
        <v>804</v>
      </c>
      <c r="J122" s="91"/>
    </row>
    <row r="123" spans="1:10" x14ac:dyDescent="0.2">
      <c r="B123" s="88" t="s">
        <v>604</v>
      </c>
      <c r="C123" s="88" t="s">
        <v>319</v>
      </c>
      <c r="D123" s="88" t="s">
        <v>308</v>
      </c>
      <c r="E123" s="89"/>
      <c r="F123" s="89">
        <v>2062319.98</v>
      </c>
      <c r="G123" s="89">
        <v>2062319.98</v>
      </c>
      <c r="H123" s="89"/>
      <c r="I123" s="90" t="s">
        <v>116</v>
      </c>
      <c r="J123" s="91"/>
    </row>
    <row r="124" spans="1:10" x14ac:dyDescent="0.2">
      <c r="B124" s="388" t="s">
        <v>604</v>
      </c>
      <c r="C124" s="388" t="s">
        <v>347</v>
      </c>
      <c r="D124" s="388" t="s">
        <v>484</v>
      </c>
      <c r="F124" s="389">
        <v>1130938.67</v>
      </c>
      <c r="G124" s="389">
        <v>850778.67</v>
      </c>
      <c r="H124" s="389">
        <v>280160</v>
      </c>
      <c r="I124" s="390" t="s">
        <v>1054</v>
      </c>
    </row>
    <row r="125" spans="1:10" x14ac:dyDescent="0.2">
      <c r="B125" s="88" t="s">
        <v>604</v>
      </c>
      <c r="C125" s="88" t="s">
        <v>347</v>
      </c>
      <c r="D125" s="88" t="s">
        <v>308</v>
      </c>
      <c r="E125" s="89"/>
      <c r="F125" s="89">
        <v>1130938.67</v>
      </c>
      <c r="G125" s="89">
        <v>850778.67</v>
      </c>
      <c r="H125" s="89">
        <v>280160</v>
      </c>
      <c r="I125" s="90" t="s">
        <v>8559</v>
      </c>
      <c r="J125" s="91"/>
    </row>
    <row r="126" spans="1:10" x14ac:dyDescent="0.2">
      <c r="B126" s="88" t="s">
        <v>604</v>
      </c>
      <c r="C126" s="88" t="s">
        <v>822</v>
      </c>
      <c r="D126" s="88" t="s">
        <v>308</v>
      </c>
      <c r="E126" s="89">
        <v>100000</v>
      </c>
      <c r="F126" s="89"/>
      <c r="G126" s="89"/>
      <c r="H126" s="89">
        <v>100000</v>
      </c>
      <c r="I126" s="90" t="s">
        <v>1291</v>
      </c>
      <c r="J126" s="91"/>
    </row>
    <row r="127" spans="1:10" x14ac:dyDescent="0.2">
      <c r="A127" s="95" t="s">
        <v>8580</v>
      </c>
      <c r="B127" s="88" t="s">
        <v>604</v>
      </c>
      <c r="C127" s="88" t="s">
        <v>343</v>
      </c>
      <c r="D127" s="88" t="s">
        <v>308</v>
      </c>
      <c r="E127" s="89">
        <v>100000</v>
      </c>
      <c r="F127" s="89">
        <v>3193258.65</v>
      </c>
      <c r="G127" s="89">
        <v>2913098.65</v>
      </c>
      <c r="H127" s="89">
        <v>380160</v>
      </c>
      <c r="I127" s="90" t="s">
        <v>116</v>
      </c>
      <c r="J127" s="91"/>
    </row>
    <row r="128" spans="1:10" x14ac:dyDescent="0.2">
      <c r="B128" s="88" t="s">
        <v>605</v>
      </c>
      <c r="C128" s="88" t="s">
        <v>945</v>
      </c>
      <c r="D128" s="88" t="s">
        <v>308</v>
      </c>
      <c r="E128" s="89"/>
      <c r="F128" s="89"/>
      <c r="G128" s="89">
        <v>280160</v>
      </c>
      <c r="H128" s="89">
        <v>-280160</v>
      </c>
      <c r="I128" s="90" t="s">
        <v>8560</v>
      </c>
      <c r="J128" s="91"/>
    </row>
    <row r="129" spans="1:10" x14ac:dyDescent="0.2">
      <c r="A129" s="95" t="s">
        <v>8579</v>
      </c>
      <c r="B129" s="88" t="s">
        <v>605</v>
      </c>
      <c r="C129" s="88" t="s">
        <v>343</v>
      </c>
      <c r="D129" s="88" t="s">
        <v>308</v>
      </c>
      <c r="E129" s="89"/>
      <c r="F129" s="89"/>
      <c r="G129" s="89">
        <v>280160</v>
      </c>
      <c r="H129" s="89">
        <v>-280160</v>
      </c>
      <c r="I129" s="90" t="s">
        <v>607</v>
      </c>
      <c r="J129" s="91"/>
    </row>
    <row r="130" spans="1:10" x14ac:dyDescent="0.2">
      <c r="B130" s="88" t="s">
        <v>807</v>
      </c>
      <c r="C130" s="88" t="s">
        <v>307</v>
      </c>
      <c r="D130" s="88" t="s">
        <v>308</v>
      </c>
      <c r="E130" s="89">
        <v>-2600</v>
      </c>
      <c r="F130" s="89">
        <v>3100295.33</v>
      </c>
      <c r="G130" s="89">
        <v>3098951.33</v>
      </c>
      <c r="H130" s="89">
        <v>-1256</v>
      </c>
      <c r="I130" s="90" t="s">
        <v>7257</v>
      </c>
      <c r="J130" s="91"/>
    </row>
    <row r="131" spans="1:10" x14ac:dyDescent="0.2">
      <c r="B131" s="388" t="s">
        <v>807</v>
      </c>
      <c r="C131" s="388" t="s">
        <v>380</v>
      </c>
      <c r="D131" s="388" t="s">
        <v>1056</v>
      </c>
      <c r="F131" s="389">
        <v>1098013.6100000001</v>
      </c>
      <c r="G131" s="389">
        <v>1098013.6100000001</v>
      </c>
    </row>
    <row r="132" spans="1:10" x14ac:dyDescent="0.2">
      <c r="B132" s="388" t="s">
        <v>807</v>
      </c>
      <c r="C132" s="388" t="s">
        <v>380</v>
      </c>
      <c r="D132" s="388" t="s">
        <v>1057</v>
      </c>
      <c r="F132" s="389">
        <v>40315.97</v>
      </c>
      <c r="G132" s="389">
        <v>40315.97</v>
      </c>
    </row>
    <row r="133" spans="1:10" x14ac:dyDescent="0.2">
      <c r="B133" s="388" t="s">
        <v>807</v>
      </c>
      <c r="C133" s="388" t="s">
        <v>380</v>
      </c>
      <c r="D133" s="388" t="s">
        <v>5364</v>
      </c>
      <c r="F133" s="389">
        <v>865</v>
      </c>
      <c r="G133" s="389">
        <v>865</v>
      </c>
    </row>
    <row r="134" spans="1:10" x14ac:dyDescent="0.2">
      <c r="B134" s="388" t="s">
        <v>807</v>
      </c>
      <c r="C134" s="388" t="s">
        <v>380</v>
      </c>
      <c r="D134" s="388" t="s">
        <v>1060</v>
      </c>
      <c r="F134" s="389">
        <v>245</v>
      </c>
      <c r="G134" s="389">
        <v>245</v>
      </c>
    </row>
    <row r="135" spans="1:10" x14ac:dyDescent="0.2">
      <c r="B135" s="388" t="s">
        <v>807</v>
      </c>
      <c r="C135" s="388" t="s">
        <v>380</v>
      </c>
      <c r="D135" s="388" t="s">
        <v>7258</v>
      </c>
      <c r="F135" s="389">
        <v>200</v>
      </c>
      <c r="G135" s="389">
        <v>200</v>
      </c>
    </row>
    <row r="136" spans="1:10" x14ac:dyDescent="0.2">
      <c r="B136" s="388" t="s">
        <v>807</v>
      </c>
      <c r="C136" s="388" t="s">
        <v>380</v>
      </c>
      <c r="D136" s="388" t="s">
        <v>8561</v>
      </c>
      <c r="F136" s="389">
        <v>618</v>
      </c>
      <c r="G136" s="389">
        <v>618</v>
      </c>
    </row>
    <row r="137" spans="1:10" x14ac:dyDescent="0.2">
      <c r="B137" s="88" t="s">
        <v>807</v>
      </c>
      <c r="C137" s="88" t="s">
        <v>380</v>
      </c>
      <c r="D137" s="88" t="s">
        <v>308</v>
      </c>
      <c r="E137" s="89"/>
      <c r="F137" s="89">
        <v>1098013.6100000001</v>
      </c>
      <c r="G137" s="89">
        <v>1098013.6100000001</v>
      </c>
      <c r="H137" s="89"/>
      <c r="I137" s="90" t="s">
        <v>7259</v>
      </c>
      <c r="J137" s="91"/>
    </row>
    <row r="138" spans="1:10" x14ac:dyDescent="0.2">
      <c r="B138" s="388" t="s">
        <v>807</v>
      </c>
      <c r="C138" s="388" t="s">
        <v>822</v>
      </c>
      <c r="D138" s="388" t="s">
        <v>859</v>
      </c>
      <c r="E138" s="389">
        <v>-1400</v>
      </c>
      <c r="F138" s="389">
        <v>1400</v>
      </c>
      <c r="I138" s="390" t="s">
        <v>1046</v>
      </c>
    </row>
    <row r="139" spans="1:10" x14ac:dyDescent="0.2">
      <c r="B139" s="88" t="s">
        <v>807</v>
      </c>
      <c r="C139" s="88" t="s">
        <v>822</v>
      </c>
      <c r="D139" s="88" t="s">
        <v>308</v>
      </c>
      <c r="E139" s="89">
        <v>-1400</v>
      </c>
      <c r="F139" s="89">
        <v>1400</v>
      </c>
      <c r="G139" s="89"/>
      <c r="H139" s="89"/>
      <c r="I139" s="90" t="s">
        <v>7869</v>
      </c>
      <c r="J139" s="91"/>
    </row>
    <row r="140" spans="1:10" x14ac:dyDescent="0.2">
      <c r="B140" s="388" t="s">
        <v>807</v>
      </c>
      <c r="C140" s="388" t="s">
        <v>840</v>
      </c>
      <c r="D140" s="388" t="s">
        <v>1052</v>
      </c>
      <c r="E140" s="389">
        <v>-29800</v>
      </c>
      <c r="F140" s="389">
        <v>29800</v>
      </c>
      <c r="G140" s="389">
        <v>46825</v>
      </c>
      <c r="H140" s="389">
        <v>-46825</v>
      </c>
      <c r="I140" s="390" t="s">
        <v>1053</v>
      </c>
    </row>
    <row r="141" spans="1:10" x14ac:dyDescent="0.2">
      <c r="B141" s="88" t="s">
        <v>807</v>
      </c>
      <c r="C141" s="88" t="s">
        <v>840</v>
      </c>
      <c r="D141" s="88" t="s">
        <v>308</v>
      </c>
      <c r="E141" s="89">
        <v>-29800</v>
      </c>
      <c r="F141" s="89">
        <v>29800</v>
      </c>
      <c r="G141" s="89">
        <v>46825</v>
      </c>
      <c r="H141" s="89">
        <v>-46825</v>
      </c>
      <c r="I141" s="90" t="s">
        <v>7870</v>
      </c>
      <c r="J141" s="91"/>
    </row>
    <row r="142" spans="1:10" x14ac:dyDescent="0.2">
      <c r="A142" s="95">
        <v>102</v>
      </c>
      <c r="B142" s="88" t="s">
        <v>807</v>
      </c>
      <c r="C142" s="88" t="s">
        <v>343</v>
      </c>
      <c r="D142" s="88" t="s">
        <v>308</v>
      </c>
      <c r="E142" s="89">
        <v>-33800</v>
      </c>
      <c r="F142" s="89">
        <v>4229508.9400000004</v>
      </c>
      <c r="G142" s="89">
        <v>4243789.9400000004</v>
      </c>
      <c r="H142" s="89">
        <v>-48081</v>
      </c>
      <c r="I142" s="90" t="s">
        <v>810</v>
      </c>
      <c r="J142" s="91"/>
    </row>
    <row r="143" spans="1:10" x14ac:dyDescent="0.2">
      <c r="B143" s="88" t="s">
        <v>811</v>
      </c>
      <c r="C143" s="88" t="s">
        <v>307</v>
      </c>
      <c r="D143" s="88" t="s">
        <v>308</v>
      </c>
      <c r="E143" s="89">
        <v>-15399.3</v>
      </c>
      <c r="F143" s="89">
        <v>459754.2</v>
      </c>
      <c r="G143" s="89">
        <v>458338.95</v>
      </c>
      <c r="H143" s="89">
        <v>-13984.05</v>
      </c>
      <c r="I143" s="90" t="s">
        <v>703</v>
      </c>
      <c r="J143" s="91"/>
    </row>
    <row r="144" spans="1:10" x14ac:dyDescent="0.2">
      <c r="B144" s="88" t="s">
        <v>811</v>
      </c>
      <c r="C144" s="88" t="s">
        <v>384</v>
      </c>
      <c r="D144" s="88" t="s">
        <v>308</v>
      </c>
      <c r="E144" s="89"/>
      <c r="F144" s="89">
        <v>66000</v>
      </c>
      <c r="G144" s="89">
        <v>66000</v>
      </c>
      <c r="H144" s="89"/>
      <c r="I144" s="90" t="s">
        <v>812</v>
      </c>
      <c r="J144" s="91"/>
    </row>
    <row r="145" spans="1:10" x14ac:dyDescent="0.2">
      <c r="A145" s="95">
        <v>103</v>
      </c>
      <c r="B145" s="88" t="s">
        <v>811</v>
      </c>
      <c r="C145" s="88" t="s">
        <v>343</v>
      </c>
      <c r="D145" s="88" t="s">
        <v>308</v>
      </c>
      <c r="E145" s="89">
        <v>-15399.3</v>
      </c>
      <c r="F145" s="89">
        <v>525754.19999999995</v>
      </c>
      <c r="G145" s="89">
        <v>524338.94999999995</v>
      </c>
      <c r="H145" s="89">
        <v>-13984.05</v>
      </c>
      <c r="I145" s="90" t="s">
        <v>813</v>
      </c>
      <c r="J145" s="91"/>
    </row>
    <row r="146" spans="1:10" x14ac:dyDescent="0.2">
      <c r="B146" s="88" t="s">
        <v>814</v>
      </c>
      <c r="C146" s="88" t="s">
        <v>307</v>
      </c>
      <c r="D146" s="88" t="s">
        <v>308</v>
      </c>
      <c r="E146" s="89"/>
      <c r="F146" s="89">
        <v>2713391.98</v>
      </c>
      <c r="G146" s="89">
        <v>2713391.98</v>
      </c>
      <c r="H146" s="89"/>
      <c r="I146" s="90" t="s">
        <v>815</v>
      </c>
      <c r="J146" s="91"/>
    </row>
    <row r="147" spans="1:10" x14ac:dyDescent="0.2">
      <c r="B147" s="388" t="s">
        <v>814</v>
      </c>
      <c r="C147" s="388" t="s">
        <v>319</v>
      </c>
      <c r="D147" s="388" t="s">
        <v>1056</v>
      </c>
      <c r="E147" s="389">
        <v>-322510.71999999997</v>
      </c>
      <c r="F147" s="389">
        <v>1508782.15</v>
      </c>
      <c r="G147" s="389">
        <v>1186271.43</v>
      </c>
    </row>
    <row r="148" spans="1:10" x14ac:dyDescent="0.2">
      <c r="B148" s="388" t="s">
        <v>814</v>
      </c>
      <c r="C148" s="388" t="s">
        <v>319</v>
      </c>
      <c r="D148" s="388" t="s">
        <v>1057</v>
      </c>
      <c r="E148" s="389">
        <v>-11936</v>
      </c>
      <c r="F148" s="389">
        <v>57296</v>
      </c>
      <c r="G148" s="389">
        <v>45360</v>
      </c>
    </row>
    <row r="149" spans="1:10" x14ac:dyDescent="0.2">
      <c r="B149" s="388" t="s">
        <v>814</v>
      </c>
      <c r="C149" s="388" t="s">
        <v>319</v>
      </c>
      <c r="D149" s="388" t="s">
        <v>6637</v>
      </c>
      <c r="F149" s="389">
        <v>0.2</v>
      </c>
      <c r="H149" s="389">
        <v>0.2</v>
      </c>
    </row>
    <row r="150" spans="1:10" x14ac:dyDescent="0.2">
      <c r="B150" s="88" t="s">
        <v>814</v>
      </c>
      <c r="C150" s="88" t="s">
        <v>319</v>
      </c>
      <c r="D150" s="88" t="s">
        <v>308</v>
      </c>
      <c r="E150" s="89">
        <v>-322510.71999999997</v>
      </c>
      <c r="F150" s="89">
        <v>1508782.15</v>
      </c>
      <c r="G150" s="89">
        <v>1186271.43</v>
      </c>
      <c r="H150" s="89"/>
      <c r="I150" s="90" t="s">
        <v>816</v>
      </c>
      <c r="J150" s="91"/>
    </row>
    <row r="151" spans="1:10" x14ac:dyDescent="0.2">
      <c r="B151" s="88" t="s">
        <v>814</v>
      </c>
      <c r="C151" s="88" t="s">
        <v>343</v>
      </c>
      <c r="D151" s="88" t="s">
        <v>308</v>
      </c>
      <c r="E151" s="89">
        <v>-322510.71999999997</v>
      </c>
      <c r="F151" s="89">
        <v>4222174.13</v>
      </c>
      <c r="G151" s="89">
        <v>3899663.41</v>
      </c>
      <c r="H151" s="89"/>
      <c r="I151" s="90" t="s">
        <v>817</v>
      </c>
      <c r="J151" s="91"/>
    </row>
    <row r="152" spans="1:10" x14ac:dyDescent="0.2">
      <c r="B152" s="88" t="s">
        <v>818</v>
      </c>
      <c r="C152" s="88" t="s">
        <v>307</v>
      </c>
      <c r="D152" s="88" t="s">
        <v>308</v>
      </c>
      <c r="E152" s="89">
        <v>-367801</v>
      </c>
      <c r="F152" s="89">
        <v>7069353</v>
      </c>
      <c r="G152" s="89">
        <v>7085635</v>
      </c>
      <c r="H152" s="89">
        <v>-384083</v>
      </c>
      <c r="I152" s="90" t="s">
        <v>819</v>
      </c>
      <c r="J152" s="91"/>
    </row>
    <row r="153" spans="1:10" x14ac:dyDescent="0.2">
      <c r="B153" s="88" t="s">
        <v>818</v>
      </c>
      <c r="C153" s="88" t="s">
        <v>347</v>
      </c>
      <c r="D153" s="88" t="s">
        <v>308</v>
      </c>
      <c r="E153" s="89">
        <v>-4038</v>
      </c>
      <c r="F153" s="89">
        <v>68218</v>
      </c>
      <c r="G153" s="89">
        <v>68600</v>
      </c>
      <c r="H153" s="89">
        <v>-4420</v>
      </c>
      <c r="I153" s="90" t="s">
        <v>820</v>
      </c>
      <c r="J153" s="91"/>
    </row>
    <row r="154" spans="1:10" x14ac:dyDescent="0.2">
      <c r="B154" s="88" t="s">
        <v>818</v>
      </c>
      <c r="C154" s="88" t="s">
        <v>394</v>
      </c>
      <c r="D154" s="88" t="s">
        <v>308</v>
      </c>
      <c r="E154" s="89">
        <v>-19449</v>
      </c>
      <c r="F154" s="89">
        <v>565481</v>
      </c>
      <c r="G154" s="89">
        <v>565297</v>
      </c>
      <c r="H154" s="89">
        <v>-19265</v>
      </c>
      <c r="I154" s="90" t="s">
        <v>6638</v>
      </c>
      <c r="J154" s="91"/>
    </row>
    <row r="155" spans="1:10" x14ac:dyDescent="0.2">
      <c r="B155" s="88" t="s">
        <v>818</v>
      </c>
      <c r="C155" s="88" t="s">
        <v>822</v>
      </c>
      <c r="D155" s="88" t="s">
        <v>308</v>
      </c>
      <c r="E155" s="89"/>
      <c r="F155" s="89">
        <v>23304</v>
      </c>
      <c r="G155" s="89">
        <v>23304</v>
      </c>
      <c r="H155" s="89"/>
      <c r="I155" s="90" t="s">
        <v>823</v>
      </c>
      <c r="J155" s="91"/>
    </row>
    <row r="156" spans="1:10" x14ac:dyDescent="0.2">
      <c r="A156" s="95">
        <v>113</v>
      </c>
      <c r="B156" s="88" t="s">
        <v>818</v>
      </c>
      <c r="C156" s="88" t="s">
        <v>343</v>
      </c>
      <c r="D156" s="88" t="s">
        <v>308</v>
      </c>
      <c r="E156" s="89">
        <v>-391288</v>
      </c>
      <c r="F156" s="89">
        <v>7726356</v>
      </c>
      <c r="G156" s="89">
        <v>7742836</v>
      </c>
      <c r="H156" s="89">
        <v>-407768</v>
      </c>
      <c r="I156" s="90" t="s">
        <v>824</v>
      </c>
      <c r="J156" s="91"/>
    </row>
    <row r="157" spans="1:10" x14ac:dyDescent="0.2">
      <c r="B157" s="88" t="s">
        <v>825</v>
      </c>
      <c r="C157" s="88" t="s">
        <v>307</v>
      </c>
      <c r="D157" s="88" t="s">
        <v>308</v>
      </c>
      <c r="E157" s="89"/>
      <c r="F157" s="89">
        <v>44180</v>
      </c>
      <c r="G157" s="89">
        <v>44180</v>
      </c>
      <c r="H157" s="89"/>
      <c r="I157" s="90" t="s">
        <v>826</v>
      </c>
      <c r="J157" s="91"/>
    </row>
    <row r="158" spans="1:10" x14ac:dyDescent="0.2">
      <c r="B158" s="88" t="s">
        <v>825</v>
      </c>
      <c r="C158" s="88" t="s">
        <v>343</v>
      </c>
      <c r="D158" s="88" t="s">
        <v>308</v>
      </c>
      <c r="E158" s="89"/>
      <c r="F158" s="89">
        <v>44180</v>
      </c>
      <c r="G158" s="89">
        <v>44180</v>
      </c>
      <c r="H158" s="89"/>
      <c r="I158" s="90" t="s">
        <v>827</v>
      </c>
      <c r="J158" s="91"/>
    </row>
    <row r="159" spans="1:10" x14ac:dyDescent="0.2">
      <c r="B159" s="88" t="s">
        <v>828</v>
      </c>
      <c r="C159" s="88" t="s">
        <v>307</v>
      </c>
      <c r="D159" s="88" t="s">
        <v>308</v>
      </c>
      <c r="E159" s="89">
        <v>-213088</v>
      </c>
      <c r="F159" s="89">
        <v>2449191</v>
      </c>
      <c r="G159" s="89">
        <v>2452664</v>
      </c>
      <c r="H159" s="89">
        <v>-216561</v>
      </c>
      <c r="I159" s="90" t="s">
        <v>829</v>
      </c>
      <c r="J159" s="91"/>
    </row>
    <row r="160" spans="1:10" x14ac:dyDescent="0.2">
      <c r="B160" s="88" t="s">
        <v>828</v>
      </c>
      <c r="C160" s="88" t="s">
        <v>319</v>
      </c>
      <c r="D160" s="88" t="s">
        <v>308</v>
      </c>
      <c r="E160" s="89">
        <v>-93931</v>
      </c>
      <c r="F160" s="89">
        <v>1106569</v>
      </c>
      <c r="G160" s="89">
        <v>1116240</v>
      </c>
      <c r="H160" s="89">
        <v>-103602</v>
      </c>
      <c r="I160" s="90" t="s">
        <v>830</v>
      </c>
      <c r="J160" s="91"/>
    </row>
    <row r="161" spans="1:10" x14ac:dyDescent="0.2">
      <c r="B161" s="88" t="s">
        <v>828</v>
      </c>
      <c r="C161" s="88" t="s">
        <v>863</v>
      </c>
      <c r="D161" s="88" t="s">
        <v>308</v>
      </c>
      <c r="E161" s="89">
        <v>-4481</v>
      </c>
      <c r="F161" s="89">
        <v>4481</v>
      </c>
      <c r="G161" s="89"/>
      <c r="H161" s="89"/>
      <c r="I161" s="90" t="s">
        <v>7871</v>
      </c>
      <c r="J161" s="91"/>
    </row>
    <row r="162" spans="1:10" x14ac:dyDescent="0.2">
      <c r="B162" s="88" t="s">
        <v>828</v>
      </c>
      <c r="C162" s="88" t="s">
        <v>521</v>
      </c>
      <c r="D162" s="88" t="s">
        <v>308</v>
      </c>
      <c r="E162" s="89">
        <v>-3713</v>
      </c>
      <c r="F162" s="89">
        <v>15715</v>
      </c>
      <c r="G162" s="89">
        <v>12002</v>
      </c>
      <c r="H162" s="89"/>
      <c r="I162" s="90" t="s">
        <v>7872</v>
      </c>
      <c r="J162" s="91"/>
    </row>
    <row r="163" spans="1:10" x14ac:dyDescent="0.2">
      <c r="A163" s="95">
        <v>112</v>
      </c>
      <c r="B163" s="88" t="s">
        <v>828</v>
      </c>
      <c r="C163" s="88" t="s">
        <v>343</v>
      </c>
      <c r="D163" s="88" t="s">
        <v>308</v>
      </c>
      <c r="E163" s="89">
        <v>-315213</v>
      </c>
      <c r="F163" s="89">
        <v>3575956</v>
      </c>
      <c r="G163" s="89">
        <v>3580906</v>
      </c>
      <c r="H163" s="89">
        <v>-320163</v>
      </c>
      <c r="I163" s="90" t="s">
        <v>831</v>
      </c>
      <c r="J163" s="91"/>
    </row>
    <row r="164" spans="1:10" x14ac:dyDescent="0.2">
      <c r="B164" s="88" t="s">
        <v>832</v>
      </c>
      <c r="C164" s="88" t="s">
        <v>307</v>
      </c>
      <c r="D164" s="88" t="s">
        <v>308</v>
      </c>
      <c r="E164" s="89">
        <v>-476753.22</v>
      </c>
      <c r="F164" s="89">
        <v>19149332.25</v>
      </c>
      <c r="G164" s="89">
        <v>19453149.75</v>
      </c>
      <c r="H164" s="89">
        <v>-780570.72</v>
      </c>
      <c r="I164" s="90" t="s">
        <v>833</v>
      </c>
      <c r="J164" s="91"/>
    </row>
    <row r="165" spans="1:10" x14ac:dyDescent="0.2">
      <c r="B165" s="388" t="s">
        <v>832</v>
      </c>
      <c r="C165" s="388" t="s">
        <v>364</v>
      </c>
      <c r="D165" s="388" t="s">
        <v>1056</v>
      </c>
      <c r="F165" s="389">
        <v>36846.36</v>
      </c>
      <c r="G165" s="389">
        <v>36846.36</v>
      </c>
    </row>
    <row r="166" spans="1:10" x14ac:dyDescent="0.2">
      <c r="B166" s="388" t="s">
        <v>832</v>
      </c>
      <c r="C166" s="388" t="s">
        <v>364</v>
      </c>
      <c r="D166" s="388" t="s">
        <v>1057</v>
      </c>
      <c r="F166" s="389">
        <v>1363.67</v>
      </c>
      <c r="G166" s="389">
        <v>1363.67</v>
      </c>
    </row>
    <row r="167" spans="1:10" x14ac:dyDescent="0.2">
      <c r="B167" s="88" t="s">
        <v>832</v>
      </c>
      <c r="C167" s="88" t="s">
        <v>364</v>
      </c>
      <c r="D167" s="88" t="s">
        <v>308</v>
      </c>
      <c r="E167" s="89"/>
      <c r="F167" s="89">
        <v>36846.36</v>
      </c>
      <c r="G167" s="89">
        <v>36846.36</v>
      </c>
      <c r="H167" s="89"/>
      <c r="I167" s="90" t="s">
        <v>1062</v>
      </c>
      <c r="J167" s="91"/>
    </row>
    <row r="168" spans="1:10" x14ac:dyDescent="0.2">
      <c r="B168" s="88" t="s">
        <v>832</v>
      </c>
      <c r="C168" s="88" t="s">
        <v>380</v>
      </c>
      <c r="D168" s="88" t="s">
        <v>308</v>
      </c>
      <c r="E168" s="89"/>
      <c r="F168" s="89">
        <v>775083.68</v>
      </c>
      <c r="G168" s="89">
        <v>775083.68</v>
      </c>
      <c r="H168" s="89"/>
      <c r="I168" s="90" t="s">
        <v>834</v>
      </c>
      <c r="J168" s="91"/>
    </row>
    <row r="169" spans="1:10" x14ac:dyDescent="0.2">
      <c r="A169" s="95">
        <v>113</v>
      </c>
      <c r="B169" s="88" t="s">
        <v>832</v>
      </c>
      <c r="C169" s="88" t="s">
        <v>319</v>
      </c>
      <c r="D169" s="88" t="s">
        <v>308</v>
      </c>
      <c r="E169" s="89">
        <v>-583711</v>
      </c>
      <c r="F169" s="89">
        <v>1709014.15</v>
      </c>
      <c r="G169" s="89">
        <v>1315861.1499999999</v>
      </c>
      <c r="H169" s="89">
        <v>-190558</v>
      </c>
      <c r="I169" s="90" t="s">
        <v>835</v>
      </c>
      <c r="J169" s="91"/>
    </row>
    <row r="170" spans="1:10" x14ac:dyDescent="0.2">
      <c r="A170" s="95">
        <v>113</v>
      </c>
      <c r="B170" s="88" t="s">
        <v>832</v>
      </c>
      <c r="C170" s="88" t="s">
        <v>349</v>
      </c>
      <c r="D170" s="88" t="s">
        <v>308</v>
      </c>
      <c r="E170" s="89">
        <v>-5900</v>
      </c>
      <c r="F170" s="89">
        <v>80700</v>
      </c>
      <c r="G170" s="89">
        <v>81600</v>
      </c>
      <c r="H170" s="89">
        <v>-6800</v>
      </c>
      <c r="I170" s="90" t="s">
        <v>836</v>
      </c>
      <c r="J170" s="91"/>
    </row>
    <row r="171" spans="1:10" x14ac:dyDescent="0.2">
      <c r="B171" s="88" t="s">
        <v>832</v>
      </c>
      <c r="C171" s="88" t="s">
        <v>320</v>
      </c>
      <c r="D171" s="88" t="s">
        <v>308</v>
      </c>
      <c r="E171" s="89"/>
      <c r="F171" s="89">
        <v>10000</v>
      </c>
      <c r="G171" s="89">
        <v>10000</v>
      </c>
      <c r="H171" s="89"/>
      <c r="I171" s="90" t="s">
        <v>1063</v>
      </c>
      <c r="J171" s="91"/>
    </row>
    <row r="172" spans="1:10" x14ac:dyDescent="0.2">
      <c r="A172" s="95">
        <v>109</v>
      </c>
      <c r="B172" s="88" t="s">
        <v>832</v>
      </c>
      <c r="C172" s="88" t="s">
        <v>822</v>
      </c>
      <c r="D172" s="88" t="s">
        <v>308</v>
      </c>
      <c r="E172" s="89">
        <v>-38085.440000000002</v>
      </c>
      <c r="F172" s="89">
        <v>149778.54999999999</v>
      </c>
      <c r="G172" s="89">
        <v>148787.62</v>
      </c>
      <c r="H172" s="89">
        <v>-37094.51</v>
      </c>
      <c r="I172" s="90" t="s">
        <v>839</v>
      </c>
      <c r="J172" s="91"/>
    </row>
    <row r="173" spans="1:10" x14ac:dyDescent="0.2">
      <c r="B173" s="88" t="s">
        <v>832</v>
      </c>
      <c r="C173" s="88" t="s">
        <v>840</v>
      </c>
      <c r="D173" s="88" t="s">
        <v>308</v>
      </c>
      <c r="E173" s="89"/>
      <c r="F173" s="89">
        <v>1880050</v>
      </c>
      <c r="G173" s="89">
        <v>1880050</v>
      </c>
      <c r="H173" s="89"/>
      <c r="I173" s="90" t="s">
        <v>7873</v>
      </c>
      <c r="J173" s="91"/>
    </row>
    <row r="174" spans="1:10" x14ac:dyDescent="0.2">
      <c r="A174" s="95">
        <v>113</v>
      </c>
      <c r="B174" s="88" t="s">
        <v>832</v>
      </c>
      <c r="C174" s="88" t="s">
        <v>842</v>
      </c>
      <c r="D174" s="88" t="s">
        <v>308</v>
      </c>
      <c r="E174" s="89">
        <v>-600000</v>
      </c>
      <c r="F174" s="89">
        <v>600000</v>
      </c>
      <c r="G174" s="89">
        <v>300000</v>
      </c>
      <c r="H174" s="89">
        <v>-300000</v>
      </c>
      <c r="I174" s="90" t="s">
        <v>843</v>
      </c>
      <c r="J174" s="91"/>
    </row>
    <row r="175" spans="1:10" x14ac:dyDescent="0.2">
      <c r="A175" s="1034" t="s">
        <v>8582</v>
      </c>
      <c r="B175" s="88" t="s">
        <v>832</v>
      </c>
      <c r="C175" s="88" t="s">
        <v>343</v>
      </c>
      <c r="D175" s="88" t="s">
        <v>308</v>
      </c>
      <c r="E175" s="89">
        <v>-1704449.66</v>
      </c>
      <c r="F175" s="89">
        <v>24390804.989999998</v>
      </c>
      <c r="G175" s="89">
        <v>24001378.559999999</v>
      </c>
      <c r="H175" s="89">
        <v>-1315023.23</v>
      </c>
      <c r="I175" s="90" t="s">
        <v>844</v>
      </c>
      <c r="J175" s="91"/>
    </row>
    <row r="176" spans="1:10" x14ac:dyDescent="0.2">
      <c r="B176" s="88" t="s">
        <v>845</v>
      </c>
      <c r="C176" s="88" t="s">
        <v>307</v>
      </c>
      <c r="D176" s="88" t="s">
        <v>308</v>
      </c>
      <c r="E176" s="89">
        <v>-97100</v>
      </c>
      <c r="F176" s="89">
        <v>1653900</v>
      </c>
      <c r="G176" s="89">
        <v>1725580</v>
      </c>
      <c r="H176" s="89">
        <v>-168780</v>
      </c>
      <c r="I176" s="90" t="s">
        <v>846</v>
      </c>
      <c r="J176" s="91"/>
    </row>
    <row r="177" spans="1:10" x14ac:dyDescent="0.2">
      <c r="A177" s="95">
        <v>112</v>
      </c>
      <c r="B177" s="88" t="s">
        <v>845</v>
      </c>
      <c r="C177" s="88" t="s">
        <v>343</v>
      </c>
      <c r="D177" s="88" t="s">
        <v>308</v>
      </c>
      <c r="E177" s="89">
        <v>-97100</v>
      </c>
      <c r="F177" s="89">
        <v>1653900</v>
      </c>
      <c r="G177" s="89">
        <v>1725580</v>
      </c>
      <c r="H177" s="89">
        <v>-168780</v>
      </c>
      <c r="I177" s="90" t="s">
        <v>846</v>
      </c>
      <c r="J177" s="91"/>
    </row>
    <row r="178" spans="1:10" x14ac:dyDescent="0.2">
      <c r="A178" s="95">
        <v>112</v>
      </c>
      <c r="B178" s="88" t="s">
        <v>847</v>
      </c>
      <c r="C178" s="88" t="s">
        <v>307</v>
      </c>
      <c r="D178" s="88" t="s">
        <v>308</v>
      </c>
      <c r="E178" s="89">
        <v>-124779</v>
      </c>
      <c r="F178" s="89">
        <v>1395766</v>
      </c>
      <c r="G178" s="89">
        <v>1397756</v>
      </c>
      <c r="H178" s="89">
        <v>-126769</v>
      </c>
      <c r="I178" s="90" t="s">
        <v>710</v>
      </c>
      <c r="J178" s="91"/>
    </row>
    <row r="179" spans="1:10" x14ac:dyDescent="0.2">
      <c r="A179" s="95">
        <v>112</v>
      </c>
      <c r="B179" s="88" t="s">
        <v>847</v>
      </c>
      <c r="C179" s="88" t="s">
        <v>319</v>
      </c>
      <c r="D179" s="88" t="s">
        <v>308</v>
      </c>
      <c r="E179" s="89">
        <v>-4106</v>
      </c>
      <c r="F179" s="89">
        <v>109191</v>
      </c>
      <c r="G179" s="89">
        <v>109224</v>
      </c>
      <c r="H179" s="89">
        <v>-4139</v>
      </c>
      <c r="I179" s="90" t="s">
        <v>8562</v>
      </c>
      <c r="J179" s="91"/>
    </row>
    <row r="180" spans="1:10" x14ac:dyDescent="0.2">
      <c r="A180" s="95" t="s">
        <v>8580</v>
      </c>
      <c r="B180" s="88" t="s">
        <v>847</v>
      </c>
      <c r="C180" s="88" t="s">
        <v>347</v>
      </c>
      <c r="D180" s="88" t="s">
        <v>308</v>
      </c>
      <c r="E180" s="89">
        <v>-240</v>
      </c>
      <c r="F180" s="89">
        <v>3465</v>
      </c>
      <c r="G180" s="89">
        <v>325</v>
      </c>
      <c r="H180" s="89">
        <v>2900</v>
      </c>
      <c r="I180" s="90" t="s">
        <v>848</v>
      </c>
      <c r="J180" s="91"/>
    </row>
    <row r="181" spans="1:10" x14ac:dyDescent="0.2">
      <c r="B181" s="88" t="s">
        <v>847</v>
      </c>
      <c r="C181" s="88" t="s">
        <v>840</v>
      </c>
      <c r="D181" s="88" t="s">
        <v>308</v>
      </c>
      <c r="E181" s="89"/>
      <c r="F181" s="89">
        <v>875540</v>
      </c>
      <c r="G181" s="89">
        <v>875540</v>
      </c>
      <c r="H181" s="89"/>
      <c r="I181" s="90" t="s">
        <v>8563</v>
      </c>
      <c r="J181" s="91"/>
    </row>
    <row r="182" spans="1:10" x14ac:dyDescent="0.2">
      <c r="B182" s="88" t="s">
        <v>847</v>
      </c>
      <c r="C182" s="88" t="s">
        <v>343</v>
      </c>
      <c r="D182" s="88" t="s">
        <v>308</v>
      </c>
      <c r="E182" s="89">
        <v>-129125</v>
      </c>
      <c r="F182" s="89">
        <v>2383962</v>
      </c>
      <c r="G182" s="89">
        <v>2382845</v>
      </c>
      <c r="H182" s="89">
        <v>-128008</v>
      </c>
      <c r="I182" s="90" t="s">
        <v>849</v>
      </c>
      <c r="J182" s="91"/>
    </row>
    <row r="183" spans="1:10" x14ac:dyDescent="0.2">
      <c r="B183" s="88" t="s">
        <v>850</v>
      </c>
      <c r="C183" s="88" t="s">
        <v>319</v>
      </c>
      <c r="D183" s="88" t="s">
        <v>308</v>
      </c>
      <c r="E183" s="89">
        <v>369680.87</v>
      </c>
      <c r="F183" s="89">
        <v>1440306.2</v>
      </c>
      <c r="G183" s="89">
        <v>1683224.88</v>
      </c>
      <c r="H183" s="89">
        <v>126762.19</v>
      </c>
      <c r="I183" s="90" t="s">
        <v>851</v>
      </c>
      <c r="J183" s="91"/>
    </row>
    <row r="184" spans="1:10" x14ac:dyDescent="0.2">
      <c r="A184" s="95">
        <v>63</v>
      </c>
      <c r="B184" s="88" t="s">
        <v>850</v>
      </c>
      <c r="C184" s="88" t="s">
        <v>349</v>
      </c>
      <c r="D184" s="88" t="s">
        <v>308</v>
      </c>
      <c r="E184" s="89">
        <v>371455</v>
      </c>
      <c r="F184" s="89">
        <v>241504</v>
      </c>
      <c r="G184" s="89">
        <v>371455</v>
      </c>
      <c r="H184" s="89">
        <v>241504</v>
      </c>
      <c r="I184" s="90" t="s">
        <v>5464</v>
      </c>
      <c r="J184" s="91"/>
    </row>
    <row r="185" spans="1:10" x14ac:dyDescent="0.2">
      <c r="B185" s="88" t="s">
        <v>850</v>
      </c>
      <c r="C185" s="88" t="s">
        <v>320</v>
      </c>
      <c r="D185" s="88" t="s">
        <v>308</v>
      </c>
      <c r="E185" s="89">
        <v>268373.15999999997</v>
      </c>
      <c r="F185" s="89">
        <v>845796.98</v>
      </c>
      <c r="G185" s="89">
        <v>199110.78</v>
      </c>
      <c r="H185" s="89">
        <v>915059.36</v>
      </c>
      <c r="I185" s="90" t="s">
        <v>5365</v>
      </c>
      <c r="J185" s="91"/>
    </row>
    <row r="186" spans="1:10" x14ac:dyDescent="0.2">
      <c r="B186" s="88" t="s">
        <v>850</v>
      </c>
      <c r="C186" s="88" t="s">
        <v>321</v>
      </c>
      <c r="D186" s="88" t="s">
        <v>308</v>
      </c>
      <c r="E186" s="89">
        <v>317500.01</v>
      </c>
      <c r="F186" s="89">
        <v>225535.04</v>
      </c>
      <c r="G186" s="89">
        <v>316325.28999999998</v>
      </c>
      <c r="H186" s="89">
        <v>226709.76000000001</v>
      </c>
      <c r="I186" s="90" t="s">
        <v>5975</v>
      </c>
      <c r="J186" s="91"/>
    </row>
    <row r="187" spans="1:10" x14ac:dyDescent="0.2">
      <c r="B187" s="88" t="s">
        <v>850</v>
      </c>
      <c r="C187" s="88" t="s">
        <v>347</v>
      </c>
      <c r="D187" s="88" t="s">
        <v>308</v>
      </c>
      <c r="E187" s="89">
        <v>81145.31</v>
      </c>
      <c r="F187" s="89">
        <v>128993.75</v>
      </c>
      <c r="G187" s="89">
        <v>115646.14</v>
      </c>
      <c r="H187" s="89">
        <v>94492.92</v>
      </c>
      <c r="I187" s="90" t="s">
        <v>6639</v>
      </c>
      <c r="J187" s="91"/>
    </row>
    <row r="188" spans="1:10" x14ac:dyDescent="0.2">
      <c r="B188" s="88" t="s">
        <v>850</v>
      </c>
      <c r="C188" s="88" t="s">
        <v>959</v>
      </c>
      <c r="D188" s="88" t="s">
        <v>308</v>
      </c>
      <c r="E188" s="89"/>
      <c r="F188" s="89">
        <v>285560</v>
      </c>
      <c r="G188" s="89">
        <v>142780</v>
      </c>
      <c r="H188" s="89">
        <v>142780</v>
      </c>
      <c r="I188" s="90" t="s">
        <v>1064</v>
      </c>
      <c r="J188" s="91"/>
    </row>
    <row r="189" spans="1:10" x14ac:dyDescent="0.2">
      <c r="B189" s="88" t="s">
        <v>850</v>
      </c>
      <c r="C189" s="88" t="s">
        <v>853</v>
      </c>
      <c r="D189" s="88" t="s">
        <v>308</v>
      </c>
      <c r="E189" s="89">
        <v>3794.56</v>
      </c>
      <c r="F189" s="89"/>
      <c r="G189" s="89">
        <v>3794.56</v>
      </c>
      <c r="H189" s="89"/>
      <c r="I189" s="90" t="s">
        <v>854</v>
      </c>
      <c r="J189" s="91"/>
    </row>
    <row r="190" spans="1:10" x14ac:dyDescent="0.2">
      <c r="A190" s="95" t="s">
        <v>8581</v>
      </c>
      <c r="B190" s="88" t="s">
        <v>850</v>
      </c>
      <c r="C190" s="88" t="s">
        <v>343</v>
      </c>
      <c r="D190" s="88" t="s">
        <v>308</v>
      </c>
      <c r="E190" s="89">
        <v>1411948.91</v>
      </c>
      <c r="F190" s="89">
        <v>3167695.97</v>
      </c>
      <c r="G190" s="89">
        <v>2832336.65</v>
      </c>
      <c r="H190" s="89">
        <v>1747308.23</v>
      </c>
      <c r="I190" s="90" t="s">
        <v>855</v>
      </c>
      <c r="J190" s="91"/>
    </row>
    <row r="191" spans="1:10" x14ac:dyDescent="0.2">
      <c r="B191" s="388" t="s">
        <v>1065</v>
      </c>
      <c r="C191" s="388" t="s">
        <v>822</v>
      </c>
      <c r="D191" s="388" t="s">
        <v>1047</v>
      </c>
      <c r="E191" s="389">
        <v>1142578</v>
      </c>
      <c r="F191" s="389">
        <v>564406</v>
      </c>
      <c r="G191" s="389">
        <v>1135695</v>
      </c>
      <c r="H191" s="389">
        <v>571289</v>
      </c>
      <c r="I191" s="390" t="s">
        <v>1048</v>
      </c>
    </row>
    <row r="192" spans="1:10" x14ac:dyDescent="0.2">
      <c r="B192" s="88" t="s">
        <v>1065</v>
      </c>
      <c r="C192" s="88" t="s">
        <v>822</v>
      </c>
      <c r="D192" s="88" t="s">
        <v>308</v>
      </c>
      <c r="E192" s="89">
        <v>1142578</v>
      </c>
      <c r="F192" s="89">
        <v>564406</v>
      </c>
      <c r="G192" s="89">
        <v>1135695</v>
      </c>
      <c r="H192" s="89">
        <v>571289</v>
      </c>
      <c r="I192" s="90" t="s">
        <v>1066</v>
      </c>
      <c r="J192" s="91"/>
    </row>
    <row r="193" spans="1:10" x14ac:dyDescent="0.2">
      <c r="B193" s="388" t="s">
        <v>1065</v>
      </c>
      <c r="C193" s="388" t="s">
        <v>840</v>
      </c>
      <c r="D193" s="388" t="s">
        <v>883</v>
      </c>
      <c r="F193" s="389">
        <v>45360</v>
      </c>
      <c r="G193" s="389">
        <v>45360</v>
      </c>
      <c r="I193" s="390" t="s">
        <v>1041</v>
      </c>
    </row>
    <row r="194" spans="1:10" x14ac:dyDescent="0.2">
      <c r="B194" s="88" t="s">
        <v>1065</v>
      </c>
      <c r="C194" s="88" t="s">
        <v>840</v>
      </c>
      <c r="D194" s="88" t="s">
        <v>308</v>
      </c>
      <c r="E194" s="89"/>
      <c r="F194" s="89">
        <v>45360</v>
      </c>
      <c r="G194" s="89">
        <v>45360</v>
      </c>
      <c r="H194" s="89"/>
      <c r="I194" s="90" t="s">
        <v>1067</v>
      </c>
      <c r="J194" s="91"/>
    </row>
    <row r="195" spans="1:10" x14ac:dyDescent="0.2">
      <c r="A195" s="95">
        <v>66</v>
      </c>
      <c r="B195" s="88" t="s">
        <v>1065</v>
      </c>
      <c r="C195" s="88" t="s">
        <v>343</v>
      </c>
      <c r="D195" s="88" t="s">
        <v>308</v>
      </c>
      <c r="E195" s="89">
        <v>1142578</v>
      </c>
      <c r="F195" s="89">
        <v>609766</v>
      </c>
      <c r="G195" s="89">
        <v>1181055</v>
      </c>
      <c r="H195" s="89">
        <v>571289</v>
      </c>
      <c r="I195" s="90" t="s">
        <v>1068</v>
      </c>
      <c r="J195" s="91"/>
    </row>
    <row r="196" spans="1:10" x14ac:dyDescent="0.2">
      <c r="B196" s="88" t="s">
        <v>608</v>
      </c>
      <c r="C196" s="88" t="s">
        <v>307</v>
      </c>
      <c r="D196" s="88" t="s">
        <v>308</v>
      </c>
      <c r="E196" s="89">
        <v>7111.11</v>
      </c>
      <c r="F196" s="89">
        <v>120747.42</v>
      </c>
      <c r="G196" s="89"/>
      <c r="H196" s="89">
        <v>127858.53</v>
      </c>
      <c r="I196" s="90" t="s">
        <v>609</v>
      </c>
      <c r="J196" s="91"/>
    </row>
    <row r="197" spans="1:10" x14ac:dyDescent="0.2">
      <c r="A197" s="95">
        <v>65</v>
      </c>
      <c r="B197" s="88" t="s">
        <v>608</v>
      </c>
      <c r="C197" s="88" t="s">
        <v>343</v>
      </c>
      <c r="D197" s="88" t="s">
        <v>308</v>
      </c>
      <c r="E197" s="89">
        <v>7111.11</v>
      </c>
      <c r="F197" s="89">
        <v>120747.42</v>
      </c>
      <c r="G197" s="89"/>
      <c r="H197" s="89">
        <v>127858.53</v>
      </c>
      <c r="I197" s="90" t="s">
        <v>609</v>
      </c>
      <c r="J197" s="91"/>
    </row>
    <row r="198" spans="1:10" x14ac:dyDescent="0.2">
      <c r="B198" s="88" t="s">
        <v>856</v>
      </c>
      <c r="C198" s="88" t="s">
        <v>307</v>
      </c>
      <c r="D198" s="88" t="s">
        <v>308</v>
      </c>
      <c r="E198" s="89">
        <v>-248697.14</v>
      </c>
      <c r="F198" s="89">
        <v>675264.14</v>
      </c>
      <c r="G198" s="89">
        <v>672720.6</v>
      </c>
      <c r="H198" s="89">
        <v>-246153.60000000001</v>
      </c>
      <c r="I198" s="90" t="s">
        <v>857</v>
      </c>
      <c r="J198" s="91"/>
    </row>
    <row r="199" spans="1:10" x14ac:dyDescent="0.2">
      <c r="B199" s="388" t="s">
        <v>856</v>
      </c>
      <c r="C199" s="388" t="s">
        <v>319</v>
      </c>
      <c r="D199" s="388" t="s">
        <v>1043</v>
      </c>
      <c r="F199" s="389">
        <v>385.8</v>
      </c>
      <c r="G199" s="389">
        <v>385.8</v>
      </c>
      <c r="I199" s="390" t="s">
        <v>1044</v>
      </c>
    </row>
    <row r="200" spans="1:10" x14ac:dyDescent="0.2">
      <c r="B200" s="88" t="s">
        <v>856</v>
      </c>
      <c r="C200" s="88" t="s">
        <v>319</v>
      </c>
      <c r="D200" s="88" t="s">
        <v>308</v>
      </c>
      <c r="E200" s="89"/>
      <c r="F200" s="89">
        <v>385.8</v>
      </c>
      <c r="G200" s="89">
        <v>385.8</v>
      </c>
      <c r="H200" s="89"/>
      <c r="I200" s="90" t="s">
        <v>1070</v>
      </c>
      <c r="J200" s="91"/>
    </row>
    <row r="201" spans="1:10" x14ac:dyDescent="0.2">
      <c r="B201" s="88" t="s">
        <v>856</v>
      </c>
      <c r="C201" s="88" t="s">
        <v>347</v>
      </c>
      <c r="D201" s="88" t="s">
        <v>308</v>
      </c>
      <c r="E201" s="89"/>
      <c r="F201" s="89">
        <v>1000000</v>
      </c>
      <c r="G201" s="89">
        <v>1000000</v>
      </c>
      <c r="H201" s="89"/>
      <c r="I201" s="90" t="s">
        <v>7260</v>
      </c>
      <c r="J201" s="91"/>
    </row>
    <row r="202" spans="1:10" x14ac:dyDescent="0.2">
      <c r="B202" s="88" t="s">
        <v>856</v>
      </c>
      <c r="C202" s="88" t="s">
        <v>822</v>
      </c>
      <c r="D202" s="88" t="s">
        <v>308</v>
      </c>
      <c r="E202" s="89"/>
      <c r="F202" s="89">
        <v>1500000</v>
      </c>
      <c r="G202" s="89">
        <v>1500000</v>
      </c>
      <c r="H202" s="89"/>
      <c r="I202" s="90" t="s">
        <v>7261</v>
      </c>
      <c r="J202" s="91"/>
    </row>
    <row r="203" spans="1:10" x14ac:dyDescent="0.2">
      <c r="A203" s="95">
        <v>122</v>
      </c>
      <c r="B203" s="88" t="s">
        <v>856</v>
      </c>
      <c r="C203" s="88" t="s">
        <v>343</v>
      </c>
      <c r="D203" s="88" t="s">
        <v>308</v>
      </c>
      <c r="E203" s="89">
        <v>-248697.14</v>
      </c>
      <c r="F203" s="89">
        <v>3175649.94</v>
      </c>
      <c r="G203" s="89">
        <v>3173106.4</v>
      </c>
      <c r="H203" s="89">
        <v>-246153.60000000001</v>
      </c>
      <c r="I203" s="90" t="s">
        <v>857</v>
      </c>
      <c r="J203" s="91"/>
    </row>
    <row r="204" spans="1:10" x14ac:dyDescent="0.2">
      <c r="B204" s="88" t="s">
        <v>973</v>
      </c>
      <c r="C204" s="88" t="s">
        <v>1072</v>
      </c>
      <c r="D204" s="88" t="s">
        <v>308</v>
      </c>
      <c r="E204" s="89"/>
      <c r="F204" s="89">
        <v>490</v>
      </c>
      <c r="G204" s="89">
        <v>490</v>
      </c>
      <c r="H204" s="89"/>
      <c r="I204" s="90" t="s">
        <v>1073</v>
      </c>
      <c r="J204" s="91"/>
    </row>
    <row r="205" spans="1:10" x14ac:dyDescent="0.2">
      <c r="B205" s="88" t="s">
        <v>973</v>
      </c>
      <c r="C205" s="88" t="s">
        <v>343</v>
      </c>
      <c r="D205" s="88" t="s">
        <v>308</v>
      </c>
      <c r="E205" s="89"/>
      <c r="F205" s="89">
        <v>490</v>
      </c>
      <c r="G205" s="89">
        <v>490</v>
      </c>
      <c r="H205" s="89"/>
      <c r="I205" s="90" t="s">
        <v>1074</v>
      </c>
      <c r="J205" s="91"/>
    </row>
    <row r="206" spans="1:10" x14ac:dyDescent="0.2">
      <c r="B206" s="88" t="s">
        <v>1075</v>
      </c>
      <c r="C206" s="88" t="s">
        <v>343</v>
      </c>
      <c r="D206" s="88" t="s">
        <v>308</v>
      </c>
      <c r="E206" s="89">
        <v>311571.40000000002</v>
      </c>
      <c r="F206" s="89">
        <v>110260315.25</v>
      </c>
      <c r="G206" s="89">
        <v>107350744.53</v>
      </c>
      <c r="H206" s="89">
        <v>3221142.12</v>
      </c>
      <c r="I206" s="90" t="s">
        <v>1076</v>
      </c>
      <c r="J206" s="91"/>
    </row>
    <row r="207" spans="1:10" x14ac:dyDescent="0.2">
      <c r="B207" s="88" t="s">
        <v>859</v>
      </c>
      <c r="C207" s="88" t="s">
        <v>307</v>
      </c>
      <c r="D207" s="88" t="s">
        <v>308</v>
      </c>
      <c r="E207" s="89">
        <v>-90932002</v>
      </c>
      <c r="F207" s="89"/>
      <c r="G207" s="89"/>
      <c r="H207" s="89">
        <v>-90932002</v>
      </c>
      <c r="I207" s="90" t="s">
        <v>860</v>
      </c>
      <c r="J207" s="91"/>
    </row>
    <row r="208" spans="1:10" x14ac:dyDescent="0.2">
      <c r="A208" s="95">
        <v>70</v>
      </c>
      <c r="B208" s="88" t="s">
        <v>859</v>
      </c>
      <c r="C208" s="88" t="s">
        <v>343</v>
      </c>
      <c r="D208" s="88" t="s">
        <v>308</v>
      </c>
      <c r="E208" s="89">
        <v>-90932002</v>
      </c>
      <c r="F208" s="89"/>
      <c r="G208" s="89"/>
      <c r="H208" s="89">
        <v>-90932002</v>
      </c>
      <c r="I208" s="90" t="s">
        <v>861</v>
      </c>
      <c r="J208" s="91"/>
    </row>
    <row r="209" spans="1:10" x14ac:dyDescent="0.2">
      <c r="B209" s="88" t="s">
        <v>337</v>
      </c>
      <c r="C209" s="88" t="s">
        <v>307</v>
      </c>
      <c r="D209" s="88" t="s">
        <v>308</v>
      </c>
      <c r="E209" s="89">
        <v>-2196867.54</v>
      </c>
      <c r="F209" s="89"/>
      <c r="G209" s="89"/>
      <c r="H209" s="89">
        <v>-2196867.54</v>
      </c>
      <c r="I209" s="90" t="s">
        <v>862</v>
      </c>
      <c r="J209" s="91"/>
    </row>
    <row r="210" spans="1:10" x14ac:dyDescent="0.2">
      <c r="B210" s="88" t="s">
        <v>337</v>
      </c>
      <c r="C210" s="88" t="s">
        <v>343</v>
      </c>
      <c r="D210" s="88" t="s">
        <v>308</v>
      </c>
      <c r="E210" s="89">
        <v>-2196867.54</v>
      </c>
      <c r="F210" s="89"/>
      <c r="G210" s="89"/>
      <c r="H210" s="89">
        <v>-2196867.54</v>
      </c>
      <c r="I210" s="90" t="s">
        <v>862</v>
      </c>
      <c r="J210" s="91"/>
    </row>
    <row r="211" spans="1:10" x14ac:dyDescent="0.2">
      <c r="B211" s="88" t="s">
        <v>338</v>
      </c>
      <c r="C211" s="88" t="s">
        <v>1080</v>
      </c>
      <c r="D211" s="88" t="s">
        <v>308</v>
      </c>
      <c r="E211" s="89">
        <v>-1766500.14</v>
      </c>
      <c r="F211" s="89"/>
      <c r="G211" s="89"/>
      <c r="H211" s="89">
        <v>-1766500.14</v>
      </c>
      <c r="I211" s="90" t="s">
        <v>1081</v>
      </c>
      <c r="J211" s="91"/>
    </row>
    <row r="212" spans="1:10" x14ac:dyDescent="0.2">
      <c r="B212" s="88" t="s">
        <v>338</v>
      </c>
      <c r="C212" s="88" t="s">
        <v>883</v>
      </c>
      <c r="D212" s="88" t="s">
        <v>308</v>
      </c>
      <c r="E212" s="89">
        <v>-5295219.95</v>
      </c>
      <c r="F212" s="89"/>
      <c r="G212" s="89"/>
      <c r="H212" s="89">
        <v>-5295219.95</v>
      </c>
      <c r="I212" s="90" t="s">
        <v>1294</v>
      </c>
      <c r="J212" s="91"/>
    </row>
    <row r="213" spans="1:10" x14ac:dyDescent="0.2">
      <c r="B213" s="88" t="s">
        <v>338</v>
      </c>
      <c r="C213" s="88" t="s">
        <v>4671</v>
      </c>
      <c r="D213" s="88" t="s">
        <v>308</v>
      </c>
      <c r="E213" s="89">
        <v>-5478641.1600000001</v>
      </c>
      <c r="F213" s="89"/>
      <c r="G213" s="89"/>
      <c r="H213" s="89">
        <v>-5478641.1600000001</v>
      </c>
      <c r="I213" s="90" t="s">
        <v>4672</v>
      </c>
      <c r="J213" s="91"/>
    </row>
    <row r="214" spans="1:10" x14ac:dyDescent="0.2">
      <c r="B214" s="88" t="s">
        <v>338</v>
      </c>
      <c r="C214" s="88" t="s">
        <v>5366</v>
      </c>
      <c r="D214" s="88" t="s">
        <v>308</v>
      </c>
      <c r="E214" s="89">
        <v>-5642634.7199999997</v>
      </c>
      <c r="F214" s="89"/>
      <c r="G214" s="89"/>
      <c r="H214" s="89">
        <v>-5642634.7199999997</v>
      </c>
      <c r="I214" s="90" t="s">
        <v>5367</v>
      </c>
      <c r="J214" s="91"/>
    </row>
    <row r="215" spans="1:10" x14ac:dyDescent="0.2">
      <c r="B215" s="88" t="s">
        <v>338</v>
      </c>
      <c r="C215" s="88" t="s">
        <v>5976</v>
      </c>
      <c r="D215" s="88" t="s">
        <v>308</v>
      </c>
      <c r="E215" s="89">
        <v>-5607738.54</v>
      </c>
      <c r="F215" s="89"/>
      <c r="G215" s="89"/>
      <c r="H215" s="89">
        <v>-5607738.54</v>
      </c>
      <c r="I215" s="90" t="s">
        <v>5977</v>
      </c>
      <c r="J215" s="91"/>
    </row>
    <row r="216" spans="1:10" x14ac:dyDescent="0.2">
      <c r="B216" s="88" t="s">
        <v>338</v>
      </c>
      <c r="C216" s="88" t="s">
        <v>6641</v>
      </c>
      <c r="D216" s="88" t="s">
        <v>308</v>
      </c>
      <c r="E216" s="89">
        <v>-5918552.54</v>
      </c>
      <c r="F216" s="89"/>
      <c r="G216" s="89"/>
      <c r="H216" s="89">
        <v>-5918552.54</v>
      </c>
      <c r="I216" s="90" t="s">
        <v>6642</v>
      </c>
      <c r="J216" s="91"/>
    </row>
    <row r="217" spans="1:10" x14ac:dyDescent="0.2">
      <c r="B217" s="88" t="s">
        <v>338</v>
      </c>
      <c r="C217" s="88" t="s">
        <v>347</v>
      </c>
      <c r="D217" s="88" t="s">
        <v>308</v>
      </c>
      <c r="E217" s="89">
        <v>-5724277.5899999999</v>
      </c>
      <c r="F217" s="89"/>
      <c r="G217" s="89"/>
      <c r="H217" s="89">
        <v>-5724277.5899999999</v>
      </c>
      <c r="I217" s="90" t="s">
        <v>7262</v>
      </c>
      <c r="J217" s="91"/>
    </row>
    <row r="218" spans="1:10" x14ac:dyDescent="0.2">
      <c r="B218" s="88" t="s">
        <v>338</v>
      </c>
      <c r="C218" s="88" t="s">
        <v>947</v>
      </c>
      <c r="D218" s="88" t="s">
        <v>308</v>
      </c>
      <c r="E218" s="89">
        <v>-6170403.5999999996</v>
      </c>
      <c r="F218" s="89"/>
      <c r="G218" s="89"/>
      <c r="H218" s="89">
        <v>-6170403.5999999996</v>
      </c>
      <c r="I218" s="90" t="s">
        <v>7874</v>
      </c>
      <c r="J218" s="91"/>
    </row>
    <row r="219" spans="1:10" x14ac:dyDescent="0.2">
      <c r="B219" s="88" t="s">
        <v>338</v>
      </c>
      <c r="C219" s="88" t="s">
        <v>343</v>
      </c>
      <c r="D219" s="88" t="s">
        <v>308</v>
      </c>
      <c r="E219" s="89">
        <v>-41603968.240000002</v>
      </c>
      <c r="F219" s="89"/>
      <c r="G219" s="89"/>
      <c r="H219" s="89">
        <v>-41603968.240000002</v>
      </c>
      <c r="I219" s="90" t="s">
        <v>865</v>
      </c>
      <c r="J219" s="91"/>
    </row>
    <row r="220" spans="1:10" x14ac:dyDescent="0.2">
      <c r="B220" s="88" t="s">
        <v>872</v>
      </c>
      <c r="C220" s="88" t="s">
        <v>307</v>
      </c>
      <c r="D220" s="88" t="s">
        <v>308</v>
      </c>
      <c r="E220" s="89">
        <v>-5836939.2199999997</v>
      </c>
      <c r="F220" s="89">
        <v>5836939.2199999997</v>
      </c>
      <c r="G220" s="89"/>
      <c r="H220" s="89"/>
      <c r="I220" s="90" t="s">
        <v>873</v>
      </c>
      <c r="J220" s="91"/>
    </row>
    <row r="221" spans="1:10" x14ac:dyDescent="0.2">
      <c r="B221" s="88" t="s">
        <v>872</v>
      </c>
      <c r="C221" s="88" t="s">
        <v>343</v>
      </c>
      <c r="D221" s="88" t="s">
        <v>308</v>
      </c>
      <c r="E221" s="89">
        <v>-5836939.2199999997</v>
      </c>
      <c r="F221" s="89">
        <v>5836939.2199999997</v>
      </c>
      <c r="G221" s="89"/>
      <c r="H221" s="89"/>
      <c r="I221" s="90" t="s">
        <v>7875</v>
      </c>
      <c r="J221" s="91"/>
    </row>
    <row r="222" spans="1:10" x14ac:dyDescent="0.2">
      <c r="A222" s="95" t="s">
        <v>7237</v>
      </c>
      <c r="B222" s="88" t="s">
        <v>875</v>
      </c>
      <c r="C222" s="88" t="s">
        <v>307</v>
      </c>
      <c r="D222" s="88" t="s">
        <v>308</v>
      </c>
      <c r="E222" s="89">
        <v>-515300.82</v>
      </c>
      <c r="F222" s="89">
        <v>4415348.7</v>
      </c>
      <c r="G222" s="89">
        <v>4385615.5</v>
      </c>
      <c r="H222" s="89">
        <v>-485567.62</v>
      </c>
      <c r="I222" s="90" t="s">
        <v>876</v>
      </c>
      <c r="J222" s="91"/>
    </row>
    <row r="223" spans="1:10" x14ac:dyDescent="0.2">
      <c r="A223" s="95" t="s">
        <v>7921</v>
      </c>
      <c r="B223" s="88" t="s">
        <v>875</v>
      </c>
      <c r="C223" s="88" t="s">
        <v>387</v>
      </c>
      <c r="D223" s="88" t="s">
        <v>308</v>
      </c>
      <c r="E223" s="89">
        <v>31948.62</v>
      </c>
      <c r="F223" s="89">
        <v>271908.15999999997</v>
      </c>
      <c r="G223" s="89">
        <v>273751.62</v>
      </c>
      <c r="H223" s="89">
        <v>30105.16</v>
      </c>
      <c r="I223" s="90" t="s">
        <v>877</v>
      </c>
      <c r="J223" s="91"/>
    </row>
    <row r="224" spans="1:10" x14ac:dyDescent="0.2">
      <c r="A224" s="95" t="s">
        <v>7237</v>
      </c>
      <c r="B224" s="88" t="s">
        <v>875</v>
      </c>
      <c r="C224" s="88" t="s">
        <v>319</v>
      </c>
      <c r="D224" s="88" t="s">
        <v>308</v>
      </c>
      <c r="E224" s="89">
        <v>-952148</v>
      </c>
      <c r="F224" s="89">
        <v>1142578</v>
      </c>
      <c r="G224" s="89">
        <v>571289</v>
      </c>
      <c r="H224" s="89">
        <v>-380859</v>
      </c>
      <c r="I224" s="90" t="s">
        <v>1082</v>
      </c>
      <c r="J224" s="91"/>
    </row>
    <row r="225" spans="1:11" x14ac:dyDescent="0.2">
      <c r="A225" s="95" t="s">
        <v>7237</v>
      </c>
      <c r="B225" s="88" t="s">
        <v>875</v>
      </c>
      <c r="C225" s="88" t="s">
        <v>347</v>
      </c>
      <c r="D225" s="88" t="s">
        <v>308</v>
      </c>
      <c r="E225" s="89">
        <v>-1788813.2</v>
      </c>
      <c r="F225" s="89">
        <v>3259865.51</v>
      </c>
      <c r="G225" s="89">
        <v>3455788.29</v>
      </c>
      <c r="H225" s="89">
        <v>-1984735.98</v>
      </c>
      <c r="I225" s="90" t="s">
        <v>613</v>
      </c>
      <c r="J225" s="91"/>
    </row>
    <row r="226" spans="1:11" x14ac:dyDescent="0.2">
      <c r="A226" s="95" t="s">
        <v>7921</v>
      </c>
      <c r="B226" s="88" t="s">
        <v>875</v>
      </c>
      <c r="C226" s="88" t="s">
        <v>971</v>
      </c>
      <c r="D226" s="88" t="s">
        <v>308</v>
      </c>
      <c r="E226" s="89">
        <v>110906.41</v>
      </c>
      <c r="F226" s="89">
        <v>214258.88</v>
      </c>
      <c r="G226" s="89">
        <v>202111.66</v>
      </c>
      <c r="H226" s="89">
        <v>123053.63</v>
      </c>
      <c r="I226" s="90" t="s">
        <v>4673</v>
      </c>
      <c r="J226" s="136">
        <f>H222+H224+H225+H227</f>
        <v>-2862603.92</v>
      </c>
      <c r="K226" s="89"/>
    </row>
    <row r="227" spans="1:11" x14ac:dyDescent="0.2">
      <c r="A227" s="95" t="s">
        <v>7237</v>
      </c>
      <c r="B227" s="88" t="s">
        <v>875</v>
      </c>
      <c r="C227" s="88" t="s">
        <v>822</v>
      </c>
      <c r="D227" s="88" t="s">
        <v>308</v>
      </c>
      <c r="E227" s="89">
        <v>-116612.04</v>
      </c>
      <c r="F227" s="89">
        <v>143796.92000000001</v>
      </c>
      <c r="G227" s="89">
        <v>38626.199999999997</v>
      </c>
      <c r="H227" s="89">
        <v>-11441.32</v>
      </c>
      <c r="I227" s="90" t="s">
        <v>1083</v>
      </c>
      <c r="J227" s="878">
        <f>H223+H226</f>
        <v>153158.79</v>
      </c>
      <c r="K227" s="89"/>
    </row>
    <row r="228" spans="1:11" x14ac:dyDescent="0.2">
      <c r="B228" s="88" t="s">
        <v>875</v>
      </c>
      <c r="C228" s="88" t="s">
        <v>343</v>
      </c>
      <c r="D228" s="88" t="s">
        <v>308</v>
      </c>
      <c r="E228" s="89">
        <v>-3230019.03</v>
      </c>
      <c r="F228" s="89">
        <v>9447756.1699999999</v>
      </c>
      <c r="G228" s="89">
        <v>8927182.2699999996</v>
      </c>
      <c r="H228" s="89">
        <v>-2709445.13</v>
      </c>
      <c r="I228" s="90" t="s">
        <v>878</v>
      </c>
      <c r="J228" s="136">
        <f>SUM(J226:J227)</f>
        <v>-2709445.13</v>
      </c>
      <c r="K228" s="94"/>
    </row>
    <row r="229" spans="1:11" x14ac:dyDescent="0.2">
      <c r="A229" s="95" t="s">
        <v>7238</v>
      </c>
      <c r="B229" s="88" t="s">
        <v>879</v>
      </c>
      <c r="C229" s="88" t="s">
        <v>307</v>
      </c>
      <c r="D229" s="88" t="s">
        <v>308</v>
      </c>
      <c r="E229" s="89">
        <v>-4574300</v>
      </c>
      <c r="F229" s="89">
        <v>11146883</v>
      </c>
      <c r="G229" s="89">
        <v>12487500</v>
      </c>
      <c r="H229" s="89">
        <v>-5914917</v>
      </c>
      <c r="I229" s="90" t="s">
        <v>880</v>
      </c>
      <c r="J229" s="91"/>
    </row>
    <row r="230" spans="1:11" x14ac:dyDescent="0.2">
      <c r="A230" s="95" t="s">
        <v>7922</v>
      </c>
      <c r="B230" s="88" t="s">
        <v>879</v>
      </c>
      <c r="C230" s="88" t="s">
        <v>387</v>
      </c>
      <c r="D230" s="88" t="s">
        <v>308</v>
      </c>
      <c r="E230" s="89">
        <v>211065.78</v>
      </c>
      <c r="F230" s="89">
        <v>859124.51</v>
      </c>
      <c r="G230" s="89">
        <v>817600.36</v>
      </c>
      <c r="H230" s="89">
        <v>252589.93</v>
      </c>
      <c r="I230" s="90" t="s">
        <v>881</v>
      </c>
      <c r="J230" s="136">
        <f>H229+H231+H233+H234</f>
        <v>-32150008.350000001</v>
      </c>
    </row>
    <row r="231" spans="1:11" x14ac:dyDescent="0.2">
      <c r="A231" s="95" t="s">
        <v>7238</v>
      </c>
      <c r="B231" s="88" t="s">
        <v>879</v>
      </c>
      <c r="C231" s="88" t="s">
        <v>319</v>
      </c>
      <c r="D231" s="88" t="s">
        <v>308</v>
      </c>
      <c r="E231" s="89">
        <v>-21156132</v>
      </c>
      <c r="F231" s="89">
        <v>2154395</v>
      </c>
      <c r="G231" s="89">
        <v>2265404</v>
      </c>
      <c r="H231" s="89">
        <v>-21267141</v>
      </c>
      <c r="I231" s="90" t="s">
        <v>882</v>
      </c>
      <c r="J231" s="878">
        <f>H230+H232</f>
        <v>2616720.9300000002</v>
      </c>
    </row>
    <row r="232" spans="1:11" x14ac:dyDescent="0.2">
      <c r="A232" s="95" t="s">
        <v>7922</v>
      </c>
      <c r="B232" s="88" t="s">
        <v>879</v>
      </c>
      <c r="C232" s="88" t="s">
        <v>883</v>
      </c>
      <c r="D232" s="88" t="s">
        <v>308</v>
      </c>
      <c r="E232" s="89">
        <v>1987128</v>
      </c>
      <c r="F232" s="89">
        <v>377003</v>
      </c>
      <c r="G232" s="89"/>
      <c r="H232" s="89">
        <v>2364131</v>
      </c>
      <c r="I232" s="90" t="s">
        <v>884</v>
      </c>
      <c r="J232" s="136">
        <f>SUM(J230:J231)</f>
        <v>-29533287.420000002</v>
      </c>
    </row>
    <row r="233" spans="1:11" x14ac:dyDescent="0.2">
      <c r="A233" s="95" t="s">
        <v>7238</v>
      </c>
      <c r="B233" s="88" t="s">
        <v>879</v>
      </c>
      <c r="C233" s="88" t="s">
        <v>347</v>
      </c>
      <c r="D233" s="88" t="s">
        <v>308</v>
      </c>
      <c r="E233" s="89">
        <v>-4374173.26</v>
      </c>
      <c r="F233" s="89">
        <v>185747.43</v>
      </c>
      <c r="G233" s="89">
        <v>432523.88</v>
      </c>
      <c r="H233" s="89">
        <v>-4620949.71</v>
      </c>
      <c r="I233" s="90" t="s">
        <v>885</v>
      </c>
      <c r="J233" s="91"/>
    </row>
    <row r="234" spans="1:11" x14ac:dyDescent="0.2">
      <c r="A234" s="95" t="s">
        <v>7238</v>
      </c>
      <c r="B234" s="88" t="s">
        <v>879</v>
      </c>
      <c r="C234" s="88" t="s">
        <v>822</v>
      </c>
      <c r="D234" s="88" t="s">
        <v>308</v>
      </c>
      <c r="E234" s="89">
        <v>-303317.42</v>
      </c>
      <c r="F234" s="89"/>
      <c r="G234" s="89">
        <v>43683.22</v>
      </c>
      <c r="H234" s="89">
        <v>-347000.64</v>
      </c>
      <c r="I234" s="90" t="s">
        <v>1084</v>
      </c>
      <c r="J234" s="91"/>
    </row>
    <row r="235" spans="1:11" x14ac:dyDescent="0.2">
      <c r="B235" s="88" t="s">
        <v>879</v>
      </c>
      <c r="C235" s="88" t="s">
        <v>343</v>
      </c>
      <c r="D235" s="88" t="s">
        <v>308</v>
      </c>
      <c r="E235" s="89">
        <v>-28209728.899999999</v>
      </c>
      <c r="F235" s="89">
        <v>14723152.939999999</v>
      </c>
      <c r="G235" s="89">
        <v>16046711.460000001</v>
      </c>
      <c r="H235" s="89">
        <v>-29533287.420000002</v>
      </c>
      <c r="I235" s="90" t="s">
        <v>886</v>
      </c>
      <c r="J235" s="91"/>
    </row>
    <row r="236" spans="1:11" x14ac:dyDescent="0.2">
      <c r="B236" s="88" t="s">
        <v>890</v>
      </c>
      <c r="C236" s="88" t="s">
        <v>307</v>
      </c>
      <c r="D236" s="88" t="s">
        <v>308</v>
      </c>
      <c r="E236" s="89">
        <v>-1118632</v>
      </c>
      <c r="F236" s="89">
        <v>1118632</v>
      </c>
      <c r="G236" s="89">
        <v>1266032</v>
      </c>
      <c r="H236" s="89">
        <v>-1266032</v>
      </c>
      <c r="I236" s="90" t="s">
        <v>891</v>
      </c>
      <c r="J236" s="91"/>
    </row>
    <row r="237" spans="1:11" x14ac:dyDescent="0.2">
      <c r="B237" s="88" t="s">
        <v>890</v>
      </c>
      <c r="C237" s="88" t="s">
        <v>315</v>
      </c>
      <c r="D237" s="88" t="s">
        <v>308</v>
      </c>
      <c r="E237" s="89">
        <v>-952500</v>
      </c>
      <c r="F237" s="89">
        <v>1688734</v>
      </c>
      <c r="G237" s="89">
        <v>1656000</v>
      </c>
      <c r="H237" s="89">
        <v>-919766</v>
      </c>
      <c r="I237" s="90" t="s">
        <v>4674</v>
      </c>
      <c r="J237" s="91"/>
    </row>
    <row r="238" spans="1:11" x14ac:dyDescent="0.2">
      <c r="B238" s="88" t="s">
        <v>890</v>
      </c>
      <c r="C238" s="88" t="s">
        <v>343</v>
      </c>
      <c r="D238" s="88" t="s">
        <v>308</v>
      </c>
      <c r="E238" s="89">
        <v>-2071132</v>
      </c>
      <c r="F238" s="89">
        <v>2807366</v>
      </c>
      <c r="G238" s="89">
        <v>2922032</v>
      </c>
      <c r="H238" s="89">
        <v>-2185798</v>
      </c>
      <c r="I238" s="90" t="s">
        <v>892</v>
      </c>
      <c r="J238" s="91"/>
    </row>
    <row r="239" spans="1:11" x14ac:dyDescent="0.2">
      <c r="B239" s="88" t="s">
        <v>1085</v>
      </c>
      <c r="C239" s="88" t="s">
        <v>307</v>
      </c>
      <c r="D239" s="88" t="s">
        <v>308</v>
      </c>
      <c r="E239" s="89"/>
      <c r="F239" s="89">
        <v>4961399.22</v>
      </c>
      <c r="G239" s="89">
        <v>4961399.22</v>
      </c>
      <c r="H239" s="89"/>
      <c r="I239" s="90" t="s">
        <v>8564</v>
      </c>
      <c r="J239" s="91"/>
    </row>
    <row r="240" spans="1:11" x14ac:dyDescent="0.2">
      <c r="B240" s="88" t="s">
        <v>1085</v>
      </c>
      <c r="C240" s="88" t="s">
        <v>343</v>
      </c>
      <c r="D240" s="88" t="s">
        <v>308</v>
      </c>
      <c r="E240" s="89"/>
      <c r="F240" s="89">
        <v>4961399.22</v>
      </c>
      <c r="G240" s="89">
        <v>4961399.22</v>
      </c>
      <c r="H240" s="89"/>
      <c r="I240" s="90" t="s">
        <v>1087</v>
      </c>
      <c r="J240" s="91"/>
    </row>
    <row r="241" spans="1:11" ht="13.5" thickBot="1" x14ac:dyDescent="0.25">
      <c r="A241" s="1054"/>
      <c r="B241" s="464" t="s">
        <v>1088</v>
      </c>
      <c r="C241" s="464" t="s">
        <v>343</v>
      </c>
      <c r="D241" s="464" t="s">
        <v>308</v>
      </c>
      <c r="E241" s="465">
        <v>-174080656.93000001</v>
      </c>
      <c r="F241" s="465">
        <v>37776613.549999997</v>
      </c>
      <c r="G241" s="465">
        <v>32857324.949999999</v>
      </c>
      <c r="H241" s="465">
        <v>-169161368.33000001</v>
      </c>
      <c r="I241" s="466" t="s">
        <v>7876</v>
      </c>
      <c r="J241" s="475"/>
      <c r="K241" s="747"/>
    </row>
    <row r="242" spans="1:11" x14ac:dyDescent="0.2">
      <c r="A242" s="163" t="s">
        <v>8576</v>
      </c>
      <c r="B242" s="388" t="s">
        <v>893</v>
      </c>
      <c r="C242" s="388" t="s">
        <v>347</v>
      </c>
      <c r="D242" s="388" t="s">
        <v>307</v>
      </c>
      <c r="F242" s="389">
        <v>1046012.55</v>
      </c>
      <c r="H242" s="389">
        <v>1046012.55</v>
      </c>
      <c r="I242" s="390" t="s">
        <v>1040</v>
      </c>
    </row>
    <row r="243" spans="1:11" x14ac:dyDescent="0.2">
      <c r="B243" s="388" t="s">
        <v>893</v>
      </c>
      <c r="C243" s="388" t="s">
        <v>347</v>
      </c>
      <c r="D243" s="388" t="s">
        <v>883</v>
      </c>
      <c r="F243" s="389">
        <v>102432.77</v>
      </c>
      <c r="H243" s="389">
        <v>102432.77</v>
      </c>
      <c r="I243" s="390" t="s">
        <v>1041</v>
      </c>
    </row>
    <row r="244" spans="1:11" x14ac:dyDescent="0.2">
      <c r="B244" s="388" t="s">
        <v>893</v>
      </c>
      <c r="C244" s="388" t="s">
        <v>347</v>
      </c>
      <c r="D244" s="388" t="s">
        <v>347</v>
      </c>
      <c r="F244" s="389">
        <v>11715</v>
      </c>
      <c r="H244" s="389">
        <v>11715</v>
      </c>
      <c r="I244" s="390" t="s">
        <v>1042</v>
      </c>
    </row>
    <row r="245" spans="1:11" x14ac:dyDescent="0.2">
      <c r="B245" s="388" t="s">
        <v>893</v>
      </c>
      <c r="C245" s="388" t="s">
        <v>347</v>
      </c>
      <c r="D245" s="388" t="s">
        <v>7255</v>
      </c>
      <c r="F245" s="389">
        <v>4081</v>
      </c>
      <c r="H245" s="389">
        <v>4081</v>
      </c>
      <c r="I245" s="390" t="s">
        <v>7256</v>
      </c>
    </row>
    <row r="246" spans="1:11" x14ac:dyDescent="0.2">
      <c r="B246" s="388" t="s">
        <v>893</v>
      </c>
      <c r="C246" s="388" t="s">
        <v>347</v>
      </c>
      <c r="D246" s="388" t="s">
        <v>859</v>
      </c>
      <c r="F246" s="389">
        <v>2417825.64</v>
      </c>
      <c r="H246" s="389">
        <v>2417825.64</v>
      </c>
      <c r="I246" s="390" t="s">
        <v>1046</v>
      </c>
    </row>
    <row r="247" spans="1:11" x14ac:dyDescent="0.2">
      <c r="B247" s="388" t="s">
        <v>893</v>
      </c>
      <c r="C247" s="388" t="s">
        <v>347</v>
      </c>
      <c r="D247" s="388" t="s">
        <v>1052</v>
      </c>
      <c r="F247" s="389">
        <v>22854</v>
      </c>
      <c r="H247" s="389">
        <v>22854</v>
      </c>
      <c r="I247" s="390" t="s">
        <v>1053</v>
      </c>
    </row>
    <row r="248" spans="1:11" x14ac:dyDescent="0.2">
      <c r="B248" s="88" t="s">
        <v>893</v>
      </c>
      <c r="C248" s="88" t="s">
        <v>347</v>
      </c>
      <c r="D248" s="88" t="s">
        <v>308</v>
      </c>
      <c r="E248" s="89"/>
      <c r="F248" s="89">
        <v>3604920.96</v>
      </c>
      <c r="G248" s="89"/>
      <c r="H248" s="402">
        <v>3604920.96</v>
      </c>
      <c r="I248" s="90" t="s">
        <v>725</v>
      </c>
      <c r="J248" s="91"/>
    </row>
    <row r="249" spans="1:11" x14ac:dyDescent="0.2">
      <c r="B249" s="388" t="s">
        <v>893</v>
      </c>
      <c r="C249" s="388" t="s">
        <v>947</v>
      </c>
      <c r="D249" s="388" t="s">
        <v>307</v>
      </c>
      <c r="F249" s="389">
        <v>3724779.2</v>
      </c>
      <c r="H249" s="389">
        <v>3724779.2</v>
      </c>
      <c r="I249" s="390" t="s">
        <v>1040</v>
      </c>
      <c r="J249" s="601">
        <f>H248+H253</f>
        <v>12153666.23</v>
      </c>
      <c r="K249" s="900" t="s">
        <v>1124</v>
      </c>
    </row>
    <row r="250" spans="1:11" x14ac:dyDescent="0.2">
      <c r="B250" s="388" t="s">
        <v>893</v>
      </c>
      <c r="C250" s="388" t="s">
        <v>947</v>
      </c>
      <c r="D250" s="388" t="s">
        <v>883</v>
      </c>
      <c r="F250" s="389">
        <v>183553.47</v>
      </c>
      <c r="H250" s="389">
        <v>183553.47</v>
      </c>
      <c r="I250" s="390" t="s">
        <v>1041</v>
      </c>
      <c r="J250" s="735">
        <f>H255+H257+H259</f>
        <v>334158</v>
      </c>
      <c r="K250" s="900" t="s">
        <v>5954</v>
      </c>
    </row>
    <row r="251" spans="1:11" x14ac:dyDescent="0.2">
      <c r="B251" s="388" t="s">
        <v>893</v>
      </c>
      <c r="C251" s="388" t="s">
        <v>947</v>
      </c>
      <c r="D251" s="388" t="s">
        <v>7255</v>
      </c>
      <c r="F251" s="389">
        <v>129575.5</v>
      </c>
      <c r="H251" s="389">
        <v>129575.5</v>
      </c>
      <c r="I251" s="390" t="s">
        <v>7256</v>
      </c>
      <c r="J251" s="898">
        <f>H264</f>
        <v>355147</v>
      </c>
      <c r="K251" s="900" t="s">
        <v>1125</v>
      </c>
    </row>
    <row r="252" spans="1:11" x14ac:dyDescent="0.2">
      <c r="B252" s="388" t="s">
        <v>893</v>
      </c>
      <c r="C252" s="388" t="s">
        <v>947</v>
      </c>
      <c r="D252" s="388" t="s">
        <v>859</v>
      </c>
      <c r="F252" s="389">
        <v>4510837.0999999996</v>
      </c>
      <c r="H252" s="389">
        <v>4510837.0999999996</v>
      </c>
      <c r="I252" s="390" t="s">
        <v>1046</v>
      </c>
      <c r="J252" s="94">
        <f>SUM(J249:J251)</f>
        <v>12842971.23</v>
      </c>
      <c r="K252" s="900"/>
    </row>
    <row r="253" spans="1:11" x14ac:dyDescent="0.2">
      <c r="B253" s="88" t="s">
        <v>893</v>
      </c>
      <c r="C253" s="88" t="s">
        <v>947</v>
      </c>
      <c r="D253" s="88" t="s">
        <v>308</v>
      </c>
      <c r="E253" s="89"/>
      <c r="F253" s="89">
        <v>8548745.2699999996</v>
      </c>
      <c r="G253" s="89"/>
      <c r="H253" s="402">
        <v>8548745.2699999996</v>
      </c>
      <c r="I253" s="90" t="s">
        <v>726</v>
      </c>
      <c r="J253" s="91"/>
    </row>
    <row r="254" spans="1:11" x14ac:dyDescent="0.2">
      <c r="B254" s="388" t="s">
        <v>893</v>
      </c>
      <c r="C254" s="388" t="s">
        <v>822</v>
      </c>
      <c r="D254" s="388" t="s">
        <v>1047</v>
      </c>
      <c r="F254" s="389">
        <v>320303</v>
      </c>
      <c r="H254" s="389">
        <v>320303</v>
      </c>
      <c r="I254" s="390" t="s">
        <v>1048</v>
      </c>
    </row>
    <row r="255" spans="1:11" x14ac:dyDescent="0.2">
      <c r="B255" s="88" t="s">
        <v>893</v>
      </c>
      <c r="C255" s="88" t="s">
        <v>822</v>
      </c>
      <c r="D255" s="88" t="s">
        <v>308</v>
      </c>
      <c r="E255" s="89"/>
      <c r="F255" s="89">
        <v>320303</v>
      </c>
      <c r="G255" s="89"/>
      <c r="H255" s="478">
        <v>320303</v>
      </c>
      <c r="I255" s="90" t="s">
        <v>895</v>
      </c>
      <c r="J255" s="91"/>
    </row>
    <row r="256" spans="1:11" x14ac:dyDescent="0.2">
      <c r="B256" s="388" t="s">
        <v>893</v>
      </c>
      <c r="C256" s="388" t="s">
        <v>698</v>
      </c>
      <c r="D256" s="388" t="s">
        <v>859</v>
      </c>
      <c r="F256" s="389">
        <v>7200</v>
      </c>
      <c r="H256" s="389">
        <v>7200</v>
      </c>
      <c r="I256" s="390" t="s">
        <v>1046</v>
      </c>
    </row>
    <row r="257" spans="1:10" x14ac:dyDescent="0.2">
      <c r="B257" s="88" t="s">
        <v>893</v>
      </c>
      <c r="C257" s="88" t="s">
        <v>698</v>
      </c>
      <c r="D257" s="88" t="s">
        <v>308</v>
      </c>
      <c r="E257" s="89"/>
      <c r="F257" s="89">
        <v>7200</v>
      </c>
      <c r="G257" s="89"/>
      <c r="H257" s="478">
        <v>7200</v>
      </c>
      <c r="I257" s="90" t="s">
        <v>727</v>
      </c>
      <c r="J257" s="91"/>
    </row>
    <row r="258" spans="1:10" x14ac:dyDescent="0.2">
      <c r="B258" s="388" t="s">
        <v>893</v>
      </c>
      <c r="C258" s="388" t="s">
        <v>7877</v>
      </c>
      <c r="D258" s="388" t="s">
        <v>484</v>
      </c>
      <c r="F258" s="389">
        <v>6655</v>
      </c>
      <c r="H258" s="389">
        <v>6655</v>
      </c>
      <c r="I258" s="390" t="s">
        <v>1054</v>
      </c>
    </row>
    <row r="259" spans="1:10" x14ac:dyDescent="0.2">
      <c r="B259" s="88" t="s">
        <v>893</v>
      </c>
      <c r="C259" s="88" t="s">
        <v>7877</v>
      </c>
      <c r="D259" s="88" t="s">
        <v>308</v>
      </c>
      <c r="E259" s="89"/>
      <c r="F259" s="89">
        <v>6655</v>
      </c>
      <c r="G259" s="89"/>
      <c r="H259" s="478">
        <v>6655</v>
      </c>
      <c r="I259" s="90" t="s">
        <v>7878</v>
      </c>
      <c r="J259" s="91"/>
    </row>
    <row r="260" spans="1:10" x14ac:dyDescent="0.2">
      <c r="B260" s="388" t="s">
        <v>893</v>
      </c>
      <c r="C260" s="388" t="s">
        <v>840</v>
      </c>
      <c r="D260" s="388" t="s">
        <v>307</v>
      </c>
      <c r="F260" s="389">
        <v>26650</v>
      </c>
      <c r="H260" s="389">
        <v>26650</v>
      </c>
      <c r="I260" s="390" t="s">
        <v>1040</v>
      </c>
    </row>
    <row r="261" spans="1:10" x14ac:dyDescent="0.2">
      <c r="B261" s="388" t="s">
        <v>893</v>
      </c>
      <c r="C261" s="388" t="s">
        <v>840</v>
      </c>
      <c r="D261" s="388" t="s">
        <v>883</v>
      </c>
      <c r="F261" s="389">
        <v>800</v>
      </c>
      <c r="H261" s="389">
        <v>800</v>
      </c>
      <c r="I261" s="390" t="s">
        <v>1041</v>
      </c>
    </row>
    <row r="262" spans="1:10" x14ac:dyDescent="0.2">
      <c r="B262" s="388" t="s">
        <v>893</v>
      </c>
      <c r="C262" s="388" t="s">
        <v>840</v>
      </c>
      <c r="D262" s="388" t="s">
        <v>859</v>
      </c>
      <c r="F262" s="389">
        <v>36759</v>
      </c>
      <c r="H262" s="389">
        <v>36759</v>
      </c>
      <c r="I262" s="390" t="s">
        <v>1046</v>
      </c>
    </row>
    <row r="263" spans="1:10" x14ac:dyDescent="0.2">
      <c r="B263" s="388" t="s">
        <v>893</v>
      </c>
      <c r="C263" s="388" t="s">
        <v>840</v>
      </c>
      <c r="D263" s="388" t="s">
        <v>1052</v>
      </c>
      <c r="F263" s="389">
        <v>290938</v>
      </c>
      <c r="H263" s="389">
        <v>290938</v>
      </c>
      <c r="I263" s="390" t="s">
        <v>1053</v>
      </c>
    </row>
    <row r="264" spans="1:10" x14ac:dyDescent="0.2">
      <c r="B264" s="88" t="s">
        <v>893</v>
      </c>
      <c r="C264" s="88" t="s">
        <v>840</v>
      </c>
      <c r="D264" s="88" t="s">
        <v>308</v>
      </c>
      <c r="E264" s="89"/>
      <c r="F264" s="89">
        <v>355147</v>
      </c>
      <c r="G264" s="89"/>
      <c r="H264" s="658">
        <v>355147</v>
      </c>
      <c r="I264" s="90" t="s">
        <v>728</v>
      </c>
      <c r="J264" s="91"/>
    </row>
    <row r="265" spans="1:10" x14ac:dyDescent="0.2">
      <c r="A265" s="95">
        <v>10</v>
      </c>
      <c r="B265" s="88" t="s">
        <v>893</v>
      </c>
      <c r="C265" s="88" t="s">
        <v>343</v>
      </c>
      <c r="D265" s="88" t="s">
        <v>308</v>
      </c>
      <c r="E265" s="89"/>
      <c r="F265" s="89">
        <v>12842971.23</v>
      </c>
      <c r="G265" s="89"/>
      <c r="H265" s="89">
        <v>12842971.23</v>
      </c>
      <c r="I265" s="90" t="s">
        <v>896</v>
      </c>
      <c r="J265" s="91"/>
    </row>
    <row r="266" spans="1:10" x14ac:dyDescent="0.2">
      <c r="B266" s="388" t="s">
        <v>897</v>
      </c>
      <c r="C266" s="388" t="s">
        <v>307</v>
      </c>
      <c r="D266" s="388" t="s">
        <v>484</v>
      </c>
      <c r="G266" s="389">
        <v>3797410.07</v>
      </c>
      <c r="H266" s="389">
        <v>-3797410.07</v>
      </c>
      <c r="I266" s="390" t="s">
        <v>1054</v>
      </c>
    </row>
    <row r="267" spans="1:10" x14ac:dyDescent="0.2">
      <c r="B267" s="88" t="s">
        <v>897</v>
      </c>
      <c r="C267" s="88" t="s">
        <v>307</v>
      </c>
      <c r="D267" s="88" t="s">
        <v>308</v>
      </c>
      <c r="E267" s="89"/>
      <c r="F267" s="89"/>
      <c r="G267" s="89">
        <v>3797410.07</v>
      </c>
      <c r="H267" s="89">
        <v>-3797410.07</v>
      </c>
      <c r="I267" s="90" t="s">
        <v>898</v>
      </c>
      <c r="J267" s="91"/>
    </row>
    <row r="268" spans="1:10" x14ac:dyDescent="0.2">
      <c r="A268" s="95">
        <v>11</v>
      </c>
      <c r="B268" s="88" t="s">
        <v>897</v>
      </c>
      <c r="C268" s="88" t="s">
        <v>343</v>
      </c>
      <c r="D268" s="88" t="s">
        <v>308</v>
      </c>
      <c r="E268" s="89"/>
      <c r="F268" s="89"/>
      <c r="G268" s="89">
        <v>3797410.07</v>
      </c>
      <c r="H268" s="89">
        <v>-3797410.07</v>
      </c>
      <c r="I268" s="90" t="s">
        <v>899</v>
      </c>
      <c r="J268" s="91"/>
    </row>
    <row r="269" spans="1:10" x14ac:dyDescent="0.2">
      <c r="B269" s="388" t="s">
        <v>900</v>
      </c>
      <c r="C269" s="388" t="s">
        <v>307</v>
      </c>
      <c r="D269" s="388" t="s">
        <v>307</v>
      </c>
      <c r="F269" s="389">
        <v>5111000</v>
      </c>
      <c r="H269" s="389">
        <v>5111000</v>
      </c>
      <c r="I269" s="390" t="s">
        <v>1040</v>
      </c>
    </row>
    <row r="270" spans="1:10" x14ac:dyDescent="0.2">
      <c r="B270" s="388" t="s">
        <v>900</v>
      </c>
      <c r="C270" s="388" t="s">
        <v>307</v>
      </c>
      <c r="D270" s="388" t="s">
        <v>883</v>
      </c>
      <c r="F270" s="389">
        <v>242500</v>
      </c>
      <c r="H270" s="389">
        <v>242500</v>
      </c>
      <c r="I270" s="390" t="s">
        <v>1041</v>
      </c>
    </row>
    <row r="271" spans="1:10" x14ac:dyDescent="0.2">
      <c r="B271" s="388" t="s">
        <v>900</v>
      </c>
      <c r="C271" s="388" t="s">
        <v>307</v>
      </c>
      <c r="D271" s="388" t="s">
        <v>7255</v>
      </c>
      <c r="F271" s="389">
        <v>150000</v>
      </c>
      <c r="H271" s="389">
        <v>150000</v>
      </c>
      <c r="I271" s="390" t="s">
        <v>7256</v>
      </c>
    </row>
    <row r="272" spans="1:10" x14ac:dyDescent="0.2">
      <c r="B272" s="388" t="s">
        <v>900</v>
      </c>
      <c r="C272" s="388" t="s">
        <v>307</v>
      </c>
      <c r="D272" s="388" t="s">
        <v>859</v>
      </c>
      <c r="F272" s="389">
        <v>6984000</v>
      </c>
      <c r="H272" s="389">
        <v>6984000</v>
      </c>
      <c r="I272" s="390" t="s">
        <v>1046</v>
      </c>
    </row>
    <row r="273" spans="1:11" x14ac:dyDescent="0.2">
      <c r="B273" s="88" t="s">
        <v>900</v>
      </c>
      <c r="C273" s="88" t="s">
        <v>307</v>
      </c>
      <c r="D273" s="88" t="s">
        <v>308</v>
      </c>
      <c r="E273" s="89"/>
      <c r="F273" s="89">
        <v>12487500</v>
      </c>
      <c r="G273" s="89"/>
      <c r="H273" s="89">
        <v>12487500</v>
      </c>
      <c r="I273" s="90" t="s">
        <v>901</v>
      </c>
      <c r="J273" s="91"/>
    </row>
    <row r="274" spans="1:11" x14ac:dyDescent="0.2">
      <c r="B274" s="388" t="s">
        <v>900</v>
      </c>
      <c r="C274" s="388" t="s">
        <v>319</v>
      </c>
      <c r="D274" s="388" t="s">
        <v>484</v>
      </c>
      <c r="F274" s="389">
        <v>2265404</v>
      </c>
      <c r="H274" s="389">
        <v>2265404</v>
      </c>
      <c r="I274" s="390" t="s">
        <v>1054</v>
      </c>
    </row>
    <row r="275" spans="1:11" x14ac:dyDescent="0.2">
      <c r="B275" s="88" t="s">
        <v>900</v>
      </c>
      <c r="C275" s="88" t="s">
        <v>319</v>
      </c>
      <c r="D275" s="88" t="s">
        <v>308</v>
      </c>
      <c r="E275" s="89"/>
      <c r="F275" s="89">
        <v>2265404</v>
      </c>
      <c r="G275" s="89"/>
      <c r="H275" s="89">
        <v>2265404</v>
      </c>
      <c r="I275" s="90" t="s">
        <v>902</v>
      </c>
      <c r="J275" s="91"/>
    </row>
    <row r="276" spans="1:11" x14ac:dyDescent="0.2">
      <c r="B276" s="388" t="s">
        <v>900</v>
      </c>
      <c r="C276" s="388" t="s">
        <v>347</v>
      </c>
      <c r="D276" s="388" t="s">
        <v>484</v>
      </c>
      <c r="F276" s="389">
        <v>432523.88</v>
      </c>
      <c r="H276" s="389">
        <v>432523.88</v>
      </c>
      <c r="I276" s="390" t="s">
        <v>1054</v>
      </c>
    </row>
    <row r="277" spans="1:11" x14ac:dyDescent="0.2">
      <c r="B277" s="88" t="s">
        <v>900</v>
      </c>
      <c r="C277" s="88" t="s">
        <v>347</v>
      </c>
      <c r="D277" s="88" t="s">
        <v>308</v>
      </c>
      <c r="E277" s="89"/>
      <c r="F277" s="89">
        <v>432523.88</v>
      </c>
      <c r="G277" s="89"/>
      <c r="H277" s="89">
        <v>432523.88</v>
      </c>
      <c r="I277" s="90" t="s">
        <v>903</v>
      </c>
      <c r="J277" s="91"/>
    </row>
    <row r="278" spans="1:11" x14ac:dyDescent="0.2">
      <c r="B278" s="388" t="s">
        <v>900</v>
      </c>
      <c r="C278" s="388" t="s">
        <v>822</v>
      </c>
      <c r="D278" s="388" t="s">
        <v>484</v>
      </c>
      <c r="F278" s="389">
        <v>43683.22</v>
      </c>
      <c r="H278" s="389">
        <v>43683.22</v>
      </c>
      <c r="I278" s="390" t="s">
        <v>1054</v>
      </c>
    </row>
    <row r="279" spans="1:11" x14ac:dyDescent="0.2">
      <c r="B279" s="88" t="s">
        <v>900</v>
      </c>
      <c r="C279" s="88" t="s">
        <v>822</v>
      </c>
      <c r="D279" s="88" t="s">
        <v>308</v>
      </c>
      <c r="E279" s="89"/>
      <c r="F279" s="89">
        <v>43683.22</v>
      </c>
      <c r="G279" s="89"/>
      <c r="H279" s="89">
        <v>43683.22</v>
      </c>
      <c r="I279" s="90" t="s">
        <v>731</v>
      </c>
      <c r="J279" s="91"/>
    </row>
    <row r="280" spans="1:11" ht="13.5" thickBot="1" x14ac:dyDescent="0.25">
      <c r="A280" s="95">
        <v>13</v>
      </c>
      <c r="B280" s="88" t="s">
        <v>900</v>
      </c>
      <c r="C280" s="88" t="s">
        <v>343</v>
      </c>
      <c r="D280" s="88" t="s">
        <v>308</v>
      </c>
      <c r="E280" s="89"/>
      <c r="F280" s="89">
        <v>15229111.1</v>
      </c>
      <c r="G280" s="89"/>
      <c r="H280" s="89">
        <v>15229111.1</v>
      </c>
      <c r="I280" s="90" t="s">
        <v>904</v>
      </c>
      <c r="J280" s="91"/>
    </row>
    <row r="281" spans="1:11" x14ac:dyDescent="0.2">
      <c r="A281" s="1060"/>
      <c r="B281" s="468" t="s">
        <v>905</v>
      </c>
      <c r="C281" s="468" t="s">
        <v>307</v>
      </c>
      <c r="D281" s="468" t="s">
        <v>484</v>
      </c>
      <c r="E281" s="469"/>
      <c r="F281" s="469"/>
      <c r="G281" s="469">
        <v>859124.51</v>
      </c>
      <c r="H281" s="469">
        <v>-859124.51</v>
      </c>
      <c r="I281" s="592" t="s">
        <v>1054</v>
      </c>
    </row>
    <row r="282" spans="1:11" x14ac:dyDescent="0.2">
      <c r="A282" s="1061"/>
      <c r="B282" s="88" t="s">
        <v>905</v>
      </c>
      <c r="C282" s="88" t="s">
        <v>307</v>
      </c>
      <c r="D282" s="88" t="s">
        <v>308</v>
      </c>
      <c r="E282" s="89"/>
      <c r="F282" s="89"/>
      <c r="G282" s="89">
        <v>859124.51</v>
      </c>
      <c r="H282" s="89">
        <v>-859124.51</v>
      </c>
      <c r="I282" s="590" t="s">
        <v>732</v>
      </c>
      <c r="J282" s="91"/>
    </row>
    <row r="283" spans="1:11" x14ac:dyDescent="0.2">
      <c r="A283" s="1061"/>
      <c r="B283" s="388" t="s">
        <v>905</v>
      </c>
      <c r="C283" s="388" t="s">
        <v>319</v>
      </c>
      <c r="D283" s="388" t="s">
        <v>484</v>
      </c>
      <c r="G283" s="389">
        <v>377003</v>
      </c>
      <c r="H283" s="389">
        <v>-377003</v>
      </c>
      <c r="I283" s="593" t="s">
        <v>1054</v>
      </c>
    </row>
    <row r="284" spans="1:11" x14ac:dyDescent="0.2">
      <c r="A284" s="1061"/>
      <c r="B284" s="88" t="s">
        <v>905</v>
      </c>
      <c r="C284" s="88" t="s">
        <v>319</v>
      </c>
      <c r="D284" s="88" t="s">
        <v>308</v>
      </c>
      <c r="E284" s="89"/>
      <c r="F284" s="89"/>
      <c r="G284" s="89">
        <v>377003</v>
      </c>
      <c r="H284" s="89">
        <v>-377003</v>
      </c>
      <c r="I284" s="590" t="s">
        <v>733</v>
      </c>
      <c r="J284" s="91"/>
    </row>
    <row r="285" spans="1:11" x14ac:dyDescent="0.2">
      <c r="A285" s="1061">
        <v>14</v>
      </c>
      <c r="B285" s="88" t="s">
        <v>905</v>
      </c>
      <c r="C285" s="88" t="s">
        <v>343</v>
      </c>
      <c r="D285" s="88" t="s">
        <v>308</v>
      </c>
      <c r="E285" s="89"/>
      <c r="F285" s="89"/>
      <c r="G285" s="89">
        <v>1236127.51</v>
      </c>
      <c r="H285" s="402">
        <v>-1236127.51</v>
      </c>
      <c r="I285" s="590" t="s">
        <v>908</v>
      </c>
      <c r="J285" s="91"/>
    </row>
    <row r="286" spans="1:11" x14ac:dyDescent="0.2">
      <c r="A286" s="1061"/>
      <c r="B286" s="388" t="s">
        <v>909</v>
      </c>
      <c r="C286" s="388" t="s">
        <v>307</v>
      </c>
      <c r="D286" s="388" t="s">
        <v>484</v>
      </c>
      <c r="F286" s="389">
        <v>4385615.5</v>
      </c>
      <c r="H286" s="389">
        <v>4385615.5</v>
      </c>
      <c r="I286" s="593" t="s">
        <v>1054</v>
      </c>
    </row>
    <row r="287" spans="1:11" x14ac:dyDescent="0.2">
      <c r="A287" s="1061"/>
      <c r="B287" s="88" t="s">
        <v>909</v>
      </c>
      <c r="C287" s="88" t="s">
        <v>307</v>
      </c>
      <c r="D287" s="88" t="s">
        <v>308</v>
      </c>
      <c r="E287" s="89"/>
      <c r="F287" s="89">
        <v>4385615.5</v>
      </c>
      <c r="G287" s="89"/>
      <c r="H287" s="728">
        <v>4385615.5</v>
      </c>
      <c r="I287" s="590" t="s">
        <v>910</v>
      </c>
      <c r="J287" s="91"/>
    </row>
    <row r="288" spans="1:11" x14ac:dyDescent="0.2">
      <c r="A288" s="1061"/>
      <c r="B288" s="388" t="s">
        <v>909</v>
      </c>
      <c r="C288" s="388" t="s">
        <v>319</v>
      </c>
      <c r="D288" s="388" t="s">
        <v>484</v>
      </c>
      <c r="F288" s="389">
        <v>571289</v>
      </c>
      <c r="H288" s="389">
        <v>571289</v>
      </c>
      <c r="I288" s="593" t="s">
        <v>1054</v>
      </c>
      <c r="K288" t="s">
        <v>7856</v>
      </c>
    </row>
    <row r="289" spans="1:13" x14ac:dyDescent="0.2">
      <c r="A289" s="1061"/>
      <c r="B289" s="88" t="s">
        <v>909</v>
      </c>
      <c r="C289" s="88" t="s">
        <v>319</v>
      </c>
      <c r="D289" s="88" t="s">
        <v>308</v>
      </c>
      <c r="E289" s="89"/>
      <c r="F289" s="89">
        <v>571289</v>
      </c>
      <c r="G289" s="89"/>
      <c r="H289" s="447">
        <v>571289</v>
      </c>
      <c r="I289" s="590" t="s">
        <v>911</v>
      </c>
      <c r="J289" s="91"/>
      <c r="K289" s="727" t="s">
        <v>1124</v>
      </c>
      <c r="L289" s="565" t="s">
        <v>5954</v>
      </c>
      <c r="M289" s="896" t="s">
        <v>1125</v>
      </c>
    </row>
    <row r="290" spans="1:13" x14ac:dyDescent="0.2">
      <c r="A290" s="1061"/>
      <c r="B290" s="388" t="s">
        <v>909</v>
      </c>
      <c r="C290" s="388" t="s">
        <v>347</v>
      </c>
      <c r="D290" s="388" t="s">
        <v>484</v>
      </c>
      <c r="F290" s="389">
        <v>3455788.29</v>
      </c>
      <c r="H290" s="389">
        <v>3455788.29</v>
      </c>
      <c r="I290" s="593" t="s">
        <v>1054</v>
      </c>
      <c r="J290">
        <v>5</v>
      </c>
      <c r="K290" s="731">
        <f>-H287</f>
        <v>-4385615.5</v>
      </c>
      <c r="L290" s="566">
        <f>-H289-H293</f>
        <v>-609915.19999999995</v>
      </c>
      <c r="M290" s="862">
        <f>-H291</f>
        <v>-3455788.29</v>
      </c>
    </row>
    <row r="291" spans="1:13" x14ac:dyDescent="0.2">
      <c r="A291" s="1061"/>
      <c r="B291" s="88" t="s">
        <v>909</v>
      </c>
      <c r="C291" s="88" t="s">
        <v>347</v>
      </c>
      <c r="D291" s="88" t="s">
        <v>308</v>
      </c>
      <c r="E291" s="89"/>
      <c r="F291" s="89">
        <v>3455788.29</v>
      </c>
      <c r="G291" s="89"/>
      <c r="H291" s="639">
        <v>3455788.29</v>
      </c>
      <c r="I291" s="590" t="s">
        <v>614</v>
      </c>
      <c r="J291">
        <v>6</v>
      </c>
      <c r="K291" s="1078">
        <f>G563</f>
        <v>4415348.7</v>
      </c>
      <c r="L291" s="1052">
        <f>G565+G569</f>
        <v>1286374.92</v>
      </c>
      <c r="M291" s="1079">
        <f>G567</f>
        <v>3259865.51</v>
      </c>
    </row>
    <row r="292" spans="1:13" x14ac:dyDescent="0.2">
      <c r="A292" s="1061"/>
      <c r="B292" s="388" t="s">
        <v>909</v>
      </c>
      <c r="C292" s="388" t="s">
        <v>822</v>
      </c>
      <c r="D292" s="388" t="s">
        <v>484</v>
      </c>
      <c r="F292" s="389">
        <v>38626.199999999997</v>
      </c>
      <c r="H292" s="389">
        <v>38626.199999999997</v>
      </c>
      <c r="I292" s="593" t="s">
        <v>1054</v>
      </c>
      <c r="K292" s="94">
        <f>SUM(K290:K291)</f>
        <v>29733.200000000186</v>
      </c>
      <c r="L292" s="94">
        <f>SUM(L290:L291)</f>
        <v>676459.72</v>
      </c>
      <c r="M292" s="94">
        <f>SUM(M290:M291)</f>
        <v>-195922.78000000026</v>
      </c>
    </row>
    <row r="293" spans="1:13" x14ac:dyDescent="0.2">
      <c r="A293" s="1061"/>
      <c r="B293" s="88" t="s">
        <v>909</v>
      </c>
      <c r="C293" s="88" t="s">
        <v>822</v>
      </c>
      <c r="D293" s="88" t="s">
        <v>308</v>
      </c>
      <c r="E293" s="89"/>
      <c r="F293" s="89">
        <v>38626.199999999997</v>
      </c>
      <c r="G293" s="89"/>
      <c r="H293" s="447">
        <v>38626.199999999997</v>
      </c>
      <c r="I293" s="590" t="s">
        <v>1092</v>
      </c>
      <c r="J293" s="91"/>
    </row>
    <row r="294" spans="1:13" x14ac:dyDescent="0.2">
      <c r="A294" s="1061">
        <v>4</v>
      </c>
      <c r="B294" s="88" t="s">
        <v>909</v>
      </c>
      <c r="C294" s="88" t="s">
        <v>343</v>
      </c>
      <c r="D294" s="88" t="s">
        <v>308</v>
      </c>
      <c r="E294" s="89"/>
      <c r="F294" s="89">
        <v>8451318.9900000002</v>
      </c>
      <c r="G294" s="89"/>
      <c r="H294" s="89">
        <v>8451318.9900000002</v>
      </c>
      <c r="I294" s="590" t="s">
        <v>912</v>
      </c>
      <c r="L294" s="94"/>
    </row>
    <row r="295" spans="1:13" x14ac:dyDescent="0.2">
      <c r="A295" s="1061"/>
      <c r="B295" s="388" t="s">
        <v>913</v>
      </c>
      <c r="C295" s="388" t="s">
        <v>307</v>
      </c>
      <c r="D295" s="388" t="s">
        <v>484</v>
      </c>
      <c r="G295" s="389">
        <v>271908.15999999997</v>
      </c>
      <c r="H295" s="389">
        <v>-271908.15999999997</v>
      </c>
      <c r="I295" s="593" t="s">
        <v>1054</v>
      </c>
      <c r="J295" s="91"/>
    </row>
    <row r="296" spans="1:13" x14ac:dyDescent="0.2">
      <c r="A296" s="1061"/>
      <c r="B296" s="88" t="s">
        <v>913</v>
      </c>
      <c r="C296" s="88" t="s">
        <v>307</v>
      </c>
      <c r="D296" s="88" t="s">
        <v>308</v>
      </c>
      <c r="E296" s="89"/>
      <c r="F296" s="89"/>
      <c r="G296" s="89">
        <v>271908.15999999997</v>
      </c>
      <c r="H296" s="402">
        <v>-271908.15999999997</v>
      </c>
      <c r="I296" s="590" t="s">
        <v>4676</v>
      </c>
      <c r="J296" s="547">
        <f>H298</f>
        <v>-214258.88</v>
      </c>
      <c r="K296" t="s">
        <v>5959</v>
      </c>
    </row>
    <row r="297" spans="1:13" x14ac:dyDescent="0.2">
      <c r="A297" s="1061"/>
      <c r="B297" s="388" t="s">
        <v>913</v>
      </c>
      <c r="C297" s="388" t="s">
        <v>319</v>
      </c>
      <c r="D297" s="388" t="s">
        <v>484</v>
      </c>
      <c r="G297" s="389">
        <v>214258.88</v>
      </c>
      <c r="H297" s="389">
        <v>-214258.88</v>
      </c>
      <c r="I297" s="593" t="s">
        <v>1054</v>
      </c>
      <c r="J297" s="91"/>
    </row>
    <row r="298" spans="1:13" x14ac:dyDescent="0.2">
      <c r="A298" s="1061"/>
      <c r="B298" s="88" t="s">
        <v>913</v>
      </c>
      <c r="C298" s="88" t="s">
        <v>319</v>
      </c>
      <c r="D298" s="88" t="s">
        <v>308</v>
      </c>
      <c r="E298" s="89"/>
      <c r="F298" s="89"/>
      <c r="G298" s="89">
        <v>214258.88</v>
      </c>
      <c r="H298" s="403">
        <v>-214258.88</v>
      </c>
      <c r="I298" s="590" t="s">
        <v>4677</v>
      </c>
    </row>
    <row r="299" spans="1:13" ht="13.5" thickBot="1" x14ac:dyDescent="0.25">
      <c r="A299" s="1062">
        <v>5</v>
      </c>
      <c r="B299" s="464" t="s">
        <v>913</v>
      </c>
      <c r="C299" s="464" t="s">
        <v>343</v>
      </c>
      <c r="D299" s="464" t="s">
        <v>308</v>
      </c>
      <c r="E299" s="465"/>
      <c r="F299" s="465"/>
      <c r="G299" s="465">
        <v>486167.03999999998</v>
      </c>
      <c r="H299" s="465">
        <v>-486167.03999999998</v>
      </c>
      <c r="I299" s="591" t="s">
        <v>915</v>
      </c>
      <c r="J299" s="404">
        <f>H285+H296</f>
        <v>-1508035.67</v>
      </c>
      <c r="K299" t="s">
        <v>5960</v>
      </c>
    </row>
    <row r="300" spans="1:13" x14ac:dyDescent="0.2">
      <c r="B300" s="388" t="s">
        <v>919</v>
      </c>
      <c r="C300" s="388" t="s">
        <v>307</v>
      </c>
      <c r="D300" s="388" t="s">
        <v>484</v>
      </c>
      <c r="F300" s="389">
        <v>889259.64</v>
      </c>
      <c r="H300" s="389">
        <v>889259.64</v>
      </c>
      <c r="I300" s="390" t="s">
        <v>1054</v>
      </c>
    </row>
    <row r="301" spans="1:13" x14ac:dyDescent="0.2">
      <c r="B301" s="88" t="s">
        <v>919</v>
      </c>
      <c r="C301" s="88" t="s">
        <v>307</v>
      </c>
      <c r="D301" s="88" t="s">
        <v>308</v>
      </c>
      <c r="E301" s="89"/>
      <c r="F301" s="89">
        <v>889259.64</v>
      </c>
      <c r="G301" s="89"/>
      <c r="H301" s="89">
        <v>889259.64</v>
      </c>
      <c r="I301" s="90" t="s">
        <v>935</v>
      </c>
      <c r="J301" s="91"/>
    </row>
    <row r="302" spans="1:13" x14ac:dyDescent="0.2">
      <c r="B302" s="388" t="s">
        <v>919</v>
      </c>
      <c r="C302" s="388" t="s">
        <v>364</v>
      </c>
      <c r="D302" s="388" t="s">
        <v>484</v>
      </c>
      <c r="F302" s="389">
        <v>420458.06</v>
      </c>
      <c r="H302" s="389">
        <v>420458.06</v>
      </c>
      <c r="I302" s="390" t="s">
        <v>1054</v>
      </c>
    </row>
    <row r="303" spans="1:13" x14ac:dyDescent="0.2">
      <c r="B303" s="88" t="s">
        <v>919</v>
      </c>
      <c r="C303" s="88" t="s">
        <v>364</v>
      </c>
      <c r="D303" s="88" t="s">
        <v>308</v>
      </c>
      <c r="E303" s="89"/>
      <c r="F303" s="89">
        <v>420458.06</v>
      </c>
      <c r="G303" s="89"/>
      <c r="H303" s="89">
        <v>420458.06</v>
      </c>
      <c r="I303" s="90" t="s">
        <v>936</v>
      </c>
      <c r="J303" s="91"/>
    </row>
    <row r="304" spans="1:13" x14ac:dyDescent="0.2">
      <c r="B304" s="388" t="s">
        <v>919</v>
      </c>
      <c r="C304" s="388" t="s">
        <v>380</v>
      </c>
      <c r="D304" s="388" t="s">
        <v>484</v>
      </c>
      <c r="F304" s="389">
        <v>31289</v>
      </c>
      <c r="H304" s="389">
        <v>31289</v>
      </c>
      <c r="I304" s="390" t="s">
        <v>1054</v>
      </c>
    </row>
    <row r="305" spans="2:10" x14ac:dyDescent="0.2">
      <c r="B305" s="88" t="s">
        <v>919</v>
      </c>
      <c r="C305" s="88" t="s">
        <v>380</v>
      </c>
      <c r="D305" s="88" t="s">
        <v>308</v>
      </c>
      <c r="E305" s="89"/>
      <c r="F305" s="89">
        <v>31289</v>
      </c>
      <c r="G305" s="89"/>
      <c r="H305" s="89">
        <v>31289</v>
      </c>
      <c r="I305" s="90" t="s">
        <v>1297</v>
      </c>
      <c r="J305" s="91"/>
    </row>
    <row r="306" spans="2:10" x14ac:dyDescent="0.2">
      <c r="B306" s="388" t="s">
        <v>919</v>
      </c>
      <c r="C306" s="388" t="s">
        <v>1298</v>
      </c>
      <c r="D306" s="388" t="s">
        <v>484</v>
      </c>
      <c r="F306" s="389">
        <v>199110.78</v>
      </c>
      <c r="H306" s="389">
        <v>199110.78</v>
      </c>
      <c r="I306" s="390" t="s">
        <v>1054</v>
      </c>
    </row>
    <row r="307" spans="2:10" x14ac:dyDescent="0.2">
      <c r="B307" s="88" t="s">
        <v>919</v>
      </c>
      <c r="C307" s="88" t="s">
        <v>1298</v>
      </c>
      <c r="D307" s="88" t="s">
        <v>308</v>
      </c>
      <c r="E307" s="89"/>
      <c r="F307" s="89">
        <v>199110.78</v>
      </c>
      <c r="G307" s="89"/>
      <c r="H307" s="89">
        <v>199110.78</v>
      </c>
      <c r="I307" s="90" t="s">
        <v>5369</v>
      </c>
      <c r="J307" s="91"/>
    </row>
    <row r="308" spans="2:10" x14ac:dyDescent="0.2">
      <c r="B308" s="388" t="s">
        <v>919</v>
      </c>
      <c r="C308" s="388" t="s">
        <v>347</v>
      </c>
      <c r="D308" s="388" t="s">
        <v>307</v>
      </c>
      <c r="F308" s="389">
        <v>1240998.8500000001</v>
      </c>
      <c r="H308" s="389">
        <v>1240998.8500000001</v>
      </c>
      <c r="I308" s="390" t="s">
        <v>1040</v>
      </c>
    </row>
    <row r="309" spans="2:10" x14ac:dyDescent="0.2">
      <c r="B309" s="388" t="s">
        <v>919</v>
      </c>
      <c r="C309" s="388" t="s">
        <v>347</v>
      </c>
      <c r="D309" s="388" t="s">
        <v>883</v>
      </c>
      <c r="F309" s="389">
        <v>415229.55</v>
      </c>
      <c r="H309" s="389">
        <v>415229.55</v>
      </c>
      <c r="I309" s="390" t="s">
        <v>1041</v>
      </c>
    </row>
    <row r="310" spans="2:10" x14ac:dyDescent="0.2">
      <c r="B310" s="388" t="s">
        <v>919</v>
      </c>
      <c r="C310" s="388" t="s">
        <v>347</v>
      </c>
      <c r="D310" s="388" t="s">
        <v>1043</v>
      </c>
      <c r="F310" s="389">
        <v>385.8</v>
      </c>
      <c r="H310" s="389">
        <v>385.8</v>
      </c>
      <c r="I310" s="390" t="s">
        <v>1044</v>
      </c>
    </row>
    <row r="311" spans="2:10" x14ac:dyDescent="0.2">
      <c r="B311" s="388" t="s">
        <v>919</v>
      </c>
      <c r="C311" s="388" t="s">
        <v>347</v>
      </c>
      <c r="D311" s="388" t="s">
        <v>7255</v>
      </c>
      <c r="F311" s="389">
        <v>4043.7</v>
      </c>
      <c r="H311" s="389">
        <v>4043.7</v>
      </c>
      <c r="I311" s="390" t="s">
        <v>7256</v>
      </c>
    </row>
    <row r="312" spans="2:10" x14ac:dyDescent="0.2">
      <c r="B312" s="388" t="s">
        <v>919</v>
      </c>
      <c r="C312" s="388" t="s">
        <v>347</v>
      </c>
      <c r="D312" s="388" t="s">
        <v>953</v>
      </c>
      <c r="F312" s="389">
        <v>402.3</v>
      </c>
      <c r="H312" s="389">
        <v>402.3</v>
      </c>
      <c r="I312" s="390" t="s">
        <v>7866</v>
      </c>
    </row>
    <row r="313" spans="2:10" x14ac:dyDescent="0.2">
      <c r="B313" s="388" t="s">
        <v>919</v>
      </c>
      <c r="C313" s="388" t="s">
        <v>347</v>
      </c>
      <c r="D313" s="388" t="s">
        <v>955</v>
      </c>
      <c r="F313" s="389">
        <v>86.4</v>
      </c>
      <c r="H313" s="389">
        <v>86.4</v>
      </c>
      <c r="I313" s="390" t="s">
        <v>7867</v>
      </c>
    </row>
    <row r="314" spans="2:10" x14ac:dyDescent="0.2">
      <c r="B314" s="88" t="s">
        <v>919</v>
      </c>
      <c r="C314" s="88" t="s">
        <v>347</v>
      </c>
      <c r="D314" s="88" t="s">
        <v>308</v>
      </c>
      <c r="E314" s="89"/>
      <c r="F314" s="89">
        <v>1661146.6</v>
      </c>
      <c r="G314" s="89"/>
      <c r="H314" s="89">
        <v>1661146.6</v>
      </c>
      <c r="I314" s="90" t="s">
        <v>735</v>
      </c>
      <c r="J314" s="91"/>
    </row>
    <row r="315" spans="2:10" x14ac:dyDescent="0.2">
      <c r="B315" s="388" t="s">
        <v>919</v>
      </c>
      <c r="C315" s="388" t="s">
        <v>576</v>
      </c>
      <c r="D315" s="388" t="s">
        <v>883</v>
      </c>
      <c r="F315" s="389">
        <v>66000</v>
      </c>
      <c r="H315" s="389">
        <v>66000</v>
      </c>
      <c r="I315" s="390" t="s">
        <v>1041</v>
      </c>
    </row>
    <row r="316" spans="2:10" x14ac:dyDescent="0.2">
      <c r="B316" s="88" t="s">
        <v>919</v>
      </c>
      <c r="C316" s="88" t="s">
        <v>576</v>
      </c>
      <c r="D316" s="88" t="s">
        <v>308</v>
      </c>
      <c r="E316" s="89"/>
      <c r="F316" s="89">
        <v>66000</v>
      </c>
      <c r="G316" s="89"/>
      <c r="H316" s="89">
        <v>66000</v>
      </c>
      <c r="I316" s="90" t="s">
        <v>737</v>
      </c>
      <c r="J316" s="91"/>
    </row>
    <row r="317" spans="2:10" x14ac:dyDescent="0.2">
      <c r="B317" s="388" t="s">
        <v>919</v>
      </c>
      <c r="C317" s="388" t="s">
        <v>698</v>
      </c>
      <c r="D317" s="388" t="s">
        <v>307</v>
      </c>
      <c r="F317" s="389">
        <v>239.76</v>
      </c>
      <c r="H317" s="389">
        <v>239.76</v>
      </c>
      <c r="I317" s="390" t="s">
        <v>1040</v>
      </c>
    </row>
    <row r="318" spans="2:10" x14ac:dyDescent="0.2">
      <c r="B318" s="88" t="s">
        <v>919</v>
      </c>
      <c r="C318" s="88" t="s">
        <v>698</v>
      </c>
      <c r="D318" s="88" t="s">
        <v>308</v>
      </c>
      <c r="E318" s="89"/>
      <c r="F318" s="89">
        <v>239.76</v>
      </c>
      <c r="G318" s="89"/>
      <c r="H318" s="89">
        <v>239.76</v>
      </c>
      <c r="I318" s="90" t="s">
        <v>739</v>
      </c>
      <c r="J318" s="91"/>
    </row>
    <row r="319" spans="2:10" x14ac:dyDescent="0.2">
      <c r="B319" s="388" t="s">
        <v>919</v>
      </c>
      <c r="C319" s="388" t="s">
        <v>840</v>
      </c>
      <c r="D319" s="388" t="s">
        <v>307</v>
      </c>
      <c r="F319" s="389">
        <v>88897.94</v>
      </c>
      <c r="H319" s="389">
        <v>88897.94</v>
      </c>
      <c r="I319" s="390" t="s">
        <v>1040</v>
      </c>
    </row>
    <row r="320" spans="2:10" x14ac:dyDescent="0.2">
      <c r="B320" s="388" t="s">
        <v>919</v>
      </c>
      <c r="C320" s="388" t="s">
        <v>840</v>
      </c>
      <c r="D320" s="388" t="s">
        <v>883</v>
      </c>
      <c r="F320" s="389">
        <v>825</v>
      </c>
      <c r="H320" s="389">
        <v>825</v>
      </c>
      <c r="I320" s="390" t="s">
        <v>1041</v>
      </c>
    </row>
    <row r="321" spans="1:10" x14ac:dyDescent="0.2">
      <c r="B321" s="88" t="s">
        <v>919</v>
      </c>
      <c r="C321" s="88" t="s">
        <v>840</v>
      </c>
      <c r="D321" s="88" t="s">
        <v>308</v>
      </c>
      <c r="E321" s="89"/>
      <c r="F321" s="89">
        <v>89722.94</v>
      </c>
      <c r="G321" s="89"/>
      <c r="H321" s="89">
        <v>89722.94</v>
      </c>
      <c r="I321" s="90" t="s">
        <v>740</v>
      </c>
      <c r="J321" s="91"/>
    </row>
    <row r="322" spans="1:10" x14ac:dyDescent="0.2">
      <c r="B322" s="388" t="s">
        <v>919</v>
      </c>
      <c r="C322" s="388" t="s">
        <v>678</v>
      </c>
      <c r="D322" s="388" t="s">
        <v>484</v>
      </c>
      <c r="F322" s="389">
        <v>371455</v>
      </c>
      <c r="G322" s="389">
        <v>241504</v>
      </c>
      <c r="H322" s="389">
        <v>129951</v>
      </c>
      <c r="I322" s="390" t="s">
        <v>1054</v>
      </c>
    </row>
    <row r="323" spans="1:10" x14ac:dyDescent="0.2">
      <c r="A323" s="95">
        <v>19</v>
      </c>
      <c r="B323" s="88" t="s">
        <v>919</v>
      </c>
      <c r="C323" s="88" t="s">
        <v>678</v>
      </c>
      <c r="D323" s="88" t="s">
        <v>308</v>
      </c>
      <c r="E323" s="89"/>
      <c r="F323" s="89">
        <v>371455</v>
      </c>
      <c r="G323" s="89">
        <v>241504</v>
      </c>
      <c r="H323" s="89">
        <v>129951</v>
      </c>
      <c r="I323" s="90" t="s">
        <v>5465</v>
      </c>
      <c r="J323" s="91"/>
    </row>
    <row r="324" spans="1:10" x14ac:dyDescent="0.2">
      <c r="A324" s="95" t="s">
        <v>8577</v>
      </c>
      <c r="B324" s="88" t="s">
        <v>919</v>
      </c>
      <c r="C324" s="88" t="s">
        <v>343</v>
      </c>
      <c r="D324" s="88" t="s">
        <v>308</v>
      </c>
      <c r="E324" s="89"/>
      <c r="F324" s="89">
        <v>3728681.78</v>
      </c>
      <c r="G324" s="89">
        <v>241504</v>
      </c>
      <c r="H324" s="89">
        <v>3487177.78</v>
      </c>
      <c r="I324" s="90" t="s">
        <v>937</v>
      </c>
      <c r="J324" s="91"/>
    </row>
    <row r="325" spans="1:10" x14ac:dyDescent="0.2">
      <c r="B325" s="388" t="s">
        <v>938</v>
      </c>
      <c r="C325" s="388" t="s">
        <v>307</v>
      </c>
      <c r="D325" s="388" t="s">
        <v>484</v>
      </c>
      <c r="F325" s="389">
        <v>184590.35</v>
      </c>
      <c r="H325" s="389">
        <v>184590.35</v>
      </c>
      <c r="I325" s="390" t="s">
        <v>1054</v>
      </c>
    </row>
    <row r="326" spans="1:10" x14ac:dyDescent="0.2">
      <c r="B326" s="88" t="s">
        <v>938</v>
      </c>
      <c r="C326" s="88" t="s">
        <v>307</v>
      </c>
      <c r="D326" s="88" t="s">
        <v>308</v>
      </c>
      <c r="E326" s="89"/>
      <c r="F326" s="89">
        <v>184590.35</v>
      </c>
      <c r="G326" s="89"/>
      <c r="H326" s="584">
        <v>184590.35</v>
      </c>
      <c r="I326" s="90" t="s">
        <v>939</v>
      </c>
      <c r="J326" s="427">
        <f>H326+H328+H330+H332</f>
        <v>719481.52</v>
      </c>
    </row>
    <row r="327" spans="1:10" x14ac:dyDescent="0.2">
      <c r="B327" s="388" t="s">
        <v>938</v>
      </c>
      <c r="C327" s="388" t="s">
        <v>315</v>
      </c>
      <c r="D327" s="388" t="s">
        <v>484</v>
      </c>
      <c r="F327" s="389">
        <v>349498.61</v>
      </c>
      <c r="H327" s="389">
        <v>349498.61</v>
      </c>
      <c r="I327" s="390" t="s">
        <v>1054</v>
      </c>
    </row>
    <row r="328" spans="1:10" x14ac:dyDescent="0.2">
      <c r="B328" s="88" t="s">
        <v>938</v>
      </c>
      <c r="C328" s="88" t="s">
        <v>315</v>
      </c>
      <c r="D328" s="88" t="s">
        <v>308</v>
      </c>
      <c r="E328" s="89"/>
      <c r="F328" s="89">
        <v>349498.61</v>
      </c>
      <c r="G328" s="89"/>
      <c r="H328" s="584">
        <v>349498.61</v>
      </c>
      <c r="I328" s="90" t="s">
        <v>946</v>
      </c>
      <c r="J328" s="91"/>
    </row>
    <row r="329" spans="1:10" x14ac:dyDescent="0.2">
      <c r="B329" s="388" t="s">
        <v>938</v>
      </c>
      <c r="C329" s="388" t="s">
        <v>380</v>
      </c>
      <c r="D329" s="388" t="s">
        <v>484</v>
      </c>
      <c r="F329" s="389">
        <v>45063.66</v>
      </c>
      <c r="H329" s="389">
        <v>45063.66</v>
      </c>
      <c r="I329" s="390" t="s">
        <v>1054</v>
      </c>
    </row>
    <row r="330" spans="1:10" x14ac:dyDescent="0.2">
      <c r="B330" s="88" t="s">
        <v>938</v>
      </c>
      <c r="C330" s="88" t="s">
        <v>380</v>
      </c>
      <c r="D330" s="88" t="s">
        <v>308</v>
      </c>
      <c r="E330" s="89"/>
      <c r="F330" s="89">
        <v>45063.66</v>
      </c>
      <c r="G330" s="89"/>
      <c r="H330" s="584">
        <v>45063.66</v>
      </c>
      <c r="I330" s="90" t="s">
        <v>940</v>
      </c>
      <c r="J330" s="91"/>
    </row>
    <row r="331" spans="1:10" x14ac:dyDescent="0.2">
      <c r="B331" s="388" t="s">
        <v>938</v>
      </c>
      <c r="C331" s="388" t="s">
        <v>382</v>
      </c>
      <c r="D331" s="388" t="s">
        <v>484</v>
      </c>
      <c r="F331" s="389">
        <v>140328.9</v>
      </c>
      <c r="H331" s="389">
        <v>140328.9</v>
      </c>
      <c r="I331" s="390" t="s">
        <v>1054</v>
      </c>
    </row>
    <row r="332" spans="1:10" x14ac:dyDescent="0.2">
      <c r="B332" s="88" t="s">
        <v>938</v>
      </c>
      <c r="C332" s="88" t="s">
        <v>382</v>
      </c>
      <c r="D332" s="88" t="s">
        <v>308</v>
      </c>
      <c r="E332" s="89"/>
      <c r="F332" s="89">
        <v>140328.9</v>
      </c>
      <c r="G332" s="89"/>
      <c r="H332" s="584">
        <v>140328.9</v>
      </c>
      <c r="I332" s="90" t="s">
        <v>4678</v>
      </c>
      <c r="J332" s="91"/>
    </row>
    <row r="333" spans="1:10" x14ac:dyDescent="0.2">
      <c r="B333" s="388" t="s">
        <v>938</v>
      </c>
      <c r="C333" s="388" t="s">
        <v>319</v>
      </c>
      <c r="D333" s="388" t="s">
        <v>484</v>
      </c>
      <c r="F333" s="389">
        <v>1068600</v>
      </c>
      <c r="H333" s="389">
        <v>1068600</v>
      </c>
      <c r="I333" s="390" t="s">
        <v>1054</v>
      </c>
    </row>
    <row r="334" spans="1:10" x14ac:dyDescent="0.2">
      <c r="B334" s="88" t="s">
        <v>938</v>
      </c>
      <c r="C334" s="88" t="s">
        <v>319</v>
      </c>
      <c r="D334" s="88" t="s">
        <v>308</v>
      </c>
      <c r="E334" s="89"/>
      <c r="F334" s="89">
        <v>1068600</v>
      </c>
      <c r="G334" s="89"/>
      <c r="H334" s="403">
        <v>1068600</v>
      </c>
      <c r="I334" s="90" t="s">
        <v>941</v>
      </c>
      <c r="J334" s="1073">
        <f>H334+H336</f>
        <v>1110525</v>
      </c>
    </row>
    <row r="335" spans="1:10" x14ac:dyDescent="0.2">
      <c r="B335" s="388" t="s">
        <v>938</v>
      </c>
      <c r="C335" s="388" t="s">
        <v>326</v>
      </c>
      <c r="D335" s="388" t="s">
        <v>484</v>
      </c>
      <c r="F335" s="389">
        <v>41925</v>
      </c>
      <c r="H335" s="389">
        <v>41925</v>
      </c>
      <c r="I335" s="390" t="s">
        <v>1054</v>
      </c>
    </row>
    <row r="336" spans="1:10" x14ac:dyDescent="0.2">
      <c r="B336" s="88" t="s">
        <v>938</v>
      </c>
      <c r="C336" s="88" t="s">
        <v>326</v>
      </c>
      <c r="D336" s="88" t="s">
        <v>308</v>
      </c>
      <c r="E336" s="89"/>
      <c r="F336" s="89">
        <v>41925</v>
      </c>
      <c r="G336" s="89"/>
      <c r="H336" s="403">
        <v>41925</v>
      </c>
      <c r="I336" s="90" t="s">
        <v>942</v>
      </c>
      <c r="J336" s="91"/>
    </row>
    <row r="337" spans="2:10" x14ac:dyDescent="0.2">
      <c r="B337" s="388" t="s">
        <v>938</v>
      </c>
      <c r="C337" s="388" t="s">
        <v>347</v>
      </c>
      <c r="D337" s="388" t="s">
        <v>484</v>
      </c>
      <c r="F337" s="389">
        <v>472321.11</v>
      </c>
      <c r="H337" s="389">
        <v>472321.11</v>
      </c>
      <c r="I337" s="390" t="s">
        <v>1054</v>
      </c>
    </row>
    <row r="338" spans="2:10" x14ac:dyDescent="0.2">
      <c r="B338" s="88" t="s">
        <v>938</v>
      </c>
      <c r="C338" s="88" t="s">
        <v>347</v>
      </c>
      <c r="D338" s="88" t="s">
        <v>308</v>
      </c>
      <c r="E338" s="89"/>
      <c r="F338" s="89">
        <v>472321.11</v>
      </c>
      <c r="G338" s="89"/>
      <c r="H338" s="576">
        <v>472321.11</v>
      </c>
      <c r="I338" s="90" t="s">
        <v>943</v>
      </c>
      <c r="J338" s="859">
        <f>H338+H340+H342+H345</f>
        <v>561563.46</v>
      </c>
    </row>
    <row r="339" spans="2:10" x14ac:dyDescent="0.2">
      <c r="B339" s="388" t="s">
        <v>938</v>
      </c>
      <c r="C339" s="388" t="s">
        <v>576</v>
      </c>
      <c r="D339" s="388" t="s">
        <v>484</v>
      </c>
      <c r="F339" s="389">
        <v>13230</v>
      </c>
      <c r="H339" s="389">
        <v>13230</v>
      </c>
      <c r="I339" s="390" t="s">
        <v>1054</v>
      </c>
    </row>
    <row r="340" spans="2:10" x14ac:dyDescent="0.2">
      <c r="B340" s="88" t="s">
        <v>938</v>
      </c>
      <c r="C340" s="88" t="s">
        <v>576</v>
      </c>
      <c r="D340" s="88" t="s">
        <v>308</v>
      </c>
      <c r="E340" s="89"/>
      <c r="F340" s="89">
        <v>13230</v>
      </c>
      <c r="G340" s="89"/>
      <c r="H340" s="576">
        <v>13230</v>
      </c>
      <c r="I340" s="90" t="s">
        <v>4679</v>
      </c>
      <c r="J340" s="91"/>
    </row>
    <row r="341" spans="2:10" x14ac:dyDescent="0.2">
      <c r="B341" s="388" t="s">
        <v>938</v>
      </c>
      <c r="C341" s="388" t="s">
        <v>4680</v>
      </c>
      <c r="D341" s="388" t="s">
        <v>484</v>
      </c>
      <c r="F341" s="389">
        <v>58568.15</v>
      </c>
      <c r="H341" s="389">
        <v>58568.15</v>
      </c>
      <c r="I341" s="390" t="s">
        <v>1054</v>
      </c>
    </row>
    <row r="342" spans="2:10" x14ac:dyDescent="0.2">
      <c r="B342" s="88" t="s">
        <v>938</v>
      </c>
      <c r="C342" s="88" t="s">
        <v>4680</v>
      </c>
      <c r="D342" s="88" t="s">
        <v>308</v>
      </c>
      <c r="E342" s="89"/>
      <c r="F342" s="89">
        <v>58568.15</v>
      </c>
      <c r="G342" s="89"/>
      <c r="H342" s="576">
        <v>58568.15</v>
      </c>
      <c r="I342" s="90" t="s">
        <v>972</v>
      </c>
      <c r="J342" s="91"/>
    </row>
    <row r="343" spans="2:10" x14ac:dyDescent="0.2">
      <c r="B343" s="388" t="s">
        <v>938</v>
      </c>
      <c r="C343" s="388" t="s">
        <v>945</v>
      </c>
      <c r="D343" s="388" t="s">
        <v>1052</v>
      </c>
      <c r="F343" s="389">
        <v>17380</v>
      </c>
      <c r="H343" s="389">
        <v>17380</v>
      </c>
      <c r="I343" s="390" t="s">
        <v>1053</v>
      </c>
    </row>
    <row r="344" spans="2:10" x14ac:dyDescent="0.2">
      <c r="B344" s="388" t="s">
        <v>938</v>
      </c>
      <c r="C344" s="388" t="s">
        <v>945</v>
      </c>
      <c r="D344" s="388" t="s">
        <v>484</v>
      </c>
      <c r="F344" s="389">
        <v>64.2</v>
      </c>
      <c r="H344" s="389">
        <v>64.2</v>
      </c>
      <c r="I344" s="390" t="s">
        <v>1054</v>
      </c>
    </row>
    <row r="345" spans="2:10" x14ac:dyDescent="0.2">
      <c r="B345" s="88" t="s">
        <v>938</v>
      </c>
      <c r="C345" s="88" t="s">
        <v>945</v>
      </c>
      <c r="D345" s="88" t="s">
        <v>308</v>
      </c>
      <c r="E345" s="89"/>
      <c r="F345" s="89">
        <v>17444.2</v>
      </c>
      <c r="G345" s="89"/>
      <c r="H345" s="576">
        <v>17444.2</v>
      </c>
      <c r="I345" s="90" t="s">
        <v>974</v>
      </c>
      <c r="J345" s="91"/>
    </row>
    <row r="346" spans="2:10" x14ac:dyDescent="0.2">
      <c r="B346" s="388" t="s">
        <v>938</v>
      </c>
      <c r="C346" s="388" t="s">
        <v>947</v>
      </c>
      <c r="D346" s="388" t="s">
        <v>484</v>
      </c>
      <c r="F346" s="389">
        <v>1370963.6</v>
      </c>
      <c r="H346" s="389">
        <v>1370963.6</v>
      </c>
      <c r="I346" s="390" t="s">
        <v>1054</v>
      </c>
    </row>
    <row r="347" spans="2:10" x14ac:dyDescent="0.2">
      <c r="B347" s="88" t="s">
        <v>938</v>
      </c>
      <c r="C347" s="88" t="s">
        <v>947</v>
      </c>
      <c r="D347" s="88" t="s">
        <v>308</v>
      </c>
      <c r="E347" s="89"/>
      <c r="F347" s="89">
        <v>1370963.6</v>
      </c>
      <c r="G347" s="89"/>
      <c r="H347" s="1097">
        <v>1370963.6</v>
      </c>
      <c r="I347" s="90" t="s">
        <v>741</v>
      </c>
      <c r="J347" s="894">
        <f>H347</f>
        <v>1370963.6</v>
      </c>
    </row>
    <row r="348" spans="2:10" x14ac:dyDescent="0.2">
      <c r="B348" s="388" t="s">
        <v>938</v>
      </c>
      <c r="C348" s="388" t="s">
        <v>336</v>
      </c>
      <c r="D348" s="388" t="s">
        <v>484</v>
      </c>
      <c r="F348" s="389">
        <v>1722431.07</v>
      </c>
      <c r="H348" s="389">
        <v>1722431.07</v>
      </c>
      <c r="I348" s="390" t="s">
        <v>1054</v>
      </c>
    </row>
    <row r="349" spans="2:10" x14ac:dyDescent="0.2">
      <c r="B349" s="88" t="s">
        <v>938</v>
      </c>
      <c r="C349" s="88" t="s">
        <v>336</v>
      </c>
      <c r="D349" s="88" t="s">
        <v>308</v>
      </c>
      <c r="E349" s="89"/>
      <c r="F349" s="89">
        <v>1722431.07</v>
      </c>
      <c r="G349" s="89"/>
      <c r="H349" s="578">
        <v>1722431.07</v>
      </c>
      <c r="I349" s="90" t="s">
        <v>4681</v>
      </c>
      <c r="J349" s="1071">
        <f>H349+H351</f>
        <v>1881138.07</v>
      </c>
    </row>
    <row r="350" spans="2:10" x14ac:dyDescent="0.2">
      <c r="B350" s="388" t="s">
        <v>938</v>
      </c>
      <c r="C350" s="388" t="s">
        <v>953</v>
      </c>
      <c r="D350" s="388" t="s">
        <v>484</v>
      </c>
      <c r="F350" s="389">
        <v>158707</v>
      </c>
      <c r="H350" s="389">
        <v>158707</v>
      </c>
      <c r="I350" s="390" t="s">
        <v>1054</v>
      </c>
    </row>
    <row r="351" spans="2:10" x14ac:dyDescent="0.2">
      <c r="B351" s="88" t="s">
        <v>938</v>
      </c>
      <c r="C351" s="88" t="s">
        <v>953</v>
      </c>
      <c r="D351" s="88" t="s">
        <v>308</v>
      </c>
      <c r="E351" s="89"/>
      <c r="F351" s="89">
        <v>158707</v>
      </c>
      <c r="G351" s="89"/>
      <c r="H351" s="578">
        <v>158707</v>
      </c>
      <c r="I351" s="90" t="s">
        <v>967</v>
      </c>
      <c r="J351" s="91"/>
    </row>
    <row r="352" spans="2:10" x14ac:dyDescent="0.2">
      <c r="B352" s="388" t="s">
        <v>938</v>
      </c>
      <c r="C352" s="388" t="s">
        <v>853</v>
      </c>
      <c r="D352" s="388" t="s">
        <v>484</v>
      </c>
      <c r="F352" s="389">
        <v>184980</v>
      </c>
      <c r="H352" s="389">
        <v>184980</v>
      </c>
      <c r="I352" s="390" t="s">
        <v>1054</v>
      </c>
    </row>
    <row r="353" spans="2:10" x14ac:dyDescent="0.2">
      <c r="B353" s="88" t="s">
        <v>938</v>
      </c>
      <c r="C353" s="88" t="s">
        <v>853</v>
      </c>
      <c r="D353" s="88" t="s">
        <v>308</v>
      </c>
      <c r="E353" s="89"/>
      <c r="F353" s="89">
        <v>184980</v>
      </c>
      <c r="G353" s="89"/>
      <c r="H353" s="1069">
        <v>184980</v>
      </c>
      <c r="I353" s="90" t="s">
        <v>970</v>
      </c>
      <c r="J353" s="1070">
        <f>H353+H356+H358+H360</f>
        <v>277630.77999999997</v>
      </c>
    </row>
    <row r="354" spans="2:10" x14ac:dyDescent="0.2">
      <c r="B354" s="388" t="s">
        <v>938</v>
      </c>
      <c r="C354" s="388" t="s">
        <v>4684</v>
      </c>
      <c r="D354" s="388" t="s">
        <v>307</v>
      </c>
      <c r="F354" s="389">
        <v>18773.490000000002</v>
      </c>
      <c r="H354" s="389">
        <v>18773.490000000002</v>
      </c>
      <c r="I354" s="390" t="s">
        <v>1040</v>
      </c>
    </row>
    <row r="355" spans="2:10" x14ac:dyDescent="0.2">
      <c r="B355" s="388" t="s">
        <v>938</v>
      </c>
      <c r="C355" s="388" t="s">
        <v>4684</v>
      </c>
      <c r="D355" s="388" t="s">
        <v>484</v>
      </c>
      <c r="F355" s="389">
        <v>19934</v>
      </c>
      <c r="H355" s="389">
        <v>19934</v>
      </c>
      <c r="I355" s="390" t="s">
        <v>1054</v>
      </c>
    </row>
    <row r="356" spans="2:10" x14ac:dyDescent="0.2">
      <c r="B356" s="88" t="s">
        <v>938</v>
      </c>
      <c r="C356" s="88" t="s">
        <v>4684</v>
      </c>
      <c r="D356" s="88" t="s">
        <v>308</v>
      </c>
      <c r="E356" s="89"/>
      <c r="F356" s="89">
        <v>38707.49</v>
      </c>
      <c r="G356" s="89"/>
      <c r="H356" s="1069">
        <v>38707.49</v>
      </c>
      <c r="I356" s="90" t="s">
        <v>950</v>
      </c>
      <c r="J356" s="91"/>
    </row>
    <row r="357" spans="2:10" x14ac:dyDescent="0.2">
      <c r="B357" s="388" t="s">
        <v>938</v>
      </c>
      <c r="C357" s="388" t="s">
        <v>4685</v>
      </c>
      <c r="D357" s="388" t="s">
        <v>484</v>
      </c>
      <c r="F357" s="389">
        <v>60569.18</v>
      </c>
      <c r="H357" s="389">
        <v>60569.18</v>
      </c>
      <c r="I357" s="390" t="s">
        <v>1054</v>
      </c>
    </row>
    <row r="358" spans="2:10" x14ac:dyDescent="0.2">
      <c r="B358" s="88" t="s">
        <v>938</v>
      </c>
      <c r="C358" s="88" t="s">
        <v>4685</v>
      </c>
      <c r="D358" s="88" t="s">
        <v>308</v>
      </c>
      <c r="E358" s="89"/>
      <c r="F358" s="89">
        <v>60569.18</v>
      </c>
      <c r="G358" s="89"/>
      <c r="H358" s="1069">
        <v>60569.18</v>
      </c>
      <c r="I358" s="90" t="s">
        <v>951</v>
      </c>
      <c r="J358" s="91"/>
    </row>
    <row r="359" spans="2:10" x14ac:dyDescent="0.2">
      <c r="B359" s="388" t="s">
        <v>938</v>
      </c>
      <c r="C359" s="388" t="s">
        <v>8565</v>
      </c>
      <c r="D359" s="388" t="s">
        <v>307</v>
      </c>
      <c r="F359" s="389">
        <v>-6625.89</v>
      </c>
      <c r="H359" s="389">
        <v>-6625.89</v>
      </c>
      <c r="I359" s="390" t="s">
        <v>1040</v>
      </c>
    </row>
    <row r="360" spans="2:10" x14ac:dyDescent="0.2">
      <c r="B360" s="88" t="s">
        <v>938</v>
      </c>
      <c r="C360" s="88" t="s">
        <v>8565</v>
      </c>
      <c r="D360" s="88" t="s">
        <v>308</v>
      </c>
      <c r="E360" s="89"/>
      <c r="F360" s="89">
        <v>-6625.89</v>
      </c>
      <c r="G360" s="89"/>
      <c r="H360" s="1069">
        <v>-6625.89</v>
      </c>
      <c r="I360" s="90" t="s">
        <v>8566</v>
      </c>
      <c r="J360" s="91"/>
    </row>
    <row r="361" spans="2:10" x14ac:dyDescent="0.2">
      <c r="B361" s="388" t="s">
        <v>938</v>
      </c>
      <c r="C361" s="388" t="s">
        <v>971</v>
      </c>
      <c r="D361" s="388" t="s">
        <v>484</v>
      </c>
      <c r="F361" s="389">
        <v>209572</v>
      </c>
      <c r="H361" s="389">
        <v>209572</v>
      </c>
      <c r="I361" s="390" t="s">
        <v>1054</v>
      </c>
    </row>
    <row r="362" spans="2:10" x14ac:dyDescent="0.2">
      <c r="B362" s="88" t="s">
        <v>938</v>
      </c>
      <c r="C362" s="88" t="s">
        <v>971</v>
      </c>
      <c r="D362" s="88" t="s">
        <v>308</v>
      </c>
      <c r="E362" s="89"/>
      <c r="F362" s="89">
        <v>209572</v>
      </c>
      <c r="G362" s="89"/>
      <c r="H362" s="781">
        <v>209572</v>
      </c>
      <c r="I362" s="90" t="s">
        <v>4686</v>
      </c>
      <c r="J362" s="782">
        <f>H362+H364+H366+H368+H370+H372+H374</f>
        <v>1120189.76</v>
      </c>
    </row>
    <row r="363" spans="2:10" x14ac:dyDescent="0.2">
      <c r="B363" s="388" t="s">
        <v>938</v>
      </c>
      <c r="C363" s="388" t="s">
        <v>818</v>
      </c>
      <c r="D363" s="388" t="s">
        <v>484</v>
      </c>
      <c r="F363" s="389">
        <v>154500</v>
      </c>
      <c r="H363" s="389">
        <v>154500</v>
      </c>
      <c r="I363" s="390" t="s">
        <v>1054</v>
      </c>
    </row>
    <row r="364" spans="2:10" x14ac:dyDescent="0.2">
      <c r="B364" s="88" t="s">
        <v>938</v>
      </c>
      <c r="C364" s="88" t="s">
        <v>818</v>
      </c>
      <c r="D364" s="88" t="s">
        <v>308</v>
      </c>
      <c r="E364" s="89"/>
      <c r="F364" s="89">
        <v>154500</v>
      </c>
      <c r="G364" s="89"/>
      <c r="H364" s="781">
        <v>154500</v>
      </c>
      <c r="I364" s="90" t="s">
        <v>954</v>
      </c>
      <c r="J364" s="91"/>
    </row>
    <row r="365" spans="2:10" x14ac:dyDescent="0.2">
      <c r="B365" s="388" t="s">
        <v>938</v>
      </c>
      <c r="C365" s="388" t="s">
        <v>4687</v>
      </c>
      <c r="D365" s="388" t="s">
        <v>484</v>
      </c>
      <c r="F365" s="389">
        <v>62987.76</v>
      </c>
      <c r="H365" s="389">
        <v>62987.76</v>
      </c>
      <c r="I365" s="390" t="s">
        <v>1054</v>
      </c>
    </row>
    <row r="366" spans="2:10" x14ac:dyDescent="0.2">
      <c r="B366" s="88" t="s">
        <v>938</v>
      </c>
      <c r="C366" s="88" t="s">
        <v>4687</v>
      </c>
      <c r="D366" s="88" t="s">
        <v>308</v>
      </c>
      <c r="E366" s="89"/>
      <c r="F366" s="89">
        <v>62987.76</v>
      </c>
      <c r="G366" s="89"/>
      <c r="H366" s="781">
        <v>62987.76</v>
      </c>
      <c r="I366" s="90" t="s">
        <v>956</v>
      </c>
      <c r="J366" s="91"/>
    </row>
    <row r="367" spans="2:10" x14ac:dyDescent="0.2">
      <c r="B367" s="388" t="s">
        <v>938</v>
      </c>
      <c r="C367" s="388" t="s">
        <v>4688</v>
      </c>
      <c r="D367" s="388" t="s">
        <v>484</v>
      </c>
      <c r="F367" s="389">
        <v>48400</v>
      </c>
      <c r="H367" s="389">
        <v>48400</v>
      </c>
      <c r="I367" s="390" t="s">
        <v>1054</v>
      </c>
    </row>
    <row r="368" spans="2:10" x14ac:dyDescent="0.2">
      <c r="B368" s="88" t="s">
        <v>938</v>
      </c>
      <c r="C368" s="88" t="s">
        <v>4688</v>
      </c>
      <c r="D368" s="88" t="s">
        <v>308</v>
      </c>
      <c r="E368" s="89"/>
      <c r="F368" s="89">
        <v>48400</v>
      </c>
      <c r="G368" s="89"/>
      <c r="H368" s="781">
        <v>48400</v>
      </c>
      <c r="I368" s="90" t="s">
        <v>4689</v>
      </c>
      <c r="J368" s="91"/>
    </row>
    <row r="369" spans="2:10" x14ac:dyDescent="0.2">
      <c r="B369" s="388" t="s">
        <v>938</v>
      </c>
      <c r="C369" s="388" t="s">
        <v>828</v>
      </c>
      <c r="D369" s="388" t="s">
        <v>484</v>
      </c>
      <c r="F369" s="389">
        <v>239580</v>
      </c>
      <c r="H369" s="389">
        <v>239580</v>
      </c>
      <c r="I369" s="390" t="s">
        <v>1054</v>
      </c>
    </row>
    <row r="370" spans="2:10" x14ac:dyDescent="0.2">
      <c r="B370" s="88" t="s">
        <v>938</v>
      </c>
      <c r="C370" s="88" t="s">
        <v>828</v>
      </c>
      <c r="D370" s="88" t="s">
        <v>308</v>
      </c>
      <c r="E370" s="89"/>
      <c r="F370" s="89">
        <v>239580</v>
      </c>
      <c r="G370" s="89"/>
      <c r="H370" s="781">
        <v>239580</v>
      </c>
      <c r="I370" s="90" t="s">
        <v>961</v>
      </c>
      <c r="J370" s="91"/>
    </row>
    <row r="371" spans="2:10" x14ac:dyDescent="0.2">
      <c r="B371" s="388" t="s">
        <v>938</v>
      </c>
      <c r="C371" s="388" t="s">
        <v>4690</v>
      </c>
      <c r="D371" s="388" t="s">
        <v>484</v>
      </c>
      <c r="F371" s="389">
        <v>290400</v>
      </c>
      <c r="H371" s="389">
        <v>290400</v>
      </c>
      <c r="I371" s="390" t="s">
        <v>1054</v>
      </c>
    </row>
    <row r="372" spans="2:10" x14ac:dyDescent="0.2">
      <c r="B372" s="88" t="s">
        <v>938</v>
      </c>
      <c r="C372" s="88" t="s">
        <v>4690</v>
      </c>
      <c r="D372" s="88" t="s">
        <v>308</v>
      </c>
      <c r="E372" s="89"/>
      <c r="F372" s="89">
        <v>290400</v>
      </c>
      <c r="G372" s="89"/>
      <c r="H372" s="781">
        <v>290400</v>
      </c>
      <c r="I372" s="90" t="s">
        <v>962</v>
      </c>
      <c r="J372" s="91"/>
    </row>
    <row r="373" spans="2:10" x14ac:dyDescent="0.2">
      <c r="B373" s="388" t="s">
        <v>938</v>
      </c>
      <c r="C373" s="388" t="s">
        <v>4691</v>
      </c>
      <c r="D373" s="388" t="s">
        <v>484</v>
      </c>
      <c r="F373" s="389">
        <v>114750</v>
      </c>
      <c r="H373" s="389">
        <v>114750</v>
      </c>
      <c r="I373" s="390" t="s">
        <v>1054</v>
      </c>
    </row>
    <row r="374" spans="2:10" x14ac:dyDescent="0.2">
      <c r="B374" s="88" t="s">
        <v>938</v>
      </c>
      <c r="C374" s="88" t="s">
        <v>4691</v>
      </c>
      <c r="D374" s="88" t="s">
        <v>308</v>
      </c>
      <c r="E374" s="89"/>
      <c r="F374" s="89">
        <v>114750</v>
      </c>
      <c r="G374" s="89"/>
      <c r="H374" s="781">
        <v>114750</v>
      </c>
      <c r="I374" s="90" t="s">
        <v>963</v>
      </c>
      <c r="J374" s="91"/>
    </row>
    <row r="375" spans="2:10" x14ac:dyDescent="0.2">
      <c r="B375" s="388" t="s">
        <v>938</v>
      </c>
      <c r="C375" s="388" t="s">
        <v>4692</v>
      </c>
      <c r="D375" s="388" t="s">
        <v>947</v>
      </c>
      <c r="F375" s="389">
        <v>1843585.6</v>
      </c>
      <c r="H375" s="389">
        <v>1843585.6</v>
      </c>
      <c r="I375" s="390" t="s">
        <v>1093</v>
      </c>
    </row>
    <row r="376" spans="2:10" x14ac:dyDescent="0.2">
      <c r="B376" s="388" t="s">
        <v>938</v>
      </c>
      <c r="C376" s="388" t="s">
        <v>4692</v>
      </c>
      <c r="D376" s="388" t="s">
        <v>484</v>
      </c>
      <c r="F376" s="389">
        <v>21780</v>
      </c>
      <c r="H376" s="389">
        <v>21780</v>
      </c>
      <c r="I376" s="390" t="s">
        <v>1054</v>
      </c>
    </row>
    <row r="377" spans="2:10" x14ac:dyDescent="0.2">
      <c r="B377" s="88" t="s">
        <v>938</v>
      </c>
      <c r="C377" s="88" t="s">
        <v>4692</v>
      </c>
      <c r="D377" s="88" t="s">
        <v>308</v>
      </c>
      <c r="E377" s="89"/>
      <c r="F377" s="89">
        <v>1865365.6</v>
      </c>
      <c r="G377" s="89"/>
      <c r="H377" s="783">
        <v>1865365.6</v>
      </c>
      <c r="I377" s="90" t="s">
        <v>4693</v>
      </c>
      <c r="J377" s="784">
        <f>H377</f>
        <v>1865365.6</v>
      </c>
    </row>
    <row r="378" spans="2:10" x14ac:dyDescent="0.2">
      <c r="B378" s="388" t="s">
        <v>938</v>
      </c>
      <c r="C378" s="388" t="s">
        <v>975</v>
      </c>
      <c r="D378" s="388" t="s">
        <v>484</v>
      </c>
      <c r="F378" s="389">
        <v>7062331</v>
      </c>
      <c r="H378" s="389">
        <v>7062331</v>
      </c>
      <c r="I378" s="390" t="s">
        <v>1054</v>
      </c>
    </row>
    <row r="379" spans="2:10" x14ac:dyDescent="0.2">
      <c r="B379" s="88" t="s">
        <v>938</v>
      </c>
      <c r="C379" s="88" t="s">
        <v>975</v>
      </c>
      <c r="D379" s="88" t="s">
        <v>308</v>
      </c>
      <c r="E379" s="89"/>
      <c r="F379" s="89">
        <v>7062331</v>
      </c>
      <c r="G379" s="89"/>
      <c r="H379" s="402">
        <v>7062331</v>
      </c>
      <c r="I379" s="90" t="s">
        <v>976</v>
      </c>
      <c r="J379" s="404">
        <f>H379+H381+H383</f>
        <v>7793824</v>
      </c>
    </row>
    <row r="380" spans="2:10" x14ac:dyDescent="0.2">
      <c r="B380" s="388" t="s">
        <v>938</v>
      </c>
      <c r="C380" s="388" t="s">
        <v>977</v>
      </c>
      <c r="D380" s="388" t="s">
        <v>484</v>
      </c>
      <c r="F380" s="389">
        <v>68600</v>
      </c>
      <c r="H380" s="389">
        <v>68600</v>
      </c>
      <c r="I380" s="390" t="s">
        <v>1054</v>
      </c>
    </row>
    <row r="381" spans="2:10" x14ac:dyDescent="0.2">
      <c r="B381" s="88" t="s">
        <v>938</v>
      </c>
      <c r="C381" s="88" t="s">
        <v>977</v>
      </c>
      <c r="D381" s="88" t="s">
        <v>308</v>
      </c>
      <c r="E381" s="89"/>
      <c r="F381" s="89">
        <v>68600</v>
      </c>
      <c r="G381" s="89"/>
      <c r="H381" s="402">
        <v>68600</v>
      </c>
      <c r="I381" s="90" t="s">
        <v>978</v>
      </c>
      <c r="J381" s="91"/>
    </row>
    <row r="382" spans="2:10" x14ac:dyDescent="0.2">
      <c r="B382" s="388" t="s">
        <v>938</v>
      </c>
      <c r="C382" s="388" t="s">
        <v>979</v>
      </c>
      <c r="D382" s="388" t="s">
        <v>307</v>
      </c>
      <c r="F382" s="389">
        <v>662893</v>
      </c>
      <c r="H382" s="389">
        <v>662893</v>
      </c>
      <c r="I382" s="390" t="s">
        <v>1040</v>
      </c>
    </row>
    <row r="383" spans="2:10" x14ac:dyDescent="0.2">
      <c r="B383" s="88" t="s">
        <v>938</v>
      </c>
      <c r="C383" s="88" t="s">
        <v>979</v>
      </c>
      <c r="D383" s="88" t="s">
        <v>308</v>
      </c>
      <c r="E383" s="89"/>
      <c r="F383" s="89">
        <v>662893</v>
      </c>
      <c r="G383" s="89"/>
      <c r="H383" s="402">
        <v>662893</v>
      </c>
      <c r="I383" s="90" t="s">
        <v>6643</v>
      </c>
      <c r="J383" s="91"/>
    </row>
    <row r="384" spans="2:10" x14ac:dyDescent="0.2">
      <c r="B384" s="388" t="s">
        <v>938</v>
      </c>
      <c r="C384" s="388" t="s">
        <v>981</v>
      </c>
      <c r="D384" s="388" t="s">
        <v>484</v>
      </c>
      <c r="F384" s="389">
        <v>1631073</v>
      </c>
      <c r="H384" s="389">
        <v>1631073</v>
      </c>
      <c r="I384" s="390" t="s">
        <v>1054</v>
      </c>
    </row>
    <row r="385" spans="2:10" x14ac:dyDescent="0.2">
      <c r="B385" s="88" t="s">
        <v>938</v>
      </c>
      <c r="C385" s="88" t="s">
        <v>981</v>
      </c>
      <c r="D385" s="88" t="s">
        <v>308</v>
      </c>
      <c r="E385" s="89"/>
      <c r="F385" s="89">
        <v>1631073</v>
      </c>
      <c r="G385" s="89"/>
      <c r="H385" s="431">
        <v>1631073</v>
      </c>
      <c r="I385" s="90" t="s">
        <v>982</v>
      </c>
      <c r="J385" s="432">
        <f>H385+H387+H389+H391+H393</f>
        <v>2698636</v>
      </c>
    </row>
    <row r="386" spans="2:10" x14ac:dyDescent="0.2">
      <c r="B386" s="388" t="s">
        <v>938</v>
      </c>
      <c r="C386" s="388" t="s">
        <v>5370</v>
      </c>
      <c r="D386" s="388" t="s">
        <v>484</v>
      </c>
      <c r="F386" s="389">
        <v>315438</v>
      </c>
      <c r="H386" s="389">
        <v>315438</v>
      </c>
      <c r="I386" s="390" t="s">
        <v>1054</v>
      </c>
    </row>
    <row r="387" spans="2:10" x14ac:dyDescent="0.2">
      <c r="B387" s="88" t="s">
        <v>938</v>
      </c>
      <c r="C387" s="88" t="s">
        <v>5370</v>
      </c>
      <c r="D387" s="88" t="s">
        <v>308</v>
      </c>
      <c r="E387" s="89"/>
      <c r="F387" s="89">
        <v>315438</v>
      </c>
      <c r="G387" s="89"/>
      <c r="H387" s="431">
        <v>315438</v>
      </c>
      <c r="I387" s="90" t="s">
        <v>5371</v>
      </c>
      <c r="J387" s="91"/>
    </row>
    <row r="388" spans="2:10" x14ac:dyDescent="0.2">
      <c r="B388" s="388" t="s">
        <v>938</v>
      </c>
      <c r="C388" s="388" t="s">
        <v>983</v>
      </c>
      <c r="D388" s="388" t="s">
        <v>484</v>
      </c>
      <c r="F388" s="389">
        <v>638568</v>
      </c>
      <c r="H388" s="389">
        <v>638568</v>
      </c>
      <c r="I388" s="390" t="s">
        <v>1054</v>
      </c>
    </row>
    <row r="389" spans="2:10" x14ac:dyDescent="0.2">
      <c r="B389" s="88" t="s">
        <v>938</v>
      </c>
      <c r="C389" s="88" t="s">
        <v>983</v>
      </c>
      <c r="D389" s="88" t="s">
        <v>308</v>
      </c>
      <c r="E389" s="89"/>
      <c r="F389" s="89">
        <v>638568</v>
      </c>
      <c r="G389" s="89"/>
      <c r="H389" s="431">
        <v>638568</v>
      </c>
      <c r="I389" s="90" t="s">
        <v>984</v>
      </c>
      <c r="J389" s="91"/>
    </row>
    <row r="390" spans="2:10" x14ac:dyDescent="0.2">
      <c r="B390" s="388" t="s">
        <v>938</v>
      </c>
      <c r="C390" s="388" t="s">
        <v>5372</v>
      </c>
      <c r="D390" s="388" t="s">
        <v>484</v>
      </c>
      <c r="F390" s="389">
        <v>105556</v>
      </c>
      <c r="H390" s="389">
        <v>105556</v>
      </c>
      <c r="I390" s="390" t="s">
        <v>1054</v>
      </c>
    </row>
    <row r="391" spans="2:10" x14ac:dyDescent="0.2">
      <c r="B391" s="88" t="s">
        <v>938</v>
      </c>
      <c r="C391" s="88" t="s">
        <v>5372</v>
      </c>
      <c r="D391" s="88" t="s">
        <v>308</v>
      </c>
      <c r="E391" s="89"/>
      <c r="F391" s="89">
        <v>105556</v>
      </c>
      <c r="G391" s="89"/>
      <c r="H391" s="431">
        <v>105556</v>
      </c>
      <c r="I391" s="90" t="s">
        <v>5373</v>
      </c>
      <c r="J391" s="91"/>
    </row>
    <row r="392" spans="2:10" x14ac:dyDescent="0.2">
      <c r="B392" s="388" t="s">
        <v>938</v>
      </c>
      <c r="C392" s="388" t="s">
        <v>7884</v>
      </c>
      <c r="D392" s="388" t="s">
        <v>484</v>
      </c>
      <c r="F392" s="389">
        <v>8001</v>
      </c>
      <c r="H392" s="389">
        <v>8001</v>
      </c>
      <c r="I392" s="390" t="s">
        <v>1054</v>
      </c>
    </row>
    <row r="393" spans="2:10" x14ac:dyDescent="0.2">
      <c r="B393" s="88" t="s">
        <v>938</v>
      </c>
      <c r="C393" s="88" t="s">
        <v>7884</v>
      </c>
      <c r="D393" s="88" t="s">
        <v>308</v>
      </c>
      <c r="E393" s="89"/>
      <c r="F393" s="89">
        <v>8001</v>
      </c>
      <c r="G393" s="89"/>
      <c r="H393" s="431">
        <v>8001</v>
      </c>
      <c r="I393" s="90" t="s">
        <v>7885</v>
      </c>
      <c r="J393" s="91"/>
    </row>
    <row r="394" spans="2:10" x14ac:dyDescent="0.2">
      <c r="B394" s="388" t="s">
        <v>938</v>
      </c>
      <c r="C394" s="388" t="s">
        <v>985</v>
      </c>
      <c r="D394" s="388" t="s">
        <v>484</v>
      </c>
      <c r="F394" s="389">
        <v>121275</v>
      </c>
      <c r="H394" s="389">
        <v>121275</v>
      </c>
      <c r="I394" s="390" t="s">
        <v>1054</v>
      </c>
    </row>
    <row r="395" spans="2:10" x14ac:dyDescent="0.2">
      <c r="B395" s="88" t="s">
        <v>938</v>
      </c>
      <c r="C395" s="88" t="s">
        <v>985</v>
      </c>
      <c r="D395" s="88" t="s">
        <v>308</v>
      </c>
      <c r="E395" s="89"/>
      <c r="F395" s="89">
        <v>121275</v>
      </c>
      <c r="G395" s="89"/>
      <c r="H395" s="574">
        <v>121275</v>
      </c>
      <c r="I395" s="90" t="s">
        <v>469</v>
      </c>
      <c r="J395" s="854">
        <f>H395+H397+H399+H401+H404+H406</f>
        <v>626631.80000000005</v>
      </c>
    </row>
    <row r="396" spans="2:10" x14ac:dyDescent="0.2">
      <c r="B396" s="388" t="s">
        <v>938</v>
      </c>
      <c r="C396" s="388" t="s">
        <v>470</v>
      </c>
      <c r="D396" s="388" t="s">
        <v>484</v>
      </c>
      <c r="F396" s="389">
        <v>13080.1</v>
      </c>
      <c r="H396" s="389">
        <v>13080.1</v>
      </c>
      <c r="I396" s="390" t="s">
        <v>1054</v>
      </c>
    </row>
    <row r="397" spans="2:10" x14ac:dyDescent="0.2">
      <c r="B397" s="88" t="s">
        <v>938</v>
      </c>
      <c r="C397" s="88" t="s">
        <v>470</v>
      </c>
      <c r="D397" s="88" t="s">
        <v>308</v>
      </c>
      <c r="E397" s="89"/>
      <c r="F397" s="89">
        <v>13080.1</v>
      </c>
      <c r="G397" s="89"/>
      <c r="H397" s="574">
        <v>13080.1</v>
      </c>
      <c r="I397" s="90" t="s">
        <v>7265</v>
      </c>
      <c r="J397" s="91"/>
    </row>
    <row r="398" spans="2:10" x14ac:dyDescent="0.2">
      <c r="B398" s="388" t="s">
        <v>938</v>
      </c>
      <c r="C398" s="388" t="s">
        <v>472</v>
      </c>
      <c r="D398" s="388" t="s">
        <v>484</v>
      </c>
      <c r="F398" s="389">
        <v>81600</v>
      </c>
      <c r="H398" s="389">
        <v>81600</v>
      </c>
      <c r="I398" s="390" t="s">
        <v>1054</v>
      </c>
    </row>
    <row r="399" spans="2:10" x14ac:dyDescent="0.2">
      <c r="B399" s="88" t="s">
        <v>938</v>
      </c>
      <c r="C399" s="88" t="s">
        <v>472</v>
      </c>
      <c r="D399" s="88" t="s">
        <v>308</v>
      </c>
      <c r="E399" s="89"/>
      <c r="F399" s="89">
        <v>81600</v>
      </c>
      <c r="G399" s="89"/>
      <c r="H399" s="574">
        <v>81600</v>
      </c>
      <c r="I399" s="90" t="s">
        <v>473</v>
      </c>
      <c r="J399" s="91"/>
    </row>
    <row r="400" spans="2:10" x14ac:dyDescent="0.2">
      <c r="B400" s="388" t="s">
        <v>938</v>
      </c>
      <c r="C400" s="388" t="s">
        <v>474</v>
      </c>
      <c r="D400" s="388" t="s">
        <v>484</v>
      </c>
      <c r="F400" s="389">
        <v>222625.8</v>
      </c>
      <c r="H400" s="389">
        <v>222625.8</v>
      </c>
      <c r="I400" s="390" t="s">
        <v>1054</v>
      </c>
    </row>
    <row r="401" spans="1:10" x14ac:dyDescent="0.2">
      <c r="B401" s="88" t="s">
        <v>938</v>
      </c>
      <c r="C401" s="88" t="s">
        <v>474</v>
      </c>
      <c r="D401" s="88" t="s">
        <v>308</v>
      </c>
      <c r="E401" s="89"/>
      <c r="F401" s="89">
        <v>222625.8</v>
      </c>
      <c r="G401" s="89"/>
      <c r="H401" s="574">
        <v>222625.8</v>
      </c>
      <c r="I401" s="90" t="s">
        <v>475</v>
      </c>
      <c r="J401" s="91"/>
    </row>
    <row r="402" spans="1:10" x14ac:dyDescent="0.2">
      <c r="B402" s="388" t="s">
        <v>938</v>
      </c>
      <c r="C402" s="388" t="s">
        <v>476</v>
      </c>
      <c r="D402" s="388" t="s">
        <v>307</v>
      </c>
      <c r="F402" s="389">
        <v>300</v>
      </c>
      <c r="H402" s="389">
        <v>300</v>
      </c>
      <c r="I402" s="390" t="s">
        <v>1040</v>
      </c>
    </row>
    <row r="403" spans="1:10" x14ac:dyDescent="0.2">
      <c r="B403" s="388" t="s">
        <v>938</v>
      </c>
      <c r="C403" s="388" t="s">
        <v>476</v>
      </c>
      <c r="D403" s="388" t="s">
        <v>484</v>
      </c>
      <c r="F403" s="389">
        <v>19948</v>
      </c>
      <c r="H403" s="389">
        <v>19948</v>
      </c>
      <c r="I403" s="390" t="s">
        <v>1054</v>
      </c>
    </row>
    <row r="404" spans="1:10" x14ac:dyDescent="0.2">
      <c r="B404" s="88" t="s">
        <v>938</v>
      </c>
      <c r="C404" s="88" t="s">
        <v>476</v>
      </c>
      <c r="D404" s="88" t="s">
        <v>308</v>
      </c>
      <c r="E404" s="89"/>
      <c r="F404" s="89">
        <v>20248</v>
      </c>
      <c r="G404" s="89"/>
      <c r="H404" s="574">
        <v>20248</v>
      </c>
      <c r="I404" s="90" t="s">
        <v>477</v>
      </c>
      <c r="J404" s="91"/>
    </row>
    <row r="405" spans="1:10" x14ac:dyDescent="0.2">
      <c r="B405" s="388" t="s">
        <v>938</v>
      </c>
      <c r="C405" s="388" t="s">
        <v>478</v>
      </c>
      <c r="D405" s="388" t="s">
        <v>484</v>
      </c>
      <c r="F405" s="389">
        <v>167802.9</v>
      </c>
      <c r="H405" s="389">
        <v>167802.9</v>
      </c>
      <c r="I405" s="390" t="s">
        <v>1054</v>
      </c>
    </row>
    <row r="406" spans="1:10" x14ac:dyDescent="0.2">
      <c r="B406" s="88" t="s">
        <v>938</v>
      </c>
      <c r="C406" s="88" t="s">
        <v>478</v>
      </c>
      <c r="D406" s="88" t="s">
        <v>308</v>
      </c>
      <c r="E406" s="89"/>
      <c r="F406" s="89">
        <v>167802.9</v>
      </c>
      <c r="G406" s="89"/>
      <c r="H406" s="574">
        <v>167802.9</v>
      </c>
      <c r="I406" s="90" t="s">
        <v>479</v>
      </c>
      <c r="J406" s="91"/>
    </row>
    <row r="407" spans="1:10" x14ac:dyDescent="0.2">
      <c r="B407" s="388" t="s">
        <v>938</v>
      </c>
      <c r="C407" s="388" t="s">
        <v>5374</v>
      </c>
      <c r="D407" s="388" t="s">
        <v>484</v>
      </c>
      <c r="F407" s="389">
        <v>1257750</v>
      </c>
      <c r="H407" s="389">
        <v>1257750</v>
      </c>
      <c r="I407" s="390" t="s">
        <v>1054</v>
      </c>
    </row>
    <row r="408" spans="1:10" x14ac:dyDescent="0.2">
      <c r="B408" s="88" t="s">
        <v>938</v>
      </c>
      <c r="C408" s="88" t="s">
        <v>5374</v>
      </c>
      <c r="D408" s="88" t="s">
        <v>308</v>
      </c>
      <c r="E408" s="89"/>
      <c r="F408" s="89">
        <v>1257750</v>
      </c>
      <c r="G408" s="89"/>
      <c r="H408" s="658">
        <v>1257750</v>
      </c>
      <c r="I408" s="90" t="s">
        <v>5375</v>
      </c>
      <c r="J408" s="547">
        <f>H408</f>
        <v>1257750</v>
      </c>
    </row>
    <row r="409" spans="1:10" x14ac:dyDescent="0.2">
      <c r="A409" s="95">
        <v>20</v>
      </c>
      <c r="B409" s="88" t="s">
        <v>938</v>
      </c>
      <c r="C409" s="88" t="s">
        <v>343</v>
      </c>
      <c r="D409" s="88" t="s">
        <v>308</v>
      </c>
      <c r="E409" s="89"/>
      <c r="F409" s="89">
        <v>21283699.59</v>
      </c>
      <c r="G409" s="89"/>
      <c r="H409" s="89">
        <v>21283699.59</v>
      </c>
      <c r="I409" s="90" t="s">
        <v>486</v>
      </c>
      <c r="J409" s="91"/>
    </row>
    <row r="410" spans="1:10" x14ac:dyDescent="0.2">
      <c r="B410" s="388" t="s">
        <v>487</v>
      </c>
      <c r="C410" s="388" t="s">
        <v>307</v>
      </c>
      <c r="D410" s="388" t="s">
        <v>484</v>
      </c>
      <c r="F410" s="389">
        <v>109798</v>
      </c>
      <c r="H410" s="389">
        <v>109798</v>
      </c>
      <c r="I410" s="390" t="s">
        <v>1054</v>
      </c>
    </row>
    <row r="411" spans="1:10" x14ac:dyDescent="0.2">
      <c r="B411" s="88" t="s">
        <v>487</v>
      </c>
      <c r="C411" s="88" t="s">
        <v>307</v>
      </c>
      <c r="D411" s="88" t="s">
        <v>308</v>
      </c>
      <c r="E411" s="89"/>
      <c r="F411" s="89">
        <v>109798</v>
      </c>
      <c r="G411" s="89"/>
      <c r="H411" s="89">
        <v>109798</v>
      </c>
      <c r="I411" s="90" t="s">
        <v>488</v>
      </c>
      <c r="J411" s="91"/>
    </row>
    <row r="412" spans="1:10" x14ac:dyDescent="0.2">
      <c r="B412" s="388" t="s">
        <v>487</v>
      </c>
      <c r="C412" s="388" t="s">
        <v>364</v>
      </c>
      <c r="D412" s="388" t="s">
        <v>484</v>
      </c>
      <c r="F412" s="389">
        <v>67862.5</v>
      </c>
      <c r="H412" s="389">
        <v>67862.5</v>
      </c>
      <c r="I412" s="390" t="s">
        <v>1054</v>
      </c>
    </row>
    <row r="413" spans="1:10" x14ac:dyDescent="0.2">
      <c r="B413" s="88" t="s">
        <v>487</v>
      </c>
      <c r="C413" s="88" t="s">
        <v>364</v>
      </c>
      <c r="D413" s="88" t="s">
        <v>308</v>
      </c>
      <c r="E413" s="89"/>
      <c r="F413" s="89">
        <v>67862.5</v>
      </c>
      <c r="G413" s="89"/>
      <c r="H413" s="89">
        <v>67862.5</v>
      </c>
      <c r="I413" s="90" t="s">
        <v>1301</v>
      </c>
      <c r="J413" s="91"/>
    </row>
    <row r="414" spans="1:10" x14ac:dyDescent="0.2">
      <c r="B414" s="388" t="s">
        <v>487</v>
      </c>
      <c r="C414" s="388" t="s">
        <v>309</v>
      </c>
      <c r="D414" s="388" t="s">
        <v>484</v>
      </c>
      <c r="F414" s="389">
        <v>224327.26</v>
      </c>
      <c r="H414" s="389">
        <v>224327.26</v>
      </c>
      <c r="I414" s="390" t="s">
        <v>1054</v>
      </c>
    </row>
    <row r="415" spans="1:10" x14ac:dyDescent="0.2">
      <c r="B415" s="88" t="s">
        <v>487</v>
      </c>
      <c r="C415" s="88" t="s">
        <v>309</v>
      </c>
      <c r="D415" s="88" t="s">
        <v>308</v>
      </c>
      <c r="E415" s="89"/>
      <c r="F415" s="89">
        <v>224327.26</v>
      </c>
      <c r="G415" s="89"/>
      <c r="H415" s="89">
        <v>224327.26</v>
      </c>
      <c r="I415" s="90" t="s">
        <v>8567</v>
      </c>
      <c r="J415" s="91"/>
    </row>
    <row r="416" spans="1:10" x14ac:dyDescent="0.2">
      <c r="B416" s="388" t="s">
        <v>487</v>
      </c>
      <c r="C416" s="388" t="s">
        <v>319</v>
      </c>
      <c r="D416" s="388" t="s">
        <v>484</v>
      </c>
      <c r="F416" s="389">
        <v>6470.08</v>
      </c>
      <c r="H416" s="389">
        <v>6470.08</v>
      </c>
      <c r="I416" s="390" t="s">
        <v>1054</v>
      </c>
    </row>
    <row r="417" spans="1:10" x14ac:dyDescent="0.2">
      <c r="B417" s="88" t="s">
        <v>487</v>
      </c>
      <c r="C417" s="88" t="s">
        <v>319</v>
      </c>
      <c r="D417" s="88" t="s">
        <v>308</v>
      </c>
      <c r="E417" s="89"/>
      <c r="F417" s="89">
        <v>6470.08</v>
      </c>
      <c r="G417" s="89"/>
      <c r="H417" s="89">
        <v>6470.08</v>
      </c>
      <c r="I417" s="90" t="s">
        <v>489</v>
      </c>
      <c r="J417" s="91"/>
    </row>
    <row r="418" spans="1:10" x14ac:dyDescent="0.2">
      <c r="B418" s="388" t="s">
        <v>487</v>
      </c>
      <c r="C418" s="388" t="s">
        <v>822</v>
      </c>
      <c r="D418" s="388" t="s">
        <v>307</v>
      </c>
      <c r="F418" s="389">
        <v>4128.46</v>
      </c>
      <c r="H418" s="389">
        <v>4128.46</v>
      </c>
      <c r="I418" s="390" t="s">
        <v>1040</v>
      </c>
    </row>
    <row r="419" spans="1:10" x14ac:dyDescent="0.2">
      <c r="B419" s="388" t="s">
        <v>487</v>
      </c>
      <c r="C419" s="388" t="s">
        <v>822</v>
      </c>
      <c r="D419" s="388" t="s">
        <v>883</v>
      </c>
      <c r="F419" s="389">
        <v>113.42</v>
      </c>
      <c r="H419" s="389">
        <v>113.42</v>
      </c>
      <c r="I419" s="390" t="s">
        <v>1041</v>
      </c>
    </row>
    <row r="420" spans="1:10" x14ac:dyDescent="0.2">
      <c r="B420" s="388" t="s">
        <v>487</v>
      </c>
      <c r="C420" s="388" t="s">
        <v>822</v>
      </c>
      <c r="D420" s="388" t="s">
        <v>859</v>
      </c>
      <c r="F420" s="389">
        <v>17141.439999999999</v>
      </c>
      <c r="H420" s="389">
        <v>17141.439999999999</v>
      </c>
      <c r="I420" s="390" t="s">
        <v>1046</v>
      </c>
    </row>
    <row r="421" spans="1:10" x14ac:dyDescent="0.2">
      <c r="B421" s="388" t="s">
        <v>487</v>
      </c>
      <c r="C421" s="388" t="s">
        <v>822</v>
      </c>
      <c r="D421" s="388" t="s">
        <v>484</v>
      </c>
      <c r="F421" s="389">
        <v>15232.35</v>
      </c>
      <c r="H421" s="389">
        <v>15232.35</v>
      </c>
      <c r="I421" s="390" t="s">
        <v>1054</v>
      </c>
    </row>
    <row r="422" spans="1:10" x14ac:dyDescent="0.2">
      <c r="B422" s="88" t="s">
        <v>487</v>
      </c>
      <c r="C422" s="88" t="s">
        <v>822</v>
      </c>
      <c r="D422" s="88" t="s">
        <v>308</v>
      </c>
      <c r="E422" s="89"/>
      <c r="F422" s="89">
        <v>36615.67</v>
      </c>
      <c r="G422" s="89"/>
      <c r="H422" s="89">
        <v>36615.67</v>
      </c>
      <c r="I422" s="90" t="s">
        <v>490</v>
      </c>
      <c r="J422" s="91"/>
    </row>
    <row r="423" spans="1:10" x14ac:dyDescent="0.2">
      <c r="A423" s="95">
        <v>22</v>
      </c>
      <c r="B423" s="88" t="s">
        <v>487</v>
      </c>
      <c r="C423" s="88" t="s">
        <v>343</v>
      </c>
      <c r="D423" s="88" t="s">
        <v>308</v>
      </c>
      <c r="E423" s="89"/>
      <c r="F423" s="89">
        <v>445073.51</v>
      </c>
      <c r="G423" s="89"/>
      <c r="H423" s="89">
        <v>445073.51</v>
      </c>
      <c r="I423" s="90" t="s">
        <v>491</v>
      </c>
      <c r="J423" s="91"/>
    </row>
    <row r="424" spans="1:10" x14ac:dyDescent="0.2">
      <c r="B424" s="388" t="s">
        <v>492</v>
      </c>
      <c r="C424" s="388" t="s">
        <v>307</v>
      </c>
      <c r="D424" s="388" t="s">
        <v>484</v>
      </c>
      <c r="F424" s="389">
        <v>165402.22</v>
      </c>
      <c r="H424" s="389">
        <v>165402.22</v>
      </c>
      <c r="I424" s="390" t="s">
        <v>1054</v>
      </c>
    </row>
    <row r="425" spans="1:10" x14ac:dyDescent="0.2">
      <c r="B425" s="88" t="s">
        <v>492</v>
      </c>
      <c r="C425" s="88" t="s">
        <v>307</v>
      </c>
      <c r="D425" s="88" t="s">
        <v>308</v>
      </c>
      <c r="E425" s="89"/>
      <c r="F425" s="89">
        <v>165402.22</v>
      </c>
      <c r="G425" s="89"/>
      <c r="H425" s="89">
        <v>165402.22</v>
      </c>
      <c r="I425" s="90" t="s">
        <v>7887</v>
      </c>
      <c r="J425" s="91"/>
    </row>
    <row r="426" spans="1:10" x14ac:dyDescent="0.2">
      <c r="B426" s="388" t="s">
        <v>492</v>
      </c>
      <c r="C426" s="388" t="s">
        <v>319</v>
      </c>
      <c r="D426" s="388" t="s">
        <v>484</v>
      </c>
      <c r="F426" s="389">
        <v>240</v>
      </c>
      <c r="H426" s="389">
        <v>240</v>
      </c>
      <c r="I426" s="390" t="s">
        <v>1054</v>
      </c>
    </row>
    <row r="427" spans="1:10" x14ac:dyDescent="0.2">
      <c r="B427" s="88" t="s">
        <v>492</v>
      </c>
      <c r="C427" s="88" t="s">
        <v>319</v>
      </c>
      <c r="D427" s="88" t="s">
        <v>308</v>
      </c>
      <c r="E427" s="89"/>
      <c r="F427" s="89">
        <v>240</v>
      </c>
      <c r="G427" s="89"/>
      <c r="H427" s="89">
        <v>240</v>
      </c>
      <c r="I427" s="90" t="s">
        <v>7888</v>
      </c>
      <c r="J427" s="91"/>
    </row>
    <row r="428" spans="1:10" x14ac:dyDescent="0.2">
      <c r="A428" s="95">
        <v>75</v>
      </c>
      <c r="B428" s="88" t="s">
        <v>492</v>
      </c>
      <c r="C428" s="88" t="s">
        <v>343</v>
      </c>
      <c r="D428" s="88" t="s">
        <v>308</v>
      </c>
      <c r="E428" s="89"/>
      <c r="F428" s="89">
        <v>165642.22</v>
      </c>
      <c r="G428" s="89"/>
      <c r="H428" s="89">
        <v>165642.22</v>
      </c>
      <c r="I428" s="90" t="s">
        <v>7889</v>
      </c>
      <c r="J428" s="91"/>
    </row>
    <row r="429" spans="1:10" x14ac:dyDescent="0.2">
      <c r="B429" s="388" t="s">
        <v>496</v>
      </c>
      <c r="C429" s="388" t="s">
        <v>319</v>
      </c>
      <c r="D429" s="388" t="s">
        <v>484</v>
      </c>
      <c r="F429" s="389">
        <v>1350671.79</v>
      </c>
      <c r="H429" s="389">
        <v>1350671.79</v>
      </c>
      <c r="I429" s="390" t="s">
        <v>1054</v>
      </c>
    </row>
    <row r="430" spans="1:10" x14ac:dyDescent="0.2">
      <c r="B430" s="88" t="s">
        <v>496</v>
      </c>
      <c r="C430" s="88" t="s">
        <v>319</v>
      </c>
      <c r="D430" s="88" t="s">
        <v>308</v>
      </c>
      <c r="E430" s="89"/>
      <c r="F430" s="89">
        <v>1350671.79</v>
      </c>
      <c r="G430" s="89"/>
      <c r="H430" s="89">
        <v>1350671.79</v>
      </c>
      <c r="I430" s="90" t="s">
        <v>8568</v>
      </c>
      <c r="J430" s="91"/>
    </row>
    <row r="431" spans="1:10" x14ac:dyDescent="0.2">
      <c r="A431" s="95">
        <v>77</v>
      </c>
      <c r="B431" s="88" t="s">
        <v>496</v>
      </c>
      <c r="C431" s="88" t="s">
        <v>343</v>
      </c>
      <c r="D431" s="88" t="s">
        <v>308</v>
      </c>
      <c r="E431" s="89"/>
      <c r="F431" s="89">
        <v>1350671.79</v>
      </c>
      <c r="G431" s="89"/>
      <c r="H431" s="89">
        <v>1350671.79</v>
      </c>
      <c r="I431" s="90" t="s">
        <v>7891</v>
      </c>
      <c r="J431" s="91"/>
    </row>
    <row r="432" spans="1:10" x14ac:dyDescent="0.2">
      <c r="B432" s="388" t="s">
        <v>624</v>
      </c>
      <c r="C432" s="388" t="s">
        <v>945</v>
      </c>
      <c r="D432" s="388" t="s">
        <v>484</v>
      </c>
      <c r="F432" s="389">
        <v>280160</v>
      </c>
      <c r="H432" s="389">
        <v>280160</v>
      </c>
      <c r="I432" s="390" t="s">
        <v>1054</v>
      </c>
    </row>
    <row r="433" spans="1:10" x14ac:dyDescent="0.2">
      <c r="B433" s="88" t="s">
        <v>624</v>
      </c>
      <c r="C433" s="88" t="s">
        <v>945</v>
      </c>
      <c r="D433" s="88" t="s">
        <v>308</v>
      </c>
      <c r="E433" s="89"/>
      <c r="F433" s="89">
        <v>280160</v>
      </c>
      <c r="G433" s="89"/>
      <c r="H433" s="89">
        <v>280160</v>
      </c>
      <c r="I433" s="90" t="s">
        <v>8569</v>
      </c>
      <c r="J433" s="91"/>
    </row>
    <row r="434" spans="1:10" x14ac:dyDescent="0.2">
      <c r="A434" s="95">
        <v>80</v>
      </c>
      <c r="B434" s="88" t="s">
        <v>624</v>
      </c>
      <c r="C434" s="88" t="s">
        <v>343</v>
      </c>
      <c r="D434" s="88" t="s">
        <v>308</v>
      </c>
      <c r="E434" s="89"/>
      <c r="F434" s="89">
        <v>280160</v>
      </c>
      <c r="G434" s="89"/>
      <c r="H434" s="89">
        <v>280160</v>
      </c>
      <c r="I434" s="90" t="s">
        <v>626</v>
      </c>
      <c r="J434" s="91"/>
    </row>
    <row r="435" spans="1:10" x14ac:dyDescent="0.2">
      <c r="B435" s="388" t="s">
        <v>501</v>
      </c>
      <c r="C435" s="388" t="s">
        <v>315</v>
      </c>
      <c r="D435" s="388" t="s">
        <v>484</v>
      </c>
      <c r="F435" s="389">
        <v>2922032</v>
      </c>
      <c r="H435" s="389">
        <v>2922032</v>
      </c>
      <c r="I435" s="390" t="s">
        <v>1054</v>
      </c>
    </row>
    <row r="436" spans="1:10" x14ac:dyDescent="0.2">
      <c r="B436" s="88" t="s">
        <v>501</v>
      </c>
      <c r="C436" s="88" t="s">
        <v>315</v>
      </c>
      <c r="D436" s="88" t="s">
        <v>308</v>
      </c>
      <c r="E436" s="89"/>
      <c r="F436" s="89">
        <v>2922032</v>
      </c>
      <c r="G436" s="89"/>
      <c r="H436" s="89">
        <v>2922032</v>
      </c>
      <c r="I436" s="90" t="s">
        <v>502</v>
      </c>
      <c r="J436" s="91"/>
    </row>
    <row r="437" spans="1:10" x14ac:dyDescent="0.2">
      <c r="A437" s="95">
        <v>80</v>
      </c>
      <c r="B437" s="88" t="s">
        <v>501</v>
      </c>
      <c r="C437" s="88" t="s">
        <v>343</v>
      </c>
      <c r="D437" s="88" t="s">
        <v>308</v>
      </c>
      <c r="E437" s="89"/>
      <c r="F437" s="89">
        <v>2922032</v>
      </c>
      <c r="G437" s="89"/>
      <c r="H437" s="89">
        <v>2922032</v>
      </c>
      <c r="I437" s="90" t="s">
        <v>503</v>
      </c>
      <c r="J437" s="91"/>
    </row>
    <row r="438" spans="1:10" x14ac:dyDescent="0.2">
      <c r="B438" s="388" t="s">
        <v>504</v>
      </c>
      <c r="C438" s="388" t="s">
        <v>319</v>
      </c>
      <c r="D438" s="388" t="s">
        <v>484</v>
      </c>
      <c r="F438" s="389">
        <v>325</v>
      </c>
      <c r="H438" s="389">
        <v>325</v>
      </c>
      <c r="I438" s="390" t="s">
        <v>1054</v>
      </c>
    </row>
    <row r="439" spans="1:10" x14ac:dyDescent="0.2">
      <c r="B439" s="88" t="s">
        <v>504</v>
      </c>
      <c r="C439" s="88" t="s">
        <v>319</v>
      </c>
      <c r="D439" s="88" t="s">
        <v>308</v>
      </c>
      <c r="E439" s="89"/>
      <c r="F439" s="89">
        <v>325</v>
      </c>
      <c r="G439" s="89"/>
      <c r="H439" s="89">
        <v>325</v>
      </c>
      <c r="I439" s="90" t="s">
        <v>848</v>
      </c>
      <c r="J439" s="91"/>
    </row>
    <row r="440" spans="1:10" x14ac:dyDescent="0.2">
      <c r="A440" s="95">
        <v>87</v>
      </c>
      <c r="B440" s="88" t="s">
        <v>504</v>
      </c>
      <c r="C440" s="88" t="s">
        <v>343</v>
      </c>
      <c r="D440" s="88" t="s">
        <v>308</v>
      </c>
      <c r="E440" s="89"/>
      <c r="F440" s="89">
        <v>325</v>
      </c>
      <c r="G440" s="89"/>
      <c r="H440" s="89">
        <v>325</v>
      </c>
      <c r="I440" s="90" t="s">
        <v>505</v>
      </c>
      <c r="J440" s="91"/>
    </row>
    <row r="441" spans="1:10" x14ac:dyDescent="0.2">
      <c r="B441" s="388" t="s">
        <v>627</v>
      </c>
      <c r="C441" s="388" t="s">
        <v>307</v>
      </c>
      <c r="D441" s="388" t="s">
        <v>484</v>
      </c>
      <c r="F441" s="389">
        <v>1725580</v>
      </c>
      <c r="H441" s="389">
        <v>1725580</v>
      </c>
      <c r="I441" s="390" t="s">
        <v>1054</v>
      </c>
    </row>
    <row r="442" spans="1:10" x14ac:dyDescent="0.2">
      <c r="B442" s="88" t="s">
        <v>627</v>
      </c>
      <c r="C442" s="88" t="s">
        <v>307</v>
      </c>
      <c r="D442" s="88" t="s">
        <v>308</v>
      </c>
      <c r="E442" s="89"/>
      <c r="F442" s="89">
        <v>1725580</v>
      </c>
      <c r="G442" s="89"/>
      <c r="H442" s="89">
        <v>1725580</v>
      </c>
      <c r="I442" s="90" t="s">
        <v>628</v>
      </c>
      <c r="J442" s="91"/>
    </row>
    <row r="443" spans="1:10" x14ac:dyDescent="0.2">
      <c r="A443" s="95">
        <v>81</v>
      </c>
      <c r="B443" s="88" t="s">
        <v>627</v>
      </c>
      <c r="C443" s="88" t="s">
        <v>343</v>
      </c>
      <c r="D443" s="88" t="s">
        <v>308</v>
      </c>
      <c r="E443" s="89"/>
      <c r="F443" s="89">
        <v>1725580</v>
      </c>
      <c r="G443" s="89"/>
      <c r="H443" s="89">
        <v>1725580</v>
      </c>
      <c r="I443" s="90" t="s">
        <v>628</v>
      </c>
      <c r="J443" s="91"/>
    </row>
    <row r="444" spans="1:10" x14ac:dyDescent="0.2">
      <c r="B444" s="388" t="s">
        <v>743</v>
      </c>
      <c r="C444" s="388" t="s">
        <v>1052</v>
      </c>
      <c r="D444" s="388" t="s">
        <v>484</v>
      </c>
      <c r="F444" s="389">
        <v>715259.64</v>
      </c>
      <c r="H444" s="389">
        <v>715259.64</v>
      </c>
      <c r="I444" s="390" t="s">
        <v>1054</v>
      </c>
    </row>
    <row r="445" spans="1:10" x14ac:dyDescent="0.2">
      <c r="B445" s="88" t="s">
        <v>743</v>
      </c>
      <c r="C445" s="88" t="s">
        <v>1052</v>
      </c>
      <c r="D445" s="88" t="s">
        <v>308</v>
      </c>
      <c r="E445" s="89"/>
      <c r="F445" s="89">
        <v>715259.64</v>
      </c>
      <c r="G445" s="89"/>
      <c r="H445" s="89">
        <v>715259.64</v>
      </c>
      <c r="I445" s="90" t="s">
        <v>935</v>
      </c>
      <c r="J445" s="91"/>
    </row>
    <row r="446" spans="1:10" x14ac:dyDescent="0.2">
      <c r="B446" s="388" t="s">
        <v>743</v>
      </c>
      <c r="C446" s="388" t="s">
        <v>4703</v>
      </c>
      <c r="D446" s="388" t="s">
        <v>484</v>
      </c>
      <c r="F446" s="389">
        <v>61974.99</v>
      </c>
      <c r="H446" s="389">
        <v>61974.99</v>
      </c>
      <c r="I446" s="390" t="s">
        <v>1054</v>
      </c>
    </row>
    <row r="447" spans="1:10" x14ac:dyDescent="0.2">
      <c r="B447" s="88" t="s">
        <v>743</v>
      </c>
      <c r="C447" s="88" t="s">
        <v>4703</v>
      </c>
      <c r="D447" s="88" t="s">
        <v>308</v>
      </c>
      <c r="E447" s="89"/>
      <c r="F447" s="89">
        <v>61974.99</v>
      </c>
      <c r="G447" s="89"/>
      <c r="H447" s="89">
        <v>61974.99</v>
      </c>
      <c r="I447" s="90" t="s">
        <v>936</v>
      </c>
      <c r="J447" s="91"/>
    </row>
    <row r="448" spans="1:10" x14ac:dyDescent="0.2">
      <c r="B448" s="388" t="s">
        <v>743</v>
      </c>
      <c r="C448" s="388" t="s">
        <v>4704</v>
      </c>
      <c r="D448" s="388" t="s">
        <v>484</v>
      </c>
      <c r="F448" s="389">
        <v>11529865</v>
      </c>
      <c r="H448" s="389">
        <v>11529865</v>
      </c>
      <c r="I448" s="390" t="s">
        <v>1054</v>
      </c>
    </row>
    <row r="449" spans="2:10" x14ac:dyDescent="0.2">
      <c r="B449" s="88" t="s">
        <v>743</v>
      </c>
      <c r="C449" s="88" t="s">
        <v>4704</v>
      </c>
      <c r="D449" s="88" t="s">
        <v>308</v>
      </c>
      <c r="E449" s="89"/>
      <c r="F449" s="89">
        <v>11529865</v>
      </c>
      <c r="G449" s="89"/>
      <c r="H449" s="89">
        <v>11529865</v>
      </c>
      <c r="I449" s="90" t="s">
        <v>4705</v>
      </c>
      <c r="J449" s="91"/>
    </row>
    <row r="450" spans="2:10" x14ac:dyDescent="0.2">
      <c r="B450" s="388" t="s">
        <v>743</v>
      </c>
      <c r="C450" s="388" t="s">
        <v>745</v>
      </c>
      <c r="D450" s="388" t="s">
        <v>484</v>
      </c>
      <c r="F450" s="389">
        <v>3097800.25</v>
      </c>
      <c r="H450" s="389">
        <v>3097800.25</v>
      </c>
      <c r="I450" s="390" t="s">
        <v>1054</v>
      </c>
    </row>
    <row r="451" spans="2:10" x14ac:dyDescent="0.2">
      <c r="B451" s="88" t="s">
        <v>743</v>
      </c>
      <c r="C451" s="88" t="s">
        <v>745</v>
      </c>
      <c r="D451" s="88" t="s">
        <v>308</v>
      </c>
      <c r="E451" s="89"/>
      <c r="F451" s="89">
        <v>3097800.25</v>
      </c>
      <c r="G451" s="89"/>
      <c r="H451" s="89">
        <v>3097800.25</v>
      </c>
      <c r="I451" s="90" t="s">
        <v>4706</v>
      </c>
      <c r="J451" s="91"/>
    </row>
    <row r="452" spans="2:10" x14ac:dyDescent="0.2">
      <c r="B452" s="388" t="s">
        <v>743</v>
      </c>
      <c r="C452" s="388" t="s">
        <v>4707</v>
      </c>
      <c r="D452" s="388" t="s">
        <v>484</v>
      </c>
      <c r="F452" s="389">
        <v>2909286.01</v>
      </c>
      <c r="H452" s="389">
        <v>2909286.01</v>
      </c>
      <c r="I452" s="390" t="s">
        <v>1054</v>
      </c>
    </row>
    <row r="453" spans="2:10" x14ac:dyDescent="0.2">
      <c r="B453" s="88" t="s">
        <v>743</v>
      </c>
      <c r="C453" s="88" t="s">
        <v>4707</v>
      </c>
      <c r="D453" s="88" t="s">
        <v>308</v>
      </c>
      <c r="E453" s="89"/>
      <c r="F453" s="89">
        <v>2909286.01</v>
      </c>
      <c r="G453" s="89"/>
      <c r="H453" s="89">
        <v>2909286.01</v>
      </c>
      <c r="I453" s="90" t="s">
        <v>4708</v>
      </c>
      <c r="J453" s="91"/>
    </row>
    <row r="454" spans="2:10" x14ac:dyDescent="0.2">
      <c r="B454" s="388" t="s">
        <v>743</v>
      </c>
      <c r="C454" s="388" t="s">
        <v>750</v>
      </c>
      <c r="D454" s="388" t="s">
        <v>484</v>
      </c>
      <c r="F454" s="389">
        <v>0.41</v>
      </c>
      <c r="H454" s="389">
        <v>0.41</v>
      </c>
      <c r="I454" s="390" t="s">
        <v>1054</v>
      </c>
    </row>
    <row r="455" spans="2:10" x14ac:dyDescent="0.2">
      <c r="B455" s="88" t="s">
        <v>743</v>
      </c>
      <c r="C455" s="88" t="s">
        <v>750</v>
      </c>
      <c r="D455" s="88" t="s">
        <v>308</v>
      </c>
      <c r="E455" s="89"/>
      <c r="F455" s="89">
        <v>0.41</v>
      </c>
      <c r="G455" s="89"/>
      <c r="H455" s="89">
        <v>0.41</v>
      </c>
      <c r="I455" s="90" t="s">
        <v>491</v>
      </c>
      <c r="J455" s="91"/>
    </row>
    <row r="456" spans="2:10" x14ac:dyDescent="0.2">
      <c r="B456" s="388" t="s">
        <v>743</v>
      </c>
      <c r="C456" s="388" t="s">
        <v>752</v>
      </c>
      <c r="D456" s="388" t="s">
        <v>484</v>
      </c>
      <c r="F456" s="389">
        <v>2922032</v>
      </c>
      <c r="H456" s="389">
        <v>2922032</v>
      </c>
      <c r="I456" s="390" t="s">
        <v>1054</v>
      </c>
    </row>
    <row r="457" spans="2:10" x14ac:dyDescent="0.2">
      <c r="B457" s="88" t="s">
        <v>743</v>
      </c>
      <c r="C457" s="88" t="s">
        <v>752</v>
      </c>
      <c r="D457" s="88" t="s">
        <v>308</v>
      </c>
      <c r="E457" s="89"/>
      <c r="F457" s="89">
        <v>2922032</v>
      </c>
      <c r="G457" s="89"/>
      <c r="H457" s="89">
        <v>2922032</v>
      </c>
      <c r="I457" s="90" t="s">
        <v>1306</v>
      </c>
      <c r="J457" s="91"/>
    </row>
    <row r="458" spans="2:10" x14ac:dyDescent="0.2">
      <c r="B458" s="388" t="s">
        <v>743</v>
      </c>
      <c r="C458" s="388" t="s">
        <v>4709</v>
      </c>
      <c r="D458" s="388" t="s">
        <v>484</v>
      </c>
      <c r="F458" s="389">
        <v>300.16000000000003</v>
      </c>
      <c r="H458" s="389">
        <v>300.16000000000003</v>
      </c>
      <c r="I458" s="390" t="s">
        <v>1054</v>
      </c>
    </row>
    <row r="459" spans="2:10" x14ac:dyDescent="0.2">
      <c r="B459" s="88" t="s">
        <v>743</v>
      </c>
      <c r="C459" s="88" t="s">
        <v>4709</v>
      </c>
      <c r="D459" s="88" t="s">
        <v>308</v>
      </c>
      <c r="E459" s="89"/>
      <c r="F459" s="89">
        <v>300.16000000000003</v>
      </c>
      <c r="G459" s="89"/>
      <c r="H459" s="89">
        <v>300.16000000000003</v>
      </c>
      <c r="I459" s="90" t="s">
        <v>544</v>
      </c>
      <c r="J459" s="91"/>
    </row>
    <row r="460" spans="2:10" x14ac:dyDescent="0.2">
      <c r="B460" s="388" t="s">
        <v>743</v>
      </c>
      <c r="C460" s="388" t="s">
        <v>756</v>
      </c>
      <c r="D460" s="388" t="s">
        <v>484</v>
      </c>
      <c r="F460" s="389">
        <v>2807366</v>
      </c>
      <c r="H460" s="389">
        <v>2807366</v>
      </c>
      <c r="I460" s="390" t="s">
        <v>1054</v>
      </c>
    </row>
    <row r="461" spans="2:10" x14ac:dyDescent="0.2">
      <c r="B461" s="88" t="s">
        <v>743</v>
      </c>
      <c r="C461" s="88" t="s">
        <v>756</v>
      </c>
      <c r="D461" s="88" t="s">
        <v>308</v>
      </c>
      <c r="E461" s="89"/>
      <c r="F461" s="89">
        <v>2807366</v>
      </c>
      <c r="G461" s="89"/>
      <c r="H461" s="89">
        <v>2807366</v>
      </c>
      <c r="I461" s="90" t="s">
        <v>4710</v>
      </c>
      <c r="J461" s="91"/>
    </row>
    <row r="462" spans="2:10" x14ac:dyDescent="0.2">
      <c r="B462" s="88" t="s">
        <v>743</v>
      </c>
      <c r="C462" s="88" t="s">
        <v>343</v>
      </c>
      <c r="D462" s="88" t="s">
        <v>308</v>
      </c>
      <c r="E462" s="89"/>
      <c r="F462" s="89">
        <v>24043884.460000001</v>
      </c>
      <c r="G462" s="89"/>
      <c r="H462" s="89">
        <v>24043884.460000001</v>
      </c>
      <c r="I462" s="90"/>
      <c r="J462" s="91"/>
    </row>
    <row r="463" spans="2:10" x14ac:dyDescent="0.2">
      <c r="B463" s="388" t="s">
        <v>761</v>
      </c>
      <c r="C463" s="388" t="s">
        <v>4704</v>
      </c>
      <c r="D463" s="388" t="s">
        <v>484</v>
      </c>
      <c r="F463" s="389">
        <v>183883.8</v>
      </c>
      <c r="H463" s="389">
        <v>183883.8</v>
      </c>
      <c r="I463" s="390" t="s">
        <v>1054</v>
      </c>
    </row>
    <row r="464" spans="2:10" x14ac:dyDescent="0.2">
      <c r="B464" s="88" t="s">
        <v>761</v>
      </c>
      <c r="C464" s="88" t="s">
        <v>4704</v>
      </c>
      <c r="D464" s="88" t="s">
        <v>308</v>
      </c>
      <c r="E464" s="89"/>
      <c r="F464" s="89">
        <v>183883.8</v>
      </c>
      <c r="G464" s="89"/>
      <c r="H464" s="89">
        <v>183883.8</v>
      </c>
      <c r="I464" s="90" t="s">
        <v>4705</v>
      </c>
      <c r="J464" s="91"/>
    </row>
    <row r="465" spans="2:10" x14ac:dyDescent="0.2">
      <c r="B465" s="388" t="s">
        <v>761</v>
      </c>
      <c r="C465" s="388" t="s">
        <v>745</v>
      </c>
      <c r="D465" s="388" t="s">
        <v>484</v>
      </c>
      <c r="F465" s="389">
        <v>485690.31</v>
      </c>
      <c r="H465" s="389">
        <v>485690.31</v>
      </c>
      <c r="I465" s="390" t="s">
        <v>1054</v>
      </c>
    </row>
    <row r="466" spans="2:10" x14ac:dyDescent="0.2">
      <c r="B466" s="88" t="s">
        <v>761</v>
      </c>
      <c r="C466" s="88" t="s">
        <v>745</v>
      </c>
      <c r="D466" s="88" t="s">
        <v>308</v>
      </c>
      <c r="E466" s="89"/>
      <c r="F466" s="89">
        <v>485690.31</v>
      </c>
      <c r="G466" s="89"/>
      <c r="H466" s="89">
        <v>485690.31</v>
      </c>
      <c r="I466" s="90" t="s">
        <v>4706</v>
      </c>
      <c r="J466" s="91"/>
    </row>
    <row r="467" spans="2:10" x14ac:dyDescent="0.2">
      <c r="B467" s="388" t="s">
        <v>761</v>
      </c>
      <c r="C467" s="388" t="s">
        <v>4707</v>
      </c>
      <c r="D467" s="388" t="s">
        <v>484</v>
      </c>
      <c r="F467" s="389">
        <v>26041.82</v>
      </c>
      <c r="G467" s="389">
        <v>26041.82</v>
      </c>
      <c r="I467" s="390" t="s">
        <v>1054</v>
      </c>
    </row>
    <row r="468" spans="2:10" x14ac:dyDescent="0.2">
      <c r="B468" s="88" t="s">
        <v>761</v>
      </c>
      <c r="C468" s="88" t="s">
        <v>4707</v>
      </c>
      <c r="D468" s="88" t="s">
        <v>308</v>
      </c>
      <c r="E468" s="89"/>
      <c r="F468" s="89">
        <v>26041.82</v>
      </c>
      <c r="G468" s="89">
        <v>26041.82</v>
      </c>
      <c r="H468" s="89"/>
      <c r="I468" s="90" t="s">
        <v>4711</v>
      </c>
      <c r="J468" s="91"/>
    </row>
    <row r="469" spans="2:10" x14ac:dyDescent="0.2">
      <c r="B469" s="388" t="s">
        <v>761</v>
      </c>
      <c r="C469" s="388" t="s">
        <v>750</v>
      </c>
      <c r="D469" s="388" t="s">
        <v>484</v>
      </c>
      <c r="F469" s="389">
        <v>26780.75</v>
      </c>
      <c r="H469" s="389">
        <v>26780.75</v>
      </c>
      <c r="I469" s="390" t="s">
        <v>1054</v>
      </c>
    </row>
    <row r="470" spans="2:10" x14ac:dyDescent="0.2">
      <c r="B470" s="88" t="s">
        <v>761</v>
      </c>
      <c r="C470" s="88" t="s">
        <v>750</v>
      </c>
      <c r="D470" s="88" t="s">
        <v>308</v>
      </c>
      <c r="E470" s="89"/>
      <c r="F470" s="89">
        <v>26780.75</v>
      </c>
      <c r="G470" s="89"/>
      <c r="H470" s="89">
        <v>26780.75</v>
      </c>
      <c r="I470" s="90" t="s">
        <v>491</v>
      </c>
      <c r="J470" s="91"/>
    </row>
    <row r="471" spans="2:10" x14ac:dyDescent="0.2">
      <c r="B471" s="388" t="s">
        <v>761</v>
      </c>
      <c r="C471" s="388" t="s">
        <v>4712</v>
      </c>
      <c r="D471" s="388" t="s">
        <v>484</v>
      </c>
      <c r="F471" s="389">
        <v>1629955</v>
      </c>
      <c r="H471" s="389">
        <v>1629955</v>
      </c>
      <c r="I471" s="390" t="s">
        <v>1054</v>
      </c>
    </row>
    <row r="472" spans="2:10" x14ac:dyDescent="0.2">
      <c r="B472" s="88" t="s">
        <v>761</v>
      </c>
      <c r="C472" s="88" t="s">
        <v>4712</v>
      </c>
      <c r="D472" s="88" t="s">
        <v>308</v>
      </c>
      <c r="E472" s="89"/>
      <c r="F472" s="89">
        <v>1629955</v>
      </c>
      <c r="G472" s="89"/>
      <c r="H472" s="89">
        <v>1629955</v>
      </c>
      <c r="I472" s="90" t="s">
        <v>4713</v>
      </c>
      <c r="J472" s="91"/>
    </row>
    <row r="473" spans="2:10" x14ac:dyDescent="0.2">
      <c r="B473" s="388" t="s">
        <v>761</v>
      </c>
      <c r="C473" s="388" t="s">
        <v>4709</v>
      </c>
      <c r="D473" s="388" t="s">
        <v>484</v>
      </c>
      <c r="F473" s="389">
        <v>40575.32</v>
      </c>
      <c r="H473" s="389">
        <v>40575.32</v>
      </c>
      <c r="I473" s="390" t="s">
        <v>1054</v>
      </c>
    </row>
    <row r="474" spans="2:10" x14ac:dyDescent="0.2">
      <c r="B474" s="88" t="s">
        <v>761</v>
      </c>
      <c r="C474" s="88" t="s">
        <v>4709</v>
      </c>
      <c r="D474" s="88" t="s">
        <v>308</v>
      </c>
      <c r="E474" s="89"/>
      <c r="F474" s="89">
        <v>40575.32</v>
      </c>
      <c r="G474" s="89"/>
      <c r="H474" s="89">
        <v>40575.32</v>
      </c>
      <c r="I474" s="90" t="s">
        <v>544</v>
      </c>
      <c r="J474" s="91"/>
    </row>
    <row r="475" spans="2:10" x14ac:dyDescent="0.2">
      <c r="B475" s="88" t="s">
        <v>761</v>
      </c>
      <c r="C475" s="88" t="s">
        <v>343</v>
      </c>
      <c r="D475" s="88" t="s">
        <v>308</v>
      </c>
      <c r="E475" s="89"/>
      <c r="F475" s="89">
        <v>2392927</v>
      </c>
      <c r="G475" s="89">
        <v>26041.82</v>
      </c>
      <c r="H475" s="89">
        <v>2366885.1800000002</v>
      </c>
      <c r="I475" s="90"/>
      <c r="J475" s="91"/>
    </row>
    <row r="476" spans="2:10" x14ac:dyDescent="0.2">
      <c r="B476" s="88" t="s">
        <v>508</v>
      </c>
      <c r="C476" s="88" t="s">
        <v>343</v>
      </c>
      <c r="D476" s="88" t="s">
        <v>308</v>
      </c>
      <c r="E476" s="89"/>
      <c r="F476" s="89">
        <v>94862078.670000002</v>
      </c>
      <c r="G476" s="89">
        <v>5787250.4400000004</v>
      </c>
      <c r="H476" s="89">
        <v>89074828.230000004</v>
      </c>
      <c r="I476" s="90" t="s">
        <v>509</v>
      </c>
      <c r="J476" s="91"/>
    </row>
    <row r="477" spans="2:10" x14ac:dyDescent="0.2">
      <c r="B477" s="388" t="s">
        <v>510</v>
      </c>
      <c r="C477" s="388" t="s">
        <v>347</v>
      </c>
      <c r="D477" s="388" t="s">
        <v>307</v>
      </c>
      <c r="G477" s="389">
        <v>-44204</v>
      </c>
      <c r="H477" s="389">
        <v>44204</v>
      </c>
      <c r="I477" s="390" t="s">
        <v>1040</v>
      </c>
    </row>
    <row r="478" spans="2:10" x14ac:dyDescent="0.2">
      <c r="B478" s="388" t="s">
        <v>510</v>
      </c>
      <c r="C478" s="388" t="s">
        <v>347</v>
      </c>
      <c r="D478" s="388" t="s">
        <v>316</v>
      </c>
      <c r="G478" s="389">
        <v>3106511</v>
      </c>
      <c r="H478" s="389">
        <v>-3106511</v>
      </c>
      <c r="I478" s="390" t="s">
        <v>1014</v>
      </c>
    </row>
    <row r="479" spans="2:10" x14ac:dyDescent="0.2">
      <c r="B479" s="388" t="s">
        <v>510</v>
      </c>
      <c r="C479" s="388" t="s">
        <v>347</v>
      </c>
      <c r="D479" s="388" t="s">
        <v>317</v>
      </c>
      <c r="G479" s="389">
        <v>1312438</v>
      </c>
      <c r="H479" s="389">
        <v>-1312438</v>
      </c>
      <c r="I479" s="390" t="s">
        <v>1015</v>
      </c>
    </row>
    <row r="480" spans="2:10" x14ac:dyDescent="0.2">
      <c r="B480" s="388" t="s">
        <v>510</v>
      </c>
      <c r="C480" s="388" t="s">
        <v>347</v>
      </c>
      <c r="D480" s="388" t="s">
        <v>1016</v>
      </c>
      <c r="G480" s="389">
        <v>1283654</v>
      </c>
      <c r="H480" s="389">
        <v>-1283654</v>
      </c>
      <c r="I480" s="390" t="s">
        <v>1017</v>
      </c>
    </row>
    <row r="481" spans="2:9" x14ac:dyDescent="0.2">
      <c r="B481" s="388" t="s">
        <v>510</v>
      </c>
      <c r="C481" s="388" t="s">
        <v>347</v>
      </c>
      <c r="D481" s="388" t="s">
        <v>1018</v>
      </c>
      <c r="G481" s="389">
        <v>66710</v>
      </c>
      <c r="H481" s="389">
        <v>-66710</v>
      </c>
      <c r="I481" s="390" t="s">
        <v>1019</v>
      </c>
    </row>
    <row r="482" spans="2:9" x14ac:dyDescent="0.2">
      <c r="B482" s="388" t="s">
        <v>510</v>
      </c>
      <c r="C482" s="388" t="s">
        <v>347</v>
      </c>
      <c r="D482" s="388" t="s">
        <v>382</v>
      </c>
      <c r="G482" s="389">
        <v>470672</v>
      </c>
      <c r="H482" s="389">
        <v>-470672</v>
      </c>
      <c r="I482" s="390" t="s">
        <v>1020</v>
      </c>
    </row>
    <row r="483" spans="2:9" x14ac:dyDescent="0.2">
      <c r="B483" s="388" t="s">
        <v>510</v>
      </c>
      <c r="C483" s="388" t="s">
        <v>347</v>
      </c>
      <c r="D483" s="388" t="s">
        <v>1021</v>
      </c>
      <c r="G483" s="389">
        <v>65374</v>
      </c>
      <c r="H483" s="389">
        <v>-65374</v>
      </c>
      <c r="I483" s="390" t="s">
        <v>1022</v>
      </c>
    </row>
    <row r="484" spans="2:9" x14ac:dyDescent="0.2">
      <c r="B484" s="388" t="s">
        <v>510</v>
      </c>
      <c r="C484" s="388" t="s">
        <v>347</v>
      </c>
      <c r="D484" s="388" t="s">
        <v>306</v>
      </c>
      <c r="G484" s="389">
        <v>174035</v>
      </c>
      <c r="H484" s="389">
        <v>-174035</v>
      </c>
      <c r="I484" s="390" t="s">
        <v>1023</v>
      </c>
    </row>
    <row r="485" spans="2:9" x14ac:dyDescent="0.2">
      <c r="B485" s="388" t="s">
        <v>510</v>
      </c>
      <c r="C485" s="388" t="s">
        <v>347</v>
      </c>
      <c r="D485" s="388" t="s">
        <v>1024</v>
      </c>
      <c r="G485" s="389">
        <v>142554</v>
      </c>
      <c r="H485" s="389">
        <v>-142554</v>
      </c>
      <c r="I485" s="390" t="s">
        <v>1025</v>
      </c>
    </row>
    <row r="486" spans="2:9" x14ac:dyDescent="0.2">
      <c r="B486" s="388" t="s">
        <v>510</v>
      </c>
      <c r="C486" s="388" t="s">
        <v>347</v>
      </c>
      <c r="D486" s="388" t="s">
        <v>617</v>
      </c>
      <c r="G486" s="389">
        <v>178837</v>
      </c>
      <c r="H486" s="389">
        <v>-178837</v>
      </c>
      <c r="I486" s="390" t="s">
        <v>1026</v>
      </c>
    </row>
    <row r="487" spans="2:9" x14ac:dyDescent="0.2">
      <c r="B487" s="388" t="s">
        <v>510</v>
      </c>
      <c r="C487" s="388" t="s">
        <v>347</v>
      </c>
      <c r="D487" s="388" t="s">
        <v>1027</v>
      </c>
      <c r="G487" s="389">
        <v>36276</v>
      </c>
      <c r="H487" s="389">
        <v>-36276</v>
      </c>
      <c r="I487" s="390" t="s">
        <v>1028</v>
      </c>
    </row>
    <row r="488" spans="2:9" x14ac:dyDescent="0.2">
      <c r="B488" s="388" t="s">
        <v>510</v>
      </c>
      <c r="C488" s="388" t="s">
        <v>347</v>
      </c>
      <c r="D488" s="388" t="s">
        <v>1029</v>
      </c>
      <c r="G488" s="389">
        <v>12541</v>
      </c>
      <c r="H488" s="389">
        <v>-12541</v>
      </c>
      <c r="I488" s="390" t="s">
        <v>1030</v>
      </c>
    </row>
    <row r="489" spans="2:9" x14ac:dyDescent="0.2">
      <c r="B489" s="388" t="s">
        <v>510</v>
      </c>
      <c r="C489" s="388" t="s">
        <v>347</v>
      </c>
      <c r="D489" s="388" t="s">
        <v>385</v>
      </c>
      <c r="G489" s="389">
        <v>225609</v>
      </c>
      <c r="H489" s="389">
        <v>-225609</v>
      </c>
      <c r="I489" s="390" t="s">
        <v>1031</v>
      </c>
    </row>
    <row r="490" spans="2:9" x14ac:dyDescent="0.2">
      <c r="B490" s="388" t="s">
        <v>510</v>
      </c>
      <c r="C490" s="388" t="s">
        <v>347</v>
      </c>
      <c r="D490" s="388" t="s">
        <v>1032</v>
      </c>
      <c r="G490" s="389">
        <v>60616</v>
      </c>
      <c r="H490" s="389">
        <v>-60616</v>
      </c>
      <c r="I490" s="390" t="s">
        <v>1033</v>
      </c>
    </row>
    <row r="491" spans="2:9" x14ac:dyDescent="0.2">
      <c r="B491" s="388" t="s">
        <v>510</v>
      </c>
      <c r="C491" s="388" t="s">
        <v>347</v>
      </c>
      <c r="D491" s="388" t="s">
        <v>387</v>
      </c>
      <c r="G491" s="389">
        <v>319398</v>
      </c>
      <c r="H491" s="389">
        <v>-319398</v>
      </c>
      <c r="I491" s="390" t="s">
        <v>1034</v>
      </c>
    </row>
    <row r="492" spans="2:9" x14ac:dyDescent="0.2">
      <c r="B492" s="388" t="s">
        <v>510</v>
      </c>
      <c r="C492" s="388" t="s">
        <v>347</v>
      </c>
      <c r="D492" s="388" t="s">
        <v>389</v>
      </c>
      <c r="G492" s="389">
        <v>146622</v>
      </c>
      <c r="H492" s="389">
        <v>-146622</v>
      </c>
      <c r="I492" s="390" t="s">
        <v>1035</v>
      </c>
    </row>
    <row r="493" spans="2:9" x14ac:dyDescent="0.2">
      <c r="B493" s="388" t="s">
        <v>510</v>
      </c>
      <c r="C493" s="388" t="s">
        <v>347</v>
      </c>
      <c r="D493" s="388" t="s">
        <v>399</v>
      </c>
      <c r="G493" s="389">
        <v>445037</v>
      </c>
      <c r="H493" s="389">
        <v>-445037</v>
      </c>
      <c r="I493" s="390" t="s">
        <v>1036</v>
      </c>
    </row>
    <row r="494" spans="2:9" x14ac:dyDescent="0.2">
      <c r="B494" s="388" t="s">
        <v>510</v>
      </c>
      <c r="C494" s="388" t="s">
        <v>347</v>
      </c>
      <c r="D494" s="388" t="s">
        <v>1010</v>
      </c>
      <c r="G494" s="389">
        <v>271562</v>
      </c>
      <c r="H494" s="389">
        <v>-271562</v>
      </c>
      <c r="I494" s="390" t="s">
        <v>1037</v>
      </c>
    </row>
    <row r="495" spans="2:9" x14ac:dyDescent="0.2">
      <c r="B495" s="388" t="s">
        <v>510</v>
      </c>
      <c r="C495" s="388" t="s">
        <v>347</v>
      </c>
      <c r="D495" s="388" t="s">
        <v>797</v>
      </c>
      <c r="G495" s="389">
        <v>402778</v>
      </c>
      <c r="H495" s="389">
        <v>-402778</v>
      </c>
      <c r="I495" s="390" t="s">
        <v>1038</v>
      </c>
    </row>
    <row r="496" spans="2:9" x14ac:dyDescent="0.2">
      <c r="B496" s="388" t="s">
        <v>510</v>
      </c>
      <c r="C496" s="388" t="s">
        <v>347</v>
      </c>
      <c r="D496" s="388" t="s">
        <v>602</v>
      </c>
      <c r="G496" s="389">
        <v>157278</v>
      </c>
      <c r="H496" s="389">
        <v>-157278</v>
      </c>
      <c r="I496" s="390" t="s">
        <v>1039</v>
      </c>
    </row>
    <row r="497" spans="2:18" x14ac:dyDescent="0.2">
      <c r="B497" s="388" t="s">
        <v>510</v>
      </c>
      <c r="C497" s="388" t="s">
        <v>347</v>
      </c>
      <c r="D497" s="388" t="s">
        <v>883</v>
      </c>
      <c r="G497" s="389">
        <v>2759383</v>
      </c>
      <c r="H497" s="389">
        <v>-2759383</v>
      </c>
      <c r="I497" s="390" t="s">
        <v>1041</v>
      </c>
    </row>
    <row r="498" spans="2:18" x14ac:dyDescent="0.2">
      <c r="B498" s="388" t="s">
        <v>510</v>
      </c>
      <c r="C498" s="388" t="s">
        <v>347</v>
      </c>
      <c r="D498" s="388" t="s">
        <v>347</v>
      </c>
      <c r="G498" s="389">
        <v>411788</v>
      </c>
      <c r="H498" s="389">
        <v>-411788</v>
      </c>
      <c r="I498" s="390" t="s">
        <v>1042</v>
      </c>
    </row>
    <row r="499" spans="2:18" x14ac:dyDescent="0.2">
      <c r="B499" s="388" t="s">
        <v>510</v>
      </c>
      <c r="C499" s="388" t="s">
        <v>347</v>
      </c>
      <c r="D499" s="388" t="s">
        <v>1043</v>
      </c>
      <c r="G499" s="389">
        <v>3858</v>
      </c>
      <c r="H499" s="389">
        <v>-3858</v>
      </c>
      <c r="I499" s="390" t="s">
        <v>1044</v>
      </c>
    </row>
    <row r="500" spans="2:18" x14ac:dyDescent="0.2">
      <c r="B500" s="388" t="s">
        <v>510</v>
      </c>
      <c r="C500" s="388" t="s">
        <v>347</v>
      </c>
      <c r="D500" s="388" t="s">
        <v>7255</v>
      </c>
      <c r="G500" s="389">
        <v>26958</v>
      </c>
      <c r="H500" s="389">
        <v>-26958</v>
      </c>
      <c r="I500" s="390" t="s">
        <v>7256</v>
      </c>
    </row>
    <row r="501" spans="2:18" x14ac:dyDescent="0.2">
      <c r="B501" s="388" t="s">
        <v>510</v>
      </c>
      <c r="C501" s="388" t="s">
        <v>347</v>
      </c>
      <c r="D501" s="388" t="s">
        <v>953</v>
      </c>
      <c r="G501" s="389">
        <v>2682</v>
      </c>
      <c r="H501" s="389">
        <v>-2682</v>
      </c>
      <c r="I501" s="390" t="s">
        <v>7866</v>
      </c>
    </row>
    <row r="502" spans="2:18" x14ac:dyDescent="0.2">
      <c r="B502" s="388" t="s">
        <v>510</v>
      </c>
      <c r="C502" s="388" t="s">
        <v>347</v>
      </c>
      <c r="D502" s="388" t="s">
        <v>955</v>
      </c>
      <c r="G502" s="389">
        <v>576</v>
      </c>
      <c r="H502" s="389">
        <v>-576</v>
      </c>
      <c r="I502" s="390" t="s">
        <v>7867</v>
      </c>
    </row>
    <row r="503" spans="2:18" x14ac:dyDescent="0.2">
      <c r="B503" s="388" t="s">
        <v>510</v>
      </c>
      <c r="C503" s="388" t="s">
        <v>347</v>
      </c>
      <c r="D503" s="388" t="s">
        <v>859</v>
      </c>
      <c r="G503" s="389">
        <v>16969022</v>
      </c>
      <c r="H503" s="389">
        <v>-16969022</v>
      </c>
      <c r="I503" s="390" t="s">
        <v>1046</v>
      </c>
    </row>
    <row r="504" spans="2:18" x14ac:dyDescent="0.2">
      <c r="B504" s="388" t="s">
        <v>510</v>
      </c>
      <c r="C504" s="388" t="s">
        <v>347</v>
      </c>
      <c r="D504" s="388" t="s">
        <v>1052</v>
      </c>
      <c r="G504" s="389">
        <v>196510</v>
      </c>
      <c r="H504" s="389">
        <v>-196510</v>
      </c>
      <c r="I504" s="390" t="s">
        <v>1053</v>
      </c>
    </row>
    <row r="505" spans="2:18" x14ac:dyDescent="0.2">
      <c r="B505" s="88" t="s">
        <v>510</v>
      </c>
      <c r="C505" s="88" t="s">
        <v>347</v>
      </c>
      <c r="D505" s="88" t="s">
        <v>308</v>
      </c>
      <c r="E505" s="89"/>
      <c r="F505" s="89"/>
      <c r="G505" s="89">
        <v>29205075</v>
      </c>
      <c r="H505" s="89">
        <v>-29205075</v>
      </c>
      <c r="I505" s="90" t="s">
        <v>7266</v>
      </c>
      <c r="J505" s="91"/>
    </row>
    <row r="506" spans="2:18" x14ac:dyDescent="0.2">
      <c r="B506" s="388" t="s">
        <v>510</v>
      </c>
      <c r="C506" s="388" t="s">
        <v>394</v>
      </c>
      <c r="D506" s="388" t="s">
        <v>307</v>
      </c>
      <c r="G506" s="389">
        <v>2618386</v>
      </c>
      <c r="H506" s="389">
        <v>-2618386</v>
      </c>
      <c r="I506" s="390" t="s">
        <v>1040</v>
      </c>
    </row>
    <row r="507" spans="2:18" x14ac:dyDescent="0.2">
      <c r="B507" s="388" t="s">
        <v>510</v>
      </c>
      <c r="C507" s="388" t="s">
        <v>394</v>
      </c>
      <c r="D507" s="388" t="s">
        <v>859</v>
      </c>
      <c r="G507" s="389">
        <v>4195668</v>
      </c>
      <c r="H507" s="389">
        <v>-4195668</v>
      </c>
      <c r="I507" s="390" t="s">
        <v>1046</v>
      </c>
      <c r="J507" s="1176" t="s">
        <v>9844</v>
      </c>
      <c r="K507" s="1176"/>
      <c r="L507" s="1176"/>
      <c r="M507" s="1176"/>
      <c r="N507" s="1176"/>
      <c r="O507" s="1176"/>
      <c r="P507" s="1176"/>
      <c r="Q507" s="896"/>
      <c r="R507" s="896"/>
    </row>
    <row r="508" spans="2:18" x14ac:dyDescent="0.2">
      <c r="B508" s="388" t="s">
        <v>510</v>
      </c>
      <c r="C508" s="388" t="s">
        <v>394</v>
      </c>
      <c r="D508" s="388" t="s">
        <v>1052</v>
      </c>
      <c r="G508" s="389">
        <v>4974</v>
      </c>
      <c r="H508" s="389">
        <v>-4974</v>
      </c>
      <c r="I508" s="390" t="s">
        <v>1053</v>
      </c>
      <c r="J508" t="s">
        <v>7379</v>
      </c>
      <c r="K508" t="s">
        <v>7380</v>
      </c>
      <c r="L508" t="s">
        <v>7381</v>
      </c>
      <c r="M508" t="s">
        <v>8548</v>
      </c>
    </row>
    <row r="509" spans="2:18" x14ac:dyDescent="0.2">
      <c r="B509" s="88" t="s">
        <v>510</v>
      </c>
      <c r="C509" s="88" t="s">
        <v>394</v>
      </c>
      <c r="D509" s="88" t="s">
        <v>308</v>
      </c>
      <c r="E509" s="89"/>
      <c r="F509" s="89"/>
      <c r="G509" s="639">
        <v>6819028</v>
      </c>
      <c r="H509" s="89">
        <v>-6819028</v>
      </c>
      <c r="I509" s="90" t="s">
        <v>7267</v>
      </c>
      <c r="J509" s="638">
        <f>G509+4403</f>
        <v>6823431</v>
      </c>
      <c r="K509" s="1040">
        <f>G513</f>
        <v>3793140</v>
      </c>
      <c r="L509" s="1041">
        <f>G542</f>
        <v>2021255</v>
      </c>
      <c r="M509" s="566">
        <f>G524</f>
        <v>1240</v>
      </c>
    </row>
    <row r="510" spans="2:18" x14ac:dyDescent="0.2">
      <c r="B510" s="388" t="s">
        <v>510</v>
      </c>
      <c r="C510" s="388" t="s">
        <v>576</v>
      </c>
      <c r="D510" s="388" t="s">
        <v>307</v>
      </c>
      <c r="G510" s="389">
        <v>1636099</v>
      </c>
      <c r="H510" s="389">
        <v>-1636099</v>
      </c>
      <c r="I510" s="390" t="s">
        <v>1040</v>
      </c>
      <c r="J510" s="94">
        <f>J509+K509+L509+M509</f>
        <v>12639066</v>
      </c>
    </row>
    <row r="511" spans="2:18" x14ac:dyDescent="0.2">
      <c r="B511" s="388" t="s">
        <v>510</v>
      </c>
      <c r="C511" s="388" t="s">
        <v>576</v>
      </c>
      <c r="D511" s="388" t="s">
        <v>859</v>
      </c>
      <c r="G511" s="389">
        <v>2154398</v>
      </c>
      <c r="H511" s="389">
        <v>-2154398</v>
      </c>
      <c r="I511" s="390" t="s">
        <v>1046</v>
      </c>
    </row>
    <row r="512" spans="2:18" x14ac:dyDescent="0.2">
      <c r="B512" s="388" t="s">
        <v>510</v>
      </c>
      <c r="C512" s="388" t="s">
        <v>576</v>
      </c>
      <c r="D512" s="388" t="s">
        <v>1052</v>
      </c>
      <c r="G512" s="389">
        <v>2643</v>
      </c>
      <c r="H512" s="389">
        <v>-2643</v>
      </c>
      <c r="I512" s="390" t="s">
        <v>1053</v>
      </c>
    </row>
    <row r="513" spans="2:11" x14ac:dyDescent="0.2">
      <c r="B513" s="88" t="s">
        <v>510</v>
      </c>
      <c r="C513" s="88" t="s">
        <v>576</v>
      </c>
      <c r="D513" s="88" t="s">
        <v>308</v>
      </c>
      <c r="E513" s="89"/>
      <c r="F513" s="89"/>
      <c r="G513" s="857">
        <v>3793140</v>
      </c>
      <c r="H513" s="89">
        <v>-3793140</v>
      </c>
      <c r="I513" s="90" t="s">
        <v>7268</v>
      </c>
      <c r="J513" t="s">
        <v>7207</v>
      </c>
    </row>
    <row r="514" spans="2:11" x14ac:dyDescent="0.2">
      <c r="B514" s="388" t="s">
        <v>510</v>
      </c>
      <c r="C514" s="388" t="s">
        <v>800</v>
      </c>
      <c r="D514" s="388" t="s">
        <v>1052</v>
      </c>
      <c r="G514" s="389">
        <v>-112471</v>
      </c>
      <c r="H514" s="389">
        <v>112471</v>
      </c>
      <c r="I514" s="390" t="s">
        <v>1053</v>
      </c>
      <c r="J514" s="94">
        <f>G505+G509+G513+G515+G517</f>
        <v>39703668</v>
      </c>
      <c r="K514" t="s">
        <v>1124</v>
      </c>
    </row>
    <row r="515" spans="2:11" x14ac:dyDescent="0.2">
      <c r="B515" s="88" t="s">
        <v>510</v>
      </c>
      <c r="C515" s="88" t="s">
        <v>800</v>
      </c>
      <c r="D515" s="88" t="s">
        <v>308</v>
      </c>
      <c r="E515" s="89"/>
      <c r="F515" s="89"/>
      <c r="G515" s="89">
        <v>-112471</v>
      </c>
      <c r="H515" s="89">
        <v>112471</v>
      </c>
      <c r="I515" s="90" t="s">
        <v>7269</v>
      </c>
      <c r="J515" s="94">
        <f>G519+G522+G524</f>
        <v>615696</v>
      </c>
      <c r="K515" t="s">
        <v>5954</v>
      </c>
    </row>
    <row r="516" spans="2:11" x14ac:dyDescent="0.2">
      <c r="B516" s="388" t="s">
        <v>510</v>
      </c>
      <c r="C516" s="388" t="s">
        <v>8570</v>
      </c>
      <c r="D516" s="388" t="s">
        <v>859</v>
      </c>
      <c r="G516" s="389">
        <v>-1104</v>
      </c>
      <c r="H516" s="389">
        <v>1104</v>
      </c>
      <c r="I516" s="390" t="s">
        <v>1046</v>
      </c>
      <c r="J516" s="374">
        <f>G538+G542</f>
        <v>4060719</v>
      </c>
      <c r="K516" t="s">
        <v>1125</v>
      </c>
    </row>
    <row r="517" spans="2:11" x14ac:dyDescent="0.2">
      <c r="B517" s="88" t="s">
        <v>510</v>
      </c>
      <c r="C517" s="88" t="s">
        <v>8570</v>
      </c>
      <c r="D517" s="88" t="s">
        <v>308</v>
      </c>
      <c r="E517" s="89"/>
      <c r="F517" s="89"/>
      <c r="G517" s="89">
        <v>-1104</v>
      </c>
      <c r="H517" s="89">
        <v>1104</v>
      </c>
      <c r="I517" s="90" t="s">
        <v>8571</v>
      </c>
      <c r="J517" s="136">
        <f>SUM(J514:J516)</f>
        <v>44380083</v>
      </c>
    </row>
    <row r="518" spans="2:11" x14ac:dyDescent="0.2">
      <c r="B518" s="388" t="s">
        <v>510</v>
      </c>
      <c r="C518" s="388" t="s">
        <v>822</v>
      </c>
      <c r="D518" s="388" t="s">
        <v>1047</v>
      </c>
      <c r="G518" s="389">
        <v>564406</v>
      </c>
      <c r="H518" s="389">
        <v>-564406</v>
      </c>
      <c r="I518" s="390" t="s">
        <v>1048</v>
      </c>
      <c r="J518" s="136">
        <f>G543</f>
        <v>44380083</v>
      </c>
      <c r="K518" t="s">
        <v>7208</v>
      </c>
    </row>
    <row r="519" spans="2:11" x14ac:dyDescent="0.2">
      <c r="B519" s="88" t="s">
        <v>510</v>
      </c>
      <c r="C519" s="88" t="s">
        <v>822</v>
      </c>
      <c r="D519" s="88" t="s">
        <v>308</v>
      </c>
      <c r="E519" s="89"/>
      <c r="F519" s="89"/>
      <c r="G519" s="89">
        <v>564406</v>
      </c>
      <c r="H519" s="89">
        <v>-564406</v>
      </c>
      <c r="I519" s="90" t="s">
        <v>7270</v>
      </c>
      <c r="J519" s="91"/>
    </row>
    <row r="520" spans="2:11" x14ac:dyDescent="0.2">
      <c r="B520" s="388" t="s">
        <v>510</v>
      </c>
      <c r="C520" s="388" t="s">
        <v>698</v>
      </c>
      <c r="D520" s="388" t="s">
        <v>316</v>
      </c>
      <c r="G520" s="389">
        <v>3500</v>
      </c>
      <c r="H520" s="389">
        <v>-3500</v>
      </c>
      <c r="I520" s="390" t="s">
        <v>1014</v>
      </c>
    </row>
    <row r="521" spans="2:11" x14ac:dyDescent="0.2">
      <c r="B521" s="388" t="s">
        <v>510</v>
      </c>
      <c r="C521" s="388" t="s">
        <v>698</v>
      </c>
      <c r="D521" s="388" t="s">
        <v>859</v>
      </c>
      <c r="G521" s="389">
        <v>46550</v>
      </c>
      <c r="H521" s="389">
        <v>-46550</v>
      </c>
      <c r="I521" s="390" t="s">
        <v>1046</v>
      </c>
    </row>
    <row r="522" spans="2:11" x14ac:dyDescent="0.2">
      <c r="B522" s="88" t="s">
        <v>510</v>
      </c>
      <c r="C522" s="88" t="s">
        <v>698</v>
      </c>
      <c r="D522" s="88" t="s">
        <v>308</v>
      </c>
      <c r="E522" s="89"/>
      <c r="F522" s="89"/>
      <c r="G522" s="89">
        <v>50050</v>
      </c>
      <c r="H522" s="89">
        <v>-50050</v>
      </c>
      <c r="I522" s="90" t="s">
        <v>7271</v>
      </c>
      <c r="J522" s="91"/>
    </row>
    <row r="523" spans="2:11" x14ac:dyDescent="0.2">
      <c r="B523" s="388" t="s">
        <v>510</v>
      </c>
      <c r="C523" s="388" t="s">
        <v>7877</v>
      </c>
      <c r="D523" s="388" t="s">
        <v>307</v>
      </c>
      <c r="G523" s="389">
        <v>1240</v>
      </c>
      <c r="H523" s="389">
        <v>-1240</v>
      </c>
      <c r="I523" s="390" t="s">
        <v>1040</v>
      </c>
    </row>
    <row r="524" spans="2:11" x14ac:dyDescent="0.2">
      <c r="B524" s="88" t="s">
        <v>510</v>
      </c>
      <c r="C524" s="88" t="s">
        <v>7877</v>
      </c>
      <c r="D524" s="88" t="s">
        <v>308</v>
      </c>
      <c r="E524" s="89"/>
      <c r="F524" s="89"/>
      <c r="G524" s="447">
        <v>1240</v>
      </c>
      <c r="H524" s="89">
        <v>-1240</v>
      </c>
      <c r="I524" s="90" t="s">
        <v>7893</v>
      </c>
      <c r="J524" s="91"/>
    </row>
    <row r="525" spans="2:11" x14ac:dyDescent="0.2">
      <c r="B525" s="388" t="s">
        <v>510</v>
      </c>
      <c r="C525" s="388" t="s">
        <v>840</v>
      </c>
      <c r="D525" s="388" t="s">
        <v>316</v>
      </c>
      <c r="G525" s="389">
        <v>2500</v>
      </c>
      <c r="H525" s="389">
        <v>-2500</v>
      </c>
      <c r="I525" s="390" t="s">
        <v>1014</v>
      </c>
    </row>
    <row r="526" spans="2:11" x14ac:dyDescent="0.2">
      <c r="B526" s="388" t="s">
        <v>510</v>
      </c>
      <c r="C526" s="388" t="s">
        <v>840</v>
      </c>
      <c r="D526" s="388" t="s">
        <v>317</v>
      </c>
      <c r="G526" s="389">
        <v>2000</v>
      </c>
      <c r="H526" s="389">
        <v>-2000</v>
      </c>
      <c r="I526" s="390" t="s">
        <v>1015</v>
      </c>
    </row>
    <row r="527" spans="2:11" x14ac:dyDescent="0.2">
      <c r="B527" s="388" t="s">
        <v>510</v>
      </c>
      <c r="C527" s="388" t="s">
        <v>840</v>
      </c>
      <c r="D527" s="388" t="s">
        <v>1016</v>
      </c>
      <c r="G527" s="389">
        <v>3650</v>
      </c>
      <c r="H527" s="389">
        <v>-3650</v>
      </c>
      <c r="I527" s="390" t="s">
        <v>1017</v>
      </c>
    </row>
    <row r="528" spans="2:11" x14ac:dyDescent="0.2">
      <c r="B528" s="388" t="s">
        <v>510</v>
      </c>
      <c r="C528" s="388" t="s">
        <v>840</v>
      </c>
      <c r="D528" s="388" t="s">
        <v>382</v>
      </c>
      <c r="G528" s="389">
        <v>1000</v>
      </c>
      <c r="H528" s="389">
        <v>-1000</v>
      </c>
      <c r="I528" s="390" t="s">
        <v>1020</v>
      </c>
    </row>
    <row r="529" spans="1:10" x14ac:dyDescent="0.2">
      <c r="B529" s="388" t="s">
        <v>510</v>
      </c>
      <c r="C529" s="388" t="s">
        <v>840</v>
      </c>
      <c r="D529" s="388" t="s">
        <v>1021</v>
      </c>
      <c r="G529" s="389">
        <v>825</v>
      </c>
      <c r="H529" s="389">
        <v>-825</v>
      </c>
      <c r="I529" s="390" t="s">
        <v>1022</v>
      </c>
    </row>
    <row r="530" spans="1:10" x14ac:dyDescent="0.2">
      <c r="B530" s="388" t="s">
        <v>510</v>
      </c>
      <c r="C530" s="388" t="s">
        <v>840</v>
      </c>
      <c r="D530" s="388" t="s">
        <v>387</v>
      </c>
      <c r="G530" s="389">
        <v>1000</v>
      </c>
      <c r="H530" s="389">
        <v>-1000</v>
      </c>
      <c r="I530" s="390" t="s">
        <v>1034</v>
      </c>
    </row>
    <row r="531" spans="1:10" x14ac:dyDescent="0.2">
      <c r="B531" s="388" t="s">
        <v>510</v>
      </c>
      <c r="C531" s="388" t="s">
        <v>840</v>
      </c>
      <c r="D531" s="388" t="s">
        <v>389</v>
      </c>
      <c r="G531" s="389">
        <v>1500</v>
      </c>
      <c r="H531" s="389">
        <v>-1500</v>
      </c>
      <c r="I531" s="390" t="s">
        <v>1035</v>
      </c>
    </row>
    <row r="532" spans="1:10" x14ac:dyDescent="0.2">
      <c r="B532" s="388" t="s">
        <v>510</v>
      </c>
      <c r="C532" s="388" t="s">
        <v>840</v>
      </c>
      <c r="D532" s="388" t="s">
        <v>1010</v>
      </c>
      <c r="G532" s="389">
        <v>2000</v>
      </c>
      <c r="H532" s="389">
        <v>-2000</v>
      </c>
      <c r="I532" s="390" t="s">
        <v>1037</v>
      </c>
    </row>
    <row r="533" spans="1:10" x14ac:dyDescent="0.2">
      <c r="B533" s="388" t="s">
        <v>510</v>
      </c>
      <c r="C533" s="388" t="s">
        <v>840</v>
      </c>
      <c r="D533" s="388" t="s">
        <v>797</v>
      </c>
      <c r="G533" s="389">
        <v>1000</v>
      </c>
      <c r="H533" s="389">
        <v>-1000</v>
      </c>
      <c r="I533" s="390" t="s">
        <v>1038</v>
      </c>
    </row>
    <row r="534" spans="1:10" x14ac:dyDescent="0.2">
      <c r="B534" s="388" t="s">
        <v>510</v>
      </c>
      <c r="C534" s="388" t="s">
        <v>840</v>
      </c>
      <c r="D534" s="388" t="s">
        <v>602</v>
      </c>
      <c r="G534" s="389">
        <v>1000</v>
      </c>
      <c r="H534" s="389">
        <v>-1000</v>
      </c>
      <c r="I534" s="390" t="s">
        <v>1039</v>
      </c>
    </row>
    <row r="535" spans="1:10" x14ac:dyDescent="0.2">
      <c r="B535" s="388" t="s">
        <v>510</v>
      </c>
      <c r="C535" s="388" t="s">
        <v>840</v>
      </c>
      <c r="D535" s="388" t="s">
        <v>883</v>
      </c>
      <c r="G535" s="389">
        <v>52360</v>
      </c>
      <c r="H535" s="389">
        <v>-52360</v>
      </c>
      <c r="I535" s="390" t="s">
        <v>1041</v>
      </c>
    </row>
    <row r="536" spans="1:10" x14ac:dyDescent="0.2">
      <c r="B536" s="388" t="s">
        <v>510</v>
      </c>
      <c r="C536" s="388" t="s">
        <v>840</v>
      </c>
      <c r="D536" s="388" t="s">
        <v>859</v>
      </c>
      <c r="G536" s="389">
        <v>88675</v>
      </c>
      <c r="H536" s="389">
        <v>-88675</v>
      </c>
      <c r="I536" s="390" t="s">
        <v>1046</v>
      </c>
    </row>
    <row r="537" spans="1:10" x14ac:dyDescent="0.2">
      <c r="B537" s="388" t="s">
        <v>510</v>
      </c>
      <c r="C537" s="388" t="s">
        <v>840</v>
      </c>
      <c r="D537" s="388" t="s">
        <v>1052</v>
      </c>
      <c r="G537" s="389">
        <v>1881954</v>
      </c>
      <c r="H537" s="389">
        <v>-1881954</v>
      </c>
      <c r="I537" s="390" t="s">
        <v>1053</v>
      </c>
    </row>
    <row r="538" spans="1:10" x14ac:dyDescent="0.2">
      <c r="B538" s="88" t="s">
        <v>510</v>
      </c>
      <c r="C538" s="88" t="s">
        <v>840</v>
      </c>
      <c r="D538" s="88" t="s">
        <v>308</v>
      </c>
      <c r="E538" s="89"/>
      <c r="F538" s="89"/>
      <c r="G538" s="89">
        <v>2039464</v>
      </c>
      <c r="H538" s="89">
        <v>-2039464</v>
      </c>
      <c r="I538" s="90" t="s">
        <v>7272</v>
      </c>
      <c r="J538" s="91"/>
    </row>
    <row r="539" spans="1:10" x14ac:dyDescent="0.2">
      <c r="B539" s="388" t="s">
        <v>510</v>
      </c>
      <c r="C539" s="388" t="s">
        <v>893</v>
      </c>
      <c r="D539" s="388" t="s">
        <v>307</v>
      </c>
      <c r="G539" s="389">
        <v>775490</v>
      </c>
      <c r="H539" s="389">
        <v>-775490</v>
      </c>
      <c r="I539" s="390" t="s">
        <v>1040</v>
      </c>
    </row>
    <row r="540" spans="1:10" x14ac:dyDescent="0.2">
      <c r="B540" s="388" t="s">
        <v>510</v>
      </c>
      <c r="C540" s="388" t="s">
        <v>893</v>
      </c>
      <c r="D540" s="388" t="s">
        <v>389</v>
      </c>
      <c r="G540" s="389">
        <v>1000</v>
      </c>
      <c r="H540" s="389">
        <v>-1000</v>
      </c>
      <c r="I540" s="390" t="s">
        <v>1035</v>
      </c>
    </row>
    <row r="541" spans="1:10" x14ac:dyDescent="0.2">
      <c r="B541" s="388" t="s">
        <v>510</v>
      </c>
      <c r="C541" s="388" t="s">
        <v>893</v>
      </c>
      <c r="D541" s="388" t="s">
        <v>822</v>
      </c>
      <c r="G541" s="389">
        <v>1244765</v>
      </c>
      <c r="H541" s="389">
        <v>-1244765</v>
      </c>
      <c r="I541" s="390" t="s">
        <v>8556</v>
      </c>
    </row>
    <row r="542" spans="1:10" x14ac:dyDescent="0.2">
      <c r="B542" s="88" t="s">
        <v>510</v>
      </c>
      <c r="C542" s="88" t="s">
        <v>893</v>
      </c>
      <c r="D542" s="88" t="s">
        <v>308</v>
      </c>
      <c r="E542" s="89"/>
      <c r="F542" s="89"/>
      <c r="G542" s="891">
        <v>2021255</v>
      </c>
      <c r="H542" s="89">
        <v>-2021255</v>
      </c>
      <c r="I542" s="90" t="s">
        <v>7273</v>
      </c>
      <c r="J542" s="91"/>
    </row>
    <row r="543" spans="1:10" x14ac:dyDescent="0.2">
      <c r="A543" s="95">
        <v>2</v>
      </c>
      <c r="B543" s="88" t="s">
        <v>510</v>
      </c>
      <c r="C543" s="88" t="s">
        <v>343</v>
      </c>
      <c r="D543" s="88" t="s">
        <v>308</v>
      </c>
      <c r="E543" s="89"/>
      <c r="F543" s="89"/>
      <c r="G543" s="89">
        <v>44380083</v>
      </c>
      <c r="H543" s="719">
        <v>-44380083</v>
      </c>
      <c r="I543" s="90" t="s">
        <v>523</v>
      </c>
      <c r="J543" s="852" t="s">
        <v>4833</v>
      </c>
    </row>
    <row r="544" spans="1:10" x14ac:dyDescent="0.2">
      <c r="B544" s="388" t="s">
        <v>524</v>
      </c>
      <c r="C544" s="388" t="s">
        <v>307</v>
      </c>
      <c r="D544" s="388" t="s">
        <v>484</v>
      </c>
      <c r="F544" s="389">
        <v>2461627.4</v>
      </c>
      <c r="H544" s="389">
        <v>2461627.4</v>
      </c>
      <c r="I544" s="390" t="s">
        <v>1054</v>
      </c>
      <c r="J544" s="776">
        <f>-H543-H548</f>
        <v>41666691.020000003</v>
      </c>
    </row>
    <row r="545" spans="1:10" x14ac:dyDescent="0.2">
      <c r="B545" s="88" t="s">
        <v>524</v>
      </c>
      <c r="C545" s="88" t="s">
        <v>307</v>
      </c>
      <c r="D545" s="88" t="s">
        <v>308</v>
      </c>
      <c r="E545" s="89"/>
      <c r="F545" s="89">
        <v>2461627.4</v>
      </c>
      <c r="G545" s="89"/>
      <c r="H545" s="89">
        <v>2461627.4</v>
      </c>
      <c r="I545" s="90" t="s">
        <v>525</v>
      </c>
      <c r="J545" s="91"/>
    </row>
    <row r="546" spans="1:10" x14ac:dyDescent="0.2">
      <c r="B546" s="388" t="s">
        <v>524</v>
      </c>
      <c r="C546" s="388" t="s">
        <v>347</v>
      </c>
      <c r="D546" s="388" t="s">
        <v>484</v>
      </c>
      <c r="F546" s="389">
        <v>251764.58</v>
      </c>
      <c r="H546" s="389">
        <v>251764.58</v>
      </c>
      <c r="I546" s="390" t="s">
        <v>1054</v>
      </c>
    </row>
    <row r="547" spans="1:10" x14ac:dyDescent="0.2">
      <c r="B547" s="88" t="s">
        <v>524</v>
      </c>
      <c r="C547" s="88" t="s">
        <v>347</v>
      </c>
      <c r="D547" s="88" t="s">
        <v>308</v>
      </c>
      <c r="E547" s="89"/>
      <c r="F547" s="89">
        <v>251764.58</v>
      </c>
      <c r="G547" s="89"/>
      <c r="H547" s="89">
        <v>251764.58</v>
      </c>
      <c r="I547" s="90" t="s">
        <v>768</v>
      </c>
      <c r="J547" s="91"/>
    </row>
    <row r="548" spans="1:10" ht="13.5" thickBot="1" x14ac:dyDescent="0.25">
      <c r="A548" s="95">
        <v>3</v>
      </c>
      <c r="B548" s="88" t="s">
        <v>524</v>
      </c>
      <c r="C548" s="88" t="s">
        <v>343</v>
      </c>
      <c r="D548" s="88" t="s">
        <v>308</v>
      </c>
      <c r="E548" s="89"/>
      <c r="F548" s="89">
        <v>2713391.98</v>
      </c>
      <c r="G548" s="89"/>
      <c r="H548" s="719">
        <v>2713391.98</v>
      </c>
      <c r="I548" s="90" t="s">
        <v>526</v>
      </c>
      <c r="J548" s="91"/>
    </row>
    <row r="549" spans="1:10" x14ac:dyDescent="0.2">
      <c r="A549" s="1060"/>
      <c r="B549" s="468" t="s">
        <v>527</v>
      </c>
      <c r="C549" s="468" t="s">
        <v>307</v>
      </c>
      <c r="D549" s="468" t="s">
        <v>307</v>
      </c>
      <c r="E549" s="469"/>
      <c r="F549" s="469"/>
      <c r="G549" s="469">
        <v>4490438</v>
      </c>
      <c r="H549" s="469">
        <v>-4490438</v>
      </c>
      <c r="I549" s="592" t="s">
        <v>1040</v>
      </c>
    </row>
    <row r="550" spans="1:10" x14ac:dyDescent="0.2">
      <c r="A550" s="1061"/>
      <c r="B550" s="388" t="s">
        <v>527</v>
      </c>
      <c r="C550" s="388" t="s">
        <v>307</v>
      </c>
      <c r="D550" s="388" t="s">
        <v>883</v>
      </c>
      <c r="G550" s="389">
        <v>293124</v>
      </c>
      <c r="H550" s="389">
        <v>-293124</v>
      </c>
      <c r="I550" s="593" t="s">
        <v>1041</v>
      </c>
    </row>
    <row r="551" spans="1:10" x14ac:dyDescent="0.2">
      <c r="A551" s="1061"/>
      <c r="B551" s="388" t="s">
        <v>527</v>
      </c>
      <c r="C551" s="388" t="s">
        <v>307</v>
      </c>
      <c r="D551" s="388" t="s">
        <v>7255</v>
      </c>
      <c r="G551" s="389">
        <v>129576</v>
      </c>
      <c r="H551" s="389">
        <v>-129576</v>
      </c>
      <c r="I551" s="593" t="s">
        <v>7256</v>
      </c>
    </row>
    <row r="552" spans="1:10" x14ac:dyDescent="0.2">
      <c r="A552" s="1061"/>
      <c r="B552" s="388" t="s">
        <v>527</v>
      </c>
      <c r="C552" s="388" t="s">
        <v>307</v>
      </c>
      <c r="D552" s="388" t="s">
        <v>859</v>
      </c>
      <c r="G552" s="389">
        <v>6233745</v>
      </c>
      <c r="H552" s="389">
        <v>-6233745</v>
      </c>
      <c r="I552" s="593" t="s">
        <v>1046</v>
      </c>
    </row>
    <row r="553" spans="1:10" x14ac:dyDescent="0.2">
      <c r="A553" s="1061"/>
      <c r="B553" s="88" t="s">
        <v>527</v>
      </c>
      <c r="C553" s="88" t="s">
        <v>307</v>
      </c>
      <c r="D553" s="88" t="s">
        <v>308</v>
      </c>
      <c r="E553" s="89"/>
      <c r="F553" s="89"/>
      <c r="G553" s="89">
        <v>11146883</v>
      </c>
      <c r="H553" s="89">
        <v>-11146883</v>
      </c>
      <c r="I553" s="590" t="s">
        <v>528</v>
      </c>
      <c r="J553" s="91"/>
    </row>
    <row r="554" spans="1:10" x14ac:dyDescent="0.2">
      <c r="A554" s="1061"/>
      <c r="B554" s="388" t="s">
        <v>527</v>
      </c>
      <c r="C554" s="388" t="s">
        <v>319</v>
      </c>
      <c r="D554" s="388" t="s">
        <v>484</v>
      </c>
      <c r="G554" s="389">
        <v>2154395</v>
      </c>
      <c r="H554" s="389">
        <v>-2154395</v>
      </c>
      <c r="I554" s="593" t="s">
        <v>1054</v>
      </c>
    </row>
    <row r="555" spans="1:10" x14ac:dyDescent="0.2">
      <c r="A555" s="1061"/>
      <c r="B555" s="88" t="s">
        <v>527</v>
      </c>
      <c r="C555" s="88" t="s">
        <v>319</v>
      </c>
      <c r="D555" s="88" t="s">
        <v>308</v>
      </c>
      <c r="E555" s="89"/>
      <c r="F555" s="89"/>
      <c r="G555" s="89">
        <v>2154395</v>
      </c>
      <c r="H555" s="89">
        <v>-2154395</v>
      </c>
      <c r="I555" s="590" t="s">
        <v>632</v>
      </c>
      <c r="J555" s="91"/>
    </row>
    <row r="556" spans="1:10" x14ac:dyDescent="0.2">
      <c r="A556" s="1061"/>
      <c r="B556" s="388" t="s">
        <v>527</v>
      </c>
      <c r="C556" s="388" t="s">
        <v>347</v>
      </c>
      <c r="D556" s="388" t="s">
        <v>484</v>
      </c>
      <c r="G556" s="389">
        <v>185747.43</v>
      </c>
      <c r="H556" s="389">
        <v>-185747.43</v>
      </c>
      <c r="I556" s="593" t="s">
        <v>1054</v>
      </c>
    </row>
    <row r="557" spans="1:10" x14ac:dyDescent="0.2">
      <c r="A557" s="1061"/>
      <c r="B557" s="88" t="s">
        <v>527</v>
      </c>
      <c r="C557" s="88" t="s">
        <v>347</v>
      </c>
      <c r="D557" s="88" t="s">
        <v>308</v>
      </c>
      <c r="E557" s="89"/>
      <c r="F557" s="89"/>
      <c r="G557" s="89">
        <v>185747.43</v>
      </c>
      <c r="H557" s="89">
        <v>-185747.43</v>
      </c>
      <c r="I557" s="590" t="s">
        <v>633</v>
      </c>
      <c r="J557" s="91"/>
    </row>
    <row r="558" spans="1:10" x14ac:dyDescent="0.2">
      <c r="A558" s="1061">
        <v>13</v>
      </c>
      <c r="B558" s="88" t="s">
        <v>527</v>
      </c>
      <c r="C558" s="88" t="s">
        <v>343</v>
      </c>
      <c r="D558" s="88" t="s">
        <v>308</v>
      </c>
      <c r="E558" s="89"/>
      <c r="F558" s="89"/>
      <c r="G558" s="578">
        <v>13487025.43</v>
      </c>
      <c r="H558" s="89">
        <v>-13487025.43</v>
      </c>
      <c r="I558" s="590" t="s">
        <v>529</v>
      </c>
      <c r="J558" s="91"/>
    </row>
    <row r="559" spans="1:10" x14ac:dyDescent="0.2">
      <c r="A559" s="1061"/>
      <c r="B559" s="388" t="s">
        <v>530</v>
      </c>
      <c r="C559" s="388" t="s">
        <v>307</v>
      </c>
      <c r="D559" s="388" t="s">
        <v>484</v>
      </c>
      <c r="F559" s="389">
        <v>817600.36</v>
      </c>
      <c r="H559" s="389">
        <v>817600.36</v>
      </c>
      <c r="I559" s="593" t="s">
        <v>1054</v>
      </c>
    </row>
    <row r="560" spans="1:10" ht="13.5" thickBot="1" x14ac:dyDescent="0.25">
      <c r="A560" s="1061"/>
      <c r="B560" s="88" t="s">
        <v>530</v>
      </c>
      <c r="C560" s="88" t="s">
        <v>307</v>
      </c>
      <c r="D560" s="88" t="s">
        <v>308</v>
      </c>
      <c r="E560" s="89"/>
      <c r="F560" s="89">
        <v>817600.36</v>
      </c>
      <c r="G560" s="89"/>
      <c r="H560" s="89">
        <v>817600.36</v>
      </c>
      <c r="I560" s="590" t="s">
        <v>769</v>
      </c>
      <c r="J560" s="91"/>
    </row>
    <row r="561" spans="1:12" x14ac:dyDescent="0.2">
      <c r="A561" s="1061">
        <v>14</v>
      </c>
      <c r="B561" s="88" t="s">
        <v>530</v>
      </c>
      <c r="C561" s="88" t="s">
        <v>343</v>
      </c>
      <c r="D561" s="88" t="s">
        <v>308</v>
      </c>
      <c r="E561" s="89"/>
      <c r="F561" s="578">
        <v>817600.36</v>
      </c>
      <c r="G561" s="89"/>
      <c r="H561" s="402">
        <v>817600.36</v>
      </c>
      <c r="I561" s="590" t="s">
        <v>533</v>
      </c>
      <c r="J561" s="682" t="s">
        <v>5347</v>
      </c>
      <c r="K561" s="471"/>
      <c r="L561" s="472"/>
    </row>
    <row r="562" spans="1:12" x14ac:dyDescent="0.2">
      <c r="A562" s="1061"/>
      <c r="B562" s="388" t="s">
        <v>534</v>
      </c>
      <c r="C562" s="388" t="s">
        <v>307</v>
      </c>
      <c r="D562" s="388" t="s">
        <v>484</v>
      </c>
      <c r="G562" s="389">
        <v>4415348.7</v>
      </c>
      <c r="H562" s="389">
        <v>-4415348.7</v>
      </c>
      <c r="I562" s="593" t="s">
        <v>1054</v>
      </c>
      <c r="J562" s="1081">
        <f>H285+H296+H561+H572</f>
        <v>-416683.68999999994</v>
      </c>
      <c r="K562" t="s">
        <v>5350</v>
      </c>
      <c r="L562" s="474"/>
    </row>
    <row r="563" spans="1:12" x14ac:dyDescent="0.2">
      <c r="A563" s="1061"/>
      <c r="B563" s="88" t="s">
        <v>534</v>
      </c>
      <c r="C563" s="88" t="s">
        <v>307</v>
      </c>
      <c r="D563" s="88" t="s">
        <v>308</v>
      </c>
      <c r="E563" s="89"/>
      <c r="F563" s="89"/>
      <c r="G563" s="728">
        <v>4415348.7</v>
      </c>
      <c r="H563" s="89">
        <v>-4415348.7</v>
      </c>
      <c r="I563" s="590" t="s">
        <v>634</v>
      </c>
      <c r="J563" s="1082">
        <f>H298+H574</f>
        <v>-12147.220000000001</v>
      </c>
      <c r="K563" t="s">
        <v>5351</v>
      </c>
      <c r="L563" s="474"/>
    </row>
    <row r="564" spans="1:12" x14ac:dyDescent="0.2">
      <c r="A564" s="1061"/>
      <c r="B564" s="388" t="s">
        <v>534</v>
      </c>
      <c r="C564" s="388" t="s">
        <v>319</v>
      </c>
      <c r="D564" s="388" t="s">
        <v>484</v>
      </c>
      <c r="G564" s="389">
        <v>1142578</v>
      </c>
      <c r="H564" s="389">
        <v>-1142578</v>
      </c>
      <c r="I564" s="593" t="s">
        <v>1054</v>
      </c>
      <c r="J564" s="1083">
        <f>SUM(J562:J563)</f>
        <v>-428830.90999999992</v>
      </c>
      <c r="K564" t="s">
        <v>6601</v>
      </c>
      <c r="L564" s="474"/>
    </row>
    <row r="565" spans="1:12" x14ac:dyDescent="0.2">
      <c r="A565" s="1061"/>
      <c r="B565" s="88" t="s">
        <v>534</v>
      </c>
      <c r="C565" s="88" t="s">
        <v>319</v>
      </c>
      <c r="D565" s="88" t="s">
        <v>308</v>
      </c>
      <c r="E565" s="89"/>
      <c r="F565" s="89"/>
      <c r="G565" s="447">
        <v>1142578</v>
      </c>
      <c r="H565" s="89">
        <v>-1142578</v>
      </c>
      <c r="I565" s="590" t="s">
        <v>771</v>
      </c>
      <c r="J565" s="1084"/>
      <c r="L565" s="474"/>
    </row>
    <row r="566" spans="1:12" x14ac:dyDescent="0.2">
      <c r="A566" s="1061"/>
      <c r="B566" s="388" t="s">
        <v>534</v>
      </c>
      <c r="C566" s="388" t="s">
        <v>347</v>
      </c>
      <c r="D566" s="388" t="s">
        <v>484</v>
      </c>
      <c r="G566" s="389">
        <v>3259865.51</v>
      </c>
      <c r="H566" s="389">
        <v>-3259865.51</v>
      </c>
      <c r="I566" s="593" t="s">
        <v>1054</v>
      </c>
      <c r="J566" s="1083">
        <f>H285+H296</f>
        <v>-1508035.67</v>
      </c>
      <c r="K566" t="s">
        <v>5348</v>
      </c>
      <c r="L566" s="474"/>
    </row>
    <row r="567" spans="1:12" x14ac:dyDescent="0.2">
      <c r="A567" s="1061"/>
      <c r="B567" s="88" t="s">
        <v>534</v>
      </c>
      <c r="C567" s="88" t="s">
        <v>347</v>
      </c>
      <c r="D567" s="88" t="s">
        <v>308</v>
      </c>
      <c r="E567" s="89"/>
      <c r="F567" s="89"/>
      <c r="G567" s="639">
        <v>3259865.51</v>
      </c>
      <c r="H567" s="89">
        <v>-3259865.51</v>
      </c>
      <c r="I567" s="590" t="s">
        <v>635</v>
      </c>
      <c r="J567" s="1084">
        <f>H561+H572</f>
        <v>1091351.98</v>
      </c>
      <c r="K567" t="s">
        <v>5349</v>
      </c>
      <c r="L567" s="474"/>
    </row>
    <row r="568" spans="1:12" x14ac:dyDescent="0.2">
      <c r="A568" s="1061"/>
      <c r="B568" s="388" t="s">
        <v>534</v>
      </c>
      <c r="C568" s="388" t="s">
        <v>822</v>
      </c>
      <c r="D568" s="388" t="s">
        <v>484</v>
      </c>
      <c r="G568" s="389">
        <v>143796.92000000001</v>
      </c>
      <c r="H568" s="389">
        <v>-143796.92000000001</v>
      </c>
      <c r="I568" s="593" t="s">
        <v>1054</v>
      </c>
      <c r="J568" s="1084">
        <f>SUM(J566:J567)</f>
        <v>-416683.68999999994</v>
      </c>
      <c r="L568" s="474"/>
    </row>
    <row r="569" spans="1:12" x14ac:dyDescent="0.2">
      <c r="A569" s="1061"/>
      <c r="B569" s="88" t="s">
        <v>534</v>
      </c>
      <c r="C569" s="88" t="s">
        <v>822</v>
      </c>
      <c r="D569" s="88" t="s">
        <v>308</v>
      </c>
      <c r="E569" s="89"/>
      <c r="F569" s="89"/>
      <c r="G569" s="447">
        <v>143796.92000000001</v>
      </c>
      <c r="H569" s="89">
        <v>-143796.92000000001</v>
      </c>
      <c r="I569" s="590" t="s">
        <v>1105</v>
      </c>
      <c r="J569" s="1085"/>
      <c r="L569" s="474"/>
    </row>
    <row r="570" spans="1:12" x14ac:dyDescent="0.2">
      <c r="A570" s="1061">
        <v>4</v>
      </c>
      <c r="B570" s="88" t="s">
        <v>534</v>
      </c>
      <c r="C570" s="88" t="s">
        <v>343</v>
      </c>
      <c r="D570" s="88" t="s">
        <v>308</v>
      </c>
      <c r="E570" s="89"/>
      <c r="F570" s="89"/>
      <c r="G570" s="578">
        <v>8961589.1300000008</v>
      </c>
      <c r="H570" s="89">
        <v>-8961589.1300000008</v>
      </c>
      <c r="I570" s="590" t="s">
        <v>536</v>
      </c>
      <c r="J570" s="1083">
        <f>H298</f>
        <v>-214258.88</v>
      </c>
      <c r="K570" t="s">
        <v>7219</v>
      </c>
      <c r="L570" s="474"/>
    </row>
    <row r="571" spans="1:12" x14ac:dyDescent="0.2">
      <c r="A571" s="1061"/>
      <c r="B571" s="388" t="s">
        <v>636</v>
      </c>
      <c r="C571" s="388" t="s">
        <v>307</v>
      </c>
      <c r="D571" s="388" t="s">
        <v>484</v>
      </c>
      <c r="F571" s="389">
        <v>273751.62</v>
      </c>
      <c r="H571" s="389">
        <v>273751.62</v>
      </c>
      <c r="I571" s="593" t="s">
        <v>1054</v>
      </c>
      <c r="J571" s="1084">
        <f>H574</f>
        <v>202111.66</v>
      </c>
      <c r="K571" t="s">
        <v>7220</v>
      </c>
      <c r="L571" s="474"/>
    </row>
    <row r="572" spans="1:12" x14ac:dyDescent="0.2">
      <c r="A572" s="1061"/>
      <c r="B572" s="88" t="s">
        <v>636</v>
      </c>
      <c r="C572" s="88" t="s">
        <v>307</v>
      </c>
      <c r="D572" s="88" t="s">
        <v>308</v>
      </c>
      <c r="E572" s="89"/>
      <c r="F572" s="89">
        <v>273751.62</v>
      </c>
      <c r="G572" s="89"/>
      <c r="H572" s="402">
        <v>273751.62</v>
      </c>
      <c r="I572" s="590" t="s">
        <v>637</v>
      </c>
      <c r="J572" s="1083">
        <f>SUM(J570:J571)</f>
        <v>-12147.220000000001</v>
      </c>
      <c r="L572" s="474"/>
    </row>
    <row r="573" spans="1:12" ht="13.5" thickBot="1" x14ac:dyDescent="0.25">
      <c r="A573" s="1061"/>
      <c r="B573" s="388" t="s">
        <v>636</v>
      </c>
      <c r="C573" s="388" t="s">
        <v>319</v>
      </c>
      <c r="D573" s="388" t="s">
        <v>484</v>
      </c>
      <c r="F573" s="389">
        <v>202111.66</v>
      </c>
      <c r="H573" s="389">
        <v>202111.66</v>
      </c>
      <c r="I573" s="593" t="s">
        <v>1054</v>
      </c>
      <c r="J573" s="1077"/>
      <c r="K573" s="747"/>
      <c r="L573" s="476"/>
    </row>
    <row r="574" spans="1:12" x14ac:dyDescent="0.2">
      <c r="A574" s="1061"/>
      <c r="B574" s="88" t="s">
        <v>636</v>
      </c>
      <c r="C574" s="88" t="s">
        <v>319</v>
      </c>
      <c r="D574" s="88" t="s">
        <v>308</v>
      </c>
      <c r="E574" s="89"/>
      <c r="F574" s="89">
        <v>202111.66</v>
      </c>
      <c r="G574" s="89"/>
      <c r="H574" s="403">
        <v>202111.66</v>
      </c>
      <c r="I574" s="590" t="s">
        <v>5378</v>
      </c>
      <c r="J574" s="91"/>
    </row>
    <row r="575" spans="1:12" ht="13.5" thickBot="1" x14ac:dyDescent="0.25">
      <c r="A575" s="1062">
        <v>5</v>
      </c>
      <c r="B575" s="464" t="s">
        <v>636</v>
      </c>
      <c r="C575" s="464" t="s">
        <v>343</v>
      </c>
      <c r="D575" s="464" t="s">
        <v>308</v>
      </c>
      <c r="E575" s="465"/>
      <c r="F575" s="659">
        <v>475863.28</v>
      </c>
      <c r="G575" s="465"/>
      <c r="H575" s="465">
        <v>475863.28</v>
      </c>
      <c r="I575" s="591" t="s">
        <v>638</v>
      </c>
      <c r="J575" s="853" t="s">
        <v>4665</v>
      </c>
    </row>
    <row r="576" spans="1:12" x14ac:dyDescent="0.2">
      <c r="B576" s="388" t="s">
        <v>537</v>
      </c>
      <c r="C576" s="388" t="s">
        <v>307</v>
      </c>
      <c r="D576" s="388" t="s">
        <v>484</v>
      </c>
      <c r="G576" s="389">
        <v>505471.21</v>
      </c>
      <c r="H576" s="389">
        <v>-505471.21</v>
      </c>
      <c r="I576" s="390" t="s">
        <v>1054</v>
      </c>
      <c r="J576" s="777">
        <f>G558-F561+G570-F575</f>
        <v>21155150.920000002</v>
      </c>
    </row>
    <row r="577" spans="1:10" x14ac:dyDescent="0.2">
      <c r="B577" s="88" t="s">
        <v>537</v>
      </c>
      <c r="C577" s="88" t="s">
        <v>307</v>
      </c>
      <c r="D577" s="88" t="s">
        <v>308</v>
      </c>
      <c r="E577" s="89"/>
      <c r="F577" s="89"/>
      <c r="G577" s="89">
        <v>505471.21</v>
      </c>
      <c r="H577" s="89">
        <v>-505471.21</v>
      </c>
      <c r="I577" s="90" t="s">
        <v>8572</v>
      </c>
      <c r="J577" s="91"/>
    </row>
    <row r="578" spans="1:10" x14ac:dyDescent="0.2">
      <c r="A578" s="95">
        <v>6</v>
      </c>
      <c r="B578" s="88" t="s">
        <v>537</v>
      </c>
      <c r="C578" s="88" t="s">
        <v>343</v>
      </c>
      <c r="D578" s="88" t="s">
        <v>308</v>
      </c>
      <c r="E578" s="89"/>
      <c r="F578" s="89"/>
      <c r="G578" s="89">
        <v>505471.21</v>
      </c>
      <c r="H578" s="89">
        <v>-505471.21</v>
      </c>
      <c r="I578" s="90" t="s">
        <v>8554</v>
      </c>
      <c r="J578" s="91"/>
    </row>
    <row r="579" spans="1:10" x14ac:dyDescent="0.2">
      <c r="B579" s="388" t="s">
        <v>540</v>
      </c>
      <c r="C579" s="388" t="s">
        <v>307</v>
      </c>
      <c r="D579" s="388" t="s">
        <v>484</v>
      </c>
      <c r="G579" s="389">
        <v>135.38999999999999</v>
      </c>
      <c r="H579" s="389">
        <v>-135.38999999999999</v>
      </c>
      <c r="I579" s="390" t="s">
        <v>1054</v>
      </c>
    </row>
    <row r="580" spans="1:10" x14ac:dyDescent="0.2">
      <c r="B580" s="88" t="s">
        <v>540</v>
      </c>
      <c r="C580" s="88" t="s">
        <v>307</v>
      </c>
      <c r="D580" s="88" t="s">
        <v>308</v>
      </c>
      <c r="E580" s="89"/>
      <c r="F580" s="89"/>
      <c r="G580" s="89">
        <v>135.38999999999999</v>
      </c>
      <c r="H580" s="89">
        <v>-135.38999999999999</v>
      </c>
      <c r="I580" s="90" t="s">
        <v>541</v>
      </c>
      <c r="J580" s="91"/>
    </row>
    <row r="581" spans="1:10" x14ac:dyDescent="0.2">
      <c r="B581" s="388" t="s">
        <v>540</v>
      </c>
      <c r="C581" s="388" t="s">
        <v>315</v>
      </c>
      <c r="D581" s="388" t="s">
        <v>484</v>
      </c>
      <c r="G581" s="389">
        <v>40497</v>
      </c>
      <c r="H581" s="389">
        <v>-40497</v>
      </c>
      <c r="I581" s="390" t="s">
        <v>1054</v>
      </c>
    </row>
    <row r="582" spans="1:10" x14ac:dyDescent="0.2">
      <c r="B582" s="88" t="s">
        <v>540</v>
      </c>
      <c r="C582" s="88" t="s">
        <v>315</v>
      </c>
      <c r="D582" s="88" t="s">
        <v>308</v>
      </c>
      <c r="E582" s="89"/>
      <c r="F582" s="89"/>
      <c r="G582" s="89">
        <v>40497</v>
      </c>
      <c r="H582" s="89">
        <v>-40497</v>
      </c>
      <c r="I582" s="90" t="s">
        <v>8573</v>
      </c>
      <c r="J582" s="91"/>
    </row>
    <row r="583" spans="1:10" x14ac:dyDescent="0.2">
      <c r="B583" s="388" t="s">
        <v>540</v>
      </c>
      <c r="C583" s="388" t="s">
        <v>319</v>
      </c>
      <c r="D583" s="388" t="s">
        <v>859</v>
      </c>
      <c r="G583" s="389">
        <v>899</v>
      </c>
      <c r="H583" s="389">
        <v>-899</v>
      </c>
      <c r="I583" s="390" t="s">
        <v>1046</v>
      </c>
    </row>
    <row r="584" spans="1:10" x14ac:dyDescent="0.2">
      <c r="B584" s="388" t="s">
        <v>540</v>
      </c>
      <c r="C584" s="388" t="s">
        <v>319</v>
      </c>
      <c r="D584" s="388" t="s">
        <v>484</v>
      </c>
      <c r="G584" s="389">
        <v>3389.43</v>
      </c>
      <c r="H584" s="389">
        <v>-3389.43</v>
      </c>
      <c r="I584" s="390" t="s">
        <v>1054</v>
      </c>
    </row>
    <row r="585" spans="1:10" x14ac:dyDescent="0.2">
      <c r="B585" s="88" t="s">
        <v>540</v>
      </c>
      <c r="C585" s="88" t="s">
        <v>319</v>
      </c>
      <c r="D585" s="88" t="s">
        <v>308</v>
      </c>
      <c r="E585" s="89"/>
      <c r="F585" s="89"/>
      <c r="G585" s="89">
        <v>4288.43</v>
      </c>
      <c r="H585" s="89">
        <v>-4288.43</v>
      </c>
      <c r="I585" s="90" t="s">
        <v>542</v>
      </c>
      <c r="J585" s="91"/>
    </row>
    <row r="586" spans="1:10" x14ac:dyDescent="0.2">
      <c r="B586" s="388" t="s">
        <v>540</v>
      </c>
      <c r="C586" s="388" t="s">
        <v>822</v>
      </c>
      <c r="D586" s="388" t="s">
        <v>484</v>
      </c>
      <c r="G586" s="389">
        <v>1130789.24</v>
      </c>
      <c r="H586" s="389">
        <v>-1130789.24</v>
      </c>
      <c r="I586" s="390" t="s">
        <v>1054</v>
      </c>
    </row>
    <row r="587" spans="1:10" x14ac:dyDescent="0.2">
      <c r="B587" s="88" t="s">
        <v>540</v>
      </c>
      <c r="C587" s="88" t="s">
        <v>822</v>
      </c>
      <c r="D587" s="88" t="s">
        <v>308</v>
      </c>
      <c r="E587" s="89"/>
      <c r="F587" s="89"/>
      <c r="G587" s="89">
        <v>1130789.24</v>
      </c>
      <c r="H587" s="89">
        <v>-1130789.24</v>
      </c>
      <c r="I587" s="90" t="s">
        <v>8574</v>
      </c>
      <c r="J587" s="91"/>
    </row>
    <row r="588" spans="1:10" x14ac:dyDescent="0.2">
      <c r="A588" s="95">
        <v>7</v>
      </c>
      <c r="B588" s="88" t="s">
        <v>540</v>
      </c>
      <c r="C588" s="88" t="s">
        <v>343</v>
      </c>
      <c r="D588" s="88" t="s">
        <v>308</v>
      </c>
      <c r="E588" s="89"/>
      <c r="F588" s="89"/>
      <c r="G588" s="658">
        <v>1175710.06</v>
      </c>
      <c r="H588" s="89">
        <v>-1175710.06</v>
      </c>
      <c r="I588" s="90" t="s">
        <v>544</v>
      </c>
      <c r="J588" s="775" t="s">
        <v>4664</v>
      </c>
    </row>
    <row r="589" spans="1:10" x14ac:dyDescent="0.2">
      <c r="B589" s="388" t="s">
        <v>545</v>
      </c>
      <c r="C589" s="388" t="s">
        <v>307</v>
      </c>
      <c r="D589" s="388" t="s">
        <v>484</v>
      </c>
      <c r="G589" s="389">
        <v>141735.22</v>
      </c>
      <c r="H589" s="389">
        <v>-141735.22</v>
      </c>
      <c r="I589" s="390" t="s">
        <v>1054</v>
      </c>
      <c r="J589" s="1039">
        <f>G588+G599</f>
        <v>3983076.06</v>
      </c>
    </row>
    <row r="590" spans="1:10" x14ac:dyDescent="0.2">
      <c r="B590" s="88" t="s">
        <v>545</v>
      </c>
      <c r="C590" s="88" t="s">
        <v>307</v>
      </c>
      <c r="D590" s="88" t="s">
        <v>308</v>
      </c>
      <c r="E590" s="89"/>
      <c r="F590" s="89"/>
      <c r="G590" s="89">
        <v>141735.22</v>
      </c>
      <c r="H590" s="89">
        <v>-141735.22</v>
      </c>
      <c r="I590" s="90" t="s">
        <v>546</v>
      </c>
      <c r="J590" s="91"/>
    </row>
    <row r="591" spans="1:10" x14ac:dyDescent="0.2">
      <c r="B591" s="388" t="s">
        <v>545</v>
      </c>
      <c r="C591" s="388" t="s">
        <v>319</v>
      </c>
      <c r="D591" s="388" t="s">
        <v>484</v>
      </c>
      <c r="G591" s="389">
        <v>1880050</v>
      </c>
      <c r="H591" s="389">
        <v>-1880050</v>
      </c>
      <c r="I591" s="390" t="s">
        <v>1054</v>
      </c>
    </row>
    <row r="592" spans="1:10" x14ac:dyDescent="0.2">
      <c r="B592" s="88" t="s">
        <v>545</v>
      </c>
      <c r="C592" s="88" t="s">
        <v>319</v>
      </c>
      <c r="D592" s="88" t="s">
        <v>308</v>
      </c>
      <c r="E592" s="89"/>
      <c r="F592" s="89"/>
      <c r="G592" s="89">
        <v>1880050</v>
      </c>
      <c r="H592" s="89">
        <v>-1880050</v>
      </c>
      <c r="I592" s="90" t="s">
        <v>548</v>
      </c>
      <c r="J592" s="91"/>
    </row>
    <row r="593" spans="1:10" x14ac:dyDescent="0.2">
      <c r="A593" s="95">
        <v>70</v>
      </c>
      <c r="B593" s="88" t="s">
        <v>545</v>
      </c>
      <c r="C593" s="88" t="s">
        <v>343</v>
      </c>
      <c r="D593" s="88" t="s">
        <v>308</v>
      </c>
      <c r="E593" s="89"/>
      <c r="F593" s="89"/>
      <c r="G593" s="431">
        <v>2021785.22</v>
      </c>
      <c r="H593" s="89">
        <v>-2021785.22</v>
      </c>
      <c r="I593" s="90" t="s">
        <v>7896</v>
      </c>
      <c r="J593" s="775" t="s">
        <v>4663</v>
      </c>
    </row>
    <row r="594" spans="1:10" x14ac:dyDescent="0.2">
      <c r="B594" s="388" t="s">
        <v>552</v>
      </c>
      <c r="C594" s="388" t="s">
        <v>307</v>
      </c>
      <c r="D594" s="388" t="s">
        <v>484</v>
      </c>
      <c r="F594" s="389">
        <v>505471.21</v>
      </c>
      <c r="H594" s="389">
        <v>505471.21</v>
      </c>
      <c r="I594" s="390" t="s">
        <v>1054</v>
      </c>
      <c r="J594" s="778">
        <f>G593</f>
        <v>2021785.22</v>
      </c>
    </row>
    <row r="595" spans="1:10" x14ac:dyDescent="0.2">
      <c r="B595" s="88" t="s">
        <v>552</v>
      </c>
      <c r="C595" s="88" t="s">
        <v>307</v>
      </c>
      <c r="D595" s="88" t="s">
        <v>308</v>
      </c>
      <c r="E595" s="89"/>
      <c r="F595" s="89">
        <v>505471.21</v>
      </c>
      <c r="G595" s="89"/>
      <c r="H595" s="89">
        <v>505471.21</v>
      </c>
      <c r="I595" s="90" t="s">
        <v>7897</v>
      </c>
      <c r="J595" s="91"/>
    </row>
    <row r="596" spans="1:10" x14ac:dyDescent="0.2">
      <c r="A596" s="95">
        <v>78</v>
      </c>
      <c r="B596" s="88" t="s">
        <v>552</v>
      </c>
      <c r="C596" s="88" t="s">
        <v>343</v>
      </c>
      <c r="D596" s="88" t="s">
        <v>308</v>
      </c>
      <c r="E596" s="89"/>
      <c r="F596" s="89">
        <v>505471.21</v>
      </c>
      <c r="G596" s="89"/>
      <c r="H596" s="89">
        <v>505471.21</v>
      </c>
      <c r="I596" s="90" t="s">
        <v>8555</v>
      </c>
      <c r="J596" s="91"/>
    </row>
    <row r="597" spans="1:10" x14ac:dyDescent="0.2">
      <c r="B597" s="388" t="s">
        <v>555</v>
      </c>
      <c r="C597" s="388" t="s">
        <v>315</v>
      </c>
      <c r="D597" s="388" t="s">
        <v>484</v>
      </c>
      <c r="G597" s="389">
        <v>2807366</v>
      </c>
      <c r="H597" s="389">
        <v>-2807366</v>
      </c>
      <c r="I597" s="390" t="s">
        <v>1054</v>
      </c>
    </row>
    <row r="598" spans="1:10" x14ac:dyDescent="0.2">
      <c r="B598" s="88" t="s">
        <v>555</v>
      </c>
      <c r="C598" s="88" t="s">
        <v>315</v>
      </c>
      <c r="D598" s="88" t="s">
        <v>308</v>
      </c>
      <c r="E598" s="89"/>
      <c r="F598" s="89"/>
      <c r="G598" s="89">
        <v>2807366</v>
      </c>
      <c r="H598" s="89">
        <v>-2807366</v>
      </c>
      <c r="I598" s="90" t="s">
        <v>556</v>
      </c>
      <c r="J598" s="91"/>
    </row>
    <row r="599" spans="1:10" x14ac:dyDescent="0.2">
      <c r="A599" s="95">
        <v>79</v>
      </c>
      <c r="B599" s="88" t="s">
        <v>555</v>
      </c>
      <c r="C599" s="88" t="s">
        <v>343</v>
      </c>
      <c r="D599" s="88" t="s">
        <v>308</v>
      </c>
      <c r="E599" s="89"/>
      <c r="F599" s="89"/>
      <c r="G599" s="658">
        <v>2807366</v>
      </c>
      <c r="H599" s="89">
        <v>-2807366</v>
      </c>
      <c r="I599" s="90" t="s">
        <v>557</v>
      </c>
      <c r="J599" s="91"/>
    </row>
    <row r="600" spans="1:10" x14ac:dyDescent="0.2">
      <c r="B600" s="388" t="s">
        <v>773</v>
      </c>
      <c r="C600" s="388" t="s">
        <v>1052</v>
      </c>
      <c r="D600" s="388" t="s">
        <v>484</v>
      </c>
      <c r="G600" s="389">
        <v>715259.64</v>
      </c>
      <c r="H600" s="389">
        <v>-715259.64</v>
      </c>
      <c r="I600" s="390" t="s">
        <v>1054</v>
      </c>
    </row>
    <row r="601" spans="1:10" x14ac:dyDescent="0.2">
      <c r="B601" s="88" t="s">
        <v>773</v>
      </c>
      <c r="C601" s="88" t="s">
        <v>1052</v>
      </c>
      <c r="D601" s="88" t="s">
        <v>308</v>
      </c>
      <c r="E601" s="89"/>
      <c r="F601" s="89"/>
      <c r="G601" s="89">
        <v>715259.64</v>
      </c>
      <c r="H601" s="89">
        <v>-715259.64</v>
      </c>
      <c r="I601" s="90" t="s">
        <v>4716</v>
      </c>
      <c r="J601" s="91"/>
    </row>
    <row r="602" spans="1:10" x14ac:dyDescent="0.2">
      <c r="B602" s="388" t="s">
        <v>773</v>
      </c>
      <c r="C602" s="388" t="s">
        <v>4703</v>
      </c>
      <c r="D602" s="388" t="s">
        <v>484</v>
      </c>
      <c r="G602" s="389">
        <v>61974.99</v>
      </c>
      <c r="H602" s="389">
        <v>-61974.99</v>
      </c>
      <c r="I602" s="390" t="s">
        <v>1054</v>
      </c>
    </row>
    <row r="603" spans="1:10" x14ac:dyDescent="0.2">
      <c r="B603" s="88" t="s">
        <v>773</v>
      </c>
      <c r="C603" s="88" t="s">
        <v>4703</v>
      </c>
      <c r="D603" s="88" t="s">
        <v>308</v>
      </c>
      <c r="E603" s="89"/>
      <c r="F603" s="89"/>
      <c r="G603" s="89">
        <v>61974.99</v>
      </c>
      <c r="H603" s="89">
        <v>-61974.99</v>
      </c>
      <c r="I603" s="90" t="s">
        <v>4717</v>
      </c>
      <c r="J603" s="91"/>
    </row>
    <row r="604" spans="1:10" x14ac:dyDescent="0.2">
      <c r="B604" s="388" t="s">
        <v>773</v>
      </c>
      <c r="C604" s="388" t="s">
        <v>4704</v>
      </c>
      <c r="D604" s="388" t="s">
        <v>484</v>
      </c>
      <c r="G604" s="389">
        <v>11529865</v>
      </c>
      <c r="H604" s="389">
        <v>-11529865</v>
      </c>
      <c r="I604" s="390" t="s">
        <v>1054</v>
      </c>
    </row>
    <row r="605" spans="1:10" x14ac:dyDescent="0.2">
      <c r="B605" s="88" t="s">
        <v>773</v>
      </c>
      <c r="C605" s="88" t="s">
        <v>4704</v>
      </c>
      <c r="D605" s="88" t="s">
        <v>308</v>
      </c>
      <c r="E605" s="89"/>
      <c r="F605" s="89"/>
      <c r="G605" s="89">
        <v>11529865</v>
      </c>
      <c r="H605" s="89">
        <v>-11529865</v>
      </c>
      <c r="I605" s="90" t="s">
        <v>4705</v>
      </c>
      <c r="J605" s="91"/>
    </row>
    <row r="606" spans="1:10" x14ac:dyDescent="0.2">
      <c r="B606" s="388" t="s">
        <v>773</v>
      </c>
      <c r="C606" s="388" t="s">
        <v>745</v>
      </c>
      <c r="D606" s="388" t="s">
        <v>484</v>
      </c>
      <c r="G606" s="389">
        <v>3097800.25</v>
      </c>
      <c r="H606" s="389">
        <v>-3097800.25</v>
      </c>
      <c r="I606" s="390" t="s">
        <v>1054</v>
      </c>
    </row>
    <row r="607" spans="1:10" x14ac:dyDescent="0.2">
      <c r="B607" s="88" t="s">
        <v>773</v>
      </c>
      <c r="C607" s="88" t="s">
        <v>745</v>
      </c>
      <c r="D607" s="88" t="s">
        <v>308</v>
      </c>
      <c r="E607" s="89"/>
      <c r="F607" s="89"/>
      <c r="G607" s="89">
        <v>3097800.25</v>
      </c>
      <c r="H607" s="89">
        <v>-3097800.25</v>
      </c>
      <c r="I607" s="90" t="s">
        <v>4706</v>
      </c>
      <c r="J607" s="91"/>
    </row>
    <row r="608" spans="1:10" x14ac:dyDescent="0.2">
      <c r="B608" s="388" t="s">
        <v>773</v>
      </c>
      <c r="C608" s="388" t="s">
        <v>4707</v>
      </c>
      <c r="D608" s="388" t="s">
        <v>484</v>
      </c>
      <c r="G608" s="389">
        <v>2909286.01</v>
      </c>
      <c r="H608" s="389">
        <v>-2909286.01</v>
      </c>
      <c r="I608" s="390" t="s">
        <v>1054</v>
      </c>
    </row>
    <row r="609" spans="2:10" x14ac:dyDescent="0.2">
      <c r="B609" s="88" t="s">
        <v>773</v>
      </c>
      <c r="C609" s="88" t="s">
        <v>4707</v>
      </c>
      <c r="D609" s="88" t="s">
        <v>308</v>
      </c>
      <c r="E609" s="89"/>
      <c r="F609" s="89"/>
      <c r="G609" s="89">
        <v>2909286.01</v>
      </c>
      <c r="H609" s="89">
        <v>-2909286.01</v>
      </c>
      <c r="I609" s="90" t="s">
        <v>4711</v>
      </c>
      <c r="J609" s="91"/>
    </row>
    <row r="610" spans="2:10" x14ac:dyDescent="0.2">
      <c r="B610" s="388" t="s">
        <v>773</v>
      </c>
      <c r="C610" s="388" t="s">
        <v>750</v>
      </c>
      <c r="D610" s="388" t="s">
        <v>484</v>
      </c>
      <c r="G610" s="389">
        <v>0.41</v>
      </c>
      <c r="H610" s="389">
        <v>-0.41</v>
      </c>
      <c r="I610" s="390" t="s">
        <v>1054</v>
      </c>
    </row>
    <row r="611" spans="2:10" x14ac:dyDescent="0.2">
      <c r="B611" s="88" t="s">
        <v>773</v>
      </c>
      <c r="C611" s="88" t="s">
        <v>750</v>
      </c>
      <c r="D611" s="88" t="s">
        <v>308</v>
      </c>
      <c r="E611" s="89"/>
      <c r="F611" s="89"/>
      <c r="G611" s="89">
        <v>0.41</v>
      </c>
      <c r="H611" s="89">
        <v>-0.41</v>
      </c>
      <c r="I611" s="90" t="s">
        <v>491</v>
      </c>
      <c r="J611" s="91"/>
    </row>
    <row r="612" spans="2:10" x14ac:dyDescent="0.2">
      <c r="B612" s="388" t="s">
        <v>773</v>
      </c>
      <c r="C612" s="388" t="s">
        <v>752</v>
      </c>
      <c r="D612" s="388" t="s">
        <v>484</v>
      </c>
      <c r="G612" s="389">
        <v>2922032</v>
      </c>
      <c r="H612" s="389">
        <v>-2922032</v>
      </c>
      <c r="I612" s="390" t="s">
        <v>1054</v>
      </c>
    </row>
    <row r="613" spans="2:10" x14ac:dyDescent="0.2">
      <c r="B613" s="88" t="s">
        <v>773</v>
      </c>
      <c r="C613" s="88" t="s">
        <v>752</v>
      </c>
      <c r="D613" s="88" t="s">
        <v>308</v>
      </c>
      <c r="E613" s="89"/>
      <c r="F613" s="89"/>
      <c r="G613" s="89">
        <v>2922032</v>
      </c>
      <c r="H613" s="89">
        <v>-2922032</v>
      </c>
      <c r="I613" s="90" t="s">
        <v>1306</v>
      </c>
      <c r="J613" s="91"/>
    </row>
    <row r="614" spans="2:10" x14ac:dyDescent="0.2">
      <c r="B614" s="388" t="s">
        <v>773</v>
      </c>
      <c r="C614" s="388" t="s">
        <v>4709</v>
      </c>
      <c r="D614" s="388" t="s">
        <v>484</v>
      </c>
      <c r="G614" s="389">
        <v>300.16000000000003</v>
      </c>
      <c r="H614" s="389">
        <v>-300.16000000000003</v>
      </c>
      <c r="I614" s="390" t="s">
        <v>1054</v>
      </c>
    </row>
    <row r="615" spans="2:10" x14ac:dyDescent="0.2">
      <c r="B615" s="88" t="s">
        <v>773</v>
      </c>
      <c r="C615" s="88" t="s">
        <v>4709</v>
      </c>
      <c r="D615" s="88" t="s">
        <v>308</v>
      </c>
      <c r="E615" s="89"/>
      <c r="F615" s="89"/>
      <c r="G615" s="89">
        <v>300.16000000000003</v>
      </c>
      <c r="H615" s="89">
        <v>-300.16000000000003</v>
      </c>
      <c r="I615" s="90" t="s">
        <v>544</v>
      </c>
      <c r="J615" s="91"/>
    </row>
    <row r="616" spans="2:10" x14ac:dyDescent="0.2">
      <c r="B616" s="388" t="s">
        <v>773</v>
      </c>
      <c r="C616" s="388" t="s">
        <v>756</v>
      </c>
      <c r="D616" s="388" t="s">
        <v>484</v>
      </c>
      <c r="G616" s="389">
        <v>2807366</v>
      </c>
      <c r="H616" s="389">
        <v>-2807366</v>
      </c>
      <c r="I616" s="390" t="s">
        <v>1054</v>
      </c>
    </row>
    <row r="617" spans="2:10" x14ac:dyDescent="0.2">
      <c r="B617" s="88" t="s">
        <v>773</v>
      </c>
      <c r="C617" s="88" t="s">
        <v>756</v>
      </c>
      <c r="D617" s="88" t="s">
        <v>308</v>
      </c>
      <c r="E617" s="89"/>
      <c r="F617" s="89"/>
      <c r="G617" s="89">
        <v>2807366</v>
      </c>
      <c r="H617" s="89">
        <v>-2807366</v>
      </c>
      <c r="I617" s="90" t="s">
        <v>4710</v>
      </c>
      <c r="J617" s="91"/>
    </row>
    <row r="618" spans="2:10" x14ac:dyDescent="0.2">
      <c r="B618" s="88" t="s">
        <v>773</v>
      </c>
      <c r="C618" s="88" t="s">
        <v>343</v>
      </c>
      <c r="D618" s="88" t="s">
        <v>308</v>
      </c>
      <c r="E618" s="89"/>
      <c r="F618" s="89"/>
      <c r="G618" s="89">
        <v>24043884.460000001</v>
      </c>
      <c r="H618" s="89">
        <v>-24043884.460000001</v>
      </c>
      <c r="I618" s="90"/>
      <c r="J618" s="91"/>
    </row>
    <row r="619" spans="2:10" x14ac:dyDescent="0.2">
      <c r="B619" s="388" t="s">
        <v>778</v>
      </c>
      <c r="C619" s="388" t="s">
        <v>4704</v>
      </c>
      <c r="D619" s="388" t="s">
        <v>484</v>
      </c>
      <c r="G619" s="389">
        <v>183883.8</v>
      </c>
      <c r="H619" s="389">
        <v>-183883.8</v>
      </c>
      <c r="I619" s="390" t="s">
        <v>1054</v>
      </c>
    </row>
    <row r="620" spans="2:10" x14ac:dyDescent="0.2">
      <c r="B620" s="88" t="s">
        <v>778</v>
      </c>
      <c r="C620" s="88" t="s">
        <v>4704</v>
      </c>
      <c r="D620" s="88" t="s">
        <v>308</v>
      </c>
      <c r="E620" s="89"/>
      <c r="F620" s="89"/>
      <c r="G620" s="89">
        <v>183883.8</v>
      </c>
      <c r="H620" s="89">
        <v>-183883.8</v>
      </c>
      <c r="I620" s="90" t="s">
        <v>4705</v>
      </c>
      <c r="J620" s="91"/>
    </row>
    <row r="621" spans="2:10" x14ac:dyDescent="0.2">
      <c r="B621" s="388" t="s">
        <v>778</v>
      </c>
      <c r="C621" s="388" t="s">
        <v>745</v>
      </c>
      <c r="D621" s="388" t="s">
        <v>484</v>
      </c>
      <c r="G621" s="389">
        <v>485690.31</v>
      </c>
      <c r="H621" s="389">
        <v>-485690.31</v>
      </c>
      <c r="I621" s="390" t="s">
        <v>1054</v>
      </c>
    </row>
    <row r="622" spans="2:10" x14ac:dyDescent="0.2">
      <c r="B622" s="88" t="s">
        <v>778</v>
      </c>
      <c r="C622" s="88" t="s">
        <v>745</v>
      </c>
      <c r="D622" s="88" t="s">
        <v>308</v>
      </c>
      <c r="E622" s="89"/>
      <c r="F622" s="89"/>
      <c r="G622" s="89">
        <v>485690.31</v>
      </c>
      <c r="H622" s="89">
        <v>-485690.31</v>
      </c>
      <c r="I622" s="90" t="s">
        <v>4706</v>
      </c>
      <c r="J622" s="91"/>
    </row>
    <row r="623" spans="2:10" x14ac:dyDescent="0.2">
      <c r="B623" s="388" t="s">
        <v>778</v>
      </c>
      <c r="C623" s="388" t="s">
        <v>750</v>
      </c>
      <c r="D623" s="388" t="s">
        <v>484</v>
      </c>
      <c r="G623" s="389">
        <v>26780.75</v>
      </c>
      <c r="H623" s="389">
        <v>-26780.75</v>
      </c>
      <c r="I623" s="390" t="s">
        <v>1054</v>
      </c>
    </row>
    <row r="624" spans="2:10" x14ac:dyDescent="0.2">
      <c r="B624" s="88" t="s">
        <v>778</v>
      </c>
      <c r="C624" s="88" t="s">
        <v>750</v>
      </c>
      <c r="D624" s="88" t="s">
        <v>308</v>
      </c>
      <c r="E624" s="89"/>
      <c r="F624" s="89"/>
      <c r="G624" s="89">
        <v>26780.75</v>
      </c>
      <c r="H624" s="89">
        <v>-26780.75</v>
      </c>
      <c r="I624" s="90" t="s">
        <v>491</v>
      </c>
      <c r="J624" s="91"/>
    </row>
    <row r="625" spans="2:10" x14ac:dyDescent="0.2">
      <c r="B625" s="388" t="s">
        <v>778</v>
      </c>
      <c r="C625" s="388" t="s">
        <v>4712</v>
      </c>
      <c r="D625" s="388" t="s">
        <v>484</v>
      </c>
      <c r="G625" s="389">
        <v>1629955</v>
      </c>
      <c r="H625" s="389">
        <v>-1629955</v>
      </c>
      <c r="I625" s="390" t="s">
        <v>1054</v>
      </c>
    </row>
    <row r="626" spans="2:10" x14ac:dyDescent="0.2">
      <c r="B626" s="88" t="s">
        <v>778</v>
      </c>
      <c r="C626" s="88" t="s">
        <v>4712</v>
      </c>
      <c r="D626" s="88" t="s">
        <v>308</v>
      </c>
      <c r="E626" s="89"/>
      <c r="F626" s="89"/>
      <c r="G626" s="89">
        <v>1629955</v>
      </c>
      <c r="H626" s="89">
        <v>-1629955</v>
      </c>
      <c r="I626" s="90" t="s">
        <v>4713</v>
      </c>
      <c r="J626" s="91"/>
    </row>
    <row r="627" spans="2:10" x14ac:dyDescent="0.2">
      <c r="B627" s="388" t="s">
        <v>778</v>
      </c>
      <c r="C627" s="388" t="s">
        <v>4709</v>
      </c>
      <c r="D627" s="388" t="s">
        <v>484</v>
      </c>
      <c r="G627" s="389">
        <v>40575.32</v>
      </c>
      <c r="H627" s="389">
        <v>-40575.32</v>
      </c>
      <c r="I627" s="390" t="s">
        <v>1054</v>
      </c>
    </row>
    <row r="628" spans="2:10" x14ac:dyDescent="0.2">
      <c r="B628" s="88" t="s">
        <v>778</v>
      </c>
      <c r="C628" s="88" t="s">
        <v>4709</v>
      </c>
      <c r="D628" s="88" t="s">
        <v>308</v>
      </c>
      <c r="E628" s="89"/>
      <c r="F628" s="89"/>
      <c r="G628" s="89">
        <v>40575.32</v>
      </c>
      <c r="H628" s="89">
        <v>-40575.32</v>
      </c>
      <c r="I628" s="90" t="s">
        <v>544</v>
      </c>
      <c r="J628" s="91"/>
    </row>
    <row r="629" spans="2:10" x14ac:dyDescent="0.2">
      <c r="B629" s="88" t="s">
        <v>778</v>
      </c>
      <c r="C629" s="88" t="s">
        <v>343</v>
      </c>
      <c r="D629" s="88" t="s">
        <v>308</v>
      </c>
      <c r="E629" s="89"/>
      <c r="F629" s="89"/>
      <c r="G629" s="89">
        <v>2366885.1800000002</v>
      </c>
      <c r="H629" s="89">
        <v>-2366885.1800000002</v>
      </c>
      <c r="I629" s="90"/>
      <c r="J629" s="91"/>
    </row>
    <row r="630" spans="2:10" x14ac:dyDescent="0.2">
      <c r="B630" s="88" t="s">
        <v>560</v>
      </c>
      <c r="C630" s="88" t="s">
        <v>343</v>
      </c>
      <c r="D630" s="88" t="s">
        <v>308</v>
      </c>
      <c r="E630" s="89"/>
      <c r="F630" s="89">
        <v>4512326.83</v>
      </c>
      <c r="G630" s="89">
        <v>99749799.689999998</v>
      </c>
      <c r="H630" s="89">
        <v>-95237472.859999999</v>
      </c>
      <c r="I630" s="90" t="s">
        <v>561</v>
      </c>
      <c r="J630" s="91"/>
    </row>
    <row r="631" spans="2:10" x14ac:dyDescent="0.2">
      <c r="B631" s="88" t="s">
        <v>343</v>
      </c>
      <c r="C631" s="88" t="s">
        <v>343</v>
      </c>
      <c r="D631" s="88" t="s">
        <v>308</v>
      </c>
      <c r="E631" s="89"/>
      <c r="F631" s="89">
        <v>370833225.31</v>
      </c>
      <c r="G631" s="89">
        <v>370833225.31</v>
      </c>
      <c r="H631" s="89"/>
      <c r="I631" s="90" t="s">
        <v>1107</v>
      </c>
      <c r="J631" s="91"/>
    </row>
    <row r="632" spans="2:10" x14ac:dyDescent="0.2">
      <c r="B632" s="88" t="s">
        <v>1108</v>
      </c>
      <c r="C632" s="88" t="s">
        <v>343</v>
      </c>
      <c r="D632" s="88" t="s">
        <v>308</v>
      </c>
      <c r="E632" s="89"/>
      <c r="F632" s="89"/>
      <c r="G632" s="89"/>
      <c r="H632" s="89"/>
      <c r="I632" s="90"/>
      <c r="J632" s="91"/>
    </row>
    <row r="633" spans="2:10" x14ac:dyDescent="0.2">
      <c r="B633" s="88" t="s">
        <v>1007</v>
      </c>
      <c r="C633" s="88" t="s">
        <v>343</v>
      </c>
      <c r="D633" s="88" t="s">
        <v>308</v>
      </c>
      <c r="E633" s="89">
        <v>151589406.34999999</v>
      </c>
      <c r="F633" s="89">
        <v>6981166.04</v>
      </c>
      <c r="G633" s="89">
        <v>20361394.16</v>
      </c>
      <c r="H633" s="89">
        <v>138209178.22999999</v>
      </c>
      <c r="I633" s="90" t="s">
        <v>7860</v>
      </c>
      <c r="J633" s="91"/>
    </row>
    <row r="634" spans="2:10" x14ac:dyDescent="0.2">
      <c r="B634" s="88" t="s">
        <v>1012</v>
      </c>
      <c r="C634" s="88" t="s">
        <v>343</v>
      </c>
      <c r="D634" s="88" t="s">
        <v>308</v>
      </c>
      <c r="E634" s="89">
        <v>22179679.18</v>
      </c>
      <c r="F634" s="89">
        <v>116440724.97</v>
      </c>
      <c r="G634" s="89">
        <v>104726711.54000001</v>
      </c>
      <c r="H634" s="89">
        <v>33893692.609999999</v>
      </c>
      <c r="I634" s="90" t="s">
        <v>7865</v>
      </c>
      <c r="J634" s="91"/>
    </row>
    <row r="635" spans="2:10" x14ac:dyDescent="0.2">
      <c r="B635" s="88" t="s">
        <v>1075</v>
      </c>
      <c r="C635" s="88" t="s">
        <v>343</v>
      </c>
      <c r="D635" s="88" t="s">
        <v>308</v>
      </c>
      <c r="E635" s="89">
        <v>311571.40000000002</v>
      </c>
      <c r="F635" s="89">
        <v>110260315.25</v>
      </c>
      <c r="G635" s="89">
        <v>107350744.53</v>
      </c>
      <c r="H635" s="89">
        <v>3221142.12</v>
      </c>
      <c r="I635" s="90" t="s">
        <v>1076</v>
      </c>
      <c r="J635" s="91"/>
    </row>
    <row r="636" spans="2:10" x14ac:dyDescent="0.2">
      <c r="B636" s="88" t="s">
        <v>1088</v>
      </c>
      <c r="C636" s="88" t="s">
        <v>343</v>
      </c>
      <c r="D636" s="88" t="s">
        <v>308</v>
      </c>
      <c r="E636" s="89">
        <v>-174080656.93000001</v>
      </c>
      <c r="F636" s="89">
        <v>37776613.549999997</v>
      </c>
      <c r="G636" s="89">
        <v>32857324.949999999</v>
      </c>
      <c r="H636" s="89">
        <v>-169161368.33000001</v>
      </c>
      <c r="I636" s="90" t="s">
        <v>7876</v>
      </c>
      <c r="J636" s="91"/>
    </row>
    <row r="637" spans="2:10" x14ac:dyDescent="0.2">
      <c r="B637" s="88" t="s">
        <v>508</v>
      </c>
      <c r="C637" s="88" t="s">
        <v>343</v>
      </c>
      <c r="D637" s="88" t="s">
        <v>308</v>
      </c>
      <c r="E637" s="89"/>
      <c r="F637" s="89">
        <v>94862078.670000002</v>
      </c>
      <c r="G637" s="89">
        <v>5787250.4400000004</v>
      </c>
      <c r="H637" s="89">
        <v>89074828.230000004</v>
      </c>
      <c r="I637" s="90" t="s">
        <v>509</v>
      </c>
      <c r="J637" s="91"/>
    </row>
    <row r="638" spans="2:10" x14ac:dyDescent="0.2">
      <c r="B638" s="88" t="s">
        <v>560</v>
      </c>
      <c r="C638" s="88" t="s">
        <v>343</v>
      </c>
      <c r="D638" s="88" t="s">
        <v>308</v>
      </c>
      <c r="E638" s="89"/>
      <c r="F638" s="89">
        <v>4512326.83</v>
      </c>
      <c r="G638" s="89">
        <v>99749799.689999998</v>
      </c>
      <c r="H638" s="89">
        <v>-95237472.859999999</v>
      </c>
      <c r="I638" s="90" t="s">
        <v>561</v>
      </c>
      <c r="J638" s="91"/>
    </row>
    <row r="639" spans="2:10" x14ac:dyDescent="0.2">
      <c r="B639" s="88" t="s">
        <v>1109</v>
      </c>
      <c r="C639" s="88" t="s">
        <v>343</v>
      </c>
      <c r="D639" s="88" t="s">
        <v>308</v>
      </c>
      <c r="E639" s="89"/>
      <c r="F639" s="89"/>
      <c r="G639" s="89"/>
      <c r="H639" s="89"/>
      <c r="I639" s="90" t="s">
        <v>1110</v>
      </c>
      <c r="J639" s="91"/>
    </row>
    <row r="640" spans="2:10" x14ac:dyDescent="0.2">
      <c r="B640" s="88" t="s">
        <v>343</v>
      </c>
      <c r="C640" s="88" t="s">
        <v>343</v>
      </c>
      <c r="D640" s="88" t="s">
        <v>308</v>
      </c>
      <c r="E640" s="89"/>
      <c r="F640" s="89">
        <v>370833225.31</v>
      </c>
      <c r="G640" s="89">
        <v>370833225.31</v>
      </c>
      <c r="H640" s="89"/>
      <c r="I640" s="90" t="s">
        <v>1107</v>
      </c>
      <c r="J640" s="91"/>
    </row>
    <row r="642" spans="1:9" s="182" customFormat="1" ht="15" x14ac:dyDescent="0.25">
      <c r="A642" s="1092">
        <v>82</v>
      </c>
      <c r="B642" s="518"/>
      <c r="C642" s="518"/>
      <c r="D642" s="518"/>
      <c r="E642" s="519"/>
      <c r="F642" s="519"/>
      <c r="G642" s="519"/>
      <c r="H642" s="519">
        <f>-H637-H638</f>
        <v>6162644.6299999952</v>
      </c>
      <c r="I642" s="520" t="s">
        <v>1310</v>
      </c>
    </row>
    <row r="652" spans="1:9" x14ac:dyDescent="0.2">
      <c r="I652" s="90"/>
    </row>
  </sheetData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5"/>
  <sheetViews>
    <sheetView topLeftCell="A79" workbookViewId="0">
      <selection activeCell="H59" sqref="H59"/>
    </sheetView>
  </sheetViews>
  <sheetFormatPr defaultRowHeight="12.75" x14ac:dyDescent="0.2"/>
  <cols>
    <col min="1" max="1" width="4" style="388" bestFit="1" customWidth="1"/>
    <col min="2" max="2" width="3.5703125" style="388" bestFit="1" customWidth="1"/>
    <col min="3" max="3" width="4.85546875" style="388" bestFit="1" customWidth="1"/>
    <col min="4" max="4" width="14.42578125" style="389" bestFit="1" customWidth="1"/>
    <col min="5" max="6" width="13.7109375" style="389" bestFit="1" customWidth="1"/>
    <col min="7" max="7" width="14.42578125" style="389" bestFit="1" customWidth="1"/>
    <col min="8" max="8" width="60.7109375" style="390" bestFit="1" customWidth="1"/>
    <col min="9" max="9" width="12.285156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x14ac:dyDescent="0.2">
      <c r="A2" s="388" t="s">
        <v>306</v>
      </c>
      <c r="B2" s="388" t="s">
        <v>343</v>
      </c>
      <c r="C2" s="388" t="s">
        <v>308</v>
      </c>
      <c r="D2" s="389">
        <v>44048775.850000001</v>
      </c>
      <c r="E2" s="389">
        <v>1880050</v>
      </c>
      <c r="F2" s="389">
        <v>3230721.79</v>
      </c>
      <c r="G2" s="389">
        <v>42698104.060000002</v>
      </c>
      <c r="H2" s="390" t="s">
        <v>344</v>
      </c>
    </row>
    <row r="3" spans="1:9" x14ac:dyDescent="0.2">
      <c r="A3" s="388" t="s">
        <v>345</v>
      </c>
      <c r="B3" s="388" t="s">
        <v>343</v>
      </c>
      <c r="C3" s="388" t="s">
        <v>308</v>
      </c>
      <c r="D3" s="389">
        <v>94160402.379999995</v>
      </c>
      <c r="E3" s="389">
        <v>112637173.98999999</v>
      </c>
      <c r="F3" s="389">
        <v>89871155.680000007</v>
      </c>
      <c r="G3" s="389">
        <v>116926420.69</v>
      </c>
      <c r="H3" s="390" t="s">
        <v>110</v>
      </c>
    </row>
    <row r="4" spans="1:9" x14ac:dyDescent="0.2">
      <c r="A4" s="88" t="s">
        <v>1007</v>
      </c>
      <c r="B4" s="88" t="s">
        <v>343</v>
      </c>
      <c r="C4" s="88" t="s">
        <v>308</v>
      </c>
      <c r="D4" s="89">
        <v>138209178.22999999</v>
      </c>
      <c r="E4" s="89">
        <v>114517223.98999999</v>
      </c>
      <c r="F4" s="89">
        <v>93101877.469999999</v>
      </c>
      <c r="G4" s="89">
        <v>159624524.75</v>
      </c>
      <c r="H4" s="90" t="s">
        <v>7860</v>
      </c>
      <c r="I4" s="91"/>
    </row>
    <row r="5" spans="1:9" x14ac:dyDescent="0.2">
      <c r="A5" s="388" t="s">
        <v>351</v>
      </c>
      <c r="B5" s="388" t="s">
        <v>343</v>
      </c>
      <c r="C5" s="388" t="s">
        <v>308</v>
      </c>
      <c r="D5" s="389">
        <v>11300085.550000001</v>
      </c>
      <c r="G5" s="389">
        <v>11300085.550000001</v>
      </c>
      <c r="H5" s="390" t="s">
        <v>6633</v>
      </c>
    </row>
    <row r="6" spans="1:9" x14ac:dyDescent="0.2">
      <c r="A6" s="388" t="s">
        <v>325</v>
      </c>
      <c r="B6" s="388" t="s">
        <v>343</v>
      </c>
      <c r="C6" s="388" t="s">
        <v>308</v>
      </c>
      <c r="D6" s="389">
        <v>-9859676.5500000007</v>
      </c>
      <c r="F6" s="389">
        <v>721526</v>
      </c>
      <c r="G6" s="389">
        <v>-10581202.550000001</v>
      </c>
      <c r="H6" s="390" t="s">
        <v>355</v>
      </c>
    </row>
    <row r="7" spans="1:9" x14ac:dyDescent="0.2">
      <c r="A7" s="388" t="s">
        <v>327</v>
      </c>
      <c r="B7" s="388" t="s">
        <v>343</v>
      </c>
      <c r="C7" s="388" t="s">
        <v>308</v>
      </c>
      <c r="D7" s="389">
        <v>3222049.3</v>
      </c>
      <c r="E7" s="389">
        <v>49763</v>
      </c>
      <c r="F7" s="389">
        <v>1095013.1200000001</v>
      </c>
      <c r="G7" s="389">
        <v>2176799.1800000002</v>
      </c>
      <c r="H7" s="390" t="s">
        <v>7861</v>
      </c>
    </row>
    <row r="8" spans="1:9" x14ac:dyDescent="0.2">
      <c r="A8" s="388" t="s">
        <v>359</v>
      </c>
      <c r="B8" s="388" t="s">
        <v>343</v>
      </c>
      <c r="C8" s="388" t="s">
        <v>308</v>
      </c>
      <c r="D8" s="389">
        <v>-3134922.3</v>
      </c>
      <c r="E8" s="389">
        <v>1095013.1200000001</v>
      </c>
      <c r="F8" s="389">
        <v>68725</v>
      </c>
      <c r="G8" s="389">
        <v>-2108634.1800000002</v>
      </c>
      <c r="H8" s="390" t="s">
        <v>361</v>
      </c>
    </row>
    <row r="9" spans="1:9" x14ac:dyDescent="0.2">
      <c r="A9" s="388" t="s">
        <v>362</v>
      </c>
      <c r="B9" s="388" t="s">
        <v>343</v>
      </c>
      <c r="C9" s="388" t="s">
        <v>308</v>
      </c>
      <c r="E9" s="389">
        <v>49763</v>
      </c>
      <c r="F9" s="389">
        <v>49763</v>
      </c>
      <c r="H9" s="390" t="s">
        <v>366</v>
      </c>
    </row>
    <row r="10" spans="1:9" x14ac:dyDescent="0.2">
      <c r="A10" s="388" t="s">
        <v>367</v>
      </c>
      <c r="B10" s="388" t="s">
        <v>343</v>
      </c>
      <c r="C10" s="388" t="s">
        <v>308</v>
      </c>
      <c r="E10" s="389">
        <v>24798</v>
      </c>
      <c r="F10" s="389">
        <v>24798</v>
      </c>
      <c r="H10" s="390" t="s">
        <v>369</v>
      </c>
    </row>
    <row r="11" spans="1:9" x14ac:dyDescent="0.2">
      <c r="A11" s="388" t="s">
        <v>370</v>
      </c>
      <c r="B11" s="388" t="s">
        <v>343</v>
      </c>
      <c r="C11" s="388" t="s">
        <v>308</v>
      </c>
      <c r="D11" s="389">
        <v>25482</v>
      </c>
      <c r="E11" s="389">
        <v>487507</v>
      </c>
      <c r="F11" s="389">
        <v>498208</v>
      </c>
      <c r="G11" s="389">
        <v>14781</v>
      </c>
      <c r="H11" s="390" t="s">
        <v>372</v>
      </c>
    </row>
    <row r="12" spans="1:9" x14ac:dyDescent="0.2">
      <c r="A12" s="388" t="s">
        <v>373</v>
      </c>
      <c r="B12" s="388" t="s">
        <v>343</v>
      </c>
      <c r="C12" s="388" t="s">
        <v>308</v>
      </c>
      <c r="D12" s="389">
        <v>146640</v>
      </c>
      <c r="E12" s="389">
        <v>375600</v>
      </c>
      <c r="F12" s="389">
        <v>373440</v>
      </c>
      <c r="G12" s="389">
        <v>148800</v>
      </c>
      <c r="H12" s="390" t="s">
        <v>375</v>
      </c>
    </row>
    <row r="13" spans="1:9" x14ac:dyDescent="0.2">
      <c r="A13" s="388" t="s">
        <v>376</v>
      </c>
      <c r="B13" s="388" t="s">
        <v>343</v>
      </c>
      <c r="C13" s="388" t="s">
        <v>308</v>
      </c>
      <c r="E13" s="389">
        <v>126573311.43000001</v>
      </c>
      <c r="F13" s="389">
        <v>126573311.43000001</v>
      </c>
      <c r="H13" s="390" t="s">
        <v>377</v>
      </c>
    </row>
    <row r="14" spans="1:9" x14ac:dyDescent="0.2">
      <c r="A14" s="388" t="s">
        <v>378</v>
      </c>
      <c r="B14" s="388" t="s">
        <v>343</v>
      </c>
      <c r="C14" s="388" t="s">
        <v>308</v>
      </c>
      <c r="D14" s="389">
        <v>32194034.609999999</v>
      </c>
      <c r="E14" s="389">
        <v>62614473.600000001</v>
      </c>
      <c r="F14" s="389">
        <v>79975101.310000002</v>
      </c>
      <c r="G14" s="389">
        <v>14833406.9</v>
      </c>
      <c r="H14" s="390" t="s">
        <v>7864</v>
      </c>
    </row>
    <row r="15" spans="1:9" x14ac:dyDescent="0.2">
      <c r="A15" s="88" t="s">
        <v>1012</v>
      </c>
      <c r="B15" s="88" t="s">
        <v>343</v>
      </c>
      <c r="C15" s="88" t="s">
        <v>308</v>
      </c>
      <c r="D15" s="89">
        <v>33893692.609999999</v>
      </c>
      <c r="E15" s="89">
        <v>191270229.15000001</v>
      </c>
      <c r="F15" s="89">
        <v>209379885.86000001</v>
      </c>
      <c r="G15" s="89">
        <v>15784035.9</v>
      </c>
      <c r="H15" s="90" t="s">
        <v>7865</v>
      </c>
      <c r="I15" s="91"/>
    </row>
    <row r="16" spans="1:9" x14ac:dyDescent="0.2">
      <c r="A16" s="388" t="s">
        <v>394</v>
      </c>
      <c r="B16" s="388" t="s">
        <v>343</v>
      </c>
      <c r="C16" s="388" t="s">
        <v>308</v>
      </c>
      <c r="D16" s="389">
        <v>666677</v>
      </c>
      <c r="E16" s="389">
        <v>34281660.659999996</v>
      </c>
      <c r="F16" s="389">
        <v>34671101.659999996</v>
      </c>
      <c r="G16" s="389">
        <v>277236</v>
      </c>
      <c r="H16" s="390" t="s">
        <v>799</v>
      </c>
    </row>
    <row r="17" spans="1:8" x14ac:dyDescent="0.2">
      <c r="A17" s="388" t="s">
        <v>800</v>
      </c>
      <c r="B17" s="388" t="s">
        <v>343</v>
      </c>
      <c r="C17" s="388" t="s">
        <v>308</v>
      </c>
      <c r="D17" s="389">
        <v>2236180.2400000002</v>
      </c>
      <c r="E17" s="389">
        <v>2344458.12</v>
      </c>
      <c r="F17" s="389">
        <v>3614896.14</v>
      </c>
      <c r="G17" s="389">
        <v>965742.22</v>
      </c>
      <c r="H17" s="390" t="s">
        <v>802</v>
      </c>
    </row>
    <row r="18" spans="1:8" x14ac:dyDescent="0.2">
      <c r="A18" s="388" t="s">
        <v>9183</v>
      </c>
      <c r="B18" s="388" t="s">
        <v>343</v>
      </c>
      <c r="C18" s="388" t="s">
        <v>308</v>
      </c>
      <c r="E18" s="389">
        <v>12578814</v>
      </c>
      <c r="F18" s="389">
        <v>12095380</v>
      </c>
      <c r="G18" s="389">
        <v>483434</v>
      </c>
      <c r="H18" s="390" t="s">
        <v>9184</v>
      </c>
    </row>
    <row r="19" spans="1:8" x14ac:dyDescent="0.2">
      <c r="A19" s="388" t="s">
        <v>803</v>
      </c>
      <c r="B19" s="388" t="s">
        <v>343</v>
      </c>
      <c r="C19" s="388" t="s">
        <v>308</v>
      </c>
      <c r="D19" s="389">
        <v>419790</v>
      </c>
      <c r="E19" s="389">
        <v>1773482</v>
      </c>
      <c r="F19" s="389">
        <v>1823522</v>
      </c>
      <c r="G19" s="389">
        <v>369750</v>
      </c>
      <c r="H19" s="390" t="s">
        <v>804</v>
      </c>
    </row>
    <row r="20" spans="1:8" x14ac:dyDescent="0.2">
      <c r="A20" s="388" t="s">
        <v>604</v>
      </c>
      <c r="B20" s="388" t="s">
        <v>343</v>
      </c>
      <c r="C20" s="388" t="s">
        <v>308</v>
      </c>
      <c r="D20" s="389">
        <v>380160</v>
      </c>
      <c r="E20" s="389">
        <v>505179.89</v>
      </c>
      <c r="F20" s="389">
        <v>490305.89</v>
      </c>
      <c r="G20" s="389">
        <v>395034</v>
      </c>
      <c r="H20" s="390" t="s">
        <v>116</v>
      </c>
    </row>
    <row r="21" spans="1:8" x14ac:dyDescent="0.2">
      <c r="A21" s="388" t="s">
        <v>605</v>
      </c>
      <c r="B21" s="388" t="s">
        <v>343</v>
      </c>
      <c r="C21" s="388" t="s">
        <v>308</v>
      </c>
      <c r="D21" s="389">
        <v>-280160</v>
      </c>
      <c r="E21" s="389">
        <v>269285</v>
      </c>
      <c r="F21" s="389">
        <v>284159</v>
      </c>
      <c r="G21" s="389">
        <v>-295034</v>
      </c>
      <c r="H21" s="390" t="s">
        <v>607</v>
      </c>
    </row>
    <row r="22" spans="1:8" x14ac:dyDescent="0.2">
      <c r="A22" s="388" t="s">
        <v>807</v>
      </c>
      <c r="B22" s="388" t="s">
        <v>343</v>
      </c>
      <c r="C22" s="388" t="s">
        <v>308</v>
      </c>
      <c r="D22" s="389">
        <v>-48081</v>
      </c>
      <c r="E22" s="389">
        <v>4493013.08</v>
      </c>
      <c r="F22" s="389">
        <v>4507546.08</v>
      </c>
      <c r="G22" s="389">
        <v>-62614</v>
      </c>
      <c r="H22" s="390" t="s">
        <v>810</v>
      </c>
    </row>
    <row r="23" spans="1:8" x14ac:dyDescent="0.2">
      <c r="A23" s="388" t="s">
        <v>811</v>
      </c>
      <c r="B23" s="388" t="s">
        <v>343</v>
      </c>
      <c r="C23" s="388" t="s">
        <v>308</v>
      </c>
      <c r="D23" s="389">
        <v>-13984.05</v>
      </c>
      <c r="E23" s="389">
        <v>529529.27</v>
      </c>
      <c r="F23" s="389">
        <v>572780.92000000004</v>
      </c>
      <c r="G23" s="389">
        <v>-57235.7</v>
      </c>
      <c r="H23" s="390" t="s">
        <v>813</v>
      </c>
    </row>
    <row r="24" spans="1:8" x14ac:dyDescent="0.2">
      <c r="A24" s="388" t="s">
        <v>814</v>
      </c>
      <c r="B24" s="388" t="s">
        <v>343</v>
      </c>
      <c r="C24" s="388" t="s">
        <v>308</v>
      </c>
      <c r="E24" s="389">
        <v>2918988.6</v>
      </c>
      <c r="F24" s="389">
        <v>2918988.6</v>
      </c>
      <c r="H24" s="390" t="s">
        <v>817</v>
      </c>
    </row>
    <row r="25" spans="1:8" x14ac:dyDescent="0.2">
      <c r="A25" s="388" t="s">
        <v>818</v>
      </c>
      <c r="B25" s="388" t="s">
        <v>343</v>
      </c>
      <c r="C25" s="388" t="s">
        <v>308</v>
      </c>
      <c r="D25" s="389">
        <v>-407768</v>
      </c>
      <c r="E25" s="389">
        <v>8595808</v>
      </c>
      <c r="F25" s="389">
        <v>8984602</v>
      </c>
      <c r="G25" s="389">
        <v>-796562</v>
      </c>
      <c r="H25" s="390" t="s">
        <v>824</v>
      </c>
    </row>
    <row r="26" spans="1:8" x14ac:dyDescent="0.2">
      <c r="A26" s="388" t="s">
        <v>825</v>
      </c>
      <c r="B26" s="388" t="s">
        <v>343</v>
      </c>
      <c r="C26" s="388" t="s">
        <v>308</v>
      </c>
      <c r="E26" s="389">
        <v>43340</v>
      </c>
      <c r="F26" s="389">
        <v>43340</v>
      </c>
      <c r="H26" s="390" t="s">
        <v>827</v>
      </c>
    </row>
    <row r="27" spans="1:8" x14ac:dyDescent="0.2">
      <c r="A27" s="388" t="s">
        <v>828</v>
      </c>
      <c r="B27" s="388" t="s">
        <v>343</v>
      </c>
      <c r="C27" s="388" t="s">
        <v>308</v>
      </c>
      <c r="D27" s="389">
        <v>-320163</v>
      </c>
      <c r="E27" s="389">
        <v>3745460</v>
      </c>
      <c r="F27" s="389">
        <v>3824572</v>
      </c>
      <c r="G27" s="389">
        <v>-399275</v>
      </c>
      <c r="H27" s="390" t="s">
        <v>831</v>
      </c>
    </row>
    <row r="28" spans="1:8" x14ac:dyDescent="0.2">
      <c r="A28" s="388" t="s">
        <v>832</v>
      </c>
      <c r="B28" s="388" t="s">
        <v>343</v>
      </c>
      <c r="C28" s="388" t="s">
        <v>308</v>
      </c>
      <c r="D28" s="389">
        <v>-1315023.23</v>
      </c>
      <c r="E28" s="389">
        <v>21357722.73</v>
      </c>
      <c r="F28" s="389">
        <v>21230420.690000001</v>
      </c>
      <c r="G28" s="389">
        <v>-1187721.19</v>
      </c>
      <c r="H28" s="390" t="s">
        <v>844</v>
      </c>
    </row>
    <row r="29" spans="1:8" x14ac:dyDescent="0.2">
      <c r="A29" s="388" t="s">
        <v>845</v>
      </c>
      <c r="B29" s="388" t="s">
        <v>343</v>
      </c>
      <c r="C29" s="388" t="s">
        <v>308</v>
      </c>
      <c r="D29" s="389">
        <v>-168780</v>
      </c>
      <c r="E29" s="389">
        <v>1792130</v>
      </c>
      <c r="F29" s="389">
        <v>1579470</v>
      </c>
      <c r="G29" s="389">
        <v>43880</v>
      </c>
      <c r="H29" s="390" t="s">
        <v>846</v>
      </c>
    </row>
    <row r="30" spans="1:8" x14ac:dyDescent="0.2">
      <c r="A30" s="388" t="s">
        <v>847</v>
      </c>
      <c r="B30" s="388" t="s">
        <v>343</v>
      </c>
      <c r="C30" s="388" t="s">
        <v>308</v>
      </c>
      <c r="D30" s="389">
        <v>-128008</v>
      </c>
      <c r="E30" s="389">
        <v>2568466</v>
      </c>
      <c r="F30" s="389">
        <v>2691249</v>
      </c>
      <c r="G30" s="389">
        <v>-250791</v>
      </c>
      <c r="H30" s="390" t="s">
        <v>849</v>
      </c>
    </row>
    <row r="31" spans="1:8" x14ac:dyDescent="0.2">
      <c r="A31" s="388" t="s">
        <v>850</v>
      </c>
      <c r="B31" s="388" t="s">
        <v>343</v>
      </c>
      <c r="C31" s="388" t="s">
        <v>308</v>
      </c>
      <c r="D31" s="389">
        <v>1747308.23</v>
      </c>
      <c r="E31" s="389">
        <v>1689007.15</v>
      </c>
      <c r="F31" s="389">
        <v>2400444.41</v>
      </c>
      <c r="G31" s="389">
        <v>1035870.97</v>
      </c>
      <c r="H31" s="390" t="s">
        <v>855</v>
      </c>
    </row>
    <row r="32" spans="1:8" x14ac:dyDescent="0.2">
      <c r="A32" s="388" t="s">
        <v>1065</v>
      </c>
      <c r="B32" s="388" t="s">
        <v>343</v>
      </c>
      <c r="C32" s="388" t="s">
        <v>308</v>
      </c>
      <c r="D32" s="389">
        <v>571289</v>
      </c>
      <c r="E32" s="389">
        <v>654261</v>
      </c>
      <c r="F32" s="389">
        <v>1225550</v>
      </c>
      <c r="H32" s="390" t="s">
        <v>1068</v>
      </c>
    </row>
    <row r="33" spans="1:9" x14ac:dyDescent="0.2">
      <c r="A33" s="388" t="s">
        <v>608</v>
      </c>
      <c r="B33" s="388" t="s">
        <v>343</v>
      </c>
      <c r="C33" s="388" t="s">
        <v>308</v>
      </c>
      <c r="D33" s="389">
        <v>127858.53</v>
      </c>
      <c r="E33" s="389">
        <v>478540.48</v>
      </c>
      <c r="F33" s="389">
        <v>236146.3</v>
      </c>
      <c r="G33" s="389">
        <v>370252.71</v>
      </c>
      <c r="H33" s="390" t="s">
        <v>609</v>
      </c>
    </row>
    <row r="34" spans="1:9" x14ac:dyDescent="0.2">
      <c r="A34" s="388" t="s">
        <v>856</v>
      </c>
      <c r="B34" s="388" t="s">
        <v>343</v>
      </c>
      <c r="C34" s="388" t="s">
        <v>308</v>
      </c>
      <c r="D34" s="389">
        <v>-246153.60000000001</v>
      </c>
      <c r="E34" s="389">
        <v>593097.4</v>
      </c>
      <c r="F34" s="389">
        <v>550593.52</v>
      </c>
      <c r="G34" s="389">
        <v>-203649.72</v>
      </c>
      <c r="H34" s="390" t="s">
        <v>857</v>
      </c>
    </row>
    <row r="35" spans="1:9" x14ac:dyDescent="0.2">
      <c r="A35" s="88" t="s">
        <v>1075</v>
      </c>
      <c r="B35" s="88" t="s">
        <v>343</v>
      </c>
      <c r="C35" s="88" t="s">
        <v>308</v>
      </c>
      <c r="D35" s="89">
        <v>3221142.12</v>
      </c>
      <c r="E35" s="89">
        <v>101212243.38</v>
      </c>
      <c r="F35" s="89">
        <v>103745068.20999999</v>
      </c>
      <c r="G35" s="89">
        <v>688317.29</v>
      </c>
      <c r="H35" s="90" t="s">
        <v>1076</v>
      </c>
      <c r="I35" s="91"/>
    </row>
    <row r="36" spans="1:9" x14ac:dyDescent="0.2">
      <c r="A36" s="388" t="s">
        <v>859</v>
      </c>
      <c r="B36" s="388" t="s">
        <v>343</v>
      </c>
      <c r="C36" s="388" t="s">
        <v>308</v>
      </c>
      <c r="D36" s="389">
        <v>-90932002</v>
      </c>
      <c r="G36" s="389">
        <v>-90932002</v>
      </c>
      <c r="H36" s="390" t="s">
        <v>861</v>
      </c>
    </row>
    <row r="37" spans="1:9" x14ac:dyDescent="0.2">
      <c r="A37" s="388" t="s">
        <v>337</v>
      </c>
      <c r="B37" s="388" t="s">
        <v>343</v>
      </c>
      <c r="C37" s="388" t="s">
        <v>308</v>
      </c>
      <c r="D37" s="389">
        <v>-2196867.54</v>
      </c>
      <c r="G37" s="389">
        <v>-2196867.54</v>
      </c>
      <c r="H37" s="390" t="s">
        <v>862</v>
      </c>
    </row>
    <row r="38" spans="1:9" x14ac:dyDescent="0.2">
      <c r="A38" s="388" t="s">
        <v>338</v>
      </c>
      <c r="B38" s="388" t="s">
        <v>343</v>
      </c>
      <c r="C38" s="388" t="s">
        <v>308</v>
      </c>
      <c r="D38" s="389">
        <v>-41603968.240000002</v>
      </c>
      <c r="G38" s="389">
        <v>-41603968.240000002</v>
      </c>
      <c r="H38" s="390" t="s">
        <v>865</v>
      </c>
    </row>
    <row r="39" spans="1:9" x14ac:dyDescent="0.2">
      <c r="A39" s="388" t="s">
        <v>872</v>
      </c>
      <c r="B39" s="388" t="s">
        <v>343</v>
      </c>
      <c r="C39" s="388" t="s">
        <v>308</v>
      </c>
      <c r="D39" s="389">
        <v>-6162644.6299999999</v>
      </c>
      <c r="E39" s="389">
        <v>6162644.6299999999</v>
      </c>
      <c r="H39" s="390" t="s">
        <v>7875</v>
      </c>
    </row>
    <row r="40" spans="1:9" x14ac:dyDescent="0.2">
      <c r="A40" s="388" t="s">
        <v>875</v>
      </c>
      <c r="B40" s="388" t="s">
        <v>343</v>
      </c>
      <c r="C40" s="388" t="s">
        <v>308</v>
      </c>
      <c r="D40" s="389">
        <v>-2709445.13</v>
      </c>
      <c r="E40" s="389">
        <v>8595477.8499999996</v>
      </c>
      <c r="F40" s="389">
        <v>8433128.2599999998</v>
      </c>
      <c r="G40" s="389">
        <v>-2547095.54</v>
      </c>
      <c r="H40" s="390" t="s">
        <v>878</v>
      </c>
    </row>
    <row r="41" spans="1:9" x14ac:dyDescent="0.2">
      <c r="A41" s="388" t="s">
        <v>879</v>
      </c>
      <c r="B41" s="388" t="s">
        <v>343</v>
      </c>
      <c r="C41" s="388" t="s">
        <v>308</v>
      </c>
      <c r="D41" s="389">
        <v>-29533287.420000002</v>
      </c>
      <c r="E41" s="389">
        <v>16100231.84</v>
      </c>
      <c r="F41" s="389">
        <v>17089841.420000002</v>
      </c>
      <c r="G41" s="389">
        <v>-30522897</v>
      </c>
      <c r="H41" s="390" t="s">
        <v>886</v>
      </c>
    </row>
    <row r="42" spans="1:9" x14ac:dyDescent="0.2">
      <c r="A42" s="388" t="s">
        <v>890</v>
      </c>
      <c r="B42" s="388" t="s">
        <v>343</v>
      </c>
      <c r="C42" s="388" t="s">
        <v>308</v>
      </c>
      <c r="D42" s="389">
        <v>-2185798</v>
      </c>
      <c r="E42" s="389">
        <v>2906048</v>
      </c>
      <c r="F42" s="389">
        <v>2654032</v>
      </c>
      <c r="G42" s="389">
        <v>-1933782</v>
      </c>
      <c r="H42" s="390" t="s">
        <v>892</v>
      </c>
    </row>
    <row r="43" spans="1:9" x14ac:dyDescent="0.2">
      <c r="A43" s="388" t="s">
        <v>1085</v>
      </c>
      <c r="B43" s="388" t="s">
        <v>343</v>
      </c>
      <c r="C43" s="388" t="s">
        <v>308</v>
      </c>
      <c r="E43" s="389">
        <v>5238249.63</v>
      </c>
      <c r="F43" s="389">
        <v>5238249.63</v>
      </c>
      <c r="H43" s="390" t="s">
        <v>1087</v>
      </c>
    </row>
    <row r="44" spans="1:9" x14ac:dyDescent="0.2">
      <c r="A44" s="88" t="s">
        <v>1088</v>
      </c>
      <c r="B44" s="88" t="s">
        <v>343</v>
      </c>
      <c r="C44" s="88" t="s">
        <v>308</v>
      </c>
      <c r="D44" s="89">
        <v>-175324012.96000001</v>
      </c>
      <c r="E44" s="89">
        <v>39002651.950000003</v>
      </c>
      <c r="F44" s="89">
        <v>33415251.309999999</v>
      </c>
      <c r="G44" s="89">
        <v>-169736612.31999999</v>
      </c>
      <c r="H44" s="90" t="s">
        <v>7876</v>
      </c>
      <c r="I44" s="91"/>
    </row>
    <row r="45" spans="1:9" x14ac:dyDescent="0.2">
      <c r="A45" s="388" t="s">
        <v>893</v>
      </c>
      <c r="B45" s="388" t="s">
        <v>343</v>
      </c>
      <c r="C45" s="388" t="s">
        <v>308</v>
      </c>
      <c r="E45" s="389">
        <v>10901497.01</v>
      </c>
      <c r="G45" s="389">
        <v>10901497.01</v>
      </c>
      <c r="H45" s="390" t="s">
        <v>896</v>
      </c>
    </row>
    <row r="46" spans="1:9" x14ac:dyDescent="0.2">
      <c r="A46" s="388" t="s">
        <v>897</v>
      </c>
      <c r="B46" s="388" t="s">
        <v>343</v>
      </c>
      <c r="C46" s="388" t="s">
        <v>308</v>
      </c>
      <c r="F46" s="389">
        <v>1634390.76</v>
      </c>
      <c r="G46" s="389">
        <v>-1634390.76</v>
      </c>
      <c r="H46" s="390" t="s">
        <v>899</v>
      </c>
    </row>
    <row r="47" spans="1:9" x14ac:dyDescent="0.2">
      <c r="A47" s="388" t="s">
        <v>900</v>
      </c>
      <c r="B47" s="388" t="s">
        <v>343</v>
      </c>
      <c r="C47" s="388" t="s">
        <v>308</v>
      </c>
      <c r="E47" s="389">
        <v>15465840.67</v>
      </c>
      <c r="G47" s="389">
        <v>15465840.67</v>
      </c>
      <c r="H47" s="390" t="s">
        <v>904</v>
      </c>
    </row>
    <row r="48" spans="1:9" x14ac:dyDescent="0.2">
      <c r="A48" s="388" t="s">
        <v>905</v>
      </c>
      <c r="B48" s="388" t="s">
        <v>343</v>
      </c>
      <c r="C48" s="388" t="s">
        <v>308</v>
      </c>
      <c r="F48" s="389">
        <v>3068002.63</v>
      </c>
      <c r="G48" s="389">
        <v>-3068002.63</v>
      </c>
      <c r="H48" s="390" t="s">
        <v>908</v>
      </c>
    </row>
    <row r="49" spans="1:9" x14ac:dyDescent="0.2">
      <c r="A49" s="388" t="s">
        <v>909</v>
      </c>
      <c r="B49" s="388" t="s">
        <v>343</v>
      </c>
      <c r="C49" s="388" t="s">
        <v>308</v>
      </c>
      <c r="E49" s="389">
        <v>7978182.21</v>
      </c>
      <c r="G49" s="389">
        <v>7978182.21</v>
      </c>
      <c r="H49" s="390" t="s">
        <v>912</v>
      </c>
    </row>
    <row r="50" spans="1:9" x14ac:dyDescent="0.2">
      <c r="A50" s="388" t="s">
        <v>913</v>
      </c>
      <c r="B50" s="388" t="s">
        <v>343</v>
      </c>
      <c r="C50" s="388" t="s">
        <v>308</v>
      </c>
      <c r="F50" s="389">
        <v>474671.78</v>
      </c>
      <c r="G50" s="389">
        <v>-474671.78</v>
      </c>
      <c r="H50" s="390" t="s">
        <v>915</v>
      </c>
    </row>
    <row r="51" spans="1:9" x14ac:dyDescent="0.2">
      <c r="A51" s="388" t="s">
        <v>919</v>
      </c>
      <c r="B51" s="388" t="s">
        <v>343</v>
      </c>
      <c r="C51" s="388" t="s">
        <v>308</v>
      </c>
      <c r="E51" s="389">
        <v>3862580.43</v>
      </c>
      <c r="F51" s="389">
        <v>181320</v>
      </c>
      <c r="G51" s="389">
        <v>3681260.43</v>
      </c>
      <c r="H51" s="390" t="s">
        <v>937</v>
      </c>
    </row>
    <row r="52" spans="1:9" x14ac:dyDescent="0.2">
      <c r="A52" s="388" t="s">
        <v>938</v>
      </c>
      <c r="B52" s="388" t="s">
        <v>343</v>
      </c>
      <c r="C52" s="388" t="s">
        <v>308</v>
      </c>
      <c r="E52" s="389">
        <v>22776989.510000002</v>
      </c>
      <c r="G52" s="389">
        <v>22776989.510000002</v>
      </c>
      <c r="H52" s="390" t="s">
        <v>486</v>
      </c>
    </row>
    <row r="53" spans="1:9" x14ac:dyDescent="0.2">
      <c r="A53" s="388" t="s">
        <v>487</v>
      </c>
      <c r="B53" s="388" t="s">
        <v>343</v>
      </c>
      <c r="C53" s="388" t="s">
        <v>308</v>
      </c>
      <c r="E53" s="389">
        <v>519151.86</v>
      </c>
      <c r="G53" s="389">
        <v>519151.86</v>
      </c>
      <c r="H53" s="390" t="s">
        <v>491</v>
      </c>
    </row>
    <row r="54" spans="1:9" x14ac:dyDescent="0.2">
      <c r="A54" s="388" t="s">
        <v>492</v>
      </c>
      <c r="B54" s="388" t="s">
        <v>343</v>
      </c>
      <c r="C54" s="388" t="s">
        <v>308</v>
      </c>
      <c r="E54" s="389">
        <v>122642.41</v>
      </c>
      <c r="G54" s="389">
        <v>122642.41</v>
      </c>
      <c r="H54" s="390" t="s">
        <v>7889</v>
      </c>
    </row>
    <row r="55" spans="1:9" x14ac:dyDescent="0.2">
      <c r="A55" s="388" t="s">
        <v>496</v>
      </c>
      <c r="B55" s="388" t="s">
        <v>343</v>
      </c>
      <c r="C55" s="388" t="s">
        <v>308</v>
      </c>
      <c r="E55" s="389">
        <v>1350671.79</v>
      </c>
      <c r="G55" s="389">
        <v>1350671.79</v>
      </c>
      <c r="H55" s="390" t="s">
        <v>7891</v>
      </c>
    </row>
    <row r="56" spans="1:9" x14ac:dyDescent="0.2">
      <c r="A56" s="388" t="s">
        <v>624</v>
      </c>
      <c r="B56" s="388" t="s">
        <v>343</v>
      </c>
      <c r="C56" s="388" t="s">
        <v>308</v>
      </c>
      <c r="E56" s="389">
        <v>284159</v>
      </c>
      <c r="G56" s="389">
        <v>284159</v>
      </c>
      <c r="H56" s="390" t="s">
        <v>626</v>
      </c>
    </row>
    <row r="57" spans="1:9" x14ac:dyDescent="0.2">
      <c r="A57" s="388" t="s">
        <v>501</v>
      </c>
      <c r="B57" s="388" t="s">
        <v>343</v>
      </c>
      <c r="C57" s="388" t="s">
        <v>308</v>
      </c>
      <c r="E57" s="389">
        <v>2654032</v>
      </c>
      <c r="G57" s="389">
        <v>2654032</v>
      </c>
      <c r="H57" s="390" t="s">
        <v>503</v>
      </c>
    </row>
    <row r="58" spans="1:9" x14ac:dyDescent="0.2">
      <c r="A58" s="388" t="s">
        <v>504</v>
      </c>
      <c r="B58" s="388" t="s">
        <v>343</v>
      </c>
      <c r="C58" s="388" t="s">
        <v>308</v>
      </c>
      <c r="E58" s="389">
        <v>225</v>
      </c>
      <c r="G58" s="389">
        <v>225</v>
      </c>
      <c r="H58" s="390" t="s">
        <v>505</v>
      </c>
    </row>
    <row r="59" spans="1:9" x14ac:dyDescent="0.2">
      <c r="A59" s="388" t="s">
        <v>627</v>
      </c>
      <c r="B59" s="388" t="s">
        <v>343</v>
      </c>
      <c r="C59" s="388" t="s">
        <v>308</v>
      </c>
      <c r="E59" s="389">
        <v>1579470</v>
      </c>
      <c r="G59" s="389">
        <v>1579470</v>
      </c>
      <c r="H59" s="390" t="s">
        <v>628</v>
      </c>
    </row>
    <row r="60" spans="1:9" x14ac:dyDescent="0.2">
      <c r="A60" s="88" t="s">
        <v>508</v>
      </c>
      <c r="B60" s="88" t="s">
        <v>343</v>
      </c>
      <c r="C60" s="88" t="s">
        <v>308</v>
      </c>
      <c r="D60" s="89"/>
      <c r="E60" s="89">
        <v>67495441.890000001</v>
      </c>
      <c r="F60" s="89">
        <v>5358385.17</v>
      </c>
      <c r="G60" s="89">
        <v>62137056.719999999</v>
      </c>
      <c r="H60" s="90" t="s">
        <v>509</v>
      </c>
      <c r="I60" s="91"/>
    </row>
    <row r="61" spans="1:9" x14ac:dyDescent="0.2">
      <c r="A61" s="388" t="s">
        <v>510</v>
      </c>
      <c r="B61" s="388" t="s">
        <v>343</v>
      </c>
      <c r="C61" s="388" t="s">
        <v>308</v>
      </c>
      <c r="F61" s="389">
        <v>46250018</v>
      </c>
      <c r="G61" s="389">
        <v>-46250018</v>
      </c>
      <c r="H61" s="390" t="s">
        <v>523</v>
      </c>
    </row>
    <row r="62" spans="1:9" x14ac:dyDescent="0.2">
      <c r="A62" s="388" t="s">
        <v>524</v>
      </c>
      <c r="B62" s="388" t="s">
        <v>343</v>
      </c>
      <c r="C62" s="388" t="s">
        <v>308</v>
      </c>
      <c r="E62" s="389">
        <v>2918988.6</v>
      </c>
      <c r="G62" s="389">
        <v>2918988.6</v>
      </c>
      <c r="H62" s="390" t="s">
        <v>526</v>
      </c>
    </row>
    <row r="63" spans="1:9" x14ac:dyDescent="0.2">
      <c r="A63" s="388" t="s">
        <v>527</v>
      </c>
      <c r="B63" s="388" t="s">
        <v>343</v>
      </c>
      <c r="C63" s="388" t="s">
        <v>308</v>
      </c>
      <c r="F63" s="389">
        <v>13032229.210000001</v>
      </c>
      <c r="G63" s="389">
        <v>-13032229.210000001</v>
      </c>
      <c r="H63" s="390" t="s">
        <v>529</v>
      </c>
    </row>
    <row r="64" spans="1:9" x14ac:dyDescent="0.2">
      <c r="A64" s="388" t="s">
        <v>530</v>
      </c>
      <c r="B64" s="388" t="s">
        <v>343</v>
      </c>
      <c r="C64" s="388" t="s">
        <v>308</v>
      </c>
      <c r="E64" s="389">
        <v>1624000.75</v>
      </c>
      <c r="G64" s="389">
        <v>1624000.75</v>
      </c>
      <c r="H64" s="390" t="s">
        <v>533</v>
      </c>
    </row>
    <row r="65" spans="1:9" x14ac:dyDescent="0.2">
      <c r="A65" s="388" t="s">
        <v>534</v>
      </c>
      <c r="B65" s="388" t="s">
        <v>343</v>
      </c>
      <c r="C65" s="388" t="s">
        <v>308</v>
      </c>
      <c r="F65" s="389">
        <v>8120806.0700000003</v>
      </c>
      <c r="G65" s="389">
        <v>-8120806.0700000003</v>
      </c>
      <c r="H65" s="390" t="s">
        <v>536</v>
      </c>
    </row>
    <row r="66" spans="1:9" x14ac:dyDescent="0.2">
      <c r="A66" s="388" t="s">
        <v>636</v>
      </c>
      <c r="B66" s="388" t="s">
        <v>343</v>
      </c>
      <c r="C66" s="388" t="s">
        <v>308</v>
      </c>
      <c r="E66" s="389">
        <v>454946.05</v>
      </c>
      <c r="G66" s="389">
        <v>454946.05</v>
      </c>
      <c r="H66" s="390" t="s">
        <v>638</v>
      </c>
    </row>
    <row r="67" spans="1:9" x14ac:dyDescent="0.2">
      <c r="A67" s="388" t="s">
        <v>537</v>
      </c>
      <c r="B67" s="388" t="s">
        <v>343</v>
      </c>
      <c r="C67" s="388" t="s">
        <v>308</v>
      </c>
      <c r="F67" s="389">
        <v>920853.58</v>
      </c>
      <c r="G67" s="389">
        <v>-920853.58</v>
      </c>
      <c r="H67" s="390" t="s">
        <v>8554</v>
      </c>
    </row>
    <row r="68" spans="1:9" x14ac:dyDescent="0.2">
      <c r="A68" s="388" t="s">
        <v>540</v>
      </c>
      <c r="B68" s="388" t="s">
        <v>343</v>
      </c>
      <c r="C68" s="388" t="s">
        <v>308</v>
      </c>
      <c r="F68" s="389">
        <v>522703.68</v>
      </c>
      <c r="G68" s="389">
        <v>-522703.68</v>
      </c>
      <c r="H68" s="390" t="s">
        <v>544</v>
      </c>
    </row>
    <row r="69" spans="1:9" x14ac:dyDescent="0.2">
      <c r="A69" s="388" t="s">
        <v>545</v>
      </c>
      <c r="B69" s="388" t="s">
        <v>343</v>
      </c>
      <c r="C69" s="388" t="s">
        <v>308</v>
      </c>
      <c r="F69" s="389">
        <v>2394167.7799999998</v>
      </c>
      <c r="G69" s="389">
        <v>-2394167.7799999998</v>
      </c>
      <c r="H69" s="390" t="s">
        <v>7896</v>
      </c>
    </row>
    <row r="70" spans="1:9" x14ac:dyDescent="0.2">
      <c r="A70" s="388" t="s">
        <v>552</v>
      </c>
      <c r="B70" s="388" t="s">
        <v>343</v>
      </c>
      <c r="C70" s="388" t="s">
        <v>308</v>
      </c>
      <c r="E70" s="389">
        <v>920853.58</v>
      </c>
      <c r="G70" s="389">
        <v>920853.58</v>
      </c>
      <c r="H70" s="390" t="s">
        <v>8555</v>
      </c>
    </row>
    <row r="71" spans="1:9" x14ac:dyDescent="0.2">
      <c r="A71" s="388" t="s">
        <v>643</v>
      </c>
      <c r="B71" s="388" t="s">
        <v>343</v>
      </c>
      <c r="C71" s="388" t="s">
        <v>308</v>
      </c>
      <c r="F71" s="389">
        <v>269285</v>
      </c>
      <c r="G71" s="389">
        <v>-269285</v>
      </c>
      <c r="H71" s="390" t="s">
        <v>645</v>
      </c>
    </row>
    <row r="72" spans="1:9" x14ac:dyDescent="0.2">
      <c r="A72" s="388" t="s">
        <v>555</v>
      </c>
      <c r="B72" s="388" t="s">
        <v>343</v>
      </c>
      <c r="C72" s="388" t="s">
        <v>308</v>
      </c>
      <c r="F72" s="389">
        <v>2906048</v>
      </c>
      <c r="G72" s="389">
        <v>-2906048</v>
      </c>
      <c r="H72" s="390" t="s">
        <v>557</v>
      </c>
    </row>
    <row r="73" spans="1:9" x14ac:dyDescent="0.2">
      <c r="A73" s="88" t="s">
        <v>560</v>
      </c>
      <c r="B73" s="88" t="s">
        <v>343</v>
      </c>
      <c r="C73" s="88" t="s">
        <v>308</v>
      </c>
      <c r="D73" s="89"/>
      <c r="E73" s="89">
        <v>5918788.9800000004</v>
      </c>
      <c r="F73" s="89">
        <v>74416111.319999993</v>
      </c>
      <c r="G73" s="89">
        <v>-68497322.340000004</v>
      </c>
      <c r="H73" s="90" t="s">
        <v>561</v>
      </c>
      <c r="I73" s="91"/>
    </row>
    <row r="74" spans="1:9" x14ac:dyDescent="0.2">
      <c r="A74" s="88" t="s">
        <v>343</v>
      </c>
      <c r="B74" s="88" t="s">
        <v>343</v>
      </c>
      <c r="C74" s="88" t="s">
        <v>308</v>
      </c>
      <c r="D74" s="89"/>
      <c r="E74" s="89">
        <v>519416579.33999997</v>
      </c>
      <c r="F74" s="89">
        <v>519416579.33999997</v>
      </c>
      <c r="G74" s="89"/>
      <c r="H74" s="90" t="s">
        <v>1107</v>
      </c>
      <c r="I74" s="91"/>
    </row>
    <row r="75" spans="1:9" x14ac:dyDescent="0.2">
      <c r="A75" s="88" t="s">
        <v>1108</v>
      </c>
      <c r="B75" s="88" t="s">
        <v>343</v>
      </c>
      <c r="C75" s="88" t="s">
        <v>308</v>
      </c>
      <c r="D75" s="89"/>
      <c r="E75" s="89"/>
      <c r="F75" s="89"/>
      <c r="G75" s="89"/>
      <c r="H75" s="90"/>
      <c r="I75" s="91"/>
    </row>
    <row r="76" spans="1:9" x14ac:dyDescent="0.2">
      <c r="A76" s="88" t="s">
        <v>1007</v>
      </c>
      <c r="B76" s="88" t="s">
        <v>343</v>
      </c>
      <c r="C76" s="88" t="s">
        <v>308</v>
      </c>
      <c r="D76" s="89">
        <v>138209178.22999999</v>
      </c>
      <c r="E76" s="89">
        <v>114517223.98999999</v>
      </c>
      <c r="F76" s="89">
        <v>93101877.469999999</v>
      </c>
      <c r="G76" s="89">
        <v>159624524.75</v>
      </c>
      <c r="H76" s="90" t="s">
        <v>7860</v>
      </c>
      <c r="I76" s="91"/>
    </row>
    <row r="77" spans="1:9" x14ac:dyDescent="0.2">
      <c r="A77" s="88" t="s">
        <v>1012</v>
      </c>
      <c r="B77" s="88" t="s">
        <v>343</v>
      </c>
      <c r="C77" s="88" t="s">
        <v>308</v>
      </c>
      <c r="D77" s="89">
        <v>33893692.609999999</v>
      </c>
      <c r="E77" s="89">
        <v>191270229.15000001</v>
      </c>
      <c r="F77" s="89">
        <v>209379885.86000001</v>
      </c>
      <c r="G77" s="89">
        <v>15784035.9</v>
      </c>
      <c r="H77" s="90" t="s">
        <v>7865</v>
      </c>
      <c r="I77" s="91"/>
    </row>
    <row r="78" spans="1:9" x14ac:dyDescent="0.2">
      <c r="A78" s="88" t="s">
        <v>1075</v>
      </c>
      <c r="B78" s="88" t="s">
        <v>343</v>
      </c>
      <c r="C78" s="88" t="s">
        <v>308</v>
      </c>
      <c r="D78" s="89">
        <v>3221142.12</v>
      </c>
      <c r="E78" s="89">
        <v>101212243.38</v>
      </c>
      <c r="F78" s="89">
        <v>103745068.20999999</v>
      </c>
      <c r="G78" s="89">
        <v>688317.29</v>
      </c>
      <c r="H78" s="90" t="s">
        <v>1076</v>
      </c>
      <c r="I78" s="91"/>
    </row>
    <row r="79" spans="1:9" x14ac:dyDescent="0.2">
      <c r="A79" s="88" t="s">
        <v>1088</v>
      </c>
      <c r="B79" s="88" t="s">
        <v>343</v>
      </c>
      <c r="C79" s="88" t="s">
        <v>308</v>
      </c>
      <c r="D79" s="89">
        <v>-175324012.96000001</v>
      </c>
      <c r="E79" s="89">
        <v>39002651.950000003</v>
      </c>
      <c r="F79" s="89">
        <v>33415251.309999999</v>
      </c>
      <c r="G79" s="89">
        <v>-169736612.31999999</v>
      </c>
      <c r="H79" s="90" t="s">
        <v>7876</v>
      </c>
      <c r="I79" s="91"/>
    </row>
    <row r="80" spans="1:9" x14ac:dyDescent="0.2">
      <c r="A80" s="88" t="s">
        <v>508</v>
      </c>
      <c r="B80" s="88" t="s">
        <v>343</v>
      </c>
      <c r="C80" s="88" t="s">
        <v>308</v>
      </c>
      <c r="D80" s="89"/>
      <c r="E80" s="89">
        <v>67495441.890000001</v>
      </c>
      <c r="F80" s="89">
        <v>5358385.17</v>
      </c>
      <c r="G80" s="89">
        <v>62137056.719999999</v>
      </c>
      <c r="H80" s="90" t="s">
        <v>509</v>
      </c>
      <c r="I80" s="91"/>
    </row>
    <row r="81" spans="1:9" x14ac:dyDescent="0.2">
      <c r="A81" s="88" t="s">
        <v>560</v>
      </c>
      <c r="B81" s="88" t="s">
        <v>343</v>
      </c>
      <c r="C81" s="88" t="s">
        <v>308</v>
      </c>
      <c r="D81" s="89"/>
      <c r="E81" s="89">
        <v>5918788.9800000004</v>
      </c>
      <c r="F81" s="89">
        <v>74416111.319999993</v>
      </c>
      <c r="G81" s="89">
        <v>-68497322.340000004</v>
      </c>
      <c r="H81" s="90" t="s">
        <v>561</v>
      </c>
      <c r="I81" s="91"/>
    </row>
    <row r="82" spans="1:9" x14ac:dyDescent="0.2">
      <c r="A82" s="88" t="s">
        <v>1109</v>
      </c>
      <c r="B82" s="88" t="s">
        <v>343</v>
      </c>
      <c r="C82" s="88" t="s">
        <v>308</v>
      </c>
      <c r="D82" s="89"/>
      <c r="E82" s="89"/>
      <c r="F82" s="89"/>
      <c r="G82" s="89"/>
      <c r="H82" s="90" t="s">
        <v>1110</v>
      </c>
      <c r="I82" s="91"/>
    </row>
    <row r="83" spans="1:9" x14ac:dyDescent="0.2">
      <c r="A83" s="88" t="s">
        <v>343</v>
      </c>
      <c r="B83" s="88" t="s">
        <v>343</v>
      </c>
      <c r="C83" s="88" t="s">
        <v>308</v>
      </c>
      <c r="D83" s="89"/>
      <c r="E83" s="89">
        <v>519416579.33999997</v>
      </c>
      <c r="F83" s="89">
        <v>519416579.33999997</v>
      </c>
      <c r="G83" s="89"/>
      <c r="H83" s="90" t="s">
        <v>1107</v>
      </c>
      <c r="I83" s="91"/>
    </row>
    <row r="85" spans="1:9" s="91" customFormat="1" x14ac:dyDescent="0.2">
      <c r="A85" s="88"/>
      <c r="B85" s="88"/>
      <c r="C85" s="88"/>
      <c r="D85" s="89"/>
      <c r="E85" s="89"/>
      <c r="F85" s="89"/>
      <c r="G85" s="89">
        <f>-G81-G80</f>
        <v>6360265.6200000048</v>
      </c>
      <c r="H85" s="90" t="s">
        <v>1310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31"/>
  <sheetViews>
    <sheetView topLeftCell="A393" workbookViewId="0">
      <selection activeCell="H408" sqref="H408"/>
    </sheetView>
  </sheetViews>
  <sheetFormatPr defaultRowHeight="12.75" x14ac:dyDescent="0.2"/>
  <cols>
    <col min="1" max="1" width="7.7109375" style="846" customWidth="1"/>
    <col min="3" max="3" width="4.28515625" customWidth="1"/>
    <col min="4" max="4" width="4.85546875" bestFit="1" customWidth="1"/>
    <col min="5" max="5" width="14.42578125" bestFit="1" customWidth="1"/>
    <col min="6" max="7" width="13.7109375" bestFit="1" customWidth="1"/>
    <col min="8" max="8" width="14.42578125" bestFit="1" customWidth="1"/>
    <col min="9" max="9" width="49.5703125" customWidth="1"/>
    <col min="10" max="10" width="13.42578125" bestFit="1" customWidth="1"/>
    <col min="11" max="12" width="12.7109375" bestFit="1" customWidth="1"/>
    <col min="13" max="13" width="17.42578125" bestFit="1" customWidth="1"/>
    <col min="14" max="14" width="9.140625" bestFit="1" customWidth="1"/>
  </cols>
  <sheetData>
    <row r="1" spans="1:14" ht="13.5" thickBot="1" x14ac:dyDescent="0.25">
      <c r="A1" s="1027" t="s">
        <v>7275</v>
      </c>
      <c r="B1" s="1024" t="s">
        <v>300</v>
      </c>
      <c r="C1" s="1024" t="s">
        <v>301</v>
      </c>
      <c r="D1" s="1024" t="s">
        <v>992</v>
      </c>
      <c r="E1" s="1025" t="s">
        <v>302</v>
      </c>
      <c r="F1" s="1025" t="s">
        <v>303</v>
      </c>
      <c r="G1" s="1025" t="s">
        <v>304</v>
      </c>
      <c r="H1" s="1025" t="s">
        <v>305</v>
      </c>
      <c r="I1" s="1026" t="s">
        <v>993</v>
      </c>
      <c r="J1" s="91"/>
    </row>
    <row r="2" spans="1:14" ht="13.5" thickTop="1" x14ac:dyDescent="0.2">
      <c r="A2" s="846">
        <v>21</v>
      </c>
      <c r="B2" s="88" t="s">
        <v>306</v>
      </c>
      <c r="C2" s="88" t="s">
        <v>314</v>
      </c>
      <c r="D2" s="88" t="s">
        <v>308</v>
      </c>
      <c r="E2" s="89">
        <v>5042500</v>
      </c>
      <c r="F2" s="89"/>
      <c r="G2" s="89">
        <v>5042500</v>
      </c>
      <c r="H2" s="89"/>
      <c r="I2" s="90" t="s">
        <v>660</v>
      </c>
      <c r="J2" s="224" t="s">
        <v>4827</v>
      </c>
      <c r="K2" s="131" t="s">
        <v>4828</v>
      </c>
      <c r="L2" s="131" t="s">
        <v>4829</v>
      </c>
      <c r="M2" s="131" t="s">
        <v>4830</v>
      </c>
    </row>
    <row r="3" spans="1:14" x14ac:dyDescent="0.2">
      <c r="A3" s="1030">
        <v>21</v>
      </c>
      <c r="B3" s="708" t="s">
        <v>306</v>
      </c>
      <c r="C3" s="708" t="s">
        <v>325</v>
      </c>
      <c r="D3" s="708" t="s">
        <v>308</v>
      </c>
      <c r="E3" s="709">
        <v>136694.44</v>
      </c>
      <c r="F3" s="709">
        <v>53305.56</v>
      </c>
      <c r="G3" s="709">
        <v>190000</v>
      </c>
      <c r="H3" s="709"/>
      <c r="I3" s="710" t="s">
        <v>667</v>
      </c>
      <c r="J3" s="224" t="s">
        <v>412</v>
      </c>
      <c r="K3" s="451"/>
      <c r="L3" s="131"/>
      <c r="M3" s="131"/>
    </row>
    <row r="4" spans="1:14" x14ac:dyDescent="0.2">
      <c r="A4" s="846">
        <v>22</v>
      </c>
      <c r="B4" s="88" t="s">
        <v>306</v>
      </c>
      <c r="C4" s="88" t="s">
        <v>5354</v>
      </c>
      <c r="D4" s="88" t="s">
        <v>308</v>
      </c>
      <c r="E4" s="89">
        <v>5300000</v>
      </c>
      <c r="F4" s="89"/>
      <c r="G4" s="89">
        <v>5300000</v>
      </c>
      <c r="H4" s="402"/>
      <c r="I4" s="90" t="s">
        <v>5355</v>
      </c>
      <c r="J4" s="451">
        <f>E2+E3</f>
        <v>5179194.4400000004</v>
      </c>
      <c r="K4" s="451">
        <f>F3</f>
        <v>53305.56</v>
      </c>
      <c r="L4" s="451">
        <f>G2+G3</f>
        <v>5232500</v>
      </c>
      <c r="M4" s="451">
        <f>J4+K4-L4</f>
        <v>0</v>
      </c>
    </row>
    <row r="5" spans="1:14" x14ac:dyDescent="0.2">
      <c r="A5" s="846">
        <v>22</v>
      </c>
      <c r="B5" s="88" t="s">
        <v>306</v>
      </c>
      <c r="C5" s="88" t="s">
        <v>5969</v>
      </c>
      <c r="D5" s="88" t="s">
        <v>308</v>
      </c>
      <c r="E5" s="89">
        <v>28900000</v>
      </c>
      <c r="F5" s="89"/>
      <c r="G5" s="89"/>
      <c r="H5" s="658">
        <v>28900000</v>
      </c>
      <c r="I5" s="90" t="s">
        <v>5970</v>
      </c>
      <c r="J5" s="224" t="s">
        <v>413</v>
      </c>
      <c r="K5" s="131"/>
      <c r="L5" s="131"/>
      <c r="M5" s="131"/>
    </row>
    <row r="6" spans="1:14" x14ac:dyDescent="0.2">
      <c r="A6" s="846">
        <v>22</v>
      </c>
      <c r="B6" s="88" t="s">
        <v>306</v>
      </c>
      <c r="C6" s="88" t="s">
        <v>7249</v>
      </c>
      <c r="D6" s="88" t="s">
        <v>308</v>
      </c>
      <c r="E6" s="89">
        <v>0</v>
      </c>
      <c r="F6" s="89">
        <v>11300000</v>
      </c>
      <c r="G6" s="89"/>
      <c r="H6" s="478">
        <v>11300000</v>
      </c>
      <c r="I6" s="90" t="s">
        <v>7250</v>
      </c>
      <c r="J6" s="451">
        <v>0</v>
      </c>
      <c r="K6" s="451">
        <v>0</v>
      </c>
      <c r="L6" s="451">
        <v>0</v>
      </c>
      <c r="M6" s="451">
        <f>J6+K6-L6</f>
        <v>0</v>
      </c>
    </row>
    <row r="7" spans="1:14" x14ac:dyDescent="0.2">
      <c r="A7" s="846">
        <v>22</v>
      </c>
      <c r="B7" s="88" t="s">
        <v>306</v>
      </c>
      <c r="C7" s="88" t="s">
        <v>5356</v>
      </c>
      <c r="D7" s="88" t="s">
        <v>308</v>
      </c>
      <c r="E7" s="89">
        <v>101768.75</v>
      </c>
      <c r="F7" s="89"/>
      <c r="G7" s="89">
        <v>101768.75</v>
      </c>
      <c r="H7" s="402"/>
      <c r="I7" s="90" t="s">
        <v>5357</v>
      </c>
      <c r="J7" s="711">
        <f>J6+J4</f>
        <v>5179194.4400000004</v>
      </c>
      <c r="K7" s="711">
        <f>K6+K4</f>
        <v>53305.56</v>
      </c>
      <c r="L7" s="711">
        <f>L6+L4</f>
        <v>5232500</v>
      </c>
      <c r="M7" s="711">
        <f>M4+M6</f>
        <v>0</v>
      </c>
    </row>
    <row r="8" spans="1:14" x14ac:dyDescent="0.2">
      <c r="A8" s="846">
        <v>22</v>
      </c>
      <c r="B8" s="88" t="s">
        <v>306</v>
      </c>
      <c r="C8" s="88" t="s">
        <v>5971</v>
      </c>
      <c r="D8" s="88" t="s">
        <v>308</v>
      </c>
      <c r="E8" s="89">
        <v>4087594.55</v>
      </c>
      <c r="F8" s="89"/>
      <c r="G8" s="89">
        <v>955779.67</v>
      </c>
      <c r="H8" s="658">
        <v>3131814.88</v>
      </c>
      <c r="I8" s="90" t="s">
        <v>5972</v>
      </c>
    </row>
    <row r="9" spans="1:14" x14ac:dyDescent="0.2">
      <c r="A9" s="846">
        <v>22</v>
      </c>
      <c r="B9" s="88" t="s">
        <v>306</v>
      </c>
      <c r="C9" s="88" t="s">
        <v>7251</v>
      </c>
      <c r="D9" s="88" t="s">
        <v>308</v>
      </c>
      <c r="E9" s="89">
        <v>0</v>
      </c>
      <c r="F9" s="89">
        <v>2418190</v>
      </c>
      <c r="G9" s="89">
        <v>149453.65</v>
      </c>
      <c r="H9" s="478">
        <v>2268736.35</v>
      </c>
      <c r="I9" s="90" t="s">
        <v>7252</v>
      </c>
      <c r="J9" s="224" t="s">
        <v>4827</v>
      </c>
      <c r="K9" s="131" t="s">
        <v>4828</v>
      </c>
      <c r="L9" s="131" t="s">
        <v>4829</v>
      </c>
      <c r="M9" s="131" t="s">
        <v>4830</v>
      </c>
    </row>
    <row r="10" spans="1:14" x14ac:dyDescent="0.2">
      <c r="A10" s="846">
        <v>22</v>
      </c>
      <c r="B10" s="88" t="s">
        <v>306</v>
      </c>
      <c r="C10" s="88" t="s">
        <v>1283</v>
      </c>
      <c r="D10" s="88" t="s">
        <v>308</v>
      </c>
      <c r="E10" s="89">
        <v>59566.12</v>
      </c>
      <c r="F10" s="89">
        <v>120633.88</v>
      </c>
      <c r="G10" s="89">
        <v>180200</v>
      </c>
      <c r="H10" s="89"/>
      <c r="I10" s="90" t="s">
        <v>5359</v>
      </c>
      <c r="J10" s="224" t="s">
        <v>412</v>
      </c>
      <c r="K10" s="451"/>
      <c r="L10" s="131"/>
      <c r="M10" s="131"/>
    </row>
    <row r="11" spans="1:14" x14ac:dyDescent="0.2">
      <c r="A11" s="846">
        <v>22</v>
      </c>
      <c r="B11" s="88" t="s">
        <v>306</v>
      </c>
      <c r="C11" s="88" t="s">
        <v>5361</v>
      </c>
      <c r="D11" s="88" t="s">
        <v>308</v>
      </c>
      <c r="E11" s="89">
        <v>1039597.25</v>
      </c>
      <c r="F11" s="89">
        <v>1445000</v>
      </c>
      <c r="G11" s="89">
        <v>1445000</v>
      </c>
      <c r="H11" s="89">
        <v>1039597.25</v>
      </c>
      <c r="I11" s="90" t="s">
        <v>5973</v>
      </c>
      <c r="J11" s="450">
        <f>E4+E5+E6+E7+E8+E9+E10+E11+E12</f>
        <v>39488526.669999994</v>
      </c>
      <c r="K11" s="450">
        <f>F6+F9+F10+F11+F12</f>
        <v>15651744.83</v>
      </c>
      <c r="L11" s="450">
        <f>G4+G7+G8+G9+G10+G11+G12</f>
        <v>8390152.0700000003</v>
      </c>
      <c r="M11" s="450">
        <f>J11+K11-L11</f>
        <v>46750119.429999992</v>
      </c>
    </row>
    <row r="12" spans="1:14" x14ac:dyDescent="0.2">
      <c r="A12" s="1030">
        <v>22</v>
      </c>
      <c r="B12" s="708" t="s">
        <v>306</v>
      </c>
      <c r="C12" s="708" t="s">
        <v>7253</v>
      </c>
      <c r="D12" s="708" t="s">
        <v>308</v>
      </c>
      <c r="E12" s="709">
        <v>0</v>
      </c>
      <c r="F12" s="709">
        <v>367920.95</v>
      </c>
      <c r="G12" s="709">
        <v>257950</v>
      </c>
      <c r="H12" s="709">
        <v>109970.95</v>
      </c>
      <c r="I12" s="710" t="s">
        <v>7254</v>
      </c>
      <c r="J12" s="224"/>
      <c r="K12" s="131"/>
      <c r="L12" s="131"/>
      <c r="M12" s="131"/>
    </row>
    <row r="13" spans="1:14" x14ac:dyDescent="0.2">
      <c r="B13" s="88" t="s">
        <v>306</v>
      </c>
      <c r="C13" s="88" t="s">
        <v>343</v>
      </c>
      <c r="D13" s="88" t="s">
        <v>308</v>
      </c>
      <c r="E13" s="89">
        <v>44667721.109999999</v>
      </c>
      <c r="F13" s="89">
        <v>15705050.390000001</v>
      </c>
      <c r="G13" s="89">
        <v>13622652.07</v>
      </c>
      <c r="H13" s="89">
        <v>46750119.43</v>
      </c>
      <c r="I13" s="90" t="s">
        <v>344</v>
      </c>
      <c r="J13" s="450">
        <f>J7+J11</f>
        <v>44667721.109999992</v>
      </c>
      <c r="K13" s="451">
        <f>K7+K11</f>
        <v>15705050.390000001</v>
      </c>
      <c r="L13" s="451">
        <f>L11+L7</f>
        <v>13622652.07</v>
      </c>
      <c r="M13" s="450">
        <f>M11+M7</f>
        <v>46750119.429999992</v>
      </c>
    </row>
    <row r="14" spans="1:14" x14ac:dyDescent="0.2">
      <c r="B14" s="88" t="s">
        <v>345</v>
      </c>
      <c r="C14" s="88" t="s">
        <v>319</v>
      </c>
      <c r="D14" s="88" t="s">
        <v>308</v>
      </c>
      <c r="E14" s="89">
        <v>648968.57999999996</v>
      </c>
      <c r="F14" s="89">
        <v>5190117.59</v>
      </c>
      <c r="G14" s="89">
        <v>5813251.2599999998</v>
      </c>
      <c r="H14" s="89">
        <v>25834.91</v>
      </c>
      <c r="I14" s="90" t="s">
        <v>1279</v>
      </c>
      <c r="J14" s="91"/>
    </row>
    <row r="15" spans="1:14" x14ac:dyDescent="0.2">
      <c r="B15" s="88" t="s">
        <v>345</v>
      </c>
      <c r="C15" s="88" t="s">
        <v>349</v>
      </c>
      <c r="D15" s="88" t="s">
        <v>308</v>
      </c>
      <c r="E15" s="89">
        <v>1585669.07</v>
      </c>
      <c r="F15" s="89">
        <v>12983385.42</v>
      </c>
      <c r="G15" s="89">
        <v>14073155.73</v>
      </c>
      <c r="H15" s="89">
        <v>495898.76</v>
      </c>
      <c r="I15" s="90" t="s">
        <v>1280</v>
      </c>
      <c r="J15" s="880" t="s">
        <v>6651</v>
      </c>
      <c r="K15" s="881" t="s">
        <v>400</v>
      </c>
      <c r="L15" s="881"/>
      <c r="M15" s="882" t="s">
        <v>8010</v>
      </c>
    </row>
    <row r="16" spans="1:14" x14ac:dyDescent="0.2">
      <c r="B16" s="88" t="s">
        <v>345</v>
      </c>
      <c r="C16" s="88" t="s">
        <v>840</v>
      </c>
      <c r="D16" s="88" t="s">
        <v>308</v>
      </c>
      <c r="E16" s="89">
        <v>45968863.439999998</v>
      </c>
      <c r="F16" s="89">
        <v>158428.96</v>
      </c>
      <c r="G16" s="89">
        <v>1360</v>
      </c>
      <c r="H16" s="89">
        <v>46125932.399999999</v>
      </c>
      <c r="I16" s="90" t="s">
        <v>590</v>
      </c>
      <c r="J16" s="883">
        <f>H4+H7</f>
        <v>0</v>
      </c>
      <c r="K16" s="94">
        <f>H10</f>
        <v>0</v>
      </c>
      <c r="M16" s="884">
        <v>0</v>
      </c>
      <c r="N16" s="1031">
        <v>42248</v>
      </c>
    </row>
    <row r="17" spans="1:14" x14ac:dyDescent="0.2">
      <c r="B17" s="88" t="s">
        <v>345</v>
      </c>
      <c r="C17" s="88" t="s">
        <v>994</v>
      </c>
      <c r="D17" s="88" t="s">
        <v>308</v>
      </c>
      <c r="E17" s="89">
        <v>6993243.8499999996</v>
      </c>
      <c r="F17" s="89">
        <v>2971933.37</v>
      </c>
      <c r="G17" s="89"/>
      <c r="H17" s="89">
        <v>9965177.2200000007</v>
      </c>
      <c r="I17" s="90" t="s">
        <v>5360</v>
      </c>
      <c r="J17" s="547">
        <f>H5+H8</f>
        <v>32031814.879999999</v>
      </c>
      <c r="K17" s="94">
        <f>H11</f>
        <v>1039597.25</v>
      </c>
      <c r="M17" s="94">
        <v>34899704.219999999</v>
      </c>
      <c r="N17" s="1031">
        <v>43566</v>
      </c>
    </row>
    <row r="18" spans="1:14" x14ac:dyDescent="0.2">
      <c r="B18" s="88" t="s">
        <v>345</v>
      </c>
      <c r="C18" s="88" t="s">
        <v>5361</v>
      </c>
      <c r="D18" s="88" t="s">
        <v>308</v>
      </c>
      <c r="E18" s="89">
        <v>44015281.859999999</v>
      </c>
      <c r="F18" s="89">
        <v>416091.33</v>
      </c>
      <c r="G18" s="89">
        <v>1210</v>
      </c>
      <c r="H18" s="89">
        <v>44430163.189999998</v>
      </c>
      <c r="I18" s="90" t="s">
        <v>5362</v>
      </c>
      <c r="J18" s="735">
        <f>H6+H9</f>
        <v>13568736.35</v>
      </c>
      <c r="K18" s="94">
        <f>H12</f>
        <v>109970.95</v>
      </c>
      <c r="M18" s="94">
        <v>13913485.970000001</v>
      </c>
      <c r="N18" s="1031">
        <v>44468</v>
      </c>
    </row>
    <row r="19" spans="1:14" x14ac:dyDescent="0.2">
      <c r="A19" s="846">
        <v>26</v>
      </c>
      <c r="B19" s="88" t="s">
        <v>345</v>
      </c>
      <c r="C19" s="88" t="s">
        <v>343</v>
      </c>
      <c r="D19" s="88" t="s">
        <v>308</v>
      </c>
      <c r="E19" s="89">
        <v>99212026.799999997</v>
      </c>
      <c r="F19" s="89">
        <v>21719956.670000002</v>
      </c>
      <c r="G19" s="89">
        <v>19888976.989999998</v>
      </c>
      <c r="H19" s="89">
        <v>101043006.48</v>
      </c>
      <c r="I19" s="90" t="s">
        <v>348</v>
      </c>
      <c r="J19" s="887">
        <f>J16+J17+J18</f>
        <v>45600551.229999997</v>
      </c>
      <c r="K19" s="374">
        <f>K16+K17+K18</f>
        <v>1149568.2</v>
      </c>
      <c r="L19" s="878">
        <f>J19+K19</f>
        <v>46750119.43</v>
      </c>
      <c r="M19" s="888">
        <f>M16+M17+M18</f>
        <v>48813190.189999998</v>
      </c>
    </row>
    <row r="20" spans="1:14" x14ac:dyDescent="0.2">
      <c r="B20" s="88" t="s">
        <v>1007</v>
      </c>
      <c r="C20" s="88" t="s">
        <v>343</v>
      </c>
      <c r="D20" s="88" t="s">
        <v>308</v>
      </c>
      <c r="E20" s="89">
        <v>143879747.91</v>
      </c>
      <c r="F20" s="89">
        <v>37425007.060000002</v>
      </c>
      <c r="G20" s="89">
        <v>33511629.059999999</v>
      </c>
      <c r="H20" s="89">
        <v>147793125.91</v>
      </c>
      <c r="I20" s="90" t="s">
        <v>101</v>
      </c>
    </row>
    <row r="21" spans="1:14" x14ac:dyDescent="0.2">
      <c r="B21" s="88" t="s">
        <v>349</v>
      </c>
      <c r="C21" s="88" t="s">
        <v>307</v>
      </c>
      <c r="D21" s="88" t="s">
        <v>308</v>
      </c>
      <c r="E21" s="89">
        <v>35516</v>
      </c>
      <c r="F21" s="89"/>
      <c r="G21" s="89"/>
      <c r="H21" s="89">
        <v>35516</v>
      </c>
      <c r="I21" s="90" t="s">
        <v>350</v>
      </c>
      <c r="J21" s="91"/>
    </row>
    <row r="22" spans="1:14" x14ac:dyDescent="0.2">
      <c r="A22" s="846">
        <v>3</v>
      </c>
      <c r="B22" s="88" t="s">
        <v>349</v>
      </c>
      <c r="C22" s="88" t="s">
        <v>343</v>
      </c>
      <c r="D22" s="88" t="s">
        <v>308</v>
      </c>
      <c r="E22" s="89">
        <v>35516</v>
      </c>
      <c r="F22" s="89"/>
      <c r="G22" s="89"/>
      <c r="H22" s="89">
        <v>35516</v>
      </c>
      <c r="I22" s="90" t="s">
        <v>350</v>
      </c>
      <c r="J22" s="91"/>
    </row>
    <row r="23" spans="1:14" x14ac:dyDescent="0.2">
      <c r="B23" s="88" t="s">
        <v>351</v>
      </c>
      <c r="C23" s="88" t="s">
        <v>307</v>
      </c>
      <c r="D23" s="88" t="s">
        <v>308</v>
      </c>
      <c r="E23" s="89">
        <v>9484323.5500000007</v>
      </c>
      <c r="F23" s="89">
        <v>257972</v>
      </c>
      <c r="G23" s="89"/>
      <c r="H23" s="89">
        <v>9742295.5500000007</v>
      </c>
      <c r="I23" s="90" t="s">
        <v>6633</v>
      </c>
      <c r="J23" s="91"/>
    </row>
    <row r="24" spans="1:14" x14ac:dyDescent="0.2">
      <c r="A24" s="846">
        <v>5</v>
      </c>
      <c r="B24" s="88" t="s">
        <v>351</v>
      </c>
      <c r="C24" s="88" t="s">
        <v>343</v>
      </c>
      <c r="D24" s="88" t="s">
        <v>308</v>
      </c>
      <c r="E24" s="89">
        <v>9484323.5500000007</v>
      </c>
      <c r="F24" s="89">
        <v>257972</v>
      </c>
      <c r="G24" s="89"/>
      <c r="H24" s="89">
        <v>9742295.5500000007</v>
      </c>
      <c r="I24" s="90" t="s">
        <v>6633</v>
      </c>
      <c r="J24" s="91"/>
    </row>
    <row r="25" spans="1:14" x14ac:dyDescent="0.2">
      <c r="A25" s="846" t="s">
        <v>7234</v>
      </c>
      <c r="B25" s="88" t="s">
        <v>325</v>
      </c>
      <c r="C25" s="88" t="s">
        <v>349</v>
      </c>
      <c r="D25" s="88" t="s">
        <v>308</v>
      </c>
      <c r="E25" s="89">
        <v>-35516</v>
      </c>
      <c r="F25" s="89"/>
      <c r="G25" s="89"/>
      <c r="H25" s="89">
        <v>-35516</v>
      </c>
      <c r="I25" s="90" t="s">
        <v>353</v>
      </c>
      <c r="J25" s="91"/>
    </row>
    <row r="26" spans="1:14" x14ac:dyDescent="0.2">
      <c r="A26" s="846" t="s">
        <v>7235</v>
      </c>
      <c r="B26" s="88" t="s">
        <v>325</v>
      </c>
      <c r="C26" s="88" t="s">
        <v>351</v>
      </c>
      <c r="D26" s="88" t="s">
        <v>308</v>
      </c>
      <c r="E26" s="89">
        <v>-8041944.5499999998</v>
      </c>
      <c r="F26" s="89"/>
      <c r="G26" s="89">
        <v>465969</v>
      </c>
      <c r="H26" s="89">
        <v>-8507913.5500000007</v>
      </c>
      <c r="I26" s="90" t="s">
        <v>6634</v>
      </c>
      <c r="J26" s="91"/>
    </row>
    <row r="27" spans="1:14" x14ac:dyDescent="0.2">
      <c r="B27" s="88" t="s">
        <v>325</v>
      </c>
      <c r="C27" s="88" t="s">
        <v>343</v>
      </c>
      <c r="D27" s="88" t="s">
        <v>308</v>
      </c>
      <c r="E27" s="89">
        <v>-8077460.5499999998</v>
      </c>
      <c r="F27" s="89"/>
      <c r="G27" s="89">
        <v>465969</v>
      </c>
      <c r="H27" s="89">
        <v>-8543429.5500000007</v>
      </c>
      <c r="I27" s="90" t="s">
        <v>355</v>
      </c>
      <c r="J27" s="91"/>
    </row>
    <row r="28" spans="1:14" x14ac:dyDescent="0.2">
      <c r="B28" s="88" t="s">
        <v>327</v>
      </c>
      <c r="C28" s="88" t="s">
        <v>307</v>
      </c>
      <c r="D28" s="88" t="s">
        <v>308</v>
      </c>
      <c r="E28" s="89">
        <v>2398848.12</v>
      </c>
      <c r="F28" s="89"/>
      <c r="G28" s="89">
        <v>64200</v>
      </c>
      <c r="H28" s="89">
        <v>2334648.12</v>
      </c>
      <c r="I28" s="90" t="s">
        <v>356</v>
      </c>
      <c r="J28" s="91"/>
    </row>
    <row r="29" spans="1:14" x14ac:dyDescent="0.2">
      <c r="B29" s="88" t="s">
        <v>327</v>
      </c>
      <c r="C29" s="88" t="s">
        <v>319</v>
      </c>
      <c r="D29" s="88" t="s">
        <v>308</v>
      </c>
      <c r="E29" s="89">
        <v>1105593.68</v>
      </c>
      <c r="F29" s="89">
        <v>223053</v>
      </c>
      <c r="G29" s="89">
        <v>274646</v>
      </c>
      <c r="H29" s="89">
        <v>1054000.68</v>
      </c>
      <c r="I29" s="90" t="s">
        <v>357</v>
      </c>
      <c r="J29" s="91"/>
    </row>
    <row r="30" spans="1:14" x14ac:dyDescent="0.2">
      <c r="A30" s="846">
        <v>47</v>
      </c>
      <c r="B30" s="88" t="s">
        <v>327</v>
      </c>
      <c r="C30" s="88" t="s">
        <v>343</v>
      </c>
      <c r="D30" s="88" t="s">
        <v>308</v>
      </c>
      <c r="E30" s="89">
        <v>3504441.8</v>
      </c>
      <c r="F30" s="89">
        <v>223053</v>
      </c>
      <c r="G30" s="89">
        <v>338846</v>
      </c>
      <c r="H30" s="89">
        <v>3388648.8</v>
      </c>
      <c r="I30" s="90" t="s">
        <v>358</v>
      </c>
      <c r="J30" s="91"/>
    </row>
    <row r="31" spans="1:14" x14ac:dyDescent="0.2">
      <c r="B31" s="88" t="s">
        <v>359</v>
      </c>
      <c r="C31" s="88" t="s">
        <v>327</v>
      </c>
      <c r="D31" s="88" t="s">
        <v>308</v>
      </c>
      <c r="E31" s="89">
        <v>-3221118.2</v>
      </c>
      <c r="F31" s="89">
        <v>338846</v>
      </c>
      <c r="G31" s="89">
        <v>207956.6</v>
      </c>
      <c r="H31" s="89">
        <v>-3090228.8</v>
      </c>
      <c r="I31" s="90" t="s">
        <v>360</v>
      </c>
      <c r="J31" s="91"/>
    </row>
    <row r="32" spans="1:14" x14ac:dyDescent="0.2">
      <c r="A32" s="846" t="s">
        <v>7236</v>
      </c>
      <c r="B32" s="88" t="s">
        <v>359</v>
      </c>
      <c r="C32" s="88" t="s">
        <v>343</v>
      </c>
      <c r="D32" s="88" t="s">
        <v>308</v>
      </c>
      <c r="E32" s="89">
        <v>-3221118.2</v>
      </c>
      <c r="F32" s="89">
        <v>338846</v>
      </c>
      <c r="G32" s="89">
        <v>207956.6</v>
      </c>
      <c r="H32" s="89">
        <v>-3090228.8</v>
      </c>
      <c r="I32" s="90" t="s">
        <v>361</v>
      </c>
      <c r="J32" s="91"/>
    </row>
    <row r="33" spans="1:10" x14ac:dyDescent="0.2">
      <c r="B33" s="88" t="s">
        <v>362</v>
      </c>
      <c r="C33" s="88" t="s">
        <v>307</v>
      </c>
      <c r="D33" s="88" t="s">
        <v>308</v>
      </c>
      <c r="E33" s="89"/>
      <c r="F33" s="89">
        <v>318472</v>
      </c>
      <c r="G33" s="89">
        <v>257972</v>
      </c>
      <c r="H33" s="89">
        <v>60500</v>
      </c>
      <c r="I33" s="90" t="s">
        <v>363</v>
      </c>
      <c r="J33" s="91"/>
    </row>
    <row r="34" spans="1:10" x14ac:dyDescent="0.2">
      <c r="B34" s="88" t="s">
        <v>362</v>
      </c>
      <c r="C34" s="88" t="s">
        <v>319</v>
      </c>
      <c r="D34" s="88" t="s">
        <v>308</v>
      </c>
      <c r="E34" s="89"/>
      <c r="F34" s="89">
        <v>223053</v>
      </c>
      <c r="G34" s="89">
        <v>223053</v>
      </c>
      <c r="H34" s="89"/>
      <c r="I34" s="90" t="s">
        <v>365</v>
      </c>
      <c r="J34" s="91"/>
    </row>
    <row r="35" spans="1:10" x14ac:dyDescent="0.2">
      <c r="A35" s="846">
        <v>50</v>
      </c>
      <c r="B35" s="88" t="s">
        <v>362</v>
      </c>
      <c r="C35" s="88" t="s">
        <v>343</v>
      </c>
      <c r="D35" s="88" t="s">
        <v>308</v>
      </c>
      <c r="E35" s="89"/>
      <c r="F35" s="89">
        <v>541525</v>
      </c>
      <c r="G35" s="89">
        <v>481025</v>
      </c>
      <c r="H35" s="89">
        <v>60500</v>
      </c>
      <c r="I35" s="90" t="s">
        <v>366</v>
      </c>
      <c r="J35" s="91"/>
    </row>
    <row r="36" spans="1:10" x14ac:dyDescent="0.2">
      <c r="B36" s="88" t="s">
        <v>370</v>
      </c>
      <c r="C36" s="88" t="s">
        <v>307</v>
      </c>
      <c r="D36" s="88" t="s">
        <v>308</v>
      </c>
      <c r="E36" s="89">
        <v>6121</v>
      </c>
      <c r="F36" s="89">
        <v>591842</v>
      </c>
      <c r="G36" s="89">
        <v>584166</v>
      </c>
      <c r="H36" s="89">
        <v>13797</v>
      </c>
      <c r="I36" s="90" t="s">
        <v>371</v>
      </c>
      <c r="J36" s="91"/>
    </row>
    <row r="37" spans="1:10" x14ac:dyDescent="0.2">
      <c r="A37" s="846">
        <v>53</v>
      </c>
      <c r="B37" s="88" t="s">
        <v>370</v>
      </c>
      <c r="C37" s="88" t="s">
        <v>343</v>
      </c>
      <c r="D37" s="88" t="s">
        <v>308</v>
      </c>
      <c r="E37" s="89">
        <v>6121</v>
      </c>
      <c r="F37" s="89">
        <v>591842</v>
      </c>
      <c r="G37" s="89">
        <v>584166</v>
      </c>
      <c r="H37" s="89">
        <v>13797</v>
      </c>
      <c r="I37" s="90" t="s">
        <v>372</v>
      </c>
      <c r="J37" s="91"/>
    </row>
    <row r="38" spans="1:10" x14ac:dyDescent="0.2">
      <c r="B38" s="88" t="s">
        <v>373</v>
      </c>
      <c r="C38" s="88" t="s">
        <v>307</v>
      </c>
      <c r="D38" s="88" t="s">
        <v>308</v>
      </c>
      <c r="E38" s="89">
        <v>22560</v>
      </c>
      <c r="F38" s="89">
        <v>242400</v>
      </c>
      <c r="G38" s="89">
        <v>243000</v>
      </c>
      <c r="H38" s="89">
        <v>21960</v>
      </c>
      <c r="I38" s="90" t="s">
        <v>374</v>
      </c>
      <c r="J38" s="91"/>
    </row>
    <row r="39" spans="1:10" x14ac:dyDescent="0.2">
      <c r="B39" s="88" t="s">
        <v>373</v>
      </c>
      <c r="C39" s="88" t="s">
        <v>319</v>
      </c>
      <c r="D39" s="88" t="s">
        <v>308</v>
      </c>
      <c r="E39" s="89">
        <v>108000</v>
      </c>
      <c r="F39" s="89">
        <v>108000</v>
      </c>
      <c r="G39" s="89">
        <v>108000</v>
      </c>
      <c r="H39" s="89">
        <v>108000</v>
      </c>
      <c r="I39" s="90" t="s">
        <v>684</v>
      </c>
      <c r="J39" s="91"/>
    </row>
    <row r="40" spans="1:10" x14ac:dyDescent="0.2">
      <c r="A40" s="846">
        <v>54</v>
      </c>
      <c r="B40" s="88" t="s">
        <v>373</v>
      </c>
      <c r="C40" s="88" t="s">
        <v>343</v>
      </c>
      <c r="D40" s="88" t="s">
        <v>308</v>
      </c>
      <c r="E40" s="89">
        <v>130560</v>
      </c>
      <c r="F40" s="89">
        <v>350400</v>
      </c>
      <c r="G40" s="89">
        <v>351000</v>
      </c>
      <c r="H40" s="89">
        <v>129960</v>
      </c>
      <c r="I40" s="90" t="s">
        <v>375</v>
      </c>
      <c r="J40" s="91"/>
    </row>
    <row r="41" spans="1:10" x14ac:dyDescent="0.2">
      <c r="B41" s="88" t="s">
        <v>376</v>
      </c>
      <c r="C41" s="88" t="s">
        <v>307</v>
      </c>
      <c r="D41" s="88" t="s">
        <v>308</v>
      </c>
      <c r="E41" s="89"/>
      <c r="F41" s="89">
        <v>23615000</v>
      </c>
      <c r="G41" s="89">
        <v>23615000</v>
      </c>
      <c r="H41" s="89"/>
      <c r="I41" s="90" t="s">
        <v>377</v>
      </c>
      <c r="J41" s="91"/>
    </row>
    <row r="42" spans="1:10" x14ac:dyDescent="0.2">
      <c r="B42" s="88" t="s">
        <v>376</v>
      </c>
      <c r="C42" s="88" t="s">
        <v>347</v>
      </c>
      <c r="D42" s="88" t="s">
        <v>308</v>
      </c>
      <c r="E42" s="89"/>
      <c r="F42" s="89">
        <v>28653</v>
      </c>
      <c r="G42" s="89">
        <v>28653</v>
      </c>
      <c r="H42" s="89"/>
      <c r="I42" s="90" t="s">
        <v>1285</v>
      </c>
      <c r="J42" s="91"/>
    </row>
    <row r="43" spans="1:10" x14ac:dyDescent="0.2">
      <c r="A43" s="846">
        <v>53</v>
      </c>
      <c r="B43" s="88" t="s">
        <v>376</v>
      </c>
      <c r="C43" s="88" t="s">
        <v>343</v>
      </c>
      <c r="D43" s="88" t="s">
        <v>308</v>
      </c>
      <c r="E43" s="89"/>
      <c r="F43" s="89">
        <v>23643653</v>
      </c>
      <c r="G43" s="89">
        <v>23643653</v>
      </c>
      <c r="H43" s="89"/>
      <c r="I43" s="90" t="s">
        <v>377</v>
      </c>
      <c r="J43" s="91"/>
    </row>
    <row r="44" spans="1:10" x14ac:dyDescent="0.2">
      <c r="B44" s="88" t="s">
        <v>378</v>
      </c>
      <c r="C44" s="88" t="s">
        <v>307</v>
      </c>
      <c r="D44" s="88" t="s">
        <v>308</v>
      </c>
      <c r="E44" s="89">
        <v>5990585.5300000003</v>
      </c>
      <c r="F44" s="89">
        <v>42940244.350000001</v>
      </c>
      <c r="G44" s="89">
        <v>38383388.640000001</v>
      </c>
      <c r="H44" s="89">
        <v>10547441.24</v>
      </c>
      <c r="I44" s="90" t="s">
        <v>379</v>
      </c>
      <c r="J44" s="91"/>
    </row>
    <row r="45" spans="1:10" x14ac:dyDescent="0.2">
      <c r="B45" s="88" t="s">
        <v>378</v>
      </c>
      <c r="C45" s="88" t="s">
        <v>382</v>
      </c>
      <c r="D45" s="88" t="s">
        <v>308</v>
      </c>
      <c r="E45" s="89">
        <v>2266095.64</v>
      </c>
      <c r="F45" s="89">
        <v>4668286</v>
      </c>
      <c r="G45" s="89">
        <v>6814431</v>
      </c>
      <c r="H45" s="89">
        <v>119950.64</v>
      </c>
      <c r="I45" s="90" t="s">
        <v>383</v>
      </c>
      <c r="J45" s="91"/>
    </row>
    <row r="46" spans="1:10" x14ac:dyDescent="0.2">
      <c r="B46" s="88" t="s">
        <v>378</v>
      </c>
      <c r="C46" s="88" t="s">
        <v>384</v>
      </c>
      <c r="D46" s="88" t="s">
        <v>308</v>
      </c>
      <c r="E46" s="89">
        <v>724450.88</v>
      </c>
      <c r="F46" s="89">
        <v>1052052</v>
      </c>
      <c r="G46" s="89">
        <v>1725017.5</v>
      </c>
      <c r="H46" s="89">
        <v>51485.38</v>
      </c>
      <c r="I46" s="90" t="s">
        <v>1286</v>
      </c>
      <c r="J46" s="91"/>
    </row>
    <row r="47" spans="1:10" x14ac:dyDescent="0.2">
      <c r="B47" s="88" t="s">
        <v>378</v>
      </c>
      <c r="C47" s="88" t="s">
        <v>385</v>
      </c>
      <c r="D47" s="88" t="s">
        <v>308</v>
      </c>
      <c r="E47" s="89">
        <v>756775.71</v>
      </c>
      <c r="F47" s="89">
        <v>1609386</v>
      </c>
      <c r="G47" s="89">
        <v>2117796.5</v>
      </c>
      <c r="H47" s="89">
        <v>248365.21</v>
      </c>
      <c r="I47" s="90" t="s">
        <v>1287</v>
      </c>
      <c r="J47" s="91"/>
    </row>
    <row r="48" spans="1:10" x14ac:dyDescent="0.2">
      <c r="B48" s="88" t="s">
        <v>378</v>
      </c>
      <c r="C48" s="88" t="s">
        <v>387</v>
      </c>
      <c r="D48" s="88" t="s">
        <v>308</v>
      </c>
      <c r="E48" s="89">
        <v>64762.79</v>
      </c>
      <c r="F48" s="89">
        <v>1487996.47</v>
      </c>
      <c r="G48" s="89">
        <v>1512486.79</v>
      </c>
      <c r="H48" s="89">
        <v>40272.47</v>
      </c>
      <c r="I48" s="90" t="s">
        <v>388</v>
      </c>
      <c r="J48" s="91"/>
    </row>
    <row r="49" spans="1:10" x14ac:dyDescent="0.2">
      <c r="B49" s="88" t="s">
        <v>378</v>
      </c>
      <c r="C49" s="88" t="s">
        <v>389</v>
      </c>
      <c r="D49" s="88" t="s">
        <v>308</v>
      </c>
      <c r="E49" s="89">
        <v>49532.44</v>
      </c>
      <c r="F49" s="89">
        <v>541245.9</v>
      </c>
      <c r="G49" s="89">
        <v>563009.09</v>
      </c>
      <c r="H49" s="89">
        <v>27769.25</v>
      </c>
      <c r="I49" s="90" t="s">
        <v>390</v>
      </c>
      <c r="J49" s="91"/>
    </row>
    <row r="50" spans="1:10" x14ac:dyDescent="0.2">
      <c r="B50" s="88" t="s">
        <v>378</v>
      </c>
      <c r="C50" s="88" t="s">
        <v>391</v>
      </c>
      <c r="D50" s="88" t="s">
        <v>308</v>
      </c>
      <c r="E50" s="89">
        <v>21427.96</v>
      </c>
      <c r="F50" s="89">
        <v>193025.63</v>
      </c>
      <c r="G50" s="89">
        <v>185312.18</v>
      </c>
      <c r="H50" s="89">
        <v>29141.41</v>
      </c>
      <c r="I50" s="90" t="s">
        <v>392</v>
      </c>
      <c r="J50" s="91"/>
    </row>
    <row r="51" spans="1:10" x14ac:dyDescent="0.2">
      <c r="B51" s="88" t="s">
        <v>378</v>
      </c>
      <c r="C51" s="88" t="s">
        <v>592</v>
      </c>
      <c r="D51" s="88" t="s">
        <v>308</v>
      </c>
      <c r="E51" s="89">
        <v>23541.09</v>
      </c>
      <c r="F51" s="89">
        <v>89425.5</v>
      </c>
      <c r="G51" s="89">
        <v>93272.7</v>
      </c>
      <c r="H51" s="89">
        <v>19693.89</v>
      </c>
      <c r="I51" s="90" t="s">
        <v>593</v>
      </c>
      <c r="J51" s="91"/>
    </row>
    <row r="52" spans="1:10" x14ac:dyDescent="0.2">
      <c r="B52" s="88" t="s">
        <v>378</v>
      </c>
      <c r="C52" s="88" t="s">
        <v>594</v>
      </c>
      <c r="D52" s="88" t="s">
        <v>308</v>
      </c>
      <c r="E52" s="89">
        <v>29077.35</v>
      </c>
      <c r="F52" s="89">
        <v>78871.199999999997</v>
      </c>
      <c r="G52" s="89">
        <v>93072.82</v>
      </c>
      <c r="H52" s="89">
        <v>14875.73</v>
      </c>
      <c r="I52" s="90" t="s">
        <v>1009</v>
      </c>
      <c r="J52" s="91"/>
    </row>
    <row r="53" spans="1:10" x14ac:dyDescent="0.2">
      <c r="B53" s="88" t="s">
        <v>378</v>
      </c>
      <c r="C53" s="88" t="s">
        <v>398</v>
      </c>
      <c r="D53" s="88" t="s">
        <v>308</v>
      </c>
      <c r="E53" s="89">
        <v>24620.61</v>
      </c>
      <c r="F53" s="89">
        <v>428458.72</v>
      </c>
      <c r="G53" s="89">
        <v>420403.92</v>
      </c>
      <c r="H53" s="89">
        <v>32675.41</v>
      </c>
      <c r="I53" s="90" t="s">
        <v>596</v>
      </c>
      <c r="J53" s="91"/>
    </row>
    <row r="54" spans="1:10" x14ac:dyDescent="0.2">
      <c r="B54" s="88" t="s">
        <v>378</v>
      </c>
      <c r="C54" s="88" t="s">
        <v>597</v>
      </c>
      <c r="D54" s="88" t="s">
        <v>308</v>
      </c>
      <c r="E54" s="89">
        <v>17987.259999999998</v>
      </c>
      <c r="F54" s="89">
        <v>171472.49</v>
      </c>
      <c r="G54" s="89">
        <v>164728.26</v>
      </c>
      <c r="H54" s="89">
        <v>24731.49</v>
      </c>
      <c r="I54" s="90" t="s">
        <v>598</v>
      </c>
      <c r="J54" s="91"/>
    </row>
    <row r="55" spans="1:10" x14ac:dyDescent="0.2">
      <c r="B55" s="88" t="s">
        <v>378</v>
      </c>
      <c r="C55" s="88" t="s">
        <v>399</v>
      </c>
      <c r="D55" s="88" t="s">
        <v>308</v>
      </c>
      <c r="E55" s="89">
        <v>3721.86</v>
      </c>
      <c r="F55" s="89">
        <v>0.36</v>
      </c>
      <c r="G55" s="89"/>
      <c r="H55" s="89">
        <v>3722.22</v>
      </c>
      <c r="I55" s="90" t="s">
        <v>601</v>
      </c>
      <c r="J55" s="91"/>
    </row>
    <row r="56" spans="1:10" x14ac:dyDescent="0.2">
      <c r="B56" s="88" t="s">
        <v>378</v>
      </c>
      <c r="C56" s="88" t="s">
        <v>797</v>
      </c>
      <c r="D56" s="88" t="s">
        <v>308</v>
      </c>
      <c r="E56" s="89">
        <v>1462840.84</v>
      </c>
      <c r="F56" s="89">
        <v>6915600.1399999997</v>
      </c>
      <c r="G56" s="89">
        <v>3800000</v>
      </c>
      <c r="H56" s="89">
        <v>4578440.9800000004</v>
      </c>
      <c r="I56" s="90" t="s">
        <v>5363</v>
      </c>
      <c r="J56" s="91"/>
    </row>
    <row r="57" spans="1:10" x14ac:dyDescent="0.2">
      <c r="A57" s="846">
        <v>52</v>
      </c>
      <c r="B57" s="88" t="s">
        <v>378</v>
      </c>
      <c r="C57" s="88" t="s">
        <v>343</v>
      </c>
      <c r="D57" s="88" t="s">
        <v>308</v>
      </c>
      <c r="E57" s="89">
        <v>11435419.960000001</v>
      </c>
      <c r="F57" s="89">
        <v>60176064.759999998</v>
      </c>
      <c r="G57" s="89">
        <v>55872919.399999999</v>
      </c>
      <c r="H57" s="89">
        <v>15738565.32</v>
      </c>
      <c r="I57" s="90" t="s">
        <v>393</v>
      </c>
      <c r="J57" s="91"/>
    </row>
    <row r="58" spans="1:10" x14ac:dyDescent="0.2">
      <c r="B58" s="88" t="s">
        <v>1012</v>
      </c>
      <c r="C58" s="88" t="s">
        <v>343</v>
      </c>
      <c r="D58" s="88" t="s">
        <v>308</v>
      </c>
      <c r="E58" s="89">
        <v>13297803.560000001</v>
      </c>
      <c r="F58" s="89">
        <v>86123355.760000005</v>
      </c>
      <c r="G58" s="89">
        <v>81945535</v>
      </c>
      <c r="H58" s="89">
        <v>17475624.32</v>
      </c>
      <c r="I58" s="90" t="s">
        <v>1013</v>
      </c>
      <c r="J58" s="91"/>
    </row>
    <row r="59" spans="1:10" x14ac:dyDescent="0.2">
      <c r="A59" s="846">
        <v>34</v>
      </c>
      <c r="B59" s="88" t="s">
        <v>394</v>
      </c>
      <c r="C59" s="88" t="s">
        <v>385</v>
      </c>
      <c r="D59" s="88" t="s">
        <v>308</v>
      </c>
      <c r="E59" s="89">
        <v>321121</v>
      </c>
      <c r="F59" s="89">
        <v>9572482.5</v>
      </c>
      <c r="G59" s="89">
        <v>9564188</v>
      </c>
      <c r="H59" s="89">
        <v>329415.5</v>
      </c>
      <c r="I59" s="90" t="s">
        <v>689</v>
      </c>
      <c r="J59" s="91"/>
    </row>
    <row r="60" spans="1:10" x14ac:dyDescent="0.2">
      <c r="B60" s="388" t="s">
        <v>394</v>
      </c>
      <c r="C60" s="388" t="s">
        <v>347</v>
      </c>
      <c r="D60" s="388" t="s">
        <v>316</v>
      </c>
      <c r="E60" s="389">
        <v>63144</v>
      </c>
      <c r="F60" s="389">
        <v>3404551</v>
      </c>
      <c r="G60" s="389">
        <v>3384336</v>
      </c>
      <c r="H60" s="389">
        <v>83359</v>
      </c>
      <c r="I60" s="390" t="s">
        <v>1014</v>
      </c>
    </row>
    <row r="61" spans="1:10" x14ac:dyDescent="0.2">
      <c r="B61" s="388" t="s">
        <v>394</v>
      </c>
      <c r="C61" s="388" t="s">
        <v>347</v>
      </c>
      <c r="D61" s="388" t="s">
        <v>317</v>
      </c>
      <c r="E61" s="389">
        <v>42141</v>
      </c>
      <c r="F61" s="389">
        <v>1528991</v>
      </c>
      <c r="G61" s="389">
        <v>1525158</v>
      </c>
      <c r="H61" s="389">
        <v>45974</v>
      </c>
      <c r="I61" s="390" t="s">
        <v>1015</v>
      </c>
    </row>
    <row r="62" spans="1:10" x14ac:dyDescent="0.2">
      <c r="B62" s="388" t="s">
        <v>394</v>
      </c>
      <c r="C62" s="388" t="s">
        <v>347</v>
      </c>
      <c r="D62" s="388" t="s">
        <v>1016</v>
      </c>
      <c r="E62" s="389">
        <v>46861</v>
      </c>
      <c r="F62" s="389">
        <v>1170358</v>
      </c>
      <c r="G62" s="389">
        <v>1181769</v>
      </c>
      <c r="H62" s="389">
        <v>35450</v>
      </c>
      <c r="I62" s="390" t="s">
        <v>1017</v>
      </c>
    </row>
    <row r="63" spans="1:10" x14ac:dyDescent="0.2">
      <c r="B63" s="388" t="s">
        <v>394</v>
      </c>
      <c r="C63" s="388" t="s">
        <v>347</v>
      </c>
      <c r="D63" s="388" t="s">
        <v>1018</v>
      </c>
      <c r="E63" s="389">
        <v>1902</v>
      </c>
      <c r="F63" s="389">
        <v>57728</v>
      </c>
      <c r="G63" s="389">
        <v>58204</v>
      </c>
      <c r="H63" s="389">
        <v>1426</v>
      </c>
      <c r="I63" s="390" t="s">
        <v>1019</v>
      </c>
    </row>
    <row r="64" spans="1:10" x14ac:dyDescent="0.2">
      <c r="B64" s="388" t="s">
        <v>394</v>
      </c>
      <c r="C64" s="388" t="s">
        <v>347</v>
      </c>
      <c r="D64" s="388" t="s">
        <v>382</v>
      </c>
      <c r="E64" s="389">
        <v>184</v>
      </c>
      <c r="F64" s="389">
        <v>531806</v>
      </c>
      <c r="G64" s="389">
        <v>531990</v>
      </c>
      <c r="I64" s="390" t="s">
        <v>1020</v>
      </c>
    </row>
    <row r="65" spans="1:14" x14ac:dyDescent="0.2">
      <c r="B65" s="388" t="s">
        <v>394</v>
      </c>
      <c r="C65" s="388" t="s">
        <v>347</v>
      </c>
      <c r="D65" s="388" t="s">
        <v>1021</v>
      </c>
      <c r="F65" s="389">
        <v>77658</v>
      </c>
      <c r="G65" s="389">
        <v>77658</v>
      </c>
      <c r="I65" s="390" t="s">
        <v>1022</v>
      </c>
    </row>
    <row r="66" spans="1:14" x14ac:dyDescent="0.2">
      <c r="B66" s="388" t="s">
        <v>394</v>
      </c>
      <c r="C66" s="388" t="s">
        <v>347</v>
      </c>
      <c r="D66" s="388" t="s">
        <v>306</v>
      </c>
      <c r="F66" s="389">
        <v>162205</v>
      </c>
      <c r="G66" s="389">
        <v>162205</v>
      </c>
      <c r="I66" s="390" t="s">
        <v>1023</v>
      </c>
    </row>
    <row r="67" spans="1:14" x14ac:dyDescent="0.2">
      <c r="B67" s="388" t="s">
        <v>394</v>
      </c>
      <c r="C67" s="388" t="s">
        <v>347</v>
      </c>
      <c r="D67" s="388" t="s">
        <v>1024</v>
      </c>
      <c r="F67" s="389">
        <v>144334</v>
      </c>
      <c r="G67" s="389">
        <v>144334</v>
      </c>
      <c r="I67" s="390" t="s">
        <v>1025</v>
      </c>
    </row>
    <row r="68" spans="1:14" x14ac:dyDescent="0.2">
      <c r="B68" s="388" t="s">
        <v>394</v>
      </c>
      <c r="C68" s="388" t="s">
        <v>347</v>
      </c>
      <c r="D68" s="388" t="s">
        <v>617</v>
      </c>
      <c r="F68" s="389">
        <v>217319</v>
      </c>
      <c r="G68" s="389">
        <v>217319</v>
      </c>
      <c r="I68" s="390" t="s">
        <v>1026</v>
      </c>
    </row>
    <row r="69" spans="1:14" x14ac:dyDescent="0.2">
      <c r="B69" s="388" t="s">
        <v>394</v>
      </c>
      <c r="C69" s="388" t="s">
        <v>347</v>
      </c>
      <c r="D69" s="388" t="s">
        <v>1027</v>
      </c>
      <c r="F69" s="389">
        <v>68582</v>
      </c>
      <c r="G69" s="389">
        <v>68582</v>
      </c>
      <c r="I69" s="390" t="s">
        <v>1028</v>
      </c>
    </row>
    <row r="70" spans="1:14" x14ac:dyDescent="0.2">
      <c r="B70" s="388" t="s">
        <v>394</v>
      </c>
      <c r="C70" s="388" t="s">
        <v>347</v>
      </c>
      <c r="D70" s="388" t="s">
        <v>1029</v>
      </c>
      <c r="F70" s="389">
        <v>14648</v>
      </c>
      <c r="G70" s="389">
        <v>14648</v>
      </c>
      <c r="I70" s="390" t="s">
        <v>1030</v>
      </c>
    </row>
    <row r="71" spans="1:14" x14ac:dyDescent="0.2">
      <c r="B71" s="388" t="s">
        <v>394</v>
      </c>
      <c r="C71" s="388" t="s">
        <v>347</v>
      </c>
      <c r="D71" s="388" t="s">
        <v>385</v>
      </c>
      <c r="F71" s="389">
        <v>242185</v>
      </c>
      <c r="G71" s="389">
        <v>242185</v>
      </c>
      <c r="I71" s="390" t="s">
        <v>1031</v>
      </c>
    </row>
    <row r="72" spans="1:14" x14ac:dyDescent="0.2">
      <c r="B72" s="388" t="s">
        <v>394</v>
      </c>
      <c r="C72" s="388" t="s">
        <v>347</v>
      </c>
      <c r="D72" s="388" t="s">
        <v>1032</v>
      </c>
      <c r="E72" s="389">
        <v>3652</v>
      </c>
      <c r="F72" s="389">
        <v>77711</v>
      </c>
      <c r="G72" s="389">
        <v>79531</v>
      </c>
      <c r="H72" s="389">
        <v>1832</v>
      </c>
      <c r="I72" s="390" t="s">
        <v>1033</v>
      </c>
    </row>
    <row r="73" spans="1:14" x14ac:dyDescent="0.2">
      <c r="B73" s="388" t="s">
        <v>394</v>
      </c>
      <c r="C73" s="388" t="s">
        <v>347</v>
      </c>
      <c r="D73" s="388" t="s">
        <v>387</v>
      </c>
      <c r="F73" s="389">
        <v>334236</v>
      </c>
      <c r="G73" s="389">
        <v>334236</v>
      </c>
      <c r="I73" s="390" t="s">
        <v>1034</v>
      </c>
    </row>
    <row r="74" spans="1:14" x14ac:dyDescent="0.2">
      <c r="B74" s="388" t="s">
        <v>394</v>
      </c>
      <c r="C74" s="388" t="s">
        <v>347</v>
      </c>
      <c r="D74" s="388" t="s">
        <v>389</v>
      </c>
      <c r="F74" s="389">
        <v>207594</v>
      </c>
      <c r="G74" s="389">
        <v>207594</v>
      </c>
      <c r="I74" s="390" t="s">
        <v>1035</v>
      </c>
    </row>
    <row r="75" spans="1:14" x14ac:dyDescent="0.2">
      <c r="B75" s="388" t="s">
        <v>394</v>
      </c>
      <c r="C75" s="388" t="s">
        <v>347</v>
      </c>
      <c r="D75" s="388" t="s">
        <v>399</v>
      </c>
      <c r="F75" s="389">
        <v>540350</v>
      </c>
      <c r="G75" s="389">
        <v>540350</v>
      </c>
      <c r="I75" s="390" t="s">
        <v>1036</v>
      </c>
    </row>
    <row r="76" spans="1:14" x14ac:dyDescent="0.2">
      <c r="B76" s="388" t="s">
        <v>394</v>
      </c>
      <c r="C76" s="388" t="s">
        <v>347</v>
      </c>
      <c r="D76" s="388" t="s">
        <v>1010</v>
      </c>
      <c r="E76" s="389">
        <v>-8</v>
      </c>
      <c r="F76" s="389">
        <v>258179</v>
      </c>
      <c r="G76" s="389">
        <v>258171</v>
      </c>
      <c r="I76" s="390" t="s">
        <v>1037</v>
      </c>
    </row>
    <row r="77" spans="1:14" x14ac:dyDescent="0.2">
      <c r="B77" s="388" t="s">
        <v>394</v>
      </c>
      <c r="C77" s="388" t="s">
        <v>347</v>
      </c>
      <c r="D77" s="388" t="s">
        <v>797</v>
      </c>
      <c r="F77" s="389">
        <v>445240</v>
      </c>
      <c r="G77" s="389">
        <v>445240</v>
      </c>
      <c r="I77" s="390" t="s">
        <v>1038</v>
      </c>
    </row>
    <row r="78" spans="1:14" x14ac:dyDescent="0.2">
      <c r="B78" s="388" t="s">
        <v>394</v>
      </c>
      <c r="C78" s="388" t="s">
        <v>347</v>
      </c>
      <c r="D78" s="388" t="s">
        <v>602</v>
      </c>
      <c r="F78" s="389">
        <v>156252</v>
      </c>
      <c r="G78" s="389">
        <v>156252</v>
      </c>
      <c r="I78" s="390" t="s">
        <v>1039</v>
      </c>
    </row>
    <row r="79" spans="1:14" x14ac:dyDescent="0.2">
      <c r="A79" s="846">
        <v>35</v>
      </c>
      <c r="B79" s="88" t="s">
        <v>394</v>
      </c>
      <c r="C79" s="88" t="s">
        <v>347</v>
      </c>
      <c r="D79" s="88" t="s">
        <v>308</v>
      </c>
      <c r="E79" s="89">
        <v>157876</v>
      </c>
      <c r="F79" s="89">
        <v>9639927</v>
      </c>
      <c r="G79" s="89">
        <v>9629762</v>
      </c>
      <c r="H79" s="1035">
        <v>168041</v>
      </c>
      <c r="I79" s="90" t="s">
        <v>395</v>
      </c>
      <c r="J79" s="136"/>
      <c r="L79" s="445">
        <f>H79</f>
        <v>168041</v>
      </c>
      <c r="M79" s="565" t="s">
        <v>1681</v>
      </c>
      <c r="N79" s="565"/>
    </row>
    <row r="80" spans="1:14" x14ac:dyDescent="0.2">
      <c r="B80" s="388" t="s">
        <v>394</v>
      </c>
      <c r="C80" s="388" t="s">
        <v>336</v>
      </c>
      <c r="D80" s="388" t="s">
        <v>883</v>
      </c>
      <c r="E80" s="389">
        <v>146039</v>
      </c>
      <c r="F80" s="389">
        <v>3192681</v>
      </c>
      <c r="G80" s="389">
        <v>3207341</v>
      </c>
      <c r="H80" s="389">
        <v>131379</v>
      </c>
      <c r="I80" s="390" t="s">
        <v>1041</v>
      </c>
    </row>
    <row r="81" spans="1:10" x14ac:dyDescent="0.2">
      <c r="B81" s="388" t="s">
        <v>394</v>
      </c>
      <c r="C81" s="388" t="s">
        <v>336</v>
      </c>
      <c r="D81" s="388" t="s">
        <v>1043</v>
      </c>
      <c r="F81" s="389">
        <v>6410</v>
      </c>
      <c r="G81" s="389">
        <v>6395</v>
      </c>
      <c r="H81" s="389">
        <v>15</v>
      </c>
      <c r="I81" s="390" t="s">
        <v>1044</v>
      </c>
    </row>
    <row r="82" spans="1:10" x14ac:dyDescent="0.2">
      <c r="B82" s="388" t="s">
        <v>394</v>
      </c>
      <c r="C82" s="388" t="s">
        <v>336</v>
      </c>
      <c r="D82" s="388" t="s">
        <v>6635</v>
      </c>
      <c r="F82" s="389">
        <v>5340</v>
      </c>
      <c r="G82" s="389">
        <v>5340</v>
      </c>
      <c r="I82" s="390" t="s">
        <v>6636</v>
      </c>
    </row>
    <row r="83" spans="1:10" x14ac:dyDescent="0.2">
      <c r="B83" s="388" t="s">
        <v>394</v>
      </c>
      <c r="C83" s="388" t="s">
        <v>336</v>
      </c>
      <c r="D83" s="388" t="s">
        <v>7255</v>
      </c>
      <c r="F83" s="389">
        <v>46130</v>
      </c>
      <c r="G83" s="389">
        <v>46130</v>
      </c>
      <c r="I83" s="390" t="s">
        <v>7256</v>
      </c>
    </row>
    <row r="84" spans="1:10" x14ac:dyDescent="0.2">
      <c r="B84" s="388" t="s">
        <v>394</v>
      </c>
      <c r="C84" s="388" t="s">
        <v>336</v>
      </c>
      <c r="D84" s="388" t="s">
        <v>1052</v>
      </c>
      <c r="F84" s="389">
        <v>2640</v>
      </c>
      <c r="G84" s="389">
        <v>2640</v>
      </c>
      <c r="I84" s="390" t="s">
        <v>1053</v>
      </c>
    </row>
    <row r="85" spans="1:10" x14ac:dyDescent="0.2">
      <c r="A85" s="846">
        <v>35</v>
      </c>
      <c r="B85" s="88" t="s">
        <v>394</v>
      </c>
      <c r="C85" s="88" t="s">
        <v>336</v>
      </c>
      <c r="D85" s="88" t="s">
        <v>308</v>
      </c>
      <c r="E85" s="89">
        <v>146039</v>
      </c>
      <c r="F85" s="89">
        <v>3253201</v>
      </c>
      <c r="G85" s="89">
        <v>3267846</v>
      </c>
      <c r="H85" s="89">
        <v>131394</v>
      </c>
      <c r="I85" s="90" t="s">
        <v>695</v>
      </c>
      <c r="J85" s="91"/>
    </row>
    <row r="86" spans="1:10" x14ac:dyDescent="0.2">
      <c r="B86" s="388" t="s">
        <v>394</v>
      </c>
      <c r="C86" s="388" t="s">
        <v>959</v>
      </c>
      <c r="D86" s="388" t="s">
        <v>859</v>
      </c>
      <c r="E86" s="389">
        <v>48695</v>
      </c>
      <c r="F86" s="389">
        <v>11725076</v>
      </c>
      <c r="G86" s="389">
        <v>11726382</v>
      </c>
      <c r="H86" s="389">
        <v>47389</v>
      </c>
      <c r="I86" s="390" t="s">
        <v>1046</v>
      </c>
    </row>
    <row r="87" spans="1:10" x14ac:dyDescent="0.2">
      <c r="A87" s="846">
        <v>34</v>
      </c>
      <c r="B87" s="88" t="s">
        <v>394</v>
      </c>
      <c r="C87" s="88" t="s">
        <v>959</v>
      </c>
      <c r="D87" s="88" t="s">
        <v>308</v>
      </c>
      <c r="E87" s="89">
        <v>48695</v>
      </c>
      <c r="F87" s="89">
        <v>11725076</v>
      </c>
      <c r="G87" s="89">
        <v>11726382</v>
      </c>
      <c r="H87" s="89">
        <v>47389</v>
      </c>
      <c r="I87" s="90" t="s">
        <v>696</v>
      </c>
      <c r="J87" s="136"/>
    </row>
    <row r="88" spans="1:10" x14ac:dyDescent="0.2">
      <c r="B88" s="388" t="s">
        <v>394</v>
      </c>
      <c r="C88" s="388" t="s">
        <v>698</v>
      </c>
      <c r="D88" s="388" t="s">
        <v>859</v>
      </c>
      <c r="E88" s="389">
        <v>-4200</v>
      </c>
      <c r="F88" s="389">
        <v>58450</v>
      </c>
      <c r="G88" s="389">
        <v>55650</v>
      </c>
      <c r="H88" s="389">
        <v>-1400</v>
      </c>
      <c r="I88" s="390" t="s">
        <v>1046</v>
      </c>
    </row>
    <row r="89" spans="1:10" x14ac:dyDescent="0.2">
      <c r="A89" s="1029">
        <v>102</v>
      </c>
      <c r="B89" s="88" t="s">
        <v>394</v>
      </c>
      <c r="C89" s="88" t="s">
        <v>698</v>
      </c>
      <c r="D89" s="88" t="s">
        <v>308</v>
      </c>
      <c r="E89" s="89">
        <v>-4200</v>
      </c>
      <c r="F89" s="89">
        <v>58450</v>
      </c>
      <c r="G89" s="89">
        <v>55650</v>
      </c>
      <c r="H89" s="89">
        <v>-1400</v>
      </c>
      <c r="I89" s="90" t="s">
        <v>699</v>
      </c>
      <c r="J89" s="91"/>
    </row>
    <row r="90" spans="1:10" x14ac:dyDescent="0.2">
      <c r="B90" s="388" t="s">
        <v>394</v>
      </c>
      <c r="C90" s="388" t="s">
        <v>337</v>
      </c>
      <c r="D90" s="388" t="s">
        <v>316</v>
      </c>
      <c r="F90" s="389">
        <v>2800</v>
      </c>
      <c r="G90" s="389">
        <v>2800</v>
      </c>
      <c r="I90" s="390" t="s">
        <v>1014</v>
      </c>
    </row>
    <row r="91" spans="1:10" x14ac:dyDescent="0.2">
      <c r="B91" s="388" t="s">
        <v>394</v>
      </c>
      <c r="C91" s="388" t="s">
        <v>337</v>
      </c>
      <c r="D91" s="388" t="s">
        <v>317</v>
      </c>
      <c r="F91" s="389">
        <v>1750</v>
      </c>
      <c r="G91" s="389">
        <v>1750</v>
      </c>
      <c r="I91" s="390" t="s">
        <v>1015</v>
      </c>
    </row>
    <row r="92" spans="1:10" x14ac:dyDescent="0.2">
      <c r="B92" s="388" t="s">
        <v>394</v>
      </c>
      <c r="C92" s="388" t="s">
        <v>337</v>
      </c>
      <c r="D92" s="388" t="s">
        <v>1016</v>
      </c>
      <c r="F92" s="389">
        <v>700</v>
      </c>
      <c r="G92" s="389">
        <v>700</v>
      </c>
      <c r="I92" s="390" t="s">
        <v>1017</v>
      </c>
    </row>
    <row r="93" spans="1:10" x14ac:dyDescent="0.2">
      <c r="B93" s="388" t="s">
        <v>394</v>
      </c>
      <c r="C93" s="388" t="s">
        <v>337</v>
      </c>
      <c r="D93" s="388" t="s">
        <v>385</v>
      </c>
      <c r="F93" s="389">
        <v>350</v>
      </c>
      <c r="G93" s="389">
        <v>350</v>
      </c>
      <c r="I93" s="390" t="s">
        <v>1031</v>
      </c>
    </row>
    <row r="94" spans="1:10" x14ac:dyDescent="0.2">
      <c r="B94" s="388" t="s">
        <v>394</v>
      </c>
      <c r="C94" s="388" t="s">
        <v>337</v>
      </c>
      <c r="D94" s="388" t="s">
        <v>389</v>
      </c>
      <c r="F94" s="389">
        <v>350</v>
      </c>
      <c r="G94" s="389">
        <v>350</v>
      </c>
      <c r="I94" s="390" t="s">
        <v>1035</v>
      </c>
    </row>
    <row r="95" spans="1:10" x14ac:dyDescent="0.2">
      <c r="B95" s="388" t="s">
        <v>394</v>
      </c>
      <c r="C95" s="388" t="s">
        <v>337</v>
      </c>
      <c r="D95" s="388" t="s">
        <v>399</v>
      </c>
      <c r="F95" s="389">
        <v>3500</v>
      </c>
      <c r="G95" s="389">
        <v>3500</v>
      </c>
      <c r="I95" s="390" t="s">
        <v>1036</v>
      </c>
    </row>
    <row r="96" spans="1:10" x14ac:dyDescent="0.2">
      <c r="B96" s="388" t="s">
        <v>394</v>
      </c>
      <c r="C96" s="388" t="s">
        <v>337</v>
      </c>
      <c r="D96" s="388" t="s">
        <v>859</v>
      </c>
      <c r="F96" s="389">
        <v>350</v>
      </c>
      <c r="G96" s="389">
        <v>350</v>
      </c>
      <c r="I96" s="390" t="s">
        <v>1046</v>
      </c>
    </row>
    <row r="97" spans="1:10" x14ac:dyDescent="0.2">
      <c r="A97" s="846">
        <v>35</v>
      </c>
      <c r="B97" s="88" t="s">
        <v>394</v>
      </c>
      <c r="C97" s="88" t="s">
        <v>337</v>
      </c>
      <c r="D97" s="88" t="s">
        <v>308</v>
      </c>
      <c r="E97" s="89"/>
      <c r="F97" s="89">
        <v>9800</v>
      </c>
      <c r="G97" s="89">
        <v>9800</v>
      </c>
      <c r="H97" s="89"/>
      <c r="I97" s="90" t="s">
        <v>701</v>
      </c>
      <c r="J97" s="91"/>
    </row>
    <row r="98" spans="1:10" x14ac:dyDescent="0.2">
      <c r="B98" s="388" t="s">
        <v>394</v>
      </c>
      <c r="C98" s="388" t="s">
        <v>840</v>
      </c>
      <c r="D98" s="388" t="s">
        <v>859</v>
      </c>
      <c r="F98" s="389">
        <v>64150</v>
      </c>
      <c r="G98" s="389">
        <v>64150</v>
      </c>
      <c r="I98" s="390" t="s">
        <v>1046</v>
      </c>
    </row>
    <row r="99" spans="1:10" x14ac:dyDescent="0.2">
      <c r="B99" s="388" t="s">
        <v>394</v>
      </c>
      <c r="C99" s="388" t="s">
        <v>840</v>
      </c>
      <c r="D99" s="388" t="s">
        <v>1052</v>
      </c>
      <c r="E99" s="389">
        <v>-27975</v>
      </c>
      <c r="F99" s="389">
        <v>1564366</v>
      </c>
      <c r="G99" s="389">
        <v>1565791</v>
      </c>
      <c r="H99" s="389">
        <v>-29400</v>
      </c>
      <c r="I99" s="390" t="s">
        <v>1053</v>
      </c>
    </row>
    <row r="100" spans="1:10" x14ac:dyDescent="0.2">
      <c r="A100" s="1029">
        <v>102</v>
      </c>
      <c r="B100" s="88" t="s">
        <v>394</v>
      </c>
      <c r="C100" s="88" t="s">
        <v>840</v>
      </c>
      <c r="D100" s="88" t="s">
        <v>308</v>
      </c>
      <c r="E100" s="89">
        <v>-27975</v>
      </c>
      <c r="F100" s="89">
        <v>1628516</v>
      </c>
      <c r="G100" s="89">
        <v>1629941</v>
      </c>
      <c r="H100" s="89">
        <v>-29400</v>
      </c>
      <c r="I100" s="90" t="s">
        <v>702</v>
      </c>
      <c r="J100" s="91"/>
    </row>
    <row r="101" spans="1:10" x14ac:dyDescent="0.2">
      <c r="B101" s="388" t="s">
        <v>394</v>
      </c>
      <c r="C101" s="388" t="s">
        <v>893</v>
      </c>
      <c r="D101" s="388" t="s">
        <v>316</v>
      </c>
      <c r="F101" s="389">
        <v>4825</v>
      </c>
      <c r="G101" s="389">
        <v>4825</v>
      </c>
      <c r="I101" s="390" t="s">
        <v>1014</v>
      </c>
    </row>
    <row r="102" spans="1:10" x14ac:dyDescent="0.2">
      <c r="B102" s="388" t="s">
        <v>394</v>
      </c>
      <c r="C102" s="388" t="s">
        <v>893</v>
      </c>
      <c r="D102" s="388" t="s">
        <v>317</v>
      </c>
      <c r="F102" s="389">
        <v>5150</v>
      </c>
      <c r="G102" s="389">
        <v>5150</v>
      </c>
      <c r="I102" s="390" t="s">
        <v>1015</v>
      </c>
    </row>
    <row r="103" spans="1:10" x14ac:dyDescent="0.2">
      <c r="B103" s="388" t="s">
        <v>394</v>
      </c>
      <c r="C103" s="388" t="s">
        <v>893</v>
      </c>
      <c r="D103" s="388" t="s">
        <v>1016</v>
      </c>
      <c r="E103" s="389">
        <v>1000</v>
      </c>
      <c r="F103" s="389">
        <v>1500</v>
      </c>
      <c r="G103" s="389">
        <v>2500</v>
      </c>
      <c r="I103" s="390" t="s">
        <v>1017</v>
      </c>
    </row>
    <row r="104" spans="1:10" x14ac:dyDescent="0.2">
      <c r="B104" s="388" t="s">
        <v>394</v>
      </c>
      <c r="C104" s="388" t="s">
        <v>893</v>
      </c>
      <c r="D104" s="388" t="s">
        <v>382</v>
      </c>
      <c r="F104" s="389">
        <v>2000</v>
      </c>
      <c r="G104" s="389">
        <v>2000</v>
      </c>
      <c r="I104" s="390" t="s">
        <v>1020</v>
      </c>
    </row>
    <row r="105" spans="1:10" x14ac:dyDescent="0.2">
      <c r="B105" s="388" t="s">
        <v>394</v>
      </c>
      <c r="C105" s="388" t="s">
        <v>893</v>
      </c>
      <c r="D105" s="388" t="s">
        <v>306</v>
      </c>
      <c r="F105" s="389">
        <v>500</v>
      </c>
      <c r="G105" s="389">
        <v>500</v>
      </c>
      <c r="I105" s="390" t="s">
        <v>1023</v>
      </c>
    </row>
    <row r="106" spans="1:10" x14ac:dyDescent="0.2">
      <c r="B106" s="388" t="s">
        <v>394</v>
      </c>
      <c r="C106" s="388" t="s">
        <v>893</v>
      </c>
      <c r="D106" s="388" t="s">
        <v>387</v>
      </c>
      <c r="F106" s="389">
        <v>3150</v>
      </c>
      <c r="G106" s="389">
        <v>3150</v>
      </c>
      <c r="I106" s="390" t="s">
        <v>1034</v>
      </c>
    </row>
    <row r="107" spans="1:10" x14ac:dyDescent="0.2">
      <c r="B107" s="388" t="s">
        <v>394</v>
      </c>
      <c r="C107" s="388" t="s">
        <v>893</v>
      </c>
      <c r="D107" s="388" t="s">
        <v>399</v>
      </c>
      <c r="F107" s="389">
        <v>1000</v>
      </c>
      <c r="G107" s="389">
        <v>1000</v>
      </c>
      <c r="I107" s="390" t="s">
        <v>1036</v>
      </c>
    </row>
    <row r="108" spans="1:10" x14ac:dyDescent="0.2">
      <c r="B108" s="388" t="s">
        <v>394</v>
      </c>
      <c r="C108" s="388" t="s">
        <v>893</v>
      </c>
      <c r="D108" s="388" t="s">
        <v>1010</v>
      </c>
      <c r="F108" s="389">
        <v>825</v>
      </c>
      <c r="G108" s="389">
        <v>825</v>
      </c>
      <c r="I108" s="390" t="s">
        <v>1037</v>
      </c>
    </row>
    <row r="109" spans="1:10" x14ac:dyDescent="0.2">
      <c r="B109" s="388" t="s">
        <v>394</v>
      </c>
      <c r="C109" s="388" t="s">
        <v>893</v>
      </c>
      <c r="D109" s="388" t="s">
        <v>797</v>
      </c>
      <c r="F109" s="389">
        <v>1825</v>
      </c>
      <c r="G109" s="389">
        <v>1825</v>
      </c>
      <c r="I109" s="390" t="s">
        <v>1038</v>
      </c>
    </row>
    <row r="110" spans="1:10" x14ac:dyDescent="0.2">
      <c r="B110" s="388" t="s">
        <v>394</v>
      </c>
      <c r="C110" s="388" t="s">
        <v>893</v>
      </c>
      <c r="D110" s="388" t="s">
        <v>602</v>
      </c>
      <c r="F110" s="389">
        <v>825</v>
      </c>
      <c r="G110" s="389">
        <v>825</v>
      </c>
      <c r="I110" s="390" t="s">
        <v>1039</v>
      </c>
    </row>
    <row r="111" spans="1:10" x14ac:dyDescent="0.2">
      <c r="B111" s="388" t="s">
        <v>394</v>
      </c>
      <c r="C111" s="388" t="s">
        <v>893</v>
      </c>
      <c r="D111" s="388" t="s">
        <v>883</v>
      </c>
      <c r="F111" s="389">
        <v>5500</v>
      </c>
      <c r="G111" s="389">
        <v>5500</v>
      </c>
      <c r="I111" s="390" t="s">
        <v>1041</v>
      </c>
    </row>
    <row r="112" spans="1:10" x14ac:dyDescent="0.2">
      <c r="A112" s="846">
        <v>35</v>
      </c>
      <c r="B112" s="88" t="s">
        <v>394</v>
      </c>
      <c r="C112" s="88" t="s">
        <v>893</v>
      </c>
      <c r="D112" s="88" t="s">
        <v>308</v>
      </c>
      <c r="E112" s="89">
        <v>1000</v>
      </c>
      <c r="F112" s="89">
        <v>27100</v>
      </c>
      <c r="G112" s="89">
        <v>28100</v>
      </c>
      <c r="H112" s="89"/>
      <c r="I112" s="90" t="s">
        <v>603</v>
      </c>
      <c r="J112" s="91"/>
    </row>
    <row r="113" spans="1:10" x14ac:dyDescent="0.2">
      <c r="B113" s="88" t="s">
        <v>394</v>
      </c>
      <c r="C113" s="88" t="s">
        <v>343</v>
      </c>
      <c r="D113" s="88" t="s">
        <v>308</v>
      </c>
      <c r="E113" s="89">
        <v>642556</v>
      </c>
      <c r="F113" s="89">
        <v>35914552.5</v>
      </c>
      <c r="G113" s="89">
        <v>35911669</v>
      </c>
      <c r="H113" s="89">
        <v>645439.5</v>
      </c>
      <c r="I113" s="90" t="s">
        <v>799</v>
      </c>
      <c r="J113" s="91"/>
    </row>
    <row r="114" spans="1:10" x14ac:dyDescent="0.2">
      <c r="B114" s="88" t="s">
        <v>800</v>
      </c>
      <c r="C114" s="88" t="s">
        <v>307</v>
      </c>
      <c r="D114" s="88" t="s">
        <v>308</v>
      </c>
      <c r="E114" s="89"/>
      <c r="F114" s="89">
        <v>1704424</v>
      </c>
      <c r="G114" s="89">
        <v>1704424</v>
      </c>
      <c r="H114" s="89"/>
      <c r="I114" s="90" t="s">
        <v>801</v>
      </c>
      <c r="J114" s="91"/>
    </row>
    <row r="115" spans="1:10" x14ac:dyDescent="0.2">
      <c r="B115" s="388" t="s">
        <v>800</v>
      </c>
      <c r="C115" s="388" t="s">
        <v>319</v>
      </c>
      <c r="D115" s="388" t="s">
        <v>1056</v>
      </c>
      <c r="E115" s="389">
        <v>50237.7</v>
      </c>
      <c r="F115" s="389">
        <v>902851.2</v>
      </c>
      <c r="G115" s="389">
        <v>50237.7</v>
      </c>
      <c r="H115" s="389">
        <v>902851.2</v>
      </c>
    </row>
    <row r="116" spans="1:10" x14ac:dyDescent="0.2">
      <c r="B116" s="388" t="s">
        <v>800</v>
      </c>
      <c r="C116" s="388" t="s">
        <v>319</v>
      </c>
      <c r="D116" s="388" t="s">
        <v>1057</v>
      </c>
      <c r="E116" s="389">
        <v>1812</v>
      </c>
      <c r="F116" s="389">
        <v>33408</v>
      </c>
      <c r="G116" s="389">
        <v>1812</v>
      </c>
      <c r="H116" s="389">
        <v>33408</v>
      </c>
    </row>
    <row r="117" spans="1:10" x14ac:dyDescent="0.2">
      <c r="B117" s="388" t="s">
        <v>800</v>
      </c>
      <c r="C117" s="388" t="s">
        <v>319</v>
      </c>
      <c r="D117" s="388" t="s">
        <v>6637</v>
      </c>
      <c r="E117" s="389">
        <v>310.26</v>
      </c>
      <c r="H117" s="389">
        <v>310.26</v>
      </c>
    </row>
    <row r="118" spans="1:10" x14ac:dyDescent="0.2">
      <c r="B118" s="88" t="s">
        <v>800</v>
      </c>
      <c r="C118" s="88" t="s">
        <v>319</v>
      </c>
      <c r="D118" s="88" t="s">
        <v>308</v>
      </c>
      <c r="E118" s="89">
        <v>50237.7</v>
      </c>
      <c r="F118" s="89">
        <v>902851.2</v>
      </c>
      <c r="G118" s="89">
        <v>50237.7</v>
      </c>
      <c r="H118" s="89">
        <v>902851.2</v>
      </c>
      <c r="I118" s="90" t="s">
        <v>1058</v>
      </c>
      <c r="J118" s="91"/>
    </row>
    <row r="119" spans="1:10" x14ac:dyDescent="0.2">
      <c r="A119" s="846">
        <v>38</v>
      </c>
      <c r="B119" s="88" t="s">
        <v>800</v>
      </c>
      <c r="C119" s="88" t="s">
        <v>343</v>
      </c>
      <c r="D119" s="88" t="s">
        <v>308</v>
      </c>
      <c r="E119" s="89">
        <v>50237.7</v>
      </c>
      <c r="F119" s="89">
        <v>2607275.2000000002</v>
      </c>
      <c r="G119" s="89">
        <v>1754661.7</v>
      </c>
      <c r="H119" s="89">
        <v>902851.2</v>
      </c>
      <c r="I119" s="90" t="s">
        <v>802</v>
      </c>
      <c r="J119" s="91"/>
    </row>
    <row r="120" spans="1:10" x14ac:dyDescent="0.2">
      <c r="A120" s="846">
        <v>41</v>
      </c>
      <c r="B120" s="88" t="s">
        <v>803</v>
      </c>
      <c r="C120" s="88" t="s">
        <v>307</v>
      </c>
      <c r="D120" s="88" t="s">
        <v>308</v>
      </c>
      <c r="E120" s="89">
        <v>120290</v>
      </c>
      <c r="F120" s="89">
        <v>595199</v>
      </c>
      <c r="G120" s="89">
        <v>595699</v>
      </c>
      <c r="H120" s="89">
        <v>119790</v>
      </c>
      <c r="I120" s="90" t="s">
        <v>804</v>
      </c>
      <c r="J120" s="136"/>
    </row>
    <row r="121" spans="1:10" x14ac:dyDescent="0.2">
      <c r="A121" s="846">
        <v>35</v>
      </c>
      <c r="B121" s="88" t="s">
        <v>803</v>
      </c>
      <c r="C121" s="88" t="s">
        <v>380</v>
      </c>
      <c r="D121" s="88" t="s">
        <v>308</v>
      </c>
      <c r="E121" s="89">
        <v>300000</v>
      </c>
      <c r="F121" s="89">
        <v>300000</v>
      </c>
      <c r="G121" s="89">
        <v>600000</v>
      </c>
      <c r="H121" s="89"/>
      <c r="I121" s="90" t="s">
        <v>1059</v>
      </c>
      <c r="J121" s="91"/>
    </row>
    <row r="122" spans="1:10" x14ac:dyDescent="0.2">
      <c r="A122" s="846">
        <v>41</v>
      </c>
      <c r="B122" s="88" t="s">
        <v>803</v>
      </c>
      <c r="C122" s="88" t="s">
        <v>319</v>
      </c>
      <c r="D122" s="88" t="s">
        <v>308</v>
      </c>
      <c r="E122" s="89">
        <v>50000</v>
      </c>
      <c r="F122" s="89"/>
      <c r="G122" s="89"/>
      <c r="H122" s="89">
        <v>50000</v>
      </c>
      <c r="I122" s="90" t="s">
        <v>805</v>
      </c>
      <c r="J122" s="91"/>
    </row>
    <row r="123" spans="1:10" x14ac:dyDescent="0.2">
      <c r="A123" s="846">
        <v>38</v>
      </c>
      <c r="B123" s="88" t="s">
        <v>803</v>
      </c>
      <c r="C123" s="88" t="s">
        <v>347</v>
      </c>
      <c r="D123" s="88" t="s">
        <v>308</v>
      </c>
      <c r="E123" s="89">
        <v>300000</v>
      </c>
      <c r="F123" s="89">
        <v>1200000</v>
      </c>
      <c r="G123" s="89">
        <v>1200000</v>
      </c>
      <c r="H123" s="89">
        <v>300000</v>
      </c>
      <c r="I123" s="90" t="s">
        <v>806</v>
      </c>
      <c r="J123" s="136"/>
    </row>
    <row r="124" spans="1:10" x14ac:dyDescent="0.2">
      <c r="B124" s="88" t="s">
        <v>803</v>
      </c>
      <c r="C124" s="88" t="s">
        <v>343</v>
      </c>
      <c r="D124" s="88" t="s">
        <v>308</v>
      </c>
      <c r="E124" s="89">
        <v>770290</v>
      </c>
      <c r="F124" s="89">
        <v>2095199</v>
      </c>
      <c r="G124" s="89">
        <v>2395699</v>
      </c>
      <c r="H124" s="89">
        <v>469790</v>
      </c>
      <c r="I124" s="90" t="s">
        <v>804</v>
      </c>
      <c r="J124" s="91"/>
    </row>
    <row r="125" spans="1:10" x14ac:dyDescent="0.2">
      <c r="B125" s="88" t="s">
        <v>604</v>
      </c>
      <c r="C125" s="88" t="s">
        <v>822</v>
      </c>
      <c r="D125" s="88" t="s">
        <v>308</v>
      </c>
      <c r="E125" s="89">
        <v>100000</v>
      </c>
      <c r="F125" s="89"/>
      <c r="G125" s="89"/>
      <c r="H125" s="89">
        <v>100000</v>
      </c>
      <c r="I125" s="90" t="s">
        <v>1291</v>
      </c>
      <c r="J125" s="91"/>
    </row>
    <row r="126" spans="1:10" x14ac:dyDescent="0.2">
      <c r="A126" s="846">
        <v>41</v>
      </c>
      <c r="B126" s="88" t="s">
        <v>604</v>
      </c>
      <c r="C126" s="88" t="s">
        <v>343</v>
      </c>
      <c r="D126" s="88" t="s">
        <v>308</v>
      </c>
      <c r="E126" s="89">
        <v>100000</v>
      </c>
      <c r="F126" s="89"/>
      <c r="G126" s="89"/>
      <c r="H126" s="89">
        <v>100000</v>
      </c>
      <c r="I126" s="90" t="s">
        <v>116</v>
      </c>
      <c r="J126" s="91"/>
    </row>
    <row r="127" spans="1:10" x14ac:dyDescent="0.2">
      <c r="B127" s="88" t="s">
        <v>807</v>
      </c>
      <c r="C127" s="88" t="s">
        <v>307</v>
      </c>
      <c r="D127" s="88" t="s">
        <v>308</v>
      </c>
      <c r="E127" s="89">
        <v>-2249</v>
      </c>
      <c r="F127" s="89">
        <v>3543950</v>
      </c>
      <c r="G127" s="89">
        <v>3542259</v>
      </c>
      <c r="H127" s="89">
        <v>-558</v>
      </c>
      <c r="I127" s="90" t="s">
        <v>7257</v>
      </c>
      <c r="J127" s="91"/>
    </row>
    <row r="128" spans="1:10" x14ac:dyDescent="0.2">
      <c r="B128" s="388" t="s">
        <v>807</v>
      </c>
      <c r="C128" s="388" t="s">
        <v>380</v>
      </c>
      <c r="D128" s="388" t="s">
        <v>1056</v>
      </c>
      <c r="F128" s="389">
        <v>702076.8</v>
      </c>
      <c r="G128" s="389">
        <v>702076.8</v>
      </c>
    </row>
    <row r="129" spans="1:10" x14ac:dyDescent="0.2">
      <c r="B129" s="388" t="s">
        <v>807</v>
      </c>
      <c r="C129" s="388" t="s">
        <v>380</v>
      </c>
      <c r="D129" s="388" t="s">
        <v>1057</v>
      </c>
      <c r="F129" s="389">
        <v>21850.42</v>
      </c>
      <c r="G129" s="389">
        <v>21850.42</v>
      </c>
    </row>
    <row r="130" spans="1:10" x14ac:dyDescent="0.2">
      <c r="B130" s="388" t="s">
        <v>807</v>
      </c>
      <c r="C130" s="388" t="s">
        <v>380</v>
      </c>
      <c r="D130" s="388" t="s">
        <v>5364</v>
      </c>
      <c r="F130" s="389">
        <v>3114.1</v>
      </c>
      <c r="G130" s="389">
        <v>3114.1</v>
      </c>
    </row>
    <row r="131" spans="1:10" x14ac:dyDescent="0.2">
      <c r="B131" s="388" t="s">
        <v>807</v>
      </c>
      <c r="C131" s="388" t="s">
        <v>380</v>
      </c>
      <c r="D131" s="388" t="s">
        <v>7258</v>
      </c>
      <c r="F131" s="389">
        <v>8952</v>
      </c>
      <c r="G131" s="389">
        <v>8952</v>
      </c>
    </row>
    <row r="132" spans="1:10" x14ac:dyDescent="0.2">
      <c r="B132" s="88" t="s">
        <v>807</v>
      </c>
      <c r="C132" s="88" t="s">
        <v>380</v>
      </c>
      <c r="D132" s="88" t="s">
        <v>308</v>
      </c>
      <c r="E132" s="89"/>
      <c r="F132" s="89">
        <v>702076.8</v>
      </c>
      <c r="G132" s="89">
        <v>702076.8</v>
      </c>
      <c r="H132" s="89"/>
      <c r="I132" s="90" t="s">
        <v>7259</v>
      </c>
      <c r="J132" s="91"/>
    </row>
    <row r="133" spans="1:10" x14ac:dyDescent="0.2">
      <c r="A133" s="846">
        <v>102</v>
      </c>
      <c r="B133" s="88" t="s">
        <v>807</v>
      </c>
      <c r="C133" s="88" t="s">
        <v>343</v>
      </c>
      <c r="D133" s="88" t="s">
        <v>308</v>
      </c>
      <c r="E133" s="89">
        <v>-2249</v>
      </c>
      <c r="F133" s="89">
        <v>4246026.8</v>
      </c>
      <c r="G133" s="89">
        <v>4244335.8</v>
      </c>
      <c r="H133" s="89">
        <v>-558</v>
      </c>
      <c r="I133" s="90" t="s">
        <v>810</v>
      </c>
      <c r="J133" s="136"/>
    </row>
    <row r="134" spans="1:10" x14ac:dyDescent="0.2">
      <c r="B134" s="88" t="s">
        <v>811</v>
      </c>
      <c r="C134" s="88" t="s">
        <v>307</v>
      </c>
      <c r="D134" s="88" t="s">
        <v>308</v>
      </c>
      <c r="E134" s="89">
        <v>-16064.29</v>
      </c>
      <c r="F134" s="89">
        <v>360553.01</v>
      </c>
      <c r="G134" s="89">
        <v>358940.41</v>
      </c>
      <c r="H134" s="89">
        <v>-14451.69</v>
      </c>
      <c r="I134" s="90" t="s">
        <v>703</v>
      </c>
      <c r="J134" s="91"/>
    </row>
    <row r="135" spans="1:10" x14ac:dyDescent="0.2">
      <c r="B135" s="88" t="s">
        <v>811</v>
      </c>
      <c r="C135" s="88" t="s">
        <v>384</v>
      </c>
      <c r="D135" s="88" t="s">
        <v>308</v>
      </c>
      <c r="E135" s="89"/>
      <c r="F135" s="89">
        <v>63000</v>
      </c>
      <c r="G135" s="89">
        <v>63000</v>
      </c>
      <c r="H135" s="89"/>
      <c r="I135" s="90" t="s">
        <v>812</v>
      </c>
      <c r="J135" s="91"/>
    </row>
    <row r="136" spans="1:10" x14ac:dyDescent="0.2">
      <c r="A136" s="846">
        <v>103</v>
      </c>
      <c r="B136" s="88" t="s">
        <v>811</v>
      </c>
      <c r="C136" s="88" t="s">
        <v>343</v>
      </c>
      <c r="D136" s="88" t="s">
        <v>308</v>
      </c>
      <c r="E136" s="89">
        <v>-16064.29</v>
      </c>
      <c r="F136" s="89">
        <v>423553.01</v>
      </c>
      <c r="G136" s="89">
        <v>421940.41</v>
      </c>
      <c r="H136" s="89">
        <v>-14451.69</v>
      </c>
      <c r="I136" s="90" t="s">
        <v>813</v>
      </c>
      <c r="J136" s="91"/>
    </row>
    <row r="137" spans="1:10" x14ac:dyDescent="0.2">
      <c r="B137" s="88" t="s">
        <v>814</v>
      </c>
      <c r="C137" s="88" t="s">
        <v>307</v>
      </c>
      <c r="D137" s="88" t="s">
        <v>308</v>
      </c>
      <c r="E137" s="89"/>
      <c r="F137" s="89">
        <v>2659699.94</v>
      </c>
      <c r="G137" s="89">
        <v>2659699.94</v>
      </c>
      <c r="H137" s="89"/>
      <c r="I137" s="90" t="s">
        <v>815</v>
      </c>
      <c r="J137" s="91"/>
    </row>
    <row r="138" spans="1:10" x14ac:dyDescent="0.2">
      <c r="B138" s="388" t="s">
        <v>814</v>
      </c>
      <c r="C138" s="388" t="s">
        <v>319</v>
      </c>
      <c r="D138" s="388" t="s">
        <v>1056</v>
      </c>
      <c r="F138" s="389">
        <v>1858120.24</v>
      </c>
      <c r="G138" s="389">
        <v>1858120.24</v>
      </c>
    </row>
    <row r="139" spans="1:10" x14ac:dyDescent="0.2">
      <c r="B139" s="388" t="s">
        <v>814</v>
      </c>
      <c r="C139" s="388" t="s">
        <v>319</v>
      </c>
      <c r="D139" s="388" t="s">
        <v>1057</v>
      </c>
      <c r="F139" s="389">
        <v>68068</v>
      </c>
      <c r="G139" s="389">
        <v>68068</v>
      </c>
    </row>
    <row r="140" spans="1:10" x14ac:dyDescent="0.2">
      <c r="B140" s="88" t="s">
        <v>814</v>
      </c>
      <c r="C140" s="88" t="s">
        <v>319</v>
      </c>
      <c r="D140" s="88" t="s">
        <v>308</v>
      </c>
      <c r="E140" s="89"/>
      <c r="F140" s="89">
        <v>1858120.24</v>
      </c>
      <c r="G140" s="89">
        <v>1858120.24</v>
      </c>
      <c r="H140" s="89"/>
      <c r="I140" s="90" t="s">
        <v>816</v>
      </c>
      <c r="J140" s="91"/>
    </row>
    <row r="141" spans="1:10" x14ac:dyDescent="0.2">
      <c r="A141" s="846">
        <v>107</v>
      </c>
      <c r="B141" s="88" t="s">
        <v>814</v>
      </c>
      <c r="C141" s="88" t="s">
        <v>343</v>
      </c>
      <c r="D141" s="88" t="s">
        <v>308</v>
      </c>
      <c r="E141" s="89"/>
      <c r="F141" s="89">
        <v>4517820.18</v>
      </c>
      <c r="G141" s="89">
        <v>4517820.18</v>
      </c>
      <c r="H141" s="89"/>
      <c r="I141" s="90" t="s">
        <v>817</v>
      </c>
      <c r="J141" s="91"/>
    </row>
    <row r="142" spans="1:10" x14ac:dyDescent="0.2">
      <c r="B142" s="88" t="s">
        <v>818</v>
      </c>
      <c r="C142" s="88" t="s">
        <v>307</v>
      </c>
      <c r="D142" s="88" t="s">
        <v>308</v>
      </c>
      <c r="E142" s="89">
        <v>-354858</v>
      </c>
      <c r="F142" s="89">
        <v>6500893</v>
      </c>
      <c r="G142" s="89">
        <v>6490939</v>
      </c>
      <c r="H142" s="89">
        <v>-344904</v>
      </c>
      <c r="I142" s="90" t="s">
        <v>819</v>
      </c>
      <c r="J142" s="91"/>
    </row>
    <row r="143" spans="1:10" x14ac:dyDescent="0.2">
      <c r="B143" s="88" t="s">
        <v>818</v>
      </c>
      <c r="C143" s="88" t="s">
        <v>347</v>
      </c>
      <c r="D143" s="88" t="s">
        <v>308</v>
      </c>
      <c r="E143" s="89"/>
      <c r="F143" s="89">
        <v>25480</v>
      </c>
      <c r="G143" s="89">
        <v>26500</v>
      </c>
      <c r="H143" s="89">
        <v>-1020</v>
      </c>
      <c r="I143" s="90" t="s">
        <v>820</v>
      </c>
      <c r="J143" s="91"/>
    </row>
    <row r="144" spans="1:10" x14ac:dyDescent="0.2">
      <c r="B144" s="88" t="s">
        <v>818</v>
      </c>
      <c r="C144" s="88" t="s">
        <v>394</v>
      </c>
      <c r="D144" s="88" t="s">
        <v>308</v>
      </c>
      <c r="E144" s="89">
        <v>-53907</v>
      </c>
      <c r="F144" s="89">
        <v>682652</v>
      </c>
      <c r="G144" s="89">
        <v>665899</v>
      </c>
      <c r="H144" s="89">
        <v>-37154</v>
      </c>
      <c r="I144" s="90" t="s">
        <v>6638</v>
      </c>
      <c r="J144" s="91"/>
    </row>
    <row r="145" spans="1:10" x14ac:dyDescent="0.2">
      <c r="B145" s="88" t="s">
        <v>818</v>
      </c>
      <c r="C145" s="88" t="s">
        <v>822</v>
      </c>
      <c r="D145" s="88" t="s">
        <v>308</v>
      </c>
      <c r="E145" s="89"/>
      <c r="F145" s="89">
        <v>23304</v>
      </c>
      <c r="G145" s="89">
        <v>23304</v>
      </c>
      <c r="H145" s="89"/>
      <c r="I145" s="90" t="s">
        <v>823</v>
      </c>
      <c r="J145" s="91"/>
    </row>
    <row r="146" spans="1:10" x14ac:dyDescent="0.2">
      <c r="A146" s="846">
        <v>113</v>
      </c>
      <c r="B146" s="88" t="s">
        <v>818</v>
      </c>
      <c r="C146" s="88" t="s">
        <v>343</v>
      </c>
      <c r="D146" s="88" t="s">
        <v>308</v>
      </c>
      <c r="E146" s="89">
        <v>-408765</v>
      </c>
      <c r="F146" s="89">
        <v>7232329</v>
      </c>
      <c r="G146" s="89">
        <v>7206642</v>
      </c>
      <c r="H146" s="89">
        <v>-383078</v>
      </c>
      <c r="I146" s="90" t="s">
        <v>824</v>
      </c>
      <c r="J146" s="91"/>
    </row>
    <row r="147" spans="1:10" x14ac:dyDescent="0.2">
      <c r="B147" s="88" t="s">
        <v>825</v>
      </c>
      <c r="C147" s="88" t="s">
        <v>307</v>
      </c>
      <c r="D147" s="88" t="s">
        <v>308</v>
      </c>
      <c r="E147" s="89"/>
      <c r="F147" s="89">
        <v>40500</v>
      </c>
      <c r="G147" s="89">
        <v>40500</v>
      </c>
      <c r="H147" s="89"/>
      <c r="I147" s="90" t="s">
        <v>826</v>
      </c>
      <c r="J147" s="91"/>
    </row>
    <row r="148" spans="1:10" x14ac:dyDescent="0.2">
      <c r="B148" s="88" t="s">
        <v>825</v>
      </c>
      <c r="C148" s="88" t="s">
        <v>319</v>
      </c>
      <c r="D148" s="88" t="s">
        <v>308</v>
      </c>
      <c r="E148" s="89"/>
      <c r="F148" s="89">
        <v>3290</v>
      </c>
      <c r="G148" s="89">
        <v>3290</v>
      </c>
      <c r="H148" s="89"/>
      <c r="I148" s="90" t="s">
        <v>1061</v>
      </c>
      <c r="J148" s="91"/>
    </row>
    <row r="149" spans="1:10" x14ac:dyDescent="0.2">
      <c r="A149" s="846">
        <v>41</v>
      </c>
      <c r="B149" s="88" t="s">
        <v>825</v>
      </c>
      <c r="C149" s="88" t="s">
        <v>343</v>
      </c>
      <c r="D149" s="88" t="s">
        <v>308</v>
      </c>
      <c r="E149" s="89"/>
      <c r="F149" s="89">
        <v>43790</v>
      </c>
      <c r="G149" s="89">
        <v>43790</v>
      </c>
      <c r="H149" s="89"/>
      <c r="I149" s="90" t="s">
        <v>827</v>
      </c>
      <c r="J149" s="91"/>
    </row>
    <row r="150" spans="1:10" x14ac:dyDescent="0.2">
      <c r="B150" s="88" t="s">
        <v>828</v>
      </c>
      <c r="C150" s="88" t="s">
        <v>307</v>
      </c>
      <c r="D150" s="88" t="s">
        <v>308</v>
      </c>
      <c r="E150" s="89">
        <v>-209914</v>
      </c>
      <c r="F150" s="89">
        <v>2245697</v>
      </c>
      <c r="G150" s="89">
        <v>2241075</v>
      </c>
      <c r="H150" s="89">
        <v>-205292</v>
      </c>
      <c r="I150" s="90" t="s">
        <v>829</v>
      </c>
      <c r="J150" s="91"/>
    </row>
    <row r="151" spans="1:10" x14ac:dyDescent="0.2">
      <c r="B151" s="88" t="s">
        <v>828</v>
      </c>
      <c r="C151" s="88" t="s">
        <v>319</v>
      </c>
      <c r="D151" s="88" t="s">
        <v>308</v>
      </c>
      <c r="E151" s="89">
        <v>-100764</v>
      </c>
      <c r="F151" s="89">
        <v>1047083</v>
      </c>
      <c r="G151" s="89">
        <v>1045150</v>
      </c>
      <c r="H151" s="89">
        <v>-98831</v>
      </c>
      <c r="I151" s="90" t="s">
        <v>830</v>
      </c>
      <c r="J151" s="91"/>
    </row>
    <row r="152" spans="1:10" x14ac:dyDescent="0.2">
      <c r="A152" s="846">
        <v>112</v>
      </c>
      <c r="B152" s="88" t="s">
        <v>828</v>
      </c>
      <c r="C152" s="88" t="s">
        <v>343</v>
      </c>
      <c r="D152" s="88" t="s">
        <v>308</v>
      </c>
      <c r="E152" s="89">
        <v>-310678</v>
      </c>
      <c r="F152" s="89">
        <v>3292780</v>
      </c>
      <c r="G152" s="89">
        <v>3286225</v>
      </c>
      <c r="H152" s="89">
        <v>-304123</v>
      </c>
      <c r="I152" s="90" t="s">
        <v>831</v>
      </c>
      <c r="J152" s="136"/>
    </row>
    <row r="153" spans="1:10" x14ac:dyDescent="0.2">
      <c r="A153" s="846">
        <v>113</v>
      </c>
      <c r="B153" s="88" t="s">
        <v>832</v>
      </c>
      <c r="C153" s="88" t="s">
        <v>307</v>
      </c>
      <c r="D153" s="88" t="s">
        <v>308</v>
      </c>
      <c r="E153" s="89">
        <v>-255206.23</v>
      </c>
      <c r="F153" s="89">
        <v>16859412.48</v>
      </c>
      <c r="G153" s="89">
        <v>17440184.109999999</v>
      </c>
      <c r="H153" s="89">
        <v>-835977.86</v>
      </c>
      <c r="I153" s="90" t="s">
        <v>833</v>
      </c>
      <c r="J153" s="91"/>
    </row>
    <row r="154" spans="1:10" x14ac:dyDescent="0.2">
      <c r="A154" s="846">
        <v>113</v>
      </c>
      <c r="B154" s="88" t="s">
        <v>832</v>
      </c>
      <c r="C154" s="88" t="s">
        <v>380</v>
      </c>
      <c r="D154" s="88" t="s">
        <v>308</v>
      </c>
      <c r="E154" s="89"/>
      <c r="F154" s="89">
        <v>818364</v>
      </c>
      <c r="G154" s="89">
        <v>818364</v>
      </c>
      <c r="H154" s="89"/>
      <c r="I154" s="90" t="s">
        <v>834</v>
      </c>
      <c r="J154" s="91"/>
    </row>
    <row r="155" spans="1:10" x14ac:dyDescent="0.2">
      <c r="A155" s="846">
        <v>113</v>
      </c>
      <c r="B155" s="88" t="s">
        <v>832</v>
      </c>
      <c r="C155" s="88" t="s">
        <v>319</v>
      </c>
      <c r="D155" s="88" t="s">
        <v>308</v>
      </c>
      <c r="E155" s="89">
        <v>-1196656.04</v>
      </c>
      <c r="F155" s="89">
        <v>2628304.9900000002</v>
      </c>
      <c r="G155" s="89">
        <v>2607166.13</v>
      </c>
      <c r="H155" s="89">
        <v>-1175517.18</v>
      </c>
      <c r="I155" s="90" t="s">
        <v>835</v>
      </c>
      <c r="J155" s="91"/>
    </row>
    <row r="156" spans="1:10" x14ac:dyDescent="0.2">
      <c r="A156" s="846">
        <v>113</v>
      </c>
      <c r="B156" s="88" t="s">
        <v>832</v>
      </c>
      <c r="C156" s="88" t="s">
        <v>349</v>
      </c>
      <c r="D156" s="88" t="s">
        <v>308</v>
      </c>
      <c r="E156" s="89">
        <v>-5900</v>
      </c>
      <c r="F156" s="89">
        <v>71700</v>
      </c>
      <c r="G156" s="89">
        <v>71700</v>
      </c>
      <c r="H156" s="89">
        <v>-5900</v>
      </c>
      <c r="I156" s="90" t="s">
        <v>836</v>
      </c>
      <c r="J156" s="91"/>
    </row>
    <row r="157" spans="1:10" x14ac:dyDescent="0.2">
      <c r="A157" s="846">
        <v>113</v>
      </c>
      <c r="B157" s="88" t="s">
        <v>832</v>
      </c>
      <c r="C157" s="88" t="s">
        <v>320</v>
      </c>
      <c r="D157" s="88" t="s">
        <v>308</v>
      </c>
      <c r="E157" s="89"/>
      <c r="F157" s="89">
        <v>20000</v>
      </c>
      <c r="G157" s="89">
        <v>20000</v>
      </c>
      <c r="H157" s="89"/>
      <c r="I157" s="90" t="s">
        <v>1063</v>
      </c>
      <c r="J157" s="91"/>
    </row>
    <row r="158" spans="1:10" x14ac:dyDescent="0.2">
      <c r="A158" s="846">
        <v>110</v>
      </c>
      <c r="B158" s="88" t="s">
        <v>832</v>
      </c>
      <c r="C158" s="88" t="s">
        <v>822</v>
      </c>
      <c r="D158" s="88" t="s">
        <v>308</v>
      </c>
      <c r="E158" s="89">
        <v>-37385.42</v>
      </c>
      <c r="F158" s="89">
        <v>148595.14000000001</v>
      </c>
      <c r="G158" s="89">
        <v>149141.01</v>
      </c>
      <c r="H158" s="89">
        <v>-37931.29</v>
      </c>
      <c r="I158" s="90" t="s">
        <v>839</v>
      </c>
      <c r="J158" s="91"/>
    </row>
    <row r="159" spans="1:10" x14ac:dyDescent="0.2">
      <c r="A159" s="846">
        <v>110</v>
      </c>
      <c r="B159" s="88" t="s">
        <v>832</v>
      </c>
      <c r="C159" s="88" t="s">
        <v>840</v>
      </c>
      <c r="D159" s="88" t="s">
        <v>308</v>
      </c>
      <c r="E159" s="89"/>
      <c r="F159" s="89">
        <v>26295026.390000001</v>
      </c>
      <c r="G159" s="89">
        <v>26295026.390000001</v>
      </c>
      <c r="H159" s="89"/>
      <c r="I159" s="90" t="s">
        <v>841</v>
      </c>
      <c r="J159" s="91"/>
    </row>
    <row r="160" spans="1:10" x14ac:dyDescent="0.2">
      <c r="A160" s="846">
        <v>113</v>
      </c>
      <c r="B160" s="88" t="s">
        <v>832</v>
      </c>
      <c r="C160" s="88" t="s">
        <v>842</v>
      </c>
      <c r="D160" s="88" t="s">
        <v>308</v>
      </c>
      <c r="E160" s="89">
        <v>-600000</v>
      </c>
      <c r="F160" s="89">
        <v>600000</v>
      </c>
      <c r="G160" s="89">
        <v>600000</v>
      </c>
      <c r="H160" s="89">
        <v>-600000</v>
      </c>
      <c r="I160" s="90" t="s">
        <v>843</v>
      </c>
      <c r="J160" s="91"/>
    </row>
    <row r="161" spans="1:10" x14ac:dyDescent="0.2">
      <c r="B161" s="88" t="s">
        <v>832</v>
      </c>
      <c r="C161" s="88" t="s">
        <v>343</v>
      </c>
      <c r="D161" s="88" t="s">
        <v>308</v>
      </c>
      <c r="E161" s="89">
        <v>-2095147.69</v>
      </c>
      <c r="F161" s="89">
        <v>47441403</v>
      </c>
      <c r="G161" s="89">
        <v>48001581.640000001</v>
      </c>
      <c r="H161" s="89">
        <v>-2655326.33</v>
      </c>
      <c r="I161" s="90" t="s">
        <v>844</v>
      </c>
      <c r="J161" s="91"/>
    </row>
    <row r="162" spans="1:10" x14ac:dyDescent="0.2">
      <c r="B162" s="88" t="s">
        <v>845</v>
      </c>
      <c r="C162" s="88" t="s">
        <v>307</v>
      </c>
      <c r="D162" s="88" t="s">
        <v>308</v>
      </c>
      <c r="E162" s="89">
        <v>139760</v>
      </c>
      <c r="F162" s="89">
        <v>1402800</v>
      </c>
      <c r="G162" s="89">
        <v>1700800</v>
      </c>
      <c r="H162" s="89">
        <v>-158240</v>
      </c>
      <c r="I162" s="90" t="s">
        <v>846</v>
      </c>
      <c r="J162" s="91"/>
    </row>
    <row r="163" spans="1:10" x14ac:dyDescent="0.2">
      <c r="A163" s="846">
        <v>112</v>
      </c>
      <c r="B163" s="88" t="s">
        <v>845</v>
      </c>
      <c r="C163" s="88" t="s">
        <v>343</v>
      </c>
      <c r="D163" s="88" t="s">
        <v>308</v>
      </c>
      <c r="E163" s="89">
        <v>139760</v>
      </c>
      <c r="F163" s="89">
        <v>1402800</v>
      </c>
      <c r="G163" s="89">
        <v>1700800</v>
      </c>
      <c r="H163" s="89">
        <v>-158240</v>
      </c>
      <c r="I163" s="90" t="s">
        <v>846</v>
      </c>
      <c r="J163" s="91"/>
    </row>
    <row r="164" spans="1:10" x14ac:dyDescent="0.2">
      <c r="A164" s="846">
        <v>112</v>
      </c>
      <c r="B164" s="88" t="s">
        <v>847</v>
      </c>
      <c r="C164" s="88" t="s">
        <v>307</v>
      </c>
      <c r="D164" s="88" t="s">
        <v>308</v>
      </c>
      <c r="E164" s="89">
        <v>-127328</v>
      </c>
      <c r="F164" s="89">
        <v>1327176</v>
      </c>
      <c r="G164" s="89">
        <v>1324311</v>
      </c>
      <c r="H164" s="89">
        <v>-124463</v>
      </c>
      <c r="I164" s="90" t="s">
        <v>710</v>
      </c>
      <c r="J164" s="91"/>
    </row>
    <row r="165" spans="1:10" x14ac:dyDescent="0.2">
      <c r="A165" s="846">
        <v>112</v>
      </c>
      <c r="B165" s="88" t="s">
        <v>847</v>
      </c>
      <c r="C165" s="88" t="s">
        <v>319</v>
      </c>
      <c r="D165" s="88" t="s">
        <v>308</v>
      </c>
      <c r="E165" s="89">
        <v>-9464</v>
      </c>
      <c r="F165" s="89">
        <v>122992</v>
      </c>
      <c r="G165" s="89">
        <v>120209</v>
      </c>
      <c r="H165" s="89">
        <v>-6681</v>
      </c>
      <c r="I165" s="90" t="s">
        <v>711</v>
      </c>
      <c r="J165" s="91"/>
    </row>
    <row r="166" spans="1:10" x14ac:dyDescent="0.2">
      <c r="A166" s="1029">
        <v>41</v>
      </c>
      <c r="B166" s="88" t="s">
        <v>847</v>
      </c>
      <c r="C166" s="88" t="s">
        <v>347</v>
      </c>
      <c r="D166" s="88" t="s">
        <v>308</v>
      </c>
      <c r="E166" s="89">
        <v>1240</v>
      </c>
      <c r="F166" s="89">
        <v>1860</v>
      </c>
      <c r="G166" s="89">
        <v>1760</v>
      </c>
      <c r="H166" s="89">
        <v>1340</v>
      </c>
      <c r="I166" s="90" t="s">
        <v>848</v>
      </c>
      <c r="J166" s="91"/>
    </row>
    <row r="167" spans="1:10" x14ac:dyDescent="0.2">
      <c r="B167" s="88" t="s">
        <v>847</v>
      </c>
      <c r="C167" s="88" t="s">
        <v>343</v>
      </c>
      <c r="D167" s="88" t="s">
        <v>308</v>
      </c>
      <c r="E167" s="89">
        <v>-135552</v>
      </c>
      <c r="F167" s="89">
        <v>1452028</v>
      </c>
      <c r="G167" s="89">
        <v>1446280</v>
      </c>
      <c r="H167" s="89">
        <v>-129804</v>
      </c>
      <c r="I167" s="90" t="s">
        <v>849</v>
      </c>
      <c r="J167" s="91"/>
    </row>
    <row r="168" spans="1:10" x14ac:dyDescent="0.2">
      <c r="A168" s="846">
        <v>67</v>
      </c>
      <c r="B168" s="88" t="s">
        <v>850</v>
      </c>
      <c r="C168" s="88" t="s">
        <v>319</v>
      </c>
      <c r="D168" s="88" t="s">
        <v>308</v>
      </c>
      <c r="E168" s="89">
        <v>250654.2</v>
      </c>
      <c r="F168" s="89">
        <v>1918315.87</v>
      </c>
      <c r="G168" s="89">
        <v>1780510.96</v>
      </c>
      <c r="H168" s="89">
        <v>388459.11</v>
      </c>
      <c r="I168" s="90" t="s">
        <v>851</v>
      </c>
      <c r="J168" s="91"/>
    </row>
    <row r="169" spans="1:10" x14ac:dyDescent="0.2">
      <c r="A169" s="846">
        <v>63</v>
      </c>
      <c r="B169" s="88" t="s">
        <v>850</v>
      </c>
      <c r="C169" s="88" t="s">
        <v>349</v>
      </c>
      <c r="D169" s="88" t="s">
        <v>308</v>
      </c>
      <c r="E169" s="89">
        <v>220045</v>
      </c>
      <c r="F169" s="89">
        <v>204268</v>
      </c>
      <c r="G169" s="89">
        <v>220045</v>
      </c>
      <c r="H169" s="89">
        <v>204268</v>
      </c>
      <c r="I169" s="90" t="s">
        <v>5464</v>
      </c>
      <c r="J169" s="91"/>
    </row>
    <row r="170" spans="1:10" x14ac:dyDescent="0.2">
      <c r="A170" s="846">
        <v>67</v>
      </c>
      <c r="B170" s="88" t="s">
        <v>850</v>
      </c>
      <c r="C170" s="88" t="s">
        <v>320</v>
      </c>
      <c r="D170" s="88" t="s">
        <v>308</v>
      </c>
      <c r="E170" s="89">
        <v>593210.97</v>
      </c>
      <c r="F170" s="89"/>
      <c r="G170" s="89">
        <v>133522.29</v>
      </c>
      <c r="H170" s="89">
        <v>459688.68</v>
      </c>
      <c r="I170" s="90" t="s">
        <v>5365</v>
      </c>
      <c r="J170" s="91"/>
    </row>
    <row r="171" spans="1:10" x14ac:dyDescent="0.2">
      <c r="A171" s="846">
        <v>67</v>
      </c>
      <c r="B171" s="88" t="s">
        <v>850</v>
      </c>
      <c r="C171" s="88" t="s">
        <v>321</v>
      </c>
      <c r="D171" s="88" t="s">
        <v>308</v>
      </c>
      <c r="E171" s="89">
        <v>483983.66</v>
      </c>
      <c r="F171" s="89">
        <v>515252.27</v>
      </c>
      <c r="G171" s="89">
        <v>632123.77</v>
      </c>
      <c r="H171" s="89">
        <v>367112.16</v>
      </c>
      <c r="I171" s="90" t="s">
        <v>5975</v>
      </c>
      <c r="J171" s="91"/>
    </row>
    <row r="172" spans="1:10" x14ac:dyDescent="0.2">
      <c r="A172" s="846">
        <v>67</v>
      </c>
      <c r="B172" s="88" t="s">
        <v>850</v>
      </c>
      <c r="C172" s="88" t="s">
        <v>347</v>
      </c>
      <c r="D172" s="88" t="s">
        <v>308</v>
      </c>
      <c r="E172" s="89">
        <v>73411.27</v>
      </c>
      <c r="F172" s="89">
        <v>103239.89</v>
      </c>
      <c r="G172" s="89">
        <v>100847.62</v>
      </c>
      <c r="H172" s="89">
        <v>75803.539999999994</v>
      </c>
      <c r="I172" s="90" t="s">
        <v>6639</v>
      </c>
      <c r="J172" s="91"/>
    </row>
    <row r="173" spans="1:10" x14ac:dyDescent="0.2">
      <c r="A173" s="846">
        <v>67</v>
      </c>
      <c r="B173" s="88" t="s">
        <v>850</v>
      </c>
      <c r="C173" s="88" t="s">
        <v>959</v>
      </c>
      <c r="D173" s="88" t="s">
        <v>308</v>
      </c>
      <c r="E173" s="89"/>
      <c r="F173" s="89">
        <v>268620</v>
      </c>
      <c r="G173" s="89">
        <v>130680</v>
      </c>
      <c r="H173" s="89">
        <v>137940</v>
      </c>
      <c r="I173" s="90" t="s">
        <v>1064</v>
      </c>
      <c r="J173" s="91"/>
    </row>
    <row r="174" spans="1:10" x14ac:dyDescent="0.2">
      <c r="A174" s="846">
        <v>67</v>
      </c>
      <c r="B174" s="88" t="s">
        <v>850</v>
      </c>
      <c r="C174" s="88" t="s">
        <v>853</v>
      </c>
      <c r="D174" s="88" t="s">
        <v>308</v>
      </c>
      <c r="E174" s="89">
        <v>3894.55</v>
      </c>
      <c r="F174" s="89">
        <v>3794.56</v>
      </c>
      <c r="G174" s="89">
        <v>3894.55</v>
      </c>
      <c r="H174" s="89">
        <v>3794.56</v>
      </c>
      <c r="I174" s="90" t="s">
        <v>854</v>
      </c>
      <c r="J174" s="91"/>
    </row>
    <row r="175" spans="1:10" x14ac:dyDescent="0.2">
      <c r="A175" s="846">
        <v>67</v>
      </c>
      <c r="B175" s="88" t="s">
        <v>850</v>
      </c>
      <c r="C175" s="88" t="s">
        <v>822</v>
      </c>
      <c r="D175" s="88" t="s">
        <v>308</v>
      </c>
      <c r="E175" s="89">
        <v>12500</v>
      </c>
      <c r="F175" s="89"/>
      <c r="G175" s="89">
        <v>12500</v>
      </c>
      <c r="H175" s="89"/>
      <c r="I175" s="90" t="s">
        <v>1292</v>
      </c>
      <c r="J175" s="91"/>
    </row>
    <row r="176" spans="1:10" x14ac:dyDescent="0.2">
      <c r="A176" s="846">
        <v>67</v>
      </c>
      <c r="B176" s="88" t="s">
        <v>850</v>
      </c>
      <c r="C176" s="88" t="s">
        <v>698</v>
      </c>
      <c r="D176" s="88" t="s">
        <v>308</v>
      </c>
      <c r="E176" s="89">
        <v>9512.2000000000007</v>
      </c>
      <c r="F176" s="89"/>
      <c r="G176" s="89">
        <v>9512.2000000000007</v>
      </c>
      <c r="H176" s="89"/>
      <c r="I176" s="90" t="s">
        <v>1293</v>
      </c>
      <c r="J176" s="91"/>
    </row>
    <row r="177" spans="1:10" x14ac:dyDescent="0.2">
      <c r="B177" s="88" t="s">
        <v>850</v>
      </c>
      <c r="C177" s="88" t="s">
        <v>343</v>
      </c>
      <c r="D177" s="88" t="s">
        <v>308</v>
      </c>
      <c r="E177" s="89">
        <v>1647211.85</v>
      </c>
      <c r="F177" s="89">
        <v>3013490.59</v>
      </c>
      <c r="G177" s="89">
        <v>3023636.39</v>
      </c>
      <c r="H177" s="89">
        <v>1637066.05</v>
      </c>
      <c r="I177" s="90" t="s">
        <v>855</v>
      </c>
      <c r="J177" s="136"/>
    </row>
    <row r="178" spans="1:10" x14ac:dyDescent="0.2">
      <c r="B178" s="388" t="s">
        <v>1065</v>
      </c>
      <c r="C178" s="388" t="s">
        <v>822</v>
      </c>
      <c r="D178" s="388" t="s">
        <v>1047</v>
      </c>
      <c r="E178" s="389">
        <v>977386</v>
      </c>
      <c r="F178" s="389">
        <v>1059982</v>
      </c>
      <c r="G178" s="389">
        <v>1018684</v>
      </c>
      <c r="H178" s="389">
        <v>1018684</v>
      </c>
      <c r="I178" s="390" t="s">
        <v>1048</v>
      </c>
    </row>
    <row r="179" spans="1:10" x14ac:dyDescent="0.2">
      <c r="A179" s="846">
        <v>66</v>
      </c>
      <c r="B179" s="88" t="s">
        <v>1065</v>
      </c>
      <c r="C179" s="88" t="s">
        <v>822</v>
      </c>
      <c r="D179" s="88" t="s">
        <v>308</v>
      </c>
      <c r="E179" s="89">
        <v>977386</v>
      </c>
      <c r="F179" s="89">
        <v>1059982</v>
      </c>
      <c r="G179" s="89">
        <v>1018684</v>
      </c>
      <c r="H179" s="89">
        <v>1018684</v>
      </c>
      <c r="I179" s="90" t="s">
        <v>1066</v>
      </c>
      <c r="J179" s="91"/>
    </row>
    <row r="180" spans="1:10" x14ac:dyDescent="0.2">
      <c r="B180" s="388" t="s">
        <v>1065</v>
      </c>
      <c r="C180" s="388" t="s">
        <v>840</v>
      </c>
      <c r="D180" s="388" t="s">
        <v>883</v>
      </c>
      <c r="F180" s="389">
        <v>51480</v>
      </c>
      <c r="G180" s="389">
        <v>51480</v>
      </c>
      <c r="I180" s="390" t="s">
        <v>1041</v>
      </c>
    </row>
    <row r="181" spans="1:10" x14ac:dyDescent="0.2">
      <c r="A181" s="846">
        <v>66</v>
      </c>
      <c r="B181" s="88" t="s">
        <v>1065</v>
      </c>
      <c r="C181" s="88" t="s">
        <v>840</v>
      </c>
      <c r="D181" s="88" t="s">
        <v>308</v>
      </c>
      <c r="E181" s="89"/>
      <c r="F181" s="89">
        <v>51480</v>
      </c>
      <c r="G181" s="89">
        <v>51480</v>
      </c>
      <c r="H181" s="89"/>
      <c r="I181" s="90" t="s">
        <v>1067</v>
      </c>
      <c r="J181" s="91"/>
    </row>
    <row r="182" spans="1:10" x14ac:dyDescent="0.2">
      <c r="B182" s="88" t="s">
        <v>1065</v>
      </c>
      <c r="C182" s="88" t="s">
        <v>343</v>
      </c>
      <c r="D182" s="88" t="s">
        <v>308</v>
      </c>
      <c r="E182" s="89">
        <v>977386</v>
      </c>
      <c r="F182" s="89">
        <v>1111462</v>
      </c>
      <c r="G182" s="89">
        <v>1070164</v>
      </c>
      <c r="H182" s="89">
        <v>1018684</v>
      </c>
      <c r="I182" s="90" t="s">
        <v>1068</v>
      </c>
      <c r="J182" s="91"/>
    </row>
    <row r="183" spans="1:10" x14ac:dyDescent="0.2">
      <c r="B183" s="88" t="s">
        <v>608</v>
      </c>
      <c r="C183" s="88" t="s">
        <v>307</v>
      </c>
      <c r="D183" s="88" t="s">
        <v>308</v>
      </c>
      <c r="E183" s="89">
        <v>110869.99</v>
      </c>
      <c r="F183" s="89">
        <v>387167.79</v>
      </c>
      <c r="G183" s="89">
        <v>415988.89</v>
      </c>
      <c r="H183" s="89">
        <v>82048.89</v>
      </c>
      <c r="I183" s="90" t="s">
        <v>609</v>
      </c>
      <c r="J183" s="91"/>
    </row>
    <row r="184" spans="1:10" x14ac:dyDescent="0.2">
      <c r="A184" s="846">
        <v>65</v>
      </c>
      <c r="B184" s="88" t="s">
        <v>608</v>
      </c>
      <c r="C184" s="88" t="s">
        <v>343</v>
      </c>
      <c r="D184" s="88" t="s">
        <v>308</v>
      </c>
      <c r="E184" s="89">
        <v>110869.99</v>
      </c>
      <c r="F184" s="89">
        <v>387167.79</v>
      </c>
      <c r="G184" s="89">
        <v>415988.89</v>
      </c>
      <c r="H184" s="89">
        <v>82048.89</v>
      </c>
      <c r="I184" s="90" t="s">
        <v>609</v>
      </c>
      <c r="J184" s="91"/>
    </row>
    <row r="185" spans="1:10" x14ac:dyDescent="0.2">
      <c r="B185" s="88" t="s">
        <v>856</v>
      </c>
      <c r="C185" s="88" t="s">
        <v>307</v>
      </c>
      <c r="D185" s="88" t="s">
        <v>308</v>
      </c>
      <c r="E185" s="89">
        <v>-132115.44</v>
      </c>
      <c r="F185" s="89">
        <v>677347.44</v>
      </c>
      <c r="G185" s="89">
        <v>703477.97</v>
      </c>
      <c r="H185" s="89">
        <v>-158245.97</v>
      </c>
      <c r="I185" s="90" t="s">
        <v>857</v>
      </c>
      <c r="J185" s="91"/>
    </row>
    <row r="186" spans="1:10" x14ac:dyDescent="0.2">
      <c r="B186" s="388" t="s">
        <v>856</v>
      </c>
      <c r="C186" s="388" t="s">
        <v>319</v>
      </c>
      <c r="D186" s="388" t="s">
        <v>1043</v>
      </c>
      <c r="F186" s="389">
        <v>641</v>
      </c>
      <c r="G186" s="389">
        <v>641</v>
      </c>
      <c r="I186" s="390" t="s">
        <v>1044</v>
      </c>
    </row>
    <row r="187" spans="1:10" x14ac:dyDescent="0.2">
      <c r="B187" s="88" t="s">
        <v>856</v>
      </c>
      <c r="C187" s="88" t="s">
        <v>319</v>
      </c>
      <c r="D187" s="88" t="s">
        <v>308</v>
      </c>
      <c r="E187" s="89"/>
      <c r="F187" s="89">
        <v>641</v>
      </c>
      <c r="G187" s="89">
        <v>641</v>
      </c>
      <c r="H187" s="89"/>
      <c r="I187" s="90" t="s">
        <v>1070</v>
      </c>
      <c r="J187" s="91"/>
    </row>
    <row r="188" spans="1:10" x14ac:dyDescent="0.2">
      <c r="B188" s="388" t="s">
        <v>856</v>
      </c>
      <c r="C188" s="388" t="s">
        <v>349</v>
      </c>
      <c r="D188" s="388" t="s">
        <v>1047</v>
      </c>
      <c r="E188" s="389">
        <v>-350000</v>
      </c>
      <c r="F188" s="389">
        <v>350000</v>
      </c>
      <c r="I188" s="390" t="s">
        <v>1048</v>
      </c>
    </row>
    <row r="189" spans="1:10" x14ac:dyDescent="0.2">
      <c r="B189" s="88" t="s">
        <v>856</v>
      </c>
      <c r="C189" s="88" t="s">
        <v>349</v>
      </c>
      <c r="D189" s="88" t="s">
        <v>308</v>
      </c>
      <c r="E189" s="89">
        <v>-350000</v>
      </c>
      <c r="F189" s="89">
        <v>350000</v>
      </c>
      <c r="G189" s="89"/>
      <c r="H189" s="89"/>
      <c r="I189" s="90" t="s">
        <v>1071</v>
      </c>
      <c r="J189" s="91"/>
    </row>
    <row r="190" spans="1:10" x14ac:dyDescent="0.2">
      <c r="B190" s="88" t="s">
        <v>856</v>
      </c>
      <c r="C190" s="88" t="s">
        <v>347</v>
      </c>
      <c r="D190" s="88" t="s">
        <v>308</v>
      </c>
      <c r="E190" s="89">
        <v>-281475</v>
      </c>
      <c r="F190" s="89">
        <v>1781475</v>
      </c>
      <c r="G190" s="89">
        <v>1500000</v>
      </c>
      <c r="H190" s="89"/>
      <c r="I190" s="90" t="s">
        <v>7260</v>
      </c>
      <c r="J190" s="91"/>
    </row>
    <row r="191" spans="1:10" x14ac:dyDescent="0.2">
      <c r="B191" s="88" t="s">
        <v>856</v>
      </c>
      <c r="C191" s="88" t="s">
        <v>822</v>
      </c>
      <c r="D191" s="88" t="s">
        <v>308</v>
      </c>
      <c r="E191" s="89"/>
      <c r="F191" s="89">
        <v>7500000</v>
      </c>
      <c r="G191" s="89">
        <v>7500000</v>
      </c>
      <c r="H191" s="89"/>
      <c r="I191" s="90" t="s">
        <v>7261</v>
      </c>
      <c r="J191" s="91"/>
    </row>
    <row r="192" spans="1:10" x14ac:dyDescent="0.2">
      <c r="A192" s="846">
        <v>122</v>
      </c>
      <c r="B192" s="88" t="s">
        <v>856</v>
      </c>
      <c r="C192" s="88" t="s">
        <v>343</v>
      </c>
      <c r="D192" s="88" t="s">
        <v>308</v>
      </c>
      <c r="E192" s="89">
        <v>-763590.44</v>
      </c>
      <c r="F192" s="89">
        <v>10309463.439999999</v>
      </c>
      <c r="G192" s="89">
        <v>9704118.9700000007</v>
      </c>
      <c r="H192" s="89">
        <v>-158245.97</v>
      </c>
      <c r="I192" s="90" t="s">
        <v>857</v>
      </c>
      <c r="J192" s="91"/>
    </row>
    <row r="193" spans="1:10" x14ac:dyDescent="0.2">
      <c r="B193" s="88" t="s">
        <v>1075</v>
      </c>
      <c r="C193" s="88" t="s">
        <v>343</v>
      </c>
      <c r="D193" s="88" t="s">
        <v>308</v>
      </c>
      <c r="E193" s="89">
        <v>706265.12</v>
      </c>
      <c r="F193" s="89">
        <v>125491140.51000001</v>
      </c>
      <c r="G193" s="89">
        <v>125145352.98</v>
      </c>
      <c r="H193" s="89">
        <v>1052052.6499999999</v>
      </c>
      <c r="I193" s="90" t="s">
        <v>1076</v>
      </c>
      <c r="J193" s="91"/>
    </row>
    <row r="194" spans="1:10" x14ac:dyDescent="0.2">
      <c r="B194" s="88" t="s">
        <v>859</v>
      </c>
      <c r="C194" s="88" t="s">
        <v>307</v>
      </c>
      <c r="D194" s="88" t="s">
        <v>308</v>
      </c>
      <c r="E194" s="89">
        <v>-90932002</v>
      </c>
      <c r="F194" s="89"/>
      <c r="G194" s="89"/>
      <c r="H194" s="89">
        <v>-90932002</v>
      </c>
      <c r="I194" s="90" t="s">
        <v>860</v>
      </c>
      <c r="J194" s="91"/>
    </row>
    <row r="195" spans="1:10" x14ac:dyDescent="0.2">
      <c r="A195" s="846">
        <v>70</v>
      </c>
      <c r="B195" s="88" t="s">
        <v>859</v>
      </c>
      <c r="C195" s="88" t="s">
        <v>343</v>
      </c>
      <c r="D195" s="88" t="s">
        <v>308</v>
      </c>
      <c r="E195" s="89">
        <v>-90932002</v>
      </c>
      <c r="F195" s="89"/>
      <c r="G195" s="89"/>
      <c r="H195" s="89">
        <v>-90932002</v>
      </c>
      <c r="I195" s="90" t="s">
        <v>861</v>
      </c>
      <c r="J195" s="91"/>
    </row>
    <row r="196" spans="1:10" x14ac:dyDescent="0.2">
      <c r="B196" s="88" t="s">
        <v>337</v>
      </c>
      <c r="C196" s="88" t="s">
        <v>307</v>
      </c>
      <c r="D196" s="88" t="s">
        <v>308</v>
      </c>
      <c r="E196" s="89">
        <v>-2196867.54</v>
      </c>
      <c r="F196" s="89"/>
      <c r="G196" s="89"/>
      <c r="H196" s="89">
        <v>-2196867.54</v>
      </c>
      <c r="I196" s="90" t="s">
        <v>862</v>
      </c>
      <c r="J196" s="91"/>
    </row>
    <row r="197" spans="1:10" x14ac:dyDescent="0.2">
      <c r="A197" s="846">
        <v>78</v>
      </c>
      <c r="B197" s="88" t="s">
        <v>337</v>
      </c>
      <c r="C197" s="88" t="s">
        <v>343</v>
      </c>
      <c r="D197" s="88" t="s">
        <v>308</v>
      </c>
      <c r="E197" s="89">
        <v>-2196867.54</v>
      </c>
      <c r="F197" s="89"/>
      <c r="G197" s="89"/>
      <c r="H197" s="89">
        <v>-2196867.54</v>
      </c>
      <c r="I197" s="90" t="s">
        <v>862</v>
      </c>
      <c r="J197" s="91"/>
    </row>
    <row r="198" spans="1:10" x14ac:dyDescent="0.2">
      <c r="B198" s="88" t="s">
        <v>338</v>
      </c>
      <c r="C198" s="88" t="s">
        <v>1080</v>
      </c>
      <c r="D198" s="88" t="s">
        <v>308</v>
      </c>
      <c r="E198" s="89">
        <v>-1766500.14</v>
      </c>
      <c r="F198" s="89"/>
      <c r="G198" s="89"/>
      <c r="H198" s="89">
        <v>-1766500.14</v>
      </c>
      <c r="I198" s="90" t="s">
        <v>1081</v>
      </c>
      <c r="J198" s="91"/>
    </row>
    <row r="199" spans="1:10" x14ac:dyDescent="0.2">
      <c r="B199" s="88" t="s">
        <v>338</v>
      </c>
      <c r="C199" s="88" t="s">
        <v>883</v>
      </c>
      <c r="D199" s="88" t="s">
        <v>308</v>
      </c>
      <c r="E199" s="89">
        <v>-5295219.95</v>
      </c>
      <c r="F199" s="89"/>
      <c r="G199" s="89"/>
      <c r="H199" s="89">
        <v>-5295219.95</v>
      </c>
      <c r="I199" s="90" t="s">
        <v>1294</v>
      </c>
      <c r="J199" s="91"/>
    </row>
    <row r="200" spans="1:10" x14ac:dyDescent="0.2">
      <c r="B200" s="88" t="s">
        <v>338</v>
      </c>
      <c r="C200" s="88" t="s">
        <v>4671</v>
      </c>
      <c r="D200" s="88" t="s">
        <v>308</v>
      </c>
      <c r="E200" s="89">
        <v>-5478641.1600000001</v>
      </c>
      <c r="F200" s="89"/>
      <c r="G200" s="89"/>
      <c r="H200" s="89">
        <v>-5478641.1600000001</v>
      </c>
      <c r="I200" s="90" t="s">
        <v>4672</v>
      </c>
      <c r="J200" s="91"/>
    </row>
    <row r="201" spans="1:10" x14ac:dyDescent="0.2">
      <c r="B201" s="88" t="s">
        <v>338</v>
      </c>
      <c r="C201" s="88" t="s">
        <v>5366</v>
      </c>
      <c r="D201" s="88" t="s">
        <v>308</v>
      </c>
      <c r="E201" s="89">
        <v>-5642634.7199999997</v>
      </c>
      <c r="F201" s="89"/>
      <c r="G201" s="89"/>
      <c r="H201" s="89">
        <v>-5642634.7199999997</v>
      </c>
      <c r="I201" s="90" t="s">
        <v>5367</v>
      </c>
      <c r="J201" s="91"/>
    </row>
    <row r="202" spans="1:10" x14ac:dyDescent="0.2">
      <c r="B202" s="88" t="s">
        <v>338</v>
      </c>
      <c r="C202" s="88" t="s">
        <v>5976</v>
      </c>
      <c r="D202" s="88" t="s">
        <v>308</v>
      </c>
      <c r="E202" s="89">
        <v>-5607738.54</v>
      </c>
      <c r="F202" s="89"/>
      <c r="G202" s="89"/>
      <c r="H202" s="89">
        <v>-5607738.54</v>
      </c>
      <c r="I202" s="90" t="s">
        <v>5977</v>
      </c>
      <c r="J202" s="91"/>
    </row>
    <row r="203" spans="1:10" x14ac:dyDescent="0.2">
      <c r="B203" s="88" t="s">
        <v>338</v>
      </c>
      <c r="C203" s="88" t="s">
        <v>6641</v>
      </c>
      <c r="D203" s="88" t="s">
        <v>308</v>
      </c>
      <c r="E203" s="89">
        <v>-5918552.54</v>
      </c>
      <c r="F203" s="89"/>
      <c r="G203" s="89"/>
      <c r="H203" s="89">
        <v>-5918552.54</v>
      </c>
      <c r="I203" s="90" t="s">
        <v>6642</v>
      </c>
      <c r="J203" s="91"/>
    </row>
    <row r="204" spans="1:10" x14ac:dyDescent="0.2">
      <c r="B204" s="88" t="s">
        <v>338</v>
      </c>
      <c r="C204" s="88" t="s">
        <v>347</v>
      </c>
      <c r="D204" s="88" t="s">
        <v>308</v>
      </c>
      <c r="E204" s="89"/>
      <c r="F204" s="89"/>
      <c r="G204" s="89">
        <v>5724277.5899999999</v>
      </c>
      <c r="H204" s="89">
        <v>-5724277.5899999999</v>
      </c>
      <c r="I204" s="90" t="s">
        <v>7262</v>
      </c>
      <c r="J204" s="91"/>
    </row>
    <row r="205" spans="1:10" x14ac:dyDescent="0.2">
      <c r="A205" s="846">
        <v>80</v>
      </c>
      <c r="B205" s="88" t="s">
        <v>338</v>
      </c>
      <c r="C205" s="88" t="s">
        <v>343</v>
      </c>
      <c r="D205" s="88" t="s">
        <v>308</v>
      </c>
      <c r="E205" s="89">
        <v>-29709287.050000001</v>
      </c>
      <c r="F205" s="89"/>
      <c r="G205" s="89">
        <v>5724277.5899999999</v>
      </c>
      <c r="H205" s="89">
        <v>-35433564.640000001</v>
      </c>
      <c r="I205" s="90" t="s">
        <v>865</v>
      </c>
      <c r="J205" s="91"/>
    </row>
    <row r="206" spans="1:10" x14ac:dyDescent="0.2">
      <c r="A206" s="846">
        <v>80</v>
      </c>
      <c r="B206" s="88" t="s">
        <v>872</v>
      </c>
      <c r="C206" s="88" t="s">
        <v>307</v>
      </c>
      <c r="D206" s="88" t="s">
        <v>308</v>
      </c>
      <c r="E206" s="89">
        <v>-5724277.5899999999</v>
      </c>
      <c r="F206" s="89">
        <v>5724277.5899999999</v>
      </c>
      <c r="G206" s="89"/>
      <c r="H206" s="89"/>
      <c r="I206" s="90" t="s">
        <v>873</v>
      </c>
      <c r="J206" s="91"/>
    </row>
    <row r="207" spans="1:10" x14ac:dyDescent="0.2">
      <c r="B207" s="88" t="s">
        <v>872</v>
      </c>
      <c r="C207" s="88" t="s">
        <v>343</v>
      </c>
      <c r="D207" s="88" t="s">
        <v>308</v>
      </c>
      <c r="E207" s="89">
        <v>-5724277.5899999999</v>
      </c>
      <c r="F207" s="89">
        <v>5724277.5899999999</v>
      </c>
      <c r="G207" s="89"/>
      <c r="H207" s="89"/>
      <c r="I207" s="90" t="s">
        <v>874</v>
      </c>
      <c r="J207" s="91"/>
    </row>
    <row r="208" spans="1:10" x14ac:dyDescent="0.2">
      <c r="A208" s="846">
        <v>85</v>
      </c>
      <c r="B208" s="88" t="s">
        <v>875</v>
      </c>
      <c r="C208" s="88" t="s">
        <v>307</v>
      </c>
      <c r="D208" s="88" t="s">
        <v>308</v>
      </c>
      <c r="E208" s="89">
        <v>-743060.66</v>
      </c>
      <c r="F208" s="89">
        <v>3419206.32</v>
      </c>
      <c r="G208" s="89">
        <v>3260366.32</v>
      </c>
      <c r="H208" s="89">
        <v>-584220.66</v>
      </c>
      <c r="I208" s="90" t="s">
        <v>876</v>
      </c>
      <c r="J208" s="136"/>
    </row>
    <row r="209" spans="1:10" x14ac:dyDescent="0.2">
      <c r="A209" s="846" t="s">
        <v>7237</v>
      </c>
      <c r="B209" s="88" t="s">
        <v>875</v>
      </c>
      <c r="C209" s="88" t="s">
        <v>387</v>
      </c>
      <c r="D209" s="88" t="s">
        <v>308</v>
      </c>
      <c r="E209" s="89">
        <v>46066.02</v>
      </c>
      <c r="F209" s="89">
        <v>202135.23</v>
      </c>
      <c r="G209" s="89">
        <v>211979.6</v>
      </c>
      <c r="H209" s="89">
        <v>36221.65</v>
      </c>
      <c r="I209" s="90" t="s">
        <v>877</v>
      </c>
      <c r="J209" s="136"/>
    </row>
    <row r="210" spans="1:10" x14ac:dyDescent="0.2">
      <c r="A210" s="846">
        <v>85</v>
      </c>
      <c r="B210" s="88" t="s">
        <v>875</v>
      </c>
      <c r="C210" s="88" t="s">
        <v>319</v>
      </c>
      <c r="D210" s="88" t="s">
        <v>308</v>
      </c>
      <c r="E210" s="89">
        <v>-814488</v>
      </c>
      <c r="F210" s="89">
        <v>886760</v>
      </c>
      <c r="G210" s="89">
        <v>921175</v>
      </c>
      <c r="H210" s="89">
        <v>-848903</v>
      </c>
      <c r="I210" s="90" t="s">
        <v>1082</v>
      </c>
      <c r="J210" s="91"/>
    </row>
    <row r="211" spans="1:10" x14ac:dyDescent="0.2">
      <c r="A211" s="846">
        <v>85</v>
      </c>
      <c r="B211" s="88" t="s">
        <v>875</v>
      </c>
      <c r="C211" s="88" t="s">
        <v>347</v>
      </c>
      <c r="D211" s="88" t="s">
        <v>308</v>
      </c>
      <c r="E211" s="89">
        <v>-1485626.98</v>
      </c>
      <c r="F211" s="89">
        <v>2556071.5499999998</v>
      </c>
      <c r="G211" s="89">
        <v>2704324.51</v>
      </c>
      <c r="H211" s="89">
        <v>-1633879.94</v>
      </c>
      <c r="I211" s="90" t="s">
        <v>613</v>
      </c>
      <c r="J211" s="91"/>
    </row>
    <row r="212" spans="1:10" x14ac:dyDescent="0.2">
      <c r="A212" s="846" t="s">
        <v>7237</v>
      </c>
      <c r="B212" s="88" t="s">
        <v>875</v>
      </c>
      <c r="C212" s="88" t="s">
        <v>971</v>
      </c>
      <c r="D212" s="88" t="s">
        <v>308</v>
      </c>
      <c r="E212" s="89">
        <v>92108.86</v>
      </c>
      <c r="F212" s="89">
        <v>167598.35999999999</v>
      </c>
      <c r="G212" s="89">
        <v>158406.68</v>
      </c>
      <c r="H212" s="89">
        <v>101300.54</v>
      </c>
      <c r="I212" s="90" t="s">
        <v>4673</v>
      </c>
      <c r="J212" s="91"/>
    </row>
    <row r="213" spans="1:10" x14ac:dyDescent="0.2">
      <c r="A213" s="846">
        <v>85</v>
      </c>
      <c r="B213" s="88" t="s">
        <v>875</v>
      </c>
      <c r="C213" s="88" t="s">
        <v>822</v>
      </c>
      <c r="D213" s="88" t="s">
        <v>308</v>
      </c>
      <c r="E213" s="89">
        <v>-43515.38</v>
      </c>
      <c r="F213" s="89">
        <v>69161.02</v>
      </c>
      <c r="G213" s="89">
        <v>57014.12</v>
      </c>
      <c r="H213" s="89">
        <v>-31368.48</v>
      </c>
      <c r="I213" s="90" t="s">
        <v>1083</v>
      </c>
      <c r="J213" s="91"/>
    </row>
    <row r="214" spans="1:10" x14ac:dyDescent="0.2">
      <c r="B214" s="88" t="s">
        <v>875</v>
      </c>
      <c r="C214" s="88" t="s">
        <v>343</v>
      </c>
      <c r="D214" s="88" t="s">
        <v>308</v>
      </c>
      <c r="E214" s="89">
        <v>-2948516.14</v>
      </c>
      <c r="F214" s="89">
        <v>7300932.4800000004</v>
      </c>
      <c r="G214" s="89">
        <v>7313266.2300000004</v>
      </c>
      <c r="H214" s="89">
        <v>-2960849.89</v>
      </c>
      <c r="I214" s="90" t="s">
        <v>878</v>
      </c>
      <c r="J214" s="91"/>
    </row>
    <row r="215" spans="1:10" x14ac:dyDescent="0.2">
      <c r="A215" s="846">
        <v>87</v>
      </c>
      <c r="B215" s="88" t="s">
        <v>879</v>
      </c>
      <c r="C215" s="88" t="s">
        <v>307</v>
      </c>
      <c r="D215" s="88" t="s">
        <v>308</v>
      </c>
      <c r="E215" s="89">
        <v>-5336570</v>
      </c>
      <c r="F215" s="89">
        <v>9616112</v>
      </c>
      <c r="G215" s="89">
        <v>9036362</v>
      </c>
      <c r="H215" s="89">
        <v>-4756820</v>
      </c>
      <c r="I215" s="90" t="s">
        <v>880</v>
      </c>
      <c r="J215" s="136"/>
    </row>
    <row r="216" spans="1:10" x14ac:dyDescent="0.2">
      <c r="A216" s="846" t="s">
        <v>7238</v>
      </c>
      <c r="B216" s="88" t="s">
        <v>879</v>
      </c>
      <c r="C216" s="88" t="s">
        <v>387</v>
      </c>
      <c r="D216" s="88" t="s">
        <v>308</v>
      </c>
      <c r="E216" s="89">
        <v>600762.96</v>
      </c>
      <c r="F216" s="89">
        <v>733617.44</v>
      </c>
      <c r="G216" s="89">
        <v>1011225.38</v>
      </c>
      <c r="H216" s="89">
        <v>323155.02</v>
      </c>
      <c r="I216" s="90" t="s">
        <v>881</v>
      </c>
      <c r="J216" s="136"/>
    </row>
    <row r="217" spans="1:10" x14ac:dyDescent="0.2">
      <c r="A217" s="846">
        <v>87</v>
      </c>
      <c r="B217" s="88" t="s">
        <v>879</v>
      </c>
      <c r="C217" s="88" t="s">
        <v>319</v>
      </c>
      <c r="D217" s="88" t="s">
        <v>308</v>
      </c>
      <c r="E217" s="89">
        <v>-17258993</v>
      </c>
      <c r="F217" s="89">
        <v>672686</v>
      </c>
      <c r="G217" s="89">
        <v>3140678</v>
      </c>
      <c r="H217" s="89">
        <v>-19726985</v>
      </c>
      <c r="I217" s="90" t="s">
        <v>882</v>
      </c>
      <c r="J217" s="91"/>
    </row>
    <row r="218" spans="1:10" x14ac:dyDescent="0.2">
      <c r="A218" s="846" t="s">
        <v>7238</v>
      </c>
      <c r="B218" s="88" t="s">
        <v>879</v>
      </c>
      <c r="C218" s="88" t="s">
        <v>883</v>
      </c>
      <c r="D218" s="88" t="s">
        <v>308</v>
      </c>
      <c r="E218" s="89">
        <v>1722362</v>
      </c>
      <c r="F218" s="89">
        <v>351725</v>
      </c>
      <c r="G218" s="89">
        <v>96084</v>
      </c>
      <c r="H218" s="89">
        <v>1978003</v>
      </c>
      <c r="I218" s="90" t="s">
        <v>884</v>
      </c>
      <c r="J218" s="91"/>
    </row>
    <row r="219" spans="1:10" x14ac:dyDescent="0.2">
      <c r="A219" s="846">
        <v>87</v>
      </c>
      <c r="B219" s="88" t="s">
        <v>879</v>
      </c>
      <c r="C219" s="88" t="s">
        <v>347</v>
      </c>
      <c r="D219" s="88" t="s">
        <v>308</v>
      </c>
      <c r="E219" s="89">
        <v>-3841245.8</v>
      </c>
      <c r="F219" s="89">
        <v>382099.92</v>
      </c>
      <c r="G219" s="89">
        <v>703100.86</v>
      </c>
      <c r="H219" s="89">
        <v>-4162246.74</v>
      </c>
      <c r="I219" s="90" t="s">
        <v>885</v>
      </c>
      <c r="J219" s="91"/>
    </row>
    <row r="220" spans="1:10" x14ac:dyDescent="0.2">
      <c r="A220" s="846">
        <v>87</v>
      </c>
      <c r="B220" s="88" t="s">
        <v>879</v>
      </c>
      <c r="C220" s="88" t="s">
        <v>822</v>
      </c>
      <c r="D220" s="88" t="s">
        <v>308</v>
      </c>
      <c r="E220" s="89">
        <v>-248350.43</v>
      </c>
      <c r="F220" s="89"/>
      <c r="G220" s="89">
        <v>23039.06</v>
      </c>
      <c r="H220" s="89">
        <v>-271389.49</v>
      </c>
      <c r="I220" s="90" t="s">
        <v>1084</v>
      </c>
      <c r="J220" s="91"/>
    </row>
    <row r="221" spans="1:10" x14ac:dyDescent="0.2">
      <c r="B221" s="88" t="s">
        <v>879</v>
      </c>
      <c r="C221" s="88" t="s">
        <v>343</v>
      </c>
      <c r="D221" s="88" t="s">
        <v>308</v>
      </c>
      <c r="E221" s="89">
        <v>-24362034.27</v>
      </c>
      <c r="F221" s="89">
        <v>11756240.359999999</v>
      </c>
      <c r="G221" s="89">
        <v>14010489.300000001</v>
      </c>
      <c r="H221" s="89">
        <v>-26616283.210000001</v>
      </c>
      <c r="I221" s="90" t="s">
        <v>886</v>
      </c>
      <c r="J221" s="91"/>
    </row>
    <row r="222" spans="1:10" x14ac:dyDescent="0.2">
      <c r="B222" s="88" t="s">
        <v>890</v>
      </c>
      <c r="C222" s="88" t="s">
        <v>307</v>
      </c>
      <c r="D222" s="88" t="s">
        <v>308</v>
      </c>
      <c r="E222" s="89">
        <v>-1078432</v>
      </c>
      <c r="F222" s="89">
        <v>1078432</v>
      </c>
      <c r="G222" s="89">
        <v>1078432</v>
      </c>
      <c r="H222" s="89">
        <v>-1078432</v>
      </c>
      <c r="I222" s="90" t="s">
        <v>891</v>
      </c>
      <c r="J222" s="91"/>
    </row>
    <row r="223" spans="1:10" x14ac:dyDescent="0.2">
      <c r="B223" s="88" t="s">
        <v>890</v>
      </c>
      <c r="C223" s="88" t="s">
        <v>315</v>
      </c>
      <c r="D223" s="88" t="s">
        <v>308</v>
      </c>
      <c r="E223" s="89">
        <v>-932400</v>
      </c>
      <c r="F223" s="89">
        <v>1656000</v>
      </c>
      <c r="G223" s="89">
        <v>1656000</v>
      </c>
      <c r="H223" s="89">
        <v>-932400</v>
      </c>
      <c r="I223" s="90" t="s">
        <v>4674</v>
      </c>
      <c r="J223" s="91"/>
    </row>
    <row r="224" spans="1:10" x14ac:dyDescent="0.2">
      <c r="A224" s="846">
        <v>98</v>
      </c>
      <c r="B224" s="88" t="s">
        <v>890</v>
      </c>
      <c r="C224" s="88" t="s">
        <v>343</v>
      </c>
      <c r="D224" s="88" t="s">
        <v>308</v>
      </c>
      <c r="E224" s="89">
        <v>-2010832</v>
      </c>
      <c r="F224" s="89">
        <v>2734432</v>
      </c>
      <c r="G224" s="89">
        <v>2734432</v>
      </c>
      <c r="H224" s="89">
        <v>-2010832</v>
      </c>
      <c r="I224" s="90" t="s">
        <v>892</v>
      </c>
      <c r="J224" s="91"/>
    </row>
    <row r="225" spans="1:11" ht="13.5" thickBot="1" x14ac:dyDescent="0.25">
      <c r="B225" s="88" t="s">
        <v>1088</v>
      </c>
      <c r="C225" s="88" t="s">
        <v>343</v>
      </c>
      <c r="D225" s="88" t="s">
        <v>308</v>
      </c>
      <c r="E225" s="89">
        <v>-157883816.59</v>
      </c>
      <c r="F225" s="89">
        <v>27515882.43</v>
      </c>
      <c r="G225" s="89">
        <v>29782465.120000001</v>
      </c>
      <c r="H225" s="89">
        <v>-160150399.28</v>
      </c>
      <c r="I225" s="90" t="s">
        <v>1089</v>
      </c>
      <c r="J225" s="91"/>
    </row>
    <row r="226" spans="1:11" x14ac:dyDescent="0.2">
      <c r="A226" s="1036"/>
      <c r="B226" s="468" t="s">
        <v>893</v>
      </c>
      <c r="C226" s="468" t="s">
        <v>347</v>
      </c>
      <c r="D226" s="468" t="s">
        <v>307</v>
      </c>
      <c r="E226" s="471"/>
      <c r="F226" s="469">
        <v>1427880.68</v>
      </c>
      <c r="G226" s="471"/>
      <c r="H226" s="469">
        <v>1427880.68</v>
      </c>
      <c r="I226" s="592" t="s">
        <v>1040</v>
      </c>
    </row>
    <row r="227" spans="1:11" x14ac:dyDescent="0.2">
      <c r="A227" s="1037"/>
      <c r="B227" s="388" t="s">
        <v>893</v>
      </c>
      <c r="C227" s="388" t="s">
        <v>347</v>
      </c>
      <c r="D227" s="388" t="s">
        <v>883</v>
      </c>
      <c r="F227" s="389">
        <v>138105.12</v>
      </c>
      <c r="H227" s="389">
        <v>138105.12</v>
      </c>
      <c r="I227" s="593" t="s">
        <v>1041</v>
      </c>
    </row>
    <row r="228" spans="1:11" x14ac:dyDescent="0.2">
      <c r="A228" s="1037"/>
      <c r="B228" s="388" t="s">
        <v>893</v>
      </c>
      <c r="C228" s="388" t="s">
        <v>347</v>
      </c>
      <c r="D228" s="388" t="s">
        <v>347</v>
      </c>
      <c r="F228" s="389">
        <v>49290.36</v>
      </c>
      <c r="H228" s="389">
        <v>49290.36</v>
      </c>
      <c r="I228" s="593" t="s">
        <v>1042</v>
      </c>
    </row>
    <row r="229" spans="1:11" x14ac:dyDescent="0.2">
      <c r="A229" s="1037"/>
      <c r="B229" s="388" t="s">
        <v>893</v>
      </c>
      <c r="C229" s="388" t="s">
        <v>347</v>
      </c>
      <c r="D229" s="388" t="s">
        <v>859</v>
      </c>
      <c r="F229" s="389">
        <v>2115486.2599999998</v>
      </c>
      <c r="H229" s="389">
        <v>2115486.2599999998</v>
      </c>
      <c r="I229" s="593" t="s">
        <v>1046</v>
      </c>
    </row>
    <row r="230" spans="1:11" x14ac:dyDescent="0.2">
      <c r="A230" s="1037"/>
      <c r="B230" s="388" t="s">
        <v>893</v>
      </c>
      <c r="C230" s="388" t="s">
        <v>347</v>
      </c>
      <c r="D230" s="388" t="s">
        <v>1052</v>
      </c>
      <c r="F230" s="389">
        <v>18137.37</v>
      </c>
      <c r="H230" s="389">
        <v>18137.37</v>
      </c>
      <c r="I230" s="593" t="s">
        <v>1053</v>
      </c>
    </row>
    <row r="231" spans="1:11" x14ac:dyDescent="0.2">
      <c r="A231" s="1037"/>
      <c r="B231" s="88" t="s">
        <v>893</v>
      </c>
      <c r="C231" s="88" t="s">
        <v>347</v>
      </c>
      <c r="D231" s="88" t="s">
        <v>308</v>
      </c>
      <c r="E231" s="89"/>
      <c r="F231" s="89">
        <v>3748899.79</v>
      </c>
      <c r="G231" s="89"/>
      <c r="H231" s="402">
        <v>3748899.79</v>
      </c>
      <c r="I231" s="590" t="s">
        <v>725</v>
      </c>
      <c r="J231" s="91"/>
    </row>
    <row r="232" spans="1:11" x14ac:dyDescent="0.2">
      <c r="A232" s="1037"/>
      <c r="B232" s="388" t="s">
        <v>893</v>
      </c>
      <c r="C232" s="388" t="s">
        <v>947</v>
      </c>
      <c r="D232" s="388" t="s">
        <v>307</v>
      </c>
      <c r="F232" s="389">
        <v>3735751.32</v>
      </c>
      <c r="H232" s="389">
        <v>3735751.32</v>
      </c>
      <c r="I232" s="593" t="s">
        <v>1040</v>
      </c>
      <c r="J232" s="601">
        <f>H231+H236</f>
        <v>10469218.75</v>
      </c>
      <c r="K232" s="900" t="s">
        <v>1124</v>
      </c>
    </row>
    <row r="233" spans="1:11" x14ac:dyDescent="0.2">
      <c r="A233" s="1037"/>
      <c r="B233" s="388" t="s">
        <v>893</v>
      </c>
      <c r="C233" s="388" t="s">
        <v>947</v>
      </c>
      <c r="D233" s="388" t="s">
        <v>883</v>
      </c>
      <c r="F233" s="389">
        <v>331238.12</v>
      </c>
      <c r="H233" s="389">
        <v>331238.12</v>
      </c>
      <c r="I233" s="593" t="s">
        <v>1041</v>
      </c>
      <c r="J233" s="735">
        <f>H238+H241</f>
        <v>344699</v>
      </c>
      <c r="K233" s="900" t="s">
        <v>5954</v>
      </c>
    </row>
    <row r="234" spans="1:11" x14ac:dyDescent="0.2">
      <c r="A234" s="1037"/>
      <c r="B234" s="388" t="s">
        <v>893</v>
      </c>
      <c r="C234" s="388" t="s">
        <v>947</v>
      </c>
      <c r="D234" s="388" t="s">
        <v>859</v>
      </c>
      <c r="F234" s="389">
        <v>2649936.2400000002</v>
      </c>
      <c r="H234" s="389">
        <v>2649936.2400000002</v>
      </c>
      <c r="I234" s="593" t="s">
        <v>1046</v>
      </c>
      <c r="J234" s="898">
        <f>H246</f>
        <v>190264</v>
      </c>
      <c r="K234" s="900" t="s">
        <v>1125</v>
      </c>
    </row>
    <row r="235" spans="1:11" x14ac:dyDescent="0.2">
      <c r="A235" s="1037"/>
      <c r="B235" s="388" t="s">
        <v>893</v>
      </c>
      <c r="C235" s="388" t="s">
        <v>947</v>
      </c>
      <c r="D235" s="388" t="s">
        <v>1052</v>
      </c>
      <c r="F235" s="389">
        <v>3393.28</v>
      </c>
      <c r="H235" s="389">
        <v>3393.28</v>
      </c>
      <c r="I235" s="593" t="s">
        <v>1053</v>
      </c>
      <c r="J235" s="94">
        <f>SUM(J232:J234)</f>
        <v>11004181.75</v>
      </c>
      <c r="K235" s="900"/>
    </row>
    <row r="236" spans="1:11" x14ac:dyDescent="0.2">
      <c r="A236" s="1037"/>
      <c r="B236" s="88" t="s">
        <v>893</v>
      </c>
      <c r="C236" s="88" t="s">
        <v>947</v>
      </c>
      <c r="D236" s="88" t="s">
        <v>308</v>
      </c>
      <c r="E236" s="89"/>
      <c r="F236" s="89">
        <v>6720318.96</v>
      </c>
      <c r="G236" s="89"/>
      <c r="H236" s="402">
        <v>6720318.96</v>
      </c>
      <c r="I236" s="590" t="s">
        <v>726</v>
      </c>
      <c r="J236" s="91"/>
    </row>
    <row r="237" spans="1:11" x14ac:dyDescent="0.2">
      <c r="A237" s="1037"/>
      <c r="B237" s="388" t="s">
        <v>893</v>
      </c>
      <c r="C237" s="388" t="s">
        <v>822</v>
      </c>
      <c r="D237" s="388" t="s">
        <v>1047</v>
      </c>
      <c r="F237" s="389">
        <v>334399</v>
      </c>
      <c r="H237" s="389">
        <v>334399</v>
      </c>
      <c r="I237" s="593" t="s">
        <v>1048</v>
      </c>
    </row>
    <row r="238" spans="1:11" x14ac:dyDescent="0.2">
      <c r="A238" s="1037"/>
      <c r="B238" s="88" t="s">
        <v>893</v>
      </c>
      <c r="C238" s="88" t="s">
        <v>822</v>
      </c>
      <c r="D238" s="88" t="s">
        <v>308</v>
      </c>
      <c r="E238" s="89"/>
      <c r="F238" s="89">
        <v>334399</v>
      </c>
      <c r="G238" s="89"/>
      <c r="H238" s="478">
        <v>334399</v>
      </c>
      <c r="I238" s="590" t="s">
        <v>895</v>
      </c>
      <c r="J238" s="91"/>
    </row>
    <row r="239" spans="1:11" x14ac:dyDescent="0.2">
      <c r="A239" s="1037"/>
      <c r="B239" s="388" t="s">
        <v>893</v>
      </c>
      <c r="C239" s="388" t="s">
        <v>698</v>
      </c>
      <c r="D239" s="388" t="s">
        <v>307</v>
      </c>
      <c r="F239" s="389">
        <v>1800</v>
      </c>
      <c r="H239" s="389">
        <v>1800</v>
      </c>
      <c r="I239" s="593" t="s">
        <v>1040</v>
      </c>
    </row>
    <row r="240" spans="1:11" x14ac:dyDescent="0.2">
      <c r="A240" s="1037"/>
      <c r="B240" s="388" t="s">
        <v>893</v>
      </c>
      <c r="C240" s="388" t="s">
        <v>698</v>
      </c>
      <c r="D240" s="388" t="s">
        <v>859</v>
      </c>
      <c r="F240" s="389">
        <v>8500</v>
      </c>
      <c r="H240" s="389">
        <v>8500</v>
      </c>
      <c r="I240" s="593" t="s">
        <v>1046</v>
      </c>
    </row>
    <row r="241" spans="1:10" x14ac:dyDescent="0.2">
      <c r="A241" s="1037"/>
      <c r="B241" s="88" t="s">
        <v>893</v>
      </c>
      <c r="C241" s="88" t="s">
        <v>698</v>
      </c>
      <c r="D241" s="88" t="s">
        <v>308</v>
      </c>
      <c r="E241" s="89"/>
      <c r="F241" s="89">
        <v>10300</v>
      </c>
      <c r="G241" s="89"/>
      <c r="H241" s="478">
        <v>10300</v>
      </c>
      <c r="I241" s="590" t="s">
        <v>727</v>
      </c>
      <c r="J241" s="91"/>
    </row>
    <row r="242" spans="1:10" x14ac:dyDescent="0.2">
      <c r="A242" s="1037"/>
      <c r="B242" s="388" t="s">
        <v>893</v>
      </c>
      <c r="C242" s="388" t="s">
        <v>840</v>
      </c>
      <c r="D242" s="388" t="s">
        <v>307</v>
      </c>
      <c r="F242" s="389">
        <v>26776</v>
      </c>
      <c r="H242" s="389">
        <v>26776</v>
      </c>
      <c r="I242" s="593" t="s">
        <v>1040</v>
      </c>
    </row>
    <row r="243" spans="1:10" x14ac:dyDescent="0.2">
      <c r="A243" s="1037"/>
      <c r="B243" s="388" t="s">
        <v>893</v>
      </c>
      <c r="C243" s="388" t="s">
        <v>840</v>
      </c>
      <c r="D243" s="388" t="s">
        <v>883</v>
      </c>
      <c r="F243" s="389">
        <v>1120</v>
      </c>
      <c r="H243" s="389">
        <v>1120</v>
      </c>
      <c r="I243" s="593" t="s">
        <v>1041</v>
      </c>
    </row>
    <row r="244" spans="1:10" x14ac:dyDescent="0.2">
      <c r="A244" s="1037"/>
      <c r="B244" s="388" t="s">
        <v>893</v>
      </c>
      <c r="C244" s="388" t="s">
        <v>840</v>
      </c>
      <c r="D244" s="388" t="s">
        <v>859</v>
      </c>
      <c r="F244" s="389">
        <v>17090</v>
      </c>
      <c r="H244" s="389">
        <v>17090</v>
      </c>
      <c r="I244" s="593" t="s">
        <v>1046</v>
      </c>
    </row>
    <row r="245" spans="1:10" x14ac:dyDescent="0.2">
      <c r="A245" s="1037"/>
      <c r="B245" s="388" t="s">
        <v>893</v>
      </c>
      <c r="C245" s="388" t="s">
        <v>840</v>
      </c>
      <c r="D245" s="388" t="s">
        <v>1052</v>
      </c>
      <c r="F245" s="389">
        <v>145278</v>
      </c>
      <c r="H245" s="389">
        <v>145278</v>
      </c>
      <c r="I245" s="593" t="s">
        <v>1053</v>
      </c>
    </row>
    <row r="246" spans="1:10" x14ac:dyDescent="0.2">
      <c r="A246" s="1037"/>
      <c r="B246" s="88" t="s">
        <v>893</v>
      </c>
      <c r="C246" s="88" t="s">
        <v>840</v>
      </c>
      <c r="D246" s="88" t="s">
        <v>308</v>
      </c>
      <c r="E246" s="89"/>
      <c r="F246" s="89">
        <v>190264</v>
      </c>
      <c r="G246" s="89"/>
      <c r="H246" s="658">
        <v>190264</v>
      </c>
      <c r="I246" s="590" t="s">
        <v>728</v>
      </c>
      <c r="J246" s="91"/>
    </row>
    <row r="247" spans="1:10" ht="13.5" thickBot="1" x14ac:dyDescent="0.25">
      <c r="A247" s="1038"/>
      <c r="B247" s="464" t="s">
        <v>893</v>
      </c>
      <c r="C247" s="464" t="s">
        <v>343</v>
      </c>
      <c r="D247" s="464" t="s">
        <v>308</v>
      </c>
      <c r="E247" s="465"/>
      <c r="F247" s="465">
        <v>11004181.75</v>
      </c>
      <c r="G247" s="465"/>
      <c r="H247" s="465">
        <v>11004181.75</v>
      </c>
      <c r="I247" s="591" t="s">
        <v>896</v>
      </c>
      <c r="J247" s="91"/>
    </row>
    <row r="248" spans="1:10" x14ac:dyDescent="0.2">
      <c r="B248" s="388" t="s">
        <v>897</v>
      </c>
      <c r="C248" s="388" t="s">
        <v>307</v>
      </c>
      <c r="D248" s="388" t="s">
        <v>484</v>
      </c>
      <c r="G248" s="389">
        <v>1704424</v>
      </c>
      <c r="H248" s="389">
        <v>-1704424</v>
      </c>
      <c r="I248" s="390" t="s">
        <v>1054</v>
      </c>
    </row>
    <row r="249" spans="1:10" x14ac:dyDescent="0.2">
      <c r="B249" s="88" t="s">
        <v>897</v>
      </c>
      <c r="C249" s="88" t="s">
        <v>307</v>
      </c>
      <c r="D249" s="88" t="s">
        <v>308</v>
      </c>
      <c r="E249" s="89"/>
      <c r="F249" s="89"/>
      <c r="G249" s="89">
        <v>1704424</v>
      </c>
      <c r="H249" s="89">
        <v>-1704424</v>
      </c>
      <c r="I249" s="90" t="s">
        <v>898</v>
      </c>
      <c r="J249" s="91"/>
    </row>
    <row r="250" spans="1:10" x14ac:dyDescent="0.2">
      <c r="B250" s="88" t="s">
        <v>897</v>
      </c>
      <c r="C250" s="88" t="s">
        <v>343</v>
      </c>
      <c r="D250" s="88" t="s">
        <v>308</v>
      </c>
      <c r="E250" s="89"/>
      <c r="F250" s="89"/>
      <c r="G250" s="89">
        <v>1704424</v>
      </c>
      <c r="H250" s="89">
        <v>-1704424</v>
      </c>
      <c r="I250" s="90" t="s">
        <v>899</v>
      </c>
      <c r="J250" s="91"/>
    </row>
    <row r="251" spans="1:10" x14ac:dyDescent="0.2">
      <c r="B251" s="388" t="s">
        <v>900</v>
      </c>
      <c r="C251" s="388" t="s">
        <v>307</v>
      </c>
      <c r="D251" s="388" t="s">
        <v>307</v>
      </c>
      <c r="F251" s="389">
        <v>5059000</v>
      </c>
      <c r="H251" s="389">
        <v>5059000</v>
      </c>
      <c r="I251" s="390" t="s">
        <v>1040</v>
      </c>
    </row>
    <row r="252" spans="1:10" x14ac:dyDescent="0.2">
      <c r="B252" s="388" t="s">
        <v>900</v>
      </c>
      <c r="C252" s="388" t="s">
        <v>307</v>
      </c>
      <c r="D252" s="388" t="s">
        <v>883</v>
      </c>
      <c r="F252" s="389">
        <v>385000</v>
      </c>
      <c r="H252" s="389">
        <v>385000</v>
      </c>
      <c r="I252" s="390" t="s">
        <v>1041</v>
      </c>
    </row>
    <row r="253" spans="1:10" x14ac:dyDescent="0.2">
      <c r="B253" s="388" t="s">
        <v>900</v>
      </c>
      <c r="C253" s="388" t="s">
        <v>307</v>
      </c>
      <c r="D253" s="388" t="s">
        <v>859</v>
      </c>
      <c r="F253" s="389">
        <v>3592362</v>
      </c>
      <c r="H253" s="389">
        <v>3592362</v>
      </c>
      <c r="I253" s="390" t="s">
        <v>1046</v>
      </c>
    </row>
    <row r="254" spans="1:10" x14ac:dyDescent="0.2">
      <c r="B254" s="88" t="s">
        <v>900</v>
      </c>
      <c r="C254" s="88" t="s">
        <v>307</v>
      </c>
      <c r="D254" s="88" t="s">
        <v>308</v>
      </c>
      <c r="E254" s="89"/>
      <c r="F254" s="89">
        <v>9036362</v>
      </c>
      <c r="G254" s="89"/>
      <c r="H254" s="89">
        <v>9036362</v>
      </c>
      <c r="I254" s="90" t="s">
        <v>901</v>
      </c>
      <c r="J254" s="91"/>
    </row>
    <row r="255" spans="1:10" x14ac:dyDescent="0.2">
      <c r="B255" s="388" t="s">
        <v>900</v>
      </c>
      <c r="C255" s="388" t="s">
        <v>319</v>
      </c>
      <c r="D255" s="388" t="s">
        <v>484</v>
      </c>
      <c r="F255" s="389">
        <v>3140678</v>
      </c>
      <c r="H255" s="389">
        <v>3140678</v>
      </c>
      <c r="I255" s="390" t="s">
        <v>1054</v>
      </c>
    </row>
    <row r="256" spans="1:10" x14ac:dyDescent="0.2">
      <c r="B256" s="88" t="s">
        <v>900</v>
      </c>
      <c r="C256" s="88" t="s">
        <v>319</v>
      </c>
      <c r="D256" s="88" t="s">
        <v>308</v>
      </c>
      <c r="E256" s="89"/>
      <c r="F256" s="89">
        <v>3140678</v>
      </c>
      <c r="G256" s="89"/>
      <c r="H256" s="89">
        <v>3140678</v>
      </c>
      <c r="I256" s="90" t="s">
        <v>902</v>
      </c>
      <c r="J256" s="91"/>
    </row>
    <row r="257" spans="1:13" x14ac:dyDescent="0.2">
      <c r="B257" s="388" t="s">
        <v>900</v>
      </c>
      <c r="C257" s="388" t="s">
        <v>347</v>
      </c>
      <c r="D257" s="388" t="s">
        <v>484</v>
      </c>
      <c r="F257" s="389">
        <v>703100.86</v>
      </c>
      <c r="H257" s="389">
        <v>703100.86</v>
      </c>
      <c r="I257" s="390" t="s">
        <v>1054</v>
      </c>
    </row>
    <row r="258" spans="1:13" x14ac:dyDescent="0.2">
      <c r="B258" s="88" t="s">
        <v>900</v>
      </c>
      <c r="C258" s="88" t="s">
        <v>347</v>
      </c>
      <c r="D258" s="88" t="s">
        <v>308</v>
      </c>
      <c r="E258" s="89"/>
      <c r="F258" s="89">
        <v>703100.86</v>
      </c>
      <c r="G258" s="89"/>
      <c r="H258" s="89">
        <v>703100.86</v>
      </c>
      <c r="I258" s="90" t="s">
        <v>903</v>
      </c>
      <c r="J258" s="91"/>
    </row>
    <row r="259" spans="1:13" x14ac:dyDescent="0.2">
      <c r="B259" s="388" t="s">
        <v>900</v>
      </c>
      <c r="C259" s="388" t="s">
        <v>822</v>
      </c>
      <c r="D259" s="388" t="s">
        <v>484</v>
      </c>
      <c r="F259" s="389">
        <v>23039.06</v>
      </c>
      <c r="H259" s="389">
        <v>23039.06</v>
      </c>
      <c r="I259" s="390" t="s">
        <v>1054</v>
      </c>
    </row>
    <row r="260" spans="1:13" x14ac:dyDescent="0.2">
      <c r="B260" s="88" t="s">
        <v>900</v>
      </c>
      <c r="C260" s="88" t="s">
        <v>822</v>
      </c>
      <c r="D260" s="88" t="s">
        <v>308</v>
      </c>
      <c r="E260" s="89"/>
      <c r="F260" s="89">
        <v>23039.06</v>
      </c>
      <c r="G260" s="89"/>
      <c r="H260" s="89">
        <v>23039.06</v>
      </c>
      <c r="I260" s="90" t="s">
        <v>731</v>
      </c>
      <c r="J260" s="91"/>
    </row>
    <row r="261" spans="1:13" ht="13.5" thickBot="1" x14ac:dyDescent="0.25">
      <c r="B261" s="88" t="s">
        <v>900</v>
      </c>
      <c r="C261" s="88" t="s">
        <v>343</v>
      </c>
      <c r="D261" s="88" t="s">
        <v>308</v>
      </c>
      <c r="E261" s="89"/>
      <c r="F261" s="89">
        <v>12903179.92</v>
      </c>
      <c r="G261" s="89"/>
      <c r="H261" s="89">
        <v>12903179.92</v>
      </c>
      <c r="I261" s="90" t="s">
        <v>904</v>
      </c>
      <c r="J261" s="91"/>
    </row>
    <row r="262" spans="1:13" x14ac:dyDescent="0.2">
      <c r="A262" s="1036"/>
      <c r="B262" s="468" t="s">
        <v>905</v>
      </c>
      <c r="C262" s="468" t="s">
        <v>307</v>
      </c>
      <c r="D262" s="468" t="s">
        <v>484</v>
      </c>
      <c r="E262" s="471"/>
      <c r="F262" s="471"/>
      <c r="G262" s="469">
        <v>733617.44</v>
      </c>
      <c r="H262" s="469">
        <v>-733617.44</v>
      </c>
      <c r="I262" s="592" t="s">
        <v>1054</v>
      </c>
    </row>
    <row r="263" spans="1:13" x14ac:dyDescent="0.2">
      <c r="A263" s="1037"/>
      <c r="B263" s="88" t="s">
        <v>905</v>
      </c>
      <c r="C263" s="88" t="s">
        <v>307</v>
      </c>
      <c r="D263" s="88" t="s">
        <v>308</v>
      </c>
      <c r="E263" s="89"/>
      <c r="F263" s="89"/>
      <c r="G263" s="89">
        <v>733617.44</v>
      </c>
      <c r="H263" s="89">
        <v>-733617.44</v>
      </c>
      <c r="I263" s="590" t="s">
        <v>732</v>
      </c>
      <c r="J263" s="91"/>
    </row>
    <row r="264" spans="1:13" x14ac:dyDescent="0.2">
      <c r="A264" s="1037"/>
      <c r="B264" s="388" t="s">
        <v>905</v>
      </c>
      <c r="C264" s="388" t="s">
        <v>319</v>
      </c>
      <c r="D264" s="388" t="s">
        <v>484</v>
      </c>
      <c r="G264" s="389">
        <v>351725</v>
      </c>
      <c r="H264" s="389">
        <v>-351725</v>
      </c>
      <c r="I264" s="593" t="s">
        <v>1054</v>
      </c>
    </row>
    <row r="265" spans="1:13" x14ac:dyDescent="0.2">
      <c r="A265" s="1037"/>
      <c r="B265" s="88" t="s">
        <v>905</v>
      </c>
      <c r="C265" s="88" t="s">
        <v>319</v>
      </c>
      <c r="D265" s="88" t="s">
        <v>308</v>
      </c>
      <c r="E265" s="89"/>
      <c r="F265" s="89"/>
      <c r="G265" s="89">
        <v>351725</v>
      </c>
      <c r="H265" s="89">
        <v>-351725</v>
      </c>
      <c r="I265" s="590" t="s">
        <v>733</v>
      </c>
      <c r="J265" s="91"/>
    </row>
    <row r="266" spans="1:13" x14ac:dyDescent="0.2">
      <c r="A266" s="1037"/>
      <c r="B266" s="88" t="s">
        <v>905</v>
      </c>
      <c r="C266" s="88" t="s">
        <v>343</v>
      </c>
      <c r="D266" s="88" t="s">
        <v>308</v>
      </c>
      <c r="E266" s="89"/>
      <c r="F266" s="89"/>
      <c r="G266" s="89">
        <v>1085342.44</v>
      </c>
      <c r="H266" s="402">
        <v>-1085342.44</v>
      </c>
      <c r="I266" s="590" t="s">
        <v>908</v>
      </c>
      <c r="J266" s="91"/>
    </row>
    <row r="267" spans="1:13" x14ac:dyDescent="0.2">
      <c r="A267" s="1037"/>
      <c r="B267" s="388" t="s">
        <v>909</v>
      </c>
      <c r="C267" s="388" t="s">
        <v>307</v>
      </c>
      <c r="D267" s="388" t="s">
        <v>484</v>
      </c>
      <c r="F267" s="389">
        <v>3260366.32</v>
      </c>
      <c r="H267" s="389">
        <v>3260366.32</v>
      </c>
      <c r="I267" s="593" t="s">
        <v>1054</v>
      </c>
      <c r="K267" t="s">
        <v>6599</v>
      </c>
    </row>
    <row r="268" spans="1:13" x14ac:dyDescent="0.2">
      <c r="A268" s="1037"/>
      <c r="B268" s="88" t="s">
        <v>909</v>
      </c>
      <c r="C268" s="88" t="s">
        <v>307</v>
      </c>
      <c r="D268" s="88" t="s">
        <v>308</v>
      </c>
      <c r="E268" s="89"/>
      <c r="F268" s="89">
        <v>3260366.32</v>
      </c>
      <c r="G268" s="89"/>
      <c r="H268" s="728">
        <v>3260366.32</v>
      </c>
      <c r="I268" s="590" t="s">
        <v>910</v>
      </c>
      <c r="J268" s="91"/>
      <c r="K268" s="727" t="s">
        <v>1124</v>
      </c>
      <c r="L268" t="s">
        <v>5954</v>
      </c>
      <c r="M268" t="s">
        <v>1125</v>
      </c>
    </row>
    <row r="269" spans="1:13" x14ac:dyDescent="0.2">
      <c r="A269" s="1037"/>
      <c r="B269" s="388" t="s">
        <v>909</v>
      </c>
      <c r="C269" s="388" t="s">
        <v>319</v>
      </c>
      <c r="D269" s="388" t="s">
        <v>484</v>
      </c>
      <c r="F269" s="389">
        <v>921175</v>
      </c>
      <c r="H269" s="389">
        <v>921175</v>
      </c>
      <c r="I269" s="593" t="s">
        <v>1054</v>
      </c>
      <c r="J269">
        <v>5</v>
      </c>
      <c r="K269" s="731">
        <f>-F268</f>
        <v>-3260366.32</v>
      </c>
      <c r="L269" s="94">
        <f>-F270-F274</f>
        <v>-978189.12</v>
      </c>
      <c r="M269" s="94">
        <f>-F272</f>
        <v>-2704324.51</v>
      </c>
    </row>
    <row r="270" spans="1:13" x14ac:dyDescent="0.2">
      <c r="A270" s="1037"/>
      <c r="B270" s="88" t="s">
        <v>909</v>
      </c>
      <c r="C270" s="88" t="s">
        <v>319</v>
      </c>
      <c r="D270" s="88" t="s">
        <v>308</v>
      </c>
      <c r="E270" s="89"/>
      <c r="F270" s="89">
        <v>921175</v>
      </c>
      <c r="G270" s="89"/>
      <c r="H270" s="89">
        <v>921175</v>
      </c>
      <c r="I270" s="590" t="s">
        <v>911</v>
      </c>
      <c r="J270">
        <v>6</v>
      </c>
      <c r="K270" s="1078">
        <f>G547</f>
        <v>3419206.32</v>
      </c>
      <c r="L270" s="374">
        <f>G549+G553</f>
        <v>955921.02</v>
      </c>
      <c r="M270" s="374">
        <f>G551</f>
        <v>2556071.5499999998</v>
      </c>
    </row>
    <row r="271" spans="1:13" x14ac:dyDescent="0.2">
      <c r="A271" s="1037"/>
      <c r="B271" s="388" t="s">
        <v>909</v>
      </c>
      <c r="C271" s="388" t="s">
        <v>347</v>
      </c>
      <c r="D271" s="388" t="s">
        <v>484</v>
      </c>
      <c r="F271" s="389">
        <v>2704324.51</v>
      </c>
      <c r="H271" s="389">
        <v>2704324.51</v>
      </c>
      <c r="I271" s="593" t="s">
        <v>1054</v>
      </c>
      <c r="K271" s="94">
        <f>SUM(K269:K270)</f>
        <v>158840</v>
      </c>
      <c r="L271" s="94">
        <f>SUM(L269:L270)</f>
        <v>-22268.099999999977</v>
      </c>
      <c r="M271" s="94">
        <f>SUM(M269:M270)</f>
        <v>-148252.95999999996</v>
      </c>
    </row>
    <row r="272" spans="1:13" x14ac:dyDescent="0.2">
      <c r="A272" s="1037"/>
      <c r="B272" s="88" t="s">
        <v>909</v>
      </c>
      <c r="C272" s="88" t="s">
        <v>347</v>
      </c>
      <c r="D272" s="88" t="s">
        <v>308</v>
      </c>
      <c r="E272" s="89"/>
      <c r="F272" s="89">
        <v>2704324.51</v>
      </c>
      <c r="G272" s="89"/>
      <c r="H272" s="89">
        <v>2704324.51</v>
      </c>
      <c r="I272" s="590" t="s">
        <v>614</v>
      </c>
      <c r="J272" s="91"/>
    </row>
    <row r="273" spans="1:12" x14ac:dyDescent="0.2">
      <c r="A273" s="1037"/>
      <c r="B273" s="388" t="s">
        <v>909</v>
      </c>
      <c r="C273" s="388" t="s">
        <v>822</v>
      </c>
      <c r="D273" s="388" t="s">
        <v>484</v>
      </c>
      <c r="F273" s="389">
        <v>57014.12</v>
      </c>
      <c r="H273" s="389">
        <v>57014.12</v>
      </c>
      <c r="I273" s="593" t="s">
        <v>1054</v>
      </c>
      <c r="L273" s="94"/>
    </row>
    <row r="274" spans="1:12" x14ac:dyDescent="0.2">
      <c r="A274" s="1037"/>
      <c r="B274" s="88" t="s">
        <v>909</v>
      </c>
      <c r="C274" s="88" t="s">
        <v>822</v>
      </c>
      <c r="D274" s="88" t="s">
        <v>308</v>
      </c>
      <c r="E274" s="89"/>
      <c r="F274" s="89">
        <v>57014.12</v>
      </c>
      <c r="G274" s="89"/>
      <c r="H274" s="89">
        <v>57014.12</v>
      </c>
      <c r="I274" s="590" t="s">
        <v>1092</v>
      </c>
      <c r="J274" s="91"/>
    </row>
    <row r="275" spans="1:12" x14ac:dyDescent="0.2">
      <c r="A275" s="1037"/>
      <c r="B275" s="88" t="s">
        <v>909</v>
      </c>
      <c r="C275" s="88" t="s">
        <v>343</v>
      </c>
      <c r="D275" s="88" t="s">
        <v>308</v>
      </c>
      <c r="E275" s="89"/>
      <c r="F275" s="89">
        <v>6942879.9500000002</v>
      </c>
      <c r="G275" s="89"/>
      <c r="H275" s="89">
        <v>6942879.9500000002</v>
      </c>
      <c r="I275" s="590" t="s">
        <v>912</v>
      </c>
      <c r="J275" s="547">
        <f>H279</f>
        <v>-167598.35999999999</v>
      </c>
      <c r="K275" t="s">
        <v>5959</v>
      </c>
    </row>
    <row r="276" spans="1:12" x14ac:dyDescent="0.2">
      <c r="A276" s="1037"/>
      <c r="B276" s="388" t="s">
        <v>913</v>
      </c>
      <c r="C276" s="388" t="s">
        <v>307</v>
      </c>
      <c r="D276" s="388" t="s">
        <v>484</v>
      </c>
      <c r="G276" s="389">
        <v>202135.23</v>
      </c>
      <c r="H276" s="389">
        <v>-202135.23</v>
      </c>
      <c r="I276" s="593" t="s">
        <v>1054</v>
      </c>
      <c r="J276" s="91"/>
    </row>
    <row r="277" spans="1:12" x14ac:dyDescent="0.2">
      <c r="A277" s="1037"/>
      <c r="B277" s="88" t="s">
        <v>913</v>
      </c>
      <c r="C277" s="88" t="s">
        <v>307</v>
      </c>
      <c r="D277" s="88" t="s">
        <v>308</v>
      </c>
      <c r="E277" s="89"/>
      <c r="F277" s="89"/>
      <c r="G277" s="89">
        <v>202135.23</v>
      </c>
      <c r="H277" s="402">
        <v>-202135.23</v>
      </c>
      <c r="I277" s="590" t="s">
        <v>4676</v>
      </c>
    </row>
    <row r="278" spans="1:12" x14ac:dyDescent="0.2">
      <c r="A278" s="1037"/>
      <c r="B278" s="388" t="s">
        <v>913</v>
      </c>
      <c r="C278" s="388" t="s">
        <v>319</v>
      </c>
      <c r="D278" s="388" t="s">
        <v>484</v>
      </c>
      <c r="G278" s="389">
        <v>167598.35999999999</v>
      </c>
      <c r="H278" s="389">
        <v>-167598.35999999999</v>
      </c>
      <c r="I278" s="593" t="s">
        <v>1054</v>
      </c>
      <c r="J278" s="404">
        <f>H266+H277</f>
        <v>-1287477.67</v>
      </c>
      <c r="K278" t="s">
        <v>5960</v>
      </c>
    </row>
    <row r="279" spans="1:12" x14ac:dyDescent="0.2">
      <c r="A279" s="1037"/>
      <c r="B279" s="88" t="s">
        <v>913</v>
      </c>
      <c r="C279" s="88" t="s">
        <v>319</v>
      </c>
      <c r="D279" s="88" t="s">
        <v>308</v>
      </c>
      <c r="E279" s="89"/>
      <c r="F279" s="89"/>
      <c r="G279" s="89">
        <v>167598.35999999999</v>
      </c>
      <c r="H279" s="403">
        <v>-167598.35999999999</v>
      </c>
      <c r="I279" s="590" t="s">
        <v>4677</v>
      </c>
      <c r="J279" s="91"/>
    </row>
    <row r="280" spans="1:12" ht="13.5" thickBot="1" x14ac:dyDescent="0.25">
      <c r="A280" s="1038"/>
      <c r="B280" s="464" t="s">
        <v>913</v>
      </c>
      <c r="C280" s="464" t="s">
        <v>343</v>
      </c>
      <c r="D280" s="464" t="s">
        <v>308</v>
      </c>
      <c r="E280" s="465"/>
      <c r="F280" s="465"/>
      <c r="G280" s="465">
        <v>369733.59</v>
      </c>
      <c r="H280" s="465">
        <v>-369733.59</v>
      </c>
      <c r="I280" s="591" t="s">
        <v>915</v>
      </c>
      <c r="J280" s="91"/>
    </row>
    <row r="281" spans="1:12" x14ac:dyDescent="0.2">
      <c r="B281" s="388" t="s">
        <v>919</v>
      </c>
      <c r="C281" s="388" t="s">
        <v>307</v>
      </c>
      <c r="D281" s="388" t="s">
        <v>484</v>
      </c>
      <c r="F281" s="389">
        <v>703594.34</v>
      </c>
      <c r="H281" s="389">
        <v>703594.34</v>
      </c>
      <c r="I281" s="390" t="s">
        <v>1054</v>
      </c>
    </row>
    <row r="282" spans="1:12" x14ac:dyDescent="0.2">
      <c r="B282" s="88" t="s">
        <v>919</v>
      </c>
      <c r="C282" s="88" t="s">
        <v>307</v>
      </c>
      <c r="D282" s="88" t="s">
        <v>308</v>
      </c>
      <c r="E282" s="89"/>
      <c r="F282" s="89">
        <v>703594.34</v>
      </c>
      <c r="G282" s="89"/>
      <c r="H282" s="89">
        <v>703594.34</v>
      </c>
      <c r="I282" s="90" t="s">
        <v>935</v>
      </c>
      <c r="J282" s="91"/>
    </row>
    <row r="283" spans="1:12" x14ac:dyDescent="0.2">
      <c r="B283" s="388" t="s">
        <v>919</v>
      </c>
      <c r="C283" s="388" t="s">
        <v>364</v>
      </c>
      <c r="D283" s="388" t="s">
        <v>347</v>
      </c>
      <c r="F283" s="389">
        <v>1668.59</v>
      </c>
      <c r="H283" s="389">
        <v>1668.59</v>
      </c>
      <c r="I283" s="390" t="s">
        <v>1042</v>
      </c>
    </row>
    <row r="284" spans="1:12" x14ac:dyDescent="0.2">
      <c r="B284" s="388" t="s">
        <v>919</v>
      </c>
      <c r="C284" s="388" t="s">
        <v>364</v>
      </c>
      <c r="D284" s="388" t="s">
        <v>1047</v>
      </c>
      <c r="F284" s="389">
        <v>150.04</v>
      </c>
      <c r="H284" s="389">
        <v>150.04</v>
      </c>
      <c r="I284" s="390" t="s">
        <v>1048</v>
      </c>
    </row>
    <row r="285" spans="1:12" x14ac:dyDescent="0.2">
      <c r="B285" s="388" t="s">
        <v>919</v>
      </c>
      <c r="C285" s="388" t="s">
        <v>364</v>
      </c>
      <c r="D285" s="388" t="s">
        <v>484</v>
      </c>
      <c r="F285" s="389">
        <v>560646.29</v>
      </c>
      <c r="H285" s="389">
        <v>560646.29</v>
      </c>
      <c r="I285" s="390" t="s">
        <v>1054</v>
      </c>
    </row>
    <row r="286" spans="1:12" x14ac:dyDescent="0.2">
      <c r="B286" s="88" t="s">
        <v>919</v>
      </c>
      <c r="C286" s="88" t="s">
        <v>364</v>
      </c>
      <c r="D286" s="88" t="s">
        <v>308</v>
      </c>
      <c r="E286" s="89"/>
      <c r="F286" s="89">
        <v>562464.92000000004</v>
      </c>
      <c r="G286" s="89"/>
      <c r="H286" s="89">
        <v>562464.92000000004</v>
      </c>
      <c r="I286" s="90" t="s">
        <v>936</v>
      </c>
      <c r="J286" s="91"/>
    </row>
    <row r="287" spans="1:12" x14ac:dyDescent="0.2">
      <c r="B287" s="388" t="s">
        <v>919</v>
      </c>
      <c r="C287" s="388" t="s">
        <v>380</v>
      </c>
      <c r="D287" s="388" t="s">
        <v>484</v>
      </c>
      <c r="F287" s="389">
        <v>43755</v>
      </c>
      <c r="H287" s="389">
        <v>43755</v>
      </c>
      <c r="I287" s="390" t="s">
        <v>1054</v>
      </c>
    </row>
    <row r="288" spans="1:12" x14ac:dyDescent="0.2">
      <c r="B288" s="88" t="s">
        <v>919</v>
      </c>
      <c r="C288" s="88" t="s">
        <v>380</v>
      </c>
      <c r="D288" s="88" t="s">
        <v>308</v>
      </c>
      <c r="E288" s="89"/>
      <c r="F288" s="89">
        <v>43755</v>
      </c>
      <c r="G288" s="89"/>
      <c r="H288" s="89">
        <v>43755</v>
      </c>
      <c r="I288" s="90" t="s">
        <v>1297</v>
      </c>
      <c r="J288" s="91"/>
    </row>
    <row r="289" spans="2:10" x14ac:dyDescent="0.2">
      <c r="B289" s="388" t="s">
        <v>919</v>
      </c>
      <c r="C289" s="388" t="s">
        <v>1298</v>
      </c>
      <c r="D289" s="388" t="s">
        <v>484</v>
      </c>
      <c r="F289" s="389">
        <v>133522.29</v>
      </c>
      <c r="H289" s="389">
        <v>133522.29</v>
      </c>
      <c r="I289" s="390" t="s">
        <v>1054</v>
      </c>
    </row>
    <row r="290" spans="2:10" x14ac:dyDescent="0.2">
      <c r="B290" s="88" t="s">
        <v>919</v>
      </c>
      <c r="C290" s="88" t="s">
        <v>1298</v>
      </c>
      <c r="D290" s="88" t="s">
        <v>308</v>
      </c>
      <c r="E290" s="89"/>
      <c r="F290" s="89">
        <v>133522.29</v>
      </c>
      <c r="G290" s="89"/>
      <c r="H290" s="89">
        <v>133522.29</v>
      </c>
      <c r="I290" s="90" t="s">
        <v>5369</v>
      </c>
      <c r="J290" s="91"/>
    </row>
    <row r="291" spans="2:10" x14ac:dyDescent="0.2">
      <c r="B291" s="388" t="s">
        <v>919</v>
      </c>
      <c r="C291" s="388" t="s">
        <v>347</v>
      </c>
      <c r="D291" s="388" t="s">
        <v>307</v>
      </c>
      <c r="F291" s="389">
        <v>1128332.3700000001</v>
      </c>
      <c r="H291" s="389">
        <v>1128332.3700000001</v>
      </c>
      <c r="I291" s="390" t="s">
        <v>1040</v>
      </c>
    </row>
    <row r="292" spans="2:10" x14ac:dyDescent="0.2">
      <c r="B292" s="388" t="s">
        <v>919</v>
      </c>
      <c r="C292" s="388" t="s">
        <v>347</v>
      </c>
      <c r="D292" s="388" t="s">
        <v>883</v>
      </c>
      <c r="F292" s="389">
        <v>351194.91</v>
      </c>
      <c r="H292" s="389">
        <v>351194.91</v>
      </c>
      <c r="I292" s="390" t="s">
        <v>1041</v>
      </c>
    </row>
    <row r="293" spans="2:10" x14ac:dyDescent="0.2">
      <c r="B293" s="388" t="s">
        <v>919</v>
      </c>
      <c r="C293" s="388" t="s">
        <v>347</v>
      </c>
      <c r="D293" s="388" t="s">
        <v>1043</v>
      </c>
      <c r="F293" s="389">
        <v>641</v>
      </c>
      <c r="H293" s="389">
        <v>641</v>
      </c>
      <c r="I293" s="390" t="s">
        <v>1044</v>
      </c>
    </row>
    <row r="294" spans="2:10" x14ac:dyDescent="0.2">
      <c r="B294" s="388" t="s">
        <v>919</v>
      </c>
      <c r="C294" s="388" t="s">
        <v>347</v>
      </c>
      <c r="D294" s="388" t="s">
        <v>6635</v>
      </c>
      <c r="F294" s="389">
        <v>587.4</v>
      </c>
      <c r="H294" s="389">
        <v>587.4</v>
      </c>
      <c r="I294" s="390" t="s">
        <v>6636</v>
      </c>
    </row>
    <row r="295" spans="2:10" x14ac:dyDescent="0.2">
      <c r="B295" s="388" t="s">
        <v>919</v>
      </c>
      <c r="C295" s="388" t="s">
        <v>347</v>
      </c>
      <c r="D295" s="388" t="s">
        <v>7255</v>
      </c>
      <c r="F295" s="389">
        <v>6608.1</v>
      </c>
      <c r="H295" s="389">
        <v>6608.1</v>
      </c>
      <c r="I295" s="390" t="s">
        <v>7256</v>
      </c>
    </row>
    <row r="296" spans="2:10" x14ac:dyDescent="0.2">
      <c r="B296" s="88" t="s">
        <v>919</v>
      </c>
      <c r="C296" s="88" t="s">
        <v>347</v>
      </c>
      <c r="D296" s="88" t="s">
        <v>308</v>
      </c>
      <c r="E296" s="89"/>
      <c r="F296" s="89">
        <v>1487363.78</v>
      </c>
      <c r="G296" s="89"/>
      <c r="H296" s="89">
        <v>1487363.78</v>
      </c>
      <c r="I296" s="90" t="s">
        <v>735</v>
      </c>
      <c r="J296" s="91"/>
    </row>
    <row r="297" spans="2:10" x14ac:dyDescent="0.2">
      <c r="B297" s="388" t="s">
        <v>919</v>
      </c>
      <c r="C297" s="388" t="s">
        <v>576</v>
      </c>
      <c r="D297" s="388" t="s">
        <v>883</v>
      </c>
      <c r="F297" s="389">
        <v>56000</v>
      </c>
      <c r="H297" s="389">
        <v>56000</v>
      </c>
      <c r="I297" s="390" t="s">
        <v>1041</v>
      </c>
    </row>
    <row r="298" spans="2:10" x14ac:dyDescent="0.2">
      <c r="B298" s="88" t="s">
        <v>919</v>
      </c>
      <c r="C298" s="88" t="s">
        <v>576</v>
      </c>
      <c r="D298" s="88" t="s">
        <v>308</v>
      </c>
      <c r="E298" s="89"/>
      <c r="F298" s="89">
        <v>56000</v>
      </c>
      <c r="G298" s="89"/>
      <c r="H298" s="89">
        <v>56000</v>
      </c>
      <c r="I298" s="90" t="s">
        <v>737</v>
      </c>
      <c r="J298" s="91"/>
    </row>
    <row r="299" spans="2:10" x14ac:dyDescent="0.2">
      <c r="B299" s="388" t="s">
        <v>919</v>
      </c>
      <c r="C299" s="388" t="s">
        <v>698</v>
      </c>
      <c r="D299" s="388" t="s">
        <v>307</v>
      </c>
      <c r="F299" s="389">
        <v>529.39</v>
      </c>
      <c r="H299" s="389">
        <v>529.39</v>
      </c>
      <c r="I299" s="390" t="s">
        <v>1040</v>
      </c>
    </row>
    <row r="300" spans="2:10" x14ac:dyDescent="0.2">
      <c r="B300" s="88" t="s">
        <v>919</v>
      </c>
      <c r="C300" s="88" t="s">
        <v>698</v>
      </c>
      <c r="D300" s="88" t="s">
        <v>308</v>
      </c>
      <c r="E300" s="89"/>
      <c r="F300" s="89">
        <v>529.39</v>
      </c>
      <c r="G300" s="89"/>
      <c r="H300" s="89">
        <v>529.39</v>
      </c>
      <c r="I300" s="90" t="s">
        <v>739</v>
      </c>
      <c r="J300" s="91"/>
    </row>
    <row r="301" spans="2:10" x14ac:dyDescent="0.2">
      <c r="B301" s="388" t="s">
        <v>919</v>
      </c>
      <c r="C301" s="388" t="s">
        <v>840</v>
      </c>
      <c r="D301" s="388" t="s">
        <v>307</v>
      </c>
      <c r="F301" s="389">
        <v>1226.6400000000001</v>
      </c>
      <c r="H301" s="389">
        <v>1226.6400000000001</v>
      </c>
      <c r="I301" s="390" t="s">
        <v>1040</v>
      </c>
    </row>
    <row r="302" spans="2:10" x14ac:dyDescent="0.2">
      <c r="B302" s="388" t="s">
        <v>919</v>
      </c>
      <c r="C302" s="388" t="s">
        <v>840</v>
      </c>
      <c r="D302" s="388" t="s">
        <v>883</v>
      </c>
      <c r="F302" s="389">
        <v>550</v>
      </c>
      <c r="H302" s="389">
        <v>550</v>
      </c>
      <c r="I302" s="390" t="s">
        <v>1041</v>
      </c>
    </row>
    <row r="303" spans="2:10" x14ac:dyDescent="0.2">
      <c r="B303" s="88" t="s">
        <v>919</v>
      </c>
      <c r="C303" s="88" t="s">
        <v>840</v>
      </c>
      <c r="D303" s="88" t="s">
        <v>308</v>
      </c>
      <c r="E303" s="89"/>
      <c r="F303" s="89">
        <v>1776.64</v>
      </c>
      <c r="G303" s="89"/>
      <c r="H303" s="89">
        <v>1776.64</v>
      </c>
      <c r="I303" s="90" t="s">
        <v>740</v>
      </c>
      <c r="J303" s="91"/>
    </row>
    <row r="304" spans="2:10" x14ac:dyDescent="0.2">
      <c r="B304" s="388" t="s">
        <v>919</v>
      </c>
      <c r="C304" s="388" t="s">
        <v>678</v>
      </c>
      <c r="D304" s="388" t="s">
        <v>484</v>
      </c>
      <c r="F304" s="389">
        <v>220045</v>
      </c>
      <c r="G304" s="389">
        <v>204268</v>
      </c>
      <c r="H304" s="389">
        <v>15777</v>
      </c>
      <c r="I304" s="390" t="s">
        <v>1054</v>
      </c>
    </row>
    <row r="305" spans="2:10" x14ac:dyDescent="0.2">
      <c r="B305" s="88" t="s">
        <v>919</v>
      </c>
      <c r="C305" s="88" t="s">
        <v>678</v>
      </c>
      <c r="D305" s="88" t="s">
        <v>308</v>
      </c>
      <c r="E305" s="89"/>
      <c r="F305" s="89">
        <v>220045</v>
      </c>
      <c r="G305" s="89">
        <v>204268</v>
      </c>
      <c r="H305" s="89">
        <v>15777</v>
      </c>
      <c r="I305" s="90" t="s">
        <v>5465</v>
      </c>
      <c r="J305" s="91"/>
    </row>
    <row r="306" spans="2:10" x14ac:dyDescent="0.2">
      <c r="B306" s="88" t="s">
        <v>919</v>
      </c>
      <c r="C306" s="88" t="s">
        <v>343</v>
      </c>
      <c r="D306" s="88" t="s">
        <v>308</v>
      </c>
      <c r="E306" s="89"/>
      <c r="F306" s="89">
        <v>3209051.36</v>
      </c>
      <c r="G306" s="89">
        <v>204268</v>
      </c>
      <c r="H306" s="89">
        <v>3004783.36</v>
      </c>
      <c r="I306" s="90" t="s">
        <v>937</v>
      </c>
      <c r="J306" s="91"/>
    </row>
    <row r="307" spans="2:10" x14ac:dyDescent="0.2">
      <c r="B307" s="388" t="s">
        <v>938</v>
      </c>
      <c r="C307" s="388" t="s">
        <v>307</v>
      </c>
      <c r="D307" s="388" t="s">
        <v>484</v>
      </c>
      <c r="F307" s="389">
        <v>221862.87</v>
      </c>
      <c r="H307" s="389">
        <v>221862.87</v>
      </c>
      <c r="I307" s="390" t="s">
        <v>1054</v>
      </c>
    </row>
    <row r="308" spans="2:10" x14ac:dyDescent="0.2">
      <c r="B308" s="88" t="s">
        <v>938</v>
      </c>
      <c r="C308" s="88" t="s">
        <v>307</v>
      </c>
      <c r="D308" s="88" t="s">
        <v>308</v>
      </c>
      <c r="E308" s="89"/>
      <c r="F308" s="89">
        <v>221862.87</v>
      </c>
      <c r="G308" s="89"/>
      <c r="H308" s="578">
        <v>221862.87</v>
      </c>
      <c r="I308" s="90" t="s">
        <v>939</v>
      </c>
      <c r="J308" s="91"/>
    </row>
    <row r="309" spans="2:10" x14ac:dyDescent="0.2">
      <c r="B309" s="388" t="s">
        <v>938</v>
      </c>
      <c r="C309" s="388" t="s">
        <v>315</v>
      </c>
      <c r="D309" s="388" t="s">
        <v>484</v>
      </c>
      <c r="F309" s="389">
        <v>91244</v>
      </c>
      <c r="H309" s="389">
        <v>91244</v>
      </c>
      <c r="I309" s="390" t="s">
        <v>1054</v>
      </c>
    </row>
    <row r="310" spans="2:10" x14ac:dyDescent="0.2">
      <c r="B310" s="88" t="s">
        <v>938</v>
      </c>
      <c r="C310" s="88" t="s">
        <v>315</v>
      </c>
      <c r="D310" s="88" t="s">
        <v>308</v>
      </c>
      <c r="E310" s="89"/>
      <c r="F310" s="89">
        <v>91244</v>
      </c>
      <c r="G310" s="89"/>
      <c r="H310" s="578">
        <v>91244</v>
      </c>
      <c r="I310" s="90" t="s">
        <v>946</v>
      </c>
      <c r="J310" s="91"/>
    </row>
    <row r="311" spans="2:10" x14ac:dyDescent="0.2">
      <c r="B311" s="388" t="s">
        <v>938</v>
      </c>
      <c r="C311" s="388" t="s">
        <v>380</v>
      </c>
      <c r="D311" s="388" t="s">
        <v>484</v>
      </c>
      <c r="F311" s="389">
        <v>19714.5</v>
      </c>
      <c r="H311" s="389">
        <v>19714.5</v>
      </c>
      <c r="I311" s="390" t="s">
        <v>1054</v>
      </c>
    </row>
    <row r="312" spans="2:10" x14ac:dyDescent="0.2">
      <c r="B312" s="88" t="s">
        <v>938</v>
      </c>
      <c r="C312" s="88" t="s">
        <v>380</v>
      </c>
      <c r="D312" s="88" t="s">
        <v>308</v>
      </c>
      <c r="E312" s="89"/>
      <c r="F312" s="89">
        <v>19714.5</v>
      </c>
      <c r="G312" s="89"/>
      <c r="H312" s="578">
        <v>19714.5</v>
      </c>
      <c r="I312" s="90" t="s">
        <v>940</v>
      </c>
      <c r="J312" s="91"/>
    </row>
    <row r="313" spans="2:10" x14ac:dyDescent="0.2">
      <c r="B313" s="388" t="s">
        <v>938</v>
      </c>
      <c r="C313" s="388" t="s">
        <v>382</v>
      </c>
      <c r="D313" s="388" t="s">
        <v>484</v>
      </c>
      <c r="F313" s="389">
        <v>164466</v>
      </c>
      <c r="H313" s="389">
        <v>164466</v>
      </c>
      <c r="I313" s="390" t="s">
        <v>1054</v>
      </c>
      <c r="J313" s="94"/>
    </row>
    <row r="314" spans="2:10" x14ac:dyDescent="0.2">
      <c r="B314" s="88" t="s">
        <v>938</v>
      </c>
      <c r="C314" s="88" t="s">
        <v>382</v>
      </c>
      <c r="D314" s="88" t="s">
        <v>308</v>
      </c>
      <c r="E314" s="89"/>
      <c r="F314" s="89">
        <v>164466</v>
      </c>
      <c r="G314" s="89"/>
      <c r="H314" s="578">
        <v>164466</v>
      </c>
      <c r="I314" s="90" t="s">
        <v>4678</v>
      </c>
      <c r="J314" s="422">
        <f>H308+H310+H312+H314</f>
        <v>497287.37</v>
      </c>
    </row>
    <row r="315" spans="2:10" x14ac:dyDescent="0.2">
      <c r="B315" s="388" t="s">
        <v>938</v>
      </c>
      <c r="C315" s="388" t="s">
        <v>319</v>
      </c>
      <c r="D315" s="388" t="s">
        <v>484</v>
      </c>
      <c r="F315" s="389">
        <v>570074</v>
      </c>
      <c r="H315" s="389">
        <v>570074</v>
      </c>
      <c r="I315" s="390" t="s">
        <v>1054</v>
      </c>
    </row>
    <row r="316" spans="2:10" x14ac:dyDescent="0.2">
      <c r="B316" s="88" t="s">
        <v>938</v>
      </c>
      <c r="C316" s="88" t="s">
        <v>319</v>
      </c>
      <c r="D316" s="88" t="s">
        <v>308</v>
      </c>
      <c r="E316" s="89"/>
      <c r="F316" s="89">
        <v>570074</v>
      </c>
      <c r="G316" s="89"/>
      <c r="H316" s="429">
        <v>570074</v>
      </c>
      <c r="I316" s="90" t="s">
        <v>941</v>
      </c>
      <c r="J316" s="430">
        <f>H316+H318</f>
        <v>673925.6</v>
      </c>
    </row>
    <row r="317" spans="2:10" x14ac:dyDescent="0.2">
      <c r="B317" s="388" t="s">
        <v>938</v>
      </c>
      <c r="C317" s="388" t="s">
        <v>326</v>
      </c>
      <c r="D317" s="388" t="s">
        <v>484</v>
      </c>
      <c r="F317" s="389">
        <v>103851.6</v>
      </c>
      <c r="H317" s="389">
        <v>103851.6</v>
      </c>
      <c r="I317" s="390" t="s">
        <v>1054</v>
      </c>
    </row>
    <row r="318" spans="2:10" x14ac:dyDescent="0.2">
      <c r="B318" s="88" t="s">
        <v>938</v>
      </c>
      <c r="C318" s="88" t="s">
        <v>326</v>
      </c>
      <c r="D318" s="88" t="s">
        <v>308</v>
      </c>
      <c r="E318" s="89"/>
      <c r="F318" s="89">
        <v>103851.6</v>
      </c>
      <c r="G318" s="89"/>
      <c r="H318" s="429">
        <v>103851.6</v>
      </c>
      <c r="I318" s="90" t="s">
        <v>942</v>
      </c>
      <c r="J318" s="91"/>
    </row>
    <row r="319" spans="2:10" x14ac:dyDescent="0.2">
      <c r="B319" s="388" t="s">
        <v>938</v>
      </c>
      <c r="C319" s="388" t="s">
        <v>347</v>
      </c>
      <c r="D319" s="388" t="s">
        <v>484</v>
      </c>
      <c r="F319" s="389">
        <v>62360.28</v>
      </c>
      <c r="H319" s="389">
        <v>62360.28</v>
      </c>
      <c r="I319" s="390" t="s">
        <v>1054</v>
      </c>
    </row>
    <row r="320" spans="2:10" x14ac:dyDescent="0.2">
      <c r="B320" s="88" t="s">
        <v>938</v>
      </c>
      <c r="C320" s="88" t="s">
        <v>347</v>
      </c>
      <c r="D320" s="88" t="s">
        <v>308</v>
      </c>
      <c r="E320" s="89"/>
      <c r="F320" s="89">
        <v>62360.28</v>
      </c>
      <c r="G320" s="89"/>
      <c r="H320" s="576">
        <v>62360.28</v>
      </c>
      <c r="I320" s="90" t="s">
        <v>943</v>
      </c>
      <c r="J320" s="859">
        <f>H320+H322+H324+H327</f>
        <v>203720</v>
      </c>
    </row>
    <row r="321" spans="2:10" x14ac:dyDescent="0.2">
      <c r="B321" s="388" t="s">
        <v>938</v>
      </c>
      <c r="C321" s="388" t="s">
        <v>576</v>
      </c>
      <c r="D321" s="388" t="s">
        <v>484</v>
      </c>
      <c r="F321" s="389">
        <v>21996</v>
      </c>
      <c r="H321" s="389">
        <v>21996</v>
      </c>
      <c r="I321" s="390" t="s">
        <v>1054</v>
      </c>
    </row>
    <row r="322" spans="2:10" x14ac:dyDescent="0.2">
      <c r="B322" s="88" t="s">
        <v>938</v>
      </c>
      <c r="C322" s="88" t="s">
        <v>576</v>
      </c>
      <c r="D322" s="88" t="s">
        <v>308</v>
      </c>
      <c r="E322" s="89"/>
      <c r="F322" s="89">
        <v>21996</v>
      </c>
      <c r="G322" s="89"/>
      <c r="H322" s="576">
        <v>21996</v>
      </c>
      <c r="I322" s="90" t="s">
        <v>4679</v>
      </c>
      <c r="J322" s="136"/>
    </row>
    <row r="323" spans="2:10" x14ac:dyDescent="0.2">
      <c r="B323" s="388" t="s">
        <v>938</v>
      </c>
      <c r="C323" s="388" t="s">
        <v>4680</v>
      </c>
      <c r="D323" s="388" t="s">
        <v>484</v>
      </c>
      <c r="F323" s="389">
        <v>96198.52</v>
      </c>
      <c r="H323" s="389">
        <v>96198.52</v>
      </c>
      <c r="I323" s="390" t="s">
        <v>1054</v>
      </c>
    </row>
    <row r="324" spans="2:10" x14ac:dyDescent="0.2">
      <c r="B324" s="88" t="s">
        <v>938</v>
      </c>
      <c r="C324" s="88" t="s">
        <v>4680</v>
      </c>
      <c r="D324" s="88" t="s">
        <v>308</v>
      </c>
      <c r="E324" s="89"/>
      <c r="F324" s="89">
        <v>96198.52</v>
      </c>
      <c r="G324" s="89"/>
      <c r="H324" s="576">
        <v>96198.52</v>
      </c>
      <c r="I324" s="90" t="s">
        <v>972</v>
      </c>
      <c r="J324" s="91"/>
    </row>
    <row r="325" spans="2:10" x14ac:dyDescent="0.2">
      <c r="B325" s="388" t="s">
        <v>938</v>
      </c>
      <c r="C325" s="388" t="s">
        <v>945</v>
      </c>
      <c r="D325" s="388" t="s">
        <v>1052</v>
      </c>
      <c r="F325" s="389">
        <v>12000</v>
      </c>
      <c r="H325" s="389">
        <v>12000</v>
      </c>
      <c r="I325" s="390" t="s">
        <v>1053</v>
      </c>
    </row>
    <row r="326" spans="2:10" x14ac:dyDescent="0.2">
      <c r="B326" s="388" t="s">
        <v>938</v>
      </c>
      <c r="C326" s="388" t="s">
        <v>945</v>
      </c>
      <c r="D326" s="388" t="s">
        <v>484</v>
      </c>
      <c r="F326" s="389">
        <v>11165.2</v>
      </c>
      <c r="H326" s="389">
        <v>11165.2</v>
      </c>
      <c r="I326" s="390" t="s">
        <v>1054</v>
      </c>
    </row>
    <row r="327" spans="2:10" x14ac:dyDescent="0.2">
      <c r="B327" s="88" t="s">
        <v>938</v>
      </c>
      <c r="C327" s="88" t="s">
        <v>945</v>
      </c>
      <c r="D327" s="88" t="s">
        <v>308</v>
      </c>
      <c r="E327" s="89"/>
      <c r="F327" s="89">
        <v>23165.200000000001</v>
      </c>
      <c r="G327" s="89"/>
      <c r="H327" s="576">
        <v>23165.200000000001</v>
      </c>
      <c r="I327" s="90" t="s">
        <v>974</v>
      </c>
      <c r="J327" s="91"/>
    </row>
    <row r="328" spans="2:10" x14ac:dyDescent="0.2">
      <c r="B328" s="388" t="s">
        <v>938</v>
      </c>
      <c r="C328" s="388" t="s">
        <v>947</v>
      </c>
      <c r="D328" s="388" t="s">
        <v>484</v>
      </c>
      <c r="F328" s="389">
        <v>1381344.6</v>
      </c>
      <c r="H328" s="389">
        <v>1381344.6</v>
      </c>
      <c r="I328" s="390" t="s">
        <v>1054</v>
      </c>
    </row>
    <row r="329" spans="2:10" x14ac:dyDescent="0.2">
      <c r="B329" s="88" t="s">
        <v>938</v>
      </c>
      <c r="C329" s="88" t="s">
        <v>947</v>
      </c>
      <c r="D329" s="88" t="s">
        <v>308</v>
      </c>
      <c r="E329" s="89"/>
      <c r="F329" s="89">
        <v>1381344.6</v>
      </c>
      <c r="G329" s="89"/>
      <c r="H329" s="891">
        <v>1381344.6</v>
      </c>
      <c r="I329" s="90" t="s">
        <v>741</v>
      </c>
      <c r="J329" s="894">
        <f>H329</f>
        <v>1381344.6</v>
      </c>
    </row>
    <row r="330" spans="2:10" x14ac:dyDescent="0.2">
      <c r="B330" s="388" t="s">
        <v>938</v>
      </c>
      <c r="C330" s="388" t="s">
        <v>336</v>
      </c>
      <c r="D330" s="388" t="s">
        <v>484</v>
      </c>
      <c r="F330" s="389">
        <v>1925814.08</v>
      </c>
      <c r="H330" s="389">
        <v>1925814.08</v>
      </c>
      <c r="I330" s="390" t="s">
        <v>1054</v>
      </c>
    </row>
    <row r="331" spans="2:10" x14ac:dyDescent="0.2">
      <c r="B331" s="88" t="s">
        <v>938</v>
      </c>
      <c r="C331" s="88" t="s">
        <v>336</v>
      </c>
      <c r="D331" s="88" t="s">
        <v>308</v>
      </c>
      <c r="E331" s="89"/>
      <c r="F331" s="89">
        <v>1925814.08</v>
      </c>
      <c r="G331" s="89"/>
      <c r="H331" s="857">
        <v>1925814.08</v>
      </c>
      <c r="I331" s="90" t="s">
        <v>4681</v>
      </c>
      <c r="J331" s="858">
        <f>H331+H333</f>
        <v>2110127.88</v>
      </c>
    </row>
    <row r="332" spans="2:10" x14ac:dyDescent="0.2">
      <c r="B332" s="388" t="s">
        <v>938</v>
      </c>
      <c r="C332" s="388" t="s">
        <v>953</v>
      </c>
      <c r="D332" s="388" t="s">
        <v>484</v>
      </c>
      <c r="F332" s="389">
        <v>184313.8</v>
      </c>
      <c r="H332" s="389">
        <v>184313.8</v>
      </c>
      <c r="I332" s="390" t="s">
        <v>1054</v>
      </c>
    </row>
    <row r="333" spans="2:10" x14ac:dyDescent="0.2">
      <c r="B333" s="88" t="s">
        <v>938</v>
      </c>
      <c r="C333" s="88" t="s">
        <v>953</v>
      </c>
      <c r="D333" s="88" t="s">
        <v>308</v>
      </c>
      <c r="E333" s="89"/>
      <c r="F333" s="89">
        <v>184313.8</v>
      </c>
      <c r="G333" s="89"/>
      <c r="H333" s="857">
        <v>184313.8</v>
      </c>
      <c r="I333" s="90" t="s">
        <v>967</v>
      </c>
      <c r="J333" s="91"/>
    </row>
    <row r="334" spans="2:10" x14ac:dyDescent="0.2">
      <c r="B334" s="388" t="s">
        <v>938</v>
      </c>
      <c r="C334" s="388" t="s">
        <v>853</v>
      </c>
      <c r="D334" s="388" t="s">
        <v>484</v>
      </c>
      <c r="F334" s="389">
        <v>134702</v>
      </c>
      <c r="H334" s="389">
        <v>134702</v>
      </c>
      <c r="I334" s="390" t="s">
        <v>1054</v>
      </c>
    </row>
    <row r="335" spans="2:10" x14ac:dyDescent="0.2">
      <c r="B335" s="88" t="s">
        <v>938</v>
      </c>
      <c r="C335" s="88" t="s">
        <v>853</v>
      </c>
      <c r="D335" s="88" t="s">
        <v>308</v>
      </c>
      <c r="E335" s="89"/>
      <c r="F335" s="89">
        <v>134702</v>
      </c>
      <c r="G335" s="89"/>
      <c r="H335" s="855">
        <v>134702</v>
      </c>
      <c r="I335" s="90" t="s">
        <v>970</v>
      </c>
      <c r="J335" s="856">
        <f>H335+H338+H340</f>
        <v>264890.11</v>
      </c>
    </row>
    <row r="336" spans="2:10" x14ac:dyDescent="0.2">
      <c r="B336" s="388" t="s">
        <v>938</v>
      </c>
      <c r="C336" s="388" t="s">
        <v>4684</v>
      </c>
      <c r="D336" s="388" t="s">
        <v>307</v>
      </c>
      <c r="F336" s="389">
        <v>30349.96</v>
      </c>
      <c r="H336" s="389">
        <v>30349.96</v>
      </c>
      <c r="I336" s="390" t="s">
        <v>1040</v>
      </c>
    </row>
    <row r="337" spans="2:10" x14ac:dyDescent="0.2">
      <c r="B337" s="388" t="s">
        <v>938</v>
      </c>
      <c r="C337" s="388" t="s">
        <v>4684</v>
      </c>
      <c r="D337" s="388" t="s">
        <v>484</v>
      </c>
      <c r="F337" s="389">
        <v>22553.3</v>
      </c>
      <c r="H337" s="389">
        <v>22553.3</v>
      </c>
      <c r="I337" s="390" t="s">
        <v>1054</v>
      </c>
      <c r="J337" s="94"/>
    </row>
    <row r="338" spans="2:10" x14ac:dyDescent="0.2">
      <c r="B338" s="88" t="s">
        <v>938</v>
      </c>
      <c r="C338" s="88" t="s">
        <v>4684</v>
      </c>
      <c r="D338" s="88" t="s">
        <v>308</v>
      </c>
      <c r="E338" s="89"/>
      <c r="F338" s="89">
        <v>52903.26</v>
      </c>
      <c r="G338" s="89"/>
      <c r="H338" s="855">
        <v>52903.26</v>
      </c>
      <c r="I338" s="90" t="s">
        <v>950</v>
      </c>
      <c r="J338" s="91"/>
    </row>
    <row r="339" spans="2:10" x14ac:dyDescent="0.2">
      <c r="B339" s="388" t="s">
        <v>938</v>
      </c>
      <c r="C339" s="388" t="s">
        <v>4685</v>
      </c>
      <c r="D339" s="388" t="s">
        <v>484</v>
      </c>
      <c r="F339" s="389">
        <v>77284.850000000006</v>
      </c>
      <c r="H339" s="389">
        <v>77284.850000000006</v>
      </c>
      <c r="I339" s="390" t="s">
        <v>1054</v>
      </c>
    </row>
    <row r="340" spans="2:10" x14ac:dyDescent="0.2">
      <c r="B340" s="88" t="s">
        <v>938</v>
      </c>
      <c r="C340" s="88" t="s">
        <v>4685</v>
      </c>
      <c r="D340" s="88" t="s">
        <v>308</v>
      </c>
      <c r="E340" s="89"/>
      <c r="F340" s="89">
        <v>77284.850000000006</v>
      </c>
      <c r="G340" s="89"/>
      <c r="H340" s="855">
        <v>77284.850000000006</v>
      </c>
      <c r="I340" s="90" t="s">
        <v>951</v>
      </c>
      <c r="J340" s="91"/>
    </row>
    <row r="341" spans="2:10" x14ac:dyDescent="0.2">
      <c r="B341" s="388" t="s">
        <v>938</v>
      </c>
      <c r="C341" s="388" t="s">
        <v>971</v>
      </c>
      <c r="D341" s="388" t="s">
        <v>484</v>
      </c>
      <c r="F341" s="389">
        <v>183617.5</v>
      </c>
      <c r="H341" s="389">
        <v>183617.5</v>
      </c>
      <c r="I341" s="390" t="s">
        <v>1054</v>
      </c>
    </row>
    <row r="342" spans="2:10" x14ac:dyDescent="0.2">
      <c r="B342" s="88" t="s">
        <v>938</v>
      </c>
      <c r="C342" s="88" t="s">
        <v>971</v>
      </c>
      <c r="D342" s="88" t="s">
        <v>308</v>
      </c>
      <c r="E342" s="89"/>
      <c r="F342" s="89">
        <v>183617.5</v>
      </c>
      <c r="G342" s="89"/>
      <c r="H342" s="781">
        <v>183617.5</v>
      </c>
      <c r="I342" s="90" t="s">
        <v>4686</v>
      </c>
      <c r="J342" s="782">
        <f>H342+H344+H346+H348+H350+H352+H354</f>
        <v>1337976.6000000001</v>
      </c>
    </row>
    <row r="343" spans="2:10" x14ac:dyDescent="0.2">
      <c r="B343" s="388" t="s">
        <v>938</v>
      </c>
      <c r="C343" s="388" t="s">
        <v>818</v>
      </c>
      <c r="D343" s="388" t="s">
        <v>484</v>
      </c>
      <c r="F343" s="389">
        <v>159400</v>
      </c>
      <c r="H343" s="389">
        <v>159400</v>
      </c>
      <c r="I343" s="390" t="s">
        <v>1054</v>
      </c>
    </row>
    <row r="344" spans="2:10" x14ac:dyDescent="0.2">
      <c r="B344" s="88" t="s">
        <v>938</v>
      </c>
      <c r="C344" s="88" t="s">
        <v>818</v>
      </c>
      <c r="D344" s="88" t="s">
        <v>308</v>
      </c>
      <c r="E344" s="89"/>
      <c r="F344" s="89">
        <v>159400</v>
      </c>
      <c r="G344" s="89"/>
      <c r="H344" s="781">
        <v>159400</v>
      </c>
      <c r="I344" s="90" t="s">
        <v>954</v>
      </c>
      <c r="J344" s="136"/>
    </row>
    <row r="345" spans="2:10" x14ac:dyDescent="0.2">
      <c r="B345" s="388" t="s">
        <v>938</v>
      </c>
      <c r="C345" s="388" t="s">
        <v>4687</v>
      </c>
      <c r="D345" s="388" t="s">
        <v>484</v>
      </c>
      <c r="F345" s="389">
        <v>102879.1</v>
      </c>
      <c r="H345" s="389">
        <v>102879.1</v>
      </c>
      <c r="I345" s="390" t="s">
        <v>1054</v>
      </c>
    </row>
    <row r="346" spans="2:10" x14ac:dyDescent="0.2">
      <c r="B346" s="88" t="s">
        <v>938</v>
      </c>
      <c r="C346" s="88" t="s">
        <v>4687</v>
      </c>
      <c r="D346" s="88" t="s">
        <v>308</v>
      </c>
      <c r="E346" s="89"/>
      <c r="F346" s="89">
        <v>102879.1</v>
      </c>
      <c r="G346" s="89"/>
      <c r="H346" s="781">
        <v>102879.1</v>
      </c>
      <c r="I346" s="90" t="s">
        <v>956</v>
      </c>
      <c r="J346" s="91"/>
    </row>
    <row r="347" spans="2:10" x14ac:dyDescent="0.2">
      <c r="B347" s="388" t="s">
        <v>938</v>
      </c>
      <c r="C347" s="388" t="s">
        <v>4688</v>
      </c>
      <c r="D347" s="388" t="s">
        <v>484</v>
      </c>
      <c r="F347" s="389">
        <v>290400</v>
      </c>
      <c r="H347" s="389">
        <v>290400</v>
      </c>
      <c r="I347" s="390" t="s">
        <v>1054</v>
      </c>
    </row>
    <row r="348" spans="2:10" x14ac:dyDescent="0.2">
      <c r="B348" s="88" t="s">
        <v>938</v>
      </c>
      <c r="C348" s="88" t="s">
        <v>4688</v>
      </c>
      <c r="D348" s="88" t="s">
        <v>308</v>
      </c>
      <c r="E348" s="89"/>
      <c r="F348" s="89">
        <v>290400</v>
      </c>
      <c r="G348" s="89"/>
      <c r="H348" s="781">
        <v>290400</v>
      </c>
      <c r="I348" s="90" t="s">
        <v>4689</v>
      </c>
      <c r="J348" s="91"/>
    </row>
    <row r="349" spans="2:10" x14ac:dyDescent="0.2">
      <c r="B349" s="388" t="s">
        <v>938</v>
      </c>
      <c r="C349" s="388" t="s">
        <v>828</v>
      </c>
      <c r="D349" s="388" t="s">
        <v>484</v>
      </c>
      <c r="F349" s="389">
        <v>239580</v>
      </c>
      <c r="H349" s="389">
        <v>239580</v>
      </c>
      <c r="I349" s="390" t="s">
        <v>1054</v>
      </c>
    </row>
    <row r="350" spans="2:10" x14ac:dyDescent="0.2">
      <c r="B350" s="88" t="s">
        <v>938</v>
      </c>
      <c r="C350" s="88" t="s">
        <v>828</v>
      </c>
      <c r="D350" s="88" t="s">
        <v>308</v>
      </c>
      <c r="E350" s="89"/>
      <c r="F350" s="89">
        <v>239580</v>
      </c>
      <c r="G350" s="89"/>
      <c r="H350" s="781">
        <v>239580</v>
      </c>
      <c r="I350" s="90" t="s">
        <v>961</v>
      </c>
      <c r="J350" s="91"/>
    </row>
    <row r="351" spans="2:10" x14ac:dyDescent="0.2">
      <c r="B351" s="388" t="s">
        <v>938</v>
      </c>
      <c r="C351" s="388" t="s">
        <v>4690</v>
      </c>
      <c r="D351" s="388" t="s">
        <v>484</v>
      </c>
      <c r="F351" s="389">
        <v>248050</v>
      </c>
      <c r="H351" s="389">
        <v>248050</v>
      </c>
      <c r="I351" s="390" t="s">
        <v>1054</v>
      </c>
    </row>
    <row r="352" spans="2:10" x14ac:dyDescent="0.2">
      <c r="B352" s="88" t="s">
        <v>938</v>
      </c>
      <c r="C352" s="88" t="s">
        <v>4690</v>
      </c>
      <c r="D352" s="88" t="s">
        <v>308</v>
      </c>
      <c r="E352" s="89"/>
      <c r="F352" s="89">
        <v>248050</v>
      </c>
      <c r="G352" s="89"/>
      <c r="H352" s="781">
        <v>248050</v>
      </c>
      <c r="I352" s="90" t="s">
        <v>962</v>
      </c>
      <c r="J352" s="91"/>
    </row>
    <row r="353" spans="2:10" x14ac:dyDescent="0.2">
      <c r="B353" s="388" t="s">
        <v>938</v>
      </c>
      <c r="C353" s="388" t="s">
        <v>4691</v>
      </c>
      <c r="D353" s="388" t="s">
        <v>484</v>
      </c>
      <c r="F353" s="389">
        <v>114050</v>
      </c>
      <c r="H353" s="389">
        <v>114050</v>
      </c>
      <c r="I353" s="390" t="s">
        <v>1054</v>
      </c>
    </row>
    <row r="354" spans="2:10" x14ac:dyDescent="0.2">
      <c r="B354" s="88" t="s">
        <v>938</v>
      </c>
      <c r="C354" s="88" t="s">
        <v>4691</v>
      </c>
      <c r="D354" s="88" t="s">
        <v>308</v>
      </c>
      <c r="E354" s="89"/>
      <c r="F354" s="89">
        <v>114050</v>
      </c>
      <c r="G354" s="89"/>
      <c r="H354" s="781">
        <v>114050</v>
      </c>
      <c r="I354" s="90" t="s">
        <v>963</v>
      </c>
      <c r="J354" s="91"/>
    </row>
    <row r="355" spans="2:10" x14ac:dyDescent="0.2">
      <c r="B355" s="388" t="s">
        <v>938</v>
      </c>
      <c r="C355" s="388" t="s">
        <v>4692</v>
      </c>
      <c r="D355" s="388" t="s">
        <v>947</v>
      </c>
      <c r="F355" s="389">
        <v>1952515.2</v>
      </c>
      <c r="H355" s="389">
        <v>1952515.2</v>
      </c>
      <c r="I355" s="390" t="s">
        <v>1093</v>
      </c>
    </row>
    <row r="356" spans="2:10" x14ac:dyDescent="0.2">
      <c r="B356" s="88" t="s">
        <v>938</v>
      </c>
      <c r="C356" s="88" t="s">
        <v>4692</v>
      </c>
      <c r="D356" s="88" t="s">
        <v>308</v>
      </c>
      <c r="E356" s="89"/>
      <c r="F356" s="89">
        <v>1952515.2</v>
      </c>
      <c r="G356" s="89"/>
      <c r="H356" s="895">
        <v>1952515.2</v>
      </c>
      <c r="I356" s="90" t="s">
        <v>4693</v>
      </c>
      <c r="J356" s="784">
        <f>H356+H358</f>
        <v>1608314.2999999998</v>
      </c>
    </row>
    <row r="357" spans="2:10" x14ac:dyDescent="0.2">
      <c r="B357" s="388" t="s">
        <v>938</v>
      </c>
      <c r="C357" s="388" t="s">
        <v>7263</v>
      </c>
      <c r="D357" s="388" t="s">
        <v>947</v>
      </c>
      <c r="F357" s="389">
        <v>-344200.9</v>
      </c>
      <c r="H357" s="389">
        <v>-344200.9</v>
      </c>
      <c r="I357" s="390" t="s">
        <v>1093</v>
      </c>
    </row>
    <row r="358" spans="2:10" x14ac:dyDescent="0.2">
      <c r="B358" s="88" t="s">
        <v>938</v>
      </c>
      <c r="C358" s="88" t="s">
        <v>7263</v>
      </c>
      <c r="D358" s="88" t="s">
        <v>308</v>
      </c>
      <c r="E358" s="89"/>
      <c r="F358" s="89">
        <v>-344200.9</v>
      </c>
      <c r="G358" s="89"/>
      <c r="H358" s="895">
        <v>-344200.9</v>
      </c>
      <c r="I358" s="90" t="s">
        <v>7264</v>
      </c>
      <c r="J358" s="91"/>
    </row>
    <row r="359" spans="2:10" x14ac:dyDescent="0.2">
      <c r="B359" s="388" t="s">
        <v>938</v>
      </c>
      <c r="C359" s="388" t="s">
        <v>975</v>
      </c>
      <c r="D359" s="388" t="s">
        <v>484</v>
      </c>
      <c r="F359" s="389">
        <v>6467635</v>
      </c>
      <c r="H359" s="389">
        <v>6467635</v>
      </c>
      <c r="I359" s="390" t="s">
        <v>1054</v>
      </c>
    </row>
    <row r="360" spans="2:10" x14ac:dyDescent="0.2">
      <c r="B360" s="88" t="s">
        <v>938</v>
      </c>
      <c r="C360" s="88" t="s">
        <v>975</v>
      </c>
      <c r="D360" s="88" t="s">
        <v>308</v>
      </c>
      <c r="E360" s="89"/>
      <c r="F360" s="89">
        <v>6467635</v>
      </c>
      <c r="G360" s="89"/>
      <c r="H360" s="402">
        <v>6467635</v>
      </c>
      <c r="I360" s="90" t="s">
        <v>976</v>
      </c>
      <c r="J360" s="404">
        <f>H360+H362+H364</f>
        <v>7277241</v>
      </c>
    </row>
    <row r="361" spans="2:10" x14ac:dyDescent="0.2">
      <c r="B361" s="388" t="s">
        <v>938</v>
      </c>
      <c r="C361" s="388" t="s">
        <v>977</v>
      </c>
      <c r="D361" s="388" t="s">
        <v>484</v>
      </c>
      <c r="F361" s="389">
        <v>26500</v>
      </c>
      <c r="H361" s="389">
        <v>26500</v>
      </c>
      <c r="I361" s="390" t="s">
        <v>1054</v>
      </c>
    </row>
    <row r="362" spans="2:10" x14ac:dyDescent="0.2">
      <c r="B362" s="88" t="s">
        <v>938</v>
      </c>
      <c r="C362" s="88" t="s">
        <v>977</v>
      </c>
      <c r="D362" s="88" t="s">
        <v>308</v>
      </c>
      <c r="E362" s="89"/>
      <c r="F362" s="89">
        <v>26500</v>
      </c>
      <c r="G362" s="89"/>
      <c r="H362" s="402">
        <v>26500</v>
      </c>
      <c r="I362" s="90" t="s">
        <v>978</v>
      </c>
      <c r="J362" s="136"/>
    </row>
    <row r="363" spans="2:10" x14ac:dyDescent="0.2">
      <c r="B363" s="388" t="s">
        <v>938</v>
      </c>
      <c r="C363" s="388" t="s">
        <v>979</v>
      </c>
      <c r="D363" s="388" t="s">
        <v>307</v>
      </c>
      <c r="F363" s="389">
        <v>783106</v>
      </c>
      <c r="H363" s="389">
        <v>783106</v>
      </c>
      <c r="I363" s="390" t="s">
        <v>1040</v>
      </c>
    </row>
    <row r="364" spans="2:10" x14ac:dyDescent="0.2">
      <c r="B364" s="88" t="s">
        <v>938</v>
      </c>
      <c r="C364" s="88" t="s">
        <v>979</v>
      </c>
      <c r="D364" s="88" t="s">
        <v>308</v>
      </c>
      <c r="E364" s="89"/>
      <c r="F364" s="89">
        <v>783106</v>
      </c>
      <c r="G364" s="89"/>
      <c r="H364" s="402">
        <v>783106</v>
      </c>
      <c r="I364" s="90" t="s">
        <v>6643</v>
      </c>
      <c r="J364" s="91"/>
    </row>
    <row r="365" spans="2:10" x14ac:dyDescent="0.2">
      <c r="B365" s="388" t="s">
        <v>938</v>
      </c>
      <c r="C365" s="388" t="s">
        <v>981</v>
      </c>
      <c r="D365" s="388" t="s">
        <v>484</v>
      </c>
      <c r="F365" s="389">
        <v>1469626</v>
      </c>
      <c r="H365" s="389">
        <v>1469626</v>
      </c>
      <c r="I365" s="390" t="s">
        <v>1054</v>
      </c>
    </row>
    <row r="366" spans="2:10" x14ac:dyDescent="0.2">
      <c r="B366" s="88" t="s">
        <v>938</v>
      </c>
      <c r="C366" s="88" t="s">
        <v>981</v>
      </c>
      <c r="D366" s="88" t="s">
        <v>308</v>
      </c>
      <c r="E366" s="89"/>
      <c r="F366" s="89">
        <v>1469626</v>
      </c>
      <c r="G366" s="89"/>
      <c r="H366" s="431">
        <v>1469626</v>
      </c>
      <c r="I366" s="90" t="s">
        <v>982</v>
      </c>
      <c r="J366" s="717">
        <f>H366+H368+H370+H372</f>
        <v>2475342</v>
      </c>
    </row>
    <row r="367" spans="2:10" x14ac:dyDescent="0.2">
      <c r="B367" s="388" t="s">
        <v>938</v>
      </c>
      <c r="C367" s="388" t="s">
        <v>5370</v>
      </c>
      <c r="D367" s="388" t="s">
        <v>484</v>
      </c>
      <c r="F367" s="389">
        <v>308975</v>
      </c>
      <c r="H367" s="389">
        <v>308975</v>
      </c>
      <c r="I367" s="390" t="s">
        <v>1054</v>
      </c>
    </row>
    <row r="368" spans="2:10" x14ac:dyDescent="0.2">
      <c r="B368" s="88" t="s">
        <v>938</v>
      </c>
      <c r="C368" s="88" t="s">
        <v>5370</v>
      </c>
      <c r="D368" s="88" t="s">
        <v>308</v>
      </c>
      <c r="E368" s="89"/>
      <c r="F368" s="89">
        <v>308975</v>
      </c>
      <c r="G368" s="89"/>
      <c r="H368" s="431">
        <v>308975</v>
      </c>
      <c r="I368" s="90" t="s">
        <v>5371</v>
      </c>
      <c r="J368" s="136"/>
    </row>
    <row r="369" spans="2:10" x14ac:dyDescent="0.2">
      <c r="B369" s="388" t="s">
        <v>938</v>
      </c>
      <c r="C369" s="388" t="s">
        <v>983</v>
      </c>
      <c r="D369" s="388" t="s">
        <v>484</v>
      </c>
      <c r="F369" s="389">
        <v>585510</v>
      </c>
      <c r="H369" s="389">
        <v>585510</v>
      </c>
      <c r="I369" s="390" t="s">
        <v>1054</v>
      </c>
    </row>
    <row r="370" spans="2:10" x14ac:dyDescent="0.2">
      <c r="B370" s="88" t="s">
        <v>938</v>
      </c>
      <c r="C370" s="88" t="s">
        <v>983</v>
      </c>
      <c r="D370" s="88" t="s">
        <v>308</v>
      </c>
      <c r="E370" s="89"/>
      <c r="F370" s="89">
        <v>585510</v>
      </c>
      <c r="G370" s="89"/>
      <c r="H370" s="431">
        <v>585510</v>
      </c>
      <c r="I370" s="90" t="s">
        <v>984</v>
      </c>
      <c r="J370" s="91"/>
    </row>
    <row r="371" spans="2:10" x14ac:dyDescent="0.2">
      <c r="B371" s="388" t="s">
        <v>938</v>
      </c>
      <c r="C371" s="388" t="s">
        <v>5372</v>
      </c>
      <c r="D371" s="388" t="s">
        <v>484</v>
      </c>
      <c r="F371" s="389">
        <v>111231</v>
      </c>
      <c r="H371" s="389">
        <v>111231</v>
      </c>
      <c r="I371" s="390" t="s">
        <v>1054</v>
      </c>
    </row>
    <row r="372" spans="2:10" x14ac:dyDescent="0.2">
      <c r="B372" s="88" t="s">
        <v>938</v>
      </c>
      <c r="C372" s="88" t="s">
        <v>5372</v>
      </c>
      <c r="D372" s="88" t="s">
        <v>308</v>
      </c>
      <c r="E372" s="89"/>
      <c r="F372" s="89">
        <v>111231</v>
      </c>
      <c r="G372" s="89"/>
      <c r="H372" s="431">
        <v>111231</v>
      </c>
      <c r="I372" s="90" t="s">
        <v>5373</v>
      </c>
      <c r="J372" s="91"/>
    </row>
    <row r="373" spans="2:10" x14ac:dyDescent="0.2">
      <c r="B373" s="388" t="s">
        <v>938</v>
      </c>
      <c r="C373" s="388" t="s">
        <v>985</v>
      </c>
      <c r="D373" s="388" t="s">
        <v>484</v>
      </c>
      <c r="F373" s="389">
        <v>110990</v>
      </c>
      <c r="H373" s="389">
        <v>110990</v>
      </c>
      <c r="I373" s="390" t="s">
        <v>1054</v>
      </c>
    </row>
    <row r="374" spans="2:10" x14ac:dyDescent="0.2">
      <c r="B374" s="88" t="s">
        <v>938</v>
      </c>
      <c r="C374" s="88" t="s">
        <v>985</v>
      </c>
      <c r="D374" s="88" t="s">
        <v>308</v>
      </c>
      <c r="E374" s="89"/>
      <c r="F374" s="89">
        <v>110990</v>
      </c>
      <c r="G374" s="89"/>
      <c r="H374" s="574">
        <v>110990</v>
      </c>
      <c r="I374" s="90" t="s">
        <v>469</v>
      </c>
      <c r="J374" s="854">
        <f>H374+H376+H378+H380+H382+H384</f>
        <v>481587.6</v>
      </c>
    </row>
    <row r="375" spans="2:10" x14ac:dyDescent="0.2">
      <c r="B375" s="388" t="s">
        <v>938</v>
      </c>
      <c r="C375" s="388" t="s">
        <v>470</v>
      </c>
      <c r="D375" s="388" t="s">
        <v>484</v>
      </c>
      <c r="F375" s="389">
        <v>11122.2</v>
      </c>
      <c r="H375" s="389">
        <v>11122.2</v>
      </c>
      <c r="I375" s="390" t="s">
        <v>1054</v>
      </c>
    </row>
    <row r="376" spans="2:10" x14ac:dyDescent="0.2">
      <c r="B376" s="88" t="s">
        <v>938</v>
      </c>
      <c r="C376" s="88" t="s">
        <v>470</v>
      </c>
      <c r="D376" s="88" t="s">
        <v>308</v>
      </c>
      <c r="E376" s="89"/>
      <c r="F376" s="89">
        <v>11122.2</v>
      </c>
      <c r="G376" s="89"/>
      <c r="H376" s="574">
        <v>11122.2</v>
      </c>
      <c r="I376" s="90" t="s">
        <v>7265</v>
      </c>
      <c r="J376" s="136"/>
    </row>
    <row r="377" spans="2:10" x14ac:dyDescent="0.2">
      <c r="B377" s="388" t="s">
        <v>938</v>
      </c>
      <c r="C377" s="388" t="s">
        <v>472</v>
      </c>
      <c r="D377" s="388" t="s">
        <v>484</v>
      </c>
      <c r="F377" s="389">
        <v>70800</v>
      </c>
      <c r="H377" s="389">
        <v>70800</v>
      </c>
      <c r="I377" s="390" t="s">
        <v>1054</v>
      </c>
    </row>
    <row r="378" spans="2:10" x14ac:dyDescent="0.2">
      <c r="B378" s="88" t="s">
        <v>938</v>
      </c>
      <c r="C378" s="88" t="s">
        <v>472</v>
      </c>
      <c r="D378" s="88" t="s">
        <v>308</v>
      </c>
      <c r="E378" s="89"/>
      <c r="F378" s="89">
        <v>70800</v>
      </c>
      <c r="G378" s="89"/>
      <c r="H378" s="574">
        <v>70800</v>
      </c>
      <c r="I378" s="90" t="s">
        <v>473</v>
      </c>
      <c r="J378" s="91"/>
    </row>
    <row r="379" spans="2:10" x14ac:dyDescent="0.2">
      <c r="B379" s="388" t="s">
        <v>938</v>
      </c>
      <c r="C379" s="388" t="s">
        <v>474</v>
      </c>
      <c r="D379" s="388" t="s">
        <v>484</v>
      </c>
      <c r="F379" s="389">
        <v>202220.4</v>
      </c>
      <c r="H379" s="389">
        <v>202220.4</v>
      </c>
      <c r="I379" s="390" t="s">
        <v>1054</v>
      </c>
    </row>
    <row r="380" spans="2:10" x14ac:dyDescent="0.2">
      <c r="B380" s="88" t="s">
        <v>938</v>
      </c>
      <c r="C380" s="88" t="s">
        <v>474</v>
      </c>
      <c r="D380" s="88" t="s">
        <v>308</v>
      </c>
      <c r="E380" s="89"/>
      <c r="F380" s="89">
        <v>202220.4</v>
      </c>
      <c r="G380" s="89"/>
      <c r="H380" s="574">
        <v>202220.4</v>
      </c>
      <c r="I380" s="90" t="s">
        <v>475</v>
      </c>
      <c r="J380" s="91"/>
    </row>
    <row r="381" spans="2:10" x14ac:dyDescent="0.2">
      <c r="B381" s="388" t="s">
        <v>938</v>
      </c>
      <c r="C381" s="388" t="s">
        <v>476</v>
      </c>
      <c r="D381" s="388" t="s">
        <v>484</v>
      </c>
      <c r="F381" s="389">
        <v>18250</v>
      </c>
      <c r="H381" s="389">
        <v>18250</v>
      </c>
      <c r="I381" s="390" t="s">
        <v>1054</v>
      </c>
    </row>
    <row r="382" spans="2:10" x14ac:dyDescent="0.2">
      <c r="B382" s="88" t="s">
        <v>938</v>
      </c>
      <c r="C382" s="88" t="s">
        <v>476</v>
      </c>
      <c r="D382" s="88" t="s">
        <v>308</v>
      </c>
      <c r="E382" s="89"/>
      <c r="F382" s="89">
        <v>18250</v>
      </c>
      <c r="G382" s="89"/>
      <c r="H382" s="574">
        <v>18250</v>
      </c>
      <c r="I382" s="90" t="s">
        <v>477</v>
      </c>
      <c r="J382" s="91"/>
    </row>
    <row r="383" spans="2:10" x14ac:dyDescent="0.2">
      <c r="B383" s="388" t="s">
        <v>938</v>
      </c>
      <c r="C383" s="388" t="s">
        <v>478</v>
      </c>
      <c r="D383" s="388" t="s">
        <v>484</v>
      </c>
      <c r="F383" s="389">
        <v>68205</v>
      </c>
      <c r="H383" s="389">
        <v>68205</v>
      </c>
      <c r="I383" s="390" t="s">
        <v>1054</v>
      </c>
    </row>
    <row r="384" spans="2:10" x14ac:dyDescent="0.2">
      <c r="B384" s="88" t="s">
        <v>938</v>
      </c>
      <c r="C384" s="88" t="s">
        <v>478</v>
      </c>
      <c r="D384" s="88" t="s">
        <v>308</v>
      </c>
      <c r="E384" s="89"/>
      <c r="F384" s="89">
        <v>68205</v>
      </c>
      <c r="G384" s="89"/>
      <c r="H384" s="574">
        <v>68205</v>
      </c>
      <c r="I384" s="90" t="s">
        <v>479</v>
      </c>
      <c r="J384" s="91"/>
    </row>
    <row r="385" spans="2:10" x14ac:dyDescent="0.2">
      <c r="B385" s="388" t="s">
        <v>938</v>
      </c>
      <c r="C385" s="388" t="s">
        <v>5374</v>
      </c>
      <c r="D385" s="388" t="s">
        <v>484</v>
      </c>
      <c r="F385" s="389">
        <v>1235900</v>
      </c>
      <c r="H385" s="389">
        <v>1235900</v>
      </c>
      <c r="I385" s="390" t="s">
        <v>1054</v>
      </c>
    </row>
    <row r="386" spans="2:10" x14ac:dyDescent="0.2">
      <c r="B386" s="88" t="s">
        <v>938</v>
      </c>
      <c r="C386" s="88" t="s">
        <v>5374</v>
      </c>
      <c r="D386" s="88" t="s">
        <v>308</v>
      </c>
      <c r="E386" s="89"/>
      <c r="F386" s="89">
        <v>1235900</v>
      </c>
      <c r="G386" s="89"/>
      <c r="H386" s="658">
        <v>1235900</v>
      </c>
      <c r="I386" s="90" t="s">
        <v>5375</v>
      </c>
      <c r="J386" s="547">
        <f>H386</f>
        <v>1235900</v>
      </c>
    </row>
    <row r="387" spans="2:10" x14ac:dyDescent="0.2">
      <c r="B387" s="88" t="s">
        <v>938</v>
      </c>
      <c r="C387" s="88" t="s">
        <v>343</v>
      </c>
      <c r="D387" s="88" t="s">
        <v>308</v>
      </c>
      <c r="E387" s="89"/>
      <c r="F387" s="89">
        <v>19547657.059999999</v>
      </c>
      <c r="G387" s="89"/>
      <c r="H387" s="89">
        <v>19547657.059999999</v>
      </c>
      <c r="I387" s="90" t="s">
        <v>486</v>
      </c>
      <c r="J387" s="136">
        <f>J386+J374+J366+J360+J356+J342+J335+J331+J329+J320+J316+J314</f>
        <v>19547657.060000002</v>
      </c>
    </row>
    <row r="388" spans="2:10" x14ac:dyDescent="0.2">
      <c r="B388" s="388" t="s">
        <v>487</v>
      </c>
      <c r="C388" s="388" t="s">
        <v>307</v>
      </c>
      <c r="D388" s="388" t="s">
        <v>484</v>
      </c>
      <c r="F388" s="389">
        <v>108712.39</v>
      </c>
      <c r="H388" s="389">
        <v>108712.39</v>
      </c>
      <c r="I388" s="390" t="s">
        <v>1054</v>
      </c>
    </row>
    <row r="389" spans="2:10" x14ac:dyDescent="0.2">
      <c r="B389" s="88" t="s">
        <v>487</v>
      </c>
      <c r="C389" s="88" t="s">
        <v>307</v>
      </c>
      <c r="D389" s="88" t="s">
        <v>308</v>
      </c>
      <c r="E389" s="89"/>
      <c r="F389" s="89">
        <v>108712.39</v>
      </c>
      <c r="G389" s="89"/>
      <c r="H389" s="89">
        <v>108712.39</v>
      </c>
      <c r="I389" s="90" t="s">
        <v>488</v>
      </c>
      <c r="J389" s="91"/>
    </row>
    <row r="390" spans="2:10" x14ac:dyDescent="0.2">
      <c r="B390" s="388" t="s">
        <v>487</v>
      </c>
      <c r="C390" s="388" t="s">
        <v>364</v>
      </c>
      <c r="D390" s="388" t="s">
        <v>484</v>
      </c>
      <c r="F390" s="389">
        <v>59789.47</v>
      </c>
      <c r="H390" s="389">
        <v>59789.47</v>
      </c>
      <c r="I390" s="390" t="s">
        <v>1054</v>
      </c>
    </row>
    <row r="391" spans="2:10" x14ac:dyDescent="0.2">
      <c r="B391" s="88" t="s">
        <v>487</v>
      </c>
      <c r="C391" s="88" t="s">
        <v>364</v>
      </c>
      <c r="D391" s="88" t="s">
        <v>308</v>
      </c>
      <c r="E391" s="89"/>
      <c r="F391" s="89">
        <v>59789.47</v>
      </c>
      <c r="G391" s="89"/>
      <c r="H391" s="89">
        <v>59789.47</v>
      </c>
      <c r="I391" s="90" t="s">
        <v>1301</v>
      </c>
      <c r="J391" s="91"/>
    </row>
    <row r="392" spans="2:10" x14ac:dyDescent="0.2">
      <c r="B392" s="388" t="s">
        <v>487</v>
      </c>
      <c r="C392" s="388" t="s">
        <v>309</v>
      </c>
      <c r="D392" s="388" t="s">
        <v>484</v>
      </c>
      <c r="F392" s="389">
        <v>141122.76</v>
      </c>
      <c r="H392" s="389">
        <v>141122.76</v>
      </c>
      <c r="I392" s="390" t="s">
        <v>1054</v>
      </c>
    </row>
    <row r="393" spans="2:10" x14ac:dyDescent="0.2">
      <c r="B393" s="88" t="s">
        <v>487</v>
      </c>
      <c r="C393" s="88" t="s">
        <v>309</v>
      </c>
      <c r="D393" s="88" t="s">
        <v>308</v>
      </c>
      <c r="E393" s="89"/>
      <c r="F393" s="89">
        <v>141122.76</v>
      </c>
      <c r="G393" s="89"/>
      <c r="H393" s="89">
        <v>141122.76</v>
      </c>
      <c r="I393" s="90" t="s">
        <v>1302</v>
      </c>
      <c r="J393" s="91"/>
    </row>
    <row r="394" spans="2:10" x14ac:dyDescent="0.2">
      <c r="B394" s="388" t="s">
        <v>487</v>
      </c>
      <c r="C394" s="388" t="s">
        <v>319</v>
      </c>
      <c r="D394" s="388" t="s">
        <v>484</v>
      </c>
      <c r="F394" s="389">
        <v>8572.83</v>
      </c>
      <c r="H394" s="389">
        <v>8572.83</v>
      </c>
      <c r="I394" s="390" t="s">
        <v>1054</v>
      </c>
    </row>
    <row r="395" spans="2:10" x14ac:dyDescent="0.2">
      <c r="B395" s="88" t="s">
        <v>487</v>
      </c>
      <c r="C395" s="88" t="s">
        <v>319</v>
      </c>
      <c r="D395" s="88" t="s">
        <v>308</v>
      </c>
      <c r="E395" s="89"/>
      <c r="F395" s="89">
        <v>8572.83</v>
      </c>
      <c r="G395" s="89"/>
      <c r="H395" s="89">
        <v>8572.83</v>
      </c>
      <c r="I395" s="90" t="s">
        <v>489</v>
      </c>
      <c r="J395" s="91"/>
    </row>
    <row r="396" spans="2:10" x14ac:dyDescent="0.2">
      <c r="B396" s="388" t="s">
        <v>487</v>
      </c>
      <c r="C396" s="388" t="s">
        <v>822</v>
      </c>
      <c r="D396" s="388" t="s">
        <v>307</v>
      </c>
      <c r="F396" s="389">
        <v>2935.7</v>
      </c>
      <c r="H396" s="389">
        <v>2935.7</v>
      </c>
      <c r="I396" s="390" t="s">
        <v>1040</v>
      </c>
    </row>
    <row r="397" spans="2:10" x14ac:dyDescent="0.2">
      <c r="B397" s="388" t="s">
        <v>487</v>
      </c>
      <c r="C397" s="388" t="s">
        <v>822</v>
      </c>
      <c r="D397" s="388" t="s">
        <v>883</v>
      </c>
      <c r="F397" s="389">
        <v>586.62</v>
      </c>
      <c r="H397" s="389">
        <v>586.62</v>
      </c>
      <c r="I397" s="390" t="s">
        <v>1041</v>
      </c>
    </row>
    <row r="398" spans="2:10" x14ac:dyDescent="0.2">
      <c r="B398" s="388" t="s">
        <v>487</v>
      </c>
      <c r="C398" s="388" t="s">
        <v>822</v>
      </c>
      <c r="D398" s="388" t="s">
        <v>347</v>
      </c>
      <c r="F398" s="389">
        <v>374.25</v>
      </c>
      <c r="H398" s="389">
        <v>374.25</v>
      </c>
      <c r="I398" s="390" t="s">
        <v>1042</v>
      </c>
    </row>
    <row r="399" spans="2:10" x14ac:dyDescent="0.2">
      <c r="B399" s="388" t="s">
        <v>487</v>
      </c>
      <c r="C399" s="388" t="s">
        <v>822</v>
      </c>
      <c r="D399" s="388" t="s">
        <v>859</v>
      </c>
      <c r="F399" s="389">
        <v>9179.65</v>
      </c>
      <c r="H399" s="389">
        <v>9179.65</v>
      </c>
      <c r="I399" s="390" t="s">
        <v>1046</v>
      </c>
    </row>
    <row r="400" spans="2:10" x14ac:dyDescent="0.2">
      <c r="B400" s="388" t="s">
        <v>487</v>
      </c>
      <c r="C400" s="388" t="s">
        <v>822</v>
      </c>
      <c r="D400" s="388" t="s">
        <v>1052</v>
      </c>
      <c r="F400" s="389">
        <v>32.83</v>
      </c>
      <c r="H400" s="389">
        <v>32.83</v>
      </c>
      <c r="I400" s="390" t="s">
        <v>1053</v>
      </c>
    </row>
    <row r="401" spans="2:10" x14ac:dyDescent="0.2">
      <c r="B401" s="388" t="s">
        <v>487</v>
      </c>
      <c r="C401" s="388" t="s">
        <v>822</v>
      </c>
      <c r="D401" s="388" t="s">
        <v>484</v>
      </c>
      <c r="F401" s="389">
        <v>15970.34</v>
      </c>
      <c r="H401" s="389">
        <v>15970.34</v>
      </c>
      <c r="I401" s="390" t="s">
        <v>1054</v>
      </c>
    </row>
    <row r="402" spans="2:10" x14ac:dyDescent="0.2">
      <c r="B402" s="88" t="s">
        <v>487</v>
      </c>
      <c r="C402" s="88" t="s">
        <v>822</v>
      </c>
      <c r="D402" s="88" t="s">
        <v>308</v>
      </c>
      <c r="E402" s="89"/>
      <c r="F402" s="89">
        <v>29079.39</v>
      </c>
      <c r="G402" s="89"/>
      <c r="H402" s="89">
        <v>29079.39</v>
      </c>
      <c r="I402" s="90" t="s">
        <v>490</v>
      </c>
      <c r="J402" s="91"/>
    </row>
    <row r="403" spans="2:10" x14ac:dyDescent="0.2">
      <c r="B403" s="88" t="s">
        <v>487</v>
      </c>
      <c r="C403" s="88" t="s">
        <v>343</v>
      </c>
      <c r="D403" s="88" t="s">
        <v>308</v>
      </c>
      <c r="E403" s="89"/>
      <c r="F403" s="89">
        <v>347276.84</v>
      </c>
      <c r="G403" s="89"/>
      <c r="H403" s="89">
        <v>347276.84</v>
      </c>
      <c r="I403" s="90" t="s">
        <v>491</v>
      </c>
      <c r="J403" s="91"/>
    </row>
    <row r="404" spans="2:10" x14ac:dyDescent="0.2">
      <c r="B404" s="388" t="s">
        <v>492</v>
      </c>
      <c r="C404" s="388" t="s">
        <v>307</v>
      </c>
      <c r="D404" s="388" t="s">
        <v>484</v>
      </c>
      <c r="F404" s="389">
        <v>164764.47</v>
      </c>
      <c r="H404" s="389">
        <v>164764.47</v>
      </c>
      <c r="I404" s="390" t="s">
        <v>1054</v>
      </c>
    </row>
    <row r="405" spans="2:10" x14ac:dyDescent="0.2">
      <c r="B405" s="88" t="s">
        <v>492</v>
      </c>
      <c r="C405" s="88" t="s">
        <v>307</v>
      </c>
      <c r="D405" s="88" t="s">
        <v>308</v>
      </c>
      <c r="E405" s="89"/>
      <c r="F405" s="89">
        <v>164764.47</v>
      </c>
      <c r="G405" s="89"/>
      <c r="H405" s="89">
        <v>164764.47</v>
      </c>
      <c r="I405" s="90" t="s">
        <v>4698</v>
      </c>
      <c r="J405" s="91"/>
    </row>
    <row r="406" spans="2:10" x14ac:dyDescent="0.2">
      <c r="B406" s="388" t="s">
        <v>492</v>
      </c>
      <c r="C406" s="388" t="s">
        <v>319</v>
      </c>
      <c r="D406" s="388" t="s">
        <v>484</v>
      </c>
      <c r="F406" s="389">
        <v>312</v>
      </c>
      <c r="H406" s="389">
        <v>312</v>
      </c>
      <c r="I406" s="390" t="s">
        <v>1054</v>
      </c>
    </row>
    <row r="407" spans="2:10" x14ac:dyDescent="0.2">
      <c r="B407" s="88" t="s">
        <v>492</v>
      </c>
      <c r="C407" s="88" t="s">
        <v>319</v>
      </c>
      <c r="D407" s="88" t="s">
        <v>308</v>
      </c>
      <c r="E407" s="89"/>
      <c r="F407" s="89">
        <v>312</v>
      </c>
      <c r="G407" s="89"/>
      <c r="H407" s="89">
        <v>312</v>
      </c>
      <c r="I407" s="90" t="s">
        <v>4699</v>
      </c>
      <c r="J407" s="91"/>
    </row>
    <row r="408" spans="2:10" x14ac:dyDescent="0.2">
      <c r="B408" s="88" t="s">
        <v>492</v>
      </c>
      <c r="C408" s="88" t="s">
        <v>343</v>
      </c>
      <c r="D408" s="88" t="s">
        <v>308</v>
      </c>
      <c r="E408" s="89"/>
      <c r="F408" s="89">
        <v>165076.47</v>
      </c>
      <c r="G408" s="89"/>
      <c r="H408" s="89">
        <v>165076.47</v>
      </c>
      <c r="I408" s="90" t="s">
        <v>495</v>
      </c>
      <c r="J408" s="91"/>
    </row>
    <row r="409" spans="2:10" x14ac:dyDescent="0.2">
      <c r="B409" s="388" t="s">
        <v>496</v>
      </c>
      <c r="C409" s="388" t="s">
        <v>307</v>
      </c>
      <c r="D409" s="388" t="s">
        <v>484</v>
      </c>
      <c r="F409" s="389">
        <v>8416.99</v>
      </c>
      <c r="H409" s="389">
        <v>8416.99</v>
      </c>
      <c r="I409" s="390" t="s">
        <v>1054</v>
      </c>
    </row>
    <row r="410" spans="2:10" x14ac:dyDescent="0.2">
      <c r="B410" s="88" t="s">
        <v>496</v>
      </c>
      <c r="C410" s="88" t="s">
        <v>307</v>
      </c>
      <c r="D410" s="88" t="s">
        <v>308</v>
      </c>
      <c r="E410" s="89"/>
      <c r="F410" s="89">
        <v>8416.99</v>
      </c>
      <c r="G410" s="89"/>
      <c r="H410" s="89">
        <v>8416.99</v>
      </c>
      <c r="I410" s="90" t="s">
        <v>497</v>
      </c>
      <c r="J410" s="91"/>
    </row>
    <row r="411" spans="2:10" x14ac:dyDescent="0.2">
      <c r="B411" s="388" t="s">
        <v>496</v>
      </c>
      <c r="C411" s="388" t="s">
        <v>319</v>
      </c>
      <c r="D411" s="388" t="s">
        <v>484</v>
      </c>
      <c r="F411" s="389">
        <v>1206585.08</v>
      </c>
      <c r="H411" s="389">
        <v>1206585.08</v>
      </c>
      <c r="I411" s="390" t="s">
        <v>1054</v>
      </c>
    </row>
    <row r="412" spans="2:10" x14ac:dyDescent="0.2">
      <c r="B412" s="88" t="s">
        <v>496</v>
      </c>
      <c r="C412" s="88" t="s">
        <v>319</v>
      </c>
      <c r="D412" s="88" t="s">
        <v>308</v>
      </c>
      <c r="E412" s="89"/>
      <c r="F412" s="89">
        <v>1206585.08</v>
      </c>
      <c r="G412" s="89"/>
      <c r="H412" s="89">
        <v>1206585.08</v>
      </c>
      <c r="I412" s="90" t="s">
        <v>1304</v>
      </c>
      <c r="J412" s="91"/>
    </row>
    <row r="413" spans="2:10" x14ac:dyDescent="0.2">
      <c r="B413" s="88" t="s">
        <v>496</v>
      </c>
      <c r="C413" s="88" t="s">
        <v>343</v>
      </c>
      <c r="D413" s="88" t="s">
        <v>308</v>
      </c>
      <c r="E413" s="89"/>
      <c r="F413" s="89">
        <v>1215002.07</v>
      </c>
      <c r="G413" s="89"/>
      <c r="H413" s="89">
        <v>1215002.07</v>
      </c>
      <c r="I413" s="90" t="s">
        <v>497</v>
      </c>
      <c r="J413" s="91"/>
    </row>
    <row r="414" spans="2:10" x14ac:dyDescent="0.2">
      <c r="B414" s="388" t="s">
        <v>499</v>
      </c>
      <c r="C414" s="388" t="s">
        <v>319</v>
      </c>
      <c r="D414" s="388" t="s">
        <v>484</v>
      </c>
      <c r="F414" s="389">
        <v>80000</v>
      </c>
      <c r="H414" s="389">
        <v>80000</v>
      </c>
      <c r="I414" s="390" t="s">
        <v>1054</v>
      </c>
    </row>
    <row r="415" spans="2:10" x14ac:dyDescent="0.2">
      <c r="B415" s="88" t="s">
        <v>499</v>
      </c>
      <c r="C415" s="88" t="s">
        <v>319</v>
      </c>
      <c r="D415" s="88" t="s">
        <v>308</v>
      </c>
      <c r="E415" s="89"/>
      <c r="F415" s="89">
        <v>80000</v>
      </c>
      <c r="G415" s="89"/>
      <c r="H415" s="89">
        <v>80000</v>
      </c>
      <c r="I415" s="90" t="s">
        <v>500</v>
      </c>
      <c r="J415" s="91"/>
    </row>
    <row r="416" spans="2:10" x14ac:dyDescent="0.2">
      <c r="B416" s="88" t="s">
        <v>499</v>
      </c>
      <c r="C416" s="88" t="s">
        <v>343</v>
      </c>
      <c r="D416" s="88" t="s">
        <v>308</v>
      </c>
      <c r="E416" s="89"/>
      <c r="F416" s="89">
        <v>80000</v>
      </c>
      <c r="G416" s="89"/>
      <c r="H416" s="89">
        <v>80000</v>
      </c>
      <c r="I416" s="90" t="s">
        <v>276</v>
      </c>
      <c r="J416" s="91"/>
    </row>
    <row r="417" spans="2:10" x14ac:dyDescent="0.2">
      <c r="B417" s="388" t="s">
        <v>501</v>
      </c>
      <c r="C417" s="388" t="s">
        <v>315</v>
      </c>
      <c r="D417" s="388" t="s">
        <v>484</v>
      </c>
      <c r="F417" s="389">
        <v>2734432</v>
      </c>
      <c r="H417" s="389">
        <v>2734432</v>
      </c>
      <c r="I417" s="390" t="s">
        <v>1054</v>
      </c>
    </row>
    <row r="418" spans="2:10" x14ac:dyDescent="0.2">
      <c r="B418" s="88" t="s">
        <v>501</v>
      </c>
      <c r="C418" s="88" t="s">
        <v>315</v>
      </c>
      <c r="D418" s="88" t="s">
        <v>308</v>
      </c>
      <c r="E418" s="89"/>
      <c r="F418" s="89">
        <v>2734432</v>
      </c>
      <c r="G418" s="89"/>
      <c r="H418" s="89">
        <v>2734432</v>
      </c>
      <c r="I418" s="90" t="s">
        <v>502</v>
      </c>
      <c r="J418" s="91"/>
    </row>
    <row r="419" spans="2:10" x14ac:dyDescent="0.2">
      <c r="B419" s="88" t="s">
        <v>501</v>
      </c>
      <c r="C419" s="88" t="s">
        <v>343</v>
      </c>
      <c r="D419" s="88" t="s">
        <v>308</v>
      </c>
      <c r="E419" s="89"/>
      <c r="F419" s="89">
        <v>2734432</v>
      </c>
      <c r="G419" s="89"/>
      <c r="H419" s="89">
        <v>2734432</v>
      </c>
      <c r="I419" s="90" t="s">
        <v>503</v>
      </c>
      <c r="J419" s="91"/>
    </row>
    <row r="420" spans="2:10" x14ac:dyDescent="0.2">
      <c r="B420" s="388" t="s">
        <v>504</v>
      </c>
      <c r="C420" s="388" t="s">
        <v>319</v>
      </c>
      <c r="D420" s="388" t="s">
        <v>484</v>
      </c>
      <c r="F420" s="389">
        <v>1760</v>
      </c>
      <c r="H420" s="389">
        <v>1760</v>
      </c>
      <c r="I420" s="390" t="s">
        <v>1054</v>
      </c>
    </row>
    <row r="421" spans="2:10" x14ac:dyDescent="0.2">
      <c r="B421" s="88" t="s">
        <v>504</v>
      </c>
      <c r="C421" s="88" t="s">
        <v>319</v>
      </c>
      <c r="D421" s="88" t="s">
        <v>308</v>
      </c>
      <c r="E421" s="89"/>
      <c r="F421" s="89">
        <v>1760</v>
      </c>
      <c r="G421" s="89"/>
      <c r="H421" s="89">
        <v>1760</v>
      </c>
      <c r="I421" s="90" t="s">
        <v>848</v>
      </c>
      <c r="J421" s="91"/>
    </row>
    <row r="422" spans="2:10" x14ac:dyDescent="0.2">
      <c r="B422" s="88" t="s">
        <v>504</v>
      </c>
      <c r="C422" s="88" t="s">
        <v>343</v>
      </c>
      <c r="D422" s="88" t="s">
        <v>308</v>
      </c>
      <c r="E422" s="89"/>
      <c r="F422" s="89">
        <v>1760</v>
      </c>
      <c r="G422" s="89"/>
      <c r="H422" s="89">
        <v>1760</v>
      </c>
      <c r="I422" s="90" t="s">
        <v>505</v>
      </c>
      <c r="J422" s="91"/>
    </row>
    <row r="423" spans="2:10" x14ac:dyDescent="0.2">
      <c r="B423" s="388" t="s">
        <v>506</v>
      </c>
      <c r="C423" s="388" t="s">
        <v>307</v>
      </c>
      <c r="D423" s="388" t="s">
        <v>484</v>
      </c>
      <c r="F423" s="389">
        <v>34500</v>
      </c>
      <c r="H423" s="389">
        <v>34500</v>
      </c>
      <c r="I423" s="390" t="s">
        <v>1054</v>
      </c>
    </row>
    <row r="424" spans="2:10" x14ac:dyDescent="0.2">
      <c r="B424" s="88" t="s">
        <v>506</v>
      </c>
      <c r="C424" s="88" t="s">
        <v>307</v>
      </c>
      <c r="D424" s="88" t="s">
        <v>308</v>
      </c>
      <c r="E424" s="89"/>
      <c r="F424" s="89">
        <v>34500</v>
      </c>
      <c r="G424" s="89"/>
      <c r="H424" s="89">
        <v>34500</v>
      </c>
      <c r="I424" s="90" t="s">
        <v>507</v>
      </c>
      <c r="J424" s="91"/>
    </row>
    <row r="425" spans="2:10" x14ac:dyDescent="0.2">
      <c r="B425" s="88" t="s">
        <v>506</v>
      </c>
      <c r="C425" s="88" t="s">
        <v>343</v>
      </c>
      <c r="D425" s="88" t="s">
        <v>308</v>
      </c>
      <c r="E425" s="89"/>
      <c r="F425" s="89">
        <v>34500</v>
      </c>
      <c r="G425" s="89"/>
      <c r="H425" s="89">
        <v>34500</v>
      </c>
      <c r="I425" s="90" t="s">
        <v>559</v>
      </c>
      <c r="J425" s="91"/>
    </row>
    <row r="426" spans="2:10" x14ac:dyDescent="0.2">
      <c r="B426" s="388" t="s">
        <v>627</v>
      </c>
      <c r="C426" s="388" t="s">
        <v>307</v>
      </c>
      <c r="D426" s="388" t="s">
        <v>484</v>
      </c>
      <c r="F426" s="389">
        <v>1561040</v>
      </c>
      <c r="H426" s="389">
        <v>1561040</v>
      </c>
      <c r="I426" s="390" t="s">
        <v>1054</v>
      </c>
    </row>
    <row r="427" spans="2:10" x14ac:dyDescent="0.2">
      <c r="B427" s="88" t="s">
        <v>627</v>
      </c>
      <c r="C427" s="88" t="s">
        <v>307</v>
      </c>
      <c r="D427" s="88" t="s">
        <v>308</v>
      </c>
      <c r="E427" s="89"/>
      <c r="F427" s="89">
        <v>1561040</v>
      </c>
      <c r="G427" s="89"/>
      <c r="H427" s="89">
        <v>1561040</v>
      </c>
      <c r="I427" s="90" t="s">
        <v>628</v>
      </c>
      <c r="J427" s="91"/>
    </row>
    <row r="428" spans="2:10" x14ac:dyDescent="0.2">
      <c r="B428" s="388" t="s">
        <v>627</v>
      </c>
      <c r="C428" s="388" t="s">
        <v>315</v>
      </c>
      <c r="D428" s="388" t="s">
        <v>484</v>
      </c>
      <c r="F428" s="389">
        <v>-14630</v>
      </c>
      <c r="H428" s="389">
        <v>-14630</v>
      </c>
      <c r="I428" s="390" t="s">
        <v>1054</v>
      </c>
    </row>
    <row r="429" spans="2:10" x14ac:dyDescent="0.2">
      <c r="B429" s="88" t="s">
        <v>627</v>
      </c>
      <c r="C429" s="88" t="s">
        <v>315</v>
      </c>
      <c r="D429" s="88" t="s">
        <v>308</v>
      </c>
      <c r="E429" s="89"/>
      <c r="F429" s="89">
        <v>-14630</v>
      </c>
      <c r="G429" s="89"/>
      <c r="H429" s="89">
        <v>-14630</v>
      </c>
      <c r="I429" s="90" t="s">
        <v>1098</v>
      </c>
      <c r="J429" s="91"/>
    </row>
    <row r="430" spans="2:10" x14ac:dyDescent="0.2">
      <c r="B430" s="88" t="s">
        <v>627</v>
      </c>
      <c r="C430" s="88" t="s">
        <v>343</v>
      </c>
      <c r="D430" s="88" t="s">
        <v>308</v>
      </c>
      <c r="E430" s="89"/>
      <c r="F430" s="89">
        <v>1546410</v>
      </c>
      <c r="G430" s="89"/>
      <c r="H430" s="89">
        <v>1546410</v>
      </c>
      <c r="I430" s="90" t="s">
        <v>628</v>
      </c>
      <c r="J430" s="91"/>
    </row>
    <row r="431" spans="2:10" x14ac:dyDescent="0.2">
      <c r="B431" s="388" t="s">
        <v>743</v>
      </c>
      <c r="C431" s="388" t="s">
        <v>1052</v>
      </c>
      <c r="D431" s="388" t="s">
        <v>484</v>
      </c>
      <c r="F431" s="389">
        <v>555865.44999999995</v>
      </c>
      <c r="H431" s="389">
        <v>555865.44999999995</v>
      </c>
      <c r="I431" s="390" t="s">
        <v>1054</v>
      </c>
    </row>
    <row r="432" spans="2:10" x14ac:dyDescent="0.2">
      <c r="B432" s="88" t="s">
        <v>743</v>
      </c>
      <c r="C432" s="88" t="s">
        <v>1052</v>
      </c>
      <c r="D432" s="88" t="s">
        <v>308</v>
      </c>
      <c r="E432" s="89"/>
      <c r="F432" s="89">
        <v>555865.44999999995</v>
      </c>
      <c r="G432" s="89"/>
      <c r="H432" s="89">
        <v>555865.44999999995</v>
      </c>
      <c r="I432" s="90" t="s">
        <v>935</v>
      </c>
      <c r="J432" s="91"/>
    </row>
    <row r="433" spans="2:10" x14ac:dyDescent="0.2">
      <c r="B433" s="388" t="s">
        <v>743</v>
      </c>
      <c r="C433" s="388" t="s">
        <v>4701</v>
      </c>
      <c r="D433" s="388" t="s">
        <v>484</v>
      </c>
      <c r="F433" s="389">
        <v>56000</v>
      </c>
      <c r="H433" s="389">
        <v>56000</v>
      </c>
      <c r="I433" s="390" t="s">
        <v>1054</v>
      </c>
    </row>
    <row r="434" spans="2:10" x14ac:dyDescent="0.2">
      <c r="B434" s="88" t="s">
        <v>743</v>
      </c>
      <c r="C434" s="88" t="s">
        <v>4701</v>
      </c>
      <c r="D434" s="88" t="s">
        <v>308</v>
      </c>
      <c r="E434" s="89"/>
      <c r="F434" s="89">
        <v>56000</v>
      </c>
      <c r="G434" s="89"/>
      <c r="H434" s="89">
        <v>56000</v>
      </c>
      <c r="I434" s="90" t="s">
        <v>4702</v>
      </c>
      <c r="J434" s="91"/>
    </row>
    <row r="435" spans="2:10" x14ac:dyDescent="0.2">
      <c r="B435" s="388" t="s">
        <v>743</v>
      </c>
      <c r="C435" s="388" t="s">
        <v>4703</v>
      </c>
      <c r="D435" s="388" t="s">
        <v>484</v>
      </c>
      <c r="F435" s="389">
        <v>18150</v>
      </c>
      <c r="H435" s="389">
        <v>18150</v>
      </c>
      <c r="I435" s="390" t="s">
        <v>1054</v>
      </c>
    </row>
    <row r="436" spans="2:10" x14ac:dyDescent="0.2">
      <c r="B436" s="88" t="s">
        <v>743</v>
      </c>
      <c r="C436" s="88" t="s">
        <v>4703</v>
      </c>
      <c r="D436" s="88" t="s">
        <v>308</v>
      </c>
      <c r="E436" s="89"/>
      <c r="F436" s="89">
        <v>18150</v>
      </c>
      <c r="G436" s="89"/>
      <c r="H436" s="89">
        <v>18150</v>
      </c>
      <c r="I436" s="90" t="s">
        <v>936</v>
      </c>
      <c r="J436" s="91"/>
    </row>
    <row r="437" spans="2:10" x14ac:dyDescent="0.2">
      <c r="B437" s="388" t="s">
        <v>743</v>
      </c>
      <c r="C437" s="388" t="s">
        <v>4704</v>
      </c>
      <c r="D437" s="388" t="s">
        <v>484</v>
      </c>
      <c r="F437" s="389">
        <v>10590327</v>
      </c>
      <c r="H437" s="389">
        <v>10590327</v>
      </c>
      <c r="I437" s="390" t="s">
        <v>1054</v>
      </c>
    </row>
    <row r="438" spans="2:10" x14ac:dyDescent="0.2">
      <c r="B438" s="88" t="s">
        <v>743</v>
      </c>
      <c r="C438" s="88" t="s">
        <v>4704</v>
      </c>
      <c r="D438" s="88" t="s">
        <v>308</v>
      </c>
      <c r="E438" s="89"/>
      <c r="F438" s="89">
        <v>10590327</v>
      </c>
      <c r="G438" s="89"/>
      <c r="H438" s="89">
        <v>10590327</v>
      </c>
      <c r="I438" s="90" t="s">
        <v>4705</v>
      </c>
      <c r="J438" s="91"/>
    </row>
    <row r="439" spans="2:10" x14ac:dyDescent="0.2">
      <c r="B439" s="388" t="s">
        <v>743</v>
      </c>
      <c r="C439" s="388" t="s">
        <v>745</v>
      </c>
      <c r="D439" s="388" t="s">
        <v>484</v>
      </c>
      <c r="F439" s="389">
        <v>2343757.5499999998</v>
      </c>
      <c r="H439" s="389">
        <v>2343757.5499999998</v>
      </c>
      <c r="I439" s="390" t="s">
        <v>1054</v>
      </c>
    </row>
    <row r="440" spans="2:10" x14ac:dyDescent="0.2">
      <c r="B440" s="88" t="s">
        <v>743</v>
      </c>
      <c r="C440" s="88" t="s">
        <v>745</v>
      </c>
      <c r="D440" s="88" t="s">
        <v>308</v>
      </c>
      <c r="E440" s="89"/>
      <c r="F440" s="89">
        <v>2343757.5499999998</v>
      </c>
      <c r="G440" s="89"/>
      <c r="H440" s="89">
        <v>2343757.5499999998</v>
      </c>
      <c r="I440" s="90" t="s">
        <v>4706</v>
      </c>
      <c r="J440" s="91"/>
    </row>
    <row r="441" spans="2:10" x14ac:dyDescent="0.2">
      <c r="B441" s="388" t="s">
        <v>743</v>
      </c>
      <c r="C441" s="388" t="s">
        <v>4707</v>
      </c>
      <c r="D441" s="388" t="s">
        <v>484</v>
      </c>
      <c r="F441" s="389">
        <v>3061908.99</v>
      </c>
      <c r="H441" s="389">
        <v>3061908.99</v>
      </c>
      <c r="I441" s="390" t="s">
        <v>1054</v>
      </c>
    </row>
    <row r="442" spans="2:10" x14ac:dyDescent="0.2">
      <c r="B442" s="88" t="s">
        <v>743</v>
      </c>
      <c r="C442" s="88" t="s">
        <v>4707</v>
      </c>
      <c r="D442" s="88" t="s">
        <v>308</v>
      </c>
      <c r="E442" s="89"/>
      <c r="F442" s="89">
        <v>3061908.99</v>
      </c>
      <c r="G442" s="89"/>
      <c r="H442" s="89">
        <v>3061908.99</v>
      </c>
      <c r="I442" s="90" t="s">
        <v>4708</v>
      </c>
      <c r="J442" s="91"/>
    </row>
    <row r="443" spans="2:10" x14ac:dyDescent="0.2">
      <c r="B443" s="388" t="s">
        <v>743</v>
      </c>
      <c r="C443" s="388" t="s">
        <v>750</v>
      </c>
      <c r="D443" s="388" t="s">
        <v>484</v>
      </c>
      <c r="F443" s="389">
        <v>4.1100000000000003</v>
      </c>
      <c r="H443" s="389">
        <v>4.1100000000000003</v>
      </c>
      <c r="I443" s="390" t="s">
        <v>1054</v>
      </c>
    </row>
    <row r="444" spans="2:10" x14ac:dyDescent="0.2">
      <c r="B444" s="88" t="s">
        <v>743</v>
      </c>
      <c r="C444" s="88" t="s">
        <v>750</v>
      </c>
      <c r="D444" s="88" t="s">
        <v>308</v>
      </c>
      <c r="E444" s="89"/>
      <c r="F444" s="89">
        <v>4.1100000000000003</v>
      </c>
      <c r="G444" s="89"/>
      <c r="H444" s="89">
        <v>4.1100000000000003</v>
      </c>
      <c r="I444" s="90" t="s">
        <v>491</v>
      </c>
      <c r="J444" s="91"/>
    </row>
    <row r="445" spans="2:10" x14ac:dyDescent="0.2">
      <c r="B445" s="388" t="s">
        <v>743</v>
      </c>
      <c r="C445" s="388" t="s">
        <v>752</v>
      </c>
      <c r="D445" s="388" t="s">
        <v>484</v>
      </c>
      <c r="F445" s="389">
        <v>2734432</v>
      </c>
      <c r="H445" s="389">
        <v>2734432</v>
      </c>
      <c r="I445" s="390" t="s">
        <v>1054</v>
      </c>
    </row>
    <row r="446" spans="2:10" x14ac:dyDescent="0.2">
      <c r="B446" s="88" t="s">
        <v>743</v>
      </c>
      <c r="C446" s="88" t="s">
        <v>752</v>
      </c>
      <c r="D446" s="88" t="s">
        <v>308</v>
      </c>
      <c r="E446" s="89"/>
      <c r="F446" s="89">
        <v>2734432</v>
      </c>
      <c r="G446" s="89"/>
      <c r="H446" s="89">
        <v>2734432</v>
      </c>
      <c r="I446" s="90" t="s">
        <v>1306</v>
      </c>
      <c r="J446" s="91"/>
    </row>
    <row r="447" spans="2:10" x14ac:dyDescent="0.2">
      <c r="B447" s="388" t="s">
        <v>743</v>
      </c>
      <c r="C447" s="388" t="s">
        <v>4709</v>
      </c>
      <c r="D447" s="388" t="s">
        <v>484</v>
      </c>
      <c r="F447" s="389">
        <v>0.68</v>
      </c>
      <c r="H447" s="389">
        <v>0.68</v>
      </c>
      <c r="I447" s="390" t="s">
        <v>1054</v>
      </c>
    </row>
    <row r="448" spans="2:10" x14ac:dyDescent="0.2">
      <c r="B448" s="88" t="s">
        <v>743</v>
      </c>
      <c r="C448" s="88" t="s">
        <v>4709</v>
      </c>
      <c r="D448" s="88" t="s">
        <v>308</v>
      </c>
      <c r="E448" s="89"/>
      <c r="F448" s="89">
        <v>0.68</v>
      </c>
      <c r="G448" s="89"/>
      <c r="H448" s="89">
        <v>0.68</v>
      </c>
      <c r="I448" s="90" t="s">
        <v>544</v>
      </c>
      <c r="J448" s="91"/>
    </row>
    <row r="449" spans="2:10" x14ac:dyDescent="0.2">
      <c r="B449" s="388" t="s">
        <v>743</v>
      </c>
      <c r="C449" s="388" t="s">
        <v>756</v>
      </c>
      <c r="D449" s="388" t="s">
        <v>484</v>
      </c>
      <c r="F449" s="389">
        <v>2734432</v>
      </c>
      <c r="H449" s="389">
        <v>2734432</v>
      </c>
      <c r="I449" s="390" t="s">
        <v>1054</v>
      </c>
    </row>
    <row r="450" spans="2:10" x14ac:dyDescent="0.2">
      <c r="B450" s="88" t="s">
        <v>743</v>
      </c>
      <c r="C450" s="88" t="s">
        <v>756</v>
      </c>
      <c r="D450" s="88" t="s">
        <v>308</v>
      </c>
      <c r="E450" s="89"/>
      <c r="F450" s="89">
        <v>2734432</v>
      </c>
      <c r="G450" s="89"/>
      <c r="H450" s="89">
        <v>2734432</v>
      </c>
      <c r="I450" s="90" t="s">
        <v>4710</v>
      </c>
      <c r="J450" s="91"/>
    </row>
    <row r="451" spans="2:10" x14ac:dyDescent="0.2">
      <c r="B451" s="88" t="s">
        <v>743</v>
      </c>
      <c r="C451" s="88" t="s">
        <v>343</v>
      </c>
      <c r="D451" s="88" t="s">
        <v>308</v>
      </c>
      <c r="E451" s="89"/>
      <c r="F451" s="89">
        <v>22094877.780000001</v>
      </c>
      <c r="G451" s="89"/>
      <c r="H451" s="89">
        <v>22094877.780000001</v>
      </c>
      <c r="I451" s="90"/>
      <c r="J451" s="91"/>
    </row>
    <row r="452" spans="2:10" x14ac:dyDescent="0.2">
      <c r="B452" s="388" t="s">
        <v>761</v>
      </c>
      <c r="C452" s="388" t="s">
        <v>4704</v>
      </c>
      <c r="D452" s="388" t="s">
        <v>484</v>
      </c>
      <c r="F452" s="389">
        <v>96637.6</v>
      </c>
      <c r="H452" s="389">
        <v>96637.6</v>
      </c>
      <c r="I452" s="390" t="s">
        <v>1054</v>
      </c>
    </row>
    <row r="453" spans="2:10" x14ac:dyDescent="0.2">
      <c r="B453" s="88" t="s">
        <v>761</v>
      </c>
      <c r="C453" s="88" t="s">
        <v>4704</v>
      </c>
      <c r="D453" s="88" t="s">
        <v>308</v>
      </c>
      <c r="E453" s="89"/>
      <c r="F453" s="89">
        <v>96637.6</v>
      </c>
      <c r="G453" s="89"/>
      <c r="H453" s="89">
        <v>96637.6</v>
      </c>
      <c r="I453" s="90" t="s">
        <v>4705</v>
      </c>
      <c r="J453" s="91"/>
    </row>
    <row r="454" spans="2:10" x14ac:dyDescent="0.2">
      <c r="B454" s="388" t="s">
        <v>761</v>
      </c>
      <c r="C454" s="388" t="s">
        <v>745</v>
      </c>
      <c r="D454" s="388" t="s">
        <v>484</v>
      </c>
      <c r="F454" s="389">
        <v>508488.17</v>
      </c>
      <c r="H454" s="389">
        <v>508488.17</v>
      </c>
      <c r="I454" s="390" t="s">
        <v>1054</v>
      </c>
    </row>
    <row r="455" spans="2:10" x14ac:dyDescent="0.2">
      <c r="B455" s="88" t="s">
        <v>761</v>
      </c>
      <c r="C455" s="88" t="s">
        <v>745</v>
      </c>
      <c r="D455" s="88" t="s">
        <v>308</v>
      </c>
      <c r="E455" s="89"/>
      <c r="F455" s="89">
        <v>508488.17</v>
      </c>
      <c r="G455" s="89"/>
      <c r="H455" s="89">
        <v>508488.17</v>
      </c>
      <c r="I455" s="90" t="s">
        <v>4706</v>
      </c>
      <c r="J455" s="91"/>
    </row>
    <row r="456" spans="2:10" x14ac:dyDescent="0.2">
      <c r="B456" s="388" t="s">
        <v>761</v>
      </c>
      <c r="C456" s="388" t="s">
        <v>4707</v>
      </c>
      <c r="D456" s="388" t="s">
        <v>484</v>
      </c>
      <c r="F456" s="389">
        <v>29640.69</v>
      </c>
      <c r="H456" s="389">
        <v>29640.69</v>
      </c>
      <c r="I456" s="390" t="s">
        <v>1054</v>
      </c>
    </row>
    <row r="457" spans="2:10" x14ac:dyDescent="0.2">
      <c r="B457" s="88" t="s">
        <v>761</v>
      </c>
      <c r="C457" s="88" t="s">
        <v>4707</v>
      </c>
      <c r="D457" s="88" t="s">
        <v>308</v>
      </c>
      <c r="E457" s="89"/>
      <c r="F457" s="89">
        <v>29640.69</v>
      </c>
      <c r="G457" s="89"/>
      <c r="H457" s="89">
        <v>29640.69</v>
      </c>
      <c r="I457" s="90" t="s">
        <v>4711</v>
      </c>
      <c r="J457" s="91"/>
    </row>
    <row r="458" spans="2:10" x14ac:dyDescent="0.2">
      <c r="B458" s="388" t="s">
        <v>761</v>
      </c>
      <c r="C458" s="388" t="s">
        <v>750</v>
      </c>
      <c r="D458" s="388" t="s">
        <v>484</v>
      </c>
      <c r="F458" s="389">
        <v>29512.58</v>
      </c>
      <c r="H458" s="389">
        <v>29512.58</v>
      </c>
      <c r="I458" s="390" t="s">
        <v>1054</v>
      </c>
    </row>
    <row r="459" spans="2:10" x14ac:dyDescent="0.2">
      <c r="B459" s="88" t="s">
        <v>761</v>
      </c>
      <c r="C459" s="88" t="s">
        <v>750</v>
      </c>
      <c r="D459" s="88" t="s">
        <v>308</v>
      </c>
      <c r="E459" s="89"/>
      <c r="F459" s="89">
        <v>29512.58</v>
      </c>
      <c r="G459" s="89"/>
      <c r="H459" s="89">
        <v>29512.58</v>
      </c>
      <c r="I459" s="90" t="s">
        <v>491</v>
      </c>
      <c r="J459" s="91"/>
    </row>
    <row r="460" spans="2:10" x14ac:dyDescent="0.2">
      <c r="B460" s="388" t="s">
        <v>761</v>
      </c>
      <c r="C460" s="388" t="s">
        <v>752</v>
      </c>
      <c r="D460" s="388" t="s">
        <v>484</v>
      </c>
      <c r="F460" s="389">
        <v>80000</v>
      </c>
      <c r="H460" s="389">
        <v>80000</v>
      </c>
      <c r="I460" s="390" t="s">
        <v>1054</v>
      </c>
    </row>
    <row r="461" spans="2:10" x14ac:dyDescent="0.2">
      <c r="B461" s="88" t="s">
        <v>761</v>
      </c>
      <c r="C461" s="88" t="s">
        <v>752</v>
      </c>
      <c r="D461" s="88" t="s">
        <v>308</v>
      </c>
      <c r="E461" s="89"/>
      <c r="F461" s="89">
        <v>80000</v>
      </c>
      <c r="G461" s="89"/>
      <c r="H461" s="89">
        <v>80000</v>
      </c>
      <c r="I461" s="90" t="s">
        <v>1306</v>
      </c>
      <c r="J461" s="91"/>
    </row>
    <row r="462" spans="2:10" x14ac:dyDescent="0.2">
      <c r="B462" s="388" t="s">
        <v>761</v>
      </c>
      <c r="C462" s="388" t="s">
        <v>4712</v>
      </c>
      <c r="D462" s="388" t="s">
        <v>484</v>
      </c>
      <c r="F462" s="389">
        <v>1372230</v>
      </c>
      <c r="H462" s="389">
        <v>1372230</v>
      </c>
      <c r="I462" s="390" t="s">
        <v>1054</v>
      </c>
    </row>
    <row r="463" spans="2:10" x14ac:dyDescent="0.2">
      <c r="B463" s="88" t="s">
        <v>761</v>
      </c>
      <c r="C463" s="88" t="s">
        <v>4712</v>
      </c>
      <c r="D463" s="88" t="s">
        <v>308</v>
      </c>
      <c r="E463" s="89"/>
      <c r="F463" s="89">
        <v>1372230</v>
      </c>
      <c r="G463" s="89"/>
      <c r="H463" s="89">
        <v>1372230</v>
      </c>
      <c r="I463" s="90" t="s">
        <v>4713</v>
      </c>
      <c r="J463" s="91"/>
    </row>
    <row r="464" spans="2:10" x14ac:dyDescent="0.2">
      <c r="B464" s="388" t="s">
        <v>761</v>
      </c>
      <c r="C464" s="388" t="s">
        <v>4709</v>
      </c>
      <c r="D464" s="388" t="s">
        <v>484</v>
      </c>
      <c r="F464" s="389">
        <v>823.42</v>
      </c>
      <c r="H464" s="389">
        <v>823.42</v>
      </c>
      <c r="I464" s="390" t="s">
        <v>1054</v>
      </c>
    </row>
    <row r="465" spans="2:10" x14ac:dyDescent="0.2">
      <c r="B465" s="88" t="s">
        <v>761</v>
      </c>
      <c r="C465" s="88" t="s">
        <v>4709</v>
      </c>
      <c r="D465" s="88" t="s">
        <v>308</v>
      </c>
      <c r="E465" s="89"/>
      <c r="F465" s="89">
        <v>823.42</v>
      </c>
      <c r="G465" s="89"/>
      <c r="H465" s="89">
        <v>823.42</v>
      </c>
      <c r="I465" s="90" t="s">
        <v>544</v>
      </c>
      <c r="J465" s="91"/>
    </row>
    <row r="466" spans="2:10" x14ac:dyDescent="0.2">
      <c r="B466" s="88" t="s">
        <v>761</v>
      </c>
      <c r="C466" s="88" t="s">
        <v>343</v>
      </c>
      <c r="D466" s="88" t="s">
        <v>308</v>
      </c>
      <c r="E466" s="89"/>
      <c r="F466" s="89">
        <v>2117332.46</v>
      </c>
      <c r="G466" s="89"/>
      <c r="H466" s="89">
        <v>2117332.46</v>
      </c>
      <c r="I466" s="90"/>
      <c r="J466" s="91"/>
    </row>
    <row r="467" spans="2:10" x14ac:dyDescent="0.2">
      <c r="B467" s="88" t="s">
        <v>508</v>
      </c>
      <c r="C467" s="88" t="s">
        <v>343</v>
      </c>
      <c r="D467" s="88" t="s">
        <v>308</v>
      </c>
      <c r="E467" s="89"/>
      <c r="F467" s="89">
        <v>83943617.659999996</v>
      </c>
      <c r="G467" s="89">
        <v>3363768.03</v>
      </c>
      <c r="H467" s="89">
        <v>80579849.629999995</v>
      </c>
      <c r="I467" s="90" t="s">
        <v>509</v>
      </c>
      <c r="J467" s="91"/>
    </row>
    <row r="468" spans="2:10" x14ac:dyDescent="0.2">
      <c r="B468" s="388" t="s">
        <v>510</v>
      </c>
      <c r="C468" s="388" t="s">
        <v>347</v>
      </c>
      <c r="D468" s="388" t="s">
        <v>307</v>
      </c>
      <c r="G468" s="389">
        <v>-89759</v>
      </c>
      <c r="H468" s="389">
        <v>89759</v>
      </c>
      <c r="I468" s="390" t="s">
        <v>1040</v>
      </c>
    </row>
    <row r="469" spans="2:10" x14ac:dyDescent="0.2">
      <c r="B469" s="388" t="s">
        <v>510</v>
      </c>
      <c r="C469" s="388" t="s">
        <v>347</v>
      </c>
      <c r="D469" s="388" t="s">
        <v>316</v>
      </c>
      <c r="G469" s="389">
        <v>3404461</v>
      </c>
      <c r="H469" s="389">
        <v>-3404461</v>
      </c>
      <c r="I469" s="390" t="s">
        <v>1014</v>
      </c>
    </row>
    <row r="470" spans="2:10" x14ac:dyDescent="0.2">
      <c r="B470" s="388" t="s">
        <v>510</v>
      </c>
      <c r="C470" s="388" t="s">
        <v>347</v>
      </c>
      <c r="D470" s="388" t="s">
        <v>317</v>
      </c>
      <c r="G470" s="389">
        <v>1528691</v>
      </c>
      <c r="H470" s="389">
        <v>-1528691</v>
      </c>
      <c r="I470" s="390" t="s">
        <v>1015</v>
      </c>
    </row>
    <row r="471" spans="2:10" x14ac:dyDescent="0.2">
      <c r="B471" s="388" t="s">
        <v>510</v>
      </c>
      <c r="C471" s="388" t="s">
        <v>347</v>
      </c>
      <c r="D471" s="388" t="s">
        <v>1016</v>
      </c>
      <c r="G471" s="389">
        <v>1169852</v>
      </c>
      <c r="H471" s="389">
        <v>-1169852</v>
      </c>
      <c r="I471" s="390" t="s">
        <v>1017</v>
      </c>
    </row>
    <row r="472" spans="2:10" x14ac:dyDescent="0.2">
      <c r="B472" s="388" t="s">
        <v>510</v>
      </c>
      <c r="C472" s="388" t="s">
        <v>347</v>
      </c>
      <c r="D472" s="388" t="s">
        <v>1018</v>
      </c>
      <c r="G472" s="389">
        <v>56302</v>
      </c>
      <c r="H472" s="389">
        <v>-56302</v>
      </c>
      <c r="I472" s="390" t="s">
        <v>1019</v>
      </c>
    </row>
    <row r="473" spans="2:10" x14ac:dyDescent="0.2">
      <c r="B473" s="388" t="s">
        <v>510</v>
      </c>
      <c r="C473" s="388" t="s">
        <v>347</v>
      </c>
      <c r="D473" s="388" t="s">
        <v>382</v>
      </c>
      <c r="G473" s="389">
        <v>531806</v>
      </c>
      <c r="H473" s="389">
        <v>-531806</v>
      </c>
      <c r="I473" s="390" t="s">
        <v>1020</v>
      </c>
    </row>
    <row r="474" spans="2:10" x14ac:dyDescent="0.2">
      <c r="B474" s="388" t="s">
        <v>510</v>
      </c>
      <c r="C474" s="388" t="s">
        <v>347</v>
      </c>
      <c r="D474" s="388" t="s">
        <v>1021</v>
      </c>
      <c r="G474" s="389">
        <v>77658</v>
      </c>
      <c r="H474" s="389">
        <v>-77658</v>
      </c>
      <c r="I474" s="390" t="s">
        <v>1022</v>
      </c>
    </row>
    <row r="475" spans="2:10" x14ac:dyDescent="0.2">
      <c r="B475" s="388" t="s">
        <v>510</v>
      </c>
      <c r="C475" s="388" t="s">
        <v>347</v>
      </c>
      <c r="D475" s="388" t="s">
        <v>306</v>
      </c>
      <c r="G475" s="389">
        <v>162205</v>
      </c>
      <c r="H475" s="389">
        <v>-162205</v>
      </c>
      <c r="I475" s="390" t="s">
        <v>1023</v>
      </c>
    </row>
    <row r="476" spans="2:10" x14ac:dyDescent="0.2">
      <c r="B476" s="388" t="s">
        <v>510</v>
      </c>
      <c r="C476" s="388" t="s">
        <v>347</v>
      </c>
      <c r="D476" s="388" t="s">
        <v>1024</v>
      </c>
      <c r="G476" s="389">
        <v>144334</v>
      </c>
      <c r="H476" s="389">
        <v>-144334</v>
      </c>
      <c r="I476" s="390" t="s">
        <v>1025</v>
      </c>
    </row>
    <row r="477" spans="2:10" x14ac:dyDescent="0.2">
      <c r="B477" s="388" t="s">
        <v>510</v>
      </c>
      <c r="C477" s="388" t="s">
        <v>347</v>
      </c>
      <c r="D477" s="388" t="s">
        <v>617</v>
      </c>
      <c r="G477" s="389">
        <v>213166</v>
      </c>
      <c r="H477" s="389">
        <v>-213166</v>
      </c>
      <c r="I477" s="390" t="s">
        <v>1026</v>
      </c>
    </row>
    <row r="478" spans="2:10" x14ac:dyDescent="0.2">
      <c r="B478" s="388" t="s">
        <v>510</v>
      </c>
      <c r="C478" s="388" t="s">
        <v>347</v>
      </c>
      <c r="D478" s="388" t="s">
        <v>1027</v>
      </c>
      <c r="G478" s="389">
        <v>68582</v>
      </c>
      <c r="H478" s="389">
        <v>-68582</v>
      </c>
      <c r="I478" s="390" t="s">
        <v>1028</v>
      </c>
    </row>
    <row r="479" spans="2:10" x14ac:dyDescent="0.2">
      <c r="B479" s="388" t="s">
        <v>510</v>
      </c>
      <c r="C479" s="388" t="s">
        <v>347</v>
      </c>
      <c r="D479" s="388" t="s">
        <v>1029</v>
      </c>
      <c r="G479" s="389">
        <v>14648</v>
      </c>
      <c r="H479" s="389">
        <v>-14648</v>
      </c>
      <c r="I479" s="390" t="s">
        <v>1030</v>
      </c>
    </row>
    <row r="480" spans="2:10" x14ac:dyDescent="0.2">
      <c r="B480" s="388" t="s">
        <v>510</v>
      </c>
      <c r="C480" s="388" t="s">
        <v>347</v>
      </c>
      <c r="D480" s="388" t="s">
        <v>385</v>
      </c>
      <c r="G480" s="389">
        <v>242185</v>
      </c>
      <c r="H480" s="389">
        <v>-242185</v>
      </c>
      <c r="I480" s="390" t="s">
        <v>1031</v>
      </c>
    </row>
    <row r="481" spans="2:12" x14ac:dyDescent="0.2">
      <c r="B481" s="388" t="s">
        <v>510</v>
      </c>
      <c r="C481" s="388" t="s">
        <v>347</v>
      </c>
      <c r="D481" s="388" t="s">
        <v>1032</v>
      </c>
      <c r="G481" s="389">
        <v>75879</v>
      </c>
      <c r="H481" s="389">
        <v>-75879</v>
      </c>
      <c r="I481" s="390" t="s">
        <v>1033</v>
      </c>
    </row>
    <row r="482" spans="2:12" x14ac:dyDescent="0.2">
      <c r="B482" s="388" t="s">
        <v>510</v>
      </c>
      <c r="C482" s="388" t="s">
        <v>347</v>
      </c>
      <c r="D482" s="388" t="s">
        <v>387</v>
      </c>
      <c r="G482" s="389">
        <v>334236</v>
      </c>
      <c r="H482" s="389">
        <v>-334236</v>
      </c>
      <c r="I482" s="390" t="s">
        <v>1034</v>
      </c>
    </row>
    <row r="483" spans="2:12" x14ac:dyDescent="0.2">
      <c r="B483" s="388" t="s">
        <v>510</v>
      </c>
      <c r="C483" s="388" t="s">
        <v>347</v>
      </c>
      <c r="D483" s="388" t="s">
        <v>389</v>
      </c>
      <c r="G483" s="389">
        <v>174454</v>
      </c>
      <c r="H483" s="389">
        <v>-174454</v>
      </c>
      <c r="I483" s="390" t="s">
        <v>1035</v>
      </c>
    </row>
    <row r="484" spans="2:12" x14ac:dyDescent="0.2">
      <c r="B484" s="388" t="s">
        <v>510</v>
      </c>
      <c r="C484" s="388" t="s">
        <v>347</v>
      </c>
      <c r="D484" s="388" t="s">
        <v>399</v>
      </c>
      <c r="G484" s="389">
        <v>539716</v>
      </c>
      <c r="H484" s="389">
        <v>-539716</v>
      </c>
      <c r="I484" s="390" t="s">
        <v>1036</v>
      </c>
    </row>
    <row r="485" spans="2:12" x14ac:dyDescent="0.2">
      <c r="B485" s="388" t="s">
        <v>510</v>
      </c>
      <c r="C485" s="388" t="s">
        <v>347</v>
      </c>
      <c r="D485" s="388" t="s">
        <v>1010</v>
      </c>
      <c r="G485" s="389">
        <v>258087</v>
      </c>
      <c r="H485" s="389">
        <v>-258087</v>
      </c>
      <c r="I485" s="390" t="s">
        <v>1037</v>
      </c>
    </row>
    <row r="486" spans="2:12" x14ac:dyDescent="0.2">
      <c r="B486" s="388" t="s">
        <v>510</v>
      </c>
      <c r="C486" s="388" t="s">
        <v>347</v>
      </c>
      <c r="D486" s="388" t="s">
        <v>797</v>
      </c>
      <c r="G486" s="389">
        <v>445240</v>
      </c>
      <c r="H486" s="389">
        <v>-445240</v>
      </c>
      <c r="I486" s="390" t="s">
        <v>1038</v>
      </c>
    </row>
    <row r="487" spans="2:12" x14ac:dyDescent="0.2">
      <c r="B487" s="388" t="s">
        <v>510</v>
      </c>
      <c r="C487" s="388" t="s">
        <v>347</v>
      </c>
      <c r="D487" s="388" t="s">
        <v>602</v>
      </c>
      <c r="G487" s="389">
        <v>156252</v>
      </c>
      <c r="H487" s="389">
        <v>-156252</v>
      </c>
      <c r="I487" s="390" t="s">
        <v>1039</v>
      </c>
    </row>
    <row r="488" spans="2:12" x14ac:dyDescent="0.2">
      <c r="B488" s="388" t="s">
        <v>510</v>
      </c>
      <c r="C488" s="388" t="s">
        <v>347</v>
      </c>
      <c r="D488" s="388" t="s">
        <v>883</v>
      </c>
      <c r="G488" s="389">
        <v>3184192</v>
      </c>
      <c r="H488" s="389">
        <v>-3184192</v>
      </c>
      <c r="I488" s="390" t="s">
        <v>1041</v>
      </c>
    </row>
    <row r="489" spans="2:12" x14ac:dyDescent="0.2">
      <c r="B489" s="388" t="s">
        <v>510</v>
      </c>
      <c r="C489" s="388" t="s">
        <v>347</v>
      </c>
      <c r="D489" s="388" t="s">
        <v>347</v>
      </c>
      <c r="G489" s="389">
        <v>422994</v>
      </c>
      <c r="H489" s="389">
        <v>-422994</v>
      </c>
      <c r="I489" s="390" t="s">
        <v>1042</v>
      </c>
    </row>
    <row r="490" spans="2:12" x14ac:dyDescent="0.2">
      <c r="B490" s="388" t="s">
        <v>510</v>
      </c>
      <c r="C490" s="388" t="s">
        <v>347</v>
      </c>
      <c r="D490" s="388" t="s">
        <v>1043</v>
      </c>
      <c r="G490" s="389">
        <v>6410</v>
      </c>
      <c r="H490" s="389">
        <v>-6410</v>
      </c>
      <c r="I490" s="390" t="s">
        <v>1044</v>
      </c>
    </row>
    <row r="491" spans="2:12" x14ac:dyDescent="0.2">
      <c r="B491" s="388" t="s">
        <v>510</v>
      </c>
      <c r="C491" s="388" t="s">
        <v>347</v>
      </c>
      <c r="D491" s="388" t="s">
        <v>6635</v>
      </c>
      <c r="G491" s="389">
        <v>5340</v>
      </c>
      <c r="H491" s="389">
        <v>-5340</v>
      </c>
      <c r="I491" s="390" t="s">
        <v>6636</v>
      </c>
    </row>
    <row r="492" spans="2:12" x14ac:dyDescent="0.2">
      <c r="B492" s="388" t="s">
        <v>510</v>
      </c>
      <c r="C492" s="388" t="s">
        <v>347</v>
      </c>
      <c r="D492" s="388" t="s">
        <v>7255</v>
      </c>
      <c r="G492" s="389">
        <v>46130</v>
      </c>
      <c r="H492" s="389">
        <v>-46130</v>
      </c>
      <c r="I492" s="390" t="s">
        <v>7256</v>
      </c>
    </row>
    <row r="493" spans="2:12" x14ac:dyDescent="0.2">
      <c r="B493" s="388" t="s">
        <v>510</v>
      </c>
      <c r="C493" s="388" t="s">
        <v>347</v>
      </c>
      <c r="D493" s="388" t="s">
        <v>859</v>
      </c>
      <c r="G493" s="389">
        <v>11620951</v>
      </c>
      <c r="H493" s="389">
        <v>-11620951</v>
      </c>
      <c r="I493" s="390" t="s">
        <v>1046</v>
      </c>
    </row>
    <row r="494" spans="2:12" x14ac:dyDescent="0.2">
      <c r="B494" s="388" t="s">
        <v>510</v>
      </c>
      <c r="C494" s="388" t="s">
        <v>347</v>
      </c>
      <c r="D494" s="388" t="s">
        <v>1052</v>
      </c>
      <c r="G494" s="389">
        <v>151421</v>
      </c>
      <c r="H494" s="389">
        <v>-151421</v>
      </c>
      <c r="I494" s="390" t="s">
        <v>1053</v>
      </c>
    </row>
    <row r="495" spans="2:12" x14ac:dyDescent="0.2">
      <c r="B495" s="88" t="s">
        <v>510</v>
      </c>
      <c r="C495" s="88" t="s">
        <v>347</v>
      </c>
      <c r="D495" s="88" t="s">
        <v>308</v>
      </c>
      <c r="E495" s="89"/>
      <c r="F495" s="89"/>
      <c r="G495" s="89">
        <v>24945433</v>
      </c>
      <c r="H495" s="89">
        <v>-24945433</v>
      </c>
      <c r="I495" s="90" t="s">
        <v>7266</v>
      </c>
      <c r="J495" s="91"/>
    </row>
    <row r="496" spans="2:12" x14ac:dyDescent="0.2">
      <c r="B496" s="388" t="s">
        <v>510</v>
      </c>
      <c r="C496" s="388" t="s">
        <v>394</v>
      </c>
      <c r="D496" s="388" t="s">
        <v>307</v>
      </c>
      <c r="G496" s="389">
        <v>8086652.5</v>
      </c>
      <c r="H496" s="389">
        <v>-8086652.5</v>
      </c>
      <c r="I496" s="390" t="s">
        <v>1040</v>
      </c>
      <c r="J496" t="s">
        <v>7379</v>
      </c>
      <c r="K496" t="s">
        <v>7380</v>
      </c>
      <c r="L496" t="s">
        <v>7381</v>
      </c>
    </row>
    <row r="497" spans="2:12" x14ac:dyDescent="0.2">
      <c r="B497" s="88" t="s">
        <v>510</v>
      </c>
      <c r="C497" s="88" t="s">
        <v>394</v>
      </c>
      <c r="D497" s="88" t="s">
        <v>308</v>
      </c>
      <c r="E497" s="89"/>
      <c r="F497" s="89"/>
      <c r="G497" s="639">
        <v>8086652.5</v>
      </c>
      <c r="H497" s="89">
        <v>-8086652.5</v>
      </c>
      <c r="I497" s="90" t="s">
        <v>7267</v>
      </c>
      <c r="J497" s="638">
        <f>G497</f>
        <v>8086652.5</v>
      </c>
      <c r="K497" s="1040">
        <f>G499</f>
        <v>6626230.5</v>
      </c>
      <c r="L497" s="1041">
        <f>G525+E190</f>
        <v>1387910</v>
      </c>
    </row>
    <row r="498" spans="2:12" x14ac:dyDescent="0.2">
      <c r="B498" s="388" t="s">
        <v>510</v>
      </c>
      <c r="C498" s="388" t="s">
        <v>576</v>
      </c>
      <c r="D498" s="388" t="s">
        <v>307</v>
      </c>
      <c r="G498" s="389">
        <v>6626230.5</v>
      </c>
      <c r="H498" s="389">
        <v>-6626230.5</v>
      </c>
      <c r="I498" s="390" t="s">
        <v>1040</v>
      </c>
    </row>
    <row r="499" spans="2:12" x14ac:dyDescent="0.2">
      <c r="B499" s="88" t="s">
        <v>510</v>
      </c>
      <c r="C499" s="88" t="s">
        <v>576</v>
      </c>
      <c r="D499" s="88" t="s">
        <v>308</v>
      </c>
      <c r="E499" s="89"/>
      <c r="F499" s="89"/>
      <c r="G499" s="857">
        <v>6626230.5</v>
      </c>
      <c r="H499" s="89">
        <v>-6626230.5</v>
      </c>
      <c r="I499" s="90" t="s">
        <v>7268</v>
      </c>
      <c r="J499" s="91"/>
    </row>
    <row r="500" spans="2:12" x14ac:dyDescent="0.2">
      <c r="B500" s="388" t="s">
        <v>510</v>
      </c>
      <c r="C500" s="388" t="s">
        <v>800</v>
      </c>
      <c r="D500" s="388" t="s">
        <v>1052</v>
      </c>
      <c r="G500" s="389">
        <v>-87644</v>
      </c>
      <c r="H500" s="389">
        <v>87644</v>
      </c>
      <c r="I500" s="390" t="s">
        <v>1053</v>
      </c>
    </row>
    <row r="501" spans="2:12" x14ac:dyDescent="0.2">
      <c r="B501" s="88" t="s">
        <v>510</v>
      </c>
      <c r="C501" s="88" t="s">
        <v>800</v>
      </c>
      <c r="D501" s="88" t="s">
        <v>308</v>
      </c>
      <c r="E501" s="89"/>
      <c r="F501" s="89"/>
      <c r="G501" s="89">
        <v>-87644</v>
      </c>
      <c r="H501" s="89">
        <v>87644</v>
      </c>
      <c r="I501" s="90" t="s">
        <v>7269</v>
      </c>
      <c r="J501" s="91"/>
    </row>
    <row r="502" spans="2:12" x14ac:dyDescent="0.2">
      <c r="B502" s="388" t="s">
        <v>510</v>
      </c>
      <c r="C502" s="388" t="s">
        <v>822</v>
      </c>
      <c r="D502" s="388" t="s">
        <v>1047</v>
      </c>
      <c r="G502" s="389">
        <v>1011801</v>
      </c>
      <c r="H502" s="389">
        <v>-1011801</v>
      </c>
      <c r="I502" s="390" t="s">
        <v>1048</v>
      </c>
      <c r="J502" t="s">
        <v>7207</v>
      </c>
    </row>
    <row r="503" spans="2:12" x14ac:dyDescent="0.2">
      <c r="B503" s="88" t="s">
        <v>510</v>
      </c>
      <c r="C503" s="88" t="s">
        <v>822</v>
      </c>
      <c r="D503" s="88" t="s">
        <v>308</v>
      </c>
      <c r="E503" s="89"/>
      <c r="F503" s="89"/>
      <c r="G503" s="89">
        <v>1011801</v>
      </c>
      <c r="H503" s="89">
        <v>-1011801</v>
      </c>
      <c r="I503" s="90" t="s">
        <v>7270</v>
      </c>
      <c r="J503" s="94">
        <f>G501+G499+G497+G495</f>
        <v>39570672</v>
      </c>
      <c r="K503" t="s">
        <v>1124</v>
      </c>
    </row>
    <row r="504" spans="2:12" x14ac:dyDescent="0.2">
      <c r="B504" s="388" t="s">
        <v>510</v>
      </c>
      <c r="C504" s="388" t="s">
        <v>698</v>
      </c>
      <c r="D504" s="388" t="s">
        <v>316</v>
      </c>
      <c r="G504" s="389">
        <v>2800</v>
      </c>
      <c r="H504" s="389">
        <v>-2800</v>
      </c>
      <c r="I504" s="390" t="s">
        <v>1014</v>
      </c>
      <c r="J504" s="94">
        <f>G510+G503</f>
        <v>1076551</v>
      </c>
      <c r="K504" t="s">
        <v>5954</v>
      </c>
    </row>
    <row r="505" spans="2:12" x14ac:dyDescent="0.2">
      <c r="B505" s="388" t="s">
        <v>510</v>
      </c>
      <c r="C505" s="388" t="s">
        <v>698</v>
      </c>
      <c r="D505" s="388" t="s">
        <v>317</v>
      </c>
      <c r="G505" s="389">
        <v>1750</v>
      </c>
      <c r="H505" s="389">
        <v>-1750</v>
      </c>
      <c r="I505" s="390" t="s">
        <v>1015</v>
      </c>
      <c r="J505" s="374">
        <f>G525+G523</f>
        <v>3327714</v>
      </c>
      <c r="K505" t="s">
        <v>1125</v>
      </c>
    </row>
    <row r="506" spans="2:12" x14ac:dyDescent="0.2">
      <c r="B506" s="388" t="s">
        <v>510</v>
      </c>
      <c r="C506" s="388" t="s">
        <v>698</v>
      </c>
      <c r="D506" s="388" t="s">
        <v>385</v>
      </c>
      <c r="G506" s="389">
        <v>350</v>
      </c>
      <c r="H506" s="389">
        <v>-350</v>
      </c>
      <c r="I506" s="390" t="s">
        <v>1031</v>
      </c>
      <c r="J506" s="136">
        <f>SUM(J503:J505)</f>
        <v>43974937</v>
      </c>
    </row>
    <row r="507" spans="2:12" x14ac:dyDescent="0.2">
      <c r="B507" s="388" t="s">
        <v>510</v>
      </c>
      <c r="C507" s="388" t="s">
        <v>698</v>
      </c>
      <c r="D507" s="388" t="s">
        <v>389</v>
      </c>
      <c r="G507" s="389">
        <v>350</v>
      </c>
      <c r="H507" s="389">
        <v>-350</v>
      </c>
      <c r="I507" s="390" t="s">
        <v>1035</v>
      </c>
      <c r="J507" s="136">
        <f>G526</f>
        <v>43974937</v>
      </c>
      <c r="K507" t="s">
        <v>7208</v>
      </c>
    </row>
    <row r="508" spans="2:12" x14ac:dyDescent="0.2">
      <c r="B508" s="388" t="s">
        <v>510</v>
      </c>
      <c r="C508" s="388" t="s">
        <v>698</v>
      </c>
      <c r="D508" s="388" t="s">
        <v>399</v>
      </c>
      <c r="G508" s="389">
        <v>3500</v>
      </c>
      <c r="H508" s="389">
        <v>-3500</v>
      </c>
      <c r="I508" s="390" t="s">
        <v>1036</v>
      </c>
    </row>
    <row r="509" spans="2:12" x14ac:dyDescent="0.2">
      <c r="B509" s="388" t="s">
        <v>510</v>
      </c>
      <c r="C509" s="388" t="s">
        <v>698</v>
      </c>
      <c r="D509" s="388" t="s">
        <v>859</v>
      </c>
      <c r="G509" s="389">
        <v>56000</v>
      </c>
      <c r="H509" s="389">
        <v>-56000</v>
      </c>
      <c r="I509" s="390" t="s">
        <v>1046</v>
      </c>
    </row>
    <row r="510" spans="2:12" x14ac:dyDescent="0.2">
      <c r="B510" s="88" t="s">
        <v>510</v>
      </c>
      <c r="C510" s="88" t="s">
        <v>698</v>
      </c>
      <c r="D510" s="88" t="s">
        <v>308</v>
      </c>
      <c r="E510" s="89"/>
      <c r="F510" s="89"/>
      <c r="G510" s="89">
        <v>64750</v>
      </c>
      <c r="H510" s="89">
        <v>-64750</v>
      </c>
      <c r="I510" s="90" t="s">
        <v>7271</v>
      </c>
      <c r="J510" s="91"/>
    </row>
    <row r="511" spans="2:12" x14ac:dyDescent="0.2">
      <c r="B511" s="388" t="s">
        <v>510</v>
      </c>
      <c r="C511" s="388" t="s">
        <v>840</v>
      </c>
      <c r="D511" s="388" t="s">
        <v>316</v>
      </c>
      <c r="G511" s="389">
        <v>4325</v>
      </c>
      <c r="H511" s="389">
        <v>-4325</v>
      </c>
      <c r="I511" s="390" t="s">
        <v>1014</v>
      </c>
    </row>
    <row r="512" spans="2:12" x14ac:dyDescent="0.2">
      <c r="B512" s="388" t="s">
        <v>510</v>
      </c>
      <c r="C512" s="388" t="s">
        <v>840</v>
      </c>
      <c r="D512" s="388" t="s">
        <v>317</v>
      </c>
      <c r="G512" s="389">
        <v>5150</v>
      </c>
      <c r="H512" s="389">
        <v>-5150</v>
      </c>
      <c r="I512" s="390" t="s">
        <v>1015</v>
      </c>
    </row>
    <row r="513" spans="2:10" x14ac:dyDescent="0.2">
      <c r="B513" s="388" t="s">
        <v>510</v>
      </c>
      <c r="C513" s="388" t="s">
        <v>840</v>
      </c>
      <c r="D513" s="388" t="s">
        <v>1016</v>
      </c>
      <c r="G513" s="389">
        <v>1500</v>
      </c>
      <c r="H513" s="389">
        <v>-1500</v>
      </c>
      <c r="I513" s="390" t="s">
        <v>1017</v>
      </c>
    </row>
    <row r="514" spans="2:10" x14ac:dyDescent="0.2">
      <c r="B514" s="388" t="s">
        <v>510</v>
      </c>
      <c r="C514" s="388" t="s">
        <v>840</v>
      </c>
      <c r="D514" s="388" t="s">
        <v>382</v>
      </c>
      <c r="G514" s="389">
        <v>2000</v>
      </c>
      <c r="H514" s="389">
        <v>-2000</v>
      </c>
      <c r="I514" s="390" t="s">
        <v>1020</v>
      </c>
    </row>
    <row r="515" spans="2:10" x14ac:dyDescent="0.2">
      <c r="B515" s="388" t="s">
        <v>510</v>
      </c>
      <c r="C515" s="388" t="s">
        <v>840</v>
      </c>
      <c r="D515" s="388" t="s">
        <v>306</v>
      </c>
      <c r="G515" s="389">
        <v>500</v>
      </c>
      <c r="H515" s="389">
        <v>-500</v>
      </c>
      <c r="I515" s="390" t="s">
        <v>1023</v>
      </c>
    </row>
    <row r="516" spans="2:10" x14ac:dyDescent="0.2">
      <c r="B516" s="388" t="s">
        <v>510</v>
      </c>
      <c r="C516" s="388" t="s">
        <v>840</v>
      </c>
      <c r="D516" s="388" t="s">
        <v>387</v>
      </c>
      <c r="G516" s="389">
        <v>3150</v>
      </c>
      <c r="H516" s="389">
        <v>-3150</v>
      </c>
      <c r="I516" s="390" t="s">
        <v>1034</v>
      </c>
    </row>
    <row r="517" spans="2:10" x14ac:dyDescent="0.2">
      <c r="B517" s="388" t="s">
        <v>510</v>
      </c>
      <c r="C517" s="388" t="s">
        <v>840</v>
      </c>
      <c r="D517" s="388" t="s">
        <v>399</v>
      </c>
      <c r="G517" s="389">
        <v>1000</v>
      </c>
      <c r="H517" s="389">
        <v>-1000</v>
      </c>
      <c r="I517" s="390" t="s">
        <v>1036</v>
      </c>
    </row>
    <row r="518" spans="2:10" x14ac:dyDescent="0.2">
      <c r="B518" s="388" t="s">
        <v>510</v>
      </c>
      <c r="C518" s="388" t="s">
        <v>840</v>
      </c>
      <c r="D518" s="388" t="s">
        <v>1010</v>
      </c>
      <c r="G518" s="389">
        <v>825</v>
      </c>
      <c r="H518" s="389">
        <v>-825</v>
      </c>
      <c r="I518" s="390" t="s">
        <v>1037</v>
      </c>
    </row>
    <row r="519" spans="2:10" x14ac:dyDescent="0.2">
      <c r="B519" s="388" t="s">
        <v>510</v>
      </c>
      <c r="C519" s="388" t="s">
        <v>840</v>
      </c>
      <c r="D519" s="388" t="s">
        <v>797</v>
      </c>
      <c r="G519" s="389">
        <v>1825</v>
      </c>
      <c r="H519" s="389">
        <v>-1825</v>
      </c>
      <c r="I519" s="390" t="s">
        <v>1038</v>
      </c>
    </row>
    <row r="520" spans="2:10" x14ac:dyDescent="0.2">
      <c r="B520" s="388" t="s">
        <v>510</v>
      </c>
      <c r="C520" s="388" t="s">
        <v>840</v>
      </c>
      <c r="D520" s="388" t="s">
        <v>883</v>
      </c>
      <c r="G520" s="389">
        <v>56620</v>
      </c>
      <c r="H520" s="389">
        <v>-56620</v>
      </c>
      <c r="I520" s="390" t="s">
        <v>1041</v>
      </c>
    </row>
    <row r="521" spans="2:10" x14ac:dyDescent="0.2">
      <c r="B521" s="388" t="s">
        <v>510</v>
      </c>
      <c r="C521" s="388" t="s">
        <v>840</v>
      </c>
      <c r="D521" s="388" t="s">
        <v>859</v>
      </c>
      <c r="G521" s="389">
        <v>64150</v>
      </c>
      <c r="H521" s="389">
        <v>-64150</v>
      </c>
      <c r="I521" s="390" t="s">
        <v>1046</v>
      </c>
    </row>
    <row r="522" spans="2:10" x14ac:dyDescent="0.2">
      <c r="B522" s="388" t="s">
        <v>510</v>
      </c>
      <c r="C522" s="388" t="s">
        <v>840</v>
      </c>
      <c r="D522" s="388" t="s">
        <v>1052</v>
      </c>
      <c r="G522" s="389">
        <v>1517284</v>
      </c>
      <c r="H522" s="389">
        <v>-1517284</v>
      </c>
      <c r="I522" s="390" t="s">
        <v>1053</v>
      </c>
    </row>
    <row r="523" spans="2:10" x14ac:dyDescent="0.2">
      <c r="B523" s="88" t="s">
        <v>510</v>
      </c>
      <c r="C523" s="88" t="s">
        <v>840</v>
      </c>
      <c r="D523" s="88" t="s">
        <v>308</v>
      </c>
      <c r="E523" s="89"/>
      <c r="F523" s="89"/>
      <c r="G523" s="89">
        <v>1658329</v>
      </c>
      <c r="H523" s="89">
        <v>-1658329</v>
      </c>
      <c r="I523" s="90" t="s">
        <v>7272</v>
      </c>
      <c r="J523" s="91"/>
    </row>
    <row r="524" spans="2:10" x14ac:dyDescent="0.2">
      <c r="B524" s="388" t="s">
        <v>510</v>
      </c>
      <c r="C524" s="388" t="s">
        <v>893</v>
      </c>
      <c r="D524" s="388" t="s">
        <v>307</v>
      </c>
      <c r="G524" s="389">
        <v>1669385</v>
      </c>
      <c r="H524" s="389">
        <v>-1669385</v>
      </c>
      <c r="I524" s="390" t="s">
        <v>1040</v>
      </c>
    </row>
    <row r="525" spans="2:10" x14ac:dyDescent="0.2">
      <c r="B525" s="88" t="s">
        <v>510</v>
      </c>
      <c r="C525" s="88" t="s">
        <v>893</v>
      </c>
      <c r="D525" s="88" t="s">
        <v>308</v>
      </c>
      <c r="E525" s="89"/>
      <c r="F525" s="89"/>
      <c r="G525" s="891">
        <v>1669385</v>
      </c>
      <c r="H525" s="89">
        <v>-1669385</v>
      </c>
      <c r="I525" s="90" t="s">
        <v>7273</v>
      </c>
      <c r="J525" s="91"/>
    </row>
    <row r="526" spans="2:10" x14ac:dyDescent="0.2">
      <c r="B526" s="88" t="s">
        <v>510</v>
      </c>
      <c r="C526" s="88" t="s">
        <v>343</v>
      </c>
      <c r="D526" s="88" t="s">
        <v>308</v>
      </c>
      <c r="E526" s="89"/>
      <c r="F526" s="89"/>
      <c r="G526" s="89">
        <v>43974937</v>
      </c>
      <c r="H526" s="719">
        <v>-43974937</v>
      </c>
      <c r="I526" s="90" t="s">
        <v>523</v>
      </c>
      <c r="J526" s="852" t="s">
        <v>4833</v>
      </c>
    </row>
    <row r="527" spans="2:10" x14ac:dyDescent="0.2">
      <c r="B527" s="388" t="s">
        <v>524</v>
      </c>
      <c r="C527" s="388" t="s">
        <v>307</v>
      </c>
      <c r="D527" s="388" t="s">
        <v>484</v>
      </c>
      <c r="F527" s="389">
        <v>2453381.67</v>
      </c>
      <c r="H527" s="389">
        <v>2453381.67</v>
      </c>
      <c r="I527" s="390" t="s">
        <v>1054</v>
      </c>
      <c r="J527" s="776">
        <f>-H526-H531</f>
        <v>41315237.060000002</v>
      </c>
    </row>
    <row r="528" spans="2:10" x14ac:dyDescent="0.2">
      <c r="B528" s="88" t="s">
        <v>524</v>
      </c>
      <c r="C528" s="88" t="s">
        <v>307</v>
      </c>
      <c r="D528" s="88" t="s">
        <v>308</v>
      </c>
      <c r="E528" s="89"/>
      <c r="F528" s="89">
        <v>2453381.67</v>
      </c>
      <c r="G528" s="89"/>
      <c r="H528" s="89">
        <v>2453381.67</v>
      </c>
      <c r="I528" s="90" t="s">
        <v>525</v>
      </c>
      <c r="J528" s="91"/>
    </row>
    <row r="529" spans="1:10" x14ac:dyDescent="0.2">
      <c r="B529" s="388" t="s">
        <v>524</v>
      </c>
      <c r="C529" s="388" t="s">
        <v>347</v>
      </c>
      <c r="D529" s="388" t="s">
        <v>484</v>
      </c>
      <c r="F529" s="389">
        <v>206318.27</v>
      </c>
      <c r="H529" s="389">
        <v>206318.27</v>
      </c>
      <c r="I529" s="390" t="s">
        <v>1054</v>
      </c>
    </row>
    <row r="530" spans="1:10" x14ac:dyDescent="0.2">
      <c r="B530" s="88" t="s">
        <v>524</v>
      </c>
      <c r="C530" s="88" t="s">
        <v>347</v>
      </c>
      <c r="D530" s="88" t="s">
        <v>308</v>
      </c>
      <c r="E530" s="89"/>
      <c r="F530" s="89">
        <v>206318.27</v>
      </c>
      <c r="G530" s="89"/>
      <c r="H530" s="89">
        <v>206318.27</v>
      </c>
      <c r="I530" s="90" t="s">
        <v>768</v>
      </c>
      <c r="J530" s="91"/>
    </row>
    <row r="531" spans="1:10" ht="13.5" thickBot="1" x14ac:dyDescent="0.25">
      <c r="B531" s="88" t="s">
        <v>524</v>
      </c>
      <c r="C531" s="88" t="s">
        <v>343</v>
      </c>
      <c r="D531" s="88" t="s">
        <v>308</v>
      </c>
      <c r="E531" s="89"/>
      <c r="F531" s="89">
        <v>2659699.94</v>
      </c>
      <c r="G531" s="89"/>
      <c r="H531" s="719">
        <v>2659699.94</v>
      </c>
      <c r="I531" s="90" t="s">
        <v>526</v>
      </c>
      <c r="J531" s="91"/>
    </row>
    <row r="532" spans="1:10" x14ac:dyDescent="0.2">
      <c r="A532" s="1036"/>
      <c r="B532" s="468" t="s">
        <v>527</v>
      </c>
      <c r="C532" s="468" t="s">
        <v>307</v>
      </c>
      <c r="D532" s="468" t="s">
        <v>307</v>
      </c>
      <c r="E532" s="471"/>
      <c r="F532" s="471"/>
      <c r="G532" s="469">
        <v>5564419</v>
      </c>
      <c r="H532" s="469">
        <v>-5564419</v>
      </c>
      <c r="I532" s="592" t="s">
        <v>1040</v>
      </c>
    </row>
    <row r="533" spans="1:10" x14ac:dyDescent="0.2">
      <c r="A533" s="1037"/>
      <c r="B533" s="388" t="s">
        <v>527</v>
      </c>
      <c r="C533" s="388" t="s">
        <v>307</v>
      </c>
      <c r="D533" s="388" t="s">
        <v>883</v>
      </c>
      <c r="G533" s="389">
        <v>383052</v>
      </c>
      <c r="H533" s="389">
        <v>-383052</v>
      </c>
      <c r="I533" s="593" t="s">
        <v>1041</v>
      </c>
    </row>
    <row r="534" spans="1:10" x14ac:dyDescent="0.2">
      <c r="A534" s="1037"/>
      <c r="B534" s="388" t="s">
        <v>527</v>
      </c>
      <c r="C534" s="388" t="s">
        <v>307</v>
      </c>
      <c r="D534" s="388" t="s">
        <v>859</v>
      </c>
      <c r="G534" s="389">
        <v>3668641</v>
      </c>
      <c r="H534" s="389">
        <v>-3668641</v>
      </c>
      <c r="I534" s="593" t="s">
        <v>1046</v>
      </c>
    </row>
    <row r="535" spans="1:10" x14ac:dyDescent="0.2">
      <c r="A535" s="1037"/>
      <c r="B535" s="88" t="s">
        <v>527</v>
      </c>
      <c r="C535" s="88" t="s">
        <v>307</v>
      </c>
      <c r="D535" s="88" t="s">
        <v>308</v>
      </c>
      <c r="E535" s="89"/>
      <c r="F535" s="89"/>
      <c r="G535" s="89">
        <v>9616112</v>
      </c>
      <c r="H535" s="89">
        <v>-9616112</v>
      </c>
      <c r="I535" s="590" t="s">
        <v>528</v>
      </c>
      <c r="J535" s="91"/>
    </row>
    <row r="536" spans="1:10" x14ac:dyDescent="0.2">
      <c r="A536" s="1037"/>
      <c r="B536" s="388" t="s">
        <v>527</v>
      </c>
      <c r="C536" s="388" t="s">
        <v>319</v>
      </c>
      <c r="D536" s="388" t="s">
        <v>484</v>
      </c>
      <c r="G536" s="389">
        <v>672686</v>
      </c>
      <c r="H536" s="389">
        <v>-672686</v>
      </c>
      <c r="I536" s="593" t="s">
        <v>1054</v>
      </c>
    </row>
    <row r="537" spans="1:10" x14ac:dyDescent="0.2">
      <c r="A537" s="1037"/>
      <c r="B537" s="88" t="s">
        <v>527</v>
      </c>
      <c r="C537" s="88" t="s">
        <v>319</v>
      </c>
      <c r="D537" s="88" t="s">
        <v>308</v>
      </c>
      <c r="E537" s="89"/>
      <c r="F537" s="89"/>
      <c r="G537" s="89">
        <v>672686</v>
      </c>
      <c r="H537" s="89">
        <v>-672686</v>
      </c>
      <c r="I537" s="590" t="s">
        <v>632</v>
      </c>
      <c r="J537" s="91"/>
    </row>
    <row r="538" spans="1:10" x14ac:dyDescent="0.2">
      <c r="A538" s="1037"/>
      <c r="B538" s="388" t="s">
        <v>527</v>
      </c>
      <c r="C538" s="388" t="s">
        <v>347</v>
      </c>
      <c r="D538" s="388" t="s">
        <v>484</v>
      </c>
      <c r="G538" s="389">
        <v>382099.92</v>
      </c>
      <c r="H538" s="389">
        <v>-382099.92</v>
      </c>
      <c r="I538" s="593" t="s">
        <v>1054</v>
      </c>
    </row>
    <row r="539" spans="1:10" x14ac:dyDescent="0.2">
      <c r="A539" s="1037"/>
      <c r="B539" s="88" t="s">
        <v>527</v>
      </c>
      <c r="C539" s="88" t="s">
        <v>347</v>
      </c>
      <c r="D539" s="88" t="s">
        <v>308</v>
      </c>
      <c r="E539" s="89"/>
      <c r="F539" s="89"/>
      <c r="G539" s="89">
        <v>382099.92</v>
      </c>
      <c r="H539" s="89">
        <v>-382099.92</v>
      </c>
      <c r="I539" s="590" t="s">
        <v>633</v>
      </c>
      <c r="J539" s="91"/>
    </row>
    <row r="540" spans="1:10" x14ac:dyDescent="0.2">
      <c r="A540" s="1037"/>
      <c r="B540" s="88" t="s">
        <v>527</v>
      </c>
      <c r="C540" s="88" t="s">
        <v>343</v>
      </c>
      <c r="D540" s="88" t="s">
        <v>308</v>
      </c>
      <c r="E540" s="89"/>
      <c r="F540" s="89"/>
      <c r="G540" s="578">
        <v>10670897.92</v>
      </c>
      <c r="H540" s="89">
        <v>-10670897.92</v>
      </c>
      <c r="I540" s="590" t="s">
        <v>529</v>
      </c>
      <c r="J540" s="91"/>
    </row>
    <row r="541" spans="1:10" x14ac:dyDescent="0.2">
      <c r="A541" s="1037"/>
      <c r="B541" s="388" t="s">
        <v>530</v>
      </c>
      <c r="C541" s="388" t="s">
        <v>307</v>
      </c>
      <c r="D541" s="388" t="s">
        <v>484</v>
      </c>
      <c r="F541" s="389">
        <v>1011225.38</v>
      </c>
      <c r="H541" s="389">
        <v>1011225.38</v>
      </c>
      <c r="I541" s="593" t="s">
        <v>1054</v>
      </c>
    </row>
    <row r="542" spans="1:10" x14ac:dyDescent="0.2">
      <c r="A542" s="1037"/>
      <c r="B542" s="88" t="s">
        <v>530</v>
      </c>
      <c r="C542" s="88" t="s">
        <v>307</v>
      </c>
      <c r="D542" s="88" t="s">
        <v>308</v>
      </c>
      <c r="E542" s="89"/>
      <c r="F542" s="89">
        <v>1011225.38</v>
      </c>
      <c r="G542" s="89"/>
      <c r="H542" s="89">
        <v>1011225.38</v>
      </c>
      <c r="I542" s="590" t="s">
        <v>769</v>
      </c>
      <c r="J542" s="91"/>
    </row>
    <row r="543" spans="1:10" x14ac:dyDescent="0.2">
      <c r="A543" s="1037"/>
      <c r="B543" s="388" t="s">
        <v>530</v>
      </c>
      <c r="C543" s="388" t="s">
        <v>319</v>
      </c>
      <c r="D543" s="388" t="s">
        <v>484</v>
      </c>
      <c r="F543" s="389">
        <v>96084</v>
      </c>
      <c r="H543" s="389">
        <v>96084</v>
      </c>
      <c r="I543" s="593" t="s">
        <v>1054</v>
      </c>
    </row>
    <row r="544" spans="1:10" x14ac:dyDescent="0.2">
      <c r="A544" s="1037"/>
      <c r="B544" s="88" t="s">
        <v>530</v>
      </c>
      <c r="C544" s="88" t="s">
        <v>319</v>
      </c>
      <c r="D544" s="88" t="s">
        <v>308</v>
      </c>
      <c r="E544" s="89"/>
      <c r="F544" s="89">
        <v>96084</v>
      </c>
      <c r="G544" s="89"/>
      <c r="H544" s="89">
        <v>96084</v>
      </c>
      <c r="I544" s="590" t="s">
        <v>770</v>
      </c>
      <c r="J544" s="91"/>
    </row>
    <row r="545" spans="1:11" x14ac:dyDescent="0.2">
      <c r="A545" s="1037"/>
      <c r="B545" s="88" t="s">
        <v>530</v>
      </c>
      <c r="C545" s="88" t="s">
        <v>343</v>
      </c>
      <c r="D545" s="88" t="s">
        <v>308</v>
      </c>
      <c r="E545" s="89"/>
      <c r="F545" s="578">
        <v>1107309.3799999999</v>
      </c>
      <c r="G545" s="89"/>
      <c r="H545" s="402">
        <v>1107309.3799999999</v>
      </c>
      <c r="I545" s="590" t="s">
        <v>533</v>
      </c>
      <c r="J545" s="91" t="s">
        <v>5347</v>
      </c>
    </row>
    <row r="546" spans="1:11" x14ac:dyDescent="0.2">
      <c r="A546" s="1037"/>
      <c r="B546" s="388" t="s">
        <v>534</v>
      </c>
      <c r="C546" s="388" t="s">
        <v>307</v>
      </c>
      <c r="D546" s="388" t="s">
        <v>484</v>
      </c>
      <c r="G546" s="389">
        <v>3419206.32</v>
      </c>
      <c r="H546" s="389">
        <v>-3419206.32</v>
      </c>
      <c r="I546" s="593" t="s">
        <v>1054</v>
      </c>
      <c r="J546" s="731">
        <f>H266+H277+H545+H556</f>
        <v>31811.309999999969</v>
      </c>
      <c r="K546" t="s">
        <v>5961</v>
      </c>
    </row>
    <row r="547" spans="1:11" x14ac:dyDescent="0.2">
      <c r="A547" s="1037"/>
      <c r="B547" s="88" t="s">
        <v>534</v>
      </c>
      <c r="C547" s="88" t="s">
        <v>307</v>
      </c>
      <c r="D547" s="88" t="s">
        <v>308</v>
      </c>
      <c r="E547" s="89"/>
      <c r="F547" s="89"/>
      <c r="G547" s="89">
        <v>3419206.32</v>
      </c>
      <c r="H547" s="89">
        <v>-3419206.32</v>
      </c>
      <c r="I547" s="590" t="s">
        <v>634</v>
      </c>
      <c r="J547" s="730">
        <f>H279+H558</f>
        <v>-9191.679999999993</v>
      </c>
      <c r="K547" t="s">
        <v>5351</v>
      </c>
    </row>
    <row r="548" spans="1:11" x14ac:dyDescent="0.2">
      <c r="A548" s="1037"/>
      <c r="B548" s="388" t="s">
        <v>534</v>
      </c>
      <c r="C548" s="388" t="s">
        <v>319</v>
      </c>
      <c r="D548" s="388" t="s">
        <v>484</v>
      </c>
      <c r="G548" s="389">
        <v>886760</v>
      </c>
      <c r="H548" s="389">
        <v>-886760</v>
      </c>
      <c r="I548" s="593" t="s">
        <v>1054</v>
      </c>
      <c r="J548" s="136">
        <f>SUM(J546:J547)</f>
        <v>22619.629999999976</v>
      </c>
      <c r="K548" t="s">
        <v>5962</v>
      </c>
    </row>
    <row r="549" spans="1:11" x14ac:dyDescent="0.2">
      <c r="A549" s="1037"/>
      <c r="B549" s="88" t="s">
        <v>534</v>
      </c>
      <c r="C549" s="88" t="s">
        <v>319</v>
      </c>
      <c r="D549" s="88" t="s">
        <v>308</v>
      </c>
      <c r="E549" s="89"/>
      <c r="F549" s="89"/>
      <c r="G549" s="89">
        <v>886760</v>
      </c>
      <c r="H549" s="89">
        <v>-886760</v>
      </c>
      <c r="I549" s="590" t="s">
        <v>771</v>
      </c>
      <c r="J549" s="94"/>
    </row>
    <row r="550" spans="1:11" x14ac:dyDescent="0.2">
      <c r="A550" s="1037"/>
      <c r="B550" s="388" t="s">
        <v>534</v>
      </c>
      <c r="C550" s="388" t="s">
        <v>347</v>
      </c>
      <c r="D550" s="388" t="s">
        <v>484</v>
      </c>
      <c r="G550" s="389">
        <v>2556071.5499999998</v>
      </c>
      <c r="H550" s="389">
        <v>-2556071.5499999998</v>
      </c>
      <c r="I550" s="593" t="s">
        <v>1054</v>
      </c>
      <c r="J550" s="136">
        <f>J278</f>
        <v>-1287477.67</v>
      </c>
      <c r="K550" t="s">
        <v>5348</v>
      </c>
    </row>
    <row r="551" spans="1:11" x14ac:dyDescent="0.2">
      <c r="A551" s="1037"/>
      <c r="B551" s="88" t="s">
        <v>534</v>
      </c>
      <c r="C551" s="88" t="s">
        <v>347</v>
      </c>
      <c r="D551" s="88" t="s">
        <v>308</v>
      </c>
      <c r="E551" s="89"/>
      <c r="F551" s="89"/>
      <c r="G551" s="89">
        <v>2556071.5499999998</v>
      </c>
      <c r="H551" s="89">
        <v>-2556071.5499999998</v>
      </c>
      <c r="I551" s="590" t="s">
        <v>635</v>
      </c>
      <c r="J551" s="94">
        <f>H545+H556</f>
        <v>1319288.98</v>
      </c>
      <c r="K551" t="s">
        <v>5349</v>
      </c>
    </row>
    <row r="552" spans="1:11" x14ac:dyDescent="0.2">
      <c r="A552" s="1037"/>
      <c r="B552" s="388" t="s">
        <v>534</v>
      </c>
      <c r="C552" s="388" t="s">
        <v>822</v>
      </c>
      <c r="D552" s="388" t="s">
        <v>484</v>
      </c>
      <c r="G552" s="389">
        <v>69161.02</v>
      </c>
      <c r="H552" s="389">
        <v>-69161.02</v>
      </c>
      <c r="I552" s="593" t="s">
        <v>1054</v>
      </c>
      <c r="J552" s="94">
        <f>SUM(J550:J551)</f>
        <v>31811.310000000056</v>
      </c>
    </row>
    <row r="553" spans="1:11" x14ac:dyDescent="0.2">
      <c r="A553" s="1037"/>
      <c r="B553" s="88" t="s">
        <v>534</v>
      </c>
      <c r="C553" s="88" t="s">
        <v>822</v>
      </c>
      <c r="D553" s="88" t="s">
        <v>308</v>
      </c>
      <c r="E553" s="89"/>
      <c r="F553" s="89"/>
      <c r="G553" s="89">
        <v>69161.02</v>
      </c>
      <c r="H553" s="89">
        <v>-69161.02</v>
      </c>
      <c r="I553" s="590" t="s">
        <v>1105</v>
      </c>
      <c r="J553" s="91"/>
    </row>
    <row r="554" spans="1:11" x14ac:dyDescent="0.2">
      <c r="A554" s="1037"/>
      <c r="B554" s="88" t="s">
        <v>534</v>
      </c>
      <c r="C554" s="88" t="s">
        <v>343</v>
      </c>
      <c r="D554" s="88" t="s">
        <v>308</v>
      </c>
      <c r="E554" s="89"/>
      <c r="F554" s="89"/>
      <c r="G554" s="578">
        <v>6931198.8899999997</v>
      </c>
      <c r="H554" s="89">
        <v>-6931198.8899999997</v>
      </c>
      <c r="I554" s="590" t="s">
        <v>536</v>
      </c>
      <c r="J554" s="136">
        <f>J275</f>
        <v>-167598.35999999999</v>
      </c>
      <c r="K554" t="s">
        <v>7219</v>
      </c>
    </row>
    <row r="555" spans="1:11" x14ac:dyDescent="0.2">
      <c r="A555" s="1037"/>
      <c r="B555" s="388" t="s">
        <v>636</v>
      </c>
      <c r="C555" s="388" t="s">
        <v>307</v>
      </c>
      <c r="D555" s="388" t="s">
        <v>484</v>
      </c>
      <c r="F555" s="389">
        <v>211979.6</v>
      </c>
      <c r="H555" s="389">
        <v>211979.6</v>
      </c>
      <c r="I555" s="593" t="s">
        <v>1054</v>
      </c>
      <c r="J555" s="94">
        <f>H558</f>
        <v>158406.68</v>
      </c>
      <c r="K555" t="s">
        <v>7220</v>
      </c>
    </row>
    <row r="556" spans="1:11" x14ac:dyDescent="0.2">
      <c r="A556" s="1037"/>
      <c r="B556" s="88" t="s">
        <v>636</v>
      </c>
      <c r="C556" s="88" t="s">
        <v>307</v>
      </c>
      <c r="D556" s="88" t="s">
        <v>308</v>
      </c>
      <c r="E556" s="89"/>
      <c r="F556" s="89">
        <v>211979.6</v>
      </c>
      <c r="G556" s="89"/>
      <c r="H556" s="402">
        <v>211979.6</v>
      </c>
      <c r="I556" s="590" t="s">
        <v>637</v>
      </c>
      <c r="J556" s="136">
        <f>SUM(J554:J555)</f>
        <v>-9191.679999999993</v>
      </c>
    </row>
    <row r="557" spans="1:11" x14ac:dyDescent="0.2">
      <c r="A557" s="1037"/>
      <c r="B557" s="388" t="s">
        <v>636</v>
      </c>
      <c r="C557" s="388" t="s">
        <v>319</v>
      </c>
      <c r="D557" s="388" t="s">
        <v>484</v>
      </c>
      <c r="F557" s="389">
        <v>158406.68</v>
      </c>
      <c r="H557" s="389">
        <v>158406.68</v>
      </c>
      <c r="I557" s="593" t="s">
        <v>1054</v>
      </c>
    </row>
    <row r="558" spans="1:11" x14ac:dyDescent="0.2">
      <c r="A558" s="1037"/>
      <c r="B558" s="88" t="s">
        <v>636</v>
      </c>
      <c r="C558" s="88" t="s">
        <v>319</v>
      </c>
      <c r="D558" s="88" t="s">
        <v>308</v>
      </c>
      <c r="E558" s="89"/>
      <c r="F558" s="89">
        <v>158406.68</v>
      </c>
      <c r="G558" s="89"/>
      <c r="H558" s="658">
        <v>158406.68</v>
      </c>
      <c r="I558" s="590" t="s">
        <v>5378</v>
      </c>
      <c r="J558" s="91"/>
    </row>
    <row r="559" spans="1:11" ht="13.5" thickBot="1" x14ac:dyDescent="0.25">
      <c r="A559" s="1038"/>
      <c r="B559" s="464" t="s">
        <v>636</v>
      </c>
      <c r="C559" s="464" t="s">
        <v>343</v>
      </c>
      <c r="D559" s="464" t="s">
        <v>308</v>
      </c>
      <c r="E559" s="465"/>
      <c r="F559" s="659">
        <v>370386.28</v>
      </c>
      <c r="G559" s="465"/>
      <c r="H559" s="465">
        <v>370386.28</v>
      </c>
      <c r="I559" s="591" t="s">
        <v>638</v>
      </c>
      <c r="J559" s="91"/>
    </row>
    <row r="560" spans="1:11" x14ac:dyDescent="0.2">
      <c r="B560" s="388" t="s">
        <v>537</v>
      </c>
      <c r="C560" s="388" t="s">
        <v>307</v>
      </c>
      <c r="D560" s="388" t="s">
        <v>484</v>
      </c>
      <c r="G560" s="389">
        <v>926478.59</v>
      </c>
      <c r="H560" s="389">
        <v>-926478.59</v>
      </c>
      <c r="I560" s="390" t="s">
        <v>1054</v>
      </c>
    </row>
    <row r="561" spans="2:12" x14ac:dyDescent="0.2">
      <c r="B561" s="88" t="s">
        <v>537</v>
      </c>
      <c r="C561" s="88" t="s">
        <v>307</v>
      </c>
      <c r="D561" s="88" t="s">
        <v>308</v>
      </c>
      <c r="E561" s="89"/>
      <c r="F561" s="89"/>
      <c r="G561" s="89">
        <v>926478.59</v>
      </c>
      <c r="H561" s="89">
        <v>-926478.59</v>
      </c>
      <c r="I561" s="90" t="s">
        <v>538</v>
      </c>
      <c r="J561" s="91"/>
      <c r="K561" s="853" t="s">
        <v>4665</v>
      </c>
    </row>
    <row r="562" spans="2:12" x14ac:dyDescent="0.2">
      <c r="B562" s="88" t="s">
        <v>537</v>
      </c>
      <c r="C562" s="88" t="s">
        <v>343</v>
      </c>
      <c r="D562" s="88" t="s">
        <v>308</v>
      </c>
      <c r="E562" s="89"/>
      <c r="F562" s="89"/>
      <c r="G562" s="89">
        <v>926478.59</v>
      </c>
      <c r="H562" s="89">
        <v>-926478.59</v>
      </c>
      <c r="I562" s="90" t="s">
        <v>539</v>
      </c>
      <c r="J562" s="91"/>
      <c r="K562" s="777">
        <f>G540-F545+G554-F559</f>
        <v>16124401.15</v>
      </c>
      <c r="L562" s="94"/>
    </row>
    <row r="563" spans="2:12" x14ac:dyDescent="0.2">
      <c r="B563" s="388" t="s">
        <v>540</v>
      </c>
      <c r="C563" s="388" t="s">
        <v>307</v>
      </c>
      <c r="D563" s="388" t="s">
        <v>317</v>
      </c>
      <c r="G563" s="389">
        <v>2.09</v>
      </c>
      <c r="H563" s="389">
        <v>-2.09</v>
      </c>
      <c r="I563" s="390" t="s">
        <v>1015</v>
      </c>
    </row>
    <row r="564" spans="2:12" x14ac:dyDescent="0.2">
      <c r="B564" s="388" t="s">
        <v>540</v>
      </c>
      <c r="C564" s="388" t="s">
        <v>307</v>
      </c>
      <c r="D564" s="388" t="s">
        <v>484</v>
      </c>
      <c r="G564" s="389">
        <v>326.64</v>
      </c>
      <c r="H564" s="389">
        <v>-326.64</v>
      </c>
      <c r="I564" s="390" t="s">
        <v>1054</v>
      </c>
    </row>
    <row r="565" spans="2:12" x14ac:dyDescent="0.2">
      <c r="B565" s="88" t="s">
        <v>540</v>
      </c>
      <c r="C565" s="88" t="s">
        <v>307</v>
      </c>
      <c r="D565" s="88" t="s">
        <v>308</v>
      </c>
      <c r="E565" s="89"/>
      <c r="F565" s="89"/>
      <c r="G565" s="89">
        <v>328.73</v>
      </c>
      <c r="H565" s="89">
        <v>-328.73</v>
      </c>
      <c r="I565" s="90" t="s">
        <v>541</v>
      </c>
      <c r="J565" s="91"/>
    </row>
    <row r="566" spans="2:12" x14ac:dyDescent="0.2">
      <c r="B566" s="388" t="s">
        <v>540</v>
      </c>
      <c r="C566" s="388" t="s">
        <v>319</v>
      </c>
      <c r="D566" s="388" t="s">
        <v>347</v>
      </c>
      <c r="G566" s="389">
        <v>6</v>
      </c>
      <c r="H566" s="389">
        <v>-6</v>
      </c>
      <c r="I566" s="390" t="s">
        <v>1042</v>
      </c>
    </row>
    <row r="567" spans="2:12" x14ac:dyDescent="0.2">
      <c r="B567" s="388" t="s">
        <v>540</v>
      </c>
      <c r="C567" s="388" t="s">
        <v>319</v>
      </c>
      <c r="D567" s="388" t="s">
        <v>484</v>
      </c>
      <c r="G567" s="389">
        <v>22580.92</v>
      </c>
      <c r="H567" s="389">
        <v>-22580.92</v>
      </c>
      <c r="I567" s="390" t="s">
        <v>1054</v>
      </c>
    </row>
    <row r="568" spans="2:12" x14ac:dyDescent="0.2">
      <c r="B568" s="88" t="s">
        <v>540</v>
      </c>
      <c r="C568" s="88" t="s">
        <v>319</v>
      </c>
      <c r="D568" s="88" t="s">
        <v>308</v>
      </c>
      <c r="E568" s="89"/>
      <c r="F568" s="89"/>
      <c r="G568" s="89">
        <v>22586.92</v>
      </c>
      <c r="H568" s="89">
        <v>-22586.92</v>
      </c>
      <c r="I568" s="90" t="s">
        <v>542</v>
      </c>
      <c r="J568" s="91"/>
    </row>
    <row r="569" spans="2:12" x14ac:dyDescent="0.2">
      <c r="B569" s="88" t="s">
        <v>540</v>
      </c>
      <c r="C569" s="88" t="s">
        <v>343</v>
      </c>
      <c r="D569" s="88" t="s">
        <v>308</v>
      </c>
      <c r="E569" s="89"/>
      <c r="F569" s="89"/>
      <c r="G569" s="658">
        <v>22915.65</v>
      </c>
      <c r="H569" s="89">
        <v>-22915.65</v>
      </c>
      <c r="I569" s="90" t="s">
        <v>544</v>
      </c>
      <c r="J569" s="91"/>
      <c r="K569" s="775" t="s">
        <v>4664</v>
      </c>
    </row>
    <row r="570" spans="2:12" x14ac:dyDescent="0.2">
      <c r="B570" s="388" t="s">
        <v>545</v>
      </c>
      <c r="C570" s="388" t="s">
        <v>307</v>
      </c>
      <c r="D570" s="388" t="s">
        <v>484</v>
      </c>
      <c r="G570" s="389">
        <v>557530.12</v>
      </c>
      <c r="H570" s="389">
        <v>-557530.12</v>
      </c>
      <c r="I570" s="390" t="s">
        <v>1054</v>
      </c>
      <c r="K570" s="1039">
        <f>G569+G582</f>
        <v>2757347.65</v>
      </c>
    </row>
    <row r="571" spans="2:12" x14ac:dyDescent="0.2">
      <c r="B571" s="88" t="s">
        <v>545</v>
      </c>
      <c r="C571" s="88" t="s">
        <v>307</v>
      </c>
      <c r="D571" s="88" t="s">
        <v>308</v>
      </c>
      <c r="E571" s="89"/>
      <c r="F571" s="89"/>
      <c r="G571" s="89">
        <v>557530.12</v>
      </c>
      <c r="H571" s="89">
        <v>-557530.12</v>
      </c>
      <c r="I571" s="90" t="s">
        <v>546</v>
      </c>
      <c r="J571" s="91"/>
    </row>
    <row r="572" spans="2:12" x14ac:dyDescent="0.2">
      <c r="B572" s="388" t="s">
        <v>545</v>
      </c>
      <c r="C572" s="388" t="s">
        <v>364</v>
      </c>
      <c r="D572" s="388" t="s">
        <v>484</v>
      </c>
      <c r="G572" s="389">
        <v>353.01</v>
      </c>
      <c r="H572" s="389">
        <v>-353.01</v>
      </c>
      <c r="I572" s="390" t="s">
        <v>1054</v>
      </c>
    </row>
    <row r="573" spans="2:12" x14ac:dyDescent="0.2">
      <c r="B573" s="88" t="s">
        <v>545</v>
      </c>
      <c r="C573" s="88" t="s">
        <v>364</v>
      </c>
      <c r="D573" s="88" t="s">
        <v>308</v>
      </c>
      <c r="E573" s="89"/>
      <c r="F573" s="89"/>
      <c r="G573" s="89">
        <v>353.01</v>
      </c>
      <c r="H573" s="89">
        <v>-353.01</v>
      </c>
      <c r="I573" s="90" t="s">
        <v>547</v>
      </c>
      <c r="J573" s="91"/>
    </row>
    <row r="574" spans="2:12" x14ac:dyDescent="0.2">
      <c r="B574" s="388" t="s">
        <v>545</v>
      </c>
      <c r="C574" s="388" t="s">
        <v>319</v>
      </c>
      <c r="D574" s="388" t="s">
        <v>484</v>
      </c>
      <c r="G574" s="389">
        <v>1783174</v>
      </c>
      <c r="H574" s="389">
        <v>-1783174</v>
      </c>
      <c r="I574" s="390" t="s">
        <v>1054</v>
      </c>
    </row>
    <row r="575" spans="2:12" x14ac:dyDescent="0.2">
      <c r="B575" s="88" t="s">
        <v>545</v>
      </c>
      <c r="C575" s="88" t="s">
        <v>319</v>
      </c>
      <c r="D575" s="88" t="s">
        <v>308</v>
      </c>
      <c r="E575" s="89"/>
      <c r="F575" s="89"/>
      <c r="G575" s="89">
        <v>1783174</v>
      </c>
      <c r="H575" s="89">
        <v>-1783174</v>
      </c>
      <c r="I575" s="90" t="s">
        <v>548</v>
      </c>
      <c r="J575" s="91"/>
    </row>
    <row r="576" spans="2:12" x14ac:dyDescent="0.2">
      <c r="B576" s="88" t="s">
        <v>545</v>
      </c>
      <c r="C576" s="88" t="s">
        <v>343</v>
      </c>
      <c r="D576" s="88" t="s">
        <v>308</v>
      </c>
      <c r="E576" s="89"/>
      <c r="F576" s="89"/>
      <c r="G576" s="431">
        <v>2341057.13</v>
      </c>
      <c r="H576" s="89">
        <v>-2341057.13</v>
      </c>
      <c r="I576" s="90" t="s">
        <v>549</v>
      </c>
      <c r="J576" s="91"/>
      <c r="K576" s="775" t="s">
        <v>4663</v>
      </c>
    </row>
    <row r="577" spans="2:11" x14ac:dyDescent="0.2">
      <c r="B577" s="388" t="s">
        <v>552</v>
      </c>
      <c r="C577" s="388" t="s">
        <v>307</v>
      </c>
      <c r="D577" s="388" t="s">
        <v>484</v>
      </c>
      <c r="F577" s="389">
        <v>926478.59</v>
      </c>
      <c r="H577" s="389">
        <v>926478.59</v>
      </c>
      <c r="I577" s="390" t="s">
        <v>1054</v>
      </c>
      <c r="K577" s="778">
        <f>G576</f>
        <v>2341057.13</v>
      </c>
    </row>
    <row r="578" spans="2:11" x14ac:dyDescent="0.2">
      <c r="B578" s="88" t="s">
        <v>552</v>
      </c>
      <c r="C578" s="88" t="s">
        <v>307</v>
      </c>
      <c r="D578" s="88" t="s">
        <v>308</v>
      </c>
      <c r="E578" s="89"/>
      <c r="F578" s="89">
        <v>926478.59</v>
      </c>
      <c r="G578" s="89"/>
      <c r="H578" s="89">
        <v>926478.59</v>
      </c>
      <c r="I578" s="90" t="s">
        <v>553</v>
      </c>
      <c r="J578" s="91"/>
    </row>
    <row r="579" spans="2:11" x14ac:dyDescent="0.2">
      <c r="B579" s="88" t="s">
        <v>552</v>
      </c>
      <c r="C579" s="88" t="s">
        <v>343</v>
      </c>
      <c r="D579" s="88" t="s">
        <v>308</v>
      </c>
      <c r="E579" s="89"/>
      <c r="F579" s="89">
        <v>926478.59</v>
      </c>
      <c r="G579" s="89"/>
      <c r="H579" s="89">
        <v>926478.59</v>
      </c>
      <c r="I579" s="90" t="s">
        <v>554</v>
      </c>
      <c r="J579" s="91"/>
    </row>
    <row r="580" spans="2:11" x14ac:dyDescent="0.2">
      <c r="B580" s="388" t="s">
        <v>555</v>
      </c>
      <c r="C580" s="388" t="s">
        <v>315</v>
      </c>
      <c r="D580" s="388" t="s">
        <v>484</v>
      </c>
      <c r="G580" s="389">
        <v>2734432</v>
      </c>
      <c r="H580" s="389">
        <v>-2734432</v>
      </c>
      <c r="I580" s="390" t="s">
        <v>1054</v>
      </c>
    </row>
    <row r="581" spans="2:11" x14ac:dyDescent="0.2">
      <c r="B581" s="88" t="s">
        <v>555</v>
      </c>
      <c r="C581" s="88" t="s">
        <v>315</v>
      </c>
      <c r="D581" s="88" t="s">
        <v>308</v>
      </c>
      <c r="E581" s="89"/>
      <c r="F581" s="89"/>
      <c r="G581" s="89">
        <v>2734432</v>
      </c>
      <c r="H581" s="89">
        <v>-2734432</v>
      </c>
      <c r="I581" s="90" t="s">
        <v>556</v>
      </c>
      <c r="J581" s="91"/>
    </row>
    <row r="582" spans="2:11" x14ac:dyDescent="0.2">
      <c r="B582" s="88" t="s">
        <v>555</v>
      </c>
      <c r="C582" s="88" t="s">
        <v>343</v>
      </c>
      <c r="D582" s="88" t="s">
        <v>308</v>
      </c>
      <c r="E582" s="89"/>
      <c r="F582" s="89"/>
      <c r="G582" s="658">
        <v>2734432</v>
      </c>
      <c r="H582" s="89">
        <v>-2734432</v>
      </c>
      <c r="I582" s="90" t="s">
        <v>557</v>
      </c>
      <c r="J582" s="91"/>
    </row>
    <row r="583" spans="2:11" x14ac:dyDescent="0.2">
      <c r="B583" s="388" t="s">
        <v>773</v>
      </c>
      <c r="C583" s="388" t="s">
        <v>1052</v>
      </c>
      <c r="D583" s="388" t="s">
        <v>484</v>
      </c>
      <c r="G583" s="389">
        <v>555865.44999999995</v>
      </c>
      <c r="H583" s="389">
        <v>-555865.44999999995</v>
      </c>
      <c r="I583" s="390" t="s">
        <v>1054</v>
      </c>
    </row>
    <row r="584" spans="2:11" x14ac:dyDescent="0.2">
      <c r="B584" s="88" t="s">
        <v>773</v>
      </c>
      <c r="C584" s="88" t="s">
        <v>1052</v>
      </c>
      <c r="D584" s="88" t="s">
        <v>308</v>
      </c>
      <c r="E584" s="89"/>
      <c r="F584" s="89"/>
      <c r="G584" s="89">
        <v>555865.44999999995</v>
      </c>
      <c r="H584" s="89">
        <v>-555865.44999999995</v>
      </c>
      <c r="I584" s="90" t="s">
        <v>4716</v>
      </c>
      <c r="J584" s="91"/>
    </row>
    <row r="585" spans="2:11" x14ac:dyDescent="0.2">
      <c r="B585" s="388" t="s">
        <v>773</v>
      </c>
      <c r="C585" s="388" t="s">
        <v>4701</v>
      </c>
      <c r="D585" s="388" t="s">
        <v>484</v>
      </c>
      <c r="G585" s="389">
        <v>56000</v>
      </c>
      <c r="H585" s="389">
        <v>-56000</v>
      </c>
      <c r="I585" s="390" t="s">
        <v>1054</v>
      </c>
    </row>
    <row r="586" spans="2:11" x14ac:dyDescent="0.2">
      <c r="B586" s="88" t="s">
        <v>773</v>
      </c>
      <c r="C586" s="88" t="s">
        <v>4701</v>
      </c>
      <c r="D586" s="88" t="s">
        <v>308</v>
      </c>
      <c r="E586" s="89"/>
      <c r="F586" s="89"/>
      <c r="G586" s="89">
        <v>56000</v>
      </c>
      <c r="H586" s="89">
        <v>-56000</v>
      </c>
      <c r="I586" s="90" t="s">
        <v>4702</v>
      </c>
      <c r="J586" s="91"/>
    </row>
    <row r="587" spans="2:11" x14ac:dyDescent="0.2">
      <c r="B587" s="388" t="s">
        <v>773</v>
      </c>
      <c r="C587" s="388" t="s">
        <v>4703</v>
      </c>
      <c r="D587" s="388" t="s">
        <v>484</v>
      </c>
      <c r="G587" s="389">
        <v>18150</v>
      </c>
      <c r="H587" s="389">
        <v>-18150</v>
      </c>
      <c r="I587" s="390" t="s">
        <v>1054</v>
      </c>
    </row>
    <row r="588" spans="2:11" x14ac:dyDescent="0.2">
      <c r="B588" s="88" t="s">
        <v>773</v>
      </c>
      <c r="C588" s="88" t="s">
        <v>4703</v>
      </c>
      <c r="D588" s="88" t="s">
        <v>308</v>
      </c>
      <c r="E588" s="89"/>
      <c r="F588" s="89"/>
      <c r="G588" s="89">
        <v>18150</v>
      </c>
      <c r="H588" s="89">
        <v>-18150</v>
      </c>
      <c r="I588" s="90" t="s">
        <v>4717</v>
      </c>
      <c r="J588" s="91"/>
    </row>
    <row r="589" spans="2:11" x14ac:dyDescent="0.2">
      <c r="B589" s="388" t="s">
        <v>773</v>
      </c>
      <c r="C589" s="388" t="s">
        <v>4704</v>
      </c>
      <c r="D589" s="388" t="s">
        <v>484</v>
      </c>
      <c r="G589" s="389">
        <v>10590327</v>
      </c>
      <c r="H589" s="389">
        <v>-10590327</v>
      </c>
      <c r="I589" s="390" t="s">
        <v>1054</v>
      </c>
    </row>
    <row r="590" spans="2:11" x14ac:dyDescent="0.2">
      <c r="B590" s="88" t="s">
        <v>773</v>
      </c>
      <c r="C590" s="88" t="s">
        <v>4704</v>
      </c>
      <c r="D590" s="88" t="s">
        <v>308</v>
      </c>
      <c r="E590" s="89"/>
      <c r="F590" s="89"/>
      <c r="G590" s="89">
        <v>10590327</v>
      </c>
      <c r="H590" s="89">
        <v>-10590327</v>
      </c>
      <c r="I590" s="90" t="s">
        <v>4705</v>
      </c>
      <c r="J590" s="91"/>
    </row>
    <row r="591" spans="2:11" x14ac:dyDescent="0.2">
      <c r="B591" s="388" t="s">
        <v>773</v>
      </c>
      <c r="C591" s="388" t="s">
        <v>745</v>
      </c>
      <c r="D591" s="388" t="s">
        <v>484</v>
      </c>
      <c r="G591" s="389">
        <v>2343757.5499999998</v>
      </c>
      <c r="H591" s="389">
        <v>-2343757.5499999998</v>
      </c>
      <c r="I591" s="390" t="s">
        <v>1054</v>
      </c>
    </row>
    <row r="592" spans="2:11" x14ac:dyDescent="0.2">
      <c r="B592" s="88" t="s">
        <v>773</v>
      </c>
      <c r="C592" s="88" t="s">
        <v>745</v>
      </c>
      <c r="D592" s="88" t="s">
        <v>308</v>
      </c>
      <c r="E592" s="89"/>
      <c r="F592" s="89"/>
      <c r="G592" s="89">
        <v>2343757.5499999998</v>
      </c>
      <c r="H592" s="89">
        <v>-2343757.5499999998</v>
      </c>
      <c r="I592" s="90" t="s">
        <v>4706</v>
      </c>
      <c r="J592" s="91"/>
    </row>
    <row r="593" spans="2:10" x14ac:dyDescent="0.2">
      <c r="B593" s="388" t="s">
        <v>773</v>
      </c>
      <c r="C593" s="388" t="s">
        <v>4707</v>
      </c>
      <c r="D593" s="388" t="s">
        <v>484</v>
      </c>
      <c r="G593" s="389">
        <v>3061908.99</v>
      </c>
      <c r="H593" s="389">
        <v>-3061908.99</v>
      </c>
      <c r="I593" s="390" t="s">
        <v>1054</v>
      </c>
    </row>
    <row r="594" spans="2:10" x14ac:dyDescent="0.2">
      <c r="B594" s="88" t="s">
        <v>773</v>
      </c>
      <c r="C594" s="88" t="s">
        <v>4707</v>
      </c>
      <c r="D594" s="88" t="s">
        <v>308</v>
      </c>
      <c r="E594" s="89"/>
      <c r="F594" s="89"/>
      <c r="G594" s="89">
        <v>3061908.99</v>
      </c>
      <c r="H594" s="89">
        <v>-3061908.99</v>
      </c>
      <c r="I594" s="90" t="s">
        <v>4711</v>
      </c>
      <c r="J594" s="91"/>
    </row>
    <row r="595" spans="2:10" x14ac:dyDescent="0.2">
      <c r="B595" s="388" t="s">
        <v>773</v>
      </c>
      <c r="C595" s="388" t="s">
        <v>750</v>
      </c>
      <c r="D595" s="388" t="s">
        <v>484</v>
      </c>
      <c r="G595" s="389">
        <v>4.1100000000000003</v>
      </c>
      <c r="H595" s="389">
        <v>-4.1100000000000003</v>
      </c>
      <c r="I595" s="390" t="s">
        <v>1054</v>
      </c>
    </row>
    <row r="596" spans="2:10" x14ac:dyDescent="0.2">
      <c r="B596" s="88" t="s">
        <v>773</v>
      </c>
      <c r="C596" s="88" t="s">
        <v>750</v>
      </c>
      <c r="D596" s="88" t="s">
        <v>308</v>
      </c>
      <c r="E596" s="89"/>
      <c r="F596" s="89"/>
      <c r="G596" s="89">
        <v>4.1100000000000003</v>
      </c>
      <c r="H596" s="89">
        <v>-4.1100000000000003</v>
      </c>
      <c r="I596" s="90" t="s">
        <v>491</v>
      </c>
      <c r="J596" s="91"/>
    </row>
    <row r="597" spans="2:10" x14ac:dyDescent="0.2">
      <c r="B597" s="388" t="s">
        <v>773</v>
      </c>
      <c r="C597" s="388" t="s">
        <v>752</v>
      </c>
      <c r="D597" s="388" t="s">
        <v>484</v>
      </c>
      <c r="G597" s="389">
        <v>2734432</v>
      </c>
      <c r="H597" s="389">
        <v>-2734432</v>
      </c>
      <c r="I597" s="390" t="s">
        <v>1054</v>
      </c>
    </row>
    <row r="598" spans="2:10" x14ac:dyDescent="0.2">
      <c r="B598" s="88" t="s">
        <v>773</v>
      </c>
      <c r="C598" s="88" t="s">
        <v>752</v>
      </c>
      <c r="D598" s="88" t="s">
        <v>308</v>
      </c>
      <c r="E598" s="89"/>
      <c r="F598" s="89"/>
      <c r="G598" s="89">
        <v>2734432</v>
      </c>
      <c r="H598" s="89">
        <v>-2734432</v>
      </c>
      <c r="I598" s="90" t="s">
        <v>1306</v>
      </c>
      <c r="J598" s="91"/>
    </row>
    <row r="599" spans="2:10" x14ac:dyDescent="0.2">
      <c r="B599" s="388" t="s">
        <v>773</v>
      </c>
      <c r="C599" s="388" t="s">
        <v>4709</v>
      </c>
      <c r="D599" s="388" t="s">
        <v>484</v>
      </c>
      <c r="G599" s="389">
        <v>0.68</v>
      </c>
      <c r="H599" s="389">
        <v>-0.68</v>
      </c>
      <c r="I599" s="390" t="s">
        <v>1054</v>
      </c>
    </row>
    <row r="600" spans="2:10" x14ac:dyDescent="0.2">
      <c r="B600" s="88" t="s">
        <v>773</v>
      </c>
      <c r="C600" s="88" t="s">
        <v>4709</v>
      </c>
      <c r="D600" s="88" t="s">
        <v>308</v>
      </c>
      <c r="E600" s="89"/>
      <c r="F600" s="89"/>
      <c r="G600" s="89">
        <v>0.68</v>
      </c>
      <c r="H600" s="89">
        <v>-0.68</v>
      </c>
      <c r="I600" s="90" t="s">
        <v>544</v>
      </c>
      <c r="J600" s="91"/>
    </row>
    <row r="601" spans="2:10" x14ac:dyDescent="0.2">
      <c r="B601" s="388" t="s">
        <v>773</v>
      </c>
      <c r="C601" s="388" t="s">
        <v>756</v>
      </c>
      <c r="D601" s="388" t="s">
        <v>484</v>
      </c>
      <c r="G601" s="389">
        <v>2734432</v>
      </c>
      <c r="H601" s="389">
        <v>-2734432</v>
      </c>
      <c r="I601" s="390" t="s">
        <v>1054</v>
      </c>
    </row>
    <row r="602" spans="2:10" x14ac:dyDescent="0.2">
      <c r="B602" s="88" t="s">
        <v>773</v>
      </c>
      <c r="C602" s="88" t="s">
        <v>756</v>
      </c>
      <c r="D602" s="88" t="s">
        <v>308</v>
      </c>
      <c r="E602" s="89"/>
      <c r="F602" s="89"/>
      <c r="G602" s="89">
        <v>2734432</v>
      </c>
      <c r="H602" s="89">
        <v>-2734432</v>
      </c>
      <c r="I602" s="90" t="s">
        <v>4710</v>
      </c>
      <c r="J602" s="91"/>
    </row>
    <row r="603" spans="2:10" x14ac:dyDescent="0.2">
      <c r="B603" s="88" t="s">
        <v>773</v>
      </c>
      <c r="C603" s="88" t="s">
        <v>343</v>
      </c>
      <c r="D603" s="88" t="s">
        <v>308</v>
      </c>
      <c r="E603" s="89"/>
      <c r="F603" s="89"/>
      <c r="G603" s="89">
        <v>22094877.780000001</v>
      </c>
      <c r="H603" s="89">
        <v>-22094877.780000001</v>
      </c>
      <c r="I603" s="90"/>
      <c r="J603" s="91"/>
    </row>
    <row r="604" spans="2:10" x14ac:dyDescent="0.2">
      <c r="B604" s="388" t="s">
        <v>778</v>
      </c>
      <c r="C604" s="388" t="s">
        <v>4704</v>
      </c>
      <c r="D604" s="388" t="s">
        <v>484</v>
      </c>
      <c r="G604" s="389">
        <v>96637.6</v>
      </c>
      <c r="H604" s="389">
        <v>-96637.6</v>
      </c>
      <c r="I604" s="390" t="s">
        <v>1054</v>
      </c>
    </row>
    <row r="605" spans="2:10" x14ac:dyDescent="0.2">
      <c r="B605" s="88" t="s">
        <v>778</v>
      </c>
      <c r="C605" s="88" t="s">
        <v>4704</v>
      </c>
      <c r="D605" s="88" t="s">
        <v>308</v>
      </c>
      <c r="E605" s="89"/>
      <c r="F605" s="89"/>
      <c r="G605" s="89">
        <v>96637.6</v>
      </c>
      <c r="H605" s="89">
        <v>-96637.6</v>
      </c>
      <c r="I605" s="90" t="s">
        <v>4705</v>
      </c>
      <c r="J605" s="91"/>
    </row>
    <row r="606" spans="2:10" x14ac:dyDescent="0.2">
      <c r="B606" s="388" t="s">
        <v>778</v>
      </c>
      <c r="C606" s="388" t="s">
        <v>745</v>
      </c>
      <c r="D606" s="388" t="s">
        <v>484</v>
      </c>
      <c r="G606" s="389">
        <v>508488.17</v>
      </c>
      <c r="H606" s="389">
        <v>-508488.17</v>
      </c>
      <c r="I606" s="390" t="s">
        <v>1054</v>
      </c>
    </row>
    <row r="607" spans="2:10" x14ac:dyDescent="0.2">
      <c r="B607" s="88" t="s">
        <v>778</v>
      </c>
      <c r="C607" s="88" t="s">
        <v>745</v>
      </c>
      <c r="D607" s="88" t="s">
        <v>308</v>
      </c>
      <c r="E607" s="89"/>
      <c r="F607" s="89"/>
      <c r="G607" s="89">
        <v>508488.17</v>
      </c>
      <c r="H607" s="89">
        <v>-508488.17</v>
      </c>
      <c r="I607" s="90" t="s">
        <v>4706</v>
      </c>
      <c r="J607" s="91"/>
    </row>
    <row r="608" spans="2:10" x14ac:dyDescent="0.2">
      <c r="B608" s="388" t="s">
        <v>778</v>
      </c>
      <c r="C608" s="388" t="s">
        <v>4707</v>
      </c>
      <c r="D608" s="388" t="s">
        <v>484</v>
      </c>
      <c r="G608" s="389">
        <v>29640.69</v>
      </c>
      <c r="H608" s="389">
        <v>-29640.69</v>
      </c>
      <c r="I608" s="390" t="s">
        <v>1054</v>
      </c>
    </row>
    <row r="609" spans="2:10" x14ac:dyDescent="0.2">
      <c r="B609" s="88" t="s">
        <v>778</v>
      </c>
      <c r="C609" s="88" t="s">
        <v>4707</v>
      </c>
      <c r="D609" s="88" t="s">
        <v>308</v>
      </c>
      <c r="E609" s="89"/>
      <c r="F609" s="89"/>
      <c r="G609" s="89">
        <v>29640.69</v>
      </c>
      <c r="H609" s="89">
        <v>-29640.69</v>
      </c>
      <c r="I609" s="90" t="s">
        <v>4711</v>
      </c>
      <c r="J609" s="91"/>
    </row>
    <row r="610" spans="2:10" x14ac:dyDescent="0.2">
      <c r="B610" s="388" t="s">
        <v>778</v>
      </c>
      <c r="C610" s="388" t="s">
        <v>750</v>
      </c>
      <c r="D610" s="388" t="s">
        <v>484</v>
      </c>
      <c r="G610" s="389">
        <v>29512.58</v>
      </c>
      <c r="H610" s="389">
        <v>-29512.58</v>
      </c>
      <c r="I610" s="390" t="s">
        <v>1054</v>
      </c>
    </row>
    <row r="611" spans="2:10" x14ac:dyDescent="0.2">
      <c r="B611" s="88" t="s">
        <v>778</v>
      </c>
      <c r="C611" s="88" t="s">
        <v>750</v>
      </c>
      <c r="D611" s="88" t="s">
        <v>308</v>
      </c>
      <c r="E611" s="89"/>
      <c r="F611" s="89"/>
      <c r="G611" s="89">
        <v>29512.58</v>
      </c>
      <c r="H611" s="89">
        <v>-29512.58</v>
      </c>
      <c r="I611" s="90" t="s">
        <v>491</v>
      </c>
      <c r="J611" s="91"/>
    </row>
    <row r="612" spans="2:10" x14ac:dyDescent="0.2">
      <c r="B612" s="388" t="s">
        <v>778</v>
      </c>
      <c r="C612" s="388" t="s">
        <v>752</v>
      </c>
      <c r="D612" s="388" t="s">
        <v>484</v>
      </c>
      <c r="G612" s="389">
        <v>80000</v>
      </c>
      <c r="H612" s="389">
        <v>-80000</v>
      </c>
      <c r="I612" s="390" t="s">
        <v>1054</v>
      </c>
    </row>
    <row r="613" spans="2:10" x14ac:dyDescent="0.2">
      <c r="B613" s="88" t="s">
        <v>778</v>
      </c>
      <c r="C613" s="88" t="s">
        <v>752</v>
      </c>
      <c r="D613" s="88" t="s">
        <v>308</v>
      </c>
      <c r="E613" s="89"/>
      <c r="F613" s="89"/>
      <c r="G613" s="89">
        <v>80000</v>
      </c>
      <c r="H613" s="89">
        <v>-80000</v>
      </c>
      <c r="I613" s="90" t="s">
        <v>1306</v>
      </c>
      <c r="J613" s="91"/>
    </row>
    <row r="614" spans="2:10" x14ac:dyDescent="0.2">
      <c r="B614" s="388" t="s">
        <v>778</v>
      </c>
      <c r="C614" s="388" t="s">
        <v>4712</v>
      </c>
      <c r="D614" s="388" t="s">
        <v>484</v>
      </c>
      <c r="G614" s="389">
        <v>1372230</v>
      </c>
      <c r="H614" s="389">
        <v>-1372230</v>
      </c>
      <c r="I614" s="390" t="s">
        <v>1054</v>
      </c>
    </row>
    <row r="615" spans="2:10" x14ac:dyDescent="0.2">
      <c r="B615" s="88" t="s">
        <v>778</v>
      </c>
      <c r="C615" s="88" t="s">
        <v>4712</v>
      </c>
      <c r="D615" s="88" t="s">
        <v>308</v>
      </c>
      <c r="E615" s="89"/>
      <c r="F615" s="89"/>
      <c r="G615" s="89">
        <v>1372230</v>
      </c>
      <c r="H615" s="89">
        <v>-1372230</v>
      </c>
      <c r="I615" s="90" t="s">
        <v>4713</v>
      </c>
      <c r="J615" s="91"/>
    </row>
    <row r="616" spans="2:10" x14ac:dyDescent="0.2">
      <c r="B616" s="388" t="s">
        <v>778</v>
      </c>
      <c r="C616" s="388" t="s">
        <v>4709</v>
      </c>
      <c r="D616" s="388" t="s">
        <v>484</v>
      </c>
      <c r="G616" s="389">
        <v>823.42</v>
      </c>
      <c r="H616" s="389">
        <v>-823.42</v>
      </c>
      <c r="I616" s="390" t="s">
        <v>1054</v>
      </c>
    </row>
    <row r="617" spans="2:10" x14ac:dyDescent="0.2">
      <c r="B617" s="88" t="s">
        <v>778</v>
      </c>
      <c r="C617" s="88" t="s">
        <v>4709</v>
      </c>
      <c r="D617" s="88" t="s">
        <v>308</v>
      </c>
      <c r="E617" s="89"/>
      <c r="F617" s="89"/>
      <c r="G617" s="89">
        <v>823.42</v>
      </c>
      <c r="H617" s="89">
        <v>-823.42</v>
      </c>
      <c r="I617" s="90" t="s">
        <v>544</v>
      </c>
      <c r="J617" s="91"/>
    </row>
    <row r="618" spans="2:10" x14ac:dyDescent="0.2">
      <c r="B618" s="88" t="s">
        <v>778</v>
      </c>
      <c r="C618" s="88" t="s">
        <v>343</v>
      </c>
      <c r="D618" s="88" t="s">
        <v>308</v>
      </c>
      <c r="E618" s="89"/>
      <c r="F618" s="89"/>
      <c r="G618" s="89">
        <v>2117332.46</v>
      </c>
      <c r="H618" s="89">
        <v>-2117332.46</v>
      </c>
      <c r="I618" s="90"/>
      <c r="J618" s="91"/>
    </row>
    <row r="619" spans="2:10" x14ac:dyDescent="0.2">
      <c r="B619" s="88" t="s">
        <v>560</v>
      </c>
      <c r="C619" s="88" t="s">
        <v>343</v>
      </c>
      <c r="D619" s="88" t="s">
        <v>308</v>
      </c>
      <c r="E619" s="89"/>
      <c r="F619" s="89">
        <v>5063874.1900000004</v>
      </c>
      <c r="G619" s="89">
        <v>91814127.420000002</v>
      </c>
      <c r="H619" s="89">
        <v>-86750253.230000004</v>
      </c>
      <c r="I619" s="90" t="s">
        <v>561</v>
      </c>
      <c r="J619" s="91"/>
    </row>
    <row r="620" spans="2:10" x14ac:dyDescent="0.2">
      <c r="B620" s="88" t="s">
        <v>343</v>
      </c>
      <c r="C620" s="88" t="s">
        <v>343</v>
      </c>
      <c r="D620" s="88" t="s">
        <v>308</v>
      </c>
      <c r="E620" s="89"/>
      <c r="F620" s="89">
        <v>365562877.25999999</v>
      </c>
      <c r="G620" s="89">
        <v>365562877.25999999</v>
      </c>
      <c r="H620" s="89"/>
      <c r="I620" s="90" t="s">
        <v>1107</v>
      </c>
      <c r="J620" s="91"/>
    </row>
    <row r="621" spans="2:10" x14ac:dyDescent="0.2">
      <c r="B621" s="88" t="s">
        <v>1108</v>
      </c>
      <c r="C621" s="88" t="s">
        <v>343</v>
      </c>
      <c r="D621" s="88" t="s">
        <v>308</v>
      </c>
      <c r="E621" s="89"/>
      <c r="F621" s="89"/>
      <c r="G621" s="89"/>
      <c r="H621" s="89"/>
      <c r="I621" s="90"/>
      <c r="J621" s="91"/>
    </row>
    <row r="622" spans="2:10" x14ac:dyDescent="0.2">
      <c r="B622" s="88" t="s">
        <v>1007</v>
      </c>
      <c r="C622" s="88" t="s">
        <v>343</v>
      </c>
      <c r="D622" s="88" t="s">
        <v>308</v>
      </c>
      <c r="E622" s="89">
        <v>143879747.91</v>
      </c>
      <c r="F622" s="89">
        <v>37425007.060000002</v>
      </c>
      <c r="G622" s="89">
        <v>33511629.059999999</v>
      </c>
      <c r="H622" s="89">
        <v>147793125.91</v>
      </c>
      <c r="I622" s="90" t="s">
        <v>101</v>
      </c>
      <c r="J622" s="91"/>
    </row>
    <row r="623" spans="2:10" x14ac:dyDescent="0.2">
      <c r="B623" s="88" t="s">
        <v>1012</v>
      </c>
      <c r="C623" s="88" t="s">
        <v>343</v>
      </c>
      <c r="D623" s="88" t="s">
        <v>308</v>
      </c>
      <c r="E623" s="89">
        <v>13297803.560000001</v>
      </c>
      <c r="F623" s="89">
        <v>86123355.760000005</v>
      </c>
      <c r="G623" s="89">
        <v>81945535</v>
      </c>
      <c r="H623" s="89">
        <v>17475624.32</v>
      </c>
      <c r="I623" s="90" t="s">
        <v>1013</v>
      </c>
      <c r="J623" s="91"/>
    </row>
    <row r="624" spans="2:10" x14ac:dyDescent="0.2">
      <c r="B624" s="88" t="s">
        <v>1075</v>
      </c>
      <c r="C624" s="88" t="s">
        <v>343</v>
      </c>
      <c r="D624" s="88" t="s">
        <v>308</v>
      </c>
      <c r="E624" s="89">
        <v>706265.12</v>
      </c>
      <c r="F624" s="89">
        <v>125491140.51000001</v>
      </c>
      <c r="G624" s="89">
        <v>125145352.98</v>
      </c>
      <c r="H624" s="89">
        <v>1052052.6499999999</v>
      </c>
      <c r="I624" s="90" t="s">
        <v>1076</v>
      </c>
      <c r="J624" s="91"/>
    </row>
    <row r="625" spans="1:10" x14ac:dyDescent="0.2">
      <c r="B625" s="88" t="s">
        <v>1088</v>
      </c>
      <c r="C625" s="88" t="s">
        <v>343</v>
      </c>
      <c r="D625" s="88" t="s">
        <v>308</v>
      </c>
      <c r="E625" s="89">
        <v>-157883816.59</v>
      </c>
      <c r="F625" s="89">
        <v>27515882.43</v>
      </c>
      <c r="G625" s="89">
        <v>29782465.120000001</v>
      </c>
      <c r="H625" s="89">
        <v>-160150399.28</v>
      </c>
      <c r="I625" s="90" t="s">
        <v>1089</v>
      </c>
      <c r="J625" s="91"/>
    </row>
    <row r="626" spans="1:10" x14ac:dyDescent="0.2">
      <c r="B626" s="88" t="s">
        <v>508</v>
      </c>
      <c r="C626" s="88" t="s">
        <v>343</v>
      </c>
      <c r="D626" s="88" t="s">
        <v>308</v>
      </c>
      <c r="E626" s="89"/>
      <c r="F626" s="89">
        <v>83943617.659999996</v>
      </c>
      <c r="G626" s="89">
        <v>3363768.03</v>
      </c>
      <c r="H626" s="89">
        <v>80579849.629999995</v>
      </c>
      <c r="I626" s="90" t="s">
        <v>509</v>
      </c>
      <c r="J626" s="91"/>
    </row>
    <row r="627" spans="1:10" x14ac:dyDescent="0.2">
      <c r="B627" s="88" t="s">
        <v>560</v>
      </c>
      <c r="C627" s="88" t="s">
        <v>343</v>
      </c>
      <c r="D627" s="88" t="s">
        <v>308</v>
      </c>
      <c r="E627" s="89"/>
      <c r="F627" s="89">
        <v>5063874.1900000004</v>
      </c>
      <c r="G627" s="89">
        <v>91814127.420000002</v>
      </c>
      <c r="H627" s="89">
        <v>-86750253.230000004</v>
      </c>
      <c r="I627" s="90" t="s">
        <v>561</v>
      </c>
      <c r="J627" s="91"/>
    </row>
    <row r="628" spans="1:10" x14ac:dyDescent="0.2">
      <c r="B628" s="88" t="s">
        <v>1109</v>
      </c>
      <c r="C628" s="88" t="s">
        <v>343</v>
      </c>
      <c r="D628" s="88" t="s">
        <v>308</v>
      </c>
      <c r="E628" s="89"/>
      <c r="F628" s="89"/>
      <c r="G628" s="89"/>
      <c r="H628" s="89"/>
      <c r="I628" s="90" t="s">
        <v>1110</v>
      </c>
      <c r="J628" s="91"/>
    </row>
    <row r="629" spans="1:10" x14ac:dyDescent="0.2">
      <c r="B629" s="88" t="s">
        <v>343</v>
      </c>
      <c r="C629" s="88" t="s">
        <v>343</v>
      </c>
      <c r="D629" s="88" t="s">
        <v>308</v>
      </c>
      <c r="E629" s="89"/>
      <c r="F629" s="89">
        <v>365562877.25999999</v>
      </c>
      <c r="G629" s="89">
        <v>365562877.25999999</v>
      </c>
      <c r="H629" s="89"/>
      <c r="I629" s="90" t="s">
        <v>1107</v>
      </c>
      <c r="J629" s="91"/>
    </row>
    <row r="631" spans="1:10" s="1021" customFormat="1" ht="15.75" x14ac:dyDescent="0.25">
      <c r="A631" s="1028"/>
      <c r="H631" s="1022">
        <f>-H626-H627</f>
        <v>6170403.6000000089</v>
      </c>
      <c r="I631" s="1023" t="s">
        <v>1310</v>
      </c>
    </row>
  </sheetData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633"/>
  <sheetViews>
    <sheetView topLeftCell="A421" workbookViewId="0">
      <selection activeCell="J299" sqref="J299"/>
    </sheetView>
  </sheetViews>
  <sheetFormatPr defaultColWidth="6.28515625" defaultRowHeight="12.75" x14ac:dyDescent="0.2"/>
  <cols>
    <col min="1" max="1" width="8.42578125" style="95" customWidth="1"/>
    <col min="2" max="2" width="4.140625" customWidth="1"/>
    <col min="3" max="3" width="3.7109375" customWidth="1"/>
    <col min="4" max="4" width="3.7109375" bestFit="1" customWidth="1"/>
    <col min="5" max="5" width="14.42578125" bestFit="1" customWidth="1"/>
    <col min="6" max="7" width="13.7109375" bestFit="1" customWidth="1"/>
    <col min="8" max="8" width="14.42578125" bestFit="1" customWidth="1"/>
    <col min="9" max="9" width="53.28515625" bestFit="1" customWidth="1"/>
    <col min="10" max="10" width="14.42578125" customWidth="1"/>
    <col min="11" max="11" width="12.7109375" bestFit="1" customWidth="1"/>
    <col min="12" max="12" width="13.7109375" bestFit="1" customWidth="1"/>
    <col min="13" max="13" width="17.42578125" bestFit="1" customWidth="1"/>
    <col min="14" max="14" width="9.140625" bestFit="1" customWidth="1"/>
  </cols>
  <sheetData>
    <row r="1" spans="1:14" ht="13.5" thickBot="1" x14ac:dyDescent="0.25">
      <c r="A1" s="225" t="s">
        <v>7275</v>
      </c>
      <c r="B1" s="88" t="s">
        <v>300</v>
      </c>
      <c r="C1" s="88" t="s">
        <v>301</v>
      </c>
      <c r="D1" s="88" t="s">
        <v>992</v>
      </c>
      <c r="E1" s="89" t="s">
        <v>302</v>
      </c>
      <c r="F1" s="89" t="s">
        <v>303</v>
      </c>
      <c r="G1" s="89" t="s">
        <v>304</v>
      </c>
      <c r="H1" s="89" t="s">
        <v>305</v>
      </c>
      <c r="I1" s="90" t="s">
        <v>993</v>
      </c>
      <c r="J1" s="91"/>
    </row>
    <row r="2" spans="1:14" x14ac:dyDescent="0.2">
      <c r="A2" s="1060"/>
      <c r="B2" s="457" t="s">
        <v>306</v>
      </c>
      <c r="C2" s="457" t="s">
        <v>5969</v>
      </c>
      <c r="D2" s="457" t="s">
        <v>308</v>
      </c>
      <c r="E2" s="458">
        <v>28900000</v>
      </c>
      <c r="F2" s="458">
        <v>0</v>
      </c>
      <c r="G2" s="458">
        <v>0</v>
      </c>
      <c r="H2" s="1066">
        <v>28900000</v>
      </c>
      <c r="I2" s="459" t="s">
        <v>5970</v>
      </c>
      <c r="J2" s="224"/>
      <c r="K2" s="131"/>
      <c r="L2" s="131"/>
      <c r="M2" s="131"/>
    </row>
    <row r="3" spans="1:14" x14ac:dyDescent="0.2">
      <c r="A3" s="1061"/>
      <c r="B3" s="88" t="s">
        <v>306</v>
      </c>
      <c r="C3" s="88" t="s">
        <v>7249</v>
      </c>
      <c r="D3" s="88" t="s">
        <v>308</v>
      </c>
      <c r="E3" s="89">
        <v>11300000</v>
      </c>
      <c r="F3" s="89">
        <v>0</v>
      </c>
      <c r="G3" s="89">
        <v>0</v>
      </c>
      <c r="H3" s="478">
        <v>11300000</v>
      </c>
      <c r="I3" s="90" t="s">
        <v>7250</v>
      </c>
      <c r="J3" s="224"/>
      <c r="K3" s="451"/>
      <c r="L3" s="131"/>
      <c r="M3" s="131"/>
    </row>
    <row r="4" spans="1:14" x14ac:dyDescent="0.2">
      <c r="A4" s="1061"/>
      <c r="B4" s="88" t="s">
        <v>306</v>
      </c>
      <c r="C4" s="88" t="s">
        <v>5971</v>
      </c>
      <c r="D4" s="88" t="s">
        <v>308</v>
      </c>
      <c r="E4" s="89">
        <v>3131814.88</v>
      </c>
      <c r="F4" s="89">
        <v>0</v>
      </c>
      <c r="G4" s="89">
        <v>955779.67</v>
      </c>
      <c r="H4" s="658">
        <v>2176035.21</v>
      </c>
      <c r="I4" s="90" t="s">
        <v>5972</v>
      </c>
      <c r="J4" s="451"/>
      <c r="K4" s="451"/>
      <c r="L4" s="451"/>
      <c r="M4" s="451"/>
    </row>
    <row r="5" spans="1:14" x14ac:dyDescent="0.2">
      <c r="A5" s="1061"/>
      <c r="B5" s="88" t="s">
        <v>306</v>
      </c>
      <c r="C5" s="88" t="s">
        <v>7251</v>
      </c>
      <c r="D5" s="88" t="s">
        <v>308</v>
      </c>
      <c r="E5" s="89">
        <v>2268736.35</v>
      </c>
      <c r="F5" s="89">
        <v>0</v>
      </c>
      <c r="G5" s="89">
        <v>394892.12</v>
      </c>
      <c r="H5" s="478">
        <v>1873844.23</v>
      </c>
      <c r="I5" s="90" t="s">
        <v>7252</v>
      </c>
      <c r="J5" s="224"/>
      <c r="K5" s="131"/>
      <c r="L5" s="131"/>
      <c r="M5" s="131"/>
    </row>
    <row r="6" spans="1:14" x14ac:dyDescent="0.2">
      <c r="A6" s="1061"/>
      <c r="B6" s="88" t="s">
        <v>306</v>
      </c>
      <c r="C6" s="88" t="s">
        <v>5361</v>
      </c>
      <c r="D6" s="88" t="s">
        <v>308</v>
      </c>
      <c r="E6" s="89">
        <v>1039597.25</v>
      </c>
      <c r="F6" s="89">
        <v>1445000</v>
      </c>
      <c r="G6" s="89">
        <v>1445000</v>
      </c>
      <c r="H6" s="639">
        <v>1039597.25</v>
      </c>
      <c r="I6" s="90" t="s">
        <v>5973</v>
      </c>
      <c r="J6" s="451"/>
      <c r="K6" s="451"/>
      <c r="L6" s="451"/>
      <c r="M6" s="451"/>
    </row>
    <row r="7" spans="1:14" x14ac:dyDescent="0.2">
      <c r="A7" s="1061"/>
      <c r="B7" s="88" t="s">
        <v>306</v>
      </c>
      <c r="C7" s="88" t="s">
        <v>7253</v>
      </c>
      <c r="D7" s="88" t="s">
        <v>308</v>
      </c>
      <c r="E7" s="89">
        <v>109970.95</v>
      </c>
      <c r="F7" s="89">
        <v>435050</v>
      </c>
      <c r="G7" s="89">
        <v>435050</v>
      </c>
      <c r="H7" s="447">
        <v>109970.95</v>
      </c>
      <c r="I7" s="90" t="s">
        <v>7254</v>
      </c>
      <c r="J7" s="450"/>
      <c r="K7" s="450"/>
      <c r="L7" s="450"/>
      <c r="M7" s="450"/>
    </row>
    <row r="8" spans="1:14" ht="13.5" thickBot="1" x14ac:dyDescent="0.25">
      <c r="A8" s="1062">
        <v>22</v>
      </c>
      <c r="B8" s="1063" t="s">
        <v>306</v>
      </c>
      <c r="C8" s="1063" t="s">
        <v>343</v>
      </c>
      <c r="D8" s="1063" t="s">
        <v>308</v>
      </c>
      <c r="E8" s="1064">
        <f>SUM(E2:E7)</f>
        <v>46750119.430000007</v>
      </c>
      <c r="F8" s="1064">
        <f>SUM(F2:F7)</f>
        <v>1880050</v>
      </c>
      <c r="G8" s="1064">
        <f>SUM(G2:G7)</f>
        <v>3230721.79</v>
      </c>
      <c r="H8" s="1064">
        <f>SUM(H2:H7)</f>
        <v>45399447.640000001</v>
      </c>
      <c r="I8" s="1065" t="s">
        <v>344</v>
      </c>
    </row>
    <row r="9" spans="1:14" x14ac:dyDescent="0.2">
      <c r="B9" s="88" t="s">
        <v>345</v>
      </c>
      <c r="C9" s="88" t="s">
        <v>319</v>
      </c>
      <c r="D9" s="88" t="s">
        <v>308</v>
      </c>
      <c r="E9" s="89">
        <v>25834.91</v>
      </c>
      <c r="F9" s="89">
        <v>2.44</v>
      </c>
      <c r="G9" s="89">
        <v>329.68</v>
      </c>
      <c r="H9" s="89">
        <v>25507.67</v>
      </c>
      <c r="I9" s="90" t="s">
        <v>1279</v>
      </c>
      <c r="J9" s="224" t="s">
        <v>4827</v>
      </c>
      <c r="K9" s="131" t="s">
        <v>4828</v>
      </c>
      <c r="L9" s="131" t="s">
        <v>4829</v>
      </c>
      <c r="M9" s="131" t="s">
        <v>4830</v>
      </c>
    </row>
    <row r="10" spans="1:14" x14ac:dyDescent="0.2">
      <c r="B10" s="88" t="s">
        <v>345</v>
      </c>
      <c r="C10" s="88" t="s">
        <v>349</v>
      </c>
      <c r="D10" s="88" t="s">
        <v>308</v>
      </c>
      <c r="E10" s="89">
        <v>495898.76</v>
      </c>
      <c r="F10" s="89">
        <v>1880137.6</v>
      </c>
      <c r="G10" s="89">
        <v>167014.29</v>
      </c>
      <c r="H10" s="89">
        <v>2209022.0699999998</v>
      </c>
      <c r="I10" s="90" t="s">
        <v>1280</v>
      </c>
      <c r="J10" s="224" t="s">
        <v>412</v>
      </c>
      <c r="K10" s="451"/>
      <c r="L10" s="131"/>
      <c r="M10" s="131"/>
    </row>
    <row r="11" spans="1:14" x14ac:dyDescent="0.2">
      <c r="B11" s="88" t="s">
        <v>345</v>
      </c>
      <c r="C11" s="88" t="s">
        <v>840</v>
      </c>
      <c r="D11" s="88" t="s">
        <v>308</v>
      </c>
      <c r="E11" s="89">
        <v>46125932.399999999</v>
      </c>
      <c r="F11" s="89">
        <v>90598.84</v>
      </c>
      <c r="G11" s="89">
        <v>1360</v>
      </c>
      <c r="H11" s="89">
        <v>46215171.240000002</v>
      </c>
      <c r="I11" s="90" t="s">
        <v>7858</v>
      </c>
      <c r="J11" s="450">
        <f>E2+E3+E4+E5+E6+E7</f>
        <v>46750119.430000007</v>
      </c>
      <c r="K11" s="450">
        <f>F8</f>
        <v>1880050</v>
      </c>
      <c r="L11" s="450">
        <f>G8</f>
        <v>3230721.79</v>
      </c>
      <c r="M11" s="450">
        <f>J11+K11-L11</f>
        <v>45399447.640000008</v>
      </c>
    </row>
    <row r="12" spans="1:14" x14ac:dyDescent="0.2">
      <c r="B12" s="88" t="s">
        <v>345</v>
      </c>
      <c r="C12" s="88" t="s">
        <v>994</v>
      </c>
      <c r="D12" s="88" t="s">
        <v>308</v>
      </c>
      <c r="E12" s="89">
        <v>9965177.2200000007</v>
      </c>
      <c r="F12" s="89">
        <v>3016356.45</v>
      </c>
      <c r="G12" s="89"/>
      <c r="H12" s="89">
        <v>12981533.67</v>
      </c>
      <c r="I12" s="90" t="s">
        <v>7859</v>
      </c>
      <c r="J12" s="224"/>
      <c r="K12" s="131"/>
      <c r="L12" s="131"/>
      <c r="M12" s="131"/>
    </row>
    <row r="13" spans="1:14" x14ac:dyDescent="0.2">
      <c r="B13" s="88" t="s">
        <v>345</v>
      </c>
      <c r="C13" s="88" t="s">
        <v>5361</v>
      </c>
      <c r="D13" s="88" t="s">
        <v>308</v>
      </c>
      <c r="E13" s="89">
        <v>44430163.189999998</v>
      </c>
      <c r="F13" s="89">
        <v>329770.87</v>
      </c>
      <c r="G13" s="89">
        <v>1210</v>
      </c>
      <c r="H13" s="89">
        <v>44758724.060000002</v>
      </c>
      <c r="I13" s="90" t="s">
        <v>5362</v>
      </c>
      <c r="J13" s="450">
        <f>J7+J11</f>
        <v>46750119.430000007</v>
      </c>
      <c r="K13" s="451">
        <f>K7+K11</f>
        <v>1880050</v>
      </c>
      <c r="L13" s="451">
        <f>L11+L7</f>
        <v>3230721.79</v>
      </c>
      <c r="M13" s="450">
        <f>M11+M7</f>
        <v>45399447.640000008</v>
      </c>
    </row>
    <row r="14" spans="1:14" x14ac:dyDescent="0.2">
      <c r="A14" s="95">
        <v>26</v>
      </c>
      <c r="B14" s="88" t="s">
        <v>345</v>
      </c>
      <c r="C14" s="88" t="s">
        <v>343</v>
      </c>
      <c r="D14" s="88" t="s">
        <v>308</v>
      </c>
      <c r="E14" s="89">
        <v>101043006.48</v>
      </c>
      <c r="F14" s="89">
        <v>5316866.2</v>
      </c>
      <c r="G14" s="89">
        <v>169913.97</v>
      </c>
      <c r="H14" s="89">
        <v>106189958.70999999</v>
      </c>
      <c r="I14" s="90" t="s">
        <v>110</v>
      </c>
      <c r="J14" s="91"/>
    </row>
    <row r="15" spans="1:14" x14ac:dyDescent="0.2">
      <c r="B15" s="88" t="s">
        <v>1007</v>
      </c>
      <c r="C15" s="88" t="s">
        <v>343</v>
      </c>
      <c r="D15" s="88" t="s">
        <v>308</v>
      </c>
      <c r="E15" s="89">
        <v>147793125.91</v>
      </c>
      <c r="F15" s="89">
        <v>7196916.2000000002</v>
      </c>
      <c r="G15" s="89">
        <v>3400635.76</v>
      </c>
      <c r="H15" s="89">
        <v>151589406.34999999</v>
      </c>
      <c r="I15" s="90" t="s">
        <v>7860</v>
      </c>
      <c r="J15" s="880" t="s">
        <v>6651</v>
      </c>
      <c r="K15" s="881" t="s">
        <v>400</v>
      </c>
      <c r="L15" s="881"/>
      <c r="M15" s="882" t="s">
        <v>8010</v>
      </c>
    </row>
    <row r="16" spans="1:14" x14ac:dyDescent="0.2">
      <c r="B16" s="88" t="s">
        <v>349</v>
      </c>
      <c r="C16" s="88" t="s">
        <v>307</v>
      </c>
      <c r="D16" s="88" t="s">
        <v>308</v>
      </c>
      <c r="E16" s="89">
        <v>35516</v>
      </c>
      <c r="F16" s="89"/>
      <c r="G16" s="89">
        <v>35516</v>
      </c>
      <c r="H16" s="89"/>
      <c r="I16" s="90" t="s">
        <v>350</v>
      </c>
      <c r="J16" s="1059"/>
      <c r="K16" s="94"/>
      <c r="M16" s="884"/>
      <c r="N16" s="1031"/>
    </row>
    <row r="17" spans="1:14" x14ac:dyDescent="0.2">
      <c r="B17" s="88" t="s">
        <v>349</v>
      </c>
      <c r="C17" s="88" t="s">
        <v>343</v>
      </c>
      <c r="D17" s="88" t="s">
        <v>308</v>
      </c>
      <c r="E17" s="89">
        <v>35516</v>
      </c>
      <c r="F17" s="89"/>
      <c r="G17" s="89">
        <v>35516</v>
      </c>
      <c r="H17" s="89"/>
      <c r="I17" s="90" t="s">
        <v>350</v>
      </c>
      <c r="J17" s="547">
        <f>H2+H4</f>
        <v>31076035.210000001</v>
      </c>
      <c r="K17" s="862">
        <f>H6</f>
        <v>1039597.25</v>
      </c>
      <c r="M17" s="94">
        <v>33872887.219999999</v>
      </c>
      <c r="N17" s="1031">
        <v>43566</v>
      </c>
    </row>
    <row r="18" spans="1:14" x14ac:dyDescent="0.2">
      <c r="B18" s="88" t="s">
        <v>351</v>
      </c>
      <c r="C18" s="88" t="s">
        <v>307</v>
      </c>
      <c r="D18" s="88" t="s">
        <v>308</v>
      </c>
      <c r="E18" s="89">
        <v>9742295.5500000007</v>
      </c>
      <c r="F18" s="89">
        <v>1609542</v>
      </c>
      <c r="G18" s="89">
        <v>268342</v>
      </c>
      <c r="H18" s="89">
        <v>11083495.550000001</v>
      </c>
      <c r="I18" s="90" t="s">
        <v>6633</v>
      </c>
      <c r="J18" s="735">
        <f>H6+H9</f>
        <v>1065104.92</v>
      </c>
      <c r="K18" s="566">
        <f>H12</f>
        <v>12981533.67</v>
      </c>
      <c r="M18" s="94">
        <v>13638330.970000001</v>
      </c>
      <c r="N18" s="1031">
        <v>44468</v>
      </c>
    </row>
    <row r="19" spans="1:14" x14ac:dyDescent="0.2">
      <c r="A19" s="1058" t="s">
        <v>7235</v>
      </c>
      <c r="B19" s="88" t="s">
        <v>351</v>
      </c>
      <c r="C19" s="88" t="s">
        <v>343</v>
      </c>
      <c r="D19" s="88" t="s">
        <v>308</v>
      </c>
      <c r="E19" s="89">
        <v>9742295.5500000007</v>
      </c>
      <c r="F19" s="89">
        <v>1609542</v>
      </c>
      <c r="G19" s="89">
        <v>268342</v>
      </c>
      <c r="H19" s="89">
        <v>11083495.550000001</v>
      </c>
      <c r="I19" s="90" t="s">
        <v>6633</v>
      </c>
      <c r="J19" s="887">
        <f>J16+J17+J18</f>
        <v>32141140.130000003</v>
      </c>
      <c r="K19" s="374">
        <f>K16+K17+K18</f>
        <v>14021130.92</v>
      </c>
      <c r="L19" s="878">
        <f>J19+K19</f>
        <v>46162271.050000004</v>
      </c>
      <c r="M19" s="888">
        <f>M16+M17+M18</f>
        <v>47511218.189999998</v>
      </c>
    </row>
    <row r="20" spans="1:14" x14ac:dyDescent="0.2">
      <c r="B20" s="88" t="s">
        <v>325</v>
      </c>
      <c r="C20" s="88" t="s">
        <v>349</v>
      </c>
      <c r="D20" s="88" t="s">
        <v>308</v>
      </c>
      <c r="E20" s="89">
        <v>-35516</v>
      </c>
      <c r="F20" s="89">
        <v>35516</v>
      </c>
      <c r="G20" s="89"/>
      <c r="H20" s="89"/>
      <c r="I20" s="90" t="s">
        <v>353</v>
      </c>
      <c r="J20" s="91"/>
    </row>
    <row r="21" spans="1:14" x14ac:dyDescent="0.2">
      <c r="B21" s="88" t="s">
        <v>325</v>
      </c>
      <c r="C21" s="88" t="s">
        <v>351</v>
      </c>
      <c r="D21" s="88" t="s">
        <v>308</v>
      </c>
      <c r="E21" s="89">
        <v>-8507913.5500000007</v>
      </c>
      <c r="F21" s="89">
        <v>268342</v>
      </c>
      <c r="G21" s="89">
        <v>648904</v>
      </c>
      <c r="H21" s="89">
        <v>-8888475.5500000007</v>
      </c>
      <c r="I21" s="90" t="s">
        <v>6634</v>
      </c>
      <c r="J21" s="91"/>
    </row>
    <row r="22" spans="1:14" x14ac:dyDescent="0.2">
      <c r="A22" s="95" t="s">
        <v>7916</v>
      </c>
      <c r="B22" s="88" t="s">
        <v>325</v>
      </c>
      <c r="C22" s="88" t="s">
        <v>343</v>
      </c>
      <c r="D22" s="88" t="s">
        <v>308</v>
      </c>
      <c r="E22" s="89">
        <v>-8543429.5500000007</v>
      </c>
      <c r="F22" s="89">
        <v>303858</v>
      </c>
      <c r="G22" s="89">
        <v>648904</v>
      </c>
      <c r="H22" s="89">
        <v>-8888475.5500000007</v>
      </c>
      <c r="I22" s="90" t="s">
        <v>355</v>
      </c>
      <c r="J22" s="91"/>
    </row>
    <row r="23" spans="1:14" x14ac:dyDescent="0.2">
      <c r="B23" s="88" t="s">
        <v>327</v>
      </c>
      <c r="C23" s="88" t="s">
        <v>307</v>
      </c>
      <c r="D23" s="88" t="s">
        <v>308</v>
      </c>
      <c r="E23" s="89">
        <v>2334648.12</v>
      </c>
      <c r="F23" s="89">
        <v>60379</v>
      </c>
      <c r="G23" s="89">
        <v>265942</v>
      </c>
      <c r="H23" s="89">
        <v>2129085.12</v>
      </c>
      <c r="I23" s="90" t="s">
        <v>356</v>
      </c>
      <c r="J23" s="91"/>
    </row>
    <row r="24" spans="1:14" x14ac:dyDescent="0.2">
      <c r="B24" s="88" t="s">
        <v>327</v>
      </c>
      <c r="C24" s="88" t="s">
        <v>319</v>
      </c>
      <c r="D24" s="88" t="s">
        <v>308</v>
      </c>
      <c r="E24" s="89">
        <v>1054000.68</v>
      </c>
      <c r="F24" s="89">
        <v>62182</v>
      </c>
      <c r="G24" s="89">
        <v>7377</v>
      </c>
      <c r="H24" s="89">
        <v>1108805.68</v>
      </c>
      <c r="I24" s="90" t="s">
        <v>357</v>
      </c>
      <c r="J24" s="91"/>
    </row>
    <row r="25" spans="1:14" x14ac:dyDescent="0.2">
      <c r="A25" s="95" t="s">
        <v>7236</v>
      </c>
      <c r="B25" s="88" t="s">
        <v>327</v>
      </c>
      <c r="C25" s="88" t="s">
        <v>343</v>
      </c>
      <c r="D25" s="88" t="s">
        <v>308</v>
      </c>
      <c r="E25" s="89">
        <v>3388648.8</v>
      </c>
      <c r="F25" s="89">
        <v>122561</v>
      </c>
      <c r="G25" s="89">
        <v>273319</v>
      </c>
      <c r="H25" s="89">
        <v>3237890.8</v>
      </c>
      <c r="I25" s="90" t="s">
        <v>7861</v>
      </c>
      <c r="J25" s="91"/>
    </row>
    <row r="26" spans="1:14" x14ac:dyDescent="0.2">
      <c r="B26" s="88" t="s">
        <v>359</v>
      </c>
      <c r="C26" s="88" t="s">
        <v>327</v>
      </c>
      <c r="D26" s="88" t="s">
        <v>308</v>
      </c>
      <c r="E26" s="89">
        <v>-3090228.8</v>
      </c>
      <c r="F26" s="89">
        <v>273319</v>
      </c>
      <c r="G26" s="89">
        <v>206630</v>
      </c>
      <c r="H26" s="89">
        <v>-3023539.8</v>
      </c>
      <c r="I26" s="90" t="s">
        <v>360</v>
      </c>
      <c r="J26" s="91"/>
    </row>
    <row r="27" spans="1:14" x14ac:dyDescent="0.2">
      <c r="A27" s="95" t="s">
        <v>7918</v>
      </c>
      <c r="B27" s="88" t="s">
        <v>359</v>
      </c>
      <c r="C27" s="88" t="s">
        <v>343</v>
      </c>
      <c r="D27" s="88" t="s">
        <v>308</v>
      </c>
      <c r="E27" s="89">
        <v>-3090228.8</v>
      </c>
      <c r="F27" s="89">
        <v>273319</v>
      </c>
      <c r="G27" s="89">
        <v>206630</v>
      </c>
      <c r="H27" s="89">
        <v>-3023539.8</v>
      </c>
      <c r="I27" s="90" t="s">
        <v>361</v>
      </c>
      <c r="J27" s="91"/>
    </row>
    <row r="28" spans="1:14" x14ac:dyDescent="0.2">
      <c r="B28" s="88" t="s">
        <v>362</v>
      </c>
      <c r="C28" s="88" t="s">
        <v>307</v>
      </c>
      <c r="D28" s="88" t="s">
        <v>308</v>
      </c>
      <c r="E28" s="89">
        <v>60500</v>
      </c>
      <c r="F28" s="89">
        <v>1560542</v>
      </c>
      <c r="G28" s="89">
        <v>1621042</v>
      </c>
      <c r="H28" s="89"/>
      <c r="I28" s="90" t="s">
        <v>363</v>
      </c>
      <c r="J28" s="91"/>
    </row>
    <row r="29" spans="1:14" x14ac:dyDescent="0.2">
      <c r="B29" s="88" t="s">
        <v>362</v>
      </c>
      <c r="C29" s="88" t="s">
        <v>319</v>
      </c>
      <c r="D29" s="88" t="s">
        <v>308</v>
      </c>
      <c r="E29" s="89"/>
      <c r="F29" s="89">
        <v>117261</v>
      </c>
      <c r="G29" s="89">
        <v>117261</v>
      </c>
      <c r="H29" s="89"/>
      <c r="I29" s="90" t="s">
        <v>365</v>
      </c>
      <c r="J29" s="91"/>
    </row>
    <row r="30" spans="1:14" x14ac:dyDescent="0.2">
      <c r="B30" s="88" t="s">
        <v>362</v>
      </c>
      <c r="C30" s="88" t="s">
        <v>343</v>
      </c>
      <c r="D30" s="88" t="s">
        <v>308</v>
      </c>
      <c r="E30" s="89">
        <v>60500</v>
      </c>
      <c r="F30" s="89">
        <v>1677803</v>
      </c>
      <c r="G30" s="89">
        <v>1738303</v>
      </c>
      <c r="H30" s="89"/>
      <c r="I30" s="90" t="s">
        <v>366</v>
      </c>
      <c r="J30" s="91"/>
    </row>
    <row r="31" spans="1:14" x14ac:dyDescent="0.2">
      <c r="B31" s="88" t="s">
        <v>367</v>
      </c>
      <c r="C31" s="88" t="s">
        <v>307</v>
      </c>
      <c r="D31" s="88" t="s">
        <v>308</v>
      </c>
      <c r="E31" s="89"/>
      <c r="F31" s="89">
        <v>16552.8</v>
      </c>
      <c r="G31" s="89">
        <v>16552.8</v>
      </c>
      <c r="H31" s="89"/>
      <c r="I31" s="90" t="s">
        <v>1008</v>
      </c>
      <c r="J31" s="91"/>
    </row>
    <row r="32" spans="1:14" x14ac:dyDescent="0.2">
      <c r="B32" s="88" t="s">
        <v>367</v>
      </c>
      <c r="C32" s="88" t="s">
        <v>343</v>
      </c>
      <c r="D32" s="88" t="s">
        <v>308</v>
      </c>
      <c r="E32" s="89"/>
      <c r="F32" s="89">
        <v>16552.8</v>
      </c>
      <c r="G32" s="89">
        <v>16552.8</v>
      </c>
      <c r="H32" s="89"/>
      <c r="I32" s="90" t="s">
        <v>369</v>
      </c>
      <c r="J32" s="91"/>
    </row>
    <row r="33" spans="1:10" x14ac:dyDescent="0.2">
      <c r="B33" s="88" t="s">
        <v>370</v>
      </c>
      <c r="C33" s="88" t="s">
        <v>307</v>
      </c>
      <c r="D33" s="88" t="s">
        <v>308</v>
      </c>
      <c r="E33" s="89">
        <v>13797</v>
      </c>
      <c r="F33" s="89">
        <v>658730</v>
      </c>
      <c r="G33" s="89">
        <v>656692</v>
      </c>
      <c r="H33" s="89">
        <v>15835</v>
      </c>
      <c r="I33" s="90" t="s">
        <v>371</v>
      </c>
      <c r="J33" s="91"/>
    </row>
    <row r="34" spans="1:10" x14ac:dyDescent="0.2">
      <c r="A34" s="95">
        <v>53</v>
      </c>
      <c r="B34" s="88" t="s">
        <v>370</v>
      </c>
      <c r="C34" s="88" t="s">
        <v>343</v>
      </c>
      <c r="D34" s="88" t="s">
        <v>308</v>
      </c>
      <c r="E34" s="89">
        <v>13797</v>
      </c>
      <c r="F34" s="89">
        <v>658730</v>
      </c>
      <c r="G34" s="89">
        <v>656692</v>
      </c>
      <c r="H34" s="89">
        <v>15835</v>
      </c>
      <c r="I34" s="90" t="s">
        <v>372</v>
      </c>
      <c r="J34" s="91"/>
    </row>
    <row r="35" spans="1:10" x14ac:dyDescent="0.2">
      <c r="B35" s="88" t="s">
        <v>373</v>
      </c>
      <c r="C35" s="88" t="s">
        <v>307</v>
      </c>
      <c r="D35" s="88" t="s">
        <v>308</v>
      </c>
      <c r="E35" s="89">
        <v>21960</v>
      </c>
      <c r="F35" s="89">
        <v>259200</v>
      </c>
      <c r="G35" s="89">
        <v>253440</v>
      </c>
      <c r="H35" s="89">
        <v>27720</v>
      </c>
      <c r="I35" s="90" t="s">
        <v>374</v>
      </c>
      <c r="J35" s="91"/>
    </row>
    <row r="36" spans="1:10" x14ac:dyDescent="0.2">
      <c r="B36" s="88" t="s">
        <v>373</v>
      </c>
      <c r="C36" s="88" t="s">
        <v>319</v>
      </c>
      <c r="D36" s="88" t="s">
        <v>308</v>
      </c>
      <c r="E36" s="89">
        <v>108000</v>
      </c>
      <c r="F36" s="89">
        <v>120000</v>
      </c>
      <c r="G36" s="89">
        <v>108000</v>
      </c>
      <c r="H36" s="89">
        <v>120000</v>
      </c>
      <c r="I36" s="90" t="s">
        <v>684</v>
      </c>
      <c r="J36" s="91"/>
    </row>
    <row r="37" spans="1:10" x14ac:dyDescent="0.2">
      <c r="A37" s="95">
        <v>54</v>
      </c>
      <c r="B37" s="88" t="s">
        <v>373</v>
      </c>
      <c r="C37" s="88" t="s">
        <v>343</v>
      </c>
      <c r="D37" s="88" t="s">
        <v>308</v>
      </c>
      <c r="E37" s="89">
        <v>129960</v>
      </c>
      <c r="F37" s="89">
        <v>379200</v>
      </c>
      <c r="G37" s="89">
        <v>361440</v>
      </c>
      <c r="H37" s="89">
        <v>147720</v>
      </c>
      <c r="I37" s="90" t="s">
        <v>375</v>
      </c>
      <c r="J37" s="91"/>
    </row>
    <row r="38" spans="1:10" x14ac:dyDescent="0.2">
      <c r="B38" s="88" t="s">
        <v>376</v>
      </c>
      <c r="C38" s="88" t="s">
        <v>307</v>
      </c>
      <c r="D38" s="88" t="s">
        <v>308</v>
      </c>
      <c r="E38" s="89"/>
      <c r="F38" s="89">
        <v>10601000</v>
      </c>
      <c r="G38" s="89">
        <v>10601000</v>
      </c>
      <c r="H38" s="89"/>
      <c r="I38" s="90" t="s">
        <v>377</v>
      </c>
      <c r="J38" s="91"/>
    </row>
    <row r="39" spans="1:10" x14ac:dyDescent="0.2">
      <c r="B39" s="88" t="s">
        <v>376</v>
      </c>
      <c r="C39" s="88" t="s">
        <v>347</v>
      </c>
      <c r="D39" s="88" t="s">
        <v>308</v>
      </c>
      <c r="E39" s="89"/>
      <c r="F39" s="89">
        <v>67740</v>
      </c>
      <c r="G39" s="89">
        <v>67740</v>
      </c>
      <c r="H39" s="89"/>
      <c r="I39" s="90" t="s">
        <v>1285</v>
      </c>
      <c r="J39" s="91"/>
    </row>
    <row r="40" spans="1:10" x14ac:dyDescent="0.2">
      <c r="B40" s="88" t="s">
        <v>376</v>
      </c>
      <c r="C40" s="88" t="s">
        <v>343</v>
      </c>
      <c r="D40" s="88" t="s">
        <v>308</v>
      </c>
      <c r="E40" s="89"/>
      <c r="F40" s="89">
        <v>10668740</v>
      </c>
      <c r="G40" s="89">
        <v>10668740</v>
      </c>
      <c r="H40" s="89"/>
      <c r="I40" s="90" t="s">
        <v>377</v>
      </c>
      <c r="J40" s="91"/>
    </row>
    <row r="41" spans="1:10" x14ac:dyDescent="0.2">
      <c r="B41" s="88" t="s">
        <v>378</v>
      </c>
      <c r="C41" s="88" t="s">
        <v>307</v>
      </c>
      <c r="D41" s="88" t="s">
        <v>308</v>
      </c>
      <c r="E41" s="89">
        <v>10547441.24</v>
      </c>
      <c r="F41" s="89">
        <v>29787994.73</v>
      </c>
      <c r="G41" s="89">
        <v>37130064.5</v>
      </c>
      <c r="H41" s="89">
        <v>3205371.47</v>
      </c>
      <c r="I41" s="90" t="s">
        <v>379</v>
      </c>
      <c r="J41" s="91"/>
    </row>
    <row r="42" spans="1:10" x14ac:dyDescent="0.2">
      <c r="B42" s="88" t="s">
        <v>378</v>
      </c>
      <c r="C42" s="88" t="s">
        <v>382</v>
      </c>
      <c r="D42" s="88" t="s">
        <v>308</v>
      </c>
      <c r="E42" s="89">
        <v>119950.64</v>
      </c>
      <c r="F42" s="89">
        <v>5780777.8899999997</v>
      </c>
      <c r="G42" s="89">
        <v>77187</v>
      </c>
      <c r="H42" s="89">
        <v>5823541.5300000003</v>
      </c>
      <c r="I42" s="90" t="s">
        <v>383</v>
      </c>
      <c r="J42" s="91"/>
    </row>
    <row r="43" spans="1:10" x14ac:dyDescent="0.2">
      <c r="B43" s="88" t="s">
        <v>378</v>
      </c>
      <c r="C43" s="88" t="s">
        <v>384</v>
      </c>
      <c r="D43" s="88" t="s">
        <v>308</v>
      </c>
      <c r="E43" s="89">
        <v>51485.38</v>
      </c>
      <c r="F43" s="89">
        <v>1200328</v>
      </c>
      <c r="G43" s="89">
        <v>4645</v>
      </c>
      <c r="H43" s="89">
        <v>1247168.3799999999</v>
      </c>
      <c r="I43" s="90" t="s">
        <v>1286</v>
      </c>
      <c r="J43" s="91"/>
    </row>
    <row r="44" spans="1:10" x14ac:dyDescent="0.2">
      <c r="B44" s="88" t="s">
        <v>378</v>
      </c>
      <c r="C44" s="88" t="s">
        <v>385</v>
      </c>
      <c r="D44" s="88" t="s">
        <v>308</v>
      </c>
      <c r="E44" s="89">
        <v>248365.21</v>
      </c>
      <c r="F44" s="89">
        <v>1747115</v>
      </c>
      <c r="G44" s="89">
        <v>15215</v>
      </c>
      <c r="H44" s="89">
        <v>1980265.21</v>
      </c>
      <c r="I44" s="90" t="s">
        <v>1287</v>
      </c>
      <c r="J44" s="91"/>
    </row>
    <row r="45" spans="1:10" x14ac:dyDescent="0.2">
      <c r="B45" s="88" t="s">
        <v>378</v>
      </c>
      <c r="C45" s="88" t="s">
        <v>387</v>
      </c>
      <c r="D45" s="88" t="s">
        <v>308</v>
      </c>
      <c r="E45" s="89">
        <v>40272.47</v>
      </c>
      <c r="F45" s="89">
        <v>1499495.27</v>
      </c>
      <c r="G45" s="89">
        <v>1459117.64</v>
      </c>
      <c r="H45" s="89">
        <v>80650.100000000006</v>
      </c>
      <c r="I45" s="90" t="s">
        <v>388</v>
      </c>
      <c r="J45" s="91"/>
    </row>
    <row r="46" spans="1:10" x14ac:dyDescent="0.2">
      <c r="B46" s="88" t="s">
        <v>378</v>
      </c>
      <c r="C46" s="88" t="s">
        <v>389</v>
      </c>
      <c r="D46" s="88" t="s">
        <v>308</v>
      </c>
      <c r="E46" s="89">
        <v>27769.25</v>
      </c>
      <c r="F46" s="89">
        <v>517680.14</v>
      </c>
      <c r="G46" s="89">
        <v>514590.1</v>
      </c>
      <c r="H46" s="89">
        <v>30859.29</v>
      </c>
      <c r="I46" s="90" t="s">
        <v>390</v>
      </c>
      <c r="J46" s="91"/>
    </row>
    <row r="47" spans="1:10" x14ac:dyDescent="0.2">
      <c r="B47" s="88" t="s">
        <v>378</v>
      </c>
      <c r="C47" s="88" t="s">
        <v>391</v>
      </c>
      <c r="D47" s="88" t="s">
        <v>308</v>
      </c>
      <c r="E47" s="89">
        <v>29141.41</v>
      </c>
      <c r="F47" s="89">
        <v>182270.66</v>
      </c>
      <c r="G47" s="89">
        <v>185156.4</v>
      </c>
      <c r="H47" s="89">
        <v>26255.67</v>
      </c>
      <c r="I47" s="90" t="s">
        <v>392</v>
      </c>
      <c r="J47" s="91"/>
    </row>
    <row r="48" spans="1:10" x14ac:dyDescent="0.2">
      <c r="B48" s="88" t="s">
        <v>378</v>
      </c>
      <c r="C48" s="88" t="s">
        <v>592</v>
      </c>
      <c r="D48" s="88" t="s">
        <v>308</v>
      </c>
      <c r="E48" s="89">
        <v>19693.89</v>
      </c>
      <c r="F48" s="89">
        <v>122369.4</v>
      </c>
      <c r="G48" s="89">
        <v>113832.24</v>
      </c>
      <c r="H48" s="89">
        <v>28231.05</v>
      </c>
      <c r="I48" s="90" t="s">
        <v>593</v>
      </c>
      <c r="J48" s="91"/>
    </row>
    <row r="49" spans="1:10" x14ac:dyDescent="0.2">
      <c r="B49" s="88" t="s">
        <v>378</v>
      </c>
      <c r="C49" s="88" t="s">
        <v>594</v>
      </c>
      <c r="D49" s="88" t="s">
        <v>308</v>
      </c>
      <c r="E49" s="89">
        <v>14875.73</v>
      </c>
      <c r="F49" s="89">
        <v>100521.65</v>
      </c>
      <c r="G49" s="89">
        <v>93477.98</v>
      </c>
      <c r="H49" s="89">
        <v>21919.4</v>
      </c>
      <c r="I49" s="90" t="s">
        <v>1009</v>
      </c>
      <c r="J49" s="91"/>
    </row>
    <row r="50" spans="1:10" x14ac:dyDescent="0.2">
      <c r="B50" s="88" t="s">
        <v>378</v>
      </c>
      <c r="C50" s="88" t="s">
        <v>398</v>
      </c>
      <c r="D50" s="88" t="s">
        <v>308</v>
      </c>
      <c r="E50" s="89">
        <v>32675.41</v>
      </c>
      <c r="F50" s="89">
        <v>536067.48</v>
      </c>
      <c r="G50" s="89">
        <v>532197.69999999995</v>
      </c>
      <c r="H50" s="89">
        <v>36545.19</v>
      </c>
      <c r="I50" s="90" t="s">
        <v>596</v>
      </c>
      <c r="J50" s="91"/>
    </row>
    <row r="51" spans="1:10" x14ac:dyDescent="0.2">
      <c r="B51" s="88" t="s">
        <v>378</v>
      </c>
      <c r="C51" s="88" t="s">
        <v>597</v>
      </c>
      <c r="D51" s="88" t="s">
        <v>308</v>
      </c>
      <c r="E51" s="89">
        <v>24731.49</v>
      </c>
      <c r="F51" s="89">
        <v>184698.26</v>
      </c>
      <c r="G51" s="89">
        <v>175197.18</v>
      </c>
      <c r="H51" s="89">
        <v>34232.57</v>
      </c>
      <c r="I51" s="90" t="s">
        <v>598</v>
      </c>
      <c r="J51" s="91"/>
    </row>
    <row r="52" spans="1:10" x14ac:dyDescent="0.2">
      <c r="B52" s="88" t="s">
        <v>378</v>
      </c>
      <c r="C52" s="88" t="s">
        <v>599</v>
      </c>
      <c r="D52" s="88" t="s">
        <v>308</v>
      </c>
      <c r="E52" s="89"/>
      <c r="F52" s="89">
        <v>39713.279999999999</v>
      </c>
      <c r="G52" s="89">
        <v>11503.34</v>
      </c>
      <c r="H52" s="89">
        <v>28209.94</v>
      </c>
      <c r="I52" s="90" t="s">
        <v>7862</v>
      </c>
      <c r="J52" s="91"/>
    </row>
    <row r="53" spans="1:10" x14ac:dyDescent="0.2">
      <c r="B53" s="88" t="s">
        <v>378</v>
      </c>
      <c r="C53" s="88" t="s">
        <v>399</v>
      </c>
      <c r="D53" s="88" t="s">
        <v>308</v>
      </c>
      <c r="E53" s="89">
        <v>3722.22</v>
      </c>
      <c r="F53" s="89">
        <v>7995.52</v>
      </c>
      <c r="G53" s="89">
        <v>131.28</v>
      </c>
      <c r="H53" s="89">
        <v>11586.46</v>
      </c>
      <c r="I53" s="90" t="s">
        <v>7863</v>
      </c>
      <c r="J53" s="91"/>
    </row>
    <row r="54" spans="1:10" x14ac:dyDescent="0.2">
      <c r="B54" s="88" t="s">
        <v>378</v>
      </c>
      <c r="C54" s="88" t="s">
        <v>797</v>
      </c>
      <c r="D54" s="88" t="s">
        <v>308</v>
      </c>
      <c r="E54" s="89">
        <v>4578440.9800000004</v>
      </c>
      <c r="F54" s="89">
        <v>9474201.9399999995</v>
      </c>
      <c r="G54" s="89">
        <v>7000726</v>
      </c>
      <c r="H54" s="89">
        <v>7051916.9199999999</v>
      </c>
      <c r="I54" s="90" t="s">
        <v>5363</v>
      </c>
      <c r="J54" s="91"/>
    </row>
    <row r="55" spans="1:10" x14ac:dyDescent="0.2">
      <c r="A55" s="95">
        <v>52</v>
      </c>
      <c r="B55" s="88" t="s">
        <v>378</v>
      </c>
      <c r="C55" s="88" t="s">
        <v>343</v>
      </c>
      <c r="D55" s="88" t="s">
        <v>308</v>
      </c>
      <c r="E55" s="89">
        <v>15738565.32</v>
      </c>
      <c r="F55" s="89">
        <v>51181229.219999999</v>
      </c>
      <c r="G55" s="89">
        <v>47313041.359999999</v>
      </c>
      <c r="H55" s="89">
        <v>19606753.18</v>
      </c>
      <c r="I55" s="90" t="s">
        <v>7864</v>
      </c>
      <c r="J55" s="91"/>
    </row>
    <row r="56" spans="1:10" x14ac:dyDescent="0.2">
      <c r="B56" s="88" t="s">
        <v>1012</v>
      </c>
      <c r="C56" s="88" t="s">
        <v>343</v>
      </c>
      <c r="D56" s="88" t="s">
        <v>308</v>
      </c>
      <c r="E56" s="89">
        <v>17475624.32</v>
      </c>
      <c r="F56" s="89">
        <v>66891535.020000003</v>
      </c>
      <c r="G56" s="89">
        <v>62187480.159999996</v>
      </c>
      <c r="H56" s="89">
        <v>22179679.18</v>
      </c>
      <c r="I56" s="90" t="s">
        <v>7865</v>
      </c>
      <c r="J56" s="91"/>
    </row>
    <row r="57" spans="1:10" x14ac:dyDescent="0.2">
      <c r="A57" s="95">
        <v>34</v>
      </c>
      <c r="B57" s="88" t="s">
        <v>394</v>
      </c>
      <c r="C57" s="88" t="s">
        <v>385</v>
      </c>
      <c r="D57" s="88" t="s">
        <v>308</v>
      </c>
      <c r="E57" s="89">
        <v>329415.5</v>
      </c>
      <c r="F57" s="89">
        <v>8494308</v>
      </c>
      <c r="G57" s="89">
        <v>8578181.5</v>
      </c>
      <c r="H57" s="89">
        <v>245542</v>
      </c>
      <c r="I57" s="90" t="s">
        <v>689</v>
      </c>
      <c r="J57" s="91"/>
    </row>
    <row r="58" spans="1:10" x14ac:dyDescent="0.2">
      <c r="B58" s="388" t="s">
        <v>394</v>
      </c>
      <c r="C58" s="388" t="s">
        <v>347</v>
      </c>
      <c r="D58" s="388" t="s">
        <v>316</v>
      </c>
      <c r="E58" s="389">
        <v>83359</v>
      </c>
      <c r="F58" s="389">
        <v>3261752</v>
      </c>
      <c r="G58" s="389">
        <v>3321374</v>
      </c>
      <c r="H58" s="389">
        <v>23737</v>
      </c>
      <c r="I58" s="390" t="s">
        <v>1014</v>
      </c>
    </row>
    <row r="59" spans="1:10" x14ac:dyDescent="0.2">
      <c r="B59" s="388" t="s">
        <v>394</v>
      </c>
      <c r="C59" s="388" t="s">
        <v>347</v>
      </c>
      <c r="D59" s="388" t="s">
        <v>317</v>
      </c>
      <c r="E59" s="389">
        <v>45974</v>
      </c>
      <c r="F59" s="389">
        <v>1313577</v>
      </c>
      <c r="G59" s="389">
        <v>1359331</v>
      </c>
      <c r="H59" s="389">
        <v>220</v>
      </c>
      <c r="I59" s="390" t="s">
        <v>1015</v>
      </c>
    </row>
    <row r="60" spans="1:10" x14ac:dyDescent="0.2">
      <c r="B60" s="388" t="s">
        <v>394</v>
      </c>
      <c r="C60" s="388" t="s">
        <v>347</v>
      </c>
      <c r="D60" s="388" t="s">
        <v>1016</v>
      </c>
      <c r="E60" s="389">
        <v>35450</v>
      </c>
      <c r="F60" s="389">
        <v>1355347</v>
      </c>
      <c r="G60" s="389">
        <v>1356825</v>
      </c>
      <c r="H60" s="389">
        <v>33972</v>
      </c>
      <c r="I60" s="390" t="s">
        <v>1017</v>
      </c>
    </row>
    <row r="61" spans="1:10" x14ac:dyDescent="0.2">
      <c r="B61" s="388" t="s">
        <v>394</v>
      </c>
      <c r="C61" s="388" t="s">
        <v>347</v>
      </c>
      <c r="D61" s="388" t="s">
        <v>1018</v>
      </c>
      <c r="E61" s="389">
        <v>1426</v>
      </c>
      <c r="F61" s="389">
        <v>40977</v>
      </c>
      <c r="G61" s="389">
        <v>42403</v>
      </c>
      <c r="I61" s="390" t="s">
        <v>1019</v>
      </c>
    </row>
    <row r="62" spans="1:10" x14ac:dyDescent="0.2">
      <c r="B62" s="388" t="s">
        <v>394</v>
      </c>
      <c r="C62" s="388" t="s">
        <v>347</v>
      </c>
      <c r="D62" s="388" t="s">
        <v>382</v>
      </c>
      <c r="F62" s="389">
        <v>481824</v>
      </c>
      <c r="G62" s="389">
        <v>481824</v>
      </c>
      <c r="I62" s="390" t="s">
        <v>1020</v>
      </c>
    </row>
    <row r="63" spans="1:10" x14ac:dyDescent="0.2">
      <c r="B63" s="388" t="s">
        <v>394</v>
      </c>
      <c r="C63" s="388" t="s">
        <v>347</v>
      </c>
      <c r="D63" s="388" t="s">
        <v>1021</v>
      </c>
      <c r="F63" s="389">
        <v>74371</v>
      </c>
      <c r="G63" s="389">
        <v>74371</v>
      </c>
      <c r="I63" s="390" t="s">
        <v>1022</v>
      </c>
    </row>
    <row r="64" spans="1:10" x14ac:dyDescent="0.2">
      <c r="B64" s="388" t="s">
        <v>394</v>
      </c>
      <c r="C64" s="388" t="s">
        <v>347</v>
      </c>
      <c r="D64" s="388" t="s">
        <v>306</v>
      </c>
      <c r="F64" s="389">
        <v>178068</v>
      </c>
      <c r="G64" s="389">
        <v>178068</v>
      </c>
      <c r="I64" s="390" t="s">
        <v>1023</v>
      </c>
    </row>
    <row r="65" spans="1:14" x14ac:dyDescent="0.2">
      <c r="B65" s="388" t="s">
        <v>394</v>
      </c>
      <c r="C65" s="388" t="s">
        <v>347</v>
      </c>
      <c r="D65" s="388" t="s">
        <v>1024</v>
      </c>
      <c r="F65" s="389">
        <v>148839</v>
      </c>
      <c r="G65" s="389">
        <v>148839</v>
      </c>
      <c r="I65" s="390" t="s">
        <v>1025</v>
      </c>
    </row>
    <row r="66" spans="1:14" x14ac:dyDescent="0.2">
      <c r="B66" s="388" t="s">
        <v>394</v>
      </c>
      <c r="C66" s="388" t="s">
        <v>347</v>
      </c>
      <c r="D66" s="388" t="s">
        <v>617</v>
      </c>
      <c r="F66" s="389">
        <v>153090</v>
      </c>
      <c r="G66" s="389">
        <v>153090</v>
      </c>
      <c r="I66" s="390" t="s">
        <v>1026</v>
      </c>
    </row>
    <row r="67" spans="1:14" x14ac:dyDescent="0.2">
      <c r="B67" s="388" t="s">
        <v>394</v>
      </c>
      <c r="C67" s="388" t="s">
        <v>347</v>
      </c>
      <c r="D67" s="388" t="s">
        <v>1027</v>
      </c>
      <c r="F67" s="389">
        <v>60119</v>
      </c>
      <c r="G67" s="389">
        <v>60119</v>
      </c>
      <c r="I67" s="390" t="s">
        <v>1028</v>
      </c>
    </row>
    <row r="68" spans="1:14" x14ac:dyDescent="0.2">
      <c r="B68" s="388" t="s">
        <v>394</v>
      </c>
      <c r="C68" s="388" t="s">
        <v>347</v>
      </c>
      <c r="D68" s="388" t="s">
        <v>1029</v>
      </c>
      <c r="F68" s="389">
        <v>13418</v>
      </c>
      <c r="G68" s="389">
        <v>13418</v>
      </c>
      <c r="I68" s="390" t="s">
        <v>1030</v>
      </c>
    </row>
    <row r="69" spans="1:14" x14ac:dyDescent="0.2">
      <c r="B69" s="388" t="s">
        <v>394</v>
      </c>
      <c r="C69" s="388" t="s">
        <v>347</v>
      </c>
      <c r="D69" s="388" t="s">
        <v>385</v>
      </c>
      <c r="F69" s="389">
        <v>213234</v>
      </c>
      <c r="G69" s="389">
        <v>213234</v>
      </c>
      <c r="I69" s="390" t="s">
        <v>1031</v>
      </c>
    </row>
    <row r="70" spans="1:14" x14ac:dyDescent="0.2">
      <c r="B70" s="388" t="s">
        <v>394</v>
      </c>
      <c r="C70" s="388" t="s">
        <v>347</v>
      </c>
      <c r="D70" s="388" t="s">
        <v>1032</v>
      </c>
      <c r="E70" s="389">
        <v>1832</v>
      </c>
      <c r="F70" s="389">
        <v>59864</v>
      </c>
      <c r="G70" s="389">
        <v>59449</v>
      </c>
      <c r="H70" s="389">
        <v>2247</v>
      </c>
      <c r="I70" s="390" t="s">
        <v>1033</v>
      </c>
    </row>
    <row r="71" spans="1:14" x14ac:dyDescent="0.2">
      <c r="B71" s="388" t="s">
        <v>394</v>
      </c>
      <c r="C71" s="388" t="s">
        <v>347</v>
      </c>
      <c r="D71" s="388" t="s">
        <v>387</v>
      </c>
      <c r="F71" s="389">
        <v>354576</v>
      </c>
      <c r="G71" s="389">
        <v>354576</v>
      </c>
      <c r="I71" s="390" t="s">
        <v>1034</v>
      </c>
    </row>
    <row r="72" spans="1:14" x14ac:dyDescent="0.2">
      <c r="B72" s="388" t="s">
        <v>394</v>
      </c>
      <c r="C72" s="388" t="s">
        <v>347</v>
      </c>
      <c r="D72" s="388" t="s">
        <v>389</v>
      </c>
      <c r="F72" s="389">
        <v>214821</v>
      </c>
      <c r="G72" s="389">
        <v>214821</v>
      </c>
      <c r="I72" s="390" t="s">
        <v>1035</v>
      </c>
    </row>
    <row r="73" spans="1:14" x14ac:dyDescent="0.2">
      <c r="B73" s="388" t="s">
        <v>394</v>
      </c>
      <c r="C73" s="388" t="s">
        <v>347</v>
      </c>
      <c r="D73" s="388" t="s">
        <v>399</v>
      </c>
      <c r="F73" s="389">
        <v>509833</v>
      </c>
      <c r="G73" s="389">
        <v>509833</v>
      </c>
      <c r="I73" s="390" t="s">
        <v>1036</v>
      </c>
    </row>
    <row r="74" spans="1:14" x14ac:dyDescent="0.2">
      <c r="B74" s="388" t="s">
        <v>394</v>
      </c>
      <c r="C74" s="388" t="s">
        <v>347</v>
      </c>
      <c r="D74" s="388" t="s">
        <v>1010</v>
      </c>
      <c r="F74" s="389">
        <v>273491</v>
      </c>
      <c r="G74" s="389">
        <v>272975</v>
      </c>
      <c r="H74" s="389">
        <v>516</v>
      </c>
      <c r="I74" s="390" t="s">
        <v>1037</v>
      </c>
    </row>
    <row r="75" spans="1:14" x14ac:dyDescent="0.2">
      <c r="B75" s="388" t="s">
        <v>394</v>
      </c>
      <c r="C75" s="388" t="s">
        <v>347</v>
      </c>
      <c r="D75" s="388" t="s">
        <v>797</v>
      </c>
      <c r="F75" s="389">
        <v>422010</v>
      </c>
      <c r="G75" s="389">
        <v>422010</v>
      </c>
      <c r="I75" s="390" t="s">
        <v>1038</v>
      </c>
    </row>
    <row r="76" spans="1:14" x14ac:dyDescent="0.2">
      <c r="B76" s="388" t="s">
        <v>394</v>
      </c>
      <c r="C76" s="388" t="s">
        <v>347</v>
      </c>
      <c r="D76" s="388" t="s">
        <v>602</v>
      </c>
      <c r="F76" s="389">
        <v>146271</v>
      </c>
      <c r="G76" s="389">
        <v>146271</v>
      </c>
      <c r="I76" s="390" t="s">
        <v>1039</v>
      </c>
    </row>
    <row r="77" spans="1:14" x14ac:dyDescent="0.2">
      <c r="A77" s="95">
        <v>35</v>
      </c>
      <c r="B77" s="88" t="s">
        <v>394</v>
      </c>
      <c r="C77" s="88" t="s">
        <v>347</v>
      </c>
      <c r="D77" s="88" t="s">
        <v>308</v>
      </c>
      <c r="E77" s="89">
        <v>168041</v>
      </c>
      <c r="F77" s="89">
        <v>9275482</v>
      </c>
      <c r="G77" s="89">
        <v>9382831</v>
      </c>
      <c r="H77" s="447">
        <v>60692</v>
      </c>
      <c r="I77" s="90" t="s">
        <v>395</v>
      </c>
      <c r="J77" s="91"/>
      <c r="L77" s="445">
        <f>H77</f>
        <v>60692</v>
      </c>
      <c r="M77" s="565" t="s">
        <v>1681</v>
      </c>
      <c r="N77" s="565"/>
    </row>
    <row r="78" spans="1:14" x14ac:dyDescent="0.2">
      <c r="B78" s="388" t="s">
        <v>394</v>
      </c>
      <c r="C78" s="388" t="s">
        <v>336</v>
      </c>
      <c r="D78" s="388" t="s">
        <v>883</v>
      </c>
      <c r="E78" s="389">
        <v>131379</v>
      </c>
      <c r="F78" s="389">
        <v>2692524</v>
      </c>
      <c r="G78" s="389">
        <v>2721241</v>
      </c>
      <c r="H78" s="389">
        <v>102662</v>
      </c>
      <c r="I78" s="390" t="s">
        <v>1041</v>
      </c>
    </row>
    <row r="79" spans="1:14" x14ac:dyDescent="0.2">
      <c r="B79" s="388" t="s">
        <v>394</v>
      </c>
      <c r="C79" s="388" t="s">
        <v>336</v>
      </c>
      <c r="D79" s="388" t="s">
        <v>1043</v>
      </c>
      <c r="E79" s="389">
        <v>15</v>
      </c>
      <c r="F79" s="389">
        <v>2951</v>
      </c>
      <c r="G79" s="389">
        <v>2966</v>
      </c>
      <c r="I79" s="390" t="s">
        <v>1044</v>
      </c>
    </row>
    <row r="80" spans="1:14" x14ac:dyDescent="0.2">
      <c r="B80" s="388" t="s">
        <v>394</v>
      </c>
      <c r="C80" s="388" t="s">
        <v>336</v>
      </c>
      <c r="D80" s="388" t="s">
        <v>7255</v>
      </c>
      <c r="F80" s="389">
        <v>56151</v>
      </c>
      <c r="G80" s="389">
        <v>56151</v>
      </c>
      <c r="I80" s="390" t="s">
        <v>7256</v>
      </c>
    </row>
    <row r="81" spans="1:10" x14ac:dyDescent="0.2">
      <c r="B81" s="388" t="s">
        <v>394</v>
      </c>
      <c r="C81" s="388" t="s">
        <v>336</v>
      </c>
      <c r="D81" s="388" t="s">
        <v>953</v>
      </c>
      <c r="F81" s="389">
        <v>3976</v>
      </c>
      <c r="G81" s="389">
        <v>3976</v>
      </c>
      <c r="I81" s="390" t="s">
        <v>7866</v>
      </c>
    </row>
    <row r="82" spans="1:10" x14ac:dyDescent="0.2">
      <c r="B82" s="388" t="s">
        <v>394</v>
      </c>
      <c r="C82" s="388" t="s">
        <v>336</v>
      </c>
      <c r="D82" s="388" t="s">
        <v>955</v>
      </c>
      <c r="F82" s="389">
        <v>7140</v>
      </c>
      <c r="G82" s="389">
        <v>7140</v>
      </c>
      <c r="I82" s="390" t="s">
        <v>7867</v>
      </c>
    </row>
    <row r="83" spans="1:10" x14ac:dyDescent="0.2">
      <c r="B83" s="388" t="s">
        <v>394</v>
      </c>
      <c r="C83" s="388" t="s">
        <v>336</v>
      </c>
      <c r="D83" s="388" t="s">
        <v>1052</v>
      </c>
      <c r="F83" s="389">
        <v>10145</v>
      </c>
      <c r="G83" s="389">
        <v>10145</v>
      </c>
      <c r="I83" s="390" t="s">
        <v>1053</v>
      </c>
    </row>
    <row r="84" spans="1:10" x14ac:dyDescent="0.2">
      <c r="A84" s="95">
        <v>35</v>
      </c>
      <c r="B84" s="88" t="s">
        <v>394</v>
      </c>
      <c r="C84" s="88" t="s">
        <v>336</v>
      </c>
      <c r="D84" s="88" t="s">
        <v>308</v>
      </c>
      <c r="E84" s="89">
        <v>131394</v>
      </c>
      <c r="F84" s="89">
        <v>2772887</v>
      </c>
      <c r="G84" s="89">
        <v>2801619</v>
      </c>
      <c r="H84" s="89">
        <v>102662</v>
      </c>
      <c r="I84" s="90" t="s">
        <v>695</v>
      </c>
      <c r="J84" s="91"/>
    </row>
    <row r="85" spans="1:10" x14ac:dyDescent="0.2">
      <c r="B85" s="388" t="s">
        <v>394</v>
      </c>
      <c r="C85" s="388" t="s">
        <v>959</v>
      </c>
      <c r="D85" s="388" t="s">
        <v>859</v>
      </c>
      <c r="E85" s="389">
        <v>47389</v>
      </c>
      <c r="F85" s="389">
        <v>15488076.390000001</v>
      </c>
      <c r="G85" s="389">
        <v>15514904.390000001</v>
      </c>
      <c r="H85" s="389">
        <v>20561</v>
      </c>
      <c r="I85" s="390" t="s">
        <v>1046</v>
      </c>
    </row>
    <row r="86" spans="1:10" x14ac:dyDescent="0.2">
      <c r="B86" s="388" t="s">
        <v>394</v>
      </c>
      <c r="C86" s="388" t="s">
        <v>959</v>
      </c>
      <c r="D86" s="388" t="s">
        <v>1052</v>
      </c>
      <c r="F86" s="389">
        <v>13988.4</v>
      </c>
      <c r="G86" s="389">
        <v>7369.2</v>
      </c>
      <c r="H86" s="389">
        <v>6619.2</v>
      </c>
      <c r="I86" s="390" t="s">
        <v>1053</v>
      </c>
    </row>
    <row r="87" spans="1:10" x14ac:dyDescent="0.2">
      <c r="A87" s="95">
        <v>34</v>
      </c>
      <c r="B87" s="88" t="s">
        <v>394</v>
      </c>
      <c r="C87" s="88" t="s">
        <v>959</v>
      </c>
      <c r="D87" s="88" t="s">
        <v>308</v>
      </c>
      <c r="E87" s="89">
        <v>47389</v>
      </c>
      <c r="F87" s="89">
        <v>15502064.789999999</v>
      </c>
      <c r="G87" s="89">
        <v>15522273.59</v>
      </c>
      <c r="H87" s="89">
        <v>27180.2</v>
      </c>
      <c r="I87" s="90" t="s">
        <v>696</v>
      </c>
      <c r="J87" s="91"/>
    </row>
    <row r="88" spans="1:10" x14ac:dyDescent="0.2">
      <c r="B88" s="388" t="s">
        <v>394</v>
      </c>
      <c r="C88" s="388" t="s">
        <v>698</v>
      </c>
      <c r="D88" s="388" t="s">
        <v>859</v>
      </c>
      <c r="E88" s="389">
        <v>-1400</v>
      </c>
      <c r="F88" s="389">
        <v>58450</v>
      </c>
      <c r="G88" s="389">
        <v>56350</v>
      </c>
      <c r="H88" s="389">
        <v>700</v>
      </c>
      <c r="I88" s="390" t="s">
        <v>1046</v>
      </c>
    </row>
    <row r="89" spans="1:10" x14ac:dyDescent="0.2">
      <c r="A89" s="95">
        <v>34</v>
      </c>
      <c r="B89" s="88" t="s">
        <v>394</v>
      </c>
      <c r="C89" s="88" t="s">
        <v>698</v>
      </c>
      <c r="D89" s="88" t="s">
        <v>308</v>
      </c>
      <c r="E89" s="89">
        <v>-1400</v>
      </c>
      <c r="F89" s="89">
        <v>58450</v>
      </c>
      <c r="G89" s="89">
        <v>56350</v>
      </c>
      <c r="H89" s="89">
        <v>700</v>
      </c>
      <c r="I89" s="90" t="s">
        <v>699</v>
      </c>
      <c r="J89" s="91"/>
    </row>
    <row r="90" spans="1:10" x14ac:dyDescent="0.2">
      <c r="B90" s="388" t="s">
        <v>394</v>
      </c>
      <c r="C90" s="388" t="s">
        <v>337</v>
      </c>
      <c r="D90" s="388" t="s">
        <v>316</v>
      </c>
      <c r="F90" s="389">
        <v>2450</v>
      </c>
      <c r="G90" s="389">
        <v>2450</v>
      </c>
      <c r="I90" s="390" t="s">
        <v>1014</v>
      </c>
    </row>
    <row r="91" spans="1:10" x14ac:dyDescent="0.2">
      <c r="B91" s="388" t="s">
        <v>394</v>
      </c>
      <c r="C91" s="388" t="s">
        <v>337</v>
      </c>
      <c r="D91" s="388" t="s">
        <v>1010</v>
      </c>
      <c r="F91" s="389">
        <v>1400</v>
      </c>
      <c r="G91" s="389">
        <v>1400</v>
      </c>
      <c r="I91" s="390" t="s">
        <v>1037</v>
      </c>
    </row>
    <row r="92" spans="1:10" x14ac:dyDescent="0.2">
      <c r="B92" s="88" t="s">
        <v>394</v>
      </c>
      <c r="C92" s="88" t="s">
        <v>337</v>
      </c>
      <c r="D92" s="88" t="s">
        <v>308</v>
      </c>
      <c r="E92" s="89"/>
      <c r="F92" s="89">
        <v>3850</v>
      </c>
      <c r="G92" s="89">
        <v>3850</v>
      </c>
      <c r="H92" s="89"/>
      <c r="I92" s="90" t="s">
        <v>701</v>
      </c>
      <c r="J92" s="91"/>
    </row>
    <row r="93" spans="1:10" x14ac:dyDescent="0.2">
      <c r="B93" s="388" t="s">
        <v>394</v>
      </c>
      <c r="C93" s="388" t="s">
        <v>840</v>
      </c>
      <c r="D93" s="388" t="s">
        <v>859</v>
      </c>
      <c r="F93" s="389">
        <v>76500</v>
      </c>
      <c r="G93" s="389">
        <v>76500</v>
      </c>
      <c r="I93" s="390" t="s">
        <v>1046</v>
      </c>
    </row>
    <row r="94" spans="1:10" x14ac:dyDescent="0.2">
      <c r="B94" s="388" t="s">
        <v>394</v>
      </c>
      <c r="C94" s="388" t="s">
        <v>840</v>
      </c>
      <c r="D94" s="388" t="s">
        <v>1052</v>
      </c>
      <c r="E94" s="389">
        <v>-29400</v>
      </c>
      <c r="F94" s="389">
        <v>1698984</v>
      </c>
      <c r="G94" s="389">
        <v>1668634</v>
      </c>
      <c r="H94" s="389">
        <v>950</v>
      </c>
      <c r="I94" s="390" t="s">
        <v>1053</v>
      </c>
    </row>
    <row r="95" spans="1:10" x14ac:dyDescent="0.2">
      <c r="A95" s="95">
        <v>34</v>
      </c>
      <c r="B95" s="88" t="s">
        <v>394</v>
      </c>
      <c r="C95" s="88" t="s">
        <v>840</v>
      </c>
      <c r="D95" s="88" t="s">
        <v>308</v>
      </c>
      <c r="E95" s="89">
        <v>-29400</v>
      </c>
      <c r="F95" s="89">
        <v>1775484</v>
      </c>
      <c r="G95" s="89">
        <v>1745134</v>
      </c>
      <c r="H95" s="89">
        <v>950</v>
      </c>
      <c r="I95" s="90" t="s">
        <v>702</v>
      </c>
      <c r="J95" s="91"/>
    </row>
    <row r="96" spans="1:10" x14ac:dyDescent="0.2">
      <c r="B96" s="388" t="s">
        <v>394</v>
      </c>
      <c r="C96" s="388" t="s">
        <v>893</v>
      </c>
      <c r="D96" s="388" t="s">
        <v>316</v>
      </c>
      <c r="F96" s="389">
        <v>4500</v>
      </c>
      <c r="G96" s="389">
        <v>4500</v>
      </c>
      <c r="I96" s="390" t="s">
        <v>1014</v>
      </c>
    </row>
    <row r="97" spans="1:10" x14ac:dyDescent="0.2">
      <c r="B97" s="388" t="s">
        <v>394</v>
      </c>
      <c r="C97" s="388" t="s">
        <v>893</v>
      </c>
      <c r="D97" s="388" t="s">
        <v>317</v>
      </c>
      <c r="F97" s="389">
        <v>5325</v>
      </c>
      <c r="G97" s="389">
        <v>5325</v>
      </c>
      <c r="I97" s="390" t="s">
        <v>1015</v>
      </c>
    </row>
    <row r="98" spans="1:10" x14ac:dyDescent="0.2">
      <c r="B98" s="388" t="s">
        <v>394</v>
      </c>
      <c r="C98" s="388" t="s">
        <v>893</v>
      </c>
      <c r="D98" s="388" t="s">
        <v>1016</v>
      </c>
      <c r="F98" s="389">
        <v>4500</v>
      </c>
      <c r="G98" s="389">
        <v>4500</v>
      </c>
      <c r="I98" s="390" t="s">
        <v>1017</v>
      </c>
    </row>
    <row r="99" spans="1:10" x14ac:dyDescent="0.2">
      <c r="B99" s="388" t="s">
        <v>394</v>
      </c>
      <c r="C99" s="388" t="s">
        <v>893</v>
      </c>
      <c r="D99" s="388" t="s">
        <v>382</v>
      </c>
      <c r="F99" s="389">
        <v>3325</v>
      </c>
      <c r="G99" s="389">
        <v>3325</v>
      </c>
      <c r="I99" s="390" t="s">
        <v>1020</v>
      </c>
    </row>
    <row r="100" spans="1:10" x14ac:dyDescent="0.2">
      <c r="B100" s="388" t="s">
        <v>394</v>
      </c>
      <c r="C100" s="388" t="s">
        <v>893</v>
      </c>
      <c r="D100" s="388" t="s">
        <v>1029</v>
      </c>
      <c r="F100" s="389">
        <v>825</v>
      </c>
      <c r="G100" s="389">
        <v>825</v>
      </c>
      <c r="I100" s="390" t="s">
        <v>1030</v>
      </c>
    </row>
    <row r="101" spans="1:10" x14ac:dyDescent="0.2">
      <c r="B101" s="388" t="s">
        <v>394</v>
      </c>
      <c r="C101" s="388" t="s">
        <v>893</v>
      </c>
      <c r="D101" s="388" t="s">
        <v>385</v>
      </c>
      <c r="F101" s="389">
        <v>1000</v>
      </c>
      <c r="G101" s="389">
        <v>1000</v>
      </c>
      <c r="I101" s="390" t="s">
        <v>1031</v>
      </c>
    </row>
    <row r="102" spans="1:10" x14ac:dyDescent="0.2">
      <c r="B102" s="388" t="s">
        <v>394</v>
      </c>
      <c r="C102" s="388" t="s">
        <v>893</v>
      </c>
      <c r="D102" s="388" t="s">
        <v>387</v>
      </c>
      <c r="F102" s="389">
        <v>3825</v>
      </c>
      <c r="G102" s="389">
        <v>3825</v>
      </c>
      <c r="I102" s="390" t="s">
        <v>1034</v>
      </c>
    </row>
    <row r="103" spans="1:10" x14ac:dyDescent="0.2">
      <c r="B103" s="388" t="s">
        <v>394</v>
      </c>
      <c r="C103" s="388" t="s">
        <v>893</v>
      </c>
      <c r="D103" s="388" t="s">
        <v>399</v>
      </c>
      <c r="F103" s="389">
        <v>1500</v>
      </c>
      <c r="G103" s="389">
        <v>1500</v>
      </c>
      <c r="I103" s="390" t="s">
        <v>1036</v>
      </c>
    </row>
    <row r="104" spans="1:10" x14ac:dyDescent="0.2">
      <c r="B104" s="388" t="s">
        <v>394</v>
      </c>
      <c r="C104" s="388" t="s">
        <v>893</v>
      </c>
      <c r="D104" s="388" t="s">
        <v>1010</v>
      </c>
      <c r="F104" s="389">
        <v>2325</v>
      </c>
      <c r="G104" s="389">
        <v>2325</v>
      </c>
      <c r="I104" s="390" t="s">
        <v>1037</v>
      </c>
    </row>
    <row r="105" spans="1:10" x14ac:dyDescent="0.2">
      <c r="B105" s="388" t="s">
        <v>394</v>
      </c>
      <c r="C105" s="388" t="s">
        <v>893</v>
      </c>
      <c r="D105" s="388" t="s">
        <v>797</v>
      </c>
      <c r="F105" s="389">
        <v>500</v>
      </c>
      <c r="G105" s="389">
        <v>500</v>
      </c>
      <c r="I105" s="390" t="s">
        <v>1038</v>
      </c>
    </row>
    <row r="106" spans="1:10" x14ac:dyDescent="0.2">
      <c r="B106" s="388" t="s">
        <v>394</v>
      </c>
      <c r="C106" s="388" t="s">
        <v>893</v>
      </c>
      <c r="D106" s="388" t="s">
        <v>883</v>
      </c>
      <c r="F106" s="389">
        <v>4500</v>
      </c>
      <c r="G106" s="389">
        <v>4500</v>
      </c>
      <c r="I106" s="390" t="s">
        <v>1041</v>
      </c>
    </row>
    <row r="107" spans="1:10" x14ac:dyDescent="0.2">
      <c r="B107" s="88" t="s">
        <v>394</v>
      </c>
      <c r="C107" s="88" t="s">
        <v>893</v>
      </c>
      <c r="D107" s="88" t="s">
        <v>308</v>
      </c>
      <c r="E107" s="89"/>
      <c r="F107" s="89">
        <v>32125</v>
      </c>
      <c r="G107" s="89">
        <v>32125</v>
      </c>
      <c r="H107" s="89"/>
      <c r="I107" s="90" t="s">
        <v>603</v>
      </c>
      <c r="J107" s="91"/>
    </row>
    <row r="108" spans="1:10" x14ac:dyDescent="0.2">
      <c r="A108" s="95" t="s">
        <v>7917</v>
      </c>
      <c r="B108" s="88" t="s">
        <v>394</v>
      </c>
      <c r="C108" s="88" t="s">
        <v>343</v>
      </c>
      <c r="D108" s="88" t="s">
        <v>308</v>
      </c>
      <c r="E108" s="89">
        <v>645439.5</v>
      </c>
      <c r="F108" s="89">
        <v>37914650.789999999</v>
      </c>
      <c r="G108" s="89">
        <v>38122364.090000004</v>
      </c>
      <c r="H108" s="89">
        <v>437726.2</v>
      </c>
      <c r="I108" s="90" t="s">
        <v>799</v>
      </c>
      <c r="J108" s="91"/>
    </row>
    <row r="109" spans="1:10" x14ac:dyDescent="0.2">
      <c r="B109" s="88" t="s">
        <v>800</v>
      </c>
      <c r="C109" s="88" t="s">
        <v>307</v>
      </c>
      <c r="D109" s="88" t="s">
        <v>308</v>
      </c>
      <c r="E109" s="89"/>
      <c r="F109" s="89">
        <v>218934.22</v>
      </c>
      <c r="G109" s="89">
        <v>218934.22</v>
      </c>
      <c r="H109" s="89"/>
      <c r="I109" s="90" t="s">
        <v>801</v>
      </c>
      <c r="J109" s="91"/>
    </row>
    <row r="110" spans="1:10" x14ac:dyDescent="0.2">
      <c r="B110" s="388" t="s">
        <v>800</v>
      </c>
      <c r="C110" s="388" t="s">
        <v>319</v>
      </c>
      <c r="D110" s="388" t="s">
        <v>1056</v>
      </c>
      <c r="E110" s="389">
        <v>902851.2</v>
      </c>
      <c r="F110" s="389">
        <v>1670.41</v>
      </c>
      <c r="G110" s="389">
        <v>904521.61</v>
      </c>
    </row>
    <row r="111" spans="1:10" x14ac:dyDescent="0.2">
      <c r="B111" s="388" t="s">
        <v>800</v>
      </c>
      <c r="C111" s="388" t="s">
        <v>319</v>
      </c>
      <c r="D111" s="388" t="s">
        <v>1057</v>
      </c>
      <c r="E111" s="389">
        <v>33408</v>
      </c>
      <c r="G111" s="389">
        <v>33408</v>
      </c>
    </row>
    <row r="112" spans="1:10" x14ac:dyDescent="0.2">
      <c r="B112" s="88" t="s">
        <v>800</v>
      </c>
      <c r="C112" s="88" t="s">
        <v>319</v>
      </c>
      <c r="D112" s="88" t="s">
        <v>308</v>
      </c>
      <c r="E112" s="89">
        <v>902851.2</v>
      </c>
      <c r="F112" s="89">
        <v>1670.41</v>
      </c>
      <c r="G112" s="89">
        <v>904521.61</v>
      </c>
      <c r="H112" s="89"/>
      <c r="I112" s="90" t="s">
        <v>1058</v>
      </c>
      <c r="J112" s="91"/>
    </row>
    <row r="113" spans="1:10" x14ac:dyDescent="0.2">
      <c r="B113" s="88" t="s">
        <v>800</v>
      </c>
      <c r="C113" s="88" t="s">
        <v>343</v>
      </c>
      <c r="D113" s="88" t="s">
        <v>308</v>
      </c>
      <c r="E113" s="89">
        <v>902851.2</v>
      </c>
      <c r="F113" s="89">
        <v>220604.63</v>
      </c>
      <c r="G113" s="89">
        <v>1123455.83</v>
      </c>
      <c r="H113" s="89"/>
      <c r="I113" s="90" t="s">
        <v>802</v>
      </c>
      <c r="J113" s="91"/>
    </row>
    <row r="114" spans="1:10" x14ac:dyDescent="0.2">
      <c r="A114" s="95">
        <v>41</v>
      </c>
      <c r="B114" s="88" t="s">
        <v>803</v>
      </c>
      <c r="C114" s="88" t="s">
        <v>307</v>
      </c>
      <c r="D114" s="88" t="s">
        <v>308</v>
      </c>
      <c r="E114" s="89">
        <v>119790</v>
      </c>
      <c r="F114" s="89">
        <v>519698.2</v>
      </c>
      <c r="G114" s="89">
        <v>519698.2</v>
      </c>
      <c r="H114" s="89">
        <v>119790</v>
      </c>
      <c r="I114" s="90" t="s">
        <v>804</v>
      </c>
      <c r="J114" s="91"/>
    </row>
    <row r="115" spans="1:10" x14ac:dyDescent="0.2">
      <c r="A115" s="95">
        <v>41</v>
      </c>
      <c r="B115" s="88" t="s">
        <v>803</v>
      </c>
      <c r="C115" s="88" t="s">
        <v>319</v>
      </c>
      <c r="D115" s="88" t="s">
        <v>308</v>
      </c>
      <c r="E115" s="89">
        <v>50000</v>
      </c>
      <c r="F115" s="89"/>
      <c r="G115" s="89"/>
      <c r="H115" s="89">
        <v>50000</v>
      </c>
      <c r="I115" s="90" t="s">
        <v>805</v>
      </c>
      <c r="J115" s="91"/>
    </row>
    <row r="116" spans="1:10" x14ac:dyDescent="0.2">
      <c r="A116" s="95">
        <v>38</v>
      </c>
      <c r="B116" s="88" t="s">
        <v>803</v>
      </c>
      <c r="C116" s="88" t="s">
        <v>347</v>
      </c>
      <c r="D116" s="88" t="s">
        <v>308</v>
      </c>
      <c r="E116" s="89">
        <v>300000</v>
      </c>
      <c r="F116" s="89">
        <v>1200000</v>
      </c>
      <c r="G116" s="89">
        <v>1200000</v>
      </c>
      <c r="H116" s="89">
        <v>300000</v>
      </c>
      <c r="I116" s="90" t="s">
        <v>7868</v>
      </c>
      <c r="J116" s="91"/>
    </row>
    <row r="117" spans="1:10" x14ac:dyDescent="0.2">
      <c r="B117" s="88" t="s">
        <v>803</v>
      </c>
      <c r="C117" s="88" t="s">
        <v>343</v>
      </c>
      <c r="D117" s="88" t="s">
        <v>308</v>
      </c>
      <c r="E117" s="89">
        <v>469790</v>
      </c>
      <c r="F117" s="89">
        <v>1719698.2</v>
      </c>
      <c r="G117" s="89">
        <v>1719698.2</v>
      </c>
      <c r="H117" s="89">
        <v>469790</v>
      </c>
      <c r="I117" s="90" t="s">
        <v>804</v>
      </c>
      <c r="J117" s="91"/>
    </row>
    <row r="118" spans="1:10" x14ac:dyDescent="0.2">
      <c r="B118" s="88" t="s">
        <v>604</v>
      </c>
      <c r="C118" s="88" t="s">
        <v>319</v>
      </c>
      <c r="D118" s="88" t="s">
        <v>308</v>
      </c>
      <c r="E118" s="89"/>
      <c r="F118" s="89">
        <v>5000000</v>
      </c>
      <c r="G118" s="89">
        <v>5000000</v>
      </c>
      <c r="H118" s="89"/>
      <c r="I118" s="90" t="s">
        <v>116</v>
      </c>
      <c r="J118" s="91"/>
    </row>
    <row r="119" spans="1:10" x14ac:dyDescent="0.2">
      <c r="B119" s="88" t="s">
        <v>604</v>
      </c>
      <c r="C119" s="88" t="s">
        <v>822</v>
      </c>
      <c r="D119" s="88" t="s">
        <v>308</v>
      </c>
      <c r="E119" s="89">
        <v>100000</v>
      </c>
      <c r="F119" s="89"/>
      <c r="G119" s="89"/>
      <c r="H119" s="89">
        <v>100000</v>
      </c>
      <c r="I119" s="90" t="s">
        <v>1291</v>
      </c>
      <c r="J119" s="91"/>
    </row>
    <row r="120" spans="1:10" x14ac:dyDescent="0.2">
      <c r="A120" s="95">
        <v>41</v>
      </c>
      <c r="B120" s="88" t="s">
        <v>604</v>
      </c>
      <c r="C120" s="88" t="s">
        <v>343</v>
      </c>
      <c r="D120" s="88" t="s">
        <v>308</v>
      </c>
      <c r="E120" s="89">
        <v>100000</v>
      </c>
      <c r="F120" s="89">
        <v>5000000</v>
      </c>
      <c r="G120" s="89">
        <v>5000000</v>
      </c>
      <c r="H120" s="89">
        <v>100000</v>
      </c>
      <c r="I120" s="90" t="s">
        <v>116</v>
      </c>
      <c r="J120" s="91"/>
    </row>
    <row r="121" spans="1:10" x14ac:dyDescent="0.2">
      <c r="B121" s="88" t="s">
        <v>807</v>
      </c>
      <c r="C121" s="88" t="s">
        <v>307</v>
      </c>
      <c r="D121" s="88" t="s">
        <v>308</v>
      </c>
      <c r="E121" s="89">
        <v>-558</v>
      </c>
      <c r="F121" s="89">
        <v>5244103.5</v>
      </c>
      <c r="G121" s="89">
        <v>5246145.5</v>
      </c>
      <c r="H121" s="89">
        <v>-2600</v>
      </c>
      <c r="I121" s="90" t="s">
        <v>7257</v>
      </c>
      <c r="J121" s="91"/>
    </row>
    <row r="122" spans="1:10" x14ac:dyDescent="0.2">
      <c r="B122" s="388" t="s">
        <v>807</v>
      </c>
      <c r="C122" s="388" t="s">
        <v>380</v>
      </c>
      <c r="D122" s="388" t="s">
        <v>1056</v>
      </c>
      <c r="F122" s="389">
        <v>588026.64</v>
      </c>
      <c r="G122" s="389">
        <v>588026.64</v>
      </c>
    </row>
    <row r="123" spans="1:10" x14ac:dyDescent="0.2">
      <c r="B123" s="388" t="s">
        <v>807</v>
      </c>
      <c r="C123" s="388" t="s">
        <v>380</v>
      </c>
      <c r="D123" s="388" t="s">
        <v>1057</v>
      </c>
      <c r="F123" s="389">
        <v>19913.580000000002</v>
      </c>
      <c r="G123" s="389">
        <v>19913.580000000002</v>
      </c>
    </row>
    <row r="124" spans="1:10" x14ac:dyDescent="0.2">
      <c r="B124" s="388" t="s">
        <v>807</v>
      </c>
      <c r="C124" s="388" t="s">
        <v>380</v>
      </c>
      <c r="D124" s="388" t="s">
        <v>5364</v>
      </c>
      <c r="F124" s="389">
        <v>1399</v>
      </c>
      <c r="G124" s="389">
        <v>1399</v>
      </c>
    </row>
    <row r="125" spans="1:10" x14ac:dyDescent="0.2">
      <c r="B125" s="388" t="s">
        <v>807</v>
      </c>
      <c r="C125" s="388" t="s">
        <v>380</v>
      </c>
      <c r="D125" s="388" t="s">
        <v>7258</v>
      </c>
      <c r="F125" s="389">
        <v>5202</v>
      </c>
      <c r="G125" s="389">
        <v>5202</v>
      </c>
    </row>
    <row r="126" spans="1:10" x14ac:dyDescent="0.2">
      <c r="B126" s="88" t="s">
        <v>807</v>
      </c>
      <c r="C126" s="88" t="s">
        <v>380</v>
      </c>
      <c r="D126" s="88" t="s">
        <v>308</v>
      </c>
      <c r="E126" s="89"/>
      <c r="F126" s="89">
        <v>588026.64</v>
      </c>
      <c r="G126" s="89">
        <v>588026.64</v>
      </c>
      <c r="H126" s="89"/>
      <c r="I126" s="90" t="s">
        <v>7259</v>
      </c>
      <c r="J126" s="91"/>
    </row>
    <row r="127" spans="1:10" x14ac:dyDescent="0.2">
      <c r="B127" s="388" t="s">
        <v>807</v>
      </c>
      <c r="C127" s="388" t="s">
        <v>822</v>
      </c>
      <c r="D127" s="388" t="s">
        <v>859</v>
      </c>
      <c r="G127" s="389">
        <v>1400</v>
      </c>
      <c r="H127" s="389">
        <v>-1400</v>
      </c>
      <c r="I127" s="390" t="s">
        <v>1046</v>
      </c>
    </row>
    <row r="128" spans="1:10" x14ac:dyDescent="0.2">
      <c r="B128" s="88" t="s">
        <v>807</v>
      </c>
      <c r="C128" s="88" t="s">
        <v>822</v>
      </c>
      <c r="D128" s="88" t="s">
        <v>308</v>
      </c>
      <c r="E128" s="89"/>
      <c r="F128" s="89"/>
      <c r="G128" s="89">
        <v>1400</v>
      </c>
      <c r="H128" s="89">
        <v>-1400</v>
      </c>
      <c r="I128" s="90" t="s">
        <v>7869</v>
      </c>
      <c r="J128" s="91"/>
    </row>
    <row r="129" spans="1:10" x14ac:dyDescent="0.2">
      <c r="B129" s="388" t="s">
        <v>807</v>
      </c>
      <c r="C129" s="388" t="s">
        <v>840</v>
      </c>
      <c r="D129" s="388" t="s">
        <v>1052</v>
      </c>
      <c r="G129" s="389">
        <v>29800</v>
      </c>
      <c r="H129" s="389">
        <v>-29800</v>
      </c>
      <c r="I129" s="390" t="s">
        <v>1053</v>
      </c>
    </row>
    <row r="130" spans="1:10" x14ac:dyDescent="0.2">
      <c r="B130" s="88" t="s">
        <v>807</v>
      </c>
      <c r="C130" s="88" t="s">
        <v>840</v>
      </c>
      <c r="D130" s="88" t="s">
        <v>308</v>
      </c>
      <c r="E130" s="89"/>
      <c r="F130" s="89"/>
      <c r="G130" s="89">
        <v>29800</v>
      </c>
      <c r="H130" s="89">
        <v>-29800</v>
      </c>
      <c r="I130" s="90" t="s">
        <v>7870</v>
      </c>
      <c r="J130" s="91"/>
    </row>
    <row r="131" spans="1:10" x14ac:dyDescent="0.2">
      <c r="A131" s="95">
        <v>102</v>
      </c>
      <c r="B131" s="88" t="s">
        <v>807</v>
      </c>
      <c r="C131" s="88" t="s">
        <v>343</v>
      </c>
      <c r="D131" s="88" t="s">
        <v>308</v>
      </c>
      <c r="E131" s="89">
        <v>-558</v>
      </c>
      <c r="F131" s="89">
        <v>5832130.1399999997</v>
      </c>
      <c r="G131" s="89">
        <v>5865372.1399999997</v>
      </c>
      <c r="H131" s="89">
        <v>-33800</v>
      </c>
      <c r="I131" s="90" t="s">
        <v>810</v>
      </c>
      <c r="J131" s="91"/>
    </row>
    <row r="132" spans="1:10" x14ac:dyDescent="0.2">
      <c r="B132" s="88" t="s">
        <v>811</v>
      </c>
      <c r="C132" s="88" t="s">
        <v>307</v>
      </c>
      <c r="D132" s="88" t="s">
        <v>308</v>
      </c>
      <c r="E132" s="89">
        <v>-14451.69</v>
      </c>
      <c r="F132" s="89">
        <v>359212.11</v>
      </c>
      <c r="G132" s="89">
        <v>360159.72</v>
      </c>
      <c r="H132" s="89">
        <v>-15399.3</v>
      </c>
      <c r="I132" s="90" t="s">
        <v>703</v>
      </c>
      <c r="J132" s="91"/>
    </row>
    <row r="133" spans="1:10" x14ac:dyDescent="0.2">
      <c r="B133" s="88" t="s">
        <v>811</v>
      </c>
      <c r="C133" s="88" t="s">
        <v>384</v>
      </c>
      <c r="D133" s="88" t="s">
        <v>308</v>
      </c>
      <c r="E133" s="89"/>
      <c r="F133" s="89">
        <v>56000</v>
      </c>
      <c r="G133" s="89">
        <v>56000</v>
      </c>
      <c r="H133" s="89"/>
      <c r="I133" s="90" t="s">
        <v>812</v>
      </c>
      <c r="J133" s="91"/>
    </row>
    <row r="134" spans="1:10" x14ac:dyDescent="0.2">
      <c r="A134" s="95">
        <v>103</v>
      </c>
      <c r="B134" s="88" t="s">
        <v>811</v>
      </c>
      <c r="C134" s="88" t="s">
        <v>343</v>
      </c>
      <c r="D134" s="88" t="s">
        <v>308</v>
      </c>
      <c r="E134" s="89">
        <v>-14451.69</v>
      </c>
      <c r="F134" s="89">
        <v>415212.11</v>
      </c>
      <c r="G134" s="89">
        <v>416159.72</v>
      </c>
      <c r="H134" s="89">
        <v>-15399.3</v>
      </c>
      <c r="I134" s="90" t="s">
        <v>813</v>
      </c>
      <c r="J134" s="91"/>
    </row>
    <row r="135" spans="1:10" x14ac:dyDescent="0.2">
      <c r="B135" s="88" t="s">
        <v>814</v>
      </c>
      <c r="C135" s="88" t="s">
        <v>307</v>
      </c>
      <c r="D135" s="88" t="s">
        <v>308</v>
      </c>
      <c r="E135" s="89"/>
      <c r="F135" s="89">
        <v>2602286.9900000002</v>
      </c>
      <c r="G135" s="89">
        <v>2602286.9900000002</v>
      </c>
      <c r="H135" s="89"/>
      <c r="I135" s="90" t="s">
        <v>815</v>
      </c>
      <c r="J135" s="91"/>
    </row>
    <row r="136" spans="1:10" x14ac:dyDescent="0.2">
      <c r="B136" s="388" t="s">
        <v>814</v>
      </c>
      <c r="C136" s="388" t="s">
        <v>319</v>
      </c>
      <c r="D136" s="388" t="s">
        <v>1056</v>
      </c>
      <c r="F136" s="389">
        <v>2060863.52</v>
      </c>
      <c r="G136" s="389">
        <v>2383374.2400000002</v>
      </c>
      <c r="H136" s="389">
        <v>-322510.71999999997</v>
      </c>
    </row>
    <row r="137" spans="1:10" x14ac:dyDescent="0.2">
      <c r="B137" s="388" t="s">
        <v>814</v>
      </c>
      <c r="C137" s="388" t="s">
        <v>319</v>
      </c>
      <c r="D137" s="388" t="s">
        <v>1057</v>
      </c>
      <c r="F137" s="389">
        <v>76174</v>
      </c>
      <c r="G137" s="389">
        <v>88110</v>
      </c>
      <c r="H137" s="389">
        <v>-11936</v>
      </c>
    </row>
    <row r="138" spans="1:10" x14ac:dyDescent="0.2">
      <c r="B138" s="88" t="s">
        <v>814</v>
      </c>
      <c r="C138" s="88" t="s">
        <v>319</v>
      </c>
      <c r="D138" s="88" t="s">
        <v>308</v>
      </c>
      <c r="E138" s="89"/>
      <c r="F138" s="89">
        <v>2060863.52</v>
      </c>
      <c r="G138" s="89">
        <v>2383374.2400000002</v>
      </c>
      <c r="H138" s="89">
        <v>-322510.71999999997</v>
      </c>
      <c r="I138" s="90" t="s">
        <v>816</v>
      </c>
      <c r="J138" s="91"/>
    </row>
    <row r="139" spans="1:10" x14ac:dyDescent="0.2">
      <c r="A139" s="95">
        <v>107</v>
      </c>
      <c r="B139" s="88" t="s">
        <v>814</v>
      </c>
      <c r="C139" s="88" t="s">
        <v>343</v>
      </c>
      <c r="D139" s="88" t="s">
        <v>308</v>
      </c>
      <c r="E139" s="89"/>
      <c r="F139" s="89">
        <v>4663150.51</v>
      </c>
      <c r="G139" s="89">
        <v>4985661.2300000004</v>
      </c>
      <c r="H139" s="89">
        <v>-322510.71999999997</v>
      </c>
      <c r="I139" s="90" t="s">
        <v>817</v>
      </c>
      <c r="J139" s="91"/>
    </row>
    <row r="140" spans="1:10" x14ac:dyDescent="0.2">
      <c r="B140" s="88" t="s">
        <v>818</v>
      </c>
      <c r="C140" s="88" t="s">
        <v>307</v>
      </c>
      <c r="D140" s="88" t="s">
        <v>308</v>
      </c>
      <c r="E140" s="89">
        <v>-344904</v>
      </c>
      <c r="F140" s="89">
        <v>6688885</v>
      </c>
      <c r="G140" s="89">
        <v>6711782</v>
      </c>
      <c r="H140" s="89">
        <v>-367801</v>
      </c>
      <c r="I140" s="90" t="s">
        <v>819</v>
      </c>
      <c r="J140" s="91"/>
    </row>
    <row r="141" spans="1:10" x14ac:dyDescent="0.2">
      <c r="B141" s="88" t="s">
        <v>818</v>
      </c>
      <c r="C141" s="88" t="s">
        <v>347</v>
      </c>
      <c r="D141" s="88" t="s">
        <v>308</v>
      </c>
      <c r="E141" s="89">
        <v>-1020</v>
      </c>
      <c r="F141" s="89">
        <v>65392</v>
      </c>
      <c r="G141" s="89">
        <v>68410</v>
      </c>
      <c r="H141" s="89">
        <v>-4038</v>
      </c>
      <c r="I141" s="90" t="s">
        <v>820</v>
      </c>
      <c r="J141" s="91"/>
    </row>
    <row r="142" spans="1:10" x14ac:dyDescent="0.2">
      <c r="B142" s="88" t="s">
        <v>818</v>
      </c>
      <c r="C142" s="88" t="s">
        <v>394</v>
      </c>
      <c r="D142" s="88" t="s">
        <v>308</v>
      </c>
      <c r="E142" s="89">
        <v>-37154</v>
      </c>
      <c r="F142" s="89">
        <v>629314</v>
      </c>
      <c r="G142" s="89">
        <v>611609</v>
      </c>
      <c r="H142" s="89">
        <v>-19449</v>
      </c>
      <c r="I142" s="90" t="s">
        <v>6638</v>
      </c>
      <c r="J142" s="91"/>
    </row>
    <row r="143" spans="1:10" x14ac:dyDescent="0.2">
      <c r="B143" s="88" t="s">
        <v>818</v>
      </c>
      <c r="C143" s="88" t="s">
        <v>822</v>
      </c>
      <c r="D143" s="88" t="s">
        <v>308</v>
      </c>
      <c r="E143" s="89"/>
      <c r="F143" s="89">
        <v>23304</v>
      </c>
      <c r="G143" s="89">
        <v>23304</v>
      </c>
      <c r="H143" s="89"/>
      <c r="I143" s="90" t="s">
        <v>823</v>
      </c>
      <c r="J143" s="91"/>
    </row>
    <row r="144" spans="1:10" x14ac:dyDescent="0.2">
      <c r="A144" s="95">
        <v>113</v>
      </c>
      <c r="B144" s="88" t="s">
        <v>818</v>
      </c>
      <c r="C144" s="88" t="s">
        <v>343</v>
      </c>
      <c r="D144" s="88" t="s">
        <v>308</v>
      </c>
      <c r="E144" s="89">
        <v>-383078</v>
      </c>
      <c r="F144" s="89">
        <v>7406895</v>
      </c>
      <c r="G144" s="89">
        <v>7415105</v>
      </c>
      <c r="H144" s="89">
        <v>-391288</v>
      </c>
      <c r="I144" s="90" t="s">
        <v>824</v>
      </c>
      <c r="J144" s="91"/>
    </row>
    <row r="145" spans="1:10" x14ac:dyDescent="0.2">
      <c r="B145" s="88" t="s">
        <v>825</v>
      </c>
      <c r="C145" s="88" t="s">
        <v>307</v>
      </c>
      <c r="D145" s="88" t="s">
        <v>308</v>
      </c>
      <c r="E145" s="89"/>
      <c r="F145" s="89">
        <v>42240</v>
      </c>
      <c r="G145" s="89">
        <v>42240</v>
      </c>
      <c r="H145" s="89"/>
      <c r="I145" s="90" t="s">
        <v>826</v>
      </c>
      <c r="J145" s="91"/>
    </row>
    <row r="146" spans="1:10" x14ac:dyDescent="0.2">
      <c r="B146" s="88" t="s">
        <v>825</v>
      </c>
      <c r="C146" s="88" t="s">
        <v>319</v>
      </c>
      <c r="D146" s="88" t="s">
        <v>308</v>
      </c>
      <c r="E146" s="89"/>
      <c r="F146" s="89">
        <v>30</v>
      </c>
      <c r="G146" s="89">
        <v>30</v>
      </c>
      <c r="H146" s="89"/>
      <c r="I146" s="90" t="s">
        <v>1061</v>
      </c>
      <c r="J146" s="91"/>
    </row>
    <row r="147" spans="1:10" x14ac:dyDescent="0.2">
      <c r="B147" s="88" t="s">
        <v>825</v>
      </c>
      <c r="C147" s="88" t="s">
        <v>343</v>
      </c>
      <c r="D147" s="88" t="s">
        <v>308</v>
      </c>
      <c r="E147" s="89"/>
      <c r="F147" s="89">
        <v>42270</v>
      </c>
      <c r="G147" s="89">
        <v>42270</v>
      </c>
      <c r="H147" s="89"/>
      <c r="I147" s="90" t="s">
        <v>827</v>
      </c>
      <c r="J147" s="91"/>
    </row>
    <row r="148" spans="1:10" x14ac:dyDescent="0.2">
      <c r="B148" s="88" t="s">
        <v>828</v>
      </c>
      <c r="C148" s="88" t="s">
        <v>307</v>
      </c>
      <c r="D148" s="88" t="s">
        <v>308</v>
      </c>
      <c r="E148" s="89">
        <v>-205292</v>
      </c>
      <c r="F148" s="89">
        <v>2252865</v>
      </c>
      <c r="G148" s="89">
        <v>2260661</v>
      </c>
      <c r="H148" s="89">
        <v>-213088</v>
      </c>
      <c r="I148" s="90" t="s">
        <v>829</v>
      </c>
      <c r="J148" s="91"/>
    </row>
    <row r="149" spans="1:10" x14ac:dyDescent="0.2">
      <c r="B149" s="88" t="s">
        <v>828</v>
      </c>
      <c r="C149" s="88" t="s">
        <v>319</v>
      </c>
      <c r="D149" s="88" t="s">
        <v>308</v>
      </c>
      <c r="E149" s="89">
        <v>-98831</v>
      </c>
      <c r="F149" s="89">
        <v>1044838</v>
      </c>
      <c r="G149" s="89">
        <v>1039938</v>
      </c>
      <c r="H149" s="89">
        <v>-93931</v>
      </c>
      <c r="I149" s="90" t="s">
        <v>830</v>
      </c>
      <c r="J149" s="91"/>
    </row>
    <row r="150" spans="1:10" x14ac:dyDescent="0.2">
      <c r="B150" s="88" t="s">
        <v>828</v>
      </c>
      <c r="C150" s="88" t="s">
        <v>863</v>
      </c>
      <c r="D150" s="88" t="s">
        <v>308</v>
      </c>
      <c r="E150" s="89"/>
      <c r="F150" s="89">
        <v>22006</v>
      </c>
      <c r="G150" s="89">
        <v>26487</v>
      </c>
      <c r="H150" s="89">
        <v>-4481</v>
      </c>
      <c r="I150" s="90" t="s">
        <v>7871</v>
      </c>
      <c r="J150" s="91"/>
    </row>
    <row r="151" spans="1:10" x14ac:dyDescent="0.2">
      <c r="B151" s="88" t="s">
        <v>828</v>
      </c>
      <c r="C151" s="88" t="s">
        <v>521</v>
      </c>
      <c r="D151" s="88" t="s">
        <v>308</v>
      </c>
      <c r="E151" s="89"/>
      <c r="F151" s="89"/>
      <c r="G151" s="89">
        <v>3713</v>
      </c>
      <c r="H151" s="89">
        <v>-3713</v>
      </c>
      <c r="I151" s="90" t="s">
        <v>7872</v>
      </c>
      <c r="J151" s="91"/>
    </row>
    <row r="152" spans="1:10" x14ac:dyDescent="0.2">
      <c r="A152" s="95">
        <v>112</v>
      </c>
      <c r="B152" s="88" t="s">
        <v>828</v>
      </c>
      <c r="C152" s="88" t="s">
        <v>343</v>
      </c>
      <c r="D152" s="88" t="s">
        <v>308</v>
      </c>
      <c r="E152" s="89">
        <v>-304123</v>
      </c>
      <c r="F152" s="89">
        <v>3319709</v>
      </c>
      <c r="G152" s="89">
        <v>3330799</v>
      </c>
      <c r="H152" s="89">
        <v>-315213</v>
      </c>
      <c r="I152" s="90" t="s">
        <v>831</v>
      </c>
      <c r="J152" s="91"/>
    </row>
    <row r="153" spans="1:10" x14ac:dyDescent="0.2">
      <c r="B153" s="88" t="s">
        <v>832</v>
      </c>
      <c r="C153" s="88" t="s">
        <v>307</v>
      </c>
      <c r="D153" s="88" t="s">
        <v>308</v>
      </c>
      <c r="E153" s="89">
        <v>-835977.86</v>
      </c>
      <c r="F153" s="89">
        <v>14890805.57</v>
      </c>
      <c r="G153" s="89">
        <v>14531580.93</v>
      </c>
      <c r="H153" s="89">
        <v>-476753.22</v>
      </c>
      <c r="I153" s="90" t="s">
        <v>833</v>
      </c>
      <c r="J153" s="91"/>
    </row>
    <row r="154" spans="1:10" x14ac:dyDescent="0.2">
      <c r="B154" s="88" t="s">
        <v>832</v>
      </c>
      <c r="C154" s="88" t="s">
        <v>380</v>
      </c>
      <c r="D154" s="88" t="s">
        <v>308</v>
      </c>
      <c r="E154" s="89"/>
      <c r="F154" s="89">
        <v>371530.3</v>
      </c>
      <c r="G154" s="89">
        <v>371530.3</v>
      </c>
      <c r="H154" s="89"/>
      <c r="I154" s="90" t="s">
        <v>834</v>
      </c>
      <c r="J154" s="91"/>
    </row>
    <row r="155" spans="1:10" x14ac:dyDescent="0.2">
      <c r="B155" s="88" t="s">
        <v>832</v>
      </c>
      <c r="C155" s="88" t="s">
        <v>319</v>
      </c>
      <c r="D155" s="88" t="s">
        <v>308</v>
      </c>
      <c r="E155" s="89">
        <v>-1175517.18</v>
      </c>
      <c r="F155" s="89">
        <v>2410402.85</v>
      </c>
      <c r="G155" s="89">
        <v>1818596.67</v>
      </c>
      <c r="H155" s="89">
        <v>-583711</v>
      </c>
      <c r="I155" s="90" t="s">
        <v>835</v>
      </c>
      <c r="J155" s="91"/>
    </row>
    <row r="156" spans="1:10" x14ac:dyDescent="0.2">
      <c r="B156" s="88" t="s">
        <v>832</v>
      </c>
      <c r="C156" s="88" t="s">
        <v>349</v>
      </c>
      <c r="D156" s="88" t="s">
        <v>308</v>
      </c>
      <c r="E156" s="89">
        <v>-5900</v>
      </c>
      <c r="F156" s="89">
        <v>70800</v>
      </c>
      <c r="G156" s="89">
        <v>70800</v>
      </c>
      <c r="H156" s="89">
        <v>-5900</v>
      </c>
      <c r="I156" s="90" t="s">
        <v>836</v>
      </c>
      <c r="J156" s="91"/>
    </row>
    <row r="157" spans="1:10" x14ac:dyDescent="0.2">
      <c r="B157" s="88" t="s">
        <v>832</v>
      </c>
      <c r="C157" s="88" t="s">
        <v>320</v>
      </c>
      <c r="D157" s="88" t="s">
        <v>308</v>
      </c>
      <c r="E157" s="89"/>
      <c r="F157" s="89">
        <v>10000</v>
      </c>
      <c r="G157" s="89">
        <v>10000</v>
      </c>
      <c r="H157" s="89"/>
      <c r="I157" s="90" t="s">
        <v>1063</v>
      </c>
      <c r="J157" s="91"/>
    </row>
    <row r="158" spans="1:10" x14ac:dyDescent="0.2">
      <c r="A158" s="95">
        <v>110</v>
      </c>
      <c r="B158" s="88" t="s">
        <v>832</v>
      </c>
      <c r="C158" s="88" t="s">
        <v>822</v>
      </c>
      <c r="D158" s="88" t="s">
        <v>308</v>
      </c>
      <c r="E158" s="89">
        <v>-37931.29</v>
      </c>
      <c r="F158" s="89">
        <v>150233.37</v>
      </c>
      <c r="G158" s="89">
        <v>150387.51999999999</v>
      </c>
      <c r="H158" s="89">
        <v>-38085.440000000002</v>
      </c>
      <c r="I158" s="90" t="s">
        <v>839</v>
      </c>
      <c r="J158" s="91"/>
    </row>
    <row r="159" spans="1:10" x14ac:dyDescent="0.2">
      <c r="B159" s="88" t="s">
        <v>832</v>
      </c>
      <c r="C159" s="88" t="s">
        <v>840</v>
      </c>
      <c r="D159" s="88" t="s">
        <v>308</v>
      </c>
      <c r="E159" s="89"/>
      <c r="F159" s="89">
        <v>1880050</v>
      </c>
      <c r="G159" s="89">
        <v>1880050</v>
      </c>
      <c r="H159" s="89"/>
      <c r="I159" s="90" t="s">
        <v>7873</v>
      </c>
      <c r="J159" s="91"/>
    </row>
    <row r="160" spans="1:10" x14ac:dyDescent="0.2">
      <c r="B160" s="88" t="s">
        <v>832</v>
      </c>
      <c r="C160" s="88" t="s">
        <v>842</v>
      </c>
      <c r="D160" s="88" t="s">
        <v>308</v>
      </c>
      <c r="E160" s="89">
        <v>-600000</v>
      </c>
      <c r="F160" s="89">
        <v>600000</v>
      </c>
      <c r="G160" s="89">
        <v>600000</v>
      </c>
      <c r="H160" s="89">
        <v>-600000</v>
      </c>
      <c r="I160" s="90" t="s">
        <v>843</v>
      </c>
      <c r="J160" s="91"/>
    </row>
    <row r="161" spans="1:10" x14ac:dyDescent="0.2">
      <c r="A161" s="95" t="s">
        <v>7925</v>
      </c>
      <c r="B161" s="88" t="s">
        <v>832</v>
      </c>
      <c r="C161" s="88" t="s">
        <v>343</v>
      </c>
      <c r="D161" s="88" t="s">
        <v>308</v>
      </c>
      <c r="E161" s="89">
        <v>-2655326.33</v>
      </c>
      <c r="F161" s="89">
        <v>20383822.09</v>
      </c>
      <c r="G161" s="89">
        <v>19432945.420000002</v>
      </c>
      <c r="H161" s="89">
        <v>-1704449.66</v>
      </c>
      <c r="I161" s="90" t="s">
        <v>844</v>
      </c>
      <c r="J161" s="91"/>
    </row>
    <row r="162" spans="1:10" x14ac:dyDescent="0.2">
      <c r="B162" s="88" t="s">
        <v>845</v>
      </c>
      <c r="C162" s="88" t="s">
        <v>307</v>
      </c>
      <c r="D162" s="88" t="s">
        <v>308</v>
      </c>
      <c r="E162" s="89">
        <v>-158240</v>
      </c>
      <c r="F162" s="89">
        <v>1590640</v>
      </c>
      <c r="G162" s="89">
        <v>1529500</v>
      </c>
      <c r="H162" s="89">
        <v>-97100</v>
      </c>
      <c r="I162" s="90" t="s">
        <v>846</v>
      </c>
      <c r="J162" s="91"/>
    </row>
    <row r="163" spans="1:10" x14ac:dyDescent="0.2">
      <c r="A163" s="95">
        <v>112</v>
      </c>
      <c r="B163" s="88" t="s">
        <v>845</v>
      </c>
      <c r="C163" s="88" t="s">
        <v>343</v>
      </c>
      <c r="D163" s="88" t="s">
        <v>308</v>
      </c>
      <c r="E163" s="89">
        <v>-158240</v>
      </c>
      <c r="F163" s="89">
        <v>1590640</v>
      </c>
      <c r="G163" s="89">
        <v>1529500</v>
      </c>
      <c r="H163" s="89">
        <v>-97100</v>
      </c>
      <c r="I163" s="90" t="s">
        <v>846</v>
      </c>
      <c r="J163" s="91"/>
    </row>
    <row r="164" spans="1:10" x14ac:dyDescent="0.2">
      <c r="B164" s="88" t="s">
        <v>847</v>
      </c>
      <c r="C164" s="88" t="s">
        <v>307</v>
      </c>
      <c r="D164" s="88" t="s">
        <v>308</v>
      </c>
      <c r="E164" s="89">
        <v>-124463</v>
      </c>
      <c r="F164" s="89">
        <v>1332787</v>
      </c>
      <c r="G164" s="89">
        <v>1333103</v>
      </c>
      <c r="H164" s="89">
        <v>-124779</v>
      </c>
      <c r="I164" s="90" t="s">
        <v>710</v>
      </c>
      <c r="J164" s="91"/>
    </row>
    <row r="165" spans="1:10" x14ac:dyDescent="0.2">
      <c r="B165" s="88" t="s">
        <v>847</v>
      </c>
      <c r="C165" s="88" t="s">
        <v>319</v>
      </c>
      <c r="D165" s="88" t="s">
        <v>308</v>
      </c>
      <c r="E165" s="89">
        <v>-6681</v>
      </c>
      <c r="F165" s="89">
        <v>119101</v>
      </c>
      <c r="G165" s="89">
        <v>116526</v>
      </c>
      <c r="H165" s="89">
        <v>-4106</v>
      </c>
      <c r="I165" s="90" t="s">
        <v>711</v>
      </c>
      <c r="J165" s="91"/>
    </row>
    <row r="166" spans="1:10" x14ac:dyDescent="0.2">
      <c r="B166" s="88" t="s">
        <v>847</v>
      </c>
      <c r="C166" s="88" t="s">
        <v>347</v>
      </c>
      <c r="D166" s="88" t="s">
        <v>308</v>
      </c>
      <c r="E166" s="89">
        <v>1340</v>
      </c>
      <c r="F166" s="89">
        <v>520</v>
      </c>
      <c r="G166" s="89">
        <v>2100</v>
      </c>
      <c r="H166" s="89">
        <v>-240</v>
      </c>
      <c r="I166" s="90" t="s">
        <v>848</v>
      </c>
      <c r="J166" s="91"/>
    </row>
    <row r="167" spans="1:10" x14ac:dyDescent="0.2">
      <c r="A167" s="95">
        <v>112</v>
      </c>
      <c r="B167" s="88" t="s">
        <v>847</v>
      </c>
      <c r="C167" s="88" t="s">
        <v>343</v>
      </c>
      <c r="D167" s="88" t="s">
        <v>308</v>
      </c>
      <c r="E167" s="89">
        <v>-129804</v>
      </c>
      <c r="F167" s="89">
        <v>1452408</v>
      </c>
      <c r="G167" s="89">
        <v>1451729</v>
      </c>
      <c r="H167" s="89">
        <v>-129125</v>
      </c>
      <c r="I167" s="90" t="s">
        <v>849</v>
      </c>
      <c r="J167" s="91"/>
    </row>
    <row r="168" spans="1:10" x14ac:dyDescent="0.2">
      <c r="B168" s="88" t="s">
        <v>850</v>
      </c>
      <c r="C168" s="88" t="s">
        <v>319</v>
      </c>
      <c r="D168" s="88" t="s">
        <v>308</v>
      </c>
      <c r="E168" s="89">
        <v>388459.11</v>
      </c>
      <c r="F168" s="89">
        <v>1686622.55</v>
      </c>
      <c r="G168" s="89">
        <v>1705400.79</v>
      </c>
      <c r="H168" s="89">
        <v>369680.87</v>
      </c>
      <c r="I168" s="90" t="s">
        <v>851</v>
      </c>
      <c r="J168" s="91"/>
    </row>
    <row r="169" spans="1:10" x14ac:dyDescent="0.2">
      <c r="A169" s="95">
        <v>63</v>
      </c>
      <c r="B169" s="88" t="s">
        <v>850</v>
      </c>
      <c r="C169" s="88" t="s">
        <v>349</v>
      </c>
      <c r="D169" s="88" t="s">
        <v>308</v>
      </c>
      <c r="E169" s="89">
        <v>204268</v>
      </c>
      <c r="F169" s="89">
        <v>371455</v>
      </c>
      <c r="G169" s="89">
        <v>204268</v>
      </c>
      <c r="H169" s="89">
        <v>371455</v>
      </c>
      <c r="I169" s="90" t="s">
        <v>5464</v>
      </c>
      <c r="J169" s="91"/>
    </row>
    <row r="170" spans="1:10" x14ac:dyDescent="0.2">
      <c r="B170" s="88" t="s">
        <v>850</v>
      </c>
      <c r="C170" s="88" t="s">
        <v>320</v>
      </c>
      <c r="D170" s="88" t="s">
        <v>308</v>
      </c>
      <c r="E170" s="89">
        <v>459688.68</v>
      </c>
      <c r="F170" s="89"/>
      <c r="G170" s="89">
        <v>191315.52</v>
      </c>
      <c r="H170" s="89">
        <v>268373.15999999997</v>
      </c>
      <c r="I170" s="90" t="s">
        <v>5365</v>
      </c>
      <c r="J170" s="91"/>
    </row>
    <row r="171" spans="1:10" x14ac:dyDescent="0.2">
      <c r="B171" s="88" t="s">
        <v>850</v>
      </c>
      <c r="C171" s="88" t="s">
        <v>321</v>
      </c>
      <c r="D171" s="88" t="s">
        <v>308</v>
      </c>
      <c r="E171" s="89">
        <v>367112.16</v>
      </c>
      <c r="F171" s="89">
        <v>417500.01</v>
      </c>
      <c r="G171" s="89">
        <v>467112.16</v>
      </c>
      <c r="H171" s="89">
        <v>317500.01</v>
      </c>
      <c r="I171" s="90" t="s">
        <v>5975</v>
      </c>
      <c r="J171" s="91"/>
    </row>
    <row r="172" spans="1:10" x14ac:dyDescent="0.2">
      <c r="B172" s="88" t="s">
        <v>850</v>
      </c>
      <c r="C172" s="88" t="s">
        <v>347</v>
      </c>
      <c r="D172" s="88" t="s">
        <v>308</v>
      </c>
      <c r="E172" s="89">
        <v>75803.539999999994</v>
      </c>
      <c r="F172" s="89">
        <v>110923.66</v>
      </c>
      <c r="G172" s="89">
        <v>105581.89</v>
      </c>
      <c r="H172" s="89">
        <v>81145.31</v>
      </c>
      <c r="I172" s="90" t="s">
        <v>6639</v>
      </c>
      <c r="J172" s="91"/>
    </row>
    <row r="173" spans="1:10" x14ac:dyDescent="0.2">
      <c r="B173" s="88" t="s">
        <v>850</v>
      </c>
      <c r="C173" s="88" t="s">
        <v>959</v>
      </c>
      <c r="D173" s="88" t="s">
        <v>308</v>
      </c>
      <c r="E173" s="89">
        <v>137940</v>
      </c>
      <c r="F173" s="89"/>
      <c r="G173" s="89">
        <v>137940</v>
      </c>
      <c r="H173" s="89"/>
      <c r="I173" s="90" t="s">
        <v>1064</v>
      </c>
      <c r="J173" s="91"/>
    </row>
    <row r="174" spans="1:10" x14ac:dyDescent="0.2">
      <c r="B174" s="88" t="s">
        <v>850</v>
      </c>
      <c r="C174" s="88" t="s">
        <v>853</v>
      </c>
      <c r="D174" s="88" t="s">
        <v>308</v>
      </c>
      <c r="E174" s="89">
        <v>3794.56</v>
      </c>
      <c r="F174" s="89">
        <v>3794.56</v>
      </c>
      <c r="G174" s="89">
        <v>3794.56</v>
      </c>
      <c r="H174" s="89">
        <v>3794.56</v>
      </c>
      <c r="I174" s="90" t="s">
        <v>854</v>
      </c>
      <c r="J174" s="91"/>
    </row>
    <row r="175" spans="1:10" x14ac:dyDescent="0.2">
      <c r="A175" s="95" t="s">
        <v>7919</v>
      </c>
      <c r="B175" s="88" t="s">
        <v>850</v>
      </c>
      <c r="C175" s="88" t="s">
        <v>343</v>
      </c>
      <c r="D175" s="88" t="s">
        <v>308</v>
      </c>
      <c r="E175" s="89">
        <v>1637066.05</v>
      </c>
      <c r="F175" s="89">
        <v>2590295.7799999998</v>
      </c>
      <c r="G175" s="89">
        <v>2815412.92</v>
      </c>
      <c r="H175" s="89">
        <v>1411948.91</v>
      </c>
      <c r="I175" s="90" t="s">
        <v>855</v>
      </c>
      <c r="J175" s="91"/>
    </row>
    <row r="176" spans="1:10" x14ac:dyDescent="0.2">
      <c r="B176" s="388" t="s">
        <v>1065</v>
      </c>
      <c r="C176" s="388" t="s">
        <v>822</v>
      </c>
      <c r="D176" s="388" t="s">
        <v>1047</v>
      </c>
      <c r="E176" s="389">
        <v>1018684</v>
      </c>
      <c r="F176" s="389">
        <v>1266472</v>
      </c>
      <c r="G176" s="389">
        <v>1142578</v>
      </c>
      <c r="H176" s="389">
        <v>1142578</v>
      </c>
      <c r="I176" s="390" t="s">
        <v>1048</v>
      </c>
    </row>
    <row r="177" spans="1:10" x14ac:dyDescent="0.2">
      <c r="B177" s="88" t="s">
        <v>1065</v>
      </c>
      <c r="C177" s="88" t="s">
        <v>822</v>
      </c>
      <c r="D177" s="88" t="s">
        <v>308</v>
      </c>
      <c r="E177" s="89">
        <v>1018684</v>
      </c>
      <c r="F177" s="89">
        <v>1266472</v>
      </c>
      <c r="G177" s="89">
        <v>1142578</v>
      </c>
      <c r="H177" s="89">
        <v>1142578</v>
      </c>
      <c r="I177" s="90" t="s">
        <v>1066</v>
      </c>
      <c r="J177" s="91"/>
    </row>
    <row r="178" spans="1:10" x14ac:dyDescent="0.2">
      <c r="B178" s="388" t="s">
        <v>1065</v>
      </c>
      <c r="C178" s="388" t="s">
        <v>840</v>
      </c>
      <c r="D178" s="388" t="s">
        <v>883</v>
      </c>
      <c r="F178" s="389">
        <v>63720</v>
      </c>
      <c r="G178" s="389">
        <v>63720</v>
      </c>
      <c r="I178" s="390" t="s">
        <v>1041</v>
      </c>
    </row>
    <row r="179" spans="1:10" x14ac:dyDescent="0.2">
      <c r="B179" s="88" t="s">
        <v>1065</v>
      </c>
      <c r="C179" s="88" t="s">
        <v>840</v>
      </c>
      <c r="D179" s="88" t="s">
        <v>308</v>
      </c>
      <c r="E179" s="89"/>
      <c r="F179" s="89">
        <v>63720</v>
      </c>
      <c r="G179" s="89">
        <v>63720</v>
      </c>
      <c r="H179" s="89"/>
      <c r="I179" s="90" t="s">
        <v>1067</v>
      </c>
      <c r="J179" s="91"/>
    </row>
    <row r="180" spans="1:10" x14ac:dyDescent="0.2">
      <c r="A180" s="95">
        <v>66</v>
      </c>
      <c r="B180" s="88" t="s">
        <v>1065</v>
      </c>
      <c r="C180" s="88" t="s">
        <v>343</v>
      </c>
      <c r="D180" s="88" t="s">
        <v>308</v>
      </c>
      <c r="E180" s="89">
        <v>1018684</v>
      </c>
      <c r="F180" s="89">
        <v>1330192</v>
      </c>
      <c r="G180" s="89">
        <v>1206298</v>
      </c>
      <c r="H180" s="89">
        <v>1142578</v>
      </c>
      <c r="I180" s="90" t="s">
        <v>1068</v>
      </c>
      <c r="J180" s="91"/>
    </row>
    <row r="181" spans="1:10" x14ac:dyDescent="0.2">
      <c r="B181" s="88" t="s">
        <v>608</v>
      </c>
      <c r="C181" s="88" t="s">
        <v>307</v>
      </c>
      <c r="D181" s="88" t="s">
        <v>308</v>
      </c>
      <c r="E181" s="89">
        <v>82048.89</v>
      </c>
      <c r="F181" s="89">
        <v>254615.55</v>
      </c>
      <c r="G181" s="89">
        <v>329553.33</v>
      </c>
      <c r="H181" s="89">
        <v>7111.11</v>
      </c>
      <c r="I181" s="90" t="s">
        <v>609</v>
      </c>
      <c r="J181" s="91"/>
    </row>
    <row r="182" spans="1:10" x14ac:dyDescent="0.2">
      <c r="A182" s="95">
        <v>65</v>
      </c>
      <c r="B182" s="88" t="s">
        <v>608</v>
      </c>
      <c r="C182" s="88" t="s">
        <v>343</v>
      </c>
      <c r="D182" s="88" t="s">
        <v>308</v>
      </c>
      <c r="E182" s="89">
        <v>82048.89</v>
      </c>
      <c r="F182" s="89">
        <v>254615.55</v>
      </c>
      <c r="G182" s="89">
        <v>329553.33</v>
      </c>
      <c r="H182" s="89">
        <v>7111.11</v>
      </c>
      <c r="I182" s="90" t="s">
        <v>609</v>
      </c>
      <c r="J182" s="91"/>
    </row>
    <row r="183" spans="1:10" x14ac:dyDescent="0.2">
      <c r="B183" s="88" t="s">
        <v>856</v>
      </c>
      <c r="C183" s="88" t="s">
        <v>307</v>
      </c>
      <c r="D183" s="88" t="s">
        <v>308</v>
      </c>
      <c r="E183" s="89">
        <v>-158245.97</v>
      </c>
      <c r="F183" s="89">
        <v>469318.97</v>
      </c>
      <c r="G183" s="89">
        <v>559770.14</v>
      </c>
      <c r="H183" s="89">
        <v>-248697.14</v>
      </c>
      <c r="I183" s="90" t="s">
        <v>857</v>
      </c>
      <c r="J183" s="91"/>
    </row>
    <row r="184" spans="1:10" x14ac:dyDescent="0.2">
      <c r="B184" s="388" t="s">
        <v>856</v>
      </c>
      <c r="C184" s="388" t="s">
        <v>319</v>
      </c>
      <c r="D184" s="388" t="s">
        <v>1043</v>
      </c>
      <c r="F184" s="389">
        <v>295.10000000000002</v>
      </c>
      <c r="G184" s="389">
        <v>295.10000000000002</v>
      </c>
      <c r="I184" s="390" t="s">
        <v>1044</v>
      </c>
    </row>
    <row r="185" spans="1:10" x14ac:dyDescent="0.2">
      <c r="B185" s="88" t="s">
        <v>856</v>
      </c>
      <c r="C185" s="88" t="s">
        <v>319</v>
      </c>
      <c r="D185" s="88" t="s">
        <v>308</v>
      </c>
      <c r="E185" s="89"/>
      <c r="F185" s="89">
        <v>295.10000000000002</v>
      </c>
      <c r="G185" s="89">
        <v>295.10000000000002</v>
      </c>
      <c r="H185" s="89"/>
      <c r="I185" s="90" t="s">
        <v>1070</v>
      </c>
      <c r="J185" s="91"/>
    </row>
    <row r="186" spans="1:10" x14ac:dyDescent="0.2">
      <c r="B186" s="88" t="s">
        <v>856</v>
      </c>
      <c r="C186" s="88" t="s">
        <v>347</v>
      </c>
      <c r="D186" s="88" t="s">
        <v>308</v>
      </c>
      <c r="E186" s="89"/>
      <c r="F186" s="89">
        <v>2000000</v>
      </c>
      <c r="G186" s="89">
        <v>2000000</v>
      </c>
      <c r="H186" s="89"/>
      <c r="I186" s="90" t="s">
        <v>7260</v>
      </c>
      <c r="J186" s="91"/>
    </row>
    <row r="187" spans="1:10" x14ac:dyDescent="0.2">
      <c r="B187" s="88" t="s">
        <v>856</v>
      </c>
      <c r="C187" s="88" t="s">
        <v>822</v>
      </c>
      <c r="D187" s="88" t="s">
        <v>308</v>
      </c>
      <c r="E187" s="89"/>
      <c r="F187" s="89">
        <v>4000000</v>
      </c>
      <c r="G187" s="89">
        <v>4000000</v>
      </c>
      <c r="H187" s="89"/>
      <c r="I187" s="90" t="s">
        <v>7261</v>
      </c>
      <c r="J187" s="91"/>
    </row>
    <row r="188" spans="1:10" x14ac:dyDescent="0.2">
      <c r="A188" s="95">
        <v>112</v>
      </c>
      <c r="B188" s="88" t="s">
        <v>856</v>
      </c>
      <c r="C188" s="88" t="s">
        <v>343</v>
      </c>
      <c r="D188" s="88" t="s">
        <v>308</v>
      </c>
      <c r="E188" s="89">
        <v>-158245.97</v>
      </c>
      <c r="F188" s="89">
        <v>6469614.0700000003</v>
      </c>
      <c r="G188" s="89">
        <v>6560065.2400000002</v>
      </c>
      <c r="H188" s="89">
        <v>-248697.14</v>
      </c>
      <c r="I188" s="90" t="s">
        <v>857</v>
      </c>
      <c r="J188" s="91"/>
    </row>
    <row r="189" spans="1:10" x14ac:dyDescent="0.2">
      <c r="B189" s="88" t="s">
        <v>1075</v>
      </c>
      <c r="C189" s="88" t="s">
        <v>343</v>
      </c>
      <c r="D189" s="88" t="s">
        <v>308</v>
      </c>
      <c r="E189" s="89">
        <v>1052052.6499999999</v>
      </c>
      <c r="F189" s="89">
        <v>100605907.87</v>
      </c>
      <c r="G189" s="89">
        <v>101346389.12</v>
      </c>
      <c r="H189" s="89">
        <v>311571.40000000002</v>
      </c>
      <c r="I189" s="90" t="s">
        <v>1076</v>
      </c>
      <c r="J189" s="91"/>
    </row>
    <row r="190" spans="1:10" x14ac:dyDescent="0.2">
      <c r="B190" s="88" t="s">
        <v>859</v>
      </c>
      <c r="C190" s="88" t="s">
        <v>307</v>
      </c>
      <c r="D190" s="88" t="s">
        <v>308</v>
      </c>
      <c r="E190" s="89">
        <v>-90932002</v>
      </c>
      <c r="F190" s="89"/>
      <c r="G190" s="89"/>
      <c r="H190" s="89">
        <v>-90932002</v>
      </c>
      <c r="I190" s="90" t="s">
        <v>860</v>
      </c>
      <c r="J190" s="91"/>
    </row>
    <row r="191" spans="1:10" x14ac:dyDescent="0.2">
      <c r="A191" s="95">
        <v>70</v>
      </c>
      <c r="B191" s="88" t="s">
        <v>859</v>
      </c>
      <c r="C191" s="88" t="s">
        <v>343</v>
      </c>
      <c r="D191" s="88" t="s">
        <v>308</v>
      </c>
      <c r="E191" s="89">
        <v>-90932002</v>
      </c>
      <c r="F191" s="89"/>
      <c r="G191" s="89"/>
      <c r="H191" s="89">
        <v>-90932002</v>
      </c>
      <c r="I191" s="90" t="s">
        <v>861</v>
      </c>
      <c r="J191" s="91"/>
    </row>
    <row r="192" spans="1:10" x14ac:dyDescent="0.2">
      <c r="B192" s="88" t="s">
        <v>337</v>
      </c>
      <c r="C192" s="88" t="s">
        <v>307</v>
      </c>
      <c r="D192" s="88" t="s">
        <v>308</v>
      </c>
      <c r="E192" s="89">
        <v>-2196867.54</v>
      </c>
      <c r="F192" s="89"/>
      <c r="G192" s="89"/>
      <c r="H192" s="89">
        <v>-2196867.54</v>
      </c>
      <c r="I192" s="90" t="s">
        <v>862</v>
      </c>
      <c r="J192" s="91"/>
    </row>
    <row r="193" spans="1:10" x14ac:dyDescent="0.2">
      <c r="A193" s="95">
        <v>78</v>
      </c>
      <c r="B193" s="88" t="s">
        <v>337</v>
      </c>
      <c r="C193" s="88" t="s">
        <v>343</v>
      </c>
      <c r="D193" s="88" t="s">
        <v>308</v>
      </c>
      <c r="E193" s="89">
        <v>-2196867.54</v>
      </c>
      <c r="F193" s="89"/>
      <c r="G193" s="89"/>
      <c r="H193" s="89">
        <v>-2196867.54</v>
      </c>
      <c r="I193" s="90" t="s">
        <v>862</v>
      </c>
      <c r="J193" s="91"/>
    </row>
    <row r="194" spans="1:10" x14ac:dyDescent="0.2">
      <c r="B194" s="88" t="s">
        <v>338</v>
      </c>
      <c r="C194" s="88" t="s">
        <v>1080</v>
      </c>
      <c r="D194" s="88" t="s">
        <v>308</v>
      </c>
      <c r="E194" s="89">
        <v>-1766500.14</v>
      </c>
      <c r="F194" s="89"/>
      <c r="G194" s="89"/>
      <c r="H194" s="89">
        <v>-1766500.14</v>
      </c>
      <c r="I194" s="90" t="s">
        <v>1081</v>
      </c>
      <c r="J194" s="91"/>
    </row>
    <row r="195" spans="1:10" x14ac:dyDescent="0.2">
      <c r="B195" s="88" t="s">
        <v>338</v>
      </c>
      <c r="C195" s="88" t="s">
        <v>883</v>
      </c>
      <c r="D195" s="88" t="s">
        <v>308</v>
      </c>
      <c r="E195" s="89">
        <v>-5295219.95</v>
      </c>
      <c r="F195" s="89"/>
      <c r="G195" s="89"/>
      <c r="H195" s="89">
        <v>-5295219.95</v>
      </c>
      <c r="I195" s="90" t="s">
        <v>1294</v>
      </c>
      <c r="J195" s="91"/>
    </row>
    <row r="196" spans="1:10" x14ac:dyDescent="0.2">
      <c r="B196" s="88" t="s">
        <v>338</v>
      </c>
      <c r="C196" s="88" t="s">
        <v>4671</v>
      </c>
      <c r="D196" s="88" t="s">
        <v>308</v>
      </c>
      <c r="E196" s="89">
        <v>-5478641.1600000001</v>
      </c>
      <c r="F196" s="89"/>
      <c r="G196" s="89"/>
      <c r="H196" s="89">
        <v>-5478641.1600000001</v>
      </c>
      <c r="I196" s="90" t="s">
        <v>4672</v>
      </c>
      <c r="J196" s="91"/>
    </row>
    <row r="197" spans="1:10" x14ac:dyDescent="0.2">
      <c r="B197" s="88" t="s">
        <v>338</v>
      </c>
      <c r="C197" s="88" t="s">
        <v>5366</v>
      </c>
      <c r="D197" s="88" t="s">
        <v>308</v>
      </c>
      <c r="E197" s="89">
        <v>-5642634.7199999997</v>
      </c>
      <c r="F197" s="89"/>
      <c r="G197" s="89"/>
      <c r="H197" s="89">
        <v>-5642634.7199999997</v>
      </c>
      <c r="I197" s="90" t="s">
        <v>5367</v>
      </c>
      <c r="J197" s="91"/>
    </row>
    <row r="198" spans="1:10" x14ac:dyDescent="0.2">
      <c r="B198" s="88" t="s">
        <v>338</v>
      </c>
      <c r="C198" s="88" t="s">
        <v>5976</v>
      </c>
      <c r="D198" s="88" t="s">
        <v>308</v>
      </c>
      <c r="E198" s="89">
        <v>-5607738.54</v>
      </c>
      <c r="F198" s="89"/>
      <c r="G198" s="89"/>
      <c r="H198" s="89">
        <v>-5607738.54</v>
      </c>
      <c r="I198" s="90" t="s">
        <v>5977</v>
      </c>
      <c r="J198" s="91"/>
    </row>
    <row r="199" spans="1:10" x14ac:dyDescent="0.2">
      <c r="B199" s="88" t="s">
        <v>338</v>
      </c>
      <c r="C199" s="88" t="s">
        <v>6641</v>
      </c>
      <c r="D199" s="88" t="s">
        <v>308</v>
      </c>
      <c r="E199" s="89">
        <v>-5918552.54</v>
      </c>
      <c r="F199" s="89"/>
      <c r="G199" s="89"/>
      <c r="H199" s="89">
        <v>-5918552.54</v>
      </c>
      <c r="I199" s="90" t="s">
        <v>6642</v>
      </c>
      <c r="J199" s="91"/>
    </row>
    <row r="200" spans="1:10" x14ac:dyDescent="0.2">
      <c r="B200" s="88" t="s">
        <v>338</v>
      </c>
      <c r="C200" s="88" t="s">
        <v>347</v>
      </c>
      <c r="D200" s="88" t="s">
        <v>308</v>
      </c>
      <c r="E200" s="89">
        <v>-5724277.5899999999</v>
      </c>
      <c r="F200" s="89"/>
      <c r="G200" s="89"/>
      <c r="H200" s="89">
        <v>-5724277.5899999999</v>
      </c>
      <c r="I200" s="90" t="s">
        <v>7262</v>
      </c>
      <c r="J200" s="91"/>
    </row>
    <row r="201" spans="1:10" x14ac:dyDescent="0.2">
      <c r="B201" s="88" t="s">
        <v>338</v>
      </c>
      <c r="C201" s="88" t="s">
        <v>947</v>
      </c>
      <c r="D201" s="88" t="s">
        <v>308</v>
      </c>
      <c r="E201" s="89"/>
      <c r="F201" s="89"/>
      <c r="G201" s="89">
        <v>6170403.5999999996</v>
      </c>
      <c r="H201" s="89">
        <v>-6170403.5999999996</v>
      </c>
      <c r="I201" s="90" t="s">
        <v>7874</v>
      </c>
      <c r="J201" s="91"/>
    </row>
    <row r="202" spans="1:10" x14ac:dyDescent="0.2">
      <c r="A202" s="95">
        <v>80</v>
      </c>
      <c r="B202" s="88" t="s">
        <v>338</v>
      </c>
      <c r="C202" s="88" t="s">
        <v>343</v>
      </c>
      <c r="D202" s="88" t="s">
        <v>308</v>
      </c>
      <c r="E202" s="89">
        <v>-35433564.640000001</v>
      </c>
      <c r="F202" s="89"/>
      <c r="G202" s="89">
        <v>6170403.5999999996</v>
      </c>
      <c r="H202" s="89">
        <v>-41603968.240000002</v>
      </c>
      <c r="I202" s="90" t="s">
        <v>865</v>
      </c>
      <c r="J202" s="91"/>
    </row>
    <row r="203" spans="1:10" x14ac:dyDescent="0.2">
      <c r="B203" s="88" t="s">
        <v>872</v>
      </c>
      <c r="C203" s="88" t="s">
        <v>307</v>
      </c>
      <c r="D203" s="88" t="s">
        <v>308</v>
      </c>
      <c r="E203" s="89">
        <v>-6170403.5999999996</v>
      </c>
      <c r="F203" s="89">
        <v>6170403.5999999996</v>
      </c>
      <c r="G203" s="89"/>
      <c r="H203" s="89"/>
      <c r="I203" s="90" t="s">
        <v>873</v>
      </c>
      <c r="J203" s="91"/>
    </row>
    <row r="204" spans="1:10" x14ac:dyDescent="0.2">
      <c r="B204" s="88" t="s">
        <v>872</v>
      </c>
      <c r="C204" s="88" t="s">
        <v>343</v>
      </c>
      <c r="D204" s="88" t="s">
        <v>308</v>
      </c>
      <c r="E204" s="89">
        <v>-6170403.5999999996</v>
      </c>
      <c r="F204" s="89">
        <v>6170403.5999999996</v>
      </c>
      <c r="G204" s="89"/>
      <c r="H204" s="89"/>
      <c r="I204" s="90" t="s">
        <v>7875</v>
      </c>
      <c r="J204" s="91"/>
    </row>
    <row r="205" spans="1:10" x14ac:dyDescent="0.2">
      <c r="A205" s="95" t="s">
        <v>7237</v>
      </c>
      <c r="B205" s="88" t="s">
        <v>875</v>
      </c>
      <c r="C205" s="88" t="s">
        <v>307</v>
      </c>
      <c r="D205" s="88" t="s">
        <v>308</v>
      </c>
      <c r="E205" s="89">
        <v>-584220.66</v>
      </c>
      <c r="F205" s="89">
        <v>3407848.83</v>
      </c>
      <c r="G205" s="89">
        <v>3338928.99</v>
      </c>
      <c r="H205" s="89">
        <v>-515300.82</v>
      </c>
      <c r="I205" s="90" t="s">
        <v>876</v>
      </c>
      <c r="J205" s="136">
        <f>H205+H207+H208+H210</f>
        <v>-3372874.06</v>
      </c>
    </row>
    <row r="206" spans="1:10" x14ac:dyDescent="0.2">
      <c r="A206" s="95" t="s">
        <v>7921</v>
      </c>
      <c r="B206" s="88" t="s">
        <v>875</v>
      </c>
      <c r="C206" s="88" t="s">
        <v>387</v>
      </c>
      <c r="D206" s="88" t="s">
        <v>308</v>
      </c>
      <c r="E206" s="89">
        <v>36221.65</v>
      </c>
      <c r="F206" s="89">
        <v>207013.6</v>
      </c>
      <c r="G206" s="89">
        <v>211286.63</v>
      </c>
      <c r="H206" s="89">
        <v>31948.62</v>
      </c>
      <c r="I206" s="90" t="s">
        <v>877</v>
      </c>
      <c r="J206" s="136">
        <f>H206+H209</f>
        <v>142855.03</v>
      </c>
    </row>
    <row r="207" spans="1:10" x14ac:dyDescent="0.2">
      <c r="A207" s="95" t="s">
        <v>7237</v>
      </c>
      <c r="B207" s="88" t="s">
        <v>875</v>
      </c>
      <c r="C207" s="88" t="s">
        <v>319</v>
      </c>
      <c r="D207" s="88" t="s">
        <v>308</v>
      </c>
      <c r="E207" s="89">
        <v>-848903</v>
      </c>
      <c r="F207" s="89">
        <v>944118</v>
      </c>
      <c r="G207" s="89">
        <v>1047363</v>
      </c>
      <c r="H207" s="89">
        <v>-952148</v>
      </c>
      <c r="I207" s="90" t="s">
        <v>1082</v>
      </c>
      <c r="J207" s="91"/>
    </row>
    <row r="208" spans="1:10" x14ac:dyDescent="0.2">
      <c r="A208" s="95" t="s">
        <v>7237</v>
      </c>
      <c r="B208" s="88" t="s">
        <v>875</v>
      </c>
      <c r="C208" s="88" t="s">
        <v>347</v>
      </c>
      <c r="D208" s="88" t="s">
        <v>308</v>
      </c>
      <c r="E208" s="89">
        <v>-1633879.94</v>
      </c>
      <c r="F208" s="89">
        <v>2964367.28</v>
      </c>
      <c r="G208" s="89">
        <v>3119300.54</v>
      </c>
      <c r="H208" s="89">
        <v>-1788813.2</v>
      </c>
      <c r="I208" s="90" t="s">
        <v>613</v>
      </c>
      <c r="J208" s="91"/>
    </row>
    <row r="209" spans="1:10" x14ac:dyDescent="0.2">
      <c r="A209" s="95" t="s">
        <v>7921</v>
      </c>
      <c r="B209" s="88" t="s">
        <v>875</v>
      </c>
      <c r="C209" s="88" t="s">
        <v>971</v>
      </c>
      <c r="D209" s="88" t="s">
        <v>308</v>
      </c>
      <c r="E209" s="89">
        <v>101300.54</v>
      </c>
      <c r="F209" s="89">
        <v>193396.65</v>
      </c>
      <c r="G209" s="89">
        <v>183790.78</v>
      </c>
      <c r="H209" s="89">
        <v>110906.41</v>
      </c>
      <c r="I209" s="90" t="s">
        <v>4673</v>
      </c>
      <c r="J209" s="91"/>
    </row>
    <row r="210" spans="1:10" x14ac:dyDescent="0.2">
      <c r="A210" s="95" t="s">
        <v>7237</v>
      </c>
      <c r="B210" s="88" t="s">
        <v>875</v>
      </c>
      <c r="C210" s="88" t="s">
        <v>822</v>
      </c>
      <c r="D210" s="88" t="s">
        <v>308</v>
      </c>
      <c r="E210" s="89">
        <v>-31368.48</v>
      </c>
      <c r="F210" s="89">
        <v>78324.149999999994</v>
      </c>
      <c r="G210" s="89">
        <v>163567.71</v>
      </c>
      <c r="H210" s="89">
        <v>-116612.04</v>
      </c>
      <c r="I210" s="90" t="s">
        <v>1083</v>
      </c>
      <c r="J210" s="91"/>
    </row>
    <row r="211" spans="1:10" x14ac:dyDescent="0.2">
      <c r="A211" s="95" t="s">
        <v>7924</v>
      </c>
      <c r="B211" s="88" t="s">
        <v>875</v>
      </c>
      <c r="C211" s="88" t="s">
        <v>343</v>
      </c>
      <c r="D211" s="88" t="s">
        <v>308</v>
      </c>
      <c r="E211" s="89">
        <v>-2960849.89</v>
      </c>
      <c r="F211" s="89">
        <v>7795068.5099999998</v>
      </c>
      <c r="G211" s="89">
        <v>8064237.6500000004</v>
      </c>
      <c r="H211" s="89">
        <v>-3230019.03</v>
      </c>
      <c r="I211" s="90" t="s">
        <v>878</v>
      </c>
      <c r="J211" s="91"/>
    </row>
    <row r="212" spans="1:10" x14ac:dyDescent="0.2">
      <c r="A212" s="95" t="s">
        <v>7238</v>
      </c>
      <c r="B212" s="88" t="s">
        <v>879</v>
      </c>
      <c r="C212" s="88" t="s">
        <v>307</v>
      </c>
      <c r="D212" s="88" t="s">
        <v>308</v>
      </c>
      <c r="E212" s="89">
        <v>-4756820</v>
      </c>
      <c r="F212" s="89">
        <v>6079878</v>
      </c>
      <c r="G212" s="89">
        <v>5897358</v>
      </c>
      <c r="H212" s="89">
        <v>-4574300</v>
      </c>
      <c r="I212" s="90" t="s">
        <v>880</v>
      </c>
      <c r="J212" s="136">
        <f>H212+H214+H216+H217</f>
        <v>-30407922.68</v>
      </c>
    </row>
    <row r="213" spans="1:10" x14ac:dyDescent="0.2">
      <c r="A213" s="95" t="s">
        <v>7922</v>
      </c>
      <c r="B213" s="88" t="s">
        <v>879</v>
      </c>
      <c r="C213" s="88" t="s">
        <v>387</v>
      </c>
      <c r="D213" s="88" t="s">
        <v>308</v>
      </c>
      <c r="E213" s="89">
        <v>323155.02</v>
      </c>
      <c r="F213" s="89">
        <v>8332.9699999999993</v>
      </c>
      <c r="G213" s="89">
        <v>120422.21</v>
      </c>
      <c r="H213" s="89">
        <v>211065.78</v>
      </c>
      <c r="I213" s="90" t="s">
        <v>881</v>
      </c>
      <c r="J213" s="136">
        <f>H213+H215</f>
        <v>2198193.7799999998</v>
      </c>
    </row>
    <row r="214" spans="1:10" x14ac:dyDescent="0.2">
      <c r="A214" s="95" t="s">
        <v>7238</v>
      </c>
      <c r="B214" s="88" t="s">
        <v>879</v>
      </c>
      <c r="C214" s="88" t="s">
        <v>319</v>
      </c>
      <c r="D214" s="88" t="s">
        <v>308</v>
      </c>
      <c r="E214" s="89">
        <v>-19726985</v>
      </c>
      <c r="F214" s="89">
        <v>552156</v>
      </c>
      <c r="G214" s="89">
        <v>1981303</v>
      </c>
      <c r="H214" s="89">
        <v>-21156132</v>
      </c>
      <c r="I214" s="90" t="s">
        <v>882</v>
      </c>
      <c r="J214" s="91"/>
    </row>
    <row r="215" spans="1:10" x14ac:dyDescent="0.2">
      <c r="A215" s="95" t="s">
        <v>7922</v>
      </c>
      <c r="B215" s="88" t="s">
        <v>879</v>
      </c>
      <c r="C215" s="88" t="s">
        <v>883</v>
      </c>
      <c r="D215" s="88" t="s">
        <v>308</v>
      </c>
      <c r="E215" s="89">
        <v>1978003</v>
      </c>
      <c r="F215" s="89">
        <v>170428</v>
      </c>
      <c r="G215" s="89">
        <v>161303</v>
      </c>
      <c r="H215" s="89">
        <v>1987128</v>
      </c>
      <c r="I215" s="90" t="s">
        <v>884</v>
      </c>
      <c r="J215" s="91"/>
    </row>
    <row r="216" spans="1:10" x14ac:dyDescent="0.2">
      <c r="A216" s="95" t="s">
        <v>7238</v>
      </c>
      <c r="B216" s="88" t="s">
        <v>879</v>
      </c>
      <c r="C216" s="88" t="s">
        <v>347</v>
      </c>
      <c r="D216" s="88" t="s">
        <v>308</v>
      </c>
      <c r="E216" s="89">
        <v>-4162246.74</v>
      </c>
      <c r="F216" s="89">
        <v>81053.990000000005</v>
      </c>
      <c r="G216" s="89">
        <v>292980.51</v>
      </c>
      <c r="H216" s="89">
        <v>-4374173.26</v>
      </c>
      <c r="I216" s="90" t="s">
        <v>885</v>
      </c>
      <c r="J216" s="91"/>
    </row>
    <row r="217" spans="1:10" x14ac:dyDescent="0.2">
      <c r="A217" s="95" t="s">
        <v>7238</v>
      </c>
      <c r="B217" s="88" t="s">
        <v>879</v>
      </c>
      <c r="C217" s="88" t="s">
        <v>822</v>
      </c>
      <c r="D217" s="88" t="s">
        <v>308</v>
      </c>
      <c r="E217" s="89">
        <v>-271389.49</v>
      </c>
      <c r="F217" s="89"/>
      <c r="G217" s="89">
        <v>31927.93</v>
      </c>
      <c r="H217" s="89">
        <v>-303317.42</v>
      </c>
      <c r="I217" s="90" t="s">
        <v>1084</v>
      </c>
      <c r="J217" s="91"/>
    </row>
    <row r="218" spans="1:10" x14ac:dyDescent="0.2">
      <c r="A218" s="95" t="s">
        <v>7923</v>
      </c>
      <c r="B218" s="88" t="s">
        <v>879</v>
      </c>
      <c r="C218" s="88" t="s">
        <v>343</v>
      </c>
      <c r="D218" s="88" t="s">
        <v>308</v>
      </c>
      <c r="E218" s="89">
        <v>-26616283.210000001</v>
      </c>
      <c r="F218" s="89">
        <v>6891848.96</v>
      </c>
      <c r="G218" s="89">
        <v>8485294.6500000004</v>
      </c>
      <c r="H218" s="89">
        <v>-28209728.899999999</v>
      </c>
      <c r="I218" s="90" t="s">
        <v>886</v>
      </c>
      <c r="J218" s="91"/>
    </row>
    <row r="219" spans="1:10" x14ac:dyDescent="0.2">
      <c r="B219" s="88" t="s">
        <v>890</v>
      </c>
      <c r="C219" s="88" t="s">
        <v>307</v>
      </c>
      <c r="D219" s="88" t="s">
        <v>308</v>
      </c>
      <c r="E219" s="89">
        <v>-1078432</v>
      </c>
      <c r="F219" s="89">
        <v>1078432</v>
      </c>
      <c r="G219" s="89">
        <v>1118632</v>
      </c>
      <c r="H219" s="89">
        <v>-1118632</v>
      </c>
      <c r="I219" s="90" t="s">
        <v>891</v>
      </c>
      <c r="J219" s="91"/>
    </row>
    <row r="220" spans="1:10" x14ac:dyDescent="0.2">
      <c r="B220" s="88" t="s">
        <v>890</v>
      </c>
      <c r="C220" s="88" t="s">
        <v>315</v>
      </c>
      <c r="D220" s="88" t="s">
        <v>308</v>
      </c>
      <c r="E220" s="89">
        <v>-932400</v>
      </c>
      <c r="F220" s="89">
        <v>1635900</v>
      </c>
      <c r="G220" s="89">
        <v>1656000</v>
      </c>
      <c r="H220" s="89">
        <v>-952500</v>
      </c>
      <c r="I220" s="90" t="s">
        <v>4674</v>
      </c>
      <c r="J220" s="91"/>
    </row>
    <row r="221" spans="1:10" x14ac:dyDescent="0.2">
      <c r="A221" s="95">
        <v>98</v>
      </c>
      <c r="B221" s="88" t="s">
        <v>890</v>
      </c>
      <c r="C221" s="88" t="s">
        <v>343</v>
      </c>
      <c r="D221" s="88" t="s">
        <v>308</v>
      </c>
      <c r="E221" s="89">
        <v>-2010832</v>
      </c>
      <c r="F221" s="89">
        <v>2714332</v>
      </c>
      <c r="G221" s="89">
        <v>2774632</v>
      </c>
      <c r="H221" s="89">
        <v>-2071132</v>
      </c>
      <c r="I221" s="90" t="s">
        <v>892</v>
      </c>
      <c r="J221" s="91"/>
    </row>
    <row r="222" spans="1:10" ht="13.5" thickBot="1" x14ac:dyDescent="0.25">
      <c r="A222" s="1054"/>
      <c r="B222" s="464" t="s">
        <v>1088</v>
      </c>
      <c r="C222" s="464" t="s">
        <v>343</v>
      </c>
      <c r="D222" s="464" t="s">
        <v>308</v>
      </c>
      <c r="E222" s="465">
        <v>-166320802.88</v>
      </c>
      <c r="F222" s="465">
        <v>23571653.07</v>
      </c>
      <c r="G222" s="465">
        <v>25494567.899999999</v>
      </c>
      <c r="H222" s="465">
        <v>-168243717.71000001</v>
      </c>
      <c r="I222" s="466" t="s">
        <v>7876</v>
      </c>
      <c r="J222" s="91"/>
    </row>
    <row r="223" spans="1:10" x14ac:dyDescent="0.2">
      <c r="A223" s="1080" t="s">
        <v>7909</v>
      </c>
      <c r="B223" s="468" t="s">
        <v>893</v>
      </c>
      <c r="C223" s="468" t="s">
        <v>347</v>
      </c>
      <c r="D223" s="468" t="s">
        <v>307</v>
      </c>
      <c r="E223" s="471"/>
      <c r="F223" s="469">
        <v>1467317.52</v>
      </c>
      <c r="G223" s="471"/>
      <c r="H223" s="469">
        <v>1467317.52</v>
      </c>
      <c r="I223" s="592" t="s">
        <v>1040</v>
      </c>
    </row>
    <row r="224" spans="1:10" x14ac:dyDescent="0.2">
      <c r="A224" s="1061"/>
      <c r="B224" s="388" t="s">
        <v>893</v>
      </c>
      <c r="C224" s="388" t="s">
        <v>347</v>
      </c>
      <c r="D224" s="388" t="s">
        <v>883</v>
      </c>
      <c r="F224" s="389">
        <v>99609.11</v>
      </c>
      <c r="H224" s="389">
        <v>99609.11</v>
      </c>
      <c r="I224" s="593" t="s">
        <v>1041</v>
      </c>
    </row>
    <row r="225" spans="1:11" x14ac:dyDescent="0.2">
      <c r="A225" s="1061"/>
      <c r="B225" s="388" t="s">
        <v>893</v>
      </c>
      <c r="C225" s="388" t="s">
        <v>347</v>
      </c>
      <c r="D225" s="388" t="s">
        <v>347</v>
      </c>
      <c r="F225" s="389">
        <v>50333.7</v>
      </c>
      <c r="H225" s="389">
        <v>50333.7</v>
      </c>
      <c r="I225" s="593" t="s">
        <v>1042</v>
      </c>
    </row>
    <row r="226" spans="1:11" x14ac:dyDescent="0.2">
      <c r="A226" s="1061"/>
      <c r="B226" s="388" t="s">
        <v>893</v>
      </c>
      <c r="C226" s="388" t="s">
        <v>347</v>
      </c>
      <c r="D226" s="388" t="s">
        <v>7255</v>
      </c>
      <c r="F226" s="389">
        <v>59574</v>
      </c>
      <c r="H226" s="389">
        <v>59574</v>
      </c>
      <c r="I226" s="593" t="s">
        <v>7256</v>
      </c>
    </row>
    <row r="227" spans="1:11" x14ac:dyDescent="0.2">
      <c r="A227" s="1061"/>
      <c r="B227" s="388" t="s">
        <v>893</v>
      </c>
      <c r="C227" s="388" t="s">
        <v>347</v>
      </c>
      <c r="D227" s="388" t="s">
        <v>859</v>
      </c>
      <c r="F227" s="389">
        <v>3648005.78</v>
      </c>
      <c r="H227" s="389">
        <v>3648005.78</v>
      </c>
      <c r="I227" s="593" t="s">
        <v>1046</v>
      </c>
    </row>
    <row r="228" spans="1:11" x14ac:dyDescent="0.2">
      <c r="A228" s="1061"/>
      <c r="B228" s="388" t="s">
        <v>893</v>
      </c>
      <c r="C228" s="388" t="s">
        <v>347</v>
      </c>
      <c r="D228" s="388" t="s">
        <v>1052</v>
      </c>
      <c r="F228" s="389">
        <v>40616.03</v>
      </c>
      <c r="H228" s="389">
        <v>40616.03</v>
      </c>
      <c r="I228" s="593" t="s">
        <v>1053</v>
      </c>
    </row>
    <row r="229" spans="1:11" x14ac:dyDescent="0.2">
      <c r="A229" s="1061"/>
      <c r="B229" s="88" t="s">
        <v>893</v>
      </c>
      <c r="C229" s="88" t="s">
        <v>347</v>
      </c>
      <c r="D229" s="88" t="s">
        <v>308</v>
      </c>
      <c r="E229" s="89"/>
      <c r="F229" s="89">
        <v>5365456.1399999997</v>
      </c>
      <c r="G229" s="89"/>
      <c r="H229" s="402">
        <v>5365456.1399999997</v>
      </c>
      <c r="I229" s="590" t="s">
        <v>725</v>
      </c>
      <c r="J229" s="91"/>
    </row>
    <row r="230" spans="1:11" x14ac:dyDescent="0.2">
      <c r="A230" s="1061"/>
      <c r="B230" s="388" t="s">
        <v>893</v>
      </c>
      <c r="C230" s="388" t="s">
        <v>947</v>
      </c>
      <c r="D230" s="388" t="s">
        <v>307</v>
      </c>
      <c r="F230" s="389">
        <v>1403667.15</v>
      </c>
      <c r="H230" s="389">
        <v>1403667.15</v>
      </c>
      <c r="I230" s="593" t="s">
        <v>1040</v>
      </c>
      <c r="J230" s="601">
        <f>H229+H233</f>
        <v>9130837.9399999995</v>
      </c>
      <c r="K230" s="900" t="s">
        <v>1124</v>
      </c>
    </row>
    <row r="231" spans="1:11" x14ac:dyDescent="0.2">
      <c r="A231" s="1061"/>
      <c r="B231" s="388" t="s">
        <v>893</v>
      </c>
      <c r="C231" s="388" t="s">
        <v>947</v>
      </c>
      <c r="D231" s="388" t="s">
        <v>883</v>
      </c>
      <c r="F231" s="389">
        <v>145110.54999999999</v>
      </c>
      <c r="H231" s="389">
        <v>145110.54999999999</v>
      </c>
      <c r="I231" s="593" t="s">
        <v>1041</v>
      </c>
      <c r="J231" s="735">
        <f>H235+H237+H239</f>
        <v>348574</v>
      </c>
      <c r="K231" s="900" t="s">
        <v>5954</v>
      </c>
    </row>
    <row r="232" spans="1:11" x14ac:dyDescent="0.2">
      <c r="A232" s="1061"/>
      <c r="B232" s="388" t="s">
        <v>893</v>
      </c>
      <c r="C232" s="388" t="s">
        <v>947</v>
      </c>
      <c r="D232" s="388" t="s">
        <v>859</v>
      </c>
      <c r="F232" s="389">
        <v>2216604.1</v>
      </c>
      <c r="H232" s="389">
        <v>2216604.1</v>
      </c>
      <c r="I232" s="593" t="s">
        <v>1046</v>
      </c>
      <c r="J232" s="898">
        <f>H244</f>
        <v>224176</v>
      </c>
      <c r="K232" s="900" t="s">
        <v>1125</v>
      </c>
    </row>
    <row r="233" spans="1:11" x14ac:dyDescent="0.2">
      <c r="A233" s="1061"/>
      <c r="B233" s="88" t="s">
        <v>893</v>
      </c>
      <c r="C233" s="88" t="s">
        <v>947</v>
      </c>
      <c r="D233" s="88" t="s">
        <v>308</v>
      </c>
      <c r="E233" s="89"/>
      <c r="F233" s="89">
        <v>3765381.8</v>
      </c>
      <c r="G233" s="89"/>
      <c r="H233" s="402">
        <v>3765381.8</v>
      </c>
      <c r="I233" s="590" t="s">
        <v>726</v>
      </c>
      <c r="J233" s="94">
        <f>SUM(J230:J232)</f>
        <v>9703587.9399999995</v>
      </c>
      <c r="K233" s="900"/>
    </row>
    <row r="234" spans="1:11" x14ac:dyDescent="0.2">
      <c r="A234" s="1061"/>
      <c r="B234" s="388" t="s">
        <v>893</v>
      </c>
      <c r="C234" s="388" t="s">
        <v>822</v>
      </c>
      <c r="D234" s="388" t="s">
        <v>1047</v>
      </c>
      <c r="F234" s="389">
        <v>322273</v>
      </c>
      <c r="H234" s="389">
        <v>322273</v>
      </c>
      <c r="I234" s="593" t="s">
        <v>1048</v>
      </c>
    </row>
    <row r="235" spans="1:11" x14ac:dyDescent="0.2">
      <c r="A235" s="1061"/>
      <c r="B235" s="88" t="s">
        <v>893</v>
      </c>
      <c r="C235" s="88" t="s">
        <v>822</v>
      </c>
      <c r="D235" s="88" t="s">
        <v>308</v>
      </c>
      <c r="E235" s="89"/>
      <c r="F235" s="89">
        <v>322273</v>
      </c>
      <c r="G235" s="89"/>
      <c r="H235" s="478">
        <v>322273</v>
      </c>
      <c r="I235" s="590" t="s">
        <v>895</v>
      </c>
      <c r="J235" s="91"/>
    </row>
    <row r="236" spans="1:11" x14ac:dyDescent="0.2">
      <c r="A236" s="1061"/>
      <c r="B236" s="388" t="s">
        <v>893</v>
      </c>
      <c r="C236" s="388" t="s">
        <v>698</v>
      </c>
      <c r="D236" s="388" t="s">
        <v>859</v>
      </c>
      <c r="F236" s="389">
        <v>16500</v>
      </c>
      <c r="H236" s="389">
        <v>16500</v>
      </c>
      <c r="I236" s="593" t="s">
        <v>1046</v>
      </c>
    </row>
    <row r="237" spans="1:11" x14ac:dyDescent="0.2">
      <c r="A237" s="1061"/>
      <c r="B237" s="88" t="s">
        <v>893</v>
      </c>
      <c r="C237" s="88" t="s">
        <v>698</v>
      </c>
      <c r="D237" s="88" t="s">
        <v>308</v>
      </c>
      <c r="E237" s="89"/>
      <c r="F237" s="89">
        <v>16500</v>
      </c>
      <c r="G237" s="89"/>
      <c r="H237" s="478">
        <v>16500</v>
      </c>
      <c r="I237" s="590" t="s">
        <v>727</v>
      </c>
      <c r="J237" s="91"/>
    </row>
    <row r="238" spans="1:11" x14ac:dyDescent="0.2">
      <c r="A238" s="1061"/>
      <c r="B238" s="388" t="s">
        <v>893</v>
      </c>
      <c r="C238" s="388" t="s">
        <v>7877</v>
      </c>
      <c r="D238" s="388" t="s">
        <v>307</v>
      </c>
      <c r="F238" s="389">
        <v>9801</v>
      </c>
      <c r="H238" s="389">
        <v>9801</v>
      </c>
      <c r="I238" s="593" t="s">
        <v>1040</v>
      </c>
    </row>
    <row r="239" spans="1:11" x14ac:dyDescent="0.2">
      <c r="A239" s="1061"/>
      <c r="B239" s="88" t="s">
        <v>893</v>
      </c>
      <c r="C239" s="88" t="s">
        <v>7877</v>
      </c>
      <c r="D239" s="88" t="s">
        <v>308</v>
      </c>
      <c r="E239" s="89"/>
      <c r="F239" s="89">
        <v>9801</v>
      </c>
      <c r="G239" s="89"/>
      <c r="H239" s="478">
        <v>9801</v>
      </c>
      <c r="I239" s="590" t="s">
        <v>7878</v>
      </c>
      <c r="J239" s="91"/>
    </row>
    <row r="240" spans="1:11" x14ac:dyDescent="0.2">
      <c r="A240" s="1061"/>
      <c r="B240" s="388" t="s">
        <v>893</v>
      </c>
      <c r="C240" s="388" t="s">
        <v>840</v>
      </c>
      <c r="D240" s="388" t="s">
        <v>307</v>
      </c>
      <c r="F240" s="389">
        <v>22285</v>
      </c>
      <c r="H240" s="389">
        <v>22285</v>
      </c>
      <c r="I240" s="593" t="s">
        <v>1040</v>
      </c>
    </row>
    <row r="241" spans="1:10" x14ac:dyDescent="0.2">
      <c r="A241" s="1061"/>
      <c r="B241" s="388" t="s">
        <v>893</v>
      </c>
      <c r="C241" s="388" t="s">
        <v>840</v>
      </c>
      <c r="D241" s="388" t="s">
        <v>883</v>
      </c>
      <c r="F241" s="389">
        <v>4944</v>
      </c>
      <c r="H241" s="389">
        <v>4944</v>
      </c>
      <c r="I241" s="593" t="s">
        <v>1041</v>
      </c>
    </row>
    <row r="242" spans="1:10" x14ac:dyDescent="0.2">
      <c r="A242" s="1061"/>
      <c r="B242" s="388" t="s">
        <v>893</v>
      </c>
      <c r="C242" s="388" t="s">
        <v>840</v>
      </c>
      <c r="D242" s="388" t="s">
        <v>859</v>
      </c>
      <c r="F242" s="389">
        <v>12845</v>
      </c>
      <c r="H242" s="389">
        <v>12845</v>
      </c>
      <c r="I242" s="593" t="s">
        <v>1046</v>
      </c>
    </row>
    <row r="243" spans="1:10" x14ac:dyDescent="0.2">
      <c r="A243" s="1061"/>
      <c r="B243" s="388" t="s">
        <v>893</v>
      </c>
      <c r="C243" s="388" t="s">
        <v>840</v>
      </c>
      <c r="D243" s="388" t="s">
        <v>1052</v>
      </c>
      <c r="F243" s="389">
        <v>184102</v>
      </c>
      <c r="H243" s="389">
        <v>184102</v>
      </c>
      <c r="I243" s="593" t="s">
        <v>1053</v>
      </c>
    </row>
    <row r="244" spans="1:10" x14ac:dyDescent="0.2">
      <c r="A244" s="1061"/>
      <c r="B244" s="88" t="s">
        <v>893</v>
      </c>
      <c r="C244" s="88" t="s">
        <v>840</v>
      </c>
      <c r="D244" s="88" t="s">
        <v>308</v>
      </c>
      <c r="E244" s="89"/>
      <c r="F244" s="89">
        <v>224176</v>
      </c>
      <c r="G244" s="89"/>
      <c r="H244" s="658">
        <v>224176</v>
      </c>
      <c r="I244" s="590" t="s">
        <v>728</v>
      </c>
      <c r="J244" s="91"/>
    </row>
    <row r="245" spans="1:10" ht="13.5" thickBot="1" x14ac:dyDescent="0.25">
      <c r="A245" s="1062">
        <v>10</v>
      </c>
      <c r="B245" s="464" t="s">
        <v>893</v>
      </c>
      <c r="C245" s="464" t="s">
        <v>343</v>
      </c>
      <c r="D245" s="464" t="s">
        <v>308</v>
      </c>
      <c r="E245" s="465"/>
      <c r="F245" s="465">
        <v>9703587.9399999995</v>
      </c>
      <c r="G245" s="465"/>
      <c r="H245" s="465">
        <v>9703587.9399999995</v>
      </c>
      <c r="I245" s="591" t="s">
        <v>896</v>
      </c>
      <c r="J245" s="91"/>
    </row>
    <row r="246" spans="1:10" x14ac:dyDescent="0.2">
      <c r="B246" s="388" t="s">
        <v>897</v>
      </c>
      <c r="C246" s="388" t="s">
        <v>307</v>
      </c>
      <c r="D246" s="388" t="s">
        <v>484</v>
      </c>
      <c r="G246" s="389">
        <v>218934.22</v>
      </c>
      <c r="H246" s="389">
        <v>-218934.22</v>
      </c>
      <c r="I246" s="390" t="s">
        <v>1054</v>
      </c>
    </row>
    <row r="247" spans="1:10" x14ac:dyDescent="0.2">
      <c r="B247" s="88" t="s">
        <v>897</v>
      </c>
      <c r="C247" s="88" t="s">
        <v>307</v>
      </c>
      <c r="D247" s="88" t="s">
        <v>308</v>
      </c>
      <c r="E247" s="89"/>
      <c r="F247" s="89"/>
      <c r="G247" s="89">
        <v>218934.22</v>
      </c>
      <c r="H247" s="89">
        <v>-218934.22</v>
      </c>
      <c r="I247" s="90" t="s">
        <v>898</v>
      </c>
      <c r="J247" s="91"/>
    </row>
    <row r="248" spans="1:10" x14ac:dyDescent="0.2">
      <c r="A248" s="95">
        <v>11</v>
      </c>
      <c r="B248" s="88" t="s">
        <v>897</v>
      </c>
      <c r="C248" s="88" t="s">
        <v>343</v>
      </c>
      <c r="D248" s="88" t="s">
        <v>308</v>
      </c>
      <c r="E248" s="89"/>
      <c r="F248" s="89"/>
      <c r="G248" s="89">
        <v>218934.22</v>
      </c>
      <c r="H248" s="89">
        <v>-218934.22</v>
      </c>
      <c r="I248" s="90" t="s">
        <v>899</v>
      </c>
      <c r="J248" s="91"/>
    </row>
    <row r="249" spans="1:10" x14ac:dyDescent="0.2">
      <c r="B249" s="388" t="s">
        <v>900</v>
      </c>
      <c r="C249" s="388" t="s">
        <v>307</v>
      </c>
      <c r="D249" s="388" t="s">
        <v>307</v>
      </c>
      <c r="F249" s="389">
        <v>2023000</v>
      </c>
      <c r="H249" s="389">
        <v>2023000</v>
      </c>
      <c r="I249" s="390" t="s">
        <v>1040</v>
      </c>
    </row>
    <row r="250" spans="1:10" x14ac:dyDescent="0.2">
      <c r="B250" s="388" t="s">
        <v>900</v>
      </c>
      <c r="C250" s="388" t="s">
        <v>307</v>
      </c>
      <c r="D250" s="388" t="s">
        <v>883</v>
      </c>
      <c r="F250" s="389">
        <v>102000</v>
      </c>
      <c r="H250" s="389">
        <v>102000</v>
      </c>
      <c r="I250" s="390" t="s">
        <v>1041</v>
      </c>
    </row>
    <row r="251" spans="1:10" x14ac:dyDescent="0.2">
      <c r="B251" s="388" t="s">
        <v>900</v>
      </c>
      <c r="C251" s="388" t="s">
        <v>307</v>
      </c>
      <c r="D251" s="388" t="s">
        <v>859</v>
      </c>
      <c r="F251" s="389">
        <v>3772358</v>
      </c>
      <c r="H251" s="389">
        <v>3772358</v>
      </c>
      <c r="I251" s="390" t="s">
        <v>1046</v>
      </c>
    </row>
    <row r="252" spans="1:10" x14ac:dyDescent="0.2">
      <c r="B252" s="88" t="s">
        <v>900</v>
      </c>
      <c r="C252" s="88" t="s">
        <v>307</v>
      </c>
      <c r="D252" s="88" t="s">
        <v>308</v>
      </c>
      <c r="E252" s="89"/>
      <c r="F252" s="89">
        <v>5897358</v>
      </c>
      <c r="G252" s="89"/>
      <c r="H252" s="89">
        <v>5897358</v>
      </c>
      <c r="I252" s="90" t="s">
        <v>901</v>
      </c>
      <c r="J252" s="91"/>
    </row>
    <row r="253" spans="1:10" x14ac:dyDescent="0.2">
      <c r="B253" s="388" t="s">
        <v>900</v>
      </c>
      <c r="C253" s="388" t="s">
        <v>319</v>
      </c>
      <c r="D253" s="388" t="s">
        <v>484</v>
      </c>
      <c r="F253" s="389">
        <v>1981303</v>
      </c>
      <c r="H253" s="389">
        <v>1981303</v>
      </c>
      <c r="I253" s="390" t="s">
        <v>1054</v>
      </c>
    </row>
    <row r="254" spans="1:10" x14ac:dyDescent="0.2">
      <c r="B254" s="88" t="s">
        <v>900</v>
      </c>
      <c r="C254" s="88" t="s">
        <v>319</v>
      </c>
      <c r="D254" s="88" t="s">
        <v>308</v>
      </c>
      <c r="E254" s="89"/>
      <c r="F254" s="89">
        <v>1981303</v>
      </c>
      <c r="G254" s="89"/>
      <c r="H254" s="89">
        <v>1981303</v>
      </c>
      <c r="I254" s="90" t="s">
        <v>902</v>
      </c>
      <c r="J254" s="91"/>
    </row>
    <row r="255" spans="1:10" x14ac:dyDescent="0.2">
      <c r="B255" s="388" t="s">
        <v>900</v>
      </c>
      <c r="C255" s="388" t="s">
        <v>347</v>
      </c>
      <c r="D255" s="388" t="s">
        <v>484</v>
      </c>
      <c r="F255" s="389">
        <v>292980.51</v>
      </c>
      <c r="H255" s="389">
        <v>292980.51</v>
      </c>
      <c r="I255" s="390" t="s">
        <v>1054</v>
      </c>
    </row>
    <row r="256" spans="1:10" x14ac:dyDescent="0.2">
      <c r="B256" s="88" t="s">
        <v>900</v>
      </c>
      <c r="C256" s="88" t="s">
        <v>347</v>
      </c>
      <c r="D256" s="88" t="s">
        <v>308</v>
      </c>
      <c r="E256" s="89"/>
      <c r="F256" s="89">
        <v>292980.51</v>
      </c>
      <c r="G256" s="89"/>
      <c r="H256" s="89">
        <v>292980.51</v>
      </c>
      <c r="I256" s="90" t="s">
        <v>903</v>
      </c>
      <c r="J256" s="91"/>
    </row>
    <row r="257" spans="1:13" x14ac:dyDescent="0.2">
      <c r="B257" s="388" t="s">
        <v>900</v>
      </c>
      <c r="C257" s="388" t="s">
        <v>822</v>
      </c>
      <c r="D257" s="388" t="s">
        <v>484</v>
      </c>
      <c r="F257" s="389">
        <v>31927.93</v>
      </c>
      <c r="H257" s="389">
        <v>31927.93</v>
      </c>
      <c r="I257" s="390" t="s">
        <v>1054</v>
      </c>
    </row>
    <row r="258" spans="1:13" x14ac:dyDescent="0.2">
      <c r="B258" s="88" t="s">
        <v>900</v>
      </c>
      <c r="C258" s="88" t="s">
        <v>822</v>
      </c>
      <c r="D258" s="88" t="s">
        <v>308</v>
      </c>
      <c r="E258" s="89"/>
      <c r="F258" s="89">
        <v>31927.93</v>
      </c>
      <c r="G258" s="89"/>
      <c r="H258" s="89">
        <v>31927.93</v>
      </c>
      <c r="I258" s="90" t="s">
        <v>731</v>
      </c>
      <c r="J258" s="91"/>
    </row>
    <row r="259" spans="1:13" ht="13.5" thickBot="1" x14ac:dyDescent="0.25">
      <c r="A259" s="95">
        <v>13</v>
      </c>
      <c r="B259" s="88" t="s">
        <v>900</v>
      </c>
      <c r="C259" s="88" t="s">
        <v>343</v>
      </c>
      <c r="D259" s="88" t="s">
        <v>308</v>
      </c>
      <c r="E259" s="89"/>
      <c r="F259" s="89">
        <v>8203569.4400000004</v>
      </c>
      <c r="G259" s="89"/>
      <c r="H259" s="89">
        <v>8203569.4400000004</v>
      </c>
      <c r="I259" s="90" t="s">
        <v>904</v>
      </c>
      <c r="J259" s="91"/>
    </row>
    <row r="260" spans="1:13" x14ac:dyDescent="0.2">
      <c r="A260" s="1060"/>
      <c r="B260" s="468" t="s">
        <v>905</v>
      </c>
      <c r="C260" s="468" t="s">
        <v>307</v>
      </c>
      <c r="D260" s="468" t="s">
        <v>484</v>
      </c>
      <c r="E260" s="471"/>
      <c r="F260" s="471"/>
      <c r="G260" s="469">
        <v>8332.9699999999993</v>
      </c>
      <c r="H260" s="469">
        <v>-8332.9699999999993</v>
      </c>
      <c r="I260" s="592" t="s">
        <v>1054</v>
      </c>
    </row>
    <row r="261" spans="1:13" x14ac:dyDescent="0.2">
      <c r="A261" s="1061"/>
      <c r="B261" s="88" t="s">
        <v>905</v>
      </c>
      <c r="C261" s="88" t="s">
        <v>307</v>
      </c>
      <c r="D261" s="88" t="s">
        <v>308</v>
      </c>
      <c r="E261" s="89"/>
      <c r="F261" s="89"/>
      <c r="G261" s="89">
        <v>8332.9699999999993</v>
      </c>
      <c r="H261" s="89">
        <v>-8332.9699999999993</v>
      </c>
      <c r="I261" s="590" t="s">
        <v>732</v>
      </c>
      <c r="J261" s="91"/>
    </row>
    <row r="262" spans="1:13" x14ac:dyDescent="0.2">
      <c r="A262" s="1061"/>
      <c r="B262" s="388" t="s">
        <v>905</v>
      </c>
      <c r="C262" s="388" t="s">
        <v>319</v>
      </c>
      <c r="D262" s="388" t="s">
        <v>484</v>
      </c>
      <c r="G262" s="389">
        <v>170428</v>
      </c>
      <c r="H262" s="389">
        <v>-170428</v>
      </c>
      <c r="I262" s="593" t="s">
        <v>1054</v>
      </c>
    </row>
    <row r="263" spans="1:13" x14ac:dyDescent="0.2">
      <c r="A263" s="1061"/>
      <c r="B263" s="88" t="s">
        <v>905</v>
      </c>
      <c r="C263" s="88" t="s">
        <v>319</v>
      </c>
      <c r="D263" s="88" t="s">
        <v>308</v>
      </c>
      <c r="E263" s="89"/>
      <c r="F263" s="89"/>
      <c r="G263" s="89">
        <v>170428</v>
      </c>
      <c r="H263" s="89">
        <v>-170428</v>
      </c>
      <c r="I263" s="590" t="s">
        <v>733</v>
      </c>
      <c r="J263" s="91"/>
    </row>
    <row r="264" spans="1:13" x14ac:dyDescent="0.2">
      <c r="A264" s="1061">
        <v>14</v>
      </c>
      <c r="B264" s="88" t="s">
        <v>905</v>
      </c>
      <c r="C264" s="88" t="s">
        <v>343</v>
      </c>
      <c r="D264" s="88" t="s">
        <v>308</v>
      </c>
      <c r="E264" s="89"/>
      <c r="F264" s="89"/>
      <c r="G264" s="89">
        <v>178760.97</v>
      </c>
      <c r="H264" s="402">
        <v>-178760.97</v>
      </c>
      <c r="I264" s="590" t="s">
        <v>908</v>
      </c>
      <c r="J264" s="91"/>
    </row>
    <row r="265" spans="1:13" x14ac:dyDescent="0.2">
      <c r="A265" s="1061"/>
      <c r="B265" s="388" t="s">
        <v>909</v>
      </c>
      <c r="C265" s="388" t="s">
        <v>307</v>
      </c>
      <c r="D265" s="388" t="s">
        <v>484</v>
      </c>
      <c r="F265" s="389">
        <v>3338928.99</v>
      </c>
      <c r="H265" s="389">
        <v>3338928.99</v>
      </c>
      <c r="I265" s="593" t="s">
        <v>1054</v>
      </c>
    </row>
    <row r="266" spans="1:13" x14ac:dyDescent="0.2">
      <c r="A266" s="1061"/>
      <c r="B266" s="88" t="s">
        <v>909</v>
      </c>
      <c r="C266" s="88" t="s">
        <v>307</v>
      </c>
      <c r="D266" s="88" t="s">
        <v>308</v>
      </c>
      <c r="E266" s="89"/>
      <c r="F266" s="89">
        <v>3338928.99</v>
      </c>
      <c r="G266" s="89"/>
      <c r="H266" s="728">
        <v>3338928.99</v>
      </c>
      <c r="I266" s="590" t="s">
        <v>910</v>
      </c>
      <c r="J266" s="91"/>
    </row>
    <row r="267" spans="1:13" x14ac:dyDescent="0.2">
      <c r="A267" s="1061"/>
      <c r="B267" s="388" t="s">
        <v>909</v>
      </c>
      <c r="C267" s="388" t="s">
        <v>319</v>
      </c>
      <c r="D267" s="388" t="s">
        <v>484</v>
      </c>
      <c r="F267" s="389">
        <v>1047363</v>
      </c>
      <c r="H267" s="389">
        <v>1047363</v>
      </c>
      <c r="I267" s="593" t="s">
        <v>1054</v>
      </c>
      <c r="K267" t="s">
        <v>7856</v>
      </c>
    </row>
    <row r="268" spans="1:13" x14ac:dyDescent="0.2">
      <c r="A268" s="1061"/>
      <c r="B268" s="88" t="s">
        <v>909</v>
      </c>
      <c r="C268" s="88" t="s">
        <v>319</v>
      </c>
      <c r="D268" s="88" t="s">
        <v>308</v>
      </c>
      <c r="E268" s="89"/>
      <c r="F268" s="89">
        <v>1047363</v>
      </c>
      <c r="G268" s="89"/>
      <c r="H268" s="447">
        <v>1047363</v>
      </c>
      <c r="I268" s="590" t="s">
        <v>911</v>
      </c>
      <c r="J268" s="91"/>
      <c r="K268" s="727" t="s">
        <v>1124</v>
      </c>
      <c r="L268" s="565" t="s">
        <v>5954</v>
      </c>
      <c r="M268" s="896" t="s">
        <v>1125</v>
      </c>
    </row>
    <row r="269" spans="1:13" x14ac:dyDescent="0.2">
      <c r="A269" s="1061"/>
      <c r="B269" s="388" t="s">
        <v>909</v>
      </c>
      <c r="C269" s="388" t="s">
        <v>347</v>
      </c>
      <c r="D269" s="388" t="s">
        <v>484</v>
      </c>
      <c r="F269" s="389">
        <v>3119300.54</v>
      </c>
      <c r="H269" s="389">
        <v>3119300.54</v>
      </c>
      <c r="I269" s="593" t="s">
        <v>1054</v>
      </c>
      <c r="J269">
        <v>5</v>
      </c>
      <c r="K269" s="731">
        <f>-H266</f>
        <v>-3338928.99</v>
      </c>
      <c r="L269" s="566">
        <f>-H268-H272</f>
        <v>-1210930.71</v>
      </c>
      <c r="M269" s="862">
        <f>-H270</f>
        <v>-3119300.54</v>
      </c>
    </row>
    <row r="270" spans="1:13" x14ac:dyDescent="0.2">
      <c r="A270" s="1061"/>
      <c r="B270" s="88" t="s">
        <v>909</v>
      </c>
      <c r="C270" s="88" t="s">
        <v>347</v>
      </c>
      <c r="D270" s="88" t="s">
        <v>308</v>
      </c>
      <c r="E270" s="89"/>
      <c r="F270" s="89">
        <v>3119300.54</v>
      </c>
      <c r="G270" s="89"/>
      <c r="H270" s="639">
        <v>3119300.54</v>
      </c>
      <c r="I270" s="590" t="s">
        <v>614</v>
      </c>
      <c r="J270">
        <v>6</v>
      </c>
      <c r="K270" s="1078">
        <f>G551</f>
        <v>3407848.83</v>
      </c>
      <c r="L270" s="1052">
        <f>G553+G557</f>
        <v>1022442.15</v>
      </c>
      <c r="M270" s="1079">
        <f>G555</f>
        <v>2964367.28</v>
      </c>
    </row>
    <row r="271" spans="1:13" x14ac:dyDescent="0.2">
      <c r="A271" s="1061"/>
      <c r="B271" s="388" t="s">
        <v>909</v>
      </c>
      <c r="C271" s="388" t="s">
        <v>822</v>
      </c>
      <c r="D271" s="388" t="s">
        <v>484</v>
      </c>
      <c r="F271" s="389">
        <v>163567.71</v>
      </c>
      <c r="H271" s="389">
        <v>163567.71</v>
      </c>
      <c r="I271" s="593" t="s">
        <v>1054</v>
      </c>
      <c r="K271" s="94">
        <f>SUM(K269:K270)</f>
        <v>68919.839999999851</v>
      </c>
      <c r="L271" s="94">
        <f>SUM(L269:L270)</f>
        <v>-188488.55999999994</v>
      </c>
      <c r="M271" s="94">
        <f>SUM(M269:M270)</f>
        <v>-154933.26000000024</v>
      </c>
    </row>
    <row r="272" spans="1:13" x14ac:dyDescent="0.2">
      <c r="A272" s="1061"/>
      <c r="B272" s="88" t="s">
        <v>909</v>
      </c>
      <c r="C272" s="88" t="s">
        <v>822</v>
      </c>
      <c r="D272" s="88" t="s">
        <v>308</v>
      </c>
      <c r="E272" s="89"/>
      <c r="F272" s="89">
        <v>163567.71</v>
      </c>
      <c r="G272" s="89"/>
      <c r="H272" s="447">
        <v>163567.71</v>
      </c>
      <c r="I272" s="590" t="s">
        <v>1092</v>
      </c>
      <c r="J272" s="91"/>
    </row>
    <row r="273" spans="1:12" x14ac:dyDescent="0.2">
      <c r="A273" s="1061">
        <v>4</v>
      </c>
      <c r="B273" s="88" t="s">
        <v>909</v>
      </c>
      <c r="C273" s="88" t="s">
        <v>343</v>
      </c>
      <c r="D273" s="88" t="s">
        <v>308</v>
      </c>
      <c r="E273" s="89"/>
      <c r="F273" s="89">
        <v>7669160.2400000002</v>
      </c>
      <c r="G273" s="89"/>
      <c r="H273" s="89">
        <v>7669160.2400000002</v>
      </c>
      <c r="I273" s="590" t="s">
        <v>912</v>
      </c>
      <c r="L273" s="94"/>
    </row>
    <row r="274" spans="1:12" x14ac:dyDescent="0.2">
      <c r="A274" s="1061"/>
      <c r="B274" s="388" t="s">
        <v>913</v>
      </c>
      <c r="C274" s="388" t="s">
        <v>307</v>
      </c>
      <c r="D274" s="388" t="s">
        <v>484</v>
      </c>
      <c r="G274" s="389">
        <v>207013.6</v>
      </c>
      <c r="H274" s="389">
        <v>-207013.6</v>
      </c>
      <c r="I274" s="593" t="s">
        <v>1054</v>
      </c>
      <c r="J274" s="91"/>
    </row>
    <row r="275" spans="1:12" x14ac:dyDescent="0.2">
      <c r="A275" s="1061"/>
      <c r="B275" s="88" t="s">
        <v>913</v>
      </c>
      <c r="C275" s="88" t="s">
        <v>307</v>
      </c>
      <c r="D275" s="88" t="s">
        <v>308</v>
      </c>
      <c r="E275" s="89"/>
      <c r="F275" s="89"/>
      <c r="G275" s="89">
        <v>207013.6</v>
      </c>
      <c r="H275" s="402">
        <v>-207013.6</v>
      </c>
      <c r="I275" s="590" t="s">
        <v>4676</v>
      </c>
      <c r="J275" s="547">
        <f>H277</f>
        <v>-193396.65</v>
      </c>
      <c r="K275" t="s">
        <v>5959</v>
      </c>
    </row>
    <row r="276" spans="1:12" x14ac:dyDescent="0.2">
      <c r="A276" s="1061"/>
      <c r="B276" s="388" t="s">
        <v>913</v>
      </c>
      <c r="C276" s="388" t="s">
        <v>319</v>
      </c>
      <c r="D276" s="388" t="s">
        <v>484</v>
      </c>
      <c r="G276" s="389">
        <v>193396.65</v>
      </c>
      <c r="H276" s="389">
        <v>-193396.65</v>
      </c>
      <c r="I276" s="593" t="s">
        <v>1054</v>
      </c>
      <c r="J276" s="91"/>
    </row>
    <row r="277" spans="1:12" x14ac:dyDescent="0.2">
      <c r="A277" s="1061"/>
      <c r="B277" s="88" t="s">
        <v>913</v>
      </c>
      <c r="C277" s="88" t="s">
        <v>319</v>
      </c>
      <c r="D277" s="88" t="s">
        <v>308</v>
      </c>
      <c r="E277" s="89"/>
      <c r="F277" s="89"/>
      <c r="G277" s="89">
        <v>193396.65</v>
      </c>
      <c r="H277" s="658">
        <v>-193396.65</v>
      </c>
      <c r="I277" s="590" t="s">
        <v>4677</v>
      </c>
    </row>
    <row r="278" spans="1:12" ht="13.5" thickBot="1" x14ac:dyDescent="0.25">
      <c r="A278" s="1062">
        <v>5</v>
      </c>
      <c r="B278" s="464" t="s">
        <v>913</v>
      </c>
      <c r="C278" s="464" t="s">
        <v>343</v>
      </c>
      <c r="D278" s="464" t="s">
        <v>308</v>
      </c>
      <c r="E278" s="465"/>
      <c r="F278" s="465"/>
      <c r="G278" s="465">
        <v>400410.25</v>
      </c>
      <c r="H278" s="465">
        <v>-400410.25</v>
      </c>
      <c r="I278" s="591" t="s">
        <v>915</v>
      </c>
      <c r="J278" s="404">
        <f>H264+H275</f>
        <v>-385774.57</v>
      </c>
      <c r="K278" t="s">
        <v>5960</v>
      </c>
    </row>
    <row r="279" spans="1:12" x14ac:dyDescent="0.2">
      <c r="B279" s="388" t="s">
        <v>919</v>
      </c>
      <c r="C279" s="388" t="s">
        <v>307</v>
      </c>
      <c r="D279" s="388" t="s">
        <v>307</v>
      </c>
      <c r="F279" s="389">
        <v>320000</v>
      </c>
      <c r="H279" s="389">
        <v>320000</v>
      </c>
      <c r="I279" s="390" t="s">
        <v>1040</v>
      </c>
    </row>
    <row r="280" spans="1:12" x14ac:dyDescent="0.2">
      <c r="B280" s="388" t="s">
        <v>919</v>
      </c>
      <c r="C280" s="388" t="s">
        <v>307</v>
      </c>
      <c r="D280" s="388" t="s">
        <v>484</v>
      </c>
      <c r="F280" s="389">
        <v>399103.51</v>
      </c>
      <c r="H280" s="389">
        <v>399103.51</v>
      </c>
      <c r="I280" s="390" t="s">
        <v>1054</v>
      </c>
    </row>
    <row r="281" spans="1:12" x14ac:dyDescent="0.2">
      <c r="B281" s="88" t="s">
        <v>919</v>
      </c>
      <c r="C281" s="88" t="s">
        <v>307</v>
      </c>
      <c r="D281" s="88" t="s">
        <v>308</v>
      </c>
      <c r="E281" s="89"/>
      <c r="F281" s="89">
        <v>719103.51</v>
      </c>
      <c r="G281" s="89"/>
      <c r="H281" s="89">
        <v>719103.51</v>
      </c>
      <c r="I281" s="90" t="s">
        <v>935</v>
      </c>
      <c r="J281" s="91"/>
    </row>
    <row r="282" spans="1:12" x14ac:dyDescent="0.2">
      <c r="B282" s="388" t="s">
        <v>919</v>
      </c>
      <c r="C282" s="388" t="s">
        <v>364</v>
      </c>
      <c r="D282" s="388" t="s">
        <v>883</v>
      </c>
      <c r="F282" s="389">
        <v>16350</v>
      </c>
      <c r="H282" s="389">
        <v>16350</v>
      </c>
      <c r="I282" s="390" t="s">
        <v>1041</v>
      </c>
    </row>
    <row r="283" spans="1:12" x14ac:dyDescent="0.2">
      <c r="B283" s="388" t="s">
        <v>919</v>
      </c>
      <c r="C283" s="388" t="s">
        <v>364</v>
      </c>
      <c r="D283" s="388" t="s">
        <v>347</v>
      </c>
      <c r="F283" s="389">
        <v>153.66999999999999</v>
      </c>
      <c r="H283" s="389">
        <v>153.66999999999999</v>
      </c>
      <c r="I283" s="390" t="s">
        <v>1042</v>
      </c>
    </row>
    <row r="284" spans="1:12" x14ac:dyDescent="0.2">
      <c r="B284" s="388" t="s">
        <v>919</v>
      </c>
      <c r="C284" s="388" t="s">
        <v>364</v>
      </c>
      <c r="D284" s="388" t="s">
        <v>484</v>
      </c>
      <c r="F284" s="389">
        <v>438145.04</v>
      </c>
      <c r="H284" s="389">
        <v>438145.04</v>
      </c>
      <c r="I284" s="390" t="s">
        <v>1054</v>
      </c>
    </row>
    <row r="285" spans="1:12" x14ac:dyDescent="0.2">
      <c r="B285" s="88" t="s">
        <v>919</v>
      </c>
      <c r="C285" s="88" t="s">
        <v>364</v>
      </c>
      <c r="D285" s="88" t="s">
        <v>308</v>
      </c>
      <c r="E285" s="89"/>
      <c r="F285" s="89">
        <v>454648.71</v>
      </c>
      <c r="G285" s="89"/>
      <c r="H285" s="89">
        <v>454648.71</v>
      </c>
      <c r="I285" s="90" t="s">
        <v>936</v>
      </c>
      <c r="J285" s="91"/>
    </row>
    <row r="286" spans="1:12" x14ac:dyDescent="0.2">
      <c r="B286" s="388" t="s">
        <v>919</v>
      </c>
      <c r="C286" s="388" t="s">
        <v>380</v>
      </c>
      <c r="D286" s="388" t="s">
        <v>484</v>
      </c>
      <c r="F286" s="389">
        <v>35795</v>
      </c>
      <c r="H286" s="389">
        <v>35795</v>
      </c>
      <c r="I286" s="390" t="s">
        <v>1054</v>
      </c>
    </row>
    <row r="287" spans="1:12" x14ac:dyDescent="0.2">
      <c r="B287" s="88" t="s">
        <v>919</v>
      </c>
      <c r="C287" s="88" t="s">
        <v>380</v>
      </c>
      <c r="D287" s="88" t="s">
        <v>308</v>
      </c>
      <c r="E287" s="89"/>
      <c r="F287" s="89">
        <v>35795</v>
      </c>
      <c r="G287" s="89"/>
      <c r="H287" s="89">
        <v>35795</v>
      </c>
      <c r="I287" s="90" t="s">
        <v>1297</v>
      </c>
      <c r="J287" s="91"/>
    </row>
    <row r="288" spans="1:12" x14ac:dyDescent="0.2">
      <c r="B288" s="388" t="s">
        <v>919</v>
      </c>
      <c r="C288" s="388" t="s">
        <v>1298</v>
      </c>
      <c r="D288" s="388" t="s">
        <v>484</v>
      </c>
      <c r="F288" s="389">
        <v>191315.52</v>
      </c>
      <c r="H288" s="389">
        <v>191315.52</v>
      </c>
      <c r="I288" s="390" t="s">
        <v>1054</v>
      </c>
    </row>
    <row r="289" spans="2:10" x14ac:dyDescent="0.2">
      <c r="B289" s="88" t="s">
        <v>919</v>
      </c>
      <c r="C289" s="88" t="s">
        <v>1298</v>
      </c>
      <c r="D289" s="88" t="s">
        <v>308</v>
      </c>
      <c r="E289" s="89"/>
      <c r="F289" s="89">
        <v>191315.52</v>
      </c>
      <c r="G289" s="89"/>
      <c r="H289" s="89">
        <v>191315.52</v>
      </c>
      <c r="I289" s="90" t="s">
        <v>5369</v>
      </c>
      <c r="J289" s="91"/>
    </row>
    <row r="290" spans="2:10" x14ac:dyDescent="0.2">
      <c r="B290" s="388" t="s">
        <v>919</v>
      </c>
      <c r="C290" s="388" t="s">
        <v>347</v>
      </c>
      <c r="D290" s="388" t="s">
        <v>307</v>
      </c>
      <c r="F290" s="389">
        <v>874310.64</v>
      </c>
      <c r="H290" s="389">
        <v>874310.64</v>
      </c>
      <c r="I290" s="390" t="s">
        <v>1040</v>
      </c>
    </row>
    <row r="291" spans="2:10" x14ac:dyDescent="0.2">
      <c r="B291" s="388" t="s">
        <v>919</v>
      </c>
      <c r="C291" s="388" t="s">
        <v>347</v>
      </c>
      <c r="D291" s="388" t="s">
        <v>883</v>
      </c>
      <c r="F291" s="389">
        <v>349180.32</v>
      </c>
      <c r="H291" s="389">
        <v>349180.32</v>
      </c>
      <c r="I291" s="390" t="s">
        <v>1041</v>
      </c>
    </row>
    <row r="292" spans="2:10" x14ac:dyDescent="0.2">
      <c r="B292" s="388" t="s">
        <v>919</v>
      </c>
      <c r="C292" s="388" t="s">
        <v>347</v>
      </c>
      <c r="D292" s="388" t="s">
        <v>1043</v>
      </c>
      <c r="F292" s="389">
        <v>295.10000000000002</v>
      </c>
      <c r="H292" s="389">
        <v>295.10000000000002</v>
      </c>
      <c r="I292" s="390" t="s">
        <v>1044</v>
      </c>
    </row>
    <row r="293" spans="2:10" x14ac:dyDescent="0.2">
      <c r="B293" s="388" t="s">
        <v>919</v>
      </c>
      <c r="C293" s="388" t="s">
        <v>347</v>
      </c>
      <c r="D293" s="388" t="s">
        <v>7255</v>
      </c>
      <c r="F293" s="389">
        <v>8422.65</v>
      </c>
      <c r="H293" s="389">
        <v>8422.65</v>
      </c>
      <c r="I293" s="390" t="s">
        <v>7256</v>
      </c>
    </row>
    <row r="294" spans="2:10" x14ac:dyDescent="0.2">
      <c r="B294" s="388" t="s">
        <v>919</v>
      </c>
      <c r="C294" s="388" t="s">
        <v>347</v>
      </c>
      <c r="D294" s="388" t="s">
        <v>953</v>
      </c>
      <c r="F294" s="389">
        <v>544.95000000000005</v>
      </c>
      <c r="H294" s="389">
        <v>544.95000000000005</v>
      </c>
      <c r="I294" s="390" t="s">
        <v>7866</v>
      </c>
    </row>
    <row r="295" spans="2:10" x14ac:dyDescent="0.2">
      <c r="B295" s="388" t="s">
        <v>919</v>
      </c>
      <c r="C295" s="388" t="s">
        <v>347</v>
      </c>
      <c r="D295" s="388" t="s">
        <v>955</v>
      </c>
      <c r="F295" s="389">
        <v>1071</v>
      </c>
      <c r="H295" s="389">
        <v>1071</v>
      </c>
      <c r="I295" s="390" t="s">
        <v>7867</v>
      </c>
    </row>
    <row r="296" spans="2:10" x14ac:dyDescent="0.2">
      <c r="B296" s="388" t="s">
        <v>919</v>
      </c>
      <c r="C296" s="388" t="s">
        <v>347</v>
      </c>
      <c r="D296" s="388" t="s">
        <v>1052</v>
      </c>
      <c r="F296" s="389">
        <v>86.8</v>
      </c>
      <c r="H296" s="389">
        <v>86.8</v>
      </c>
      <c r="I296" s="390" t="s">
        <v>1053</v>
      </c>
    </row>
    <row r="297" spans="2:10" x14ac:dyDescent="0.2">
      <c r="B297" s="88" t="s">
        <v>919</v>
      </c>
      <c r="C297" s="88" t="s">
        <v>347</v>
      </c>
      <c r="D297" s="88" t="s">
        <v>308</v>
      </c>
      <c r="E297" s="89"/>
      <c r="F297" s="89">
        <v>1233911.46</v>
      </c>
      <c r="G297" s="89"/>
      <c r="H297" s="89">
        <v>1233911.46</v>
      </c>
      <c r="I297" s="90" t="s">
        <v>735</v>
      </c>
      <c r="J297" s="91"/>
    </row>
    <row r="298" spans="2:10" x14ac:dyDescent="0.2">
      <c r="B298" s="388" t="s">
        <v>919</v>
      </c>
      <c r="C298" s="388" t="s">
        <v>576</v>
      </c>
      <c r="D298" s="388" t="s">
        <v>883</v>
      </c>
      <c r="F298" s="389">
        <v>56000</v>
      </c>
      <c r="H298" s="389">
        <v>56000</v>
      </c>
      <c r="I298" s="390" t="s">
        <v>1041</v>
      </c>
    </row>
    <row r="299" spans="2:10" x14ac:dyDescent="0.2">
      <c r="B299" s="88" t="s">
        <v>919</v>
      </c>
      <c r="C299" s="88" t="s">
        <v>576</v>
      </c>
      <c r="D299" s="88" t="s">
        <v>308</v>
      </c>
      <c r="E299" s="89"/>
      <c r="F299" s="89">
        <v>56000</v>
      </c>
      <c r="G299" s="89"/>
      <c r="H299" s="89">
        <v>56000</v>
      </c>
      <c r="I299" s="90" t="s">
        <v>737</v>
      </c>
      <c r="J299" s="91"/>
    </row>
    <row r="300" spans="2:10" x14ac:dyDescent="0.2">
      <c r="B300" s="388" t="s">
        <v>919</v>
      </c>
      <c r="C300" s="388" t="s">
        <v>698</v>
      </c>
      <c r="D300" s="388" t="s">
        <v>307</v>
      </c>
      <c r="F300" s="389">
        <v>232.94</v>
      </c>
      <c r="H300" s="389">
        <v>232.94</v>
      </c>
      <c r="I300" s="390" t="s">
        <v>1040</v>
      </c>
    </row>
    <row r="301" spans="2:10" x14ac:dyDescent="0.2">
      <c r="B301" s="88" t="s">
        <v>919</v>
      </c>
      <c r="C301" s="88" t="s">
        <v>698</v>
      </c>
      <c r="D301" s="88" t="s">
        <v>308</v>
      </c>
      <c r="E301" s="89"/>
      <c r="F301" s="89">
        <v>232.94</v>
      </c>
      <c r="G301" s="89"/>
      <c r="H301" s="89">
        <v>232.94</v>
      </c>
      <c r="I301" s="90" t="s">
        <v>739</v>
      </c>
      <c r="J301" s="91"/>
    </row>
    <row r="302" spans="2:10" x14ac:dyDescent="0.2">
      <c r="B302" s="388" t="s">
        <v>919</v>
      </c>
      <c r="C302" s="388" t="s">
        <v>840</v>
      </c>
      <c r="D302" s="388" t="s">
        <v>307</v>
      </c>
      <c r="F302" s="389">
        <v>1610.82</v>
      </c>
      <c r="H302" s="389">
        <v>1610.82</v>
      </c>
      <c r="I302" s="390" t="s">
        <v>1040</v>
      </c>
    </row>
    <row r="303" spans="2:10" x14ac:dyDescent="0.2">
      <c r="B303" s="388" t="s">
        <v>919</v>
      </c>
      <c r="C303" s="388" t="s">
        <v>840</v>
      </c>
      <c r="D303" s="388" t="s">
        <v>883</v>
      </c>
      <c r="F303" s="389">
        <v>550</v>
      </c>
      <c r="H303" s="389">
        <v>550</v>
      </c>
      <c r="I303" s="390" t="s">
        <v>1041</v>
      </c>
    </row>
    <row r="304" spans="2:10" x14ac:dyDescent="0.2">
      <c r="B304" s="88" t="s">
        <v>919</v>
      </c>
      <c r="C304" s="88" t="s">
        <v>840</v>
      </c>
      <c r="D304" s="88" t="s">
        <v>308</v>
      </c>
      <c r="E304" s="89"/>
      <c r="F304" s="89">
        <v>2160.8200000000002</v>
      </c>
      <c r="G304" s="89"/>
      <c r="H304" s="89">
        <v>2160.8200000000002</v>
      </c>
      <c r="I304" s="90" t="s">
        <v>740</v>
      </c>
      <c r="J304" s="91"/>
    </row>
    <row r="305" spans="1:10" x14ac:dyDescent="0.2">
      <c r="B305" s="388" t="s">
        <v>919</v>
      </c>
      <c r="C305" s="388" t="s">
        <v>678</v>
      </c>
      <c r="D305" s="388" t="s">
        <v>484</v>
      </c>
      <c r="F305" s="389">
        <v>204268</v>
      </c>
      <c r="G305" s="389">
        <v>371455</v>
      </c>
      <c r="H305" s="389">
        <v>-167187</v>
      </c>
      <c r="I305" s="390" t="s">
        <v>1054</v>
      </c>
    </row>
    <row r="306" spans="1:10" x14ac:dyDescent="0.2">
      <c r="A306" s="95">
        <v>19</v>
      </c>
      <c r="B306" s="88" t="s">
        <v>919</v>
      </c>
      <c r="C306" s="88" t="s">
        <v>678</v>
      </c>
      <c r="D306" s="88" t="s">
        <v>308</v>
      </c>
      <c r="E306" s="89"/>
      <c r="F306" s="89">
        <v>204268</v>
      </c>
      <c r="G306" s="89">
        <v>371455</v>
      </c>
      <c r="H306" s="89">
        <v>-167187</v>
      </c>
      <c r="I306" s="90" t="s">
        <v>5465</v>
      </c>
      <c r="J306" s="91"/>
    </row>
    <row r="307" spans="1:10" x14ac:dyDescent="0.2">
      <c r="A307" s="95" t="s">
        <v>7910</v>
      </c>
      <c r="B307" s="88" t="s">
        <v>919</v>
      </c>
      <c r="C307" s="88" t="s">
        <v>343</v>
      </c>
      <c r="D307" s="88" t="s">
        <v>308</v>
      </c>
      <c r="E307" s="89"/>
      <c r="F307" s="89">
        <v>2897435.96</v>
      </c>
      <c r="G307" s="89">
        <v>371455</v>
      </c>
      <c r="H307" s="89">
        <v>2525980.96</v>
      </c>
      <c r="I307" s="90" t="s">
        <v>937</v>
      </c>
      <c r="J307" s="136"/>
    </row>
    <row r="308" spans="1:10" x14ac:dyDescent="0.2">
      <c r="B308" s="388" t="s">
        <v>938</v>
      </c>
      <c r="C308" s="388" t="s">
        <v>307</v>
      </c>
      <c r="D308" s="388" t="s">
        <v>484</v>
      </c>
      <c r="F308" s="389">
        <v>160528.20000000001</v>
      </c>
      <c r="H308" s="389">
        <v>160528.20000000001</v>
      </c>
      <c r="I308" s="390" t="s">
        <v>1054</v>
      </c>
    </row>
    <row r="309" spans="1:10" x14ac:dyDescent="0.2">
      <c r="B309" s="88" t="s">
        <v>938</v>
      </c>
      <c r="C309" s="88" t="s">
        <v>307</v>
      </c>
      <c r="D309" s="88" t="s">
        <v>308</v>
      </c>
      <c r="E309" s="89"/>
      <c r="F309" s="89">
        <v>160528.20000000001</v>
      </c>
      <c r="G309" s="89"/>
      <c r="H309" s="426">
        <v>160528.20000000001</v>
      </c>
      <c r="I309" s="90" t="s">
        <v>939</v>
      </c>
      <c r="J309" s="91"/>
    </row>
    <row r="310" spans="1:10" x14ac:dyDescent="0.2">
      <c r="B310" s="388" t="s">
        <v>938</v>
      </c>
      <c r="C310" s="388" t="s">
        <v>315</v>
      </c>
      <c r="D310" s="388" t="s">
        <v>484</v>
      </c>
      <c r="F310" s="389">
        <v>130950.3</v>
      </c>
      <c r="H310" s="389">
        <v>130950.3</v>
      </c>
      <c r="I310" s="390" t="s">
        <v>1054</v>
      </c>
    </row>
    <row r="311" spans="1:10" x14ac:dyDescent="0.2">
      <c r="B311" s="88" t="s">
        <v>938</v>
      </c>
      <c r="C311" s="88" t="s">
        <v>315</v>
      </c>
      <c r="D311" s="88" t="s">
        <v>308</v>
      </c>
      <c r="E311" s="89"/>
      <c r="F311" s="89">
        <v>130950.3</v>
      </c>
      <c r="G311" s="89"/>
      <c r="H311" s="426">
        <v>130950.3</v>
      </c>
      <c r="I311" s="90" t="s">
        <v>946</v>
      </c>
      <c r="J311" s="91"/>
    </row>
    <row r="312" spans="1:10" x14ac:dyDescent="0.2">
      <c r="B312" s="388" t="s">
        <v>938</v>
      </c>
      <c r="C312" s="388" t="s">
        <v>380</v>
      </c>
      <c r="D312" s="388" t="s">
        <v>484</v>
      </c>
      <c r="F312" s="389">
        <v>38433</v>
      </c>
      <c r="H312" s="389">
        <v>38433</v>
      </c>
      <c r="I312" s="390" t="s">
        <v>1054</v>
      </c>
    </row>
    <row r="313" spans="1:10" x14ac:dyDescent="0.2">
      <c r="B313" s="88" t="s">
        <v>938</v>
      </c>
      <c r="C313" s="88" t="s">
        <v>380</v>
      </c>
      <c r="D313" s="88" t="s">
        <v>308</v>
      </c>
      <c r="E313" s="89"/>
      <c r="F313" s="89">
        <v>38433</v>
      </c>
      <c r="G313" s="89"/>
      <c r="H313" s="426">
        <v>38433</v>
      </c>
      <c r="I313" s="90" t="s">
        <v>940</v>
      </c>
      <c r="J313" s="91"/>
    </row>
    <row r="314" spans="1:10" x14ac:dyDescent="0.2">
      <c r="B314" s="388" t="s">
        <v>938</v>
      </c>
      <c r="C314" s="388" t="s">
        <v>382</v>
      </c>
      <c r="D314" s="388" t="s">
        <v>484</v>
      </c>
      <c r="F314" s="389">
        <v>163006.29999999999</v>
      </c>
      <c r="H314" s="389">
        <v>163006.29999999999</v>
      </c>
      <c r="I314" s="390" t="s">
        <v>1054</v>
      </c>
    </row>
    <row r="315" spans="1:10" x14ac:dyDescent="0.2">
      <c r="B315" s="88" t="s">
        <v>938</v>
      </c>
      <c r="C315" s="88" t="s">
        <v>382</v>
      </c>
      <c r="D315" s="88" t="s">
        <v>308</v>
      </c>
      <c r="E315" s="89"/>
      <c r="F315" s="89">
        <v>163006.29999999999</v>
      </c>
      <c r="G315" s="89"/>
      <c r="H315" s="426">
        <v>163006.29999999999</v>
      </c>
      <c r="I315" s="90" t="s">
        <v>4678</v>
      </c>
      <c r="J315" s="427">
        <f>H309+H311+H313+H315</f>
        <v>492917.8</v>
      </c>
    </row>
    <row r="316" spans="1:10" x14ac:dyDescent="0.2">
      <c r="B316" s="388" t="s">
        <v>938</v>
      </c>
      <c r="C316" s="388" t="s">
        <v>319</v>
      </c>
      <c r="D316" s="388" t="s">
        <v>484</v>
      </c>
      <c r="F316" s="389">
        <v>794255</v>
      </c>
      <c r="H316" s="389">
        <v>794255</v>
      </c>
      <c r="I316" s="390" t="s">
        <v>1054</v>
      </c>
    </row>
    <row r="317" spans="1:10" x14ac:dyDescent="0.2">
      <c r="B317" s="88" t="s">
        <v>938</v>
      </c>
      <c r="C317" s="88" t="s">
        <v>319</v>
      </c>
      <c r="D317" s="88" t="s">
        <v>308</v>
      </c>
      <c r="E317" s="89"/>
      <c r="F317" s="89">
        <v>794255</v>
      </c>
      <c r="G317" s="89"/>
      <c r="H317" s="1074">
        <v>794255</v>
      </c>
      <c r="I317" s="90" t="s">
        <v>941</v>
      </c>
      <c r="J317" s="1073">
        <f>H317+H319+H321</f>
        <v>855534</v>
      </c>
    </row>
    <row r="318" spans="1:10" x14ac:dyDescent="0.2">
      <c r="B318" s="388" t="s">
        <v>938</v>
      </c>
      <c r="C318" s="388" t="s">
        <v>349</v>
      </c>
      <c r="D318" s="388" t="s">
        <v>484</v>
      </c>
      <c r="F318" s="389">
        <v>6762</v>
      </c>
      <c r="H318" s="389">
        <v>6762</v>
      </c>
      <c r="I318" s="390" t="s">
        <v>1054</v>
      </c>
    </row>
    <row r="319" spans="1:10" x14ac:dyDescent="0.2">
      <c r="B319" s="88" t="s">
        <v>938</v>
      </c>
      <c r="C319" s="88" t="s">
        <v>349</v>
      </c>
      <c r="D319" s="88" t="s">
        <v>308</v>
      </c>
      <c r="E319" s="89"/>
      <c r="F319" s="89">
        <v>6762</v>
      </c>
      <c r="G319" s="89"/>
      <c r="H319" s="1074">
        <v>6762</v>
      </c>
      <c r="I319" s="90" t="s">
        <v>7879</v>
      </c>
      <c r="J319" s="91"/>
    </row>
    <row r="320" spans="1:10" x14ac:dyDescent="0.2">
      <c r="B320" s="388" t="s">
        <v>938</v>
      </c>
      <c r="C320" s="388" t="s">
        <v>326</v>
      </c>
      <c r="D320" s="388" t="s">
        <v>484</v>
      </c>
      <c r="F320" s="389">
        <v>54517</v>
      </c>
      <c r="H320" s="389">
        <v>54517</v>
      </c>
      <c r="I320" s="390" t="s">
        <v>1054</v>
      </c>
    </row>
    <row r="321" spans="2:10" x14ac:dyDescent="0.2">
      <c r="B321" s="88" t="s">
        <v>938</v>
      </c>
      <c r="C321" s="88" t="s">
        <v>326</v>
      </c>
      <c r="D321" s="88" t="s">
        <v>308</v>
      </c>
      <c r="E321" s="89"/>
      <c r="F321" s="89">
        <v>54517</v>
      </c>
      <c r="G321" s="89"/>
      <c r="H321" s="1074">
        <v>54517</v>
      </c>
      <c r="I321" s="90" t="s">
        <v>942</v>
      </c>
      <c r="J321" s="91"/>
    </row>
    <row r="322" spans="2:10" x14ac:dyDescent="0.2">
      <c r="B322" s="388" t="s">
        <v>938</v>
      </c>
      <c r="C322" s="388" t="s">
        <v>347</v>
      </c>
      <c r="D322" s="388" t="s">
        <v>484</v>
      </c>
      <c r="F322" s="389">
        <v>370032.4</v>
      </c>
      <c r="H322" s="389">
        <v>370032.4</v>
      </c>
      <c r="I322" s="390" t="s">
        <v>1054</v>
      </c>
    </row>
    <row r="323" spans="2:10" x14ac:dyDescent="0.2">
      <c r="B323" s="88" t="s">
        <v>938</v>
      </c>
      <c r="C323" s="88" t="s">
        <v>347</v>
      </c>
      <c r="D323" s="88" t="s">
        <v>308</v>
      </c>
      <c r="E323" s="89"/>
      <c r="F323" s="89">
        <v>370032.4</v>
      </c>
      <c r="G323" s="89"/>
      <c r="H323" s="576">
        <v>370032.4</v>
      </c>
      <c r="I323" s="90" t="s">
        <v>943</v>
      </c>
      <c r="J323" s="859">
        <f>H323+H325+H327+H331</f>
        <v>546988.47</v>
      </c>
    </row>
    <row r="324" spans="2:10" x14ac:dyDescent="0.2">
      <c r="B324" s="388" t="s">
        <v>938</v>
      </c>
      <c r="C324" s="388" t="s">
        <v>576</v>
      </c>
      <c r="D324" s="388" t="s">
        <v>484</v>
      </c>
      <c r="F324" s="389">
        <v>15775</v>
      </c>
      <c r="H324" s="389">
        <v>15775</v>
      </c>
      <c r="I324" s="390" t="s">
        <v>1054</v>
      </c>
    </row>
    <row r="325" spans="2:10" x14ac:dyDescent="0.2">
      <c r="B325" s="88" t="s">
        <v>938</v>
      </c>
      <c r="C325" s="88" t="s">
        <v>576</v>
      </c>
      <c r="D325" s="88" t="s">
        <v>308</v>
      </c>
      <c r="E325" s="89"/>
      <c r="F325" s="89">
        <v>15775</v>
      </c>
      <c r="G325" s="89"/>
      <c r="H325" s="576">
        <v>15775</v>
      </c>
      <c r="I325" s="90" t="s">
        <v>4679</v>
      </c>
      <c r="J325" s="91"/>
    </row>
    <row r="326" spans="2:10" x14ac:dyDescent="0.2">
      <c r="B326" s="388" t="s">
        <v>938</v>
      </c>
      <c r="C326" s="388" t="s">
        <v>4680</v>
      </c>
      <c r="D326" s="388" t="s">
        <v>484</v>
      </c>
      <c r="F326" s="389">
        <v>98928.47</v>
      </c>
      <c r="H326" s="389">
        <v>98928.47</v>
      </c>
      <c r="I326" s="390" t="s">
        <v>1054</v>
      </c>
    </row>
    <row r="327" spans="2:10" x14ac:dyDescent="0.2">
      <c r="B327" s="88" t="s">
        <v>938</v>
      </c>
      <c r="C327" s="88" t="s">
        <v>4680</v>
      </c>
      <c r="D327" s="88" t="s">
        <v>308</v>
      </c>
      <c r="E327" s="89"/>
      <c r="F327" s="89">
        <v>98928.47</v>
      </c>
      <c r="G327" s="89"/>
      <c r="H327" s="576">
        <v>98928.47</v>
      </c>
      <c r="I327" s="90" t="s">
        <v>972</v>
      </c>
      <c r="J327" s="91"/>
    </row>
    <row r="328" spans="2:10" x14ac:dyDescent="0.2">
      <c r="B328" s="388" t="s">
        <v>938</v>
      </c>
      <c r="C328" s="388" t="s">
        <v>945</v>
      </c>
      <c r="D328" s="388" t="s">
        <v>859</v>
      </c>
      <c r="F328" s="389">
        <v>3</v>
      </c>
      <c r="H328" s="389">
        <v>3</v>
      </c>
      <c r="I328" s="390" t="s">
        <v>1046</v>
      </c>
    </row>
    <row r="329" spans="2:10" x14ac:dyDescent="0.2">
      <c r="B329" s="388" t="s">
        <v>938</v>
      </c>
      <c r="C329" s="388" t="s">
        <v>945</v>
      </c>
      <c r="D329" s="388" t="s">
        <v>1052</v>
      </c>
      <c r="F329" s="389">
        <v>17268</v>
      </c>
      <c r="H329" s="389">
        <v>17268</v>
      </c>
      <c r="I329" s="390" t="s">
        <v>1053</v>
      </c>
    </row>
    <row r="330" spans="2:10" x14ac:dyDescent="0.2">
      <c r="B330" s="388" t="s">
        <v>938</v>
      </c>
      <c r="C330" s="388" t="s">
        <v>945</v>
      </c>
      <c r="D330" s="388" t="s">
        <v>484</v>
      </c>
      <c r="F330" s="389">
        <v>44981.599999999999</v>
      </c>
      <c r="H330" s="389">
        <v>44981.599999999999</v>
      </c>
      <c r="I330" s="390" t="s">
        <v>1054</v>
      </c>
    </row>
    <row r="331" spans="2:10" x14ac:dyDescent="0.2">
      <c r="B331" s="88" t="s">
        <v>938</v>
      </c>
      <c r="C331" s="88" t="s">
        <v>945</v>
      </c>
      <c r="D331" s="88" t="s">
        <v>308</v>
      </c>
      <c r="E331" s="89"/>
      <c r="F331" s="89">
        <v>62252.6</v>
      </c>
      <c r="G331" s="89"/>
      <c r="H331" s="576">
        <v>62252.6</v>
      </c>
      <c r="I331" s="90" t="s">
        <v>974</v>
      </c>
      <c r="J331" s="91"/>
    </row>
    <row r="332" spans="2:10" x14ac:dyDescent="0.2">
      <c r="B332" s="388" t="s">
        <v>938</v>
      </c>
      <c r="C332" s="388" t="s">
        <v>947</v>
      </c>
      <c r="D332" s="388" t="s">
        <v>484</v>
      </c>
      <c r="F332" s="389">
        <v>1368887.6</v>
      </c>
      <c r="H332" s="389">
        <v>1368887.6</v>
      </c>
      <c r="I332" s="390" t="s">
        <v>1054</v>
      </c>
    </row>
    <row r="333" spans="2:10" x14ac:dyDescent="0.2">
      <c r="B333" s="88" t="s">
        <v>938</v>
      </c>
      <c r="C333" s="88" t="s">
        <v>947</v>
      </c>
      <c r="D333" s="88" t="s">
        <v>308</v>
      </c>
      <c r="E333" s="89"/>
      <c r="F333" s="89">
        <v>1368887.6</v>
      </c>
      <c r="G333" s="89"/>
      <c r="H333" s="1067">
        <v>1368887.6</v>
      </c>
      <c r="I333" s="90" t="s">
        <v>741</v>
      </c>
      <c r="J333" s="894">
        <f>H333</f>
        <v>1368887.6</v>
      </c>
    </row>
    <row r="334" spans="2:10" x14ac:dyDescent="0.2">
      <c r="B334" s="388" t="s">
        <v>938</v>
      </c>
      <c r="C334" s="388" t="s">
        <v>336</v>
      </c>
      <c r="D334" s="388" t="s">
        <v>484</v>
      </c>
      <c r="F334" s="389">
        <v>1111630.75</v>
      </c>
      <c r="H334" s="389">
        <v>1111630.75</v>
      </c>
      <c r="I334" s="390" t="s">
        <v>1054</v>
      </c>
    </row>
    <row r="335" spans="2:10" x14ac:dyDescent="0.2">
      <c r="B335" s="88" t="s">
        <v>938</v>
      </c>
      <c r="C335" s="88" t="s">
        <v>336</v>
      </c>
      <c r="D335" s="88" t="s">
        <v>308</v>
      </c>
      <c r="E335" s="89"/>
      <c r="F335" s="89">
        <v>1111630.75</v>
      </c>
      <c r="G335" s="89"/>
      <c r="H335" s="1072">
        <v>1111630.75</v>
      </c>
      <c r="I335" s="90" t="s">
        <v>4681</v>
      </c>
      <c r="J335" s="1071">
        <f>H335+H337</f>
        <v>1276747.1499999999</v>
      </c>
    </row>
    <row r="336" spans="2:10" x14ac:dyDescent="0.2">
      <c r="B336" s="388" t="s">
        <v>938</v>
      </c>
      <c r="C336" s="388" t="s">
        <v>953</v>
      </c>
      <c r="D336" s="388" t="s">
        <v>484</v>
      </c>
      <c r="F336" s="389">
        <v>165116.4</v>
      </c>
      <c r="H336" s="389">
        <v>165116.4</v>
      </c>
      <c r="I336" s="390" t="s">
        <v>1054</v>
      </c>
    </row>
    <row r="337" spans="2:10" x14ac:dyDescent="0.2">
      <c r="B337" s="88" t="s">
        <v>938</v>
      </c>
      <c r="C337" s="88" t="s">
        <v>953</v>
      </c>
      <c r="D337" s="88" t="s">
        <v>308</v>
      </c>
      <c r="E337" s="89"/>
      <c r="F337" s="89">
        <v>165116.4</v>
      </c>
      <c r="G337" s="89"/>
      <c r="H337" s="1072">
        <v>165116.4</v>
      </c>
      <c r="I337" s="90" t="s">
        <v>967</v>
      </c>
      <c r="J337" s="91"/>
    </row>
    <row r="338" spans="2:10" x14ac:dyDescent="0.2">
      <c r="B338" s="388" t="s">
        <v>938</v>
      </c>
      <c r="C338" s="388" t="s">
        <v>853</v>
      </c>
      <c r="D338" s="388" t="s">
        <v>484</v>
      </c>
      <c r="F338" s="389">
        <v>151465</v>
      </c>
      <c r="H338" s="389">
        <v>151465</v>
      </c>
      <c r="I338" s="390" t="s">
        <v>1054</v>
      </c>
    </row>
    <row r="339" spans="2:10" x14ac:dyDescent="0.2">
      <c r="B339" s="88" t="s">
        <v>938</v>
      </c>
      <c r="C339" s="88" t="s">
        <v>853</v>
      </c>
      <c r="D339" s="88" t="s">
        <v>308</v>
      </c>
      <c r="E339" s="89"/>
      <c r="F339" s="89">
        <v>151465</v>
      </c>
      <c r="G339" s="89"/>
      <c r="H339" s="1069">
        <v>151465</v>
      </c>
      <c r="I339" s="90" t="s">
        <v>970</v>
      </c>
      <c r="J339" s="1070">
        <f>H339+H342+H344</f>
        <v>271282.91000000003</v>
      </c>
    </row>
    <row r="340" spans="2:10" x14ac:dyDescent="0.2">
      <c r="B340" s="388" t="s">
        <v>938</v>
      </c>
      <c r="C340" s="388" t="s">
        <v>4684</v>
      </c>
      <c r="D340" s="388" t="s">
        <v>307</v>
      </c>
      <c r="F340" s="389">
        <v>29077.7</v>
      </c>
      <c r="H340" s="389">
        <v>29077.7</v>
      </c>
      <c r="I340" s="390" t="s">
        <v>1040</v>
      </c>
    </row>
    <row r="341" spans="2:10" x14ac:dyDescent="0.2">
      <c r="B341" s="388" t="s">
        <v>938</v>
      </c>
      <c r="C341" s="388" t="s">
        <v>4684</v>
      </c>
      <c r="D341" s="388" t="s">
        <v>484</v>
      </c>
      <c r="F341" s="389">
        <v>26784.5</v>
      </c>
      <c r="H341" s="389">
        <v>26784.5</v>
      </c>
      <c r="I341" s="390" t="s">
        <v>1054</v>
      </c>
    </row>
    <row r="342" spans="2:10" x14ac:dyDescent="0.2">
      <c r="B342" s="88" t="s">
        <v>938</v>
      </c>
      <c r="C342" s="88" t="s">
        <v>4684</v>
      </c>
      <c r="D342" s="88" t="s">
        <v>308</v>
      </c>
      <c r="E342" s="89"/>
      <c r="F342" s="89">
        <v>55862.2</v>
      </c>
      <c r="G342" s="89"/>
      <c r="H342" s="1069">
        <v>55862.2</v>
      </c>
      <c r="I342" s="90" t="s">
        <v>950</v>
      </c>
      <c r="J342" s="91"/>
    </row>
    <row r="343" spans="2:10" x14ac:dyDescent="0.2">
      <c r="B343" s="388" t="s">
        <v>938</v>
      </c>
      <c r="C343" s="388" t="s">
        <v>4685</v>
      </c>
      <c r="D343" s="388" t="s">
        <v>484</v>
      </c>
      <c r="F343" s="389">
        <v>63955.71</v>
      </c>
      <c r="H343" s="389">
        <v>63955.71</v>
      </c>
      <c r="I343" s="390" t="s">
        <v>1054</v>
      </c>
    </row>
    <row r="344" spans="2:10" x14ac:dyDescent="0.2">
      <c r="B344" s="88" t="s">
        <v>938</v>
      </c>
      <c r="C344" s="88" t="s">
        <v>4685</v>
      </c>
      <c r="D344" s="88" t="s">
        <v>308</v>
      </c>
      <c r="E344" s="89"/>
      <c r="F344" s="89">
        <v>63955.71</v>
      </c>
      <c r="G344" s="89"/>
      <c r="H344" s="1069">
        <v>63955.71</v>
      </c>
      <c r="I344" s="90" t="s">
        <v>951</v>
      </c>
      <c r="J344" s="91"/>
    </row>
    <row r="345" spans="2:10" x14ac:dyDescent="0.2">
      <c r="B345" s="388" t="s">
        <v>938</v>
      </c>
      <c r="C345" s="388" t="s">
        <v>971</v>
      </c>
      <c r="D345" s="388" t="s">
        <v>484</v>
      </c>
      <c r="F345" s="389">
        <v>187247.5</v>
      </c>
      <c r="H345" s="389">
        <v>187247.5</v>
      </c>
      <c r="I345" s="390" t="s">
        <v>1054</v>
      </c>
    </row>
    <row r="346" spans="2:10" x14ac:dyDescent="0.2">
      <c r="B346" s="88" t="s">
        <v>938</v>
      </c>
      <c r="C346" s="88" t="s">
        <v>971</v>
      </c>
      <c r="D346" s="88" t="s">
        <v>308</v>
      </c>
      <c r="E346" s="89"/>
      <c r="F346" s="89">
        <v>187247.5</v>
      </c>
      <c r="G346" s="89"/>
      <c r="H346" s="781">
        <v>187247.5</v>
      </c>
      <c r="I346" s="90" t="s">
        <v>4686</v>
      </c>
      <c r="J346" s="782">
        <f>H346+H348+H350+H352+H354+H356+H358</f>
        <v>1329656.54</v>
      </c>
    </row>
    <row r="347" spans="2:10" x14ac:dyDescent="0.2">
      <c r="B347" s="388" t="s">
        <v>938</v>
      </c>
      <c r="C347" s="388" t="s">
        <v>818</v>
      </c>
      <c r="D347" s="388" t="s">
        <v>484</v>
      </c>
      <c r="F347" s="389">
        <v>174000</v>
      </c>
      <c r="H347" s="389">
        <v>174000</v>
      </c>
      <c r="I347" s="390" t="s">
        <v>1054</v>
      </c>
    </row>
    <row r="348" spans="2:10" x14ac:dyDescent="0.2">
      <c r="B348" s="88" t="s">
        <v>938</v>
      </c>
      <c r="C348" s="88" t="s">
        <v>818</v>
      </c>
      <c r="D348" s="88" t="s">
        <v>308</v>
      </c>
      <c r="E348" s="89"/>
      <c r="F348" s="89">
        <v>174000</v>
      </c>
      <c r="G348" s="89"/>
      <c r="H348" s="781">
        <v>174000</v>
      </c>
      <c r="I348" s="90" t="s">
        <v>954</v>
      </c>
      <c r="J348" s="91"/>
    </row>
    <row r="349" spans="2:10" x14ac:dyDescent="0.2">
      <c r="B349" s="388" t="s">
        <v>938</v>
      </c>
      <c r="C349" s="388" t="s">
        <v>4687</v>
      </c>
      <c r="D349" s="388" t="s">
        <v>484</v>
      </c>
      <c r="F349" s="389">
        <v>42379.040000000001</v>
      </c>
      <c r="H349" s="389">
        <v>42379.040000000001</v>
      </c>
      <c r="I349" s="390" t="s">
        <v>1054</v>
      </c>
    </row>
    <row r="350" spans="2:10" x14ac:dyDescent="0.2">
      <c r="B350" s="88" t="s">
        <v>938</v>
      </c>
      <c r="C350" s="88" t="s">
        <v>4687</v>
      </c>
      <c r="D350" s="88" t="s">
        <v>308</v>
      </c>
      <c r="E350" s="89"/>
      <c r="F350" s="89">
        <v>42379.040000000001</v>
      </c>
      <c r="G350" s="89"/>
      <c r="H350" s="781">
        <v>42379.040000000001</v>
      </c>
      <c r="I350" s="90" t="s">
        <v>956</v>
      </c>
      <c r="J350" s="91"/>
    </row>
    <row r="351" spans="2:10" x14ac:dyDescent="0.2">
      <c r="B351" s="388" t="s">
        <v>938</v>
      </c>
      <c r="C351" s="388" t="s">
        <v>4688</v>
      </c>
      <c r="D351" s="388" t="s">
        <v>484</v>
      </c>
      <c r="F351" s="389">
        <v>290400</v>
      </c>
      <c r="H351" s="389">
        <v>290400</v>
      </c>
      <c r="I351" s="390" t="s">
        <v>1054</v>
      </c>
    </row>
    <row r="352" spans="2:10" x14ac:dyDescent="0.2">
      <c r="B352" s="88" t="s">
        <v>938</v>
      </c>
      <c r="C352" s="88" t="s">
        <v>4688</v>
      </c>
      <c r="D352" s="88" t="s">
        <v>308</v>
      </c>
      <c r="E352" s="89"/>
      <c r="F352" s="89">
        <v>290400</v>
      </c>
      <c r="G352" s="89"/>
      <c r="H352" s="781">
        <v>290400</v>
      </c>
      <c r="I352" s="90" t="s">
        <v>4689</v>
      </c>
      <c r="J352" s="91"/>
    </row>
    <row r="353" spans="2:10" x14ac:dyDescent="0.2">
      <c r="B353" s="388" t="s">
        <v>938</v>
      </c>
      <c r="C353" s="388" t="s">
        <v>828</v>
      </c>
      <c r="D353" s="388" t="s">
        <v>484</v>
      </c>
      <c r="F353" s="389">
        <v>239580</v>
      </c>
      <c r="H353" s="389">
        <v>239580</v>
      </c>
      <c r="I353" s="390" t="s">
        <v>1054</v>
      </c>
    </row>
    <row r="354" spans="2:10" x14ac:dyDescent="0.2">
      <c r="B354" s="88" t="s">
        <v>938</v>
      </c>
      <c r="C354" s="88" t="s">
        <v>828</v>
      </c>
      <c r="D354" s="88" t="s">
        <v>308</v>
      </c>
      <c r="E354" s="89"/>
      <c r="F354" s="89">
        <v>239580</v>
      </c>
      <c r="G354" s="89"/>
      <c r="H354" s="781">
        <v>239580</v>
      </c>
      <c r="I354" s="90" t="s">
        <v>961</v>
      </c>
      <c r="J354" s="91"/>
    </row>
    <row r="355" spans="2:10" x14ac:dyDescent="0.2">
      <c r="B355" s="388" t="s">
        <v>938</v>
      </c>
      <c r="C355" s="388" t="s">
        <v>4690</v>
      </c>
      <c r="D355" s="388" t="s">
        <v>484</v>
      </c>
      <c r="F355" s="389">
        <v>302500</v>
      </c>
      <c r="H355" s="389">
        <v>302500</v>
      </c>
      <c r="I355" s="390" t="s">
        <v>1054</v>
      </c>
    </row>
    <row r="356" spans="2:10" x14ac:dyDescent="0.2">
      <c r="B356" s="88" t="s">
        <v>938</v>
      </c>
      <c r="C356" s="88" t="s">
        <v>4690</v>
      </c>
      <c r="D356" s="88" t="s">
        <v>308</v>
      </c>
      <c r="E356" s="89"/>
      <c r="F356" s="89">
        <v>302500</v>
      </c>
      <c r="G356" s="89"/>
      <c r="H356" s="781">
        <v>302500</v>
      </c>
      <c r="I356" s="90" t="s">
        <v>962</v>
      </c>
      <c r="J356" s="91"/>
    </row>
    <row r="357" spans="2:10" x14ac:dyDescent="0.2">
      <c r="B357" s="388" t="s">
        <v>938</v>
      </c>
      <c r="C357" s="388" t="s">
        <v>4691</v>
      </c>
      <c r="D357" s="388" t="s">
        <v>484</v>
      </c>
      <c r="F357" s="389">
        <v>93550</v>
      </c>
      <c r="H357" s="389">
        <v>93550</v>
      </c>
      <c r="I357" s="390" t="s">
        <v>1054</v>
      </c>
    </row>
    <row r="358" spans="2:10" x14ac:dyDescent="0.2">
      <c r="B358" s="88" t="s">
        <v>938</v>
      </c>
      <c r="C358" s="88" t="s">
        <v>4691</v>
      </c>
      <c r="D358" s="88" t="s">
        <v>308</v>
      </c>
      <c r="E358" s="89"/>
      <c r="F358" s="89">
        <v>93550</v>
      </c>
      <c r="G358" s="89"/>
      <c r="H358" s="781">
        <v>93550</v>
      </c>
      <c r="I358" s="90" t="s">
        <v>963</v>
      </c>
      <c r="J358" s="91"/>
    </row>
    <row r="359" spans="2:10" x14ac:dyDescent="0.2">
      <c r="B359" s="388" t="s">
        <v>938</v>
      </c>
      <c r="C359" s="388" t="s">
        <v>4692</v>
      </c>
      <c r="D359" s="388" t="s">
        <v>947</v>
      </c>
      <c r="F359" s="389">
        <v>1848284</v>
      </c>
      <c r="H359" s="389">
        <v>1848284</v>
      </c>
      <c r="I359" s="390" t="s">
        <v>1093</v>
      </c>
    </row>
    <row r="360" spans="2:10" x14ac:dyDescent="0.2">
      <c r="B360" s="88" t="s">
        <v>938</v>
      </c>
      <c r="C360" s="88" t="s">
        <v>4692</v>
      </c>
      <c r="D360" s="88" t="s">
        <v>308</v>
      </c>
      <c r="E360" s="89"/>
      <c r="F360" s="89">
        <v>1848284</v>
      </c>
      <c r="G360" s="89"/>
      <c r="H360" s="783">
        <v>1848284</v>
      </c>
      <c r="I360" s="90" t="s">
        <v>4693</v>
      </c>
      <c r="J360" s="784">
        <f>H360</f>
        <v>1848284</v>
      </c>
    </row>
    <row r="361" spans="2:10" x14ac:dyDescent="0.2">
      <c r="B361" s="388" t="s">
        <v>938</v>
      </c>
      <c r="C361" s="388" t="s">
        <v>975</v>
      </c>
      <c r="D361" s="388" t="s">
        <v>484</v>
      </c>
      <c r="F361" s="389">
        <v>6676505</v>
      </c>
      <c r="H361" s="389">
        <v>6676505</v>
      </c>
      <c r="I361" s="390" t="s">
        <v>1054</v>
      </c>
    </row>
    <row r="362" spans="2:10" x14ac:dyDescent="0.2">
      <c r="B362" s="88" t="s">
        <v>938</v>
      </c>
      <c r="C362" s="88" t="s">
        <v>975</v>
      </c>
      <c r="D362" s="88" t="s">
        <v>308</v>
      </c>
      <c r="E362" s="89"/>
      <c r="F362" s="89">
        <v>6676505</v>
      </c>
      <c r="G362" s="89"/>
      <c r="H362" s="402">
        <v>6676505</v>
      </c>
      <c r="I362" s="90" t="s">
        <v>976</v>
      </c>
      <c r="J362" s="404">
        <f>H362+H364+H366+H368</f>
        <v>7471870</v>
      </c>
    </row>
    <row r="363" spans="2:10" x14ac:dyDescent="0.2">
      <c r="B363" s="388" t="s">
        <v>938</v>
      </c>
      <c r="C363" s="388" t="s">
        <v>998</v>
      </c>
      <c r="D363" s="388" t="s">
        <v>484</v>
      </c>
      <c r="F363" s="389">
        <v>11973</v>
      </c>
      <c r="H363" s="389">
        <v>11973</v>
      </c>
      <c r="I363" s="390" t="s">
        <v>1054</v>
      </c>
    </row>
    <row r="364" spans="2:10" x14ac:dyDescent="0.2">
      <c r="B364" s="88" t="s">
        <v>938</v>
      </c>
      <c r="C364" s="88" t="s">
        <v>998</v>
      </c>
      <c r="D364" s="88" t="s">
        <v>308</v>
      </c>
      <c r="E364" s="89"/>
      <c r="F364" s="89">
        <v>11973</v>
      </c>
      <c r="G364" s="89"/>
      <c r="H364" s="402">
        <v>11973</v>
      </c>
      <c r="I364" s="90" t="s">
        <v>1095</v>
      </c>
      <c r="J364" s="91"/>
    </row>
    <row r="365" spans="2:10" x14ac:dyDescent="0.2">
      <c r="B365" s="388" t="s">
        <v>938</v>
      </c>
      <c r="C365" s="388" t="s">
        <v>977</v>
      </c>
      <c r="D365" s="388" t="s">
        <v>484</v>
      </c>
      <c r="F365" s="389">
        <v>68410</v>
      </c>
      <c r="H365" s="389">
        <v>68410</v>
      </c>
      <c r="I365" s="390" t="s">
        <v>1054</v>
      </c>
    </row>
    <row r="366" spans="2:10" x14ac:dyDescent="0.2">
      <c r="B366" s="88" t="s">
        <v>938</v>
      </c>
      <c r="C366" s="88" t="s">
        <v>977</v>
      </c>
      <c r="D366" s="88" t="s">
        <v>308</v>
      </c>
      <c r="E366" s="89"/>
      <c r="F366" s="89">
        <v>68410</v>
      </c>
      <c r="G366" s="89"/>
      <c r="H366" s="402">
        <v>68410</v>
      </c>
      <c r="I366" s="90" t="s">
        <v>978</v>
      </c>
      <c r="J366" s="91"/>
    </row>
    <row r="367" spans="2:10" x14ac:dyDescent="0.2">
      <c r="B367" s="388" t="s">
        <v>938</v>
      </c>
      <c r="C367" s="388" t="s">
        <v>979</v>
      </c>
      <c r="D367" s="388" t="s">
        <v>307</v>
      </c>
      <c r="F367" s="389">
        <v>714982</v>
      </c>
      <c r="H367" s="389">
        <v>714982</v>
      </c>
      <c r="I367" s="390" t="s">
        <v>1040</v>
      </c>
    </row>
    <row r="368" spans="2:10" x14ac:dyDescent="0.2">
      <c r="B368" s="88" t="s">
        <v>938</v>
      </c>
      <c r="C368" s="88" t="s">
        <v>979</v>
      </c>
      <c r="D368" s="88" t="s">
        <v>308</v>
      </c>
      <c r="E368" s="89"/>
      <c r="F368" s="89">
        <v>714982</v>
      </c>
      <c r="G368" s="89"/>
      <c r="H368" s="402">
        <v>714982</v>
      </c>
      <c r="I368" s="90" t="s">
        <v>6643</v>
      </c>
      <c r="J368" s="91"/>
    </row>
    <row r="369" spans="2:10" x14ac:dyDescent="0.2">
      <c r="B369" s="388" t="s">
        <v>938</v>
      </c>
      <c r="C369" s="388" t="s">
        <v>981</v>
      </c>
      <c r="D369" s="388" t="s">
        <v>484</v>
      </c>
      <c r="F369" s="389">
        <v>1488916</v>
      </c>
      <c r="H369" s="389">
        <v>1488916</v>
      </c>
      <c r="I369" s="390" t="s">
        <v>1054</v>
      </c>
    </row>
    <row r="370" spans="2:10" x14ac:dyDescent="0.2">
      <c r="B370" s="88" t="s">
        <v>938</v>
      </c>
      <c r="C370" s="88" t="s">
        <v>981</v>
      </c>
      <c r="D370" s="88" t="s">
        <v>308</v>
      </c>
      <c r="E370" s="89"/>
      <c r="F370" s="89">
        <v>1488916</v>
      </c>
      <c r="G370" s="89"/>
      <c r="H370" s="431">
        <v>1488916</v>
      </c>
      <c r="I370" s="90" t="s">
        <v>982</v>
      </c>
      <c r="J370" s="432">
        <f>H370+H372+H374+H376+H378+H380+H382</f>
        <v>2507533</v>
      </c>
    </row>
    <row r="371" spans="2:10" x14ac:dyDescent="0.2">
      <c r="B371" s="388" t="s">
        <v>938</v>
      </c>
      <c r="C371" s="388" t="s">
        <v>5370</v>
      </c>
      <c r="D371" s="388" t="s">
        <v>484</v>
      </c>
      <c r="F371" s="389">
        <v>305225</v>
      </c>
      <c r="H371" s="389">
        <v>305225</v>
      </c>
      <c r="I371" s="390" t="s">
        <v>1054</v>
      </c>
    </row>
    <row r="372" spans="2:10" x14ac:dyDescent="0.2">
      <c r="B372" s="88" t="s">
        <v>938</v>
      </c>
      <c r="C372" s="88" t="s">
        <v>5370</v>
      </c>
      <c r="D372" s="88" t="s">
        <v>308</v>
      </c>
      <c r="E372" s="89"/>
      <c r="F372" s="89">
        <v>305225</v>
      </c>
      <c r="G372" s="89"/>
      <c r="H372" s="431">
        <v>305225</v>
      </c>
      <c r="I372" s="90" t="s">
        <v>5371</v>
      </c>
      <c r="J372" s="91"/>
    </row>
    <row r="373" spans="2:10" x14ac:dyDescent="0.2">
      <c r="B373" s="388" t="s">
        <v>938</v>
      </c>
      <c r="C373" s="388" t="s">
        <v>983</v>
      </c>
      <c r="D373" s="388" t="s">
        <v>484</v>
      </c>
      <c r="F373" s="389">
        <v>587879</v>
      </c>
      <c r="H373" s="389">
        <v>587879</v>
      </c>
      <c r="I373" s="390" t="s">
        <v>1054</v>
      </c>
    </row>
    <row r="374" spans="2:10" x14ac:dyDescent="0.2">
      <c r="B374" s="88" t="s">
        <v>938</v>
      </c>
      <c r="C374" s="88" t="s">
        <v>983</v>
      </c>
      <c r="D374" s="88" t="s">
        <v>308</v>
      </c>
      <c r="E374" s="89"/>
      <c r="F374" s="89">
        <v>587879</v>
      </c>
      <c r="G374" s="89"/>
      <c r="H374" s="431">
        <v>587879</v>
      </c>
      <c r="I374" s="90" t="s">
        <v>984</v>
      </c>
      <c r="J374" s="91"/>
    </row>
    <row r="375" spans="2:10" x14ac:dyDescent="0.2">
      <c r="B375" s="388" t="s">
        <v>938</v>
      </c>
      <c r="C375" s="388" t="s">
        <v>5372</v>
      </c>
      <c r="D375" s="388" t="s">
        <v>484</v>
      </c>
      <c r="F375" s="389">
        <v>105381</v>
      </c>
      <c r="H375" s="389">
        <v>105381</v>
      </c>
      <c r="I375" s="390" t="s">
        <v>1054</v>
      </c>
    </row>
    <row r="376" spans="2:10" x14ac:dyDescent="0.2">
      <c r="B376" s="88" t="s">
        <v>938</v>
      </c>
      <c r="C376" s="88" t="s">
        <v>5372</v>
      </c>
      <c r="D376" s="88" t="s">
        <v>308</v>
      </c>
      <c r="E376" s="89"/>
      <c r="F376" s="89">
        <v>105381</v>
      </c>
      <c r="G376" s="89"/>
      <c r="H376" s="431">
        <v>105381</v>
      </c>
      <c r="I376" s="90" t="s">
        <v>5373</v>
      </c>
      <c r="J376" s="91"/>
    </row>
    <row r="377" spans="2:10" x14ac:dyDescent="0.2">
      <c r="B377" s="388" t="s">
        <v>938</v>
      </c>
      <c r="C377" s="388" t="s">
        <v>7880</v>
      </c>
      <c r="D377" s="388" t="s">
        <v>484</v>
      </c>
      <c r="F377" s="389">
        <v>15632</v>
      </c>
      <c r="H377" s="389">
        <v>15632</v>
      </c>
      <c r="I377" s="390" t="s">
        <v>1054</v>
      </c>
    </row>
    <row r="378" spans="2:10" x14ac:dyDescent="0.2">
      <c r="B378" s="88" t="s">
        <v>938</v>
      </c>
      <c r="C378" s="88" t="s">
        <v>7880</v>
      </c>
      <c r="D378" s="88" t="s">
        <v>308</v>
      </c>
      <c r="E378" s="89"/>
      <c r="F378" s="89">
        <v>15632</v>
      </c>
      <c r="G378" s="89"/>
      <c r="H378" s="431">
        <v>15632</v>
      </c>
      <c r="I378" s="90" t="s">
        <v>7881</v>
      </c>
      <c r="J378" s="91"/>
    </row>
    <row r="379" spans="2:10" x14ac:dyDescent="0.2">
      <c r="B379" s="388" t="s">
        <v>938</v>
      </c>
      <c r="C379" s="388" t="s">
        <v>7882</v>
      </c>
      <c r="D379" s="388" t="s">
        <v>484</v>
      </c>
      <c r="F379" s="389">
        <v>2025</v>
      </c>
      <c r="H379" s="389">
        <v>2025</v>
      </c>
      <c r="I379" s="390" t="s">
        <v>1054</v>
      </c>
    </row>
    <row r="380" spans="2:10" x14ac:dyDescent="0.2">
      <c r="B380" s="88" t="s">
        <v>938</v>
      </c>
      <c r="C380" s="88" t="s">
        <v>7882</v>
      </c>
      <c r="D380" s="88" t="s">
        <v>308</v>
      </c>
      <c r="E380" s="89"/>
      <c r="F380" s="89">
        <v>2025</v>
      </c>
      <c r="G380" s="89"/>
      <c r="H380" s="431">
        <v>2025</v>
      </c>
      <c r="I380" s="90" t="s">
        <v>7883</v>
      </c>
      <c r="J380" s="91"/>
    </row>
    <row r="381" spans="2:10" x14ac:dyDescent="0.2">
      <c r="B381" s="388" t="s">
        <v>938</v>
      </c>
      <c r="C381" s="388" t="s">
        <v>7884</v>
      </c>
      <c r="D381" s="388" t="s">
        <v>484</v>
      </c>
      <c r="F381" s="389">
        <v>2475</v>
      </c>
      <c r="H381" s="389">
        <v>2475</v>
      </c>
      <c r="I381" s="390" t="s">
        <v>1054</v>
      </c>
    </row>
    <row r="382" spans="2:10" x14ac:dyDescent="0.2">
      <c r="B382" s="88" t="s">
        <v>938</v>
      </c>
      <c r="C382" s="88" t="s">
        <v>7884</v>
      </c>
      <c r="D382" s="88" t="s">
        <v>308</v>
      </c>
      <c r="E382" s="89"/>
      <c r="F382" s="89">
        <v>2475</v>
      </c>
      <c r="G382" s="89"/>
      <c r="H382" s="431">
        <v>2475</v>
      </c>
      <c r="I382" s="90" t="s">
        <v>7885</v>
      </c>
      <c r="J382" s="91"/>
    </row>
    <row r="383" spans="2:10" x14ac:dyDescent="0.2">
      <c r="B383" s="388" t="s">
        <v>938</v>
      </c>
      <c r="C383" s="388" t="s">
        <v>985</v>
      </c>
      <c r="D383" s="388" t="s">
        <v>484</v>
      </c>
      <c r="F383" s="389">
        <v>115885</v>
      </c>
      <c r="H383" s="389">
        <v>115885</v>
      </c>
      <c r="I383" s="390" t="s">
        <v>1054</v>
      </c>
    </row>
    <row r="384" spans="2:10" x14ac:dyDescent="0.2">
      <c r="B384" s="88" t="s">
        <v>938</v>
      </c>
      <c r="C384" s="88" t="s">
        <v>985</v>
      </c>
      <c r="D384" s="88" t="s">
        <v>308</v>
      </c>
      <c r="E384" s="89"/>
      <c r="F384" s="89">
        <v>115885</v>
      </c>
      <c r="G384" s="89"/>
      <c r="H384" s="574">
        <v>115885</v>
      </c>
      <c r="I384" s="90" t="s">
        <v>469</v>
      </c>
      <c r="J384" s="854">
        <f>H384+H386+H388+H390+H393+H395</f>
        <v>579489.6</v>
      </c>
    </row>
    <row r="385" spans="1:10" x14ac:dyDescent="0.2">
      <c r="B385" s="388" t="s">
        <v>938</v>
      </c>
      <c r="C385" s="388" t="s">
        <v>470</v>
      </c>
      <c r="D385" s="388" t="s">
        <v>484</v>
      </c>
      <c r="F385" s="389">
        <v>12660.8</v>
      </c>
      <c r="H385" s="389">
        <v>12660.8</v>
      </c>
      <c r="I385" s="390" t="s">
        <v>1054</v>
      </c>
    </row>
    <row r="386" spans="1:10" x14ac:dyDescent="0.2">
      <c r="B386" s="88" t="s">
        <v>938</v>
      </c>
      <c r="C386" s="88" t="s">
        <v>470</v>
      </c>
      <c r="D386" s="88" t="s">
        <v>308</v>
      </c>
      <c r="E386" s="89"/>
      <c r="F386" s="89">
        <v>12660.8</v>
      </c>
      <c r="G386" s="89"/>
      <c r="H386" s="574">
        <v>12660.8</v>
      </c>
      <c r="I386" s="90" t="s">
        <v>7265</v>
      </c>
      <c r="J386" s="91"/>
    </row>
    <row r="387" spans="1:10" x14ac:dyDescent="0.2">
      <c r="B387" s="388" t="s">
        <v>938</v>
      </c>
      <c r="C387" s="388" t="s">
        <v>472</v>
      </c>
      <c r="D387" s="388" t="s">
        <v>484</v>
      </c>
      <c r="F387" s="389">
        <v>70800</v>
      </c>
      <c r="H387" s="389">
        <v>70800</v>
      </c>
      <c r="I387" s="390" t="s">
        <v>1054</v>
      </c>
    </row>
    <row r="388" spans="1:10" x14ac:dyDescent="0.2">
      <c r="B388" s="88" t="s">
        <v>938</v>
      </c>
      <c r="C388" s="88" t="s">
        <v>472</v>
      </c>
      <c r="D388" s="88" t="s">
        <v>308</v>
      </c>
      <c r="E388" s="89"/>
      <c r="F388" s="89">
        <v>70800</v>
      </c>
      <c r="G388" s="89"/>
      <c r="H388" s="574">
        <v>70800</v>
      </c>
      <c r="I388" s="90" t="s">
        <v>473</v>
      </c>
      <c r="J388" s="91"/>
    </row>
    <row r="389" spans="1:10" x14ac:dyDescent="0.2">
      <c r="B389" s="388" t="s">
        <v>938</v>
      </c>
      <c r="C389" s="388" t="s">
        <v>474</v>
      </c>
      <c r="D389" s="388" t="s">
        <v>484</v>
      </c>
      <c r="F389" s="389">
        <v>206025.4</v>
      </c>
      <c r="H389" s="389">
        <v>206025.4</v>
      </c>
      <c r="I389" s="390" t="s">
        <v>1054</v>
      </c>
    </row>
    <row r="390" spans="1:10" x14ac:dyDescent="0.2">
      <c r="B390" s="88" t="s">
        <v>938</v>
      </c>
      <c r="C390" s="88" t="s">
        <v>474</v>
      </c>
      <c r="D390" s="88" t="s">
        <v>308</v>
      </c>
      <c r="E390" s="89"/>
      <c r="F390" s="89">
        <v>206025.4</v>
      </c>
      <c r="G390" s="89"/>
      <c r="H390" s="574">
        <v>206025.4</v>
      </c>
      <c r="I390" s="90" t="s">
        <v>475</v>
      </c>
      <c r="J390" s="91"/>
    </row>
    <row r="391" spans="1:10" x14ac:dyDescent="0.2">
      <c r="B391" s="388" t="s">
        <v>938</v>
      </c>
      <c r="C391" s="388" t="s">
        <v>476</v>
      </c>
      <c r="D391" s="388" t="s">
        <v>307</v>
      </c>
      <c r="F391" s="389">
        <v>400</v>
      </c>
      <c r="H391" s="389">
        <v>400</v>
      </c>
      <c r="I391" s="390" t="s">
        <v>1040</v>
      </c>
    </row>
    <row r="392" spans="1:10" x14ac:dyDescent="0.2">
      <c r="B392" s="388" t="s">
        <v>938</v>
      </c>
      <c r="C392" s="388" t="s">
        <v>476</v>
      </c>
      <c r="D392" s="388" t="s">
        <v>484</v>
      </c>
      <c r="F392" s="389">
        <v>18533</v>
      </c>
      <c r="H392" s="389">
        <v>18533</v>
      </c>
      <c r="I392" s="390" t="s">
        <v>1054</v>
      </c>
    </row>
    <row r="393" spans="1:10" x14ac:dyDescent="0.2">
      <c r="B393" s="88" t="s">
        <v>938</v>
      </c>
      <c r="C393" s="88" t="s">
        <v>476</v>
      </c>
      <c r="D393" s="88" t="s">
        <v>308</v>
      </c>
      <c r="E393" s="89"/>
      <c r="F393" s="89">
        <v>18933</v>
      </c>
      <c r="G393" s="89"/>
      <c r="H393" s="574">
        <v>18933</v>
      </c>
      <c r="I393" s="90" t="s">
        <v>477</v>
      </c>
      <c r="J393" s="91"/>
    </row>
    <row r="394" spans="1:10" x14ac:dyDescent="0.2">
      <c r="B394" s="388" t="s">
        <v>938</v>
      </c>
      <c r="C394" s="388" t="s">
        <v>478</v>
      </c>
      <c r="D394" s="388" t="s">
        <v>484</v>
      </c>
      <c r="F394" s="389">
        <v>155185.4</v>
      </c>
      <c r="H394" s="389">
        <v>155185.4</v>
      </c>
      <c r="I394" s="390" t="s">
        <v>1054</v>
      </c>
    </row>
    <row r="395" spans="1:10" x14ac:dyDescent="0.2">
      <c r="B395" s="88" t="s">
        <v>938</v>
      </c>
      <c r="C395" s="88" t="s">
        <v>478</v>
      </c>
      <c r="D395" s="88" t="s">
        <v>308</v>
      </c>
      <c r="E395" s="89"/>
      <c r="F395" s="89">
        <v>155185.4</v>
      </c>
      <c r="G395" s="89"/>
      <c r="H395" s="574">
        <v>155185.4</v>
      </c>
      <c r="I395" s="90" t="s">
        <v>479</v>
      </c>
      <c r="J395" s="91"/>
    </row>
    <row r="396" spans="1:10" x14ac:dyDescent="0.2">
      <c r="B396" s="388" t="s">
        <v>938</v>
      </c>
      <c r="C396" s="388" t="s">
        <v>5374</v>
      </c>
      <c r="D396" s="388" t="s">
        <v>484</v>
      </c>
      <c r="F396" s="389">
        <v>1220900</v>
      </c>
      <c r="H396" s="389">
        <v>1220900</v>
      </c>
      <c r="I396" s="390" t="s">
        <v>1054</v>
      </c>
    </row>
    <row r="397" spans="1:10" x14ac:dyDescent="0.2">
      <c r="B397" s="88" t="s">
        <v>938</v>
      </c>
      <c r="C397" s="88" t="s">
        <v>5374</v>
      </c>
      <c r="D397" s="88" t="s">
        <v>308</v>
      </c>
      <c r="E397" s="89"/>
      <c r="F397" s="89">
        <v>1220900</v>
      </c>
      <c r="G397" s="89"/>
      <c r="H397" s="658">
        <v>1220900</v>
      </c>
      <c r="I397" s="90" t="s">
        <v>5375</v>
      </c>
      <c r="J397" s="547">
        <f>H397</f>
        <v>1220900</v>
      </c>
    </row>
    <row r="398" spans="1:10" x14ac:dyDescent="0.2">
      <c r="A398" s="95">
        <v>20</v>
      </c>
      <c r="B398" s="88" t="s">
        <v>938</v>
      </c>
      <c r="C398" s="88" t="s">
        <v>343</v>
      </c>
      <c r="D398" s="88" t="s">
        <v>308</v>
      </c>
      <c r="E398" s="89"/>
      <c r="F398" s="89">
        <v>19770091.07</v>
      </c>
      <c r="G398" s="89"/>
      <c r="H398" s="89">
        <v>19770091.07</v>
      </c>
      <c r="I398" s="90" t="s">
        <v>486</v>
      </c>
      <c r="J398" s="91"/>
    </row>
    <row r="399" spans="1:10" x14ac:dyDescent="0.2">
      <c r="B399" s="388" t="s">
        <v>487</v>
      </c>
      <c r="C399" s="388" t="s">
        <v>307</v>
      </c>
      <c r="D399" s="388" t="s">
        <v>484</v>
      </c>
      <c r="F399" s="389">
        <v>107258.96</v>
      </c>
      <c r="H399" s="389">
        <v>107258.96</v>
      </c>
      <c r="I399" s="390" t="s">
        <v>1054</v>
      </c>
    </row>
    <row r="400" spans="1:10" x14ac:dyDescent="0.2">
      <c r="B400" s="88" t="s">
        <v>487</v>
      </c>
      <c r="C400" s="88" t="s">
        <v>307</v>
      </c>
      <c r="D400" s="88" t="s">
        <v>308</v>
      </c>
      <c r="E400" s="89"/>
      <c r="F400" s="89">
        <v>107258.96</v>
      </c>
      <c r="G400" s="89"/>
      <c r="H400" s="89">
        <v>107258.96</v>
      </c>
      <c r="I400" s="90" t="s">
        <v>488</v>
      </c>
      <c r="J400" s="91"/>
    </row>
    <row r="401" spans="1:10" x14ac:dyDescent="0.2">
      <c r="B401" s="388" t="s">
        <v>487</v>
      </c>
      <c r="C401" s="388" t="s">
        <v>364</v>
      </c>
      <c r="D401" s="388" t="s">
        <v>484</v>
      </c>
      <c r="F401" s="389">
        <v>63710.61</v>
      </c>
      <c r="H401" s="389">
        <v>63710.61</v>
      </c>
      <c r="I401" s="390" t="s">
        <v>1054</v>
      </c>
    </row>
    <row r="402" spans="1:10" x14ac:dyDescent="0.2">
      <c r="B402" s="88" t="s">
        <v>487</v>
      </c>
      <c r="C402" s="88" t="s">
        <v>364</v>
      </c>
      <c r="D402" s="88" t="s">
        <v>308</v>
      </c>
      <c r="E402" s="89"/>
      <c r="F402" s="89">
        <v>63710.61</v>
      </c>
      <c r="G402" s="89"/>
      <c r="H402" s="89">
        <v>63710.61</v>
      </c>
      <c r="I402" s="90" t="s">
        <v>1301</v>
      </c>
      <c r="J402" s="91"/>
    </row>
    <row r="403" spans="1:10" x14ac:dyDescent="0.2">
      <c r="B403" s="388" t="s">
        <v>487</v>
      </c>
      <c r="C403" s="388" t="s">
        <v>309</v>
      </c>
      <c r="D403" s="388" t="s">
        <v>484</v>
      </c>
      <c r="F403" s="389">
        <v>193679.1</v>
      </c>
      <c r="H403" s="389">
        <v>193679.1</v>
      </c>
      <c r="I403" s="390" t="s">
        <v>1054</v>
      </c>
    </row>
    <row r="404" spans="1:10" x14ac:dyDescent="0.2">
      <c r="B404" s="88" t="s">
        <v>487</v>
      </c>
      <c r="C404" s="88" t="s">
        <v>309</v>
      </c>
      <c r="D404" s="88" t="s">
        <v>308</v>
      </c>
      <c r="E404" s="89"/>
      <c r="F404" s="89">
        <v>193679.1</v>
      </c>
      <c r="G404" s="89"/>
      <c r="H404" s="89">
        <v>193679.1</v>
      </c>
      <c r="I404" s="90" t="s">
        <v>7886</v>
      </c>
      <c r="J404" s="91"/>
    </row>
    <row r="405" spans="1:10" x14ac:dyDescent="0.2">
      <c r="B405" s="388" t="s">
        <v>487</v>
      </c>
      <c r="C405" s="388" t="s">
        <v>319</v>
      </c>
      <c r="D405" s="388" t="s">
        <v>484</v>
      </c>
      <c r="F405" s="389">
        <v>8595.49</v>
      </c>
      <c r="H405" s="389">
        <v>8595.49</v>
      </c>
      <c r="I405" s="390" t="s">
        <v>1054</v>
      </c>
    </row>
    <row r="406" spans="1:10" x14ac:dyDescent="0.2">
      <c r="B406" s="88" t="s">
        <v>487</v>
      </c>
      <c r="C406" s="88" t="s">
        <v>319</v>
      </c>
      <c r="D406" s="88" t="s">
        <v>308</v>
      </c>
      <c r="E406" s="89"/>
      <c r="F406" s="89">
        <v>8595.49</v>
      </c>
      <c r="G406" s="89"/>
      <c r="H406" s="89">
        <v>8595.49</v>
      </c>
      <c r="I406" s="90" t="s">
        <v>489</v>
      </c>
      <c r="J406" s="91"/>
    </row>
    <row r="407" spans="1:10" x14ac:dyDescent="0.2">
      <c r="B407" s="388" t="s">
        <v>487</v>
      </c>
      <c r="C407" s="388" t="s">
        <v>822</v>
      </c>
      <c r="D407" s="388" t="s">
        <v>307</v>
      </c>
      <c r="F407" s="389">
        <v>5730.41</v>
      </c>
      <c r="H407" s="389">
        <v>5730.41</v>
      </c>
      <c r="I407" s="390" t="s">
        <v>1040</v>
      </c>
    </row>
    <row r="408" spans="1:10" x14ac:dyDescent="0.2">
      <c r="B408" s="388" t="s">
        <v>487</v>
      </c>
      <c r="C408" s="388" t="s">
        <v>822</v>
      </c>
      <c r="D408" s="388" t="s">
        <v>883</v>
      </c>
      <c r="F408" s="389">
        <v>75.64</v>
      </c>
      <c r="H408" s="389">
        <v>75.64</v>
      </c>
      <c r="I408" s="390" t="s">
        <v>1041</v>
      </c>
    </row>
    <row r="409" spans="1:10" x14ac:dyDescent="0.2">
      <c r="B409" s="388" t="s">
        <v>487</v>
      </c>
      <c r="C409" s="388" t="s">
        <v>822</v>
      </c>
      <c r="D409" s="388" t="s">
        <v>347</v>
      </c>
      <c r="F409" s="389">
        <v>47.45</v>
      </c>
      <c r="H409" s="389">
        <v>47.45</v>
      </c>
      <c r="I409" s="390" t="s">
        <v>1042</v>
      </c>
    </row>
    <row r="410" spans="1:10" x14ac:dyDescent="0.2">
      <c r="B410" s="388" t="s">
        <v>487</v>
      </c>
      <c r="C410" s="388" t="s">
        <v>822</v>
      </c>
      <c r="D410" s="388" t="s">
        <v>859</v>
      </c>
      <c r="F410" s="389">
        <v>5270.45</v>
      </c>
      <c r="H410" s="389">
        <v>5270.45</v>
      </c>
      <c r="I410" s="390" t="s">
        <v>1046</v>
      </c>
    </row>
    <row r="411" spans="1:10" x14ac:dyDescent="0.2">
      <c r="B411" s="388" t="s">
        <v>487</v>
      </c>
      <c r="C411" s="388" t="s">
        <v>822</v>
      </c>
      <c r="D411" s="388" t="s">
        <v>1052</v>
      </c>
      <c r="F411" s="389">
        <v>258.54000000000002</v>
      </c>
      <c r="H411" s="389">
        <v>258.54000000000002</v>
      </c>
      <c r="I411" s="390" t="s">
        <v>1053</v>
      </c>
    </row>
    <row r="412" spans="1:10" x14ac:dyDescent="0.2">
      <c r="B412" s="388" t="s">
        <v>487</v>
      </c>
      <c r="C412" s="388" t="s">
        <v>822</v>
      </c>
      <c r="D412" s="388" t="s">
        <v>484</v>
      </c>
      <c r="F412" s="389">
        <v>23766.97</v>
      </c>
      <c r="H412" s="389">
        <v>23766.97</v>
      </c>
      <c r="I412" s="390" t="s">
        <v>1054</v>
      </c>
    </row>
    <row r="413" spans="1:10" x14ac:dyDescent="0.2">
      <c r="B413" s="88" t="s">
        <v>487</v>
      </c>
      <c r="C413" s="88" t="s">
        <v>822</v>
      </c>
      <c r="D413" s="88" t="s">
        <v>308</v>
      </c>
      <c r="E413" s="89"/>
      <c r="F413" s="89">
        <v>35149.46</v>
      </c>
      <c r="G413" s="89"/>
      <c r="H413" s="89">
        <v>35149.46</v>
      </c>
      <c r="I413" s="90" t="s">
        <v>490</v>
      </c>
      <c r="J413" s="91"/>
    </row>
    <row r="414" spans="1:10" x14ac:dyDescent="0.2">
      <c r="A414" s="95">
        <v>22</v>
      </c>
      <c r="B414" s="88" t="s">
        <v>487</v>
      </c>
      <c r="C414" s="88" t="s">
        <v>343</v>
      </c>
      <c r="D414" s="88" t="s">
        <v>308</v>
      </c>
      <c r="E414" s="89"/>
      <c r="F414" s="89">
        <v>408393.62</v>
      </c>
      <c r="G414" s="89"/>
      <c r="H414" s="89">
        <v>408393.62</v>
      </c>
      <c r="I414" s="90" t="s">
        <v>491</v>
      </c>
      <c r="J414" s="91"/>
    </row>
    <row r="415" spans="1:10" x14ac:dyDescent="0.2">
      <c r="B415" s="388" t="s">
        <v>492</v>
      </c>
      <c r="C415" s="388" t="s">
        <v>307</v>
      </c>
      <c r="D415" s="388" t="s">
        <v>484</v>
      </c>
      <c r="F415" s="389">
        <v>167176.12</v>
      </c>
      <c r="H415" s="389">
        <v>167176.12</v>
      </c>
      <c r="I415" s="390" t="s">
        <v>1054</v>
      </c>
    </row>
    <row r="416" spans="1:10" x14ac:dyDescent="0.2">
      <c r="B416" s="88" t="s">
        <v>492</v>
      </c>
      <c r="C416" s="88" t="s">
        <v>307</v>
      </c>
      <c r="D416" s="88" t="s">
        <v>308</v>
      </c>
      <c r="E416" s="89"/>
      <c r="F416" s="89">
        <v>167176.12</v>
      </c>
      <c r="G416" s="89"/>
      <c r="H416" s="89">
        <v>167176.12</v>
      </c>
      <c r="I416" s="90" t="s">
        <v>7887</v>
      </c>
      <c r="J416" s="91"/>
    </row>
    <row r="417" spans="1:10" x14ac:dyDescent="0.2">
      <c r="B417" s="388" t="s">
        <v>492</v>
      </c>
      <c r="C417" s="388" t="s">
        <v>319</v>
      </c>
      <c r="D417" s="388" t="s">
        <v>484</v>
      </c>
      <c r="F417" s="389">
        <v>322</v>
      </c>
      <c r="H417" s="389">
        <v>322</v>
      </c>
      <c r="I417" s="390" t="s">
        <v>1054</v>
      </c>
    </row>
    <row r="418" spans="1:10" x14ac:dyDescent="0.2">
      <c r="B418" s="88" t="s">
        <v>492</v>
      </c>
      <c r="C418" s="88" t="s">
        <v>319</v>
      </c>
      <c r="D418" s="88" t="s">
        <v>308</v>
      </c>
      <c r="E418" s="89"/>
      <c r="F418" s="89">
        <v>322</v>
      </c>
      <c r="G418" s="89"/>
      <c r="H418" s="89">
        <v>322</v>
      </c>
      <c r="I418" s="90" t="s">
        <v>7888</v>
      </c>
      <c r="J418" s="91"/>
    </row>
    <row r="419" spans="1:10" x14ac:dyDescent="0.2">
      <c r="A419" s="95">
        <v>75</v>
      </c>
      <c r="B419" s="88" t="s">
        <v>492</v>
      </c>
      <c r="C419" s="88" t="s">
        <v>343</v>
      </c>
      <c r="D419" s="88" t="s">
        <v>308</v>
      </c>
      <c r="E419" s="89"/>
      <c r="F419" s="89">
        <v>167498.12</v>
      </c>
      <c r="G419" s="89"/>
      <c r="H419" s="89">
        <v>167498.12</v>
      </c>
      <c r="I419" s="90" t="s">
        <v>7889</v>
      </c>
      <c r="J419" s="91"/>
    </row>
    <row r="420" spans="1:10" x14ac:dyDescent="0.2">
      <c r="B420" s="388" t="s">
        <v>496</v>
      </c>
      <c r="C420" s="388" t="s">
        <v>319</v>
      </c>
      <c r="D420" s="388" t="s">
        <v>484</v>
      </c>
      <c r="F420" s="389">
        <v>1350671.79</v>
      </c>
      <c r="H420" s="389">
        <v>1350671.79</v>
      </c>
      <c r="I420" s="390" t="s">
        <v>1054</v>
      </c>
    </row>
    <row r="421" spans="1:10" x14ac:dyDescent="0.2">
      <c r="B421" s="88" t="s">
        <v>496</v>
      </c>
      <c r="C421" s="88" t="s">
        <v>319</v>
      </c>
      <c r="D421" s="88" t="s">
        <v>308</v>
      </c>
      <c r="E421" s="89"/>
      <c r="F421" s="89">
        <v>1350671.79</v>
      </c>
      <c r="G421" s="89"/>
      <c r="H421" s="89">
        <v>1350671.79</v>
      </c>
      <c r="I421" s="90" t="s">
        <v>7890</v>
      </c>
      <c r="J421" s="91"/>
    </row>
    <row r="422" spans="1:10" x14ac:dyDescent="0.2">
      <c r="A422" s="95">
        <v>77</v>
      </c>
      <c r="B422" s="88" t="s">
        <v>496</v>
      </c>
      <c r="C422" s="88" t="s">
        <v>343</v>
      </c>
      <c r="D422" s="88" t="s">
        <v>308</v>
      </c>
      <c r="E422" s="89"/>
      <c r="F422" s="89">
        <v>1350671.79</v>
      </c>
      <c r="G422" s="89"/>
      <c r="H422" s="89">
        <v>1350671.79</v>
      </c>
      <c r="I422" s="90" t="s">
        <v>7891</v>
      </c>
      <c r="J422" s="91"/>
    </row>
    <row r="423" spans="1:10" x14ac:dyDescent="0.2">
      <c r="B423" s="388" t="s">
        <v>499</v>
      </c>
      <c r="C423" s="388" t="s">
        <v>319</v>
      </c>
      <c r="D423" s="388" t="s">
        <v>484</v>
      </c>
      <c r="F423" s="389">
        <v>75000</v>
      </c>
      <c r="H423" s="389">
        <v>75000</v>
      </c>
      <c r="I423" s="390" t="s">
        <v>1054</v>
      </c>
    </row>
    <row r="424" spans="1:10" x14ac:dyDescent="0.2">
      <c r="B424" s="88" t="s">
        <v>499</v>
      </c>
      <c r="C424" s="88" t="s">
        <v>319</v>
      </c>
      <c r="D424" s="88" t="s">
        <v>308</v>
      </c>
      <c r="E424" s="89"/>
      <c r="F424" s="89">
        <v>75000</v>
      </c>
      <c r="G424" s="89"/>
      <c r="H424" s="89">
        <v>75000</v>
      </c>
      <c r="I424" s="90" t="s">
        <v>500</v>
      </c>
      <c r="J424" s="91"/>
    </row>
    <row r="425" spans="1:10" x14ac:dyDescent="0.2">
      <c r="A425" s="95">
        <v>80</v>
      </c>
      <c r="B425" s="88" t="s">
        <v>499</v>
      </c>
      <c r="C425" s="88" t="s">
        <v>343</v>
      </c>
      <c r="D425" s="88" t="s">
        <v>308</v>
      </c>
      <c r="E425" s="89"/>
      <c r="F425" s="89">
        <v>75000</v>
      </c>
      <c r="G425" s="89"/>
      <c r="H425" s="89">
        <v>75000</v>
      </c>
      <c r="I425" s="90" t="s">
        <v>276</v>
      </c>
      <c r="J425" s="91"/>
    </row>
    <row r="426" spans="1:10" x14ac:dyDescent="0.2">
      <c r="B426" s="388" t="s">
        <v>501</v>
      </c>
      <c r="C426" s="388" t="s">
        <v>315</v>
      </c>
      <c r="D426" s="388" t="s">
        <v>484</v>
      </c>
      <c r="F426" s="389">
        <v>2774632</v>
      </c>
      <c r="H426" s="389">
        <v>2774632</v>
      </c>
      <c r="I426" s="390" t="s">
        <v>1054</v>
      </c>
    </row>
    <row r="427" spans="1:10" x14ac:dyDescent="0.2">
      <c r="B427" s="88" t="s">
        <v>501</v>
      </c>
      <c r="C427" s="88" t="s">
        <v>315</v>
      </c>
      <c r="D427" s="88" t="s">
        <v>308</v>
      </c>
      <c r="E427" s="89"/>
      <c r="F427" s="89">
        <v>2774632</v>
      </c>
      <c r="G427" s="89"/>
      <c r="H427" s="89">
        <v>2774632</v>
      </c>
      <c r="I427" s="90" t="s">
        <v>502</v>
      </c>
      <c r="J427" s="91"/>
    </row>
    <row r="428" spans="1:10" x14ac:dyDescent="0.2">
      <c r="A428" s="95">
        <v>80</v>
      </c>
      <c r="B428" s="88" t="s">
        <v>501</v>
      </c>
      <c r="C428" s="88" t="s">
        <v>343</v>
      </c>
      <c r="D428" s="88" t="s">
        <v>308</v>
      </c>
      <c r="E428" s="89"/>
      <c r="F428" s="89">
        <v>2774632</v>
      </c>
      <c r="G428" s="89"/>
      <c r="H428" s="89">
        <v>2774632</v>
      </c>
      <c r="I428" s="90" t="s">
        <v>503</v>
      </c>
      <c r="J428" s="91"/>
    </row>
    <row r="429" spans="1:10" x14ac:dyDescent="0.2">
      <c r="B429" s="388" t="s">
        <v>504</v>
      </c>
      <c r="C429" s="388" t="s">
        <v>319</v>
      </c>
      <c r="D429" s="388" t="s">
        <v>484</v>
      </c>
      <c r="F429" s="389">
        <v>2100</v>
      </c>
      <c r="H429" s="389">
        <v>2100</v>
      </c>
      <c r="I429" s="390" t="s">
        <v>1054</v>
      </c>
    </row>
    <row r="430" spans="1:10" x14ac:dyDescent="0.2">
      <c r="B430" s="88" t="s">
        <v>504</v>
      </c>
      <c r="C430" s="88" t="s">
        <v>319</v>
      </c>
      <c r="D430" s="88" t="s">
        <v>308</v>
      </c>
      <c r="E430" s="89"/>
      <c r="F430" s="89">
        <v>2100</v>
      </c>
      <c r="G430" s="89"/>
      <c r="H430" s="89">
        <v>2100</v>
      </c>
      <c r="I430" s="90" t="s">
        <v>848</v>
      </c>
      <c r="J430" s="91"/>
    </row>
    <row r="431" spans="1:10" x14ac:dyDescent="0.2">
      <c r="A431" s="95">
        <v>2</v>
      </c>
      <c r="B431" s="88" t="s">
        <v>504</v>
      </c>
      <c r="C431" s="88" t="s">
        <v>343</v>
      </c>
      <c r="D431" s="88" t="s">
        <v>308</v>
      </c>
      <c r="E431" s="89"/>
      <c r="F431" s="89">
        <v>2100</v>
      </c>
      <c r="G431" s="89"/>
      <c r="H431" s="89">
        <v>2100</v>
      </c>
      <c r="I431" s="90" t="s">
        <v>505</v>
      </c>
      <c r="J431" s="91"/>
    </row>
    <row r="432" spans="1:10" x14ac:dyDescent="0.2">
      <c r="B432" s="388" t="s">
        <v>627</v>
      </c>
      <c r="C432" s="388" t="s">
        <v>307</v>
      </c>
      <c r="D432" s="388" t="s">
        <v>484</v>
      </c>
      <c r="F432" s="389">
        <v>1529500</v>
      </c>
      <c r="H432" s="389">
        <v>1529500</v>
      </c>
      <c r="I432" s="390" t="s">
        <v>1054</v>
      </c>
    </row>
    <row r="433" spans="1:10" x14ac:dyDescent="0.2">
      <c r="B433" s="88" t="s">
        <v>627</v>
      </c>
      <c r="C433" s="88" t="s">
        <v>307</v>
      </c>
      <c r="D433" s="88" t="s">
        <v>308</v>
      </c>
      <c r="E433" s="89"/>
      <c r="F433" s="89">
        <v>1529500</v>
      </c>
      <c r="G433" s="89"/>
      <c r="H433" s="89">
        <v>1529500</v>
      </c>
      <c r="I433" s="90" t="s">
        <v>628</v>
      </c>
      <c r="J433" s="91"/>
    </row>
    <row r="434" spans="1:10" x14ac:dyDescent="0.2">
      <c r="A434" s="95">
        <v>81</v>
      </c>
      <c r="B434" s="88" t="s">
        <v>627</v>
      </c>
      <c r="C434" s="88" t="s">
        <v>343</v>
      </c>
      <c r="D434" s="88" t="s">
        <v>308</v>
      </c>
      <c r="E434" s="89"/>
      <c r="F434" s="89">
        <v>1529500</v>
      </c>
      <c r="G434" s="89"/>
      <c r="H434" s="89">
        <v>1529500</v>
      </c>
      <c r="I434" s="90" t="s">
        <v>628</v>
      </c>
      <c r="J434" s="91"/>
    </row>
    <row r="435" spans="1:10" x14ac:dyDescent="0.2">
      <c r="B435" s="388" t="s">
        <v>743</v>
      </c>
      <c r="C435" s="388" t="s">
        <v>1052</v>
      </c>
      <c r="D435" s="388" t="s">
        <v>484</v>
      </c>
      <c r="F435" s="389">
        <v>358156.4</v>
      </c>
      <c r="H435" s="389">
        <v>358156.4</v>
      </c>
      <c r="I435" s="390" t="s">
        <v>1054</v>
      </c>
    </row>
    <row r="436" spans="1:10" x14ac:dyDescent="0.2">
      <c r="B436" s="88" t="s">
        <v>743</v>
      </c>
      <c r="C436" s="88" t="s">
        <v>1052</v>
      </c>
      <c r="D436" s="88" t="s">
        <v>308</v>
      </c>
      <c r="E436" s="89"/>
      <c r="F436" s="89">
        <v>358156.4</v>
      </c>
      <c r="G436" s="89"/>
      <c r="H436" s="89">
        <v>358156.4</v>
      </c>
      <c r="I436" s="90" t="s">
        <v>935</v>
      </c>
      <c r="J436" s="91"/>
    </row>
    <row r="437" spans="1:10" x14ac:dyDescent="0.2">
      <c r="B437" s="388" t="s">
        <v>743</v>
      </c>
      <c r="C437" s="388" t="s">
        <v>4703</v>
      </c>
      <c r="D437" s="388" t="s">
        <v>484</v>
      </c>
      <c r="F437" s="389">
        <v>4174.5</v>
      </c>
      <c r="H437" s="389">
        <v>4174.5</v>
      </c>
      <c r="I437" s="390" t="s">
        <v>1054</v>
      </c>
    </row>
    <row r="438" spans="1:10" x14ac:dyDescent="0.2">
      <c r="B438" s="88" t="s">
        <v>743</v>
      </c>
      <c r="C438" s="88" t="s">
        <v>4703</v>
      </c>
      <c r="D438" s="88" t="s">
        <v>308</v>
      </c>
      <c r="E438" s="89"/>
      <c r="F438" s="89">
        <v>4174.5</v>
      </c>
      <c r="G438" s="89"/>
      <c r="H438" s="89">
        <v>4174.5</v>
      </c>
      <c r="I438" s="90" t="s">
        <v>936</v>
      </c>
      <c r="J438" s="91"/>
    </row>
    <row r="439" spans="1:10" x14ac:dyDescent="0.2">
      <c r="B439" s="388" t="s">
        <v>743</v>
      </c>
      <c r="C439" s="388" t="s">
        <v>4704</v>
      </c>
      <c r="D439" s="388" t="s">
        <v>484</v>
      </c>
      <c r="F439" s="389">
        <v>10896664.4</v>
      </c>
      <c r="H439" s="389">
        <v>10896664.4</v>
      </c>
      <c r="I439" s="390" t="s">
        <v>1054</v>
      </c>
    </row>
    <row r="440" spans="1:10" x14ac:dyDescent="0.2">
      <c r="B440" s="88" t="s">
        <v>743</v>
      </c>
      <c r="C440" s="88" t="s">
        <v>4704</v>
      </c>
      <c r="D440" s="88" t="s">
        <v>308</v>
      </c>
      <c r="E440" s="89"/>
      <c r="F440" s="89">
        <v>10896664.4</v>
      </c>
      <c r="G440" s="89"/>
      <c r="H440" s="89">
        <v>10896664.4</v>
      </c>
      <c r="I440" s="90" t="s">
        <v>4705</v>
      </c>
      <c r="J440" s="91"/>
    </row>
    <row r="441" spans="1:10" x14ac:dyDescent="0.2">
      <c r="B441" s="388" t="s">
        <v>743</v>
      </c>
      <c r="C441" s="388" t="s">
        <v>745</v>
      </c>
      <c r="D441" s="388" t="s">
        <v>484</v>
      </c>
      <c r="F441" s="389">
        <v>2617787.21</v>
      </c>
      <c r="H441" s="389">
        <v>2617787.21</v>
      </c>
      <c r="I441" s="390" t="s">
        <v>1054</v>
      </c>
    </row>
    <row r="442" spans="1:10" x14ac:dyDescent="0.2">
      <c r="B442" s="88" t="s">
        <v>743</v>
      </c>
      <c r="C442" s="88" t="s">
        <v>745</v>
      </c>
      <c r="D442" s="88" t="s">
        <v>308</v>
      </c>
      <c r="E442" s="89"/>
      <c r="F442" s="89">
        <v>2617787.21</v>
      </c>
      <c r="G442" s="89"/>
      <c r="H442" s="89">
        <v>2617787.21</v>
      </c>
      <c r="I442" s="90" t="s">
        <v>4706</v>
      </c>
      <c r="J442" s="91"/>
    </row>
    <row r="443" spans="1:10" x14ac:dyDescent="0.2">
      <c r="B443" s="388" t="s">
        <v>743</v>
      </c>
      <c r="C443" s="388" t="s">
        <v>4707</v>
      </c>
      <c r="D443" s="388" t="s">
        <v>484</v>
      </c>
      <c r="F443" s="389">
        <v>2270132.65</v>
      </c>
      <c r="H443" s="389">
        <v>2270132.65</v>
      </c>
      <c r="I443" s="390" t="s">
        <v>1054</v>
      </c>
    </row>
    <row r="444" spans="1:10" x14ac:dyDescent="0.2">
      <c r="B444" s="88" t="s">
        <v>743</v>
      </c>
      <c r="C444" s="88" t="s">
        <v>4707</v>
      </c>
      <c r="D444" s="88" t="s">
        <v>308</v>
      </c>
      <c r="E444" s="89"/>
      <c r="F444" s="89">
        <v>2270132.65</v>
      </c>
      <c r="G444" s="89"/>
      <c r="H444" s="89">
        <v>2270132.65</v>
      </c>
      <c r="I444" s="90" t="s">
        <v>4708</v>
      </c>
      <c r="J444" s="91"/>
    </row>
    <row r="445" spans="1:10" x14ac:dyDescent="0.2">
      <c r="B445" s="388" t="s">
        <v>743</v>
      </c>
      <c r="C445" s="388" t="s">
        <v>750</v>
      </c>
      <c r="D445" s="388" t="s">
        <v>484</v>
      </c>
      <c r="F445" s="389">
        <v>6455.65</v>
      </c>
      <c r="H445" s="389">
        <v>6455.65</v>
      </c>
      <c r="I445" s="390" t="s">
        <v>1054</v>
      </c>
    </row>
    <row r="446" spans="1:10" x14ac:dyDescent="0.2">
      <c r="B446" s="88" t="s">
        <v>743</v>
      </c>
      <c r="C446" s="88" t="s">
        <v>750</v>
      </c>
      <c r="D446" s="88" t="s">
        <v>308</v>
      </c>
      <c r="E446" s="89"/>
      <c r="F446" s="89">
        <v>6455.65</v>
      </c>
      <c r="G446" s="89"/>
      <c r="H446" s="89">
        <v>6455.65</v>
      </c>
      <c r="I446" s="90" t="s">
        <v>491</v>
      </c>
      <c r="J446" s="91"/>
    </row>
    <row r="447" spans="1:10" x14ac:dyDescent="0.2">
      <c r="B447" s="388" t="s">
        <v>743</v>
      </c>
      <c r="C447" s="388" t="s">
        <v>752</v>
      </c>
      <c r="D447" s="388" t="s">
        <v>484</v>
      </c>
      <c r="F447" s="389">
        <v>2774632</v>
      </c>
      <c r="H447" s="389">
        <v>2774632</v>
      </c>
      <c r="I447" s="390" t="s">
        <v>1054</v>
      </c>
    </row>
    <row r="448" spans="1:10" x14ac:dyDescent="0.2">
      <c r="B448" s="88" t="s">
        <v>743</v>
      </c>
      <c r="C448" s="88" t="s">
        <v>752</v>
      </c>
      <c r="D448" s="88" t="s">
        <v>308</v>
      </c>
      <c r="E448" s="89"/>
      <c r="F448" s="89">
        <v>2774632</v>
      </c>
      <c r="G448" s="89"/>
      <c r="H448" s="89">
        <v>2774632</v>
      </c>
      <c r="I448" s="90" t="s">
        <v>1306</v>
      </c>
      <c r="J448" s="91"/>
    </row>
    <row r="449" spans="2:10" x14ac:dyDescent="0.2">
      <c r="B449" s="388" t="s">
        <v>743</v>
      </c>
      <c r="C449" s="388" t="s">
        <v>4709</v>
      </c>
      <c r="D449" s="388" t="s">
        <v>484</v>
      </c>
      <c r="F449" s="389">
        <v>0.4</v>
      </c>
      <c r="H449" s="389">
        <v>0.4</v>
      </c>
      <c r="I449" s="390" t="s">
        <v>1054</v>
      </c>
    </row>
    <row r="450" spans="2:10" x14ac:dyDescent="0.2">
      <c r="B450" s="88" t="s">
        <v>743</v>
      </c>
      <c r="C450" s="88" t="s">
        <v>4709</v>
      </c>
      <c r="D450" s="88" t="s">
        <v>308</v>
      </c>
      <c r="E450" s="89"/>
      <c r="F450" s="89">
        <v>0.4</v>
      </c>
      <c r="G450" s="89"/>
      <c r="H450" s="89">
        <v>0.4</v>
      </c>
      <c r="I450" s="90" t="s">
        <v>544</v>
      </c>
      <c r="J450" s="91"/>
    </row>
    <row r="451" spans="2:10" x14ac:dyDescent="0.2">
      <c r="B451" s="388" t="s">
        <v>743</v>
      </c>
      <c r="C451" s="388" t="s">
        <v>756</v>
      </c>
      <c r="D451" s="388" t="s">
        <v>484</v>
      </c>
      <c r="F451" s="389">
        <v>2714332</v>
      </c>
      <c r="H451" s="389">
        <v>2714332</v>
      </c>
      <c r="I451" s="390" t="s">
        <v>1054</v>
      </c>
    </row>
    <row r="452" spans="2:10" x14ac:dyDescent="0.2">
      <c r="B452" s="88" t="s">
        <v>743</v>
      </c>
      <c r="C452" s="88" t="s">
        <v>756</v>
      </c>
      <c r="D452" s="88" t="s">
        <v>308</v>
      </c>
      <c r="E452" s="89"/>
      <c r="F452" s="89">
        <v>2714332</v>
      </c>
      <c r="G452" s="89"/>
      <c r="H452" s="89">
        <v>2714332</v>
      </c>
      <c r="I452" s="90" t="s">
        <v>4710</v>
      </c>
      <c r="J452" s="91"/>
    </row>
    <row r="453" spans="2:10" x14ac:dyDescent="0.2">
      <c r="B453" s="88" t="s">
        <v>743</v>
      </c>
      <c r="C453" s="88" t="s">
        <v>343</v>
      </c>
      <c r="D453" s="88" t="s">
        <v>308</v>
      </c>
      <c r="E453" s="89"/>
      <c r="F453" s="89">
        <v>21642335.210000001</v>
      </c>
      <c r="G453" s="89"/>
      <c r="H453" s="89">
        <v>21642335.210000001</v>
      </c>
      <c r="I453" s="90" t="s">
        <v>7892</v>
      </c>
      <c r="J453" s="91"/>
    </row>
    <row r="454" spans="2:10" x14ac:dyDescent="0.2">
      <c r="B454" s="388" t="s">
        <v>761</v>
      </c>
      <c r="C454" s="388" t="s">
        <v>4704</v>
      </c>
      <c r="D454" s="388" t="s">
        <v>484</v>
      </c>
      <c r="F454" s="389">
        <v>167846.2</v>
      </c>
      <c r="H454" s="389">
        <v>167846.2</v>
      </c>
      <c r="I454" s="390" t="s">
        <v>1054</v>
      </c>
    </row>
    <row r="455" spans="2:10" x14ac:dyDescent="0.2">
      <c r="B455" s="88" t="s">
        <v>761</v>
      </c>
      <c r="C455" s="88" t="s">
        <v>4704</v>
      </c>
      <c r="D455" s="88" t="s">
        <v>308</v>
      </c>
      <c r="E455" s="89"/>
      <c r="F455" s="89">
        <v>167846.2</v>
      </c>
      <c r="G455" s="89"/>
      <c r="H455" s="89">
        <v>167846.2</v>
      </c>
      <c r="I455" s="90" t="s">
        <v>4705</v>
      </c>
      <c r="J455" s="91"/>
    </row>
    <row r="456" spans="2:10" x14ac:dyDescent="0.2">
      <c r="B456" s="388" t="s">
        <v>761</v>
      </c>
      <c r="C456" s="388" t="s">
        <v>745</v>
      </c>
      <c r="D456" s="388" t="s">
        <v>484</v>
      </c>
      <c r="F456" s="389">
        <v>545485.67000000004</v>
      </c>
      <c r="H456" s="389">
        <v>545485.67000000004</v>
      </c>
      <c r="I456" s="390" t="s">
        <v>1054</v>
      </c>
    </row>
    <row r="457" spans="2:10" x14ac:dyDescent="0.2">
      <c r="B457" s="88" t="s">
        <v>761</v>
      </c>
      <c r="C457" s="88" t="s">
        <v>745</v>
      </c>
      <c r="D457" s="88" t="s">
        <v>308</v>
      </c>
      <c r="E457" s="89"/>
      <c r="F457" s="89">
        <v>545485.67000000004</v>
      </c>
      <c r="G457" s="89"/>
      <c r="H457" s="89">
        <v>545485.67000000004</v>
      </c>
      <c r="I457" s="90" t="s">
        <v>4706</v>
      </c>
      <c r="J457" s="91"/>
    </row>
    <row r="458" spans="2:10" x14ac:dyDescent="0.2">
      <c r="B458" s="388" t="s">
        <v>761</v>
      </c>
      <c r="C458" s="388" t="s">
        <v>4707</v>
      </c>
      <c r="D458" s="388" t="s">
        <v>484</v>
      </c>
      <c r="F458" s="389">
        <v>11604.94</v>
      </c>
      <c r="H458" s="389">
        <v>11604.94</v>
      </c>
      <c r="I458" s="390" t="s">
        <v>1054</v>
      </c>
    </row>
    <row r="459" spans="2:10" x14ac:dyDescent="0.2">
      <c r="B459" s="88" t="s">
        <v>761</v>
      </c>
      <c r="C459" s="88" t="s">
        <v>4707</v>
      </c>
      <c r="D459" s="88" t="s">
        <v>308</v>
      </c>
      <c r="E459" s="89"/>
      <c r="F459" s="89">
        <v>11604.94</v>
      </c>
      <c r="G459" s="89"/>
      <c r="H459" s="89">
        <v>11604.94</v>
      </c>
      <c r="I459" s="90" t="s">
        <v>4711</v>
      </c>
      <c r="J459" s="91"/>
    </row>
    <row r="460" spans="2:10" x14ac:dyDescent="0.2">
      <c r="B460" s="388" t="s">
        <v>761</v>
      </c>
      <c r="C460" s="388" t="s">
        <v>750</v>
      </c>
      <c r="D460" s="388" t="s">
        <v>484</v>
      </c>
      <c r="F460" s="389">
        <v>20177.25</v>
      </c>
      <c r="H460" s="389">
        <v>20177.25</v>
      </c>
      <c r="I460" s="390" t="s">
        <v>1054</v>
      </c>
    </row>
    <row r="461" spans="2:10" x14ac:dyDescent="0.2">
      <c r="B461" s="88" t="s">
        <v>761</v>
      </c>
      <c r="C461" s="88" t="s">
        <v>750</v>
      </c>
      <c r="D461" s="88" t="s">
        <v>308</v>
      </c>
      <c r="E461" s="89"/>
      <c r="F461" s="89">
        <v>20177.25</v>
      </c>
      <c r="G461" s="89"/>
      <c r="H461" s="89">
        <v>20177.25</v>
      </c>
      <c r="I461" s="90" t="s">
        <v>491</v>
      </c>
      <c r="J461" s="91"/>
    </row>
    <row r="462" spans="2:10" x14ac:dyDescent="0.2">
      <c r="B462" s="388" t="s">
        <v>761</v>
      </c>
      <c r="C462" s="388" t="s">
        <v>752</v>
      </c>
      <c r="D462" s="388" t="s">
        <v>484</v>
      </c>
      <c r="F462" s="389">
        <v>75000</v>
      </c>
      <c r="H462" s="389">
        <v>75000</v>
      </c>
      <c r="I462" s="390" t="s">
        <v>1054</v>
      </c>
    </row>
    <row r="463" spans="2:10" x14ac:dyDescent="0.2">
      <c r="B463" s="88" t="s">
        <v>761</v>
      </c>
      <c r="C463" s="88" t="s">
        <v>752</v>
      </c>
      <c r="D463" s="88" t="s">
        <v>308</v>
      </c>
      <c r="E463" s="89"/>
      <c r="F463" s="89">
        <v>75000</v>
      </c>
      <c r="G463" s="89"/>
      <c r="H463" s="89">
        <v>75000</v>
      </c>
      <c r="I463" s="90" t="s">
        <v>1306</v>
      </c>
      <c r="J463" s="91"/>
    </row>
    <row r="464" spans="2:10" x14ac:dyDescent="0.2">
      <c r="B464" s="388" t="s">
        <v>761</v>
      </c>
      <c r="C464" s="388" t="s">
        <v>4712</v>
      </c>
      <c r="D464" s="388" t="s">
        <v>484</v>
      </c>
      <c r="F464" s="389">
        <v>1394230</v>
      </c>
      <c r="H464" s="389">
        <v>1394230</v>
      </c>
      <c r="I464" s="390" t="s">
        <v>1054</v>
      </c>
    </row>
    <row r="465" spans="2:10" x14ac:dyDescent="0.2">
      <c r="B465" s="88" t="s">
        <v>761</v>
      </c>
      <c r="C465" s="88" t="s">
        <v>4712</v>
      </c>
      <c r="D465" s="88" t="s">
        <v>308</v>
      </c>
      <c r="E465" s="89"/>
      <c r="F465" s="89">
        <v>1394230</v>
      </c>
      <c r="G465" s="89"/>
      <c r="H465" s="89">
        <v>1394230</v>
      </c>
      <c r="I465" s="90" t="s">
        <v>4713</v>
      </c>
      <c r="J465" s="91"/>
    </row>
    <row r="466" spans="2:10" x14ac:dyDescent="0.2">
      <c r="B466" s="388" t="s">
        <v>761</v>
      </c>
      <c r="C466" s="388" t="s">
        <v>4709</v>
      </c>
      <c r="D466" s="388" t="s">
        <v>484</v>
      </c>
      <c r="F466" s="389">
        <v>597.88</v>
      </c>
      <c r="H466" s="389">
        <v>597.88</v>
      </c>
      <c r="I466" s="390" t="s">
        <v>1054</v>
      </c>
    </row>
    <row r="467" spans="2:10" x14ac:dyDescent="0.2">
      <c r="B467" s="88" t="s">
        <v>761</v>
      </c>
      <c r="C467" s="88" t="s">
        <v>4709</v>
      </c>
      <c r="D467" s="88" t="s">
        <v>308</v>
      </c>
      <c r="E467" s="89"/>
      <c r="F467" s="89">
        <v>597.88</v>
      </c>
      <c r="G467" s="89"/>
      <c r="H467" s="89">
        <v>597.88</v>
      </c>
      <c r="I467" s="90" t="s">
        <v>544</v>
      </c>
      <c r="J467" s="91"/>
    </row>
    <row r="468" spans="2:10" x14ac:dyDescent="0.2">
      <c r="B468" s="88" t="s">
        <v>761</v>
      </c>
      <c r="C468" s="88" t="s">
        <v>343</v>
      </c>
      <c r="D468" s="88" t="s">
        <v>308</v>
      </c>
      <c r="E468" s="89"/>
      <c r="F468" s="89">
        <v>2214941.94</v>
      </c>
      <c r="G468" s="89"/>
      <c r="H468" s="89">
        <v>2214941.94</v>
      </c>
      <c r="I468" s="90" t="s">
        <v>7892</v>
      </c>
      <c r="J468" s="91"/>
    </row>
    <row r="469" spans="2:10" x14ac:dyDescent="0.2">
      <c r="B469" s="88" t="s">
        <v>508</v>
      </c>
      <c r="C469" s="88" t="s">
        <v>343</v>
      </c>
      <c r="D469" s="88" t="s">
        <v>308</v>
      </c>
      <c r="E469" s="89"/>
      <c r="F469" s="89">
        <v>78408917.329999998</v>
      </c>
      <c r="G469" s="89">
        <v>1169560.44</v>
      </c>
      <c r="H469" s="89">
        <v>77239356.890000001</v>
      </c>
      <c r="I469" s="90" t="s">
        <v>509</v>
      </c>
      <c r="J469" s="91"/>
    </row>
    <row r="470" spans="2:10" x14ac:dyDescent="0.2">
      <c r="B470" s="388" t="s">
        <v>510</v>
      </c>
      <c r="C470" s="388" t="s">
        <v>347</v>
      </c>
      <c r="D470" s="388" t="s">
        <v>307</v>
      </c>
      <c r="G470" s="389">
        <v>-75478</v>
      </c>
      <c r="H470" s="389">
        <v>75478</v>
      </c>
      <c r="I470" s="390" t="s">
        <v>1040</v>
      </c>
    </row>
    <row r="471" spans="2:10" x14ac:dyDescent="0.2">
      <c r="B471" s="388" t="s">
        <v>510</v>
      </c>
      <c r="C471" s="388" t="s">
        <v>347</v>
      </c>
      <c r="D471" s="388" t="s">
        <v>316</v>
      </c>
      <c r="G471" s="389">
        <v>3259873</v>
      </c>
      <c r="H471" s="389">
        <v>-3259873</v>
      </c>
      <c r="I471" s="390" t="s">
        <v>1014</v>
      </c>
    </row>
    <row r="472" spans="2:10" x14ac:dyDescent="0.2">
      <c r="B472" s="388" t="s">
        <v>510</v>
      </c>
      <c r="C472" s="388" t="s">
        <v>347</v>
      </c>
      <c r="D472" s="388" t="s">
        <v>317</v>
      </c>
      <c r="G472" s="389">
        <v>1310882</v>
      </c>
      <c r="H472" s="389">
        <v>-1310882</v>
      </c>
      <c r="I472" s="390" t="s">
        <v>1015</v>
      </c>
    </row>
    <row r="473" spans="2:10" x14ac:dyDescent="0.2">
      <c r="B473" s="388" t="s">
        <v>510</v>
      </c>
      <c r="C473" s="388" t="s">
        <v>347</v>
      </c>
      <c r="D473" s="388" t="s">
        <v>1016</v>
      </c>
      <c r="G473" s="389">
        <v>1355207</v>
      </c>
      <c r="H473" s="389">
        <v>-1355207</v>
      </c>
      <c r="I473" s="390" t="s">
        <v>1017</v>
      </c>
    </row>
    <row r="474" spans="2:10" x14ac:dyDescent="0.2">
      <c r="B474" s="388" t="s">
        <v>510</v>
      </c>
      <c r="C474" s="388" t="s">
        <v>347</v>
      </c>
      <c r="D474" s="388" t="s">
        <v>1018</v>
      </c>
      <c r="G474" s="389">
        <v>40977</v>
      </c>
      <c r="H474" s="389">
        <v>-40977</v>
      </c>
      <c r="I474" s="390" t="s">
        <v>1019</v>
      </c>
    </row>
    <row r="475" spans="2:10" x14ac:dyDescent="0.2">
      <c r="B475" s="388" t="s">
        <v>510</v>
      </c>
      <c r="C475" s="388" t="s">
        <v>347</v>
      </c>
      <c r="D475" s="388" t="s">
        <v>382</v>
      </c>
      <c r="G475" s="389">
        <v>481824</v>
      </c>
      <c r="H475" s="389">
        <v>-481824</v>
      </c>
      <c r="I475" s="390" t="s">
        <v>1020</v>
      </c>
    </row>
    <row r="476" spans="2:10" x14ac:dyDescent="0.2">
      <c r="B476" s="388" t="s">
        <v>510</v>
      </c>
      <c r="C476" s="388" t="s">
        <v>347</v>
      </c>
      <c r="D476" s="388" t="s">
        <v>1021</v>
      </c>
      <c r="G476" s="389">
        <v>74371</v>
      </c>
      <c r="H476" s="389">
        <v>-74371</v>
      </c>
      <c r="I476" s="390" t="s">
        <v>1022</v>
      </c>
    </row>
    <row r="477" spans="2:10" x14ac:dyDescent="0.2">
      <c r="B477" s="388" t="s">
        <v>510</v>
      </c>
      <c r="C477" s="388" t="s">
        <v>347</v>
      </c>
      <c r="D477" s="388" t="s">
        <v>306</v>
      </c>
      <c r="G477" s="389">
        <v>178068</v>
      </c>
      <c r="H477" s="389">
        <v>-178068</v>
      </c>
      <c r="I477" s="390" t="s">
        <v>1023</v>
      </c>
    </row>
    <row r="478" spans="2:10" x14ac:dyDescent="0.2">
      <c r="B478" s="388" t="s">
        <v>510</v>
      </c>
      <c r="C478" s="388" t="s">
        <v>347</v>
      </c>
      <c r="D478" s="388" t="s">
        <v>1024</v>
      </c>
      <c r="G478" s="389">
        <v>148839</v>
      </c>
      <c r="H478" s="389">
        <v>-148839</v>
      </c>
      <c r="I478" s="390" t="s">
        <v>1025</v>
      </c>
    </row>
    <row r="479" spans="2:10" x14ac:dyDescent="0.2">
      <c r="B479" s="388" t="s">
        <v>510</v>
      </c>
      <c r="C479" s="388" t="s">
        <v>347</v>
      </c>
      <c r="D479" s="388" t="s">
        <v>617</v>
      </c>
      <c r="G479" s="389">
        <v>153090</v>
      </c>
      <c r="H479" s="389">
        <v>-153090</v>
      </c>
      <c r="I479" s="390" t="s">
        <v>1026</v>
      </c>
    </row>
    <row r="480" spans="2:10" x14ac:dyDescent="0.2">
      <c r="B480" s="388" t="s">
        <v>510</v>
      </c>
      <c r="C480" s="388" t="s">
        <v>347</v>
      </c>
      <c r="D480" s="388" t="s">
        <v>1027</v>
      </c>
      <c r="G480" s="389">
        <v>60119</v>
      </c>
      <c r="H480" s="389">
        <v>-60119</v>
      </c>
      <c r="I480" s="390" t="s">
        <v>1028</v>
      </c>
    </row>
    <row r="481" spans="2:9" x14ac:dyDescent="0.2">
      <c r="B481" s="388" t="s">
        <v>510</v>
      </c>
      <c r="C481" s="388" t="s">
        <v>347</v>
      </c>
      <c r="D481" s="388" t="s">
        <v>1029</v>
      </c>
      <c r="G481" s="389">
        <v>13418</v>
      </c>
      <c r="H481" s="389">
        <v>-13418</v>
      </c>
      <c r="I481" s="390" t="s">
        <v>1030</v>
      </c>
    </row>
    <row r="482" spans="2:9" x14ac:dyDescent="0.2">
      <c r="B482" s="388" t="s">
        <v>510</v>
      </c>
      <c r="C482" s="388" t="s">
        <v>347</v>
      </c>
      <c r="D482" s="388" t="s">
        <v>385</v>
      </c>
      <c r="G482" s="389">
        <v>213234</v>
      </c>
      <c r="H482" s="389">
        <v>-213234</v>
      </c>
      <c r="I482" s="390" t="s">
        <v>1031</v>
      </c>
    </row>
    <row r="483" spans="2:9" x14ac:dyDescent="0.2">
      <c r="B483" s="388" t="s">
        <v>510</v>
      </c>
      <c r="C483" s="388" t="s">
        <v>347</v>
      </c>
      <c r="D483" s="388" t="s">
        <v>1032</v>
      </c>
      <c r="G483" s="389">
        <v>59864</v>
      </c>
      <c r="H483" s="389">
        <v>-59864</v>
      </c>
      <c r="I483" s="390" t="s">
        <v>1033</v>
      </c>
    </row>
    <row r="484" spans="2:9" x14ac:dyDescent="0.2">
      <c r="B484" s="388" t="s">
        <v>510</v>
      </c>
      <c r="C484" s="388" t="s">
        <v>347</v>
      </c>
      <c r="D484" s="388" t="s">
        <v>387</v>
      </c>
      <c r="G484" s="389">
        <v>354576</v>
      </c>
      <c r="H484" s="389">
        <v>-354576</v>
      </c>
      <c r="I484" s="390" t="s">
        <v>1034</v>
      </c>
    </row>
    <row r="485" spans="2:9" x14ac:dyDescent="0.2">
      <c r="B485" s="388" t="s">
        <v>510</v>
      </c>
      <c r="C485" s="388" t="s">
        <v>347</v>
      </c>
      <c r="D485" s="388" t="s">
        <v>389</v>
      </c>
      <c r="G485" s="389">
        <v>191034</v>
      </c>
      <c r="H485" s="389">
        <v>-191034</v>
      </c>
      <c r="I485" s="390" t="s">
        <v>1035</v>
      </c>
    </row>
    <row r="486" spans="2:9" x14ac:dyDescent="0.2">
      <c r="B486" s="388" t="s">
        <v>510</v>
      </c>
      <c r="C486" s="388" t="s">
        <v>347</v>
      </c>
      <c r="D486" s="388" t="s">
        <v>399</v>
      </c>
      <c r="G486" s="389">
        <v>509832</v>
      </c>
      <c r="H486" s="389">
        <v>-509832</v>
      </c>
      <c r="I486" s="390" t="s">
        <v>1036</v>
      </c>
    </row>
    <row r="487" spans="2:9" x14ac:dyDescent="0.2">
      <c r="B487" s="388" t="s">
        <v>510</v>
      </c>
      <c r="C487" s="388" t="s">
        <v>347</v>
      </c>
      <c r="D487" s="388" t="s">
        <v>1010</v>
      </c>
      <c r="G487" s="389">
        <v>273491</v>
      </c>
      <c r="H487" s="389">
        <v>-273491</v>
      </c>
      <c r="I487" s="390" t="s">
        <v>1037</v>
      </c>
    </row>
    <row r="488" spans="2:9" x14ac:dyDescent="0.2">
      <c r="B488" s="388" t="s">
        <v>510</v>
      </c>
      <c r="C488" s="388" t="s">
        <v>347</v>
      </c>
      <c r="D488" s="388" t="s">
        <v>797</v>
      </c>
      <c r="G488" s="389">
        <v>422010</v>
      </c>
      <c r="H488" s="389">
        <v>-422010</v>
      </c>
      <c r="I488" s="390" t="s">
        <v>1038</v>
      </c>
    </row>
    <row r="489" spans="2:9" x14ac:dyDescent="0.2">
      <c r="B489" s="388" t="s">
        <v>510</v>
      </c>
      <c r="C489" s="388" t="s">
        <v>347</v>
      </c>
      <c r="D489" s="388" t="s">
        <v>602</v>
      </c>
      <c r="G489" s="389">
        <v>146271</v>
      </c>
      <c r="H489" s="389">
        <v>-146271</v>
      </c>
      <c r="I489" s="390" t="s">
        <v>1039</v>
      </c>
    </row>
    <row r="490" spans="2:9" x14ac:dyDescent="0.2">
      <c r="B490" s="388" t="s">
        <v>510</v>
      </c>
      <c r="C490" s="388" t="s">
        <v>347</v>
      </c>
      <c r="D490" s="388" t="s">
        <v>883</v>
      </c>
      <c r="G490" s="389">
        <v>2686294</v>
      </c>
      <c r="H490" s="389">
        <v>-2686294</v>
      </c>
      <c r="I490" s="390" t="s">
        <v>1041</v>
      </c>
    </row>
    <row r="491" spans="2:9" x14ac:dyDescent="0.2">
      <c r="B491" s="388" t="s">
        <v>510</v>
      </c>
      <c r="C491" s="388" t="s">
        <v>347</v>
      </c>
      <c r="D491" s="388" t="s">
        <v>347</v>
      </c>
      <c r="G491" s="389">
        <v>398282</v>
      </c>
      <c r="H491" s="389">
        <v>-398282</v>
      </c>
      <c r="I491" s="390" t="s">
        <v>1042</v>
      </c>
    </row>
    <row r="492" spans="2:9" x14ac:dyDescent="0.2">
      <c r="B492" s="388" t="s">
        <v>510</v>
      </c>
      <c r="C492" s="388" t="s">
        <v>347</v>
      </c>
      <c r="D492" s="388" t="s">
        <v>1043</v>
      </c>
      <c r="G492" s="389">
        <v>2951</v>
      </c>
      <c r="H492" s="389">
        <v>-2951</v>
      </c>
      <c r="I492" s="390" t="s">
        <v>1044</v>
      </c>
    </row>
    <row r="493" spans="2:9" x14ac:dyDescent="0.2">
      <c r="B493" s="388" t="s">
        <v>510</v>
      </c>
      <c r="C493" s="388" t="s">
        <v>347</v>
      </c>
      <c r="D493" s="388" t="s">
        <v>7255</v>
      </c>
      <c r="G493" s="389">
        <v>57019</v>
      </c>
      <c r="H493" s="389">
        <v>-57019</v>
      </c>
      <c r="I493" s="390" t="s">
        <v>7256</v>
      </c>
    </row>
    <row r="494" spans="2:9" x14ac:dyDescent="0.2">
      <c r="B494" s="388" t="s">
        <v>510</v>
      </c>
      <c r="C494" s="388" t="s">
        <v>347</v>
      </c>
      <c r="D494" s="388" t="s">
        <v>953</v>
      </c>
      <c r="G494" s="389">
        <v>3631</v>
      </c>
      <c r="H494" s="389">
        <v>-3631</v>
      </c>
      <c r="I494" s="390" t="s">
        <v>7866</v>
      </c>
    </row>
    <row r="495" spans="2:9" x14ac:dyDescent="0.2">
      <c r="B495" s="388" t="s">
        <v>510</v>
      </c>
      <c r="C495" s="388" t="s">
        <v>347</v>
      </c>
      <c r="D495" s="388" t="s">
        <v>955</v>
      </c>
      <c r="G495" s="389">
        <v>7140</v>
      </c>
      <c r="H495" s="389">
        <v>-7140</v>
      </c>
      <c r="I495" s="390" t="s">
        <v>7867</v>
      </c>
    </row>
    <row r="496" spans="2:9" x14ac:dyDescent="0.2">
      <c r="B496" s="388" t="s">
        <v>510</v>
      </c>
      <c r="C496" s="388" t="s">
        <v>347</v>
      </c>
      <c r="D496" s="388" t="s">
        <v>859</v>
      </c>
      <c r="G496" s="389">
        <v>15386596</v>
      </c>
      <c r="H496" s="389">
        <v>-15386596</v>
      </c>
      <c r="I496" s="390" t="s">
        <v>1046</v>
      </c>
    </row>
    <row r="497" spans="2:13" x14ac:dyDescent="0.2">
      <c r="B497" s="388" t="s">
        <v>510</v>
      </c>
      <c r="C497" s="388" t="s">
        <v>347</v>
      </c>
      <c r="D497" s="388" t="s">
        <v>1052</v>
      </c>
      <c r="G497" s="389">
        <v>234475</v>
      </c>
      <c r="H497" s="389">
        <v>-234475</v>
      </c>
      <c r="I497" s="390" t="s">
        <v>1053</v>
      </c>
    </row>
    <row r="498" spans="2:13" x14ac:dyDescent="0.2">
      <c r="B498" s="88" t="s">
        <v>510</v>
      </c>
      <c r="C498" s="88" t="s">
        <v>347</v>
      </c>
      <c r="D498" s="88" t="s">
        <v>308</v>
      </c>
      <c r="E498" s="89"/>
      <c r="F498" s="89"/>
      <c r="G498" s="89">
        <v>27947890</v>
      </c>
      <c r="H498" s="89">
        <v>-27947890</v>
      </c>
      <c r="I498" s="90" t="s">
        <v>7266</v>
      </c>
      <c r="J498" s="91"/>
    </row>
    <row r="499" spans="2:13" x14ac:dyDescent="0.2">
      <c r="B499" s="388" t="s">
        <v>510</v>
      </c>
      <c r="C499" s="388" t="s">
        <v>394</v>
      </c>
      <c r="D499" s="388" t="s">
        <v>307</v>
      </c>
      <c r="G499" s="389">
        <v>6724932</v>
      </c>
      <c r="H499" s="389">
        <v>-6724932</v>
      </c>
      <c r="I499" s="390" t="s">
        <v>1040</v>
      </c>
      <c r="J499" t="s">
        <v>7379</v>
      </c>
      <c r="K499" t="s">
        <v>7380</v>
      </c>
      <c r="L499" t="s">
        <v>7381</v>
      </c>
      <c r="M499" t="s">
        <v>8548</v>
      </c>
    </row>
    <row r="500" spans="2:13" x14ac:dyDescent="0.2">
      <c r="B500" s="88" t="s">
        <v>510</v>
      </c>
      <c r="C500" s="88" t="s">
        <v>394</v>
      </c>
      <c r="D500" s="88" t="s">
        <v>308</v>
      </c>
      <c r="E500" s="89"/>
      <c r="F500" s="89"/>
      <c r="G500" s="639">
        <v>6724932</v>
      </c>
      <c r="H500" s="89">
        <v>-6724932</v>
      </c>
      <c r="I500" s="90" t="s">
        <v>7267</v>
      </c>
      <c r="J500" s="638">
        <f>G500</f>
        <v>6724932</v>
      </c>
      <c r="K500" s="1040">
        <f>G502</f>
        <v>3672228</v>
      </c>
      <c r="L500" s="1041">
        <f>G529</f>
        <v>1928360</v>
      </c>
      <c r="M500" s="566">
        <f>G512</f>
        <v>133920</v>
      </c>
    </row>
    <row r="501" spans="2:13" x14ac:dyDescent="0.2">
      <c r="B501" s="388" t="s">
        <v>510</v>
      </c>
      <c r="C501" s="388" t="s">
        <v>576</v>
      </c>
      <c r="D501" s="388" t="s">
        <v>307</v>
      </c>
      <c r="G501" s="389">
        <v>3672228</v>
      </c>
      <c r="H501" s="389">
        <v>-3672228</v>
      </c>
      <c r="I501" s="390" t="s">
        <v>1040</v>
      </c>
    </row>
    <row r="502" spans="2:13" x14ac:dyDescent="0.2">
      <c r="B502" s="88" t="s">
        <v>510</v>
      </c>
      <c r="C502" s="88" t="s">
        <v>576</v>
      </c>
      <c r="D502" s="88" t="s">
        <v>308</v>
      </c>
      <c r="E502" s="89"/>
      <c r="F502" s="89"/>
      <c r="G502" s="857">
        <v>3672228</v>
      </c>
      <c r="H502" s="89">
        <v>-3672228</v>
      </c>
      <c r="I502" s="90" t="s">
        <v>7268</v>
      </c>
      <c r="J502" t="s">
        <v>7207</v>
      </c>
    </row>
    <row r="503" spans="2:13" x14ac:dyDescent="0.2">
      <c r="B503" s="388" t="s">
        <v>510</v>
      </c>
      <c r="C503" s="388" t="s">
        <v>800</v>
      </c>
      <c r="D503" s="388" t="s">
        <v>1052</v>
      </c>
      <c r="G503" s="389">
        <v>-105664</v>
      </c>
      <c r="H503" s="389">
        <v>105664</v>
      </c>
      <c r="I503" s="390" t="s">
        <v>1053</v>
      </c>
      <c r="J503" s="94">
        <f>G498+G500+G502+G504</f>
        <v>38239386</v>
      </c>
      <c r="K503" t="s">
        <v>1124</v>
      </c>
    </row>
    <row r="504" spans="2:13" x14ac:dyDescent="0.2">
      <c r="B504" s="88" t="s">
        <v>510</v>
      </c>
      <c r="C504" s="88" t="s">
        <v>800</v>
      </c>
      <c r="D504" s="88" t="s">
        <v>308</v>
      </c>
      <c r="E504" s="89"/>
      <c r="F504" s="89"/>
      <c r="G504" s="89">
        <v>-105664</v>
      </c>
      <c r="H504" s="89">
        <v>105664</v>
      </c>
      <c r="I504" s="90" t="s">
        <v>7269</v>
      </c>
      <c r="J504" s="94">
        <f>G506+G510+G512</f>
        <v>1458142</v>
      </c>
      <c r="K504" t="s">
        <v>5954</v>
      </c>
    </row>
    <row r="505" spans="2:13" x14ac:dyDescent="0.2">
      <c r="B505" s="388" t="s">
        <v>510</v>
      </c>
      <c r="C505" s="388" t="s">
        <v>822</v>
      </c>
      <c r="D505" s="388" t="s">
        <v>1047</v>
      </c>
      <c r="G505" s="389">
        <v>1266472</v>
      </c>
      <c r="H505" s="389">
        <v>-1266472</v>
      </c>
      <c r="I505" s="390" t="s">
        <v>1048</v>
      </c>
      <c r="J505" s="374">
        <f>G526+G529</f>
        <v>3732985</v>
      </c>
      <c r="K505" t="s">
        <v>1125</v>
      </c>
    </row>
    <row r="506" spans="2:13" x14ac:dyDescent="0.2">
      <c r="B506" s="88" t="s">
        <v>510</v>
      </c>
      <c r="C506" s="88" t="s">
        <v>822</v>
      </c>
      <c r="D506" s="88" t="s">
        <v>308</v>
      </c>
      <c r="E506" s="89"/>
      <c r="F506" s="89"/>
      <c r="G506" s="89">
        <v>1266472</v>
      </c>
      <c r="H506" s="89">
        <v>-1266472</v>
      </c>
      <c r="I506" s="90" t="s">
        <v>7270</v>
      </c>
      <c r="J506" s="136">
        <f>SUM(J503:J505)</f>
        <v>43430513</v>
      </c>
    </row>
    <row r="507" spans="2:13" x14ac:dyDescent="0.2">
      <c r="B507" s="388" t="s">
        <v>510</v>
      </c>
      <c r="C507" s="388" t="s">
        <v>698</v>
      </c>
      <c r="D507" s="388" t="s">
        <v>316</v>
      </c>
      <c r="G507" s="389">
        <v>2450</v>
      </c>
      <c r="H507" s="389">
        <v>-2450</v>
      </c>
      <c r="I507" s="390" t="s">
        <v>1014</v>
      </c>
      <c r="J507" s="136">
        <f>G530</f>
        <v>43430513</v>
      </c>
      <c r="K507" t="s">
        <v>7208</v>
      </c>
    </row>
    <row r="508" spans="2:13" x14ac:dyDescent="0.2">
      <c r="B508" s="388" t="s">
        <v>510</v>
      </c>
      <c r="C508" s="388" t="s">
        <v>698</v>
      </c>
      <c r="D508" s="388" t="s">
        <v>1010</v>
      </c>
      <c r="G508" s="389">
        <v>1400</v>
      </c>
      <c r="H508" s="389">
        <v>-1400</v>
      </c>
      <c r="I508" s="390" t="s">
        <v>1037</v>
      </c>
    </row>
    <row r="509" spans="2:13" x14ac:dyDescent="0.2">
      <c r="B509" s="388" t="s">
        <v>510</v>
      </c>
      <c r="C509" s="388" t="s">
        <v>698</v>
      </c>
      <c r="D509" s="388" t="s">
        <v>859</v>
      </c>
      <c r="G509" s="389">
        <v>53900</v>
      </c>
      <c r="H509" s="389">
        <v>-53900</v>
      </c>
      <c r="I509" s="390" t="s">
        <v>1046</v>
      </c>
    </row>
    <row r="510" spans="2:13" x14ac:dyDescent="0.2">
      <c r="B510" s="88" t="s">
        <v>510</v>
      </c>
      <c r="C510" s="88" t="s">
        <v>698</v>
      </c>
      <c r="D510" s="88" t="s">
        <v>308</v>
      </c>
      <c r="E510" s="89"/>
      <c r="F510" s="89"/>
      <c r="G510" s="89">
        <v>57750</v>
      </c>
      <c r="H510" s="89">
        <v>-57750</v>
      </c>
      <c r="I510" s="90" t="s">
        <v>7271</v>
      </c>
      <c r="J510" s="91"/>
    </row>
    <row r="511" spans="2:13" x14ac:dyDescent="0.2">
      <c r="B511" s="388" t="s">
        <v>510</v>
      </c>
      <c r="C511" s="388" t="s">
        <v>7877</v>
      </c>
      <c r="D511" s="388" t="s">
        <v>307</v>
      </c>
      <c r="G511" s="389">
        <v>133920</v>
      </c>
      <c r="H511" s="389">
        <v>-133920</v>
      </c>
      <c r="I511" s="390" t="s">
        <v>1040</v>
      </c>
    </row>
    <row r="512" spans="2:13" x14ac:dyDescent="0.2">
      <c r="B512" s="88" t="s">
        <v>510</v>
      </c>
      <c r="C512" s="88" t="s">
        <v>7877</v>
      </c>
      <c r="D512" s="88" t="s">
        <v>308</v>
      </c>
      <c r="E512" s="89"/>
      <c r="F512" s="89"/>
      <c r="G512" s="447">
        <v>133920</v>
      </c>
      <c r="H512" s="89">
        <v>-133920</v>
      </c>
      <c r="I512" s="90" t="s">
        <v>7893</v>
      </c>
      <c r="J512" s="91"/>
    </row>
    <row r="513" spans="2:10" x14ac:dyDescent="0.2">
      <c r="B513" s="388" t="s">
        <v>510</v>
      </c>
      <c r="C513" s="388" t="s">
        <v>840</v>
      </c>
      <c r="D513" s="388" t="s">
        <v>316</v>
      </c>
      <c r="G513" s="389">
        <v>4500</v>
      </c>
      <c r="H513" s="389">
        <v>-4500</v>
      </c>
      <c r="I513" s="390" t="s">
        <v>1014</v>
      </c>
    </row>
    <row r="514" spans="2:10" x14ac:dyDescent="0.2">
      <c r="B514" s="388" t="s">
        <v>510</v>
      </c>
      <c r="C514" s="388" t="s">
        <v>840</v>
      </c>
      <c r="D514" s="388" t="s">
        <v>317</v>
      </c>
      <c r="G514" s="389">
        <v>5325</v>
      </c>
      <c r="H514" s="389">
        <v>-5325</v>
      </c>
      <c r="I514" s="390" t="s">
        <v>1015</v>
      </c>
    </row>
    <row r="515" spans="2:10" x14ac:dyDescent="0.2">
      <c r="B515" s="388" t="s">
        <v>510</v>
      </c>
      <c r="C515" s="388" t="s">
        <v>840</v>
      </c>
      <c r="D515" s="388" t="s">
        <v>1016</v>
      </c>
      <c r="G515" s="389">
        <v>3500</v>
      </c>
      <c r="H515" s="389">
        <v>-3500</v>
      </c>
      <c r="I515" s="390" t="s">
        <v>1017</v>
      </c>
    </row>
    <row r="516" spans="2:10" x14ac:dyDescent="0.2">
      <c r="B516" s="388" t="s">
        <v>510</v>
      </c>
      <c r="C516" s="388" t="s">
        <v>840</v>
      </c>
      <c r="D516" s="388" t="s">
        <v>382</v>
      </c>
      <c r="G516" s="389">
        <v>3325</v>
      </c>
      <c r="H516" s="389">
        <v>-3325</v>
      </c>
      <c r="I516" s="390" t="s">
        <v>1020</v>
      </c>
    </row>
    <row r="517" spans="2:10" x14ac:dyDescent="0.2">
      <c r="B517" s="388" t="s">
        <v>510</v>
      </c>
      <c r="C517" s="388" t="s">
        <v>840</v>
      </c>
      <c r="D517" s="388" t="s">
        <v>1029</v>
      </c>
      <c r="G517" s="389">
        <v>825</v>
      </c>
      <c r="H517" s="389">
        <v>-825</v>
      </c>
      <c r="I517" s="390" t="s">
        <v>1030</v>
      </c>
    </row>
    <row r="518" spans="2:10" x14ac:dyDescent="0.2">
      <c r="B518" s="388" t="s">
        <v>510</v>
      </c>
      <c r="C518" s="388" t="s">
        <v>840</v>
      </c>
      <c r="D518" s="388" t="s">
        <v>385</v>
      </c>
      <c r="G518" s="389">
        <v>1000</v>
      </c>
      <c r="H518" s="389">
        <v>-1000</v>
      </c>
      <c r="I518" s="390" t="s">
        <v>1031</v>
      </c>
    </row>
    <row r="519" spans="2:10" x14ac:dyDescent="0.2">
      <c r="B519" s="388" t="s">
        <v>510</v>
      </c>
      <c r="C519" s="388" t="s">
        <v>840</v>
      </c>
      <c r="D519" s="388" t="s">
        <v>387</v>
      </c>
      <c r="G519" s="389">
        <v>3825</v>
      </c>
      <c r="H519" s="389">
        <v>-3825</v>
      </c>
      <c r="I519" s="390" t="s">
        <v>1034</v>
      </c>
    </row>
    <row r="520" spans="2:10" x14ac:dyDescent="0.2">
      <c r="B520" s="388" t="s">
        <v>510</v>
      </c>
      <c r="C520" s="388" t="s">
        <v>840</v>
      </c>
      <c r="D520" s="388" t="s">
        <v>399</v>
      </c>
      <c r="G520" s="389">
        <v>1500</v>
      </c>
      <c r="H520" s="389">
        <v>-1500</v>
      </c>
      <c r="I520" s="390" t="s">
        <v>1036</v>
      </c>
    </row>
    <row r="521" spans="2:10" x14ac:dyDescent="0.2">
      <c r="B521" s="388" t="s">
        <v>510</v>
      </c>
      <c r="C521" s="388" t="s">
        <v>840</v>
      </c>
      <c r="D521" s="388" t="s">
        <v>1010</v>
      </c>
      <c r="G521" s="389">
        <v>2325</v>
      </c>
      <c r="H521" s="389">
        <v>-2325</v>
      </c>
      <c r="I521" s="390" t="s">
        <v>1037</v>
      </c>
    </row>
    <row r="522" spans="2:10" x14ac:dyDescent="0.2">
      <c r="B522" s="388" t="s">
        <v>510</v>
      </c>
      <c r="C522" s="388" t="s">
        <v>840</v>
      </c>
      <c r="D522" s="388" t="s">
        <v>797</v>
      </c>
      <c r="G522" s="389">
        <v>500</v>
      </c>
      <c r="H522" s="389">
        <v>-500</v>
      </c>
      <c r="I522" s="390" t="s">
        <v>1038</v>
      </c>
    </row>
    <row r="523" spans="2:10" x14ac:dyDescent="0.2">
      <c r="B523" s="388" t="s">
        <v>510</v>
      </c>
      <c r="C523" s="388" t="s">
        <v>840</v>
      </c>
      <c r="D523" s="388" t="s">
        <v>883</v>
      </c>
      <c r="G523" s="389">
        <v>58500</v>
      </c>
      <c r="H523" s="389">
        <v>-58500</v>
      </c>
      <c r="I523" s="390" t="s">
        <v>1041</v>
      </c>
    </row>
    <row r="524" spans="2:10" x14ac:dyDescent="0.2">
      <c r="B524" s="388" t="s">
        <v>510</v>
      </c>
      <c r="C524" s="388" t="s">
        <v>840</v>
      </c>
      <c r="D524" s="388" t="s">
        <v>859</v>
      </c>
      <c r="G524" s="389">
        <v>76150</v>
      </c>
      <c r="H524" s="389">
        <v>-76150</v>
      </c>
      <c r="I524" s="390" t="s">
        <v>1046</v>
      </c>
    </row>
    <row r="525" spans="2:10" x14ac:dyDescent="0.2">
      <c r="B525" s="388" t="s">
        <v>510</v>
      </c>
      <c r="C525" s="388" t="s">
        <v>840</v>
      </c>
      <c r="D525" s="388" t="s">
        <v>1052</v>
      </c>
      <c r="G525" s="389">
        <v>1643350</v>
      </c>
      <c r="H525" s="389">
        <v>-1643350</v>
      </c>
      <c r="I525" s="390" t="s">
        <v>1053</v>
      </c>
    </row>
    <row r="526" spans="2:10" x14ac:dyDescent="0.2">
      <c r="B526" s="88" t="s">
        <v>510</v>
      </c>
      <c r="C526" s="88" t="s">
        <v>840</v>
      </c>
      <c r="D526" s="88" t="s">
        <v>308</v>
      </c>
      <c r="E526" s="89"/>
      <c r="F526" s="89"/>
      <c r="G526" s="89">
        <v>1804625</v>
      </c>
      <c r="H526" s="89">
        <v>-1804625</v>
      </c>
      <c r="I526" s="90" t="s">
        <v>7272</v>
      </c>
      <c r="J526" s="91"/>
    </row>
    <row r="527" spans="2:10" x14ac:dyDescent="0.2">
      <c r="B527" s="388" t="s">
        <v>510</v>
      </c>
      <c r="C527" s="388" t="s">
        <v>893</v>
      </c>
      <c r="D527" s="388" t="s">
        <v>307</v>
      </c>
      <c r="G527" s="389">
        <v>1633010</v>
      </c>
      <c r="H527" s="389">
        <v>-1633010</v>
      </c>
      <c r="I527" s="390" t="s">
        <v>1040</v>
      </c>
    </row>
    <row r="528" spans="2:10" x14ac:dyDescent="0.2">
      <c r="B528" s="388" t="s">
        <v>510</v>
      </c>
      <c r="C528" s="388" t="s">
        <v>893</v>
      </c>
      <c r="D528" s="388" t="s">
        <v>1052</v>
      </c>
      <c r="G528" s="389">
        <v>295350</v>
      </c>
      <c r="H528" s="389">
        <v>-295350</v>
      </c>
      <c r="I528" s="390" t="s">
        <v>1053</v>
      </c>
    </row>
    <row r="529" spans="1:10" x14ac:dyDescent="0.2">
      <c r="B529" s="88" t="s">
        <v>510</v>
      </c>
      <c r="C529" s="88" t="s">
        <v>893</v>
      </c>
      <c r="D529" s="88" t="s">
        <v>308</v>
      </c>
      <c r="E529" s="89"/>
      <c r="F529" s="89"/>
      <c r="G529" s="891">
        <v>1928360</v>
      </c>
      <c r="H529" s="89">
        <v>-1928360</v>
      </c>
      <c r="I529" s="90" t="s">
        <v>7273</v>
      </c>
      <c r="J529" s="91"/>
    </row>
    <row r="530" spans="1:10" x14ac:dyDescent="0.2">
      <c r="A530" s="95">
        <v>2</v>
      </c>
      <c r="B530" s="88" t="s">
        <v>510</v>
      </c>
      <c r="C530" s="88" t="s">
        <v>343</v>
      </c>
      <c r="D530" s="88" t="s">
        <v>308</v>
      </c>
      <c r="E530" s="89"/>
      <c r="F530" s="89"/>
      <c r="G530" s="89">
        <v>43430513</v>
      </c>
      <c r="H530" s="719">
        <v>-43430513</v>
      </c>
      <c r="I530" s="90" t="s">
        <v>523</v>
      </c>
      <c r="J530" s="852" t="s">
        <v>4833</v>
      </c>
    </row>
    <row r="531" spans="1:10" x14ac:dyDescent="0.2">
      <c r="B531" s="388" t="s">
        <v>524</v>
      </c>
      <c r="C531" s="388" t="s">
        <v>307</v>
      </c>
      <c r="D531" s="388" t="s">
        <v>484</v>
      </c>
      <c r="F531" s="389">
        <v>2370841.92</v>
      </c>
      <c r="H531" s="389">
        <v>2370841.92</v>
      </c>
      <c r="I531" s="390" t="s">
        <v>1054</v>
      </c>
      <c r="J531" s="776">
        <f>-H530-H535</f>
        <v>40828226.009999998</v>
      </c>
    </row>
    <row r="532" spans="1:10" x14ac:dyDescent="0.2">
      <c r="B532" s="88" t="s">
        <v>524</v>
      </c>
      <c r="C532" s="88" t="s">
        <v>307</v>
      </c>
      <c r="D532" s="88" t="s">
        <v>308</v>
      </c>
      <c r="E532" s="89"/>
      <c r="F532" s="89">
        <v>2370841.92</v>
      </c>
      <c r="G532" s="89"/>
      <c r="H532" s="89">
        <v>2370841.92</v>
      </c>
      <c r="I532" s="90" t="s">
        <v>525</v>
      </c>
      <c r="J532" s="91"/>
    </row>
    <row r="533" spans="1:10" x14ac:dyDescent="0.2">
      <c r="B533" s="388" t="s">
        <v>524</v>
      </c>
      <c r="C533" s="388" t="s">
        <v>347</v>
      </c>
      <c r="D533" s="388" t="s">
        <v>484</v>
      </c>
      <c r="F533" s="389">
        <v>231445.07</v>
      </c>
      <c r="H533" s="389">
        <v>231445.07</v>
      </c>
      <c r="I533" s="390" t="s">
        <v>1054</v>
      </c>
    </row>
    <row r="534" spans="1:10" x14ac:dyDescent="0.2">
      <c r="B534" s="88" t="s">
        <v>524</v>
      </c>
      <c r="C534" s="88" t="s">
        <v>347</v>
      </c>
      <c r="D534" s="88" t="s">
        <v>308</v>
      </c>
      <c r="E534" s="89"/>
      <c r="F534" s="89">
        <v>231445.07</v>
      </c>
      <c r="G534" s="89"/>
      <c r="H534" s="89">
        <v>231445.07</v>
      </c>
      <c r="I534" s="90" t="s">
        <v>768</v>
      </c>
      <c r="J534" s="91"/>
    </row>
    <row r="535" spans="1:10" ht="13.5" thickBot="1" x14ac:dyDescent="0.25">
      <c r="A535" s="95">
        <v>3</v>
      </c>
      <c r="B535" s="88" t="s">
        <v>524</v>
      </c>
      <c r="C535" s="88" t="s">
        <v>343</v>
      </c>
      <c r="D535" s="88" t="s">
        <v>308</v>
      </c>
      <c r="E535" s="89"/>
      <c r="F535" s="89">
        <v>2602286.9900000002</v>
      </c>
      <c r="G535" s="89"/>
      <c r="H535" s="719">
        <v>2602286.9900000002</v>
      </c>
      <c r="I535" s="90" t="s">
        <v>526</v>
      </c>
      <c r="J535" s="91"/>
    </row>
    <row r="536" spans="1:10" x14ac:dyDescent="0.2">
      <c r="A536" s="1060"/>
      <c r="B536" s="468" t="s">
        <v>527</v>
      </c>
      <c r="C536" s="468" t="s">
        <v>307</v>
      </c>
      <c r="D536" s="468" t="s">
        <v>307</v>
      </c>
      <c r="E536" s="471"/>
      <c r="F536" s="471"/>
      <c r="G536" s="469">
        <v>2584239</v>
      </c>
      <c r="H536" s="469">
        <v>-2584239</v>
      </c>
      <c r="I536" s="592" t="s">
        <v>1040</v>
      </c>
    </row>
    <row r="537" spans="1:10" x14ac:dyDescent="0.2">
      <c r="A537" s="1061"/>
      <c r="B537" s="388" t="s">
        <v>527</v>
      </c>
      <c r="C537" s="388" t="s">
        <v>307</v>
      </c>
      <c r="D537" s="388" t="s">
        <v>883</v>
      </c>
      <c r="G537" s="389">
        <v>161936</v>
      </c>
      <c r="H537" s="389">
        <v>-161936</v>
      </c>
      <c r="I537" s="593" t="s">
        <v>1041</v>
      </c>
    </row>
    <row r="538" spans="1:10" x14ac:dyDescent="0.2">
      <c r="A538" s="1061"/>
      <c r="B538" s="388" t="s">
        <v>527</v>
      </c>
      <c r="C538" s="388" t="s">
        <v>307</v>
      </c>
      <c r="D538" s="388" t="s">
        <v>859</v>
      </c>
      <c r="G538" s="389">
        <v>3333703</v>
      </c>
      <c r="H538" s="389">
        <v>-3333703</v>
      </c>
      <c r="I538" s="593" t="s">
        <v>1046</v>
      </c>
    </row>
    <row r="539" spans="1:10" x14ac:dyDescent="0.2">
      <c r="A539" s="1061"/>
      <c r="B539" s="88" t="s">
        <v>527</v>
      </c>
      <c r="C539" s="88" t="s">
        <v>307</v>
      </c>
      <c r="D539" s="88" t="s">
        <v>308</v>
      </c>
      <c r="E539" s="89"/>
      <c r="F539" s="89"/>
      <c r="G539" s="89">
        <v>6079878</v>
      </c>
      <c r="H539" s="89">
        <v>-6079878</v>
      </c>
      <c r="I539" s="590" t="s">
        <v>528</v>
      </c>
      <c r="J539" s="91"/>
    </row>
    <row r="540" spans="1:10" x14ac:dyDescent="0.2">
      <c r="A540" s="1061"/>
      <c r="B540" s="388" t="s">
        <v>527</v>
      </c>
      <c r="C540" s="388" t="s">
        <v>319</v>
      </c>
      <c r="D540" s="388" t="s">
        <v>484</v>
      </c>
      <c r="G540" s="389">
        <v>552156</v>
      </c>
      <c r="H540" s="389">
        <v>-552156</v>
      </c>
      <c r="I540" s="593" t="s">
        <v>1054</v>
      </c>
    </row>
    <row r="541" spans="1:10" x14ac:dyDescent="0.2">
      <c r="A541" s="1061"/>
      <c r="B541" s="88" t="s">
        <v>527</v>
      </c>
      <c r="C541" s="88" t="s">
        <v>319</v>
      </c>
      <c r="D541" s="88" t="s">
        <v>308</v>
      </c>
      <c r="E541" s="89"/>
      <c r="F541" s="89"/>
      <c r="G541" s="89">
        <v>552156</v>
      </c>
      <c r="H541" s="89">
        <v>-552156</v>
      </c>
      <c r="I541" s="590" t="s">
        <v>632</v>
      </c>
      <c r="J541" s="91"/>
    </row>
    <row r="542" spans="1:10" x14ac:dyDescent="0.2">
      <c r="A542" s="1061"/>
      <c r="B542" s="388" t="s">
        <v>527</v>
      </c>
      <c r="C542" s="388" t="s">
        <v>347</v>
      </c>
      <c r="D542" s="388" t="s">
        <v>484</v>
      </c>
      <c r="G542" s="389">
        <v>81053.990000000005</v>
      </c>
      <c r="H542" s="389">
        <v>-81053.990000000005</v>
      </c>
      <c r="I542" s="593" t="s">
        <v>1054</v>
      </c>
    </row>
    <row r="543" spans="1:10" x14ac:dyDescent="0.2">
      <c r="A543" s="1061"/>
      <c r="B543" s="88" t="s">
        <v>527</v>
      </c>
      <c r="C543" s="88" t="s">
        <v>347</v>
      </c>
      <c r="D543" s="88" t="s">
        <v>308</v>
      </c>
      <c r="E543" s="89"/>
      <c r="F543" s="89"/>
      <c r="G543" s="89">
        <v>81053.990000000005</v>
      </c>
      <c r="H543" s="89">
        <v>-81053.990000000005</v>
      </c>
      <c r="I543" s="590" t="s">
        <v>633</v>
      </c>
      <c r="J543" s="91"/>
    </row>
    <row r="544" spans="1:10" x14ac:dyDescent="0.2">
      <c r="A544" s="1061">
        <v>13</v>
      </c>
      <c r="B544" s="88" t="s">
        <v>527</v>
      </c>
      <c r="C544" s="88" t="s">
        <v>343</v>
      </c>
      <c r="D544" s="88" t="s">
        <v>308</v>
      </c>
      <c r="E544" s="89"/>
      <c r="F544" s="89"/>
      <c r="G544" s="578">
        <v>6713087.9900000002</v>
      </c>
      <c r="H544" s="89">
        <v>-6713087.9900000002</v>
      </c>
      <c r="I544" s="590" t="s">
        <v>529</v>
      </c>
      <c r="J544" s="91"/>
    </row>
    <row r="545" spans="1:12" x14ac:dyDescent="0.2">
      <c r="A545" s="1061"/>
      <c r="B545" s="388" t="s">
        <v>530</v>
      </c>
      <c r="C545" s="388" t="s">
        <v>307</v>
      </c>
      <c r="D545" s="388" t="s">
        <v>484</v>
      </c>
      <c r="F545" s="389">
        <v>120422.21</v>
      </c>
      <c r="H545" s="389">
        <v>120422.21</v>
      </c>
      <c r="I545" s="593" t="s">
        <v>1054</v>
      </c>
    </row>
    <row r="546" spans="1:12" x14ac:dyDescent="0.2">
      <c r="A546" s="1061"/>
      <c r="B546" s="88" t="s">
        <v>530</v>
      </c>
      <c r="C546" s="88" t="s">
        <v>307</v>
      </c>
      <c r="D546" s="88" t="s">
        <v>308</v>
      </c>
      <c r="E546" s="89"/>
      <c r="F546" s="89">
        <v>120422.21</v>
      </c>
      <c r="G546" s="89"/>
      <c r="H546" s="89">
        <v>120422.21</v>
      </c>
      <c r="I546" s="590" t="s">
        <v>769</v>
      </c>
      <c r="J546" s="91"/>
    </row>
    <row r="547" spans="1:12" x14ac:dyDescent="0.2">
      <c r="A547" s="1061"/>
      <c r="B547" s="388" t="s">
        <v>530</v>
      </c>
      <c r="C547" s="388" t="s">
        <v>319</v>
      </c>
      <c r="D547" s="388" t="s">
        <v>484</v>
      </c>
      <c r="F547" s="389">
        <v>161303</v>
      </c>
      <c r="H547" s="389">
        <v>161303</v>
      </c>
      <c r="I547" s="593" t="s">
        <v>1054</v>
      </c>
    </row>
    <row r="548" spans="1:12" ht="13.5" thickBot="1" x14ac:dyDescent="0.25">
      <c r="A548" s="1061"/>
      <c r="B548" s="88" t="s">
        <v>530</v>
      </c>
      <c r="C548" s="88" t="s">
        <v>319</v>
      </c>
      <c r="D548" s="88" t="s">
        <v>308</v>
      </c>
      <c r="E548" s="89"/>
      <c r="F548" s="89">
        <v>161303</v>
      </c>
      <c r="G548" s="89"/>
      <c r="H548" s="89">
        <v>161303</v>
      </c>
      <c r="I548" s="590" t="s">
        <v>770</v>
      </c>
      <c r="J548" s="91"/>
    </row>
    <row r="549" spans="1:12" x14ac:dyDescent="0.2">
      <c r="A549" s="1061">
        <v>14</v>
      </c>
      <c r="B549" s="88" t="s">
        <v>530</v>
      </c>
      <c r="C549" s="88" t="s">
        <v>343</v>
      </c>
      <c r="D549" s="88" t="s">
        <v>308</v>
      </c>
      <c r="E549" s="89"/>
      <c r="F549" s="578">
        <v>281725.21000000002</v>
      </c>
      <c r="G549" s="89"/>
      <c r="H549" s="89">
        <v>281725.21000000002</v>
      </c>
      <c r="I549" s="590" t="s">
        <v>533</v>
      </c>
      <c r="J549" s="682" t="s">
        <v>5347</v>
      </c>
      <c r="K549" s="471"/>
      <c r="L549" s="472"/>
    </row>
    <row r="550" spans="1:12" x14ac:dyDescent="0.2">
      <c r="A550" s="1061"/>
      <c r="B550" s="388" t="s">
        <v>534</v>
      </c>
      <c r="C550" s="388" t="s">
        <v>307</v>
      </c>
      <c r="D550" s="388" t="s">
        <v>484</v>
      </c>
      <c r="G550" s="389">
        <v>3407848.83</v>
      </c>
      <c r="H550" s="389">
        <v>-3407848.83</v>
      </c>
      <c r="I550" s="593" t="s">
        <v>1054</v>
      </c>
      <c r="J550" s="1081">
        <f>H264+H275+H549+H560</f>
        <v>107237.27000000002</v>
      </c>
      <c r="K550" t="s">
        <v>5961</v>
      </c>
      <c r="L550" s="474"/>
    </row>
    <row r="551" spans="1:12" x14ac:dyDescent="0.2">
      <c r="A551" s="1061"/>
      <c r="B551" s="88" t="s">
        <v>534</v>
      </c>
      <c r="C551" s="88" t="s">
        <v>307</v>
      </c>
      <c r="D551" s="88" t="s">
        <v>308</v>
      </c>
      <c r="E551" s="89"/>
      <c r="F551" s="89"/>
      <c r="G551" s="728">
        <v>3407848.83</v>
      </c>
      <c r="H551" s="89">
        <v>-3407848.83</v>
      </c>
      <c r="I551" s="590" t="s">
        <v>634</v>
      </c>
      <c r="J551" s="1082">
        <f>H277+H562</f>
        <v>-9605.8699999999953</v>
      </c>
      <c r="K551" t="s">
        <v>5351</v>
      </c>
      <c r="L551" s="474"/>
    </row>
    <row r="552" spans="1:12" x14ac:dyDescent="0.2">
      <c r="A552" s="1061"/>
      <c r="B552" s="388" t="s">
        <v>534</v>
      </c>
      <c r="C552" s="388" t="s">
        <v>319</v>
      </c>
      <c r="D552" s="388" t="s">
        <v>484</v>
      </c>
      <c r="G552" s="389">
        <v>944118</v>
      </c>
      <c r="H552" s="389">
        <v>-944118</v>
      </c>
      <c r="I552" s="593" t="s">
        <v>1054</v>
      </c>
      <c r="J552" s="1083">
        <f>SUM(J550:J551)</f>
        <v>97631.400000000023</v>
      </c>
      <c r="K552" t="s">
        <v>5962</v>
      </c>
      <c r="L552" s="474"/>
    </row>
    <row r="553" spans="1:12" x14ac:dyDescent="0.2">
      <c r="A553" s="1061"/>
      <c r="B553" s="88" t="s">
        <v>534</v>
      </c>
      <c r="C553" s="88" t="s">
        <v>319</v>
      </c>
      <c r="D553" s="88" t="s">
        <v>308</v>
      </c>
      <c r="E553" s="89"/>
      <c r="F553" s="89"/>
      <c r="G553" s="447">
        <v>944118</v>
      </c>
      <c r="H553" s="89">
        <v>-944118</v>
      </c>
      <c r="I553" s="590" t="s">
        <v>771</v>
      </c>
      <c r="J553" s="1084"/>
      <c r="L553" s="474"/>
    </row>
    <row r="554" spans="1:12" x14ac:dyDescent="0.2">
      <c r="A554" s="1061"/>
      <c r="B554" s="388" t="s">
        <v>534</v>
      </c>
      <c r="C554" s="388" t="s">
        <v>347</v>
      </c>
      <c r="D554" s="388" t="s">
        <v>484</v>
      </c>
      <c r="G554" s="389">
        <v>2964367.28</v>
      </c>
      <c r="H554" s="389">
        <v>-2964367.28</v>
      </c>
      <c r="I554" s="593" t="s">
        <v>1054</v>
      </c>
      <c r="J554" s="1083">
        <f>H264+H275</f>
        <v>-385774.57</v>
      </c>
      <c r="K554" t="s">
        <v>5348</v>
      </c>
      <c r="L554" s="474"/>
    </row>
    <row r="555" spans="1:12" x14ac:dyDescent="0.2">
      <c r="A555" s="1061"/>
      <c r="B555" s="88" t="s">
        <v>534</v>
      </c>
      <c r="C555" s="88" t="s">
        <v>347</v>
      </c>
      <c r="D555" s="88" t="s">
        <v>308</v>
      </c>
      <c r="E555" s="89"/>
      <c r="F555" s="89"/>
      <c r="G555" s="639">
        <v>2964367.28</v>
      </c>
      <c r="H555" s="89">
        <v>-2964367.28</v>
      </c>
      <c r="I555" s="590" t="s">
        <v>635</v>
      </c>
      <c r="J555" s="1084">
        <f>H549+H560</f>
        <v>493011.84</v>
      </c>
      <c r="K555" t="s">
        <v>5349</v>
      </c>
      <c r="L555" s="474"/>
    </row>
    <row r="556" spans="1:12" x14ac:dyDescent="0.2">
      <c r="A556" s="1061"/>
      <c r="B556" s="388" t="s">
        <v>534</v>
      </c>
      <c r="C556" s="388" t="s">
        <v>822</v>
      </c>
      <c r="D556" s="388" t="s">
        <v>484</v>
      </c>
      <c r="G556" s="389">
        <v>78324.149999999994</v>
      </c>
      <c r="H556" s="389">
        <v>-78324.149999999994</v>
      </c>
      <c r="I556" s="593" t="s">
        <v>1054</v>
      </c>
      <c r="J556" s="1084">
        <f>SUM(J554:J555)</f>
        <v>107237.27000000002</v>
      </c>
      <c r="L556" s="474"/>
    </row>
    <row r="557" spans="1:12" x14ac:dyDescent="0.2">
      <c r="A557" s="1061"/>
      <c r="B557" s="88" t="s">
        <v>534</v>
      </c>
      <c r="C557" s="88" t="s">
        <v>822</v>
      </c>
      <c r="D557" s="88" t="s">
        <v>308</v>
      </c>
      <c r="E557" s="89"/>
      <c r="F557" s="89"/>
      <c r="G557" s="447">
        <v>78324.149999999994</v>
      </c>
      <c r="H557" s="89">
        <v>-78324.149999999994</v>
      </c>
      <c r="I557" s="590" t="s">
        <v>1105</v>
      </c>
      <c r="J557" s="1085"/>
      <c r="L557" s="474"/>
    </row>
    <row r="558" spans="1:12" x14ac:dyDescent="0.2">
      <c r="A558" s="1061">
        <v>4</v>
      </c>
      <c r="B558" s="88" t="s">
        <v>534</v>
      </c>
      <c r="C558" s="88" t="s">
        <v>343</v>
      </c>
      <c r="D558" s="88" t="s">
        <v>308</v>
      </c>
      <c r="E558" s="89"/>
      <c r="F558" s="89"/>
      <c r="G558" s="578">
        <v>7394658.2599999998</v>
      </c>
      <c r="H558" s="89">
        <v>-7394658.2599999998</v>
      </c>
      <c r="I558" s="590" t="s">
        <v>536</v>
      </c>
      <c r="J558" s="1083">
        <f>H277</f>
        <v>-193396.65</v>
      </c>
      <c r="K558" t="s">
        <v>7219</v>
      </c>
      <c r="L558" s="474"/>
    </row>
    <row r="559" spans="1:12" x14ac:dyDescent="0.2">
      <c r="A559" s="1061"/>
      <c r="B559" s="388" t="s">
        <v>636</v>
      </c>
      <c r="C559" s="388" t="s">
        <v>307</v>
      </c>
      <c r="D559" s="388" t="s">
        <v>484</v>
      </c>
      <c r="F559" s="389">
        <v>211286.63</v>
      </c>
      <c r="H559" s="389">
        <v>211286.63</v>
      </c>
      <c r="I559" s="593" t="s">
        <v>1054</v>
      </c>
      <c r="J559" s="1084">
        <f>H562</f>
        <v>183790.78</v>
      </c>
      <c r="K559" t="s">
        <v>7220</v>
      </c>
      <c r="L559" s="474"/>
    </row>
    <row r="560" spans="1:12" x14ac:dyDescent="0.2">
      <c r="A560" s="1061"/>
      <c r="B560" s="88" t="s">
        <v>636</v>
      </c>
      <c r="C560" s="88" t="s">
        <v>307</v>
      </c>
      <c r="D560" s="88" t="s">
        <v>308</v>
      </c>
      <c r="E560" s="89"/>
      <c r="F560" s="89">
        <v>211286.63</v>
      </c>
      <c r="G560" s="89"/>
      <c r="H560" s="89">
        <v>211286.63</v>
      </c>
      <c r="I560" s="590" t="s">
        <v>637</v>
      </c>
      <c r="J560" s="1083">
        <f>SUM(J558:J559)</f>
        <v>-9605.8699999999953</v>
      </c>
      <c r="L560" s="474"/>
    </row>
    <row r="561" spans="1:12" ht="13.5" thickBot="1" x14ac:dyDescent="0.25">
      <c r="A561" s="1061"/>
      <c r="B561" s="388" t="s">
        <v>636</v>
      </c>
      <c r="C561" s="388" t="s">
        <v>319</v>
      </c>
      <c r="D561" s="388" t="s">
        <v>484</v>
      </c>
      <c r="F561" s="389">
        <v>183790.78</v>
      </c>
      <c r="H561" s="389">
        <v>183790.78</v>
      </c>
      <c r="I561" s="593" t="s">
        <v>1054</v>
      </c>
      <c r="J561" s="1077"/>
      <c r="K561" s="747"/>
      <c r="L561" s="476"/>
    </row>
    <row r="562" spans="1:12" x14ac:dyDescent="0.2">
      <c r="A562" s="1061"/>
      <c r="B562" s="88" t="s">
        <v>636</v>
      </c>
      <c r="C562" s="88" t="s">
        <v>319</v>
      </c>
      <c r="D562" s="88" t="s">
        <v>308</v>
      </c>
      <c r="E562" s="89"/>
      <c r="F562" s="89">
        <v>183790.78</v>
      </c>
      <c r="G562" s="89"/>
      <c r="H562" s="89">
        <v>183790.78</v>
      </c>
      <c r="I562" s="590" t="s">
        <v>5378</v>
      </c>
      <c r="J562" s="91"/>
    </row>
    <row r="563" spans="1:12" ht="13.5" thickBot="1" x14ac:dyDescent="0.25">
      <c r="A563" s="1062">
        <v>5</v>
      </c>
      <c r="B563" s="464" t="s">
        <v>636</v>
      </c>
      <c r="C563" s="464" t="s">
        <v>343</v>
      </c>
      <c r="D563" s="464" t="s">
        <v>308</v>
      </c>
      <c r="E563" s="465"/>
      <c r="F563" s="659">
        <v>395077.41</v>
      </c>
      <c r="G563" s="465"/>
      <c r="H563" s="465">
        <v>395077.41</v>
      </c>
      <c r="I563" s="591" t="s">
        <v>638</v>
      </c>
      <c r="J563" s="91"/>
    </row>
    <row r="564" spans="1:12" x14ac:dyDescent="0.2">
      <c r="B564" s="388" t="s">
        <v>537</v>
      </c>
      <c r="C564" s="388" t="s">
        <v>307</v>
      </c>
      <c r="D564" s="388" t="s">
        <v>484</v>
      </c>
      <c r="G564" s="389">
        <v>723161.58</v>
      </c>
      <c r="H564" s="389">
        <v>-723161.58</v>
      </c>
      <c r="I564" s="390" t="s">
        <v>1054</v>
      </c>
    </row>
    <row r="565" spans="1:12" x14ac:dyDescent="0.2">
      <c r="B565" s="88" t="s">
        <v>537</v>
      </c>
      <c r="C565" s="88" t="s">
        <v>307</v>
      </c>
      <c r="D565" s="88" t="s">
        <v>308</v>
      </c>
      <c r="E565" s="89"/>
      <c r="F565" s="89"/>
      <c r="G565" s="89">
        <v>723161.58</v>
      </c>
      <c r="H565" s="89">
        <v>-723161.58</v>
      </c>
      <c r="I565" s="90" t="s">
        <v>7894</v>
      </c>
      <c r="J565" s="91"/>
      <c r="K565" s="853" t="s">
        <v>4665</v>
      </c>
    </row>
    <row r="566" spans="1:12" x14ac:dyDescent="0.2">
      <c r="A566" s="95">
        <v>6</v>
      </c>
      <c r="B566" s="88" t="s">
        <v>537</v>
      </c>
      <c r="C566" s="88" t="s">
        <v>343</v>
      </c>
      <c r="D566" s="88" t="s">
        <v>308</v>
      </c>
      <c r="E566" s="89"/>
      <c r="F566" s="89"/>
      <c r="G566" s="89">
        <v>723161.58</v>
      </c>
      <c r="H566" s="89">
        <v>-723161.58</v>
      </c>
      <c r="I566" s="90" t="s">
        <v>7895</v>
      </c>
      <c r="J566" s="91"/>
      <c r="K566" s="777">
        <f>G544-F549+G558-F563</f>
        <v>13430943.629999999</v>
      </c>
      <c r="L566" s="94"/>
    </row>
    <row r="567" spans="1:12" x14ac:dyDescent="0.2">
      <c r="B567" s="388" t="s">
        <v>540</v>
      </c>
      <c r="C567" s="388" t="s">
        <v>307</v>
      </c>
      <c r="D567" s="388" t="s">
        <v>484</v>
      </c>
      <c r="G567" s="389">
        <v>668.59</v>
      </c>
      <c r="H567" s="389">
        <v>-668.59</v>
      </c>
      <c r="I567" s="390" t="s">
        <v>1054</v>
      </c>
      <c r="J567" s="777">
        <f>G544-F549+G558-F563</f>
        <v>13430943.629999999</v>
      </c>
      <c r="K567" s="94"/>
    </row>
    <row r="568" spans="1:12" x14ac:dyDescent="0.2">
      <c r="B568" s="88" t="s">
        <v>540</v>
      </c>
      <c r="C568" s="88" t="s">
        <v>307</v>
      </c>
      <c r="D568" s="88" t="s">
        <v>308</v>
      </c>
      <c r="E568" s="89"/>
      <c r="F568" s="89"/>
      <c r="G568" s="89">
        <v>668.59</v>
      </c>
      <c r="H568" s="89">
        <v>-668.59</v>
      </c>
      <c r="I568" s="90" t="s">
        <v>541</v>
      </c>
      <c r="J568" s="91"/>
    </row>
    <row r="569" spans="1:12" x14ac:dyDescent="0.2">
      <c r="B569" s="388" t="s">
        <v>540</v>
      </c>
      <c r="C569" s="388" t="s">
        <v>319</v>
      </c>
      <c r="D569" s="388" t="s">
        <v>484</v>
      </c>
      <c r="F569" s="389">
        <v>0.05</v>
      </c>
      <c r="G569" s="389">
        <v>756.16</v>
      </c>
      <c r="H569" s="389">
        <v>-756.11</v>
      </c>
      <c r="I569" s="390" t="s">
        <v>1054</v>
      </c>
    </row>
    <row r="570" spans="1:12" x14ac:dyDescent="0.2">
      <c r="B570" s="88" t="s">
        <v>540</v>
      </c>
      <c r="C570" s="88" t="s">
        <v>319</v>
      </c>
      <c r="D570" s="88" t="s">
        <v>308</v>
      </c>
      <c r="E570" s="89"/>
      <c r="F570" s="89">
        <v>0.05</v>
      </c>
      <c r="G570" s="89">
        <v>756.16</v>
      </c>
      <c r="H570" s="89">
        <v>-756.11</v>
      </c>
      <c r="I570" s="90" t="s">
        <v>542</v>
      </c>
      <c r="J570" s="91"/>
    </row>
    <row r="571" spans="1:12" x14ac:dyDescent="0.2">
      <c r="B571" s="388" t="s">
        <v>540</v>
      </c>
      <c r="C571" s="388" t="s">
        <v>347</v>
      </c>
      <c r="D571" s="388" t="s">
        <v>484</v>
      </c>
      <c r="G571" s="389">
        <v>2761.13</v>
      </c>
      <c r="H571" s="389">
        <v>-2761.13</v>
      </c>
      <c r="I571" s="390" t="s">
        <v>1054</v>
      </c>
    </row>
    <row r="572" spans="1:12" x14ac:dyDescent="0.2">
      <c r="B572" s="88" t="s">
        <v>540</v>
      </c>
      <c r="C572" s="88" t="s">
        <v>347</v>
      </c>
      <c r="D572" s="88" t="s">
        <v>308</v>
      </c>
      <c r="E572" s="89"/>
      <c r="F572" s="89"/>
      <c r="G572" s="89">
        <v>2761.13</v>
      </c>
      <c r="H572" s="89">
        <v>-2761.13</v>
      </c>
      <c r="I572" s="90" t="s">
        <v>543</v>
      </c>
      <c r="J572" s="91"/>
    </row>
    <row r="573" spans="1:12" x14ac:dyDescent="0.2">
      <c r="A573" s="95">
        <v>7</v>
      </c>
      <c r="B573" s="88" t="s">
        <v>540</v>
      </c>
      <c r="C573" s="88" t="s">
        <v>343</v>
      </c>
      <c r="D573" s="88" t="s">
        <v>308</v>
      </c>
      <c r="E573" s="89"/>
      <c r="F573" s="658">
        <v>0.05</v>
      </c>
      <c r="G573" s="658">
        <v>4185.88</v>
      </c>
      <c r="H573" s="89">
        <v>-4185.83</v>
      </c>
      <c r="I573" s="90" t="s">
        <v>544</v>
      </c>
      <c r="J573" s="775" t="s">
        <v>4664</v>
      </c>
    </row>
    <row r="574" spans="1:12" x14ac:dyDescent="0.2">
      <c r="B574" s="388" t="s">
        <v>545</v>
      </c>
      <c r="C574" s="388" t="s">
        <v>307</v>
      </c>
      <c r="D574" s="388" t="s">
        <v>484</v>
      </c>
      <c r="G574" s="389">
        <v>361191.45</v>
      </c>
      <c r="H574" s="389">
        <v>-361191.45</v>
      </c>
      <c r="I574" s="390" t="s">
        <v>1054</v>
      </c>
      <c r="J574" s="1039">
        <f>G573+G586-F573</f>
        <v>2718517.83</v>
      </c>
    </row>
    <row r="575" spans="1:12" x14ac:dyDescent="0.2">
      <c r="B575" s="88" t="s">
        <v>545</v>
      </c>
      <c r="C575" s="88" t="s">
        <v>307</v>
      </c>
      <c r="D575" s="88" t="s">
        <v>308</v>
      </c>
      <c r="E575" s="89"/>
      <c r="F575" s="89"/>
      <c r="G575" s="89">
        <v>361191.45</v>
      </c>
      <c r="H575" s="89">
        <v>-361191.45</v>
      </c>
      <c r="I575" s="90" t="s">
        <v>546</v>
      </c>
      <c r="J575" s="91"/>
    </row>
    <row r="576" spans="1:12" x14ac:dyDescent="0.2">
      <c r="B576" s="388" t="s">
        <v>545</v>
      </c>
      <c r="C576" s="388" t="s">
        <v>364</v>
      </c>
      <c r="D576" s="388" t="s">
        <v>484</v>
      </c>
      <c r="G576" s="389">
        <v>90.04</v>
      </c>
      <c r="H576" s="389">
        <v>-90.04</v>
      </c>
      <c r="I576" s="390" t="s">
        <v>1054</v>
      </c>
    </row>
    <row r="577" spans="1:10" x14ac:dyDescent="0.2">
      <c r="B577" s="88" t="s">
        <v>545</v>
      </c>
      <c r="C577" s="88" t="s">
        <v>364</v>
      </c>
      <c r="D577" s="88" t="s">
        <v>308</v>
      </c>
      <c r="E577" s="89"/>
      <c r="F577" s="89"/>
      <c r="G577" s="89">
        <v>90.04</v>
      </c>
      <c r="H577" s="89">
        <v>-90.04</v>
      </c>
      <c r="I577" s="90" t="s">
        <v>547</v>
      </c>
      <c r="J577" s="91"/>
    </row>
    <row r="578" spans="1:10" x14ac:dyDescent="0.2">
      <c r="B578" s="388" t="s">
        <v>545</v>
      </c>
      <c r="C578" s="388" t="s">
        <v>319</v>
      </c>
      <c r="D578" s="388" t="s">
        <v>484</v>
      </c>
      <c r="G578" s="389">
        <v>1880050</v>
      </c>
      <c r="H578" s="389">
        <v>-1880050</v>
      </c>
      <c r="I578" s="390" t="s">
        <v>1054</v>
      </c>
    </row>
    <row r="579" spans="1:10" x14ac:dyDescent="0.2">
      <c r="B579" s="88" t="s">
        <v>545</v>
      </c>
      <c r="C579" s="88" t="s">
        <v>319</v>
      </c>
      <c r="D579" s="88" t="s">
        <v>308</v>
      </c>
      <c r="E579" s="89"/>
      <c r="F579" s="89"/>
      <c r="G579" s="89">
        <v>1880050</v>
      </c>
      <c r="H579" s="89">
        <v>-1880050</v>
      </c>
      <c r="I579" s="90" t="s">
        <v>548</v>
      </c>
      <c r="J579" s="91"/>
    </row>
    <row r="580" spans="1:10" x14ac:dyDescent="0.2">
      <c r="A580" s="95">
        <v>70</v>
      </c>
      <c r="B580" s="88" t="s">
        <v>545</v>
      </c>
      <c r="C580" s="88" t="s">
        <v>343</v>
      </c>
      <c r="D580" s="88" t="s">
        <v>308</v>
      </c>
      <c r="E580" s="89"/>
      <c r="F580" s="89"/>
      <c r="G580" s="431">
        <v>2241331.4900000002</v>
      </c>
      <c r="H580" s="89">
        <v>-2241331.4900000002</v>
      </c>
      <c r="I580" s="90" t="s">
        <v>7896</v>
      </c>
      <c r="J580" s="775" t="s">
        <v>4663</v>
      </c>
    </row>
    <row r="581" spans="1:10" x14ac:dyDescent="0.2">
      <c r="B581" s="388" t="s">
        <v>552</v>
      </c>
      <c r="C581" s="388" t="s">
        <v>307</v>
      </c>
      <c r="D581" s="388" t="s">
        <v>484</v>
      </c>
      <c r="F581" s="389">
        <v>723161.58</v>
      </c>
      <c r="H581" s="389">
        <v>723161.58</v>
      </c>
      <c r="I581" s="390" t="s">
        <v>1054</v>
      </c>
      <c r="J581" s="778">
        <f>G580</f>
        <v>2241331.4900000002</v>
      </c>
    </row>
    <row r="582" spans="1:10" x14ac:dyDescent="0.2">
      <c r="B582" s="88" t="s">
        <v>552</v>
      </c>
      <c r="C582" s="88" t="s">
        <v>307</v>
      </c>
      <c r="D582" s="88" t="s">
        <v>308</v>
      </c>
      <c r="E582" s="89"/>
      <c r="F582" s="89">
        <v>723161.58</v>
      </c>
      <c r="G582" s="89"/>
      <c r="H582" s="89">
        <v>723161.58</v>
      </c>
      <c r="I582" s="90" t="s">
        <v>7897</v>
      </c>
      <c r="J582" s="91"/>
    </row>
    <row r="583" spans="1:10" x14ac:dyDescent="0.2">
      <c r="A583" s="95">
        <v>78</v>
      </c>
      <c r="B583" s="88" t="s">
        <v>552</v>
      </c>
      <c r="C583" s="88" t="s">
        <v>343</v>
      </c>
      <c r="D583" s="88" t="s">
        <v>308</v>
      </c>
      <c r="E583" s="89"/>
      <c r="F583" s="89">
        <v>723161.58</v>
      </c>
      <c r="G583" s="89"/>
      <c r="H583" s="89">
        <v>723161.58</v>
      </c>
      <c r="I583" s="90" t="s">
        <v>7898</v>
      </c>
      <c r="J583" s="91"/>
    </row>
    <row r="584" spans="1:10" x14ac:dyDescent="0.2">
      <c r="B584" s="388" t="s">
        <v>555</v>
      </c>
      <c r="C584" s="388" t="s">
        <v>315</v>
      </c>
      <c r="D584" s="388" t="s">
        <v>484</v>
      </c>
      <c r="G584" s="389">
        <v>2714332</v>
      </c>
      <c r="H584" s="389">
        <v>-2714332</v>
      </c>
      <c r="I584" s="390" t="s">
        <v>1054</v>
      </c>
    </row>
    <row r="585" spans="1:10" x14ac:dyDescent="0.2">
      <c r="B585" s="88" t="s">
        <v>555</v>
      </c>
      <c r="C585" s="88" t="s">
        <v>315</v>
      </c>
      <c r="D585" s="88" t="s">
        <v>308</v>
      </c>
      <c r="E585" s="89"/>
      <c r="F585" s="89"/>
      <c r="G585" s="89">
        <v>2714332</v>
      </c>
      <c r="H585" s="89">
        <v>-2714332</v>
      </c>
      <c r="I585" s="90" t="s">
        <v>556</v>
      </c>
      <c r="J585" s="91"/>
    </row>
    <row r="586" spans="1:10" x14ac:dyDescent="0.2">
      <c r="A586" s="95">
        <v>79</v>
      </c>
      <c r="B586" s="88" t="s">
        <v>555</v>
      </c>
      <c r="C586" s="88" t="s">
        <v>343</v>
      </c>
      <c r="D586" s="88" t="s">
        <v>308</v>
      </c>
      <c r="E586" s="89"/>
      <c r="F586" s="89"/>
      <c r="G586" s="658">
        <v>2714332</v>
      </c>
      <c r="H586" s="89">
        <v>-2714332</v>
      </c>
      <c r="I586" s="90" t="s">
        <v>557</v>
      </c>
      <c r="J586" s="91"/>
    </row>
    <row r="587" spans="1:10" x14ac:dyDescent="0.2">
      <c r="B587" s="388" t="s">
        <v>773</v>
      </c>
      <c r="C587" s="388" t="s">
        <v>1052</v>
      </c>
      <c r="D587" s="388" t="s">
        <v>484</v>
      </c>
      <c r="G587" s="389">
        <v>358156.4</v>
      </c>
      <c r="H587" s="389">
        <v>-358156.4</v>
      </c>
      <c r="I587" s="390" t="s">
        <v>1054</v>
      </c>
    </row>
    <row r="588" spans="1:10" x14ac:dyDescent="0.2">
      <c r="B588" s="88" t="s">
        <v>773</v>
      </c>
      <c r="C588" s="88" t="s">
        <v>1052</v>
      </c>
      <c r="D588" s="88" t="s">
        <v>308</v>
      </c>
      <c r="E588" s="89"/>
      <c r="F588" s="89"/>
      <c r="G588" s="89">
        <v>358156.4</v>
      </c>
      <c r="H588" s="89">
        <v>-358156.4</v>
      </c>
      <c r="I588" s="90" t="s">
        <v>4716</v>
      </c>
      <c r="J588" s="91"/>
    </row>
    <row r="589" spans="1:10" x14ac:dyDescent="0.2">
      <c r="B589" s="388" t="s">
        <v>773</v>
      </c>
      <c r="C589" s="388" t="s">
        <v>4703</v>
      </c>
      <c r="D589" s="388" t="s">
        <v>484</v>
      </c>
      <c r="G589" s="389">
        <v>4174.5</v>
      </c>
      <c r="H589" s="389">
        <v>-4174.5</v>
      </c>
      <c r="I589" s="390" t="s">
        <v>1054</v>
      </c>
    </row>
    <row r="590" spans="1:10" x14ac:dyDescent="0.2">
      <c r="B590" s="88" t="s">
        <v>773</v>
      </c>
      <c r="C590" s="88" t="s">
        <v>4703</v>
      </c>
      <c r="D590" s="88" t="s">
        <v>308</v>
      </c>
      <c r="E590" s="89"/>
      <c r="F590" s="89"/>
      <c r="G590" s="89">
        <v>4174.5</v>
      </c>
      <c r="H590" s="89">
        <v>-4174.5</v>
      </c>
      <c r="I590" s="90" t="s">
        <v>4717</v>
      </c>
      <c r="J590" s="91"/>
    </row>
    <row r="591" spans="1:10" x14ac:dyDescent="0.2">
      <c r="B591" s="388" t="s">
        <v>773</v>
      </c>
      <c r="C591" s="388" t="s">
        <v>4704</v>
      </c>
      <c r="D591" s="388" t="s">
        <v>484</v>
      </c>
      <c r="G591" s="389">
        <v>10896664.4</v>
      </c>
      <c r="H591" s="389">
        <v>-10896664.4</v>
      </c>
      <c r="I591" s="390" t="s">
        <v>1054</v>
      </c>
    </row>
    <row r="592" spans="1:10" x14ac:dyDescent="0.2">
      <c r="B592" s="88" t="s">
        <v>773</v>
      </c>
      <c r="C592" s="88" t="s">
        <v>4704</v>
      </c>
      <c r="D592" s="88" t="s">
        <v>308</v>
      </c>
      <c r="E592" s="89"/>
      <c r="F592" s="89"/>
      <c r="G592" s="89">
        <v>10896664.4</v>
      </c>
      <c r="H592" s="89">
        <v>-10896664.4</v>
      </c>
      <c r="I592" s="90" t="s">
        <v>4705</v>
      </c>
      <c r="J592" s="91"/>
    </row>
    <row r="593" spans="2:10" x14ac:dyDescent="0.2">
      <c r="B593" s="388" t="s">
        <v>773</v>
      </c>
      <c r="C593" s="388" t="s">
        <v>745</v>
      </c>
      <c r="D593" s="388" t="s">
        <v>484</v>
      </c>
      <c r="G593" s="389">
        <v>2617787.21</v>
      </c>
      <c r="H593" s="389">
        <v>-2617787.21</v>
      </c>
      <c r="I593" s="390" t="s">
        <v>1054</v>
      </c>
    </row>
    <row r="594" spans="2:10" x14ac:dyDescent="0.2">
      <c r="B594" s="88" t="s">
        <v>773</v>
      </c>
      <c r="C594" s="88" t="s">
        <v>745</v>
      </c>
      <c r="D594" s="88" t="s">
        <v>308</v>
      </c>
      <c r="E594" s="89"/>
      <c r="F594" s="89"/>
      <c r="G594" s="89">
        <v>2617787.21</v>
      </c>
      <c r="H594" s="89">
        <v>-2617787.21</v>
      </c>
      <c r="I594" s="90" t="s">
        <v>4706</v>
      </c>
      <c r="J594" s="91"/>
    </row>
    <row r="595" spans="2:10" x14ac:dyDescent="0.2">
      <c r="B595" s="388" t="s">
        <v>773</v>
      </c>
      <c r="C595" s="388" t="s">
        <v>4707</v>
      </c>
      <c r="D595" s="388" t="s">
        <v>484</v>
      </c>
      <c r="G595" s="389">
        <v>2270132.65</v>
      </c>
      <c r="H595" s="389">
        <v>-2270132.65</v>
      </c>
      <c r="I595" s="390" t="s">
        <v>1054</v>
      </c>
    </row>
    <row r="596" spans="2:10" x14ac:dyDescent="0.2">
      <c r="B596" s="88" t="s">
        <v>773</v>
      </c>
      <c r="C596" s="88" t="s">
        <v>4707</v>
      </c>
      <c r="D596" s="88" t="s">
        <v>308</v>
      </c>
      <c r="E596" s="89"/>
      <c r="F596" s="89"/>
      <c r="G596" s="89">
        <v>2270132.65</v>
      </c>
      <c r="H596" s="89">
        <v>-2270132.65</v>
      </c>
      <c r="I596" s="90" t="s">
        <v>4711</v>
      </c>
      <c r="J596" s="91"/>
    </row>
    <row r="597" spans="2:10" x14ac:dyDescent="0.2">
      <c r="B597" s="388" t="s">
        <v>773</v>
      </c>
      <c r="C597" s="388" t="s">
        <v>750</v>
      </c>
      <c r="D597" s="388" t="s">
        <v>484</v>
      </c>
      <c r="G597" s="389">
        <v>6455.65</v>
      </c>
      <c r="H597" s="389">
        <v>-6455.65</v>
      </c>
      <c r="I597" s="390" t="s">
        <v>1054</v>
      </c>
    </row>
    <row r="598" spans="2:10" x14ac:dyDescent="0.2">
      <c r="B598" s="88" t="s">
        <v>773</v>
      </c>
      <c r="C598" s="88" t="s">
        <v>750</v>
      </c>
      <c r="D598" s="88" t="s">
        <v>308</v>
      </c>
      <c r="E598" s="89"/>
      <c r="F598" s="89"/>
      <c r="G598" s="89">
        <v>6455.65</v>
      </c>
      <c r="H598" s="89">
        <v>-6455.65</v>
      </c>
      <c r="I598" s="90" t="s">
        <v>491</v>
      </c>
      <c r="J598" s="91"/>
    </row>
    <row r="599" spans="2:10" x14ac:dyDescent="0.2">
      <c r="B599" s="388" t="s">
        <v>773</v>
      </c>
      <c r="C599" s="388" t="s">
        <v>752</v>
      </c>
      <c r="D599" s="388" t="s">
        <v>484</v>
      </c>
      <c r="G599" s="389">
        <v>2774632</v>
      </c>
      <c r="H599" s="389">
        <v>-2774632</v>
      </c>
      <c r="I599" s="390" t="s">
        <v>1054</v>
      </c>
    </row>
    <row r="600" spans="2:10" x14ac:dyDescent="0.2">
      <c r="B600" s="88" t="s">
        <v>773</v>
      </c>
      <c r="C600" s="88" t="s">
        <v>752</v>
      </c>
      <c r="D600" s="88" t="s">
        <v>308</v>
      </c>
      <c r="E600" s="89"/>
      <c r="F600" s="89"/>
      <c r="G600" s="89">
        <v>2774632</v>
      </c>
      <c r="H600" s="89">
        <v>-2774632</v>
      </c>
      <c r="I600" s="90" t="s">
        <v>1306</v>
      </c>
      <c r="J600" s="91"/>
    </row>
    <row r="601" spans="2:10" x14ac:dyDescent="0.2">
      <c r="B601" s="388" t="s">
        <v>773</v>
      </c>
      <c r="C601" s="388" t="s">
        <v>4709</v>
      </c>
      <c r="D601" s="388" t="s">
        <v>484</v>
      </c>
      <c r="G601" s="389">
        <v>0.4</v>
      </c>
      <c r="H601" s="389">
        <v>-0.4</v>
      </c>
      <c r="I601" s="390" t="s">
        <v>1054</v>
      </c>
    </row>
    <row r="602" spans="2:10" x14ac:dyDescent="0.2">
      <c r="B602" s="88" t="s">
        <v>773</v>
      </c>
      <c r="C602" s="88" t="s">
        <v>4709</v>
      </c>
      <c r="D602" s="88" t="s">
        <v>308</v>
      </c>
      <c r="E602" s="89"/>
      <c r="F602" s="89"/>
      <c r="G602" s="89">
        <v>0.4</v>
      </c>
      <c r="H602" s="89">
        <v>-0.4</v>
      </c>
      <c r="I602" s="90" t="s">
        <v>544</v>
      </c>
      <c r="J602" s="91"/>
    </row>
    <row r="603" spans="2:10" x14ac:dyDescent="0.2">
      <c r="B603" s="388" t="s">
        <v>773</v>
      </c>
      <c r="C603" s="388" t="s">
        <v>756</v>
      </c>
      <c r="D603" s="388" t="s">
        <v>484</v>
      </c>
      <c r="G603" s="389">
        <v>2714332</v>
      </c>
      <c r="H603" s="389">
        <v>-2714332</v>
      </c>
      <c r="I603" s="390" t="s">
        <v>1054</v>
      </c>
    </row>
    <row r="604" spans="2:10" x14ac:dyDescent="0.2">
      <c r="B604" s="88" t="s">
        <v>773</v>
      </c>
      <c r="C604" s="88" t="s">
        <v>756</v>
      </c>
      <c r="D604" s="88" t="s">
        <v>308</v>
      </c>
      <c r="E604" s="89"/>
      <c r="F604" s="89"/>
      <c r="G604" s="89">
        <v>2714332</v>
      </c>
      <c r="H604" s="89">
        <v>-2714332</v>
      </c>
      <c r="I604" s="90" t="s">
        <v>4710</v>
      </c>
      <c r="J604" s="91"/>
    </row>
    <row r="605" spans="2:10" x14ac:dyDescent="0.2">
      <c r="B605" s="88" t="s">
        <v>773</v>
      </c>
      <c r="C605" s="88" t="s">
        <v>343</v>
      </c>
      <c r="D605" s="88" t="s">
        <v>308</v>
      </c>
      <c r="E605" s="89"/>
      <c r="F605" s="89"/>
      <c r="G605" s="89">
        <v>21642335.210000001</v>
      </c>
      <c r="H605" s="89">
        <v>-21642335.210000001</v>
      </c>
      <c r="I605" s="90" t="s">
        <v>7899</v>
      </c>
      <c r="J605" s="91"/>
    </row>
    <row r="606" spans="2:10" x14ac:dyDescent="0.2">
      <c r="B606" s="388" t="s">
        <v>778</v>
      </c>
      <c r="C606" s="388" t="s">
        <v>4704</v>
      </c>
      <c r="D606" s="388" t="s">
        <v>484</v>
      </c>
      <c r="G606" s="389">
        <v>167846.2</v>
      </c>
      <c r="H606" s="389">
        <v>-167846.2</v>
      </c>
      <c r="I606" s="390" t="s">
        <v>1054</v>
      </c>
    </row>
    <row r="607" spans="2:10" x14ac:dyDescent="0.2">
      <c r="B607" s="88" t="s">
        <v>778</v>
      </c>
      <c r="C607" s="88" t="s">
        <v>4704</v>
      </c>
      <c r="D607" s="88" t="s">
        <v>308</v>
      </c>
      <c r="E607" s="89"/>
      <c r="F607" s="89"/>
      <c r="G607" s="89">
        <v>167846.2</v>
      </c>
      <c r="H607" s="89">
        <v>-167846.2</v>
      </c>
      <c r="I607" s="90" t="s">
        <v>4705</v>
      </c>
      <c r="J607" s="91"/>
    </row>
    <row r="608" spans="2:10" x14ac:dyDescent="0.2">
      <c r="B608" s="388" t="s">
        <v>778</v>
      </c>
      <c r="C608" s="388" t="s">
        <v>745</v>
      </c>
      <c r="D608" s="388" t="s">
        <v>484</v>
      </c>
      <c r="G608" s="389">
        <v>545485.67000000004</v>
      </c>
      <c r="H608" s="389">
        <v>-545485.67000000004</v>
      </c>
      <c r="I608" s="390" t="s">
        <v>1054</v>
      </c>
    </row>
    <row r="609" spans="2:10" x14ac:dyDescent="0.2">
      <c r="B609" s="88" t="s">
        <v>778</v>
      </c>
      <c r="C609" s="88" t="s">
        <v>745</v>
      </c>
      <c r="D609" s="88" t="s">
        <v>308</v>
      </c>
      <c r="E609" s="89"/>
      <c r="F609" s="89"/>
      <c r="G609" s="89">
        <v>545485.67000000004</v>
      </c>
      <c r="H609" s="89">
        <v>-545485.67000000004</v>
      </c>
      <c r="I609" s="90" t="s">
        <v>4706</v>
      </c>
      <c r="J609" s="91"/>
    </row>
    <row r="610" spans="2:10" x14ac:dyDescent="0.2">
      <c r="B610" s="388" t="s">
        <v>778</v>
      </c>
      <c r="C610" s="388" t="s">
        <v>4707</v>
      </c>
      <c r="D610" s="388" t="s">
        <v>484</v>
      </c>
      <c r="G610" s="389">
        <v>11604.94</v>
      </c>
      <c r="H610" s="389">
        <v>-11604.94</v>
      </c>
      <c r="I610" s="390" t="s">
        <v>1054</v>
      </c>
    </row>
    <row r="611" spans="2:10" x14ac:dyDescent="0.2">
      <c r="B611" s="88" t="s">
        <v>778</v>
      </c>
      <c r="C611" s="88" t="s">
        <v>4707</v>
      </c>
      <c r="D611" s="88" t="s">
        <v>308</v>
      </c>
      <c r="E611" s="89"/>
      <c r="F611" s="89"/>
      <c r="G611" s="89">
        <v>11604.94</v>
      </c>
      <c r="H611" s="89">
        <v>-11604.94</v>
      </c>
      <c r="I611" s="90" t="s">
        <v>4711</v>
      </c>
      <c r="J611" s="91"/>
    </row>
    <row r="612" spans="2:10" x14ac:dyDescent="0.2">
      <c r="B612" s="388" t="s">
        <v>778</v>
      </c>
      <c r="C612" s="388" t="s">
        <v>750</v>
      </c>
      <c r="D612" s="388" t="s">
        <v>484</v>
      </c>
      <c r="G612" s="389">
        <v>20177.25</v>
      </c>
      <c r="H612" s="389">
        <v>-20177.25</v>
      </c>
      <c r="I612" s="390" t="s">
        <v>1054</v>
      </c>
    </row>
    <row r="613" spans="2:10" x14ac:dyDescent="0.2">
      <c r="B613" s="88" t="s">
        <v>778</v>
      </c>
      <c r="C613" s="88" t="s">
        <v>750</v>
      </c>
      <c r="D613" s="88" t="s">
        <v>308</v>
      </c>
      <c r="E613" s="89"/>
      <c r="F613" s="89"/>
      <c r="G613" s="89">
        <v>20177.25</v>
      </c>
      <c r="H613" s="89">
        <v>-20177.25</v>
      </c>
      <c r="I613" s="90" t="s">
        <v>491</v>
      </c>
      <c r="J613" s="91"/>
    </row>
    <row r="614" spans="2:10" x14ac:dyDescent="0.2">
      <c r="B614" s="388" t="s">
        <v>778</v>
      </c>
      <c r="C614" s="388" t="s">
        <v>752</v>
      </c>
      <c r="D614" s="388" t="s">
        <v>484</v>
      </c>
      <c r="G614" s="389">
        <v>75000</v>
      </c>
      <c r="H614" s="389">
        <v>-75000</v>
      </c>
      <c r="I614" s="390" t="s">
        <v>1054</v>
      </c>
    </row>
    <row r="615" spans="2:10" x14ac:dyDescent="0.2">
      <c r="B615" s="88" t="s">
        <v>778</v>
      </c>
      <c r="C615" s="88" t="s">
        <v>752</v>
      </c>
      <c r="D615" s="88" t="s">
        <v>308</v>
      </c>
      <c r="E615" s="89"/>
      <c r="F615" s="89"/>
      <c r="G615" s="89">
        <v>75000</v>
      </c>
      <c r="H615" s="89">
        <v>-75000</v>
      </c>
      <c r="I615" s="90" t="s">
        <v>1306</v>
      </c>
      <c r="J615" s="91"/>
    </row>
    <row r="616" spans="2:10" x14ac:dyDescent="0.2">
      <c r="B616" s="388" t="s">
        <v>778</v>
      </c>
      <c r="C616" s="388" t="s">
        <v>4712</v>
      </c>
      <c r="D616" s="388" t="s">
        <v>484</v>
      </c>
      <c r="G616" s="389">
        <v>1394230</v>
      </c>
      <c r="H616" s="389">
        <v>-1394230</v>
      </c>
      <c r="I616" s="390" t="s">
        <v>1054</v>
      </c>
    </row>
    <row r="617" spans="2:10" x14ac:dyDescent="0.2">
      <c r="B617" s="88" t="s">
        <v>778</v>
      </c>
      <c r="C617" s="88" t="s">
        <v>4712</v>
      </c>
      <c r="D617" s="88" t="s">
        <v>308</v>
      </c>
      <c r="E617" s="89"/>
      <c r="F617" s="89"/>
      <c r="G617" s="89">
        <v>1394230</v>
      </c>
      <c r="H617" s="89">
        <v>-1394230</v>
      </c>
      <c r="I617" s="90" t="s">
        <v>4713</v>
      </c>
      <c r="J617" s="91"/>
    </row>
    <row r="618" spans="2:10" x14ac:dyDescent="0.2">
      <c r="B618" s="388" t="s">
        <v>778</v>
      </c>
      <c r="C618" s="388" t="s">
        <v>4709</v>
      </c>
      <c r="D618" s="388" t="s">
        <v>484</v>
      </c>
      <c r="G618" s="389">
        <v>597.88</v>
      </c>
      <c r="H618" s="389">
        <v>-597.88</v>
      </c>
      <c r="I618" s="390" t="s">
        <v>1054</v>
      </c>
    </row>
    <row r="619" spans="2:10" x14ac:dyDescent="0.2">
      <c r="B619" s="88" t="s">
        <v>778</v>
      </c>
      <c r="C619" s="88" t="s">
        <v>4709</v>
      </c>
      <c r="D619" s="88" t="s">
        <v>308</v>
      </c>
      <c r="E619" s="89"/>
      <c r="F619" s="89"/>
      <c r="G619" s="89">
        <v>597.88</v>
      </c>
      <c r="H619" s="89">
        <v>-597.88</v>
      </c>
      <c r="I619" s="90" t="s">
        <v>544</v>
      </c>
      <c r="J619" s="91"/>
    </row>
    <row r="620" spans="2:10" x14ac:dyDescent="0.2">
      <c r="B620" s="88" t="s">
        <v>778</v>
      </c>
      <c r="C620" s="88" t="s">
        <v>343</v>
      </c>
      <c r="D620" s="88" t="s">
        <v>308</v>
      </c>
      <c r="E620" s="89"/>
      <c r="F620" s="89"/>
      <c r="G620" s="89">
        <v>2214941.94</v>
      </c>
      <c r="H620" s="89">
        <v>-2214941.94</v>
      </c>
      <c r="I620" s="90" t="s">
        <v>7899</v>
      </c>
      <c r="J620" s="91"/>
    </row>
    <row r="621" spans="2:10" x14ac:dyDescent="0.2">
      <c r="B621" s="88" t="s">
        <v>560</v>
      </c>
      <c r="C621" s="88" t="s">
        <v>343</v>
      </c>
      <c r="D621" s="88" t="s">
        <v>308</v>
      </c>
      <c r="E621" s="89"/>
      <c r="F621" s="89">
        <v>4002251.24</v>
      </c>
      <c r="G621" s="89">
        <v>87078547.349999994</v>
      </c>
      <c r="H621" s="89">
        <v>-83076296.109999999</v>
      </c>
      <c r="I621" s="90" t="s">
        <v>561</v>
      </c>
      <c r="J621" s="91"/>
    </row>
    <row r="622" spans="2:10" x14ac:dyDescent="0.2">
      <c r="B622" s="88" t="s">
        <v>343</v>
      </c>
      <c r="C622" s="88" t="s">
        <v>343</v>
      </c>
      <c r="D622" s="88" t="s">
        <v>308</v>
      </c>
      <c r="E622" s="89"/>
      <c r="F622" s="89">
        <v>280677180.73000002</v>
      </c>
      <c r="G622" s="89">
        <v>280677180.73000002</v>
      </c>
      <c r="H622" s="89"/>
      <c r="I622" s="90" t="s">
        <v>1107</v>
      </c>
      <c r="J622" s="91"/>
    </row>
    <row r="623" spans="2:10" x14ac:dyDescent="0.2">
      <c r="B623" s="88" t="s">
        <v>1108</v>
      </c>
      <c r="C623" s="88" t="s">
        <v>343</v>
      </c>
      <c r="D623" s="88" t="s">
        <v>308</v>
      </c>
      <c r="E623" s="89"/>
      <c r="F623" s="89"/>
      <c r="G623" s="89"/>
      <c r="H623" s="89"/>
      <c r="I623" s="90"/>
      <c r="J623" s="91"/>
    </row>
    <row r="624" spans="2:10" x14ac:dyDescent="0.2">
      <c r="B624" s="88" t="s">
        <v>1007</v>
      </c>
      <c r="C624" s="88" t="s">
        <v>343</v>
      </c>
      <c r="D624" s="88" t="s">
        <v>308</v>
      </c>
      <c r="E624" s="89">
        <v>147793125.91</v>
      </c>
      <c r="F624" s="89">
        <v>7196916.2000000002</v>
      </c>
      <c r="G624" s="89">
        <v>3400635.76</v>
      </c>
      <c r="H624" s="89">
        <v>151589406.34999999</v>
      </c>
      <c r="I624" s="90" t="s">
        <v>7860</v>
      </c>
      <c r="J624" s="91"/>
    </row>
    <row r="625" spans="1:10" x14ac:dyDescent="0.2">
      <c r="B625" s="88" t="s">
        <v>1012</v>
      </c>
      <c r="C625" s="88" t="s">
        <v>343</v>
      </c>
      <c r="D625" s="88" t="s">
        <v>308</v>
      </c>
      <c r="E625" s="89">
        <v>17475624.32</v>
      </c>
      <c r="F625" s="89">
        <v>66891535.020000003</v>
      </c>
      <c r="G625" s="89">
        <v>62187480.159999996</v>
      </c>
      <c r="H625" s="89">
        <v>22179679.18</v>
      </c>
      <c r="I625" s="90" t="s">
        <v>7865</v>
      </c>
      <c r="J625" s="91"/>
    </row>
    <row r="626" spans="1:10" x14ac:dyDescent="0.2">
      <c r="B626" s="88" t="s">
        <v>1075</v>
      </c>
      <c r="C626" s="88" t="s">
        <v>343</v>
      </c>
      <c r="D626" s="88" t="s">
        <v>308</v>
      </c>
      <c r="E626" s="89">
        <v>1052052.6499999999</v>
      </c>
      <c r="F626" s="89">
        <v>100605907.87</v>
      </c>
      <c r="G626" s="89">
        <v>101346389.12</v>
      </c>
      <c r="H626" s="89">
        <v>311571.40000000002</v>
      </c>
      <c r="I626" s="90" t="s">
        <v>1076</v>
      </c>
      <c r="J626" s="91"/>
    </row>
    <row r="627" spans="1:10" x14ac:dyDescent="0.2">
      <c r="B627" s="88" t="s">
        <v>1088</v>
      </c>
      <c r="C627" s="88" t="s">
        <v>343</v>
      </c>
      <c r="D627" s="88" t="s">
        <v>308</v>
      </c>
      <c r="E627" s="89">
        <v>-166320802.88</v>
      </c>
      <c r="F627" s="89">
        <v>23571653.07</v>
      </c>
      <c r="G627" s="89">
        <v>25494567.899999999</v>
      </c>
      <c r="H627" s="89">
        <v>-168243717.71000001</v>
      </c>
      <c r="I627" s="90" t="s">
        <v>7876</v>
      </c>
      <c r="J627" s="91"/>
    </row>
    <row r="628" spans="1:10" x14ac:dyDescent="0.2">
      <c r="B628" s="88" t="s">
        <v>508</v>
      </c>
      <c r="C628" s="88" t="s">
        <v>343</v>
      </c>
      <c r="D628" s="88" t="s">
        <v>308</v>
      </c>
      <c r="E628" s="89"/>
      <c r="F628" s="89">
        <v>78408917.329999998</v>
      </c>
      <c r="G628" s="89">
        <v>1169560.44</v>
      </c>
      <c r="H628" s="89">
        <v>77239356.890000001</v>
      </c>
      <c r="I628" s="90" t="s">
        <v>509</v>
      </c>
      <c r="J628" s="91"/>
    </row>
    <row r="629" spans="1:10" x14ac:dyDescent="0.2">
      <c r="B629" s="88" t="s">
        <v>560</v>
      </c>
      <c r="C629" s="88" t="s">
        <v>343</v>
      </c>
      <c r="D629" s="88" t="s">
        <v>308</v>
      </c>
      <c r="E629" s="89"/>
      <c r="F629" s="89">
        <v>4002251.24</v>
      </c>
      <c r="G629" s="89">
        <v>87078547.349999994</v>
      </c>
      <c r="H629" s="89">
        <v>-83076296.109999999</v>
      </c>
      <c r="I629" s="90" t="s">
        <v>561</v>
      </c>
      <c r="J629" s="91"/>
    </row>
    <row r="630" spans="1:10" x14ac:dyDescent="0.2">
      <c r="B630" s="88" t="s">
        <v>1109</v>
      </c>
      <c r="C630" s="88" t="s">
        <v>343</v>
      </c>
      <c r="D630" s="88" t="s">
        <v>308</v>
      </c>
      <c r="E630" s="89"/>
      <c r="F630" s="89"/>
      <c r="G630" s="89"/>
      <c r="H630" s="89"/>
      <c r="I630" s="90" t="s">
        <v>1110</v>
      </c>
      <c r="J630" s="91"/>
    </row>
    <row r="631" spans="1:10" x14ac:dyDescent="0.2">
      <c r="B631" s="88" t="s">
        <v>343</v>
      </c>
      <c r="C631" s="88" t="s">
        <v>343</v>
      </c>
      <c r="D631" s="88" t="s">
        <v>308</v>
      </c>
      <c r="E631" s="89"/>
      <c r="F631" s="89">
        <v>280677180.73000002</v>
      </c>
      <c r="G631" s="89">
        <v>280677180.73000002</v>
      </c>
      <c r="H631" s="89"/>
      <c r="I631" s="90" t="s">
        <v>1107</v>
      </c>
      <c r="J631" s="91"/>
    </row>
    <row r="633" spans="1:10" s="91" customFormat="1" x14ac:dyDescent="0.2">
      <c r="A633" s="163" t="s">
        <v>7920</v>
      </c>
      <c r="H633" s="136">
        <f>-H628-H629</f>
        <v>5836939.2199999988</v>
      </c>
      <c r="I633" s="90" t="s">
        <v>1310</v>
      </c>
    </row>
  </sheetData>
  <pageMargins left="0.70866141732283472" right="0.70866141732283472" top="0.78740157480314965" bottom="0.78740157480314965" header="0.31496062992125984" footer="0.31496062992125984"/>
  <pageSetup paperSize="9" scale="92" fitToHeight="1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52"/>
  <sheetViews>
    <sheetView topLeftCell="A502" workbookViewId="0">
      <selection activeCell="I510" sqref="I510:J515"/>
    </sheetView>
  </sheetViews>
  <sheetFormatPr defaultColWidth="9.140625" defaultRowHeight="12.75" x14ac:dyDescent="0.2"/>
  <cols>
    <col min="1" max="2" width="4" style="388" bestFit="1" customWidth="1"/>
    <col min="3" max="3" width="4.85546875" style="388" bestFit="1" customWidth="1"/>
    <col min="4" max="4" width="15.140625" style="389" customWidth="1"/>
    <col min="5" max="6" width="13.85546875" style="389" bestFit="1" customWidth="1"/>
    <col min="7" max="7" width="17.85546875" style="389" bestFit="1" customWidth="1"/>
    <col min="8" max="8" width="74" style="390" bestFit="1" customWidth="1"/>
    <col min="9" max="10" width="13.42578125" bestFit="1" customWidth="1"/>
    <col min="11" max="11" width="12.7109375" bestFit="1" customWidth="1"/>
    <col min="12" max="12" width="18.28515625" customWidth="1"/>
  </cols>
  <sheetData>
    <row r="1" spans="1:12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12" x14ac:dyDescent="0.2">
      <c r="A2" s="88" t="s">
        <v>306</v>
      </c>
      <c r="B2" s="88" t="s">
        <v>314</v>
      </c>
      <c r="C2" s="88" t="s">
        <v>308</v>
      </c>
      <c r="D2" s="89">
        <v>5234900</v>
      </c>
      <c r="E2" s="89"/>
      <c r="F2" s="89">
        <v>192400</v>
      </c>
      <c r="G2" s="89">
        <v>5042500</v>
      </c>
      <c r="H2" s="90" t="s">
        <v>660</v>
      </c>
      <c r="I2" s="224" t="s">
        <v>4827</v>
      </c>
      <c r="J2" s="131" t="s">
        <v>4828</v>
      </c>
      <c r="K2" s="131" t="s">
        <v>4829</v>
      </c>
      <c r="L2" s="131" t="s">
        <v>4830</v>
      </c>
    </row>
    <row r="3" spans="1:12" x14ac:dyDescent="0.2">
      <c r="A3" s="88" t="s">
        <v>306</v>
      </c>
      <c r="B3" s="88" t="s">
        <v>325</v>
      </c>
      <c r="C3" s="88" t="s">
        <v>308</v>
      </c>
      <c r="D3" s="89">
        <v>136694.44</v>
      </c>
      <c r="E3" s="89">
        <v>190000</v>
      </c>
      <c r="F3" s="89">
        <v>190000</v>
      </c>
      <c r="G3" s="89">
        <v>136694.44</v>
      </c>
      <c r="H3" s="90" t="s">
        <v>667</v>
      </c>
      <c r="I3" s="224" t="s">
        <v>412</v>
      </c>
      <c r="J3" s="451"/>
      <c r="K3" s="131"/>
      <c r="L3" s="131"/>
    </row>
    <row r="4" spans="1:12" x14ac:dyDescent="0.2">
      <c r="A4" s="848" t="s">
        <v>306</v>
      </c>
      <c r="B4" s="849" t="s">
        <v>5354</v>
      </c>
      <c r="C4" s="849" t="s">
        <v>308</v>
      </c>
      <c r="D4" s="850">
        <v>5300000</v>
      </c>
      <c r="E4" s="850"/>
      <c r="F4" s="850"/>
      <c r="G4" s="879">
        <v>5300000</v>
      </c>
      <c r="H4" s="851" t="s">
        <v>5355</v>
      </c>
      <c r="I4" s="451">
        <f>D2+D3</f>
        <v>5371594.4400000004</v>
      </c>
      <c r="J4" s="451">
        <f>E3</f>
        <v>190000</v>
      </c>
      <c r="K4" s="451">
        <f>F2+F3</f>
        <v>382400</v>
      </c>
      <c r="L4" s="451">
        <f>I4+J4-K4</f>
        <v>5179194.4400000004</v>
      </c>
    </row>
    <row r="5" spans="1:12" x14ac:dyDescent="0.2">
      <c r="A5" s="799" t="s">
        <v>306</v>
      </c>
      <c r="B5" s="88" t="s">
        <v>5969</v>
      </c>
      <c r="C5" s="88" t="s">
        <v>308</v>
      </c>
      <c r="D5" s="89">
        <v>28900000</v>
      </c>
      <c r="E5" s="89"/>
      <c r="F5" s="89"/>
      <c r="G5" s="658">
        <v>28900000</v>
      </c>
      <c r="H5" s="800" t="s">
        <v>5970</v>
      </c>
      <c r="I5" s="224" t="s">
        <v>413</v>
      </c>
      <c r="J5" s="131"/>
      <c r="K5" s="131"/>
      <c r="L5" s="131"/>
    </row>
    <row r="6" spans="1:12" x14ac:dyDescent="0.2">
      <c r="A6" s="799" t="s">
        <v>306</v>
      </c>
      <c r="B6" s="88" t="s">
        <v>5356</v>
      </c>
      <c r="C6" s="88" t="s">
        <v>308</v>
      </c>
      <c r="D6" s="89">
        <v>254004.93</v>
      </c>
      <c r="E6" s="89"/>
      <c r="F6" s="89">
        <v>152236.18</v>
      </c>
      <c r="G6" s="402">
        <v>101768.75</v>
      </c>
      <c r="H6" s="800" t="s">
        <v>5357</v>
      </c>
      <c r="I6" s="451">
        <v>0</v>
      </c>
      <c r="J6" s="451">
        <v>0</v>
      </c>
      <c r="K6" s="451">
        <v>0</v>
      </c>
      <c r="L6" s="451">
        <f>I6+J6-K6</f>
        <v>0</v>
      </c>
    </row>
    <row r="7" spans="1:12" x14ac:dyDescent="0.2">
      <c r="A7" s="799" t="s">
        <v>306</v>
      </c>
      <c r="B7" s="88" t="s">
        <v>5971</v>
      </c>
      <c r="C7" s="88" t="s">
        <v>308</v>
      </c>
      <c r="D7" s="89">
        <v>5043374.22</v>
      </c>
      <c r="E7" s="89"/>
      <c r="F7" s="89">
        <v>955779.67</v>
      </c>
      <c r="G7" s="658">
        <v>4087594.55</v>
      </c>
      <c r="H7" s="800" t="s">
        <v>5972</v>
      </c>
      <c r="I7" s="711">
        <f>I6+I4</f>
        <v>5371594.4400000004</v>
      </c>
      <c r="J7" s="711">
        <f>J6+J4</f>
        <v>190000</v>
      </c>
      <c r="K7" s="711">
        <f>K6+K4</f>
        <v>382400</v>
      </c>
      <c r="L7" s="711">
        <f>L4+L6</f>
        <v>5179194.4400000004</v>
      </c>
    </row>
    <row r="8" spans="1:12" x14ac:dyDescent="0.2">
      <c r="A8" s="799" t="s">
        <v>306</v>
      </c>
      <c r="B8" s="88" t="s">
        <v>1283</v>
      </c>
      <c r="C8" s="88" t="s">
        <v>308</v>
      </c>
      <c r="D8" s="89">
        <v>59566.12</v>
      </c>
      <c r="E8" s="89">
        <v>180200</v>
      </c>
      <c r="F8" s="89">
        <v>180200</v>
      </c>
      <c r="G8" s="89">
        <v>59566.12</v>
      </c>
      <c r="H8" s="800" t="s">
        <v>5359</v>
      </c>
    </row>
    <row r="9" spans="1:12" x14ac:dyDescent="0.2">
      <c r="A9" s="801" t="s">
        <v>306</v>
      </c>
      <c r="B9" s="708" t="s">
        <v>5361</v>
      </c>
      <c r="C9" s="708" t="s">
        <v>308</v>
      </c>
      <c r="D9" s="709">
        <v>1039597.23</v>
      </c>
      <c r="E9" s="709">
        <v>1445000.02</v>
      </c>
      <c r="F9" s="709">
        <v>1445000</v>
      </c>
      <c r="G9" s="709">
        <v>1039597.25</v>
      </c>
      <c r="H9" s="802" t="s">
        <v>5973</v>
      </c>
      <c r="I9" s="224" t="s">
        <v>4827</v>
      </c>
      <c r="J9" s="131" t="s">
        <v>4828</v>
      </c>
      <c r="K9" s="131" t="s">
        <v>4829</v>
      </c>
      <c r="L9" s="131" t="s">
        <v>4830</v>
      </c>
    </row>
    <row r="10" spans="1:12" x14ac:dyDescent="0.2">
      <c r="A10" s="88" t="s">
        <v>306</v>
      </c>
      <c r="B10" s="88" t="s">
        <v>343</v>
      </c>
      <c r="C10" s="88" t="s">
        <v>308</v>
      </c>
      <c r="D10" s="89">
        <v>45968136.939999998</v>
      </c>
      <c r="E10" s="89">
        <v>1815200.02</v>
      </c>
      <c r="F10" s="89">
        <v>3115615.85</v>
      </c>
      <c r="G10" s="89">
        <v>44667721.109999999</v>
      </c>
      <c r="H10" s="90" t="s">
        <v>344</v>
      </c>
      <c r="I10" s="224" t="s">
        <v>412</v>
      </c>
      <c r="J10" s="451"/>
      <c r="K10" s="131"/>
      <c r="L10" s="131"/>
    </row>
    <row r="11" spans="1:12" x14ac:dyDescent="0.2">
      <c r="A11" s="88" t="s">
        <v>345</v>
      </c>
      <c r="B11" s="88" t="s">
        <v>319</v>
      </c>
      <c r="C11" s="88" t="s">
        <v>308</v>
      </c>
      <c r="D11" s="89">
        <v>478848.94</v>
      </c>
      <c r="E11" s="89">
        <v>190060.7</v>
      </c>
      <c r="F11" s="89">
        <v>19941.060000000001</v>
      </c>
      <c r="G11" s="89">
        <v>648968.57999999996</v>
      </c>
      <c r="H11" s="90" t="s">
        <v>1279</v>
      </c>
      <c r="I11" s="450">
        <f>D4+D5+D6+D7+D8+D9</f>
        <v>40596542.499999993</v>
      </c>
      <c r="J11" s="450">
        <f>E8+E9</f>
        <v>1625200.02</v>
      </c>
      <c r="K11" s="450">
        <f>F6+F7+F8+F9</f>
        <v>2733215.85</v>
      </c>
      <c r="L11" s="450">
        <f>I11+J11-K11</f>
        <v>39488526.669999994</v>
      </c>
    </row>
    <row r="12" spans="1:12" x14ac:dyDescent="0.2">
      <c r="A12" s="88" t="s">
        <v>345</v>
      </c>
      <c r="B12" s="88" t="s">
        <v>349</v>
      </c>
      <c r="C12" s="88" t="s">
        <v>308</v>
      </c>
      <c r="D12" s="89">
        <v>101480.79</v>
      </c>
      <c r="E12" s="89">
        <v>1625315.08</v>
      </c>
      <c r="F12" s="89">
        <v>141126.79999999999</v>
      </c>
      <c r="G12" s="89">
        <v>1585669.07</v>
      </c>
      <c r="H12" s="90" t="s">
        <v>1280</v>
      </c>
      <c r="I12" s="224"/>
      <c r="J12" s="131"/>
      <c r="K12" s="131"/>
      <c r="L12" s="131"/>
    </row>
    <row r="13" spans="1:12" x14ac:dyDescent="0.2">
      <c r="A13" s="88" t="s">
        <v>345</v>
      </c>
      <c r="B13" s="88" t="s">
        <v>840</v>
      </c>
      <c r="C13" s="88" t="s">
        <v>308</v>
      </c>
      <c r="D13" s="89">
        <v>46117659.359999999</v>
      </c>
      <c r="E13" s="89">
        <v>852644.08</v>
      </c>
      <c r="F13" s="89">
        <v>1001440</v>
      </c>
      <c r="G13" s="89">
        <v>45968863.439999998</v>
      </c>
      <c r="H13" s="90" t="s">
        <v>590</v>
      </c>
      <c r="I13" s="450">
        <f>I7+I11</f>
        <v>45968136.93999999</v>
      </c>
      <c r="J13" s="451">
        <f>J7+J11</f>
        <v>1815200.02</v>
      </c>
      <c r="K13" s="451">
        <f>K11+K7</f>
        <v>3115615.85</v>
      </c>
      <c r="L13" s="450">
        <f>L11+L7</f>
        <v>44667721.109999992</v>
      </c>
    </row>
    <row r="14" spans="1:12" x14ac:dyDescent="0.2">
      <c r="A14" s="88" t="s">
        <v>345</v>
      </c>
      <c r="B14" s="88" t="s">
        <v>994</v>
      </c>
      <c r="C14" s="88" t="s">
        <v>308</v>
      </c>
      <c r="D14" s="89">
        <v>4066944.89</v>
      </c>
      <c r="E14" s="89">
        <v>2926298.96</v>
      </c>
      <c r="F14" s="89"/>
      <c r="G14" s="89">
        <v>6993243.8499999996</v>
      </c>
      <c r="H14" s="90" t="s">
        <v>5360</v>
      </c>
      <c r="I14" s="91"/>
    </row>
    <row r="15" spans="1:12" x14ac:dyDescent="0.2">
      <c r="A15" s="88" t="s">
        <v>345</v>
      </c>
      <c r="B15" s="88" t="s">
        <v>5361</v>
      </c>
      <c r="C15" s="88" t="s">
        <v>308</v>
      </c>
      <c r="D15" s="89">
        <v>42058137.850000001</v>
      </c>
      <c r="E15" s="89">
        <v>1958354.01</v>
      </c>
      <c r="F15" s="89">
        <v>1210</v>
      </c>
      <c r="G15" s="89">
        <v>44015281.859999999</v>
      </c>
      <c r="H15" s="90" t="s">
        <v>5362</v>
      </c>
      <c r="I15" s="880" t="s">
        <v>6651</v>
      </c>
      <c r="J15" s="881" t="s">
        <v>400</v>
      </c>
      <c r="K15" s="881"/>
      <c r="L15" s="882" t="s">
        <v>6652</v>
      </c>
    </row>
    <row r="16" spans="1:12" x14ac:dyDescent="0.2">
      <c r="A16" s="88" t="s">
        <v>345</v>
      </c>
      <c r="B16" s="88" t="s">
        <v>343</v>
      </c>
      <c r="C16" s="88" t="s">
        <v>308</v>
      </c>
      <c r="D16" s="89">
        <v>92823071.829999998</v>
      </c>
      <c r="E16" s="89">
        <v>7552672.8300000001</v>
      </c>
      <c r="F16" s="89">
        <v>1163717.8600000001</v>
      </c>
      <c r="G16" s="89">
        <v>99212026.799999997</v>
      </c>
      <c r="H16" s="90" t="s">
        <v>348</v>
      </c>
      <c r="I16" s="883">
        <f>G4+G6</f>
        <v>5401768.75</v>
      </c>
      <c r="J16" s="94">
        <f>G8</f>
        <v>59566.12</v>
      </c>
      <c r="L16" s="884">
        <v>5480406.1100000003</v>
      </c>
    </row>
    <row r="17" spans="1:12" x14ac:dyDescent="0.2">
      <c r="A17" s="88" t="s">
        <v>1007</v>
      </c>
      <c r="B17" s="88" t="s">
        <v>343</v>
      </c>
      <c r="C17" s="88" t="s">
        <v>308</v>
      </c>
      <c r="D17" s="89">
        <v>138791208.77000001</v>
      </c>
      <c r="E17" s="89">
        <v>9367872.8499999996</v>
      </c>
      <c r="F17" s="89">
        <v>4279333.71</v>
      </c>
      <c r="G17" s="89">
        <v>143879747.91</v>
      </c>
      <c r="H17" s="90" t="s">
        <v>101</v>
      </c>
      <c r="I17" s="885">
        <f>G5+G7</f>
        <v>32987594.550000001</v>
      </c>
      <c r="J17" s="374">
        <f>G9</f>
        <v>1039597.25</v>
      </c>
      <c r="L17" s="886">
        <v>35853982.219999999</v>
      </c>
    </row>
    <row r="18" spans="1:12" x14ac:dyDescent="0.2">
      <c r="A18" s="88" t="s">
        <v>349</v>
      </c>
      <c r="B18" s="88" t="s">
        <v>307</v>
      </c>
      <c r="C18" s="88" t="s">
        <v>308</v>
      </c>
      <c r="D18" s="89">
        <v>35516</v>
      </c>
      <c r="E18" s="89"/>
      <c r="F18" s="89"/>
      <c r="G18" s="89">
        <v>35516</v>
      </c>
      <c r="H18" s="90" t="s">
        <v>350</v>
      </c>
      <c r="I18" s="887">
        <f>SUM(I16:I17)</f>
        <v>38389363.299999997</v>
      </c>
      <c r="J18" s="374">
        <f>SUM(J16:J17)</f>
        <v>1099163.3700000001</v>
      </c>
      <c r="K18" s="878">
        <f>I18+J18</f>
        <v>39488526.669999994</v>
      </c>
      <c r="L18" s="888">
        <f>SUM(L16:L17)</f>
        <v>41334388.329999998</v>
      </c>
    </row>
    <row r="19" spans="1:12" x14ac:dyDescent="0.2">
      <c r="A19" s="88" t="s">
        <v>349</v>
      </c>
      <c r="B19" s="88" t="s">
        <v>343</v>
      </c>
      <c r="C19" s="88" t="s">
        <v>308</v>
      </c>
      <c r="D19" s="89">
        <v>35516</v>
      </c>
      <c r="E19" s="89"/>
      <c r="F19" s="89"/>
      <c r="G19" s="89">
        <v>35516</v>
      </c>
      <c r="H19" s="90" t="s">
        <v>350</v>
      </c>
      <c r="I19" s="91"/>
      <c r="L19" s="94"/>
    </row>
    <row r="20" spans="1:12" x14ac:dyDescent="0.2">
      <c r="A20" s="88" t="s">
        <v>351</v>
      </c>
      <c r="B20" s="88" t="s">
        <v>307</v>
      </c>
      <c r="C20" s="88" t="s">
        <v>308</v>
      </c>
      <c r="D20" s="89">
        <v>7878048.5499999998</v>
      </c>
      <c r="E20" s="89">
        <v>1606275</v>
      </c>
      <c r="F20" s="89"/>
      <c r="G20" s="89">
        <v>9484323.5500000007</v>
      </c>
      <c r="H20" s="90" t="s">
        <v>6633</v>
      </c>
      <c r="I20" s="91"/>
    </row>
    <row r="21" spans="1:12" x14ac:dyDescent="0.2">
      <c r="A21" s="88" t="s">
        <v>351</v>
      </c>
      <c r="B21" s="88" t="s">
        <v>343</v>
      </c>
      <c r="C21" s="88" t="s">
        <v>308</v>
      </c>
      <c r="D21" s="89">
        <v>7878048.5499999998</v>
      </c>
      <c r="E21" s="89">
        <v>1606275</v>
      </c>
      <c r="F21" s="89"/>
      <c r="G21" s="89">
        <v>9484323.5500000007</v>
      </c>
      <c r="H21" s="90" t="s">
        <v>6633</v>
      </c>
      <c r="I21" s="91"/>
    </row>
    <row r="22" spans="1:12" x14ac:dyDescent="0.2">
      <c r="A22" s="88" t="s">
        <v>325</v>
      </c>
      <c r="B22" s="88" t="s">
        <v>349</v>
      </c>
      <c r="C22" s="88" t="s">
        <v>308</v>
      </c>
      <c r="D22" s="89">
        <v>-35516</v>
      </c>
      <c r="E22" s="89"/>
      <c r="F22" s="89"/>
      <c r="G22" s="89">
        <v>-35516</v>
      </c>
      <c r="H22" s="90" t="s">
        <v>353</v>
      </c>
      <c r="I22" s="91"/>
    </row>
    <row r="23" spans="1:12" x14ac:dyDescent="0.2">
      <c r="A23" s="88" t="s">
        <v>325</v>
      </c>
      <c r="B23" s="88" t="s">
        <v>351</v>
      </c>
      <c r="C23" s="88" t="s">
        <v>308</v>
      </c>
      <c r="D23" s="89">
        <v>-7540019.5499999998</v>
      </c>
      <c r="E23" s="89"/>
      <c r="F23" s="89">
        <v>501925</v>
      </c>
      <c r="G23" s="89">
        <v>-8041944.5499999998</v>
      </c>
      <c r="H23" s="90" t="s">
        <v>6634</v>
      </c>
      <c r="I23" s="91"/>
    </row>
    <row r="24" spans="1:12" x14ac:dyDescent="0.2">
      <c r="A24" s="88" t="s">
        <v>325</v>
      </c>
      <c r="B24" s="88" t="s">
        <v>343</v>
      </c>
      <c r="C24" s="88" t="s">
        <v>308</v>
      </c>
      <c r="D24" s="89">
        <v>-7575535.5499999998</v>
      </c>
      <c r="E24" s="89"/>
      <c r="F24" s="89">
        <v>501925</v>
      </c>
      <c r="G24" s="89">
        <v>-8077460.5499999998</v>
      </c>
      <c r="H24" s="90" t="s">
        <v>355</v>
      </c>
      <c r="I24" s="91"/>
    </row>
    <row r="25" spans="1:12" x14ac:dyDescent="0.2">
      <c r="A25" s="88" t="s">
        <v>327</v>
      </c>
      <c r="B25" s="88" t="s">
        <v>307</v>
      </c>
      <c r="C25" s="88" t="s">
        <v>308</v>
      </c>
      <c r="D25" s="89">
        <v>2340444.12</v>
      </c>
      <c r="E25" s="89">
        <v>58404</v>
      </c>
      <c r="F25" s="89"/>
      <c r="G25" s="89">
        <v>2398848.12</v>
      </c>
      <c r="H25" s="90" t="s">
        <v>356</v>
      </c>
      <c r="I25" s="91"/>
    </row>
    <row r="26" spans="1:12" x14ac:dyDescent="0.2">
      <c r="A26" s="88" t="s">
        <v>327</v>
      </c>
      <c r="B26" s="88" t="s">
        <v>319</v>
      </c>
      <c r="C26" s="88" t="s">
        <v>308</v>
      </c>
      <c r="D26" s="89">
        <v>1058367.68</v>
      </c>
      <c r="E26" s="89">
        <v>88372</v>
      </c>
      <c r="F26" s="89">
        <v>41146</v>
      </c>
      <c r="G26" s="89">
        <v>1105593.68</v>
      </c>
      <c r="H26" s="90" t="s">
        <v>357</v>
      </c>
      <c r="I26" s="91"/>
    </row>
    <row r="27" spans="1:12" x14ac:dyDescent="0.2">
      <c r="A27" s="88" t="s">
        <v>327</v>
      </c>
      <c r="B27" s="88" t="s">
        <v>343</v>
      </c>
      <c r="C27" s="88" t="s">
        <v>308</v>
      </c>
      <c r="D27" s="89">
        <v>3398811.8</v>
      </c>
      <c r="E27" s="89">
        <v>146776</v>
      </c>
      <c r="F27" s="89">
        <v>41146</v>
      </c>
      <c r="G27" s="89">
        <v>3504441.8</v>
      </c>
      <c r="H27" s="90" t="s">
        <v>358</v>
      </c>
      <c r="I27" s="91"/>
    </row>
    <row r="28" spans="1:12" x14ac:dyDescent="0.2">
      <c r="A28" s="88" t="s">
        <v>359</v>
      </c>
      <c r="B28" s="88" t="s">
        <v>327</v>
      </c>
      <c r="C28" s="88" t="s">
        <v>308</v>
      </c>
      <c r="D28" s="89">
        <v>-2744829.2</v>
      </c>
      <c r="E28" s="89">
        <v>41146</v>
      </c>
      <c r="F28" s="89">
        <v>517435</v>
      </c>
      <c r="G28" s="89">
        <v>-3221118.2</v>
      </c>
      <c r="H28" s="90" t="s">
        <v>360</v>
      </c>
      <c r="I28" s="91"/>
    </row>
    <row r="29" spans="1:12" x14ac:dyDescent="0.2">
      <c r="A29" s="88" t="s">
        <v>359</v>
      </c>
      <c r="B29" s="88" t="s">
        <v>343</v>
      </c>
      <c r="C29" s="88" t="s">
        <v>308</v>
      </c>
      <c r="D29" s="89">
        <v>-2744829.2</v>
      </c>
      <c r="E29" s="89">
        <v>41146</v>
      </c>
      <c r="F29" s="89">
        <v>517435</v>
      </c>
      <c r="G29" s="89">
        <v>-3221118.2</v>
      </c>
      <c r="H29" s="90" t="s">
        <v>361</v>
      </c>
      <c r="I29" s="91"/>
    </row>
    <row r="30" spans="1:12" x14ac:dyDescent="0.2">
      <c r="A30" s="88" t="s">
        <v>362</v>
      </c>
      <c r="B30" s="88" t="s">
        <v>307</v>
      </c>
      <c r="C30" s="88" t="s">
        <v>308</v>
      </c>
      <c r="D30" s="89">
        <v>568700</v>
      </c>
      <c r="E30" s="89">
        <v>1037575</v>
      </c>
      <c r="F30" s="89">
        <v>1606275</v>
      </c>
      <c r="G30" s="89"/>
      <c r="H30" s="90" t="s">
        <v>363</v>
      </c>
      <c r="I30" s="91"/>
    </row>
    <row r="31" spans="1:12" x14ac:dyDescent="0.2">
      <c r="A31" s="88" t="s">
        <v>362</v>
      </c>
      <c r="B31" s="88" t="s">
        <v>319</v>
      </c>
      <c r="C31" s="88" t="s">
        <v>308</v>
      </c>
      <c r="D31" s="89"/>
      <c r="E31" s="89">
        <v>146776</v>
      </c>
      <c r="F31" s="89">
        <v>146776</v>
      </c>
      <c r="G31" s="89"/>
      <c r="H31" s="90" t="s">
        <v>365</v>
      </c>
      <c r="I31" s="91"/>
    </row>
    <row r="32" spans="1:12" x14ac:dyDescent="0.2">
      <c r="A32" s="88" t="s">
        <v>362</v>
      </c>
      <c r="B32" s="88" t="s">
        <v>343</v>
      </c>
      <c r="C32" s="88" t="s">
        <v>308</v>
      </c>
      <c r="D32" s="89">
        <v>568700</v>
      </c>
      <c r="E32" s="89">
        <v>1184351</v>
      </c>
      <c r="F32" s="89">
        <v>1753051</v>
      </c>
      <c r="G32" s="89"/>
      <c r="H32" s="90" t="s">
        <v>366</v>
      </c>
      <c r="I32" s="91"/>
    </row>
    <row r="33" spans="1:9" x14ac:dyDescent="0.2">
      <c r="A33" s="88" t="s">
        <v>367</v>
      </c>
      <c r="B33" s="88" t="s">
        <v>319</v>
      </c>
      <c r="C33" s="88" t="s">
        <v>308</v>
      </c>
      <c r="D33" s="89"/>
      <c r="E33" s="89">
        <v>62890</v>
      </c>
      <c r="F33" s="89">
        <v>62890</v>
      </c>
      <c r="G33" s="89"/>
      <c r="H33" s="90" t="s">
        <v>368</v>
      </c>
      <c r="I33" s="91"/>
    </row>
    <row r="34" spans="1:9" x14ac:dyDescent="0.2">
      <c r="A34" s="88" t="s">
        <v>367</v>
      </c>
      <c r="B34" s="88" t="s">
        <v>343</v>
      </c>
      <c r="C34" s="88" t="s">
        <v>308</v>
      </c>
      <c r="D34" s="89"/>
      <c r="E34" s="89">
        <v>62890</v>
      </c>
      <c r="F34" s="89">
        <v>62890</v>
      </c>
      <c r="G34" s="89"/>
      <c r="H34" s="90" t="s">
        <v>369</v>
      </c>
      <c r="I34" s="91"/>
    </row>
    <row r="35" spans="1:9" x14ac:dyDescent="0.2">
      <c r="A35" s="88" t="s">
        <v>370</v>
      </c>
      <c r="B35" s="88" t="s">
        <v>307</v>
      </c>
      <c r="C35" s="88" t="s">
        <v>308</v>
      </c>
      <c r="D35" s="89">
        <v>13830</v>
      </c>
      <c r="E35" s="89">
        <v>654800</v>
      </c>
      <c r="F35" s="89">
        <v>662509</v>
      </c>
      <c r="G35" s="89">
        <v>6121</v>
      </c>
      <c r="H35" s="90" t="s">
        <v>371</v>
      </c>
      <c r="I35" s="91"/>
    </row>
    <row r="36" spans="1:9" x14ac:dyDescent="0.2">
      <c r="A36" s="88" t="s">
        <v>370</v>
      </c>
      <c r="B36" s="88" t="s">
        <v>343</v>
      </c>
      <c r="C36" s="88" t="s">
        <v>308</v>
      </c>
      <c r="D36" s="89">
        <v>13830</v>
      </c>
      <c r="E36" s="89">
        <v>654800</v>
      </c>
      <c r="F36" s="89">
        <v>662509</v>
      </c>
      <c r="G36" s="89">
        <v>6121</v>
      </c>
      <c r="H36" s="90" t="s">
        <v>372</v>
      </c>
      <c r="I36" s="91"/>
    </row>
    <row r="37" spans="1:9" x14ac:dyDescent="0.2">
      <c r="A37" s="88" t="s">
        <v>373</v>
      </c>
      <c r="B37" s="88" t="s">
        <v>307</v>
      </c>
      <c r="C37" s="88" t="s">
        <v>308</v>
      </c>
      <c r="D37" s="89">
        <v>27840</v>
      </c>
      <c r="E37" s="89">
        <v>240000</v>
      </c>
      <c r="F37" s="89">
        <v>245280</v>
      </c>
      <c r="G37" s="89">
        <v>22560</v>
      </c>
      <c r="H37" s="90" t="s">
        <v>374</v>
      </c>
      <c r="I37" s="91"/>
    </row>
    <row r="38" spans="1:9" x14ac:dyDescent="0.2">
      <c r="A38" s="88" t="s">
        <v>373</v>
      </c>
      <c r="B38" s="88" t="s">
        <v>319</v>
      </c>
      <c r="C38" s="88" t="s">
        <v>308</v>
      </c>
      <c r="D38" s="89">
        <v>108000</v>
      </c>
      <c r="E38" s="89">
        <v>108000</v>
      </c>
      <c r="F38" s="89">
        <v>108000</v>
      </c>
      <c r="G38" s="89">
        <v>108000</v>
      </c>
      <c r="H38" s="90" t="s">
        <v>684</v>
      </c>
      <c r="I38" s="91"/>
    </row>
    <row r="39" spans="1:9" x14ac:dyDescent="0.2">
      <c r="A39" s="88" t="s">
        <v>373</v>
      </c>
      <c r="B39" s="88" t="s">
        <v>343</v>
      </c>
      <c r="C39" s="88" t="s">
        <v>308</v>
      </c>
      <c r="D39" s="89">
        <v>135840</v>
      </c>
      <c r="E39" s="89">
        <v>348000</v>
      </c>
      <c r="F39" s="89">
        <v>353280</v>
      </c>
      <c r="G39" s="89">
        <v>130560</v>
      </c>
      <c r="H39" s="90" t="s">
        <v>375</v>
      </c>
      <c r="I39" s="91"/>
    </row>
    <row r="40" spans="1:9" x14ac:dyDescent="0.2">
      <c r="A40" s="88" t="s">
        <v>376</v>
      </c>
      <c r="B40" s="88" t="s">
        <v>307</v>
      </c>
      <c r="C40" s="88" t="s">
        <v>308</v>
      </c>
      <c r="D40" s="89"/>
      <c r="E40" s="89">
        <v>20080100</v>
      </c>
      <c r="F40" s="89">
        <v>20080100</v>
      </c>
      <c r="G40" s="89"/>
      <c r="H40" s="90" t="s">
        <v>377</v>
      </c>
      <c r="I40" s="91"/>
    </row>
    <row r="41" spans="1:9" x14ac:dyDescent="0.2">
      <c r="A41" s="88" t="s">
        <v>376</v>
      </c>
      <c r="B41" s="88" t="s">
        <v>347</v>
      </c>
      <c r="C41" s="88" t="s">
        <v>308</v>
      </c>
      <c r="D41" s="89"/>
      <c r="E41" s="89">
        <v>38553</v>
      </c>
      <c r="F41" s="89">
        <v>38553</v>
      </c>
      <c r="G41" s="89"/>
      <c r="H41" s="90" t="s">
        <v>1285</v>
      </c>
      <c r="I41" s="91"/>
    </row>
    <row r="42" spans="1:9" x14ac:dyDescent="0.2">
      <c r="A42" s="88" t="s">
        <v>376</v>
      </c>
      <c r="B42" s="88" t="s">
        <v>343</v>
      </c>
      <c r="C42" s="88" t="s">
        <v>308</v>
      </c>
      <c r="D42" s="89"/>
      <c r="E42" s="89">
        <v>20118653</v>
      </c>
      <c r="F42" s="89">
        <v>20118653</v>
      </c>
      <c r="G42" s="89"/>
      <c r="H42" s="90" t="s">
        <v>377</v>
      </c>
      <c r="I42" s="91"/>
    </row>
    <row r="43" spans="1:9" x14ac:dyDescent="0.2">
      <c r="A43" s="88" t="s">
        <v>378</v>
      </c>
      <c r="B43" s="88" t="s">
        <v>307</v>
      </c>
      <c r="C43" s="88" t="s">
        <v>308</v>
      </c>
      <c r="D43" s="89">
        <v>7201332.2999999998</v>
      </c>
      <c r="E43" s="89">
        <v>36371098</v>
      </c>
      <c r="F43" s="89">
        <v>37581844.770000003</v>
      </c>
      <c r="G43" s="89">
        <v>5990585.5300000003</v>
      </c>
      <c r="H43" s="90" t="s">
        <v>379</v>
      </c>
      <c r="I43" s="91"/>
    </row>
    <row r="44" spans="1:9" x14ac:dyDescent="0.2">
      <c r="A44" s="88" t="s">
        <v>378</v>
      </c>
      <c r="B44" s="88" t="s">
        <v>382</v>
      </c>
      <c r="C44" s="88" t="s">
        <v>308</v>
      </c>
      <c r="D44" s="89">
        <v>209530.28</v>
      </c>
      <c r="E44" s="89">
        <v>5128182.8600000003</v>
      </c>
      <c r="F44" s="89">
        <v>3071617.5</v>
      </c>
      <c r="G44" s="89">
        <v>2266095.64</v>
      </c>
      <c r="H44" s="90" t="s">
        <v>383</v>
      </c>
      <c r="I44" s="91"/>
    </row>
    <row r="45" spans="1:9" x14ac:dyDescent="0.2">
      <c r="A45" s="88" t="s">
        <v>378</v>
      </c>
      <c r="B45" s="88" t="s">
        <v>384</v>
      </c>
      <c r="C45" s="88" t="s">
        <v>308</v>
      </c>
      <c r="D45" s="89">
        <v>43073.42</v>
      </c>
      <c r="E45" s="89">
        <v>1083790.46</v>
      </c>
      <c r="F45" s="89">
        <v>402413</v>
      </c>
      <c r="G45" s="89">
        <v>724450.88</v>
      </c>
      <c r="H45" s="90" t="s">
        <v>1286</v>
      </c>
      <c r="I45" s="91"/>
    </row>
    <row r="46" spans="1:9" x14ac:dyDescent="0.2">
      <c r="A46" s="88" t="s">
        <v>378</v>
      </c>
      <c r="B46" s="88" t="s">
        <v>385</v>
      </c>
      <c r="C46" s="88" t="s">
        <v>308</v>
      </c>
      <c r="D46" s="89">
        <v>125437.85</v>
      </c>
      <c r="E46" s="89">
        <v>1452664.86</v>
      </c>
      <c r="F46" s="89">
        <v>821327</v>
      </c>
      <c r="G46" s="89">
        <v>756775.71</v>
      </c>
      <c r="H46" s="90" t="s">
        <v>1287</v>
      </c>
      <c r="I46" s="91"/>
    </row>
    <row r="47" spans="1:9" x14ac:dyDescent="0.2">
      <c r="A47" s="88" t="s">
        <v>378</v>
      </c>
      <c r="B47" s="88" t="s">
        <v>387</v>
      </c>
      <c r="C47" s="88" t="s">
        <v>308</v>
      </c>
      <c r="D47" s="89">
        <v>1456638.09</v>
      </c>
      <c r="E47" s="89">
        <v>1990317.92</v>
      </c>
      <c r="F47" s="89">
        <v>3382193.22</v>
      </c>
      <c r="G47" s="89">
        <v>64762.79</v>
      </c>
      <c r="H47" s="90" t="s">
        <v>388</v>
      </c>
      <c r="I47" s="91"/>
    </row>
    <row r="48" spans="1:9" x14ac:dyDescent="0.2">
      <c r="A48" s="88" t="s">
        <v>378</v>
      </c>
      <c r="B48" s="88" t="s">
        <v>389</v>
      </c>
      <c r="C48" s="88" t="s">
        <v>308</v>
      </c>
      <c r="D48" s="89">
        <v>465824.1</v>
      </c>
      <c r="E48" s="89">
        <v>576069.42000000004</v>
      </c>
      <c r="F48" s="89">
        <v>992361.08</v>
      </c>
      <c r="G48" s="89">
        <v>49532.44</v>
      </c>
      <c r="H48" s="90" t="s">
        <v>390</v>
      </c>
      <c r="I48" s="91"/>
    </row>
    <row r="49" spans="1:9" x14ac:dyDescent="0.2">
      <c r="A49" s="88" t="s">
        <v>378</v>
      </c>
      <c r="B49" s="88" t="s">
        <v>391</v>
      </c>
      <c r="C49" s="88" t="s">
        <v>308</v>
      </c>
      <c r="D49" s="89">
        <v>186581.93</v>
      </c>
      <c r="E49" s="89">
        <v>220613.07</v>
      </c>
      <c r="F49" s="89">
        <v>385767.04</v>
      </c>
      <c r="G49" s="89">
        <v>21427.96</v>
      </c>
      <c r="H49" s="90" t="s">
        <v>392</v>
      </c>
      <c r="I49" s="91"/>
    </row>
    <row r="50" spans="1:9" x14ac:dyDescent="0.2">
      <c r="A50" s="88" t="s">
        <v>378</v>
      </c>
      <c r="B50" s="88" t="s">
        <v>592</v>
      </c>
      <c r="C50" s="88" t="s">
        <v>308</v>
      </c>
      <c r="D50" s="89">
        <v>90090.28</v>
      </c>
      <c r="E50" s="89">
        <v>117205.71</v>
      </c>
      <c r="F50" s="89">
        <v>183754.9</v>
      </c>
      <c r="G50" s="89">
        <v>23541.09</v>
      </c>
      <c r="H50" s="90" t="s">
        <v>593</v>
      </c>
      <c r="I50" s="91"/>
    </row>
    <row r="51" spans="1:9" x14ac:dyDescent="0.2">
      <c r="A51" s="88" t="s">
        <v>378</v>
      </c>
      <c r="B51" s="88" t="s">
        <v>594</v>
      </c>
      <c r="C51" s="88" t="s">
        <v>308</v>
      </c>
      <c r="D51" s="89">
        <v>126543.48</v>
      </c>
      <c r="E51" s="89">
        <v>126562.39</v>
      </c>
      <c r="F51" s="89">
        <v>224028.52</v>
      </c>
      <c r="G51" s="89">
        <v>29077.35</v>
      </c>
      <c r="H51" s="90" t="s">
        <v>1009</v>
      </c>
      <c r="I51" s="91"/>
    </row>
    <row r="52" spans="1:9" x14ac:dyDescent="0.2">
      <c r="A52" s="88" t="s">
        <v>378</v>
      </c>
      <c r="B52" s="88" t="s">
        <v>398</v>
      </c>
      <c r="C52" s="88" t="s">
        <v>308</v>
      </c>
      <c r="D52" s="89">
        <v>335166.7</v>
      </c>
      <c r="E52" s="89">
        <v>582070.44999999995</v>
      </c>
      <c r="F52" s="89">
        <v>892616.54</v>
      </c>
      <c r="G52" s="89">
        <v>24620.61</v>
      </c>
      <c r="H52" s="90" t="s">
        <v>596</v>
      </c>
      <c r="I52" s="91"/>
    </row>
    <row r="53" spans="1:9" x14ac:dyDescent="0.2">
      <c r="A53" s="88" t="s">
        <v>378</v>
      </c>
      <c r="B53" s="88" t="s">
        <v>597</v>
      </c>
      <c r="C53" s="88" t="s">
        <v>308</v>
      </c>
      <c r="D53" s="89">
        <v>169457.66</v>
      </c>
      <c r="E53" s="89">
        <v>244973.22</v>
      </c>
      <c r="F53" s="89">
        <v>396443.62</v>
      </c>
      <c r="G53" s="89">
        <v>17987.259999999998</v>
      </c>
      <c r="H53" s="90" t="s">
        <v>598</v>
      </c>
      <c r="I53" s="91"/>
    </row>
    <row r="54" spans="1:9" x14ac:dyDescent="0.2">
      <c r="A54" s="88" t="s">
        <v>378</v>
      </c>
      <c r="B54" s="88" t="s">
        <v>399</v>
      </c>
      <c r="C54" s="88" t="s">
        <v>308</v>
      </c>
      <c r="D54" s="89">
        <v>3721.5</v>
      </c>
      <c r="E54" s="89">
        <v>0.36</v>
      </c>
      <c r="F54" s="89"/>
      <c r="G54" s="89">
        <v>3721.86</v>
      </c>
      <c r="H54" s="90" t="s">
        <v>601</v>
      </c>
      <c r="I54" s="91"/>
    </row>
    <row r="55" spans="1:9" x14ac:dyDescent="0.2">
      <c r="A55" s="88" t="s">
        <v>378</v>
      </c>
      <c r="B55" s="88" t="s">
        <v>797</v>
      </c>
      <c r="C55" s="88" t="s">
        <v>308</v>
      </c>
      <c r="D55" s="89">
        <v>352890.64</v>
      </c>
      <c r="E55" s="89">
        <v>6509950.2000000002</v>
      </c>
      <c r="F55" s="89">
        <v>5400000</v>
      </c>
      <c r="G55" s="89">
        <v>1462840.84</v>
      </c>
      <c r="H55" s="90" t="s">
        <v>5363</v>
      </c>
      <c r="I55" s="91"/>
    </row>
    <row r="56" spans="1:9" x14ac:dyDescent="0.2">
      <c r="A56" s="88" t="s">
        <v>378</v>
      </c>
      <c r="B56" s="88" t="s">
        <v>343</v>
      </c>
      <c r="C56" s="88" t="s">
        <v>308</v>
      </c>
      <c r="D56" s="89">
        <v>10766288.23</v>
      </c>
      <c r="E56" s="89">
        <v>54403498.920000002</v>
      </c>
      <c r="F56" s="89">
        <v>53734367.189999998</v>
      </c>
      <c r="G56" s="89">
        <v>11435419.960000001</v>
      </c>
      <c r="H56" s="90" t="s">
        <v>393</v>
      </c>
      <c r="I56" s="91"/>
    </row>
    <row r="57" spans="1:9" x14ac:dyDescent="0.2">
      <c r="A57" s="88" t="s">
        <v>1012</v>
      </c>
      <c r="B57" s="88" t="s">
        <v>343</v>
      </c>
      <c r="C57" s="88" t="s">
        <v>308</v>
      </c>
      <c r="D57" s="89">
        <v>12476669.83</v>
      </c>
      <c r="E57" s="89">
        <v>78566389.920000002</v>
      </c>
      <c r="F57" s="89">
        <v>77745256.189999998</v>
      </c>
      <c r="G57" s="89">
        <v>13297803.560000001</v>
      </c>
      <c r="H57" s="90" t="s">
        <v>1013</v>
      </c>
      <c r="I57" s="91"/>
    </row>
    <row r="58" spans="1:9" x14ac:dyDescent="0.2">
      <c r="A58" s="88" t="s">
        <v>394</v>
      </c>
      <c r="B58" s="88" t="s">
        <v>385</v>
      </c>
      <c r="C58" s="88" t="s">
        <v>308</v>
      </c>
      <c r="D58" s="89">
        <v>62618</v>
      </c>
      <c r="E58" s="89">
        <v>3767372</v>
      </c>
      <c r="F58" s="89">
        <v>3508869</v>
      </c>
      <c r="G58" s="89">
        <v>321121</v>
      </c>
      <c r="H58" s="90" t="s">
        <v>689</v>
      </c>
      <c r="I58" s="91"/>
    </row>
    <row r="59" spans="1:9" x14ac:dyDescent="0.2">
      <c r="A59" s="388" t="s">
        <v>394</v>
      </c>
      <c r="B59" s="388" t="s">
        <v>347</v>
      </c>
      <c r="C59" s="388" t="s">
        <v>316</v>
      </c>
      <c r="D59" s="389">
        <v>16697</v>
      </c>
      <c r="E59" s="389">
        <v>4912153</v>
      </c>
      <c r="F59" s="389">
        <v>4865706</v>
      </c>
      <c r="G59" s="389">
        <v>63144</v>
      </c>
      <c r="H59" s="390" t="s">
        <v>1014</v>
      </c>
    </row>
    <row r="60" spans="1:9" x14ac:dyDescent="0.2">
      <c r="A60" s="388" t="s">
        <v>394</v>
      </c>
      <c r="B60" s="388" t="s">
        <v>347</v>
      </c>
      <c r="C60" s="388" t="s">
        <v>317</v>
      </c>
      <c r="D60" s="389">
        <v>59614</v>
      </c>
      <c r="E60" s="389">
        <v>1973744</v>
      </c>
      <c r="F60" s="389">
        <v>1991217</v>
      </c>
      <c r="G60" s="389">
        <v>42141</v>
      </c>
      <c r="H60" s="390" t="s">
        <v>1015</v>
      </c>
    </row>
    <row r="61" spans="1:9" x14ac:dyDescent="0.2">
      <c r="A61" s="388" t="s">
        <v>394</v>
      </c>
      <c r="B61" s="388" t="s">
        <v>347</v>
      </c>
      <c r="C61" s="388" t="s">
        <v>1016</v>
      </c>
      <c r="D61" s="389">
        <v>5288</v>
      </c>
      <c r="E61" s="389">
        <v>1829840</v>
      </c>
      <c r="F61" s="389">
        <v>1788267</v>
      </c>
      <c r="G61" s="389">
        <v>46861</v>
      </c>
      <c r="H61" s="390" t="s">
        <v>1017</v>
      </c>
    </row>
    <row r="62" spans="1:9" x14ac:dyDescent="0.2">
      <c r="A62" s="388" t="s">
        <v>394</v>
      </c>
      <c r="B62" s="388" t="s">
        <v>347</v>
      </c>
      <c r="C62" s="388" t="s">
        <v>1018</v>
      </c>
      <c r="E62" s="389">
        <v>178867</v>
      </c>
      <c r="F62" s="389">
        <v>176965</v>
      </c>
      <c r="G62" s="389">
        <v>1902</v>
      </c>
      <c r="H62" s="390" t="s">
        <v>1019</v>
      </c>
    </row>
    <row r="63" spans="1:9" x14ac:dyDescent="0.2">
      <c r="A63" s="388" t="s">
        <v>394</v>
      </c>
      <c r="B63" s="388" t="s">
        <v>347</v>
      </c>
      <c r="C63" s="388" t="s">
        <v>382</v>
      </c>
      <c r="D63" s="389">
        <v>288</v>
      </c>
      <c r="E63" s="389">
        <v>740084</v>
      </c>
      <c r="F63" s="389">
        <v>740188</v>
      </c>
      <c r="G63" s="389">
        <v>184</v>
      </c>
      <c r="H63" s="390" t="s">
        <v>1020</v>
      </c>
    </row>
    <row r="64" spans="1:9" x14ac:dyDescent="0.2">
      <c r="A64" s="388" t="s">
        <v>394</v>
      </c>
      <c r="B64" s="388" t="s">
        <v>347</v>
      </c>
      <c r="C64" s="388" t="s">
        <v>1021</v>
      </c>
      <c r="E64" s="389">
        <v>98605</v>
      </c>
      <c r="F64" s="389">
        <v>98605</v>
      </c>
      <c r="H64" s="390" t="s">
        <v>1022</v>
      </c>
    </row>
    <row r="65" spans="1:11" x14ac:dyDescent="0.2">
      <c r="A65" s="388" t="s">
        <v>394</v>
      </c>
      <c r="B65" s="388" t="s">
        <v>347</v>
      </c>
      <c r="C65" s="388" t="s">
        <v>306</v>
      </c>
      <c r="E65" s="389">
        <v>209562</v>
      </c>
      <c r="F65" s="389">
        <v>209562</v>
      </c>
      <c r="H65" s="390" t="s">
        <v>1023</v>
      </c>
    </row>
    <row r="66" spans="1:11" x14ac:dyDescent="0.2">
      <c r="A66" s="388" t="s">
        <v>394</v>
      </c>
      <c r="B66" s="388" t="s">
        <v>347</v>
      </c>
      <c r="C66" s="388" t="s">
        <v>1024</v>
      </c>
      <c r="E66" s="389">
        <v>232099</v>
      </c>
      <c r="F66" s="389">
        <v>232099</v>
      </c>
      <c r="H66" s="390" t="s">
        <v>1025</v>
      </c>
    </row>
    <row r="67" spans="1:11" x14ac:dyDescent="0.2">
      <c r="A67" s="388" t="s">
        <v>394</v>
      </c>
      <c r="B67" s="388" t="s">
        <v>347</v>
      </c>
      <c r="C67" s="388" t="s">
        <v>617</v>
      </c>
      <c r="E67" s="389">
        <v>283148</v>
      </c>
      <c r="F67" s="389">
        <v>283148</v>
      </c>
      <c r="H67" s="390" t="s">
        <v>1026</v>
      </c>
    </row>
    <row r="68" spans="1:11" x14ac:dyDescent="0.2">
      <c r="A68" s="388" t="s">
        <v>394</v>
      </c>
      <c r="B68" s="388" t="s">
        <v>347</v>
      </c>
      <c r="C68" s="388" t="s">
        <v>1027</v>
      </c>
      <c r="E68" s="389">
        <v>99832</v>
      </c>
      <c r="F68" s="389">
        <v>99832</v>
      </c>
      <c r="H68" s="390" t="s">
        <v>1028</v>
      </c>
    </row>
    <row r="69" spans="1:11" x14ac:dyDescent="0.2">
      <c r="A69" s="388" t="s">
        <v>394</v>
      </c>
      <c r="B69" s="388" t="s">
        <v>347</v>
      </c>
      <c r="C69" s="388" t="s">
        <v>1029</v>
      </c>
      <c r="E69" s="389">
        <v>14067</v>
      </c>
      <c r="F69" s="389">
        <v>14067</v>
      </c>
      <c r="H69" s="390" t="s">
        <v>1030</v>
      </c>
    </row>
    <row r="70" spans="1:11" x14ac:dyDescent="0.2">
      <c r="A70" s="388" t="s">
        <v>394</v>
      </c>
      <c r="B70" s="388" t="s">
        <v>347</v>
      </c>
      <c r="C70" s="388" t="s">
        <v>385</v>
      </c>
      <c r="D70" s="389">
        <v>17217</v>
      </c>
      <c r="E70" s="389">
        <v>265276</v>
      </c>
      <c r="F70" s="389">
        <v>282493</v>
      </c>
      <c r="H70" s="390" t="s">
        <v>1031</v>
      </c>
    </row>
    <row r="71" spans="1:11" x14ac:dyDescent="0.2">
      <c r="A71" s="388" t="s">
        <v>394</v>
      </c>
      <c r="B71" s="388" t="s">
        <v>347</v>
      </c>
      <c r="C71" s="388" t="s">
        <v>1032</v>
      </c>
      <c r="D71" s="389">
        <v>2046</v>
      </c>
      <c r="E71" s="389">
        <v>90824</v>
      </c>
      <c r="F71" s="389">
        <v>89218</v>
      </c>
      <c r="G71" s="389">
        <v>3652</v>
      </c>
      <c r="H71" s="390" t="s">
        <v>1033</v>
      </c>
    </row>
    <row r="72" spans="1:11" x14ac:dyDescent="0.2">
      <c r="A72" s="388" t="s">
        <v>394</v>
      </c>
      <c r="B72" s="388" t="s">
        <v>347</v>
      </c>
      <c r="C72" s="388" t="s">
        <v>387</v>
      </c>
      <c r="E72" s="389">
        <v>438847</v>
      </c>
      <c r="F72" s="389">
        <v>438847</v>
      </c>
      <c r="H72" s="390" t="s">
        <v>1034</v>
      </c>
    </row>
    <row r="73" spans="1:11" x14ac:dyDescent="0.2">
      <c r="A73" s="388" t="s">
        <v>394</v>
      </c>
      <c r="B73" s="388" t="s">
        <v>347</v>
      </c>
      <c r="C73" s="388" t="s">
        <v>389</v>
      </c>
      <c r="D73" s="389">
        <v>11044</v>
      </c>
      <c r="E73" s="389">
        <v>222230</v>
      </c>
      <c r="F73" s="389">
        <v>233274</v>
      </c>
      <c r="H73" s="390" t="s">
        <v>1035</v>
      </c>
    </row>
    <row r="74" spans="1:11" x14ac:dyDescent="0.2">
      <c r="A74" s="388" t="s">
        <v>394</v>
      </c>
      <c r="B74" s="388" t="s">
        <v>347</v>
      </c>
      <c r="C74" s="388" t="s">
        <v>399</v>
      </c>
      <c r="E74" s="389">
        <v>903013</v>
      </c>
      <c r="F74" s="389">
        <v>903013</v>
      </c>
      <c r="H74" s="390" t="s">
        <v>1036</v>
      </c>
    </row>
    <row r="75" spans="1:11" x14ac:dyDescent="0.2">
      <c r="A75" s="388" t="s">
        <v>394</v>
      </c>
      <c r="B75" s="388" t="s">
        <v>347</v>
      </c>
      <c r="C75" s="388" t="s">
        <v>1010</v>
      </c>
      <c r="E75" s="389">
        <v>371791</v>
      </c>
      <c r="F75" s="389">
        <v>371799</v>
      </c>
      <c r="G75" s="389">
        <v>-8</v>
      </c>
      <c r="H75" s="390" t="s">
        <v>1037</v>
      </c>
    </row>
    <row r="76" spans="1:11" x14ac:dyDescent="0.2">
      <c r="A76" s="388" t="s">
        <v>394</v>
      </c>
      <c r="B76" s="388" t="s">
        <v>347</v>
      </c>
      <c r="C76" s="388" t="s">
        <v>797</v>
      </c>
      <c r="E76" s="389">
        <v>551642</v>
      </c>
      <c r="F76" s="389">
        <v>551642</v>
      </c>
      <c r="H76" s="390" t="s">
        <v>1038</v>
      </c>
    </row>
    <row r="77" spans="1:11" x14ac:dyDescent="0.2">
      <c r="A77" s="388" t="s">
        <v>394</v>
      </c>
      <c r="B77" s="388" t="s">
        <v>347</v>
      </c>
      <c r="C77" s="388" t="s">
        <v>602</v>
      </c>
      <c r="E77" s="389">
        <v>174216</v>
      </c>
      <c r="F77" s="389">
        <v>174216</v>
      </c>
      <c r="H77" s="390" t="s">
        <v>1039</v>
      </c>
    </row>
    <row r="78" spans="1:11" x14ac:dyDescent="0.2">
      <c r="A78" s="88" t="s">
        <v>394</v>
      </c>
      <c r="B78" s="88" t="s">
        <v>347</v>
      </c>
      <c r="C78" s="88" t="s">
        <v>308</v>
      </c>
      <c r="D78" s="89">
        <v>112194</v>
      </c>
      <c r="E78" s="89">
        <v>13589840</v>
      </c>
      <c r="F78" s="89">
        <v>13544158</v>
      </c>
      <c r="G78" s="447">
        <v>157876</v>
      </c>
      <c r="H78" s="90" t="s">
        <v>395</v>
      </c>
      <c r="I78" s="445">
        <f>G78</f>
        <v>157876</v>
      </c>
      <c r="J78" s="565" t="s">
        <v>1681</v>
      </c>
      <c r="K78" s="565"/>
    </row>
    <row r="79" spans="1:11" x14ac:dyDescent="0.2">
      <c r="A79" s="388" t="s">
        <v>394</v>
      </c>
      <c r="B79" s="388" t="s">
        <v>394</v>
      </c>
      <c r="C79" s="388" t="s">
        <v>307</v>
      </c>
      <c r="D79" s="389">
        <v>239187</v>
      </c>
      <c r="E79" s="389">
        <v>4467958</v>
      </c>
      <c r="F79" s="389">
        <v>4707145</v>
      </c>
      <c r="H79" s="390" t="s">
        <v>1040</v>
      </c>
    </row>
    <row r="80" spans="1:11" x14ac:dyDescent="0.2">
      <c r="A80" s="88" t="s">
        <v>394</v>
      </c>
      <c r="B80" s="88" t="s">
        <v>394</v>
      </c>
      <c r="C80" s="88" t="s">
        <v>308</v>
      </c>
      <c r="D80" s="89">
        <v>239187</v>
      </c>
      <c r="E80" s="89">
        <v>4467958</v>
      </c>
      <c r="F80" s="89">
        <v>4707145</v>
      </c>
      <c r="G80" s="89"/>
      <c r="H80" s="90" t="s">
        <v>694</v>
      </c>
      <c r="I80" s="91"/>
    </row>
    <row r="81" spans="1:9" x14ac:dyDescent="0.2">
      <c r="A81" s="388" t="s">
        <v>394</v>
      </c>
      <c r="B81" s="388" t="s">
        <v>336</v>
      </c>
      <c r="C81" s="388" t="s">
        <v>883</v>
      </c>
      <c r="D81" s="389">
        <v>125555</v>
      </c>
      <c r="E81" s="389">
        <v>3225756</v>
      </c>
      <c r="F81" s="389">
        <v>3205272</v>
      </c>
      <c r="G81" s="389">
        <v>146039</v>
      </c>
      <c r="H81" s="390" t="s">
        <v>1041</v>
      </c>
    </row>
    <row r="82" spans="1:9" x14ac:dyDescent="0.2">
      <c r="A82" s="388" t="s">
        <v>394</v>
      </c>
      <c r="B82" s="388" t="s">
        <v>336</v>
      </c>
      <c r="C82" s="388" t="s">
        <v>347</v>
      </c>
      <c r="E82" s="389">
        <v>5612</v>
      </c>
      <c r="F82" s="389">
        <v>5612</v>
      </c>
      <c r="H82" s="390" t="s">
        <v>1042</v>
      </c>
    </row>
    <row r="83" spans="1:9" x14ac:dyDescent="0.2">
      <c r="A83" s="388" t="s">
        <v>394</v>
      </c>
      <c r="B83" s="388" t="s">
        <v>336</v>
      </c>
      <c r="C83" s="388" t="s">
        <v>1043</v>
      </c>
      <c r="E83" s="389">
        <v>8561</v>
      </c>
      <c r="F83" s="389">
        <v>8561</v>
      </c>
      <c r="H83" s="390" t="s">
        <v>1044</v>
      </c>
    </row>
    <row r="84" spans="1:9" x14ac:dyDescent="0.2">
      <c r="A84" s="388" t="s">
        <v>394</v>
      </c>
      <c r="B84" s="388" t="s">
        <v>336</v>
      </c>
      <c r="C84" s="388" t="s">
        <v>6635</v>
      </c>
      <c r="E84" s="389">
        <v>2880</v>
      </c>
      <c r="F84" s="389">
        <v>2880</v>
      </c>
      <c r="H84" s="390" t="s">
        <v>6636</v>
      </c>
    </row>
    <row r="85" spans="1:9" x14ac:dyDescent="0.2">
      <c r="A85" s="388" t="s">
        <v>394</v>
      </c>
      <c r="B85" s="388" t="s">
        <v>336</v>
      </c>
      <c r="C85" s="388" t="s">
        <v>1052</v>
      </c>
      <c r="E85" s="389">
        <v>13433</v>
      </c>
      <c r="F85" s="389">
        <v>13433</v>
      </c>
      <c r="H85" s="390" t="s">
        <v>1053</v>
      </c>
    </row>
    <row r="86" spans="1:9" x14ac:dyDescent="0.2">
      <c r="A86" s="88" t="s">
        <v>394</v>
      </c>
      <c r="B86" s="88" t="s">
        <v>336</v>
      </c>
      <c r="C86" s="88" t="s">
        <v>308</v>
      </c>
      <c r="D86" s="89">
        <v>125555</v>
      </c>
      <c r="E86" s="89">
        <v>3256242</v>
      </c>
      <c r="F86" s="89">
        <v>3235758</v>
      </c>
      <c r="G86" s="89">
        <v>146039</v>
      </c>
      <c r="H86" s="90" t="s">
        <v>695</v>
      </c>
      <c r="I86" s="91"/>
    </row>
    <row r="87" spans="1:9" x14ac:dyDescent="0.2">
      <c r="A87" s="388" t="s">
        <v>394</v>
      </c>
      <c r="B87" s="388" t="s">
        <v>959</v>
      </c>
      <c r="C87" s="388" t="s">
        <v>859</v>
      </c>
      <c r="D87" s="389">
        <v>51830</v>
      </c>
      <c r="E87" s="389">
        <v>11885203</v>
      </c>
      <c r="F87" s="389">
        <v>11888338</v>
      </c>
      <c r="G87" s="389">
        <v>48695</v>
      </c>
      <c r="H87" s="390" t="s">
        <v>1046</v>
      </c>
    </row>
    <row r="88" spans="1:9" x14ac:dyDescent="0.2">
      <c r="A88" s="88" t="s">
        <v>394</v>
      </c>
      <c r="B88" s="88" t="s">
        <v>959</v>
      </c>
      <c r="C88" s="88" t="s">
        <v>308</v>
      </c>
      <c r="D88" s="89">
        <v>51830</v>
      </c>
      <c r="E88" s="89">
        <v>11885203</v>
      </c>
      <c r="F88" s="89">
        <v>11888338</v>
      </c>
      <c r="G88" s="89">
        <v>48695</v>
      </c>
      <c r="H88" s="90" t="s">
        <v>696</v>
      </c>
      <c r="I88" s="91"/>
    </row>
    <row r="89" spans="1:9" x14ac:dyDescent="0.2">
      <c r="A89" s="388" t="s">
        <v>394</v>
      </c>
      <c r="B89" s="388" t="s">
        <v>698</v>
      </c>
      <c r="C89" s="388" t="s">
        <v>859</v>
      </c>
      <c r="D89" s="389">
        <v>-1400</v>
      </c>
      <c r="E89" s="389">
        <v>67900</v>
      </c>
      <c r="F89" s="389">
        <v>70700</v>
      </c>
      <c r="G89" s="389">
        <v>-4200</v>
      </c>
      <c r="H89" s="390" t="s">
        <v>1046</v>
      </c>
    </row>
    <row r="90" spans="1:9" x14ac:dyDescent="0.2">
      <c r="A90" s="88" t="s">
        <v>394</v>
      </c>
      <c r="B90" s="88" t="s">
        <v>698</v>
      </c>
      <c r="C90" s="88" t="s">
        <v>308</v>
      </c>
      <c r="D90" s="89">
        <v>-1400</v>
      </c>
      <c r="E90" s="89">
        <v>67900</v>
      </c>
      <c r="F90" s="89">
        <v>70700</v>
      </c>
      <c r="G90" s="89">
        <v>-4200</v>
      </c>
      <c r="H90" s="90" t="s">
        <v>699</v>
      </c>
      <c r="I90" s="91"/>
    </row>
    <row r="91" spans="1:9" x14ac:dyDescent="0.2">
      <c r="A91" s="388" t="s">
        <v>394</v>
      </c>
      <c r="B91" s="388" t="s">
        <v>337</v>
      </c>
      <c r="C91" s="388" t="s">
        <v>316</v>
      </c>
      <c r="E91" s="389">
        <v>3150</v>
      </c>
      <c r="F91" s="389">
        <v>3150</v>
      </c>
      <c r="H91" s="390" t="s">
        <v>1014</v>
      </c>
    </row>
    <row r="92" spans="1:9" x14ac:dyDescent="0.2">
      <c r="A92" s="388" t="s">
        <v>394</v>
      </c>
      <c r="B92" s="388" t="s">
        <v>337</v>
      </c>
      <c r="C92" s="388" t="s">
        <v>317</v>
      </c>
      <c r="E92" s="389">
        <v>1050</v>
      </c>
      <c r="F92" s="389">
        <v>1050</v>
      </c>
      <c r="H92" s="390" t="s">
        <v>1015</v>
      </c>
    </row>
    <row r="93" spans="1:9" x14ac:dyDescent="0.2">
      <c r="A93" s="388" t="s">
        <v>394</v>
      </c>
      <c r="B93" s="388" t="s">
        <v>337</v>
      </c>
      <c r="C93" s="388" t="s">
        <v>1016</v>
      </c>
      <c r="E93" s="389">
        <v>700</v>
      </c>
      <c r="F93" s="389">
        <v>700</v>
      </c>
      <c r="H93" s="390" t="s">
        <v>1017</v>
      </c>
    </row>
    <row r="94" spans="1:9" x14ac:dyDescent="0.2">
      <c r="A94" s="388" t="s">
        <v>394</v>
      </c>
      <c r="B94" s="388" t="s">
        <v>337</v>
      </c>
      <c r="C94" s="388" t="s">
        <v>1024</v>
      </c>
      <c r="E94" s="389">
        <v>350</v>
      </c>
      <c r="F94" s="389">
        <v>350</v>
      </c>
      <c r="H94" s="390" t="s">
        <v>1025</v>
      </c>
    </row>
    <row r="95" spans="1:9" x14ac:dyDescent="0.2">
      <c r="A95" s="388" t="s">
        <v>394</v>
      </c>
      <c r="B95" s="388" t="s">
        <v>337</v>
      </c>
      <c r="C95" s="388" t="s">
        <v>617</v>
      </c>
      <c r="E95" s="389">
        <v>350</v>
      </c>
      <c r="F95" s="389">
        <v>350</v>
      </c>
      <c r="H95" s="390" t="s">
        <v>1026</v>
      </c>
    </row>
    <row r="96" spans="1:9" x14ac:dyDescent="0.2">
      <c r="A96" s="388" t="s">
        <v>394</v>
      </c>
      <c r="B96" s="388" t="s">
        <v>337</v>
      </c>
      <c r="C96" s="388" t="s">
        <v>387</v>
      </c>
      <c r="E96" s="389">
        <v>700</v>
      </c>
      <c r="F96" s="389">
        <v>700</v>
      </c>
      <c r="H96" s="390" t="s">
        <v>1034</v>
      </c>
    </row>
    <row r="97" spans="1:9" x14ac:dyDescent="0.2">
      <c r="A97" s="388" t="s">
        <v>394</v>
      </c>
      <c r="B97" s="388" t="s">
        <v>337</v>
      </c>
      <c r="C97" s="388" t="s">
        <v>389</v>
      </c>
      <c r="E97" s="389">
        <v>1050</v>
      </c>
      <c r="F97" s="389">
        <v>1050</v>
      </c>
      <c r="H97" s="390" t="s">
        <v>1035</v>
      </c>
    </row>
    <row r="98" spans="1:9" x14ac:dyDescent="0.2">
      <c r="A98" s="388" t="s">
        <v>394</v>
      </c>
      <c r="B98" s="388" t="s">
        <v>337</v>
      </c>
      <c r="C98" s="388" t="s">
        <v>399</v>
      </c>
      <c r="E98" s="389">
        <v>11900</v>
      </c>
      <c r="F98" s="389">
        <v>11900</v>
      </c>
      <c r="H98" s="390" t="s">
        <v>1036</v>
      </c>
    </row>
    <row r="99" spans="1:9" x14ac:dyDescent="0.2">
      <c r="A99" s="388" t="s">
        <v>394</v>
      </c>
      <c r="B99" s="388" t="s">
        <v>337</v>
      </c>
      <c r="C99" s="388" t="s">
        <v>1010</v>
      </c>
      <c r="E99" s="389">
        <v>700</v>
      </c>
      <c r="F99" s="389">
        <v>700</v>
      </c>
      <c r="H99" s="390" t="s">
        <v>1037</v>
      </c>
    </row>
    <row r="100" spans="1:9" x14ac:dyDescent="0.2">
      <c r="A100" s="388" t="s">
        <v>394</v>
      </c>
      <c r="B100" s="388" t="s">
        <v>337</v>
      </c>
      <c r="C100" s="388" t="s">
        <v>797</v>
      </c>
      <c r="E100" s="389">
        <v>700</v>
      </c>
      <c r="F100" s="389">
        <v>700</v>
      </c>
      <c r="H100" s="390" t="s">
        <v>1038</v>
      </c>
    </row>
    <row r="101" spans="1:9" x14ac:dyDescent="0.2">
      <c r="A101" s="388" t="s">
        <v>394</v>
      </c>
      <c r="B101" s="388" t="s">
        <v>337</v>
      </c>
      <c r="C101" s="388" t="s">
        <v>602</v>
      </c>
      <c r="E101" s="389">
        <v>3150</v>
      </c>
      <c r="F101" s="389">
        <v>3150</v>
      </c>
      <c r="H101" s="390" t="s">
        <v>1039</v>
      </c>
    </row>
    <row r="102" spans="1:9" x14ac:dyDescent="0.2">
      <c r="A102" s="88" t="s">
        <v>394</v>
      </c>
      <c r="B102" s="88" t="s">
        <v>337</v>
      </c>
      <c r="C102" s="88" t="s">
        <v>308</v>
      </c>
      <c r="D102" s="89"/>
      <c r="E102" s="89">
        <v>23800</v>
      </c>
      <c r="F102" s="89">
        <v>23800</v>
      </c>
      <c r="G102" s="89"/>
      <c r="H102" s="90" t="s">
        <v>701</v>
      </c>
      <c r="I102" s="91"/>
    </row>
    <row r="103" spans="1:9" x14ac:dyDescent="0.2">
      <c r="A103" s="388" t="s">
        <v>394</v>
      </c>
      <c r="B103" s="388" t="s">
        <v>840</v>
      </c>
      <c r="C103" s="388" t="s">
        <v>859</v>
      </c>
      <c r="E103" s="389">
        <v>60050</v>
      </c>
      <c r="F103" s="389">
        <v>60050</v>
      </c>
      <c r="H103" s="390" t="s">
        <v>1046</v>
      </c>
    </row>
    <row r="104" spans="1:9" x14ac:dyDescent="0.2">
      <c r="A104" s="388" t="s">
        <v>394</v>
      </c>
      <c r="B104" s="388" t="s">
        <v>840</v>
      </c>
      <c r="C104" s="388" t="s">
        <v>1052</v>
      </c>
      <c r="D104" s="389">
        <v>-14500</v>
      </c>
      <c r="E104" s="389">
        <v>1405655</v>
      </c>
      <c r="F104" s="389">
        <v>1419130</v>
      </c>
      <c r="G104" s="389">
        <v>-27975</v>
      </c>
      <c r="H104" s="390" t="s">
        <v>1053</v>
      </c>
    </row>
    <row r="105" spans="1:9" x14ac:dyDescent="0.2">
      <c r="A105" s="88" t="s">
        <v>394</v>
      </c>
      <c r="B105" s="88" t="s">
        <v>840</v>
      </c>
      <c r="C105" s="88" t="s">
        <v>308</v>
      </c>
      <c r="D105" s="89">
        <v>-14500</v>
      </c>
      <c r="E105" s="89">
        <v>1465705</v>
      </c>
      <c r="F105" s="89">
        <v>1479180</v>
      </c>
      <c r="G105" s="89">
        <v>-27975</v>
      </c>
      <c r="H105" s="90" t="s">
        <v>702</v>
      </c>
      <c r="I105" s="91"/>
    </row>
    <row r="106" spans="1:9" x14ac:dyDescent="0.2">
      <c r="A106" s="388" t="s">
        <v>394</v>
      </c>
      <c r="B106" s="388" t="s">
        <v>893</v>
      </c>
      <c r="C106" s="388" t="s">
        <v>316</v>
      </c>
      <c r="E106" s="389">
        <v>825</v>
      </c>
      <c r="F106" s="389">
        <v>825</v>
      </c>
      <c r="H106" s="390" t="s">
        <v>1014</v>
      </c>
    </row>
    <row r="107" spans="1:9" x14ac:dyDescent="0.2">
      <c r="A107" s="388" t="s">
        <v>394</v>
      </c>
      <c r="B107" s="388" t="s">
        <v>893</v>
      </c>
      <c r="C107" s="388" t="s">
        <v>317</v>
      </c>
      <c r="D107" s="389">
        <v>500</v>
      </c>
      <c r="E107" s="389">
        <v>3825</v>
      </c>
      <c r="F107" s="389">
        <v>4325</v>
      </c>
      <c r="H107" s="390" t="s">
        <v>1015</v>
      </c>
    </row>
    <row r="108" spans="1:9" x14ac:dyDescent="0.2">
      <c r="A108" s="388" t="s">
        <v>394</v>
      </c>
      <c r="B108" s="388" t="s">
        <v>893</v>
      </c>
      <c r="C108" s="388" t="s">
        <v>1016</v>
      </c>
      <c r="E108" s="389">
        <v>3325</v>
      </c>
      <c r="F108" s="389">
        <v>2325</v>
      </c>
      <c r="G108" s="389">
        <v>1000</v>
      </c>
      <c r="H108" s="390" t="s">
        <v>1017</v>
      </c>
    </row>
    <row r="109" spans="1:9" x14ac:dyDescent="0.2">
      <c r="A109" s="388" t="s">
        <v>394</v>
      </c>
      <c r="B109" s="388" t="s">
        <v>893</v>
      </c>
      <c r="C109" s="388" t="s">
        <v>1018</v>
      </c>
      <c r="E109" s="389">
        <v>500</v>
      </c>
      <c r="F109" s="389">
        <v>500</v>
      </c>
      <c r="H109" s="390" t="s">
        <v>1019</v>
      </c>
    </row>
    <row r="110" spans="1:9" x14ac:dyDescent="0.2">
      <c r="A110" s="388" t="s">
        <v>394</v>
      </c>
      <c r="B110" s="388" t="s">
        <v>893</v>
      </c>
      <c r="C110" s="388" t="s">
        <v>382</v>
      </c>
      <c r="E110" s="389">
        <v>1500</v>
      </c>
      <c r="F110" s="389">
        <v>1500</v>
      </c>
      <c r="H110" s="390" t="s">
        <v>1020</v>
      </c>
    </row>
    <row r="111" spans="1:9" x14ac:dyDescent="0.2">
      <c r="A111" s="388" t="s">
        <v>394</v>
      </c>
      <c r="B111" s="388" t="s">
        <v>893</v>
      </c>
      <c r="C111" s="388" t="s">
        <v>306</v>
      </c>
      <c r="E111" s="389">
        <v>1325</v>
      </c>
      <c r="F111" s="389">
        <v>1325</v>
      </c>
      <c r="H111" s="390" t="s">
        <v>1023</v>
      </c>
    </row>
    <row r="112" spans="1:9" x14ac:dyDescent="0.2">
      <c r="A112" s="388" t="s">
        <v>394</v>
      </c>
      <c r="B112" s="388" t="s">
        <v>893</v>
      </c>
      <c r="C112" s="388" t="s">
        <v>617</v>
      </c>
      <c r="E112" s="389">
        <v>825</v>
      </c>
      <c r="F112" s="389">
        <v>825</v>
      </c>
      <c r="H112" s="390" t="s">
        <v>1026</v>
      </c>
    </row>
    <row r="113" spans="1:9" x14ac:dyDescent="0.2">
      <c r="A113" s="388" t="s">
        <v>394</v>
      </c>
      <c r="B113" s="388" t="s">
        <v>893</v>
      </c>
      <c r="C113" s="388" t="s">
        <v>1027</v>
      </c>
      <c r="E113" s="389">
        <v>1500</v>
      </c>
      <c r="F113" s="389">
        <v>1500</v>
      </c>
      <c r="H113" s="390" t="s">
        <v>1028</v>
      </c>
    </row>
    <row r="114" spans="1:9" x14ac:dyDescent="0.2">
      <c r="A114" s="388" t="s">
        <v>394</v>
      </c>
      <c r="B114" s="388" t="s">
        <v>893</v>
      </c>
      <c r="C114" s="388" t="s">
        <v>387</v>
      </c>
      <c r="E114" s="389">
        <v>1650</v>
      </c>
      <c r="F114" s="389">
        <v>1650</v>
      </c>
      <c r="H114" s="390" t="s">
        <v>1034</v>
      </c>
    </row>
    <row r="115" spans="1:9" x14ac:dyDescent="0.2">
      <c r="A115" s="388" t="s">
        <v>394</v>
      </c>
      <c r="B115" s="388" t="s">
        <v>893</v>
      </c>
      <c r="C115" s="388" t="s">
        <v>389</v>
      </c>
      <c r="E115" s="389">
        <v>1000</v>
      </c>
      <c r="F115" s="389">
        <v>1000</v>
      </c>
      <c r="H115" s="390" t="s">
        <v>1035</v>
      </c>
    </row>
    <row r="116" spans="1:9" x14ac:dyDescent="0.2">
      <c r="A116" s="388" t="s">
        <v>394</v>
      </c>
      <c r="B116" s="388" t="s">
        <v>893</v>
      </c>
      <c r="C116" s="388" t="s">
        <v>1010</v>
      </c>
      <c r="E116" s="389">
        <v>1500</v>
      </c>
      <c r="F116" s="389">
        <v>1500</v>
      </c>
      <c r="H116" s="390" t="s">
        <v>1037</v>
      </c>
    </row>
    <row r="117" spans="1:9" x14ac:dyDescent="0.2">
      <c r="A117" s="388" t="s">
        <v>394</v>
      </c>
      <c r="B117" s="388" t="s">
        <v>893</v>
      </c>
      <c r="C117" s="388" t="s">
        <v>797</v>
      </c>
      <c r="E117" s="389">
        <v>1000</v>
      </c>
      <c r="F117" s="389">
        <v>1000</v>
      </c>
      <c r="H117" s="390" t="s">
        <v>1038</v>
      </c>
    </row>
    <row r="118" spans="1:9" x14ac:dyDescent="0.2">
      <c r="A118" s="388" t="s">
        <v>394</v>
      </c>
      <c r="B118" s="388" t="s">
        <v>893</v>
      </c>
      <c r="C118" s="388" t="s">
        <v>883</v>
      </c>
      <c r="E118" s="389">
        <v>2000</v>
      </c>
      <c r="F118" s="389">
        <v>2000</v>
      </c>
      <c r="H118" s="390" t="s">
        <v>1041</v>
      </c>
    </row>
    <row r="119" spans="1:9" x14ac:dyDescent="0.2">
      <c r="A119" s="88" t="s">
        <v>394</v>
      </c>
      <c r="B119" s="88" t="s">
        <v>893</v>
      </c>
      <c r="C119" s="88" t="s">
        <v>308</v>
      </c>
      <c r="D119" s="89">
        <v>500</v>
      </c>
      <c r="E119" s="89">
        <v>20775</v>
      </c>
      <c r="F119" s="89">
        <v>20275</v>
      </c>
      <c r="G119" s="89">
        <v>1000</v>
      </c>
      <c r="H119" s="90" t="s">
        <v>603</v>
      </c>
      <c r="I119" s="91"/>
    </row>
    <row r="120" spans="1:9" x14ac:dyDescent="0.2">
      <c r="A120" s="88" t="s">
        <v>394</v>
      </c>
      <c r="B120" s="88" t="s">
        <v>343</v>
      </c>
      <c r="C120" s="88" t="s">
        <v>308</v>
      </c>
      <c r="D120" s="89">
        <v>575984</v>
      </c>
      <c r="E120" s="89">
        <v>38544795</v>
      </c>
      <c r="F120" s="89">
        <v>38478223</v>
      </c>
      <c r="G120" s="89">
        <v>642556</v>
      </c>
      <c r="H120" s="90" t="s">
        <v>799</v>
      </c>
      <c r="I120" s="91"/>
    </row>
    <row r="121" spans="1:9" x14ac:dyDescent="0.2">
      <c r="A121" s="88" t="s">
        <v>800</v>
      </c>
      <c r="B121" s="88" t="s">
        <v>307</v>
      </c>
      <c r="C121" s="88" t="s">
        <v>308</v>
      </c>
      <c r="D121" s="89"/>
      <c r="E121" s="89">
        <v>639810.36</v>
      </c>
      <c r="F121" s="89">
        <v>639810.36</v>
      </c>
      <c r="G121" s="89"/>
      <c r="H121" s="90" t="s">
        <v>801</v>
      </c>
      <c r="I121" s="91"/>
    </row>
    <row r="122" spans="1:9" x14ac:dyDescent="0.2">
      <c r="A122" s="388" t="s">
        <v>800</v>
      </c>
      <c r="B122" s="388" t="s">
        <v>319</v>
      </c>
      <c r="C122" s="388" t="s">
        <v>1056</v>
      </c>
      <c r="D122" s="389">
        <v>496611.9</v>
      </c>
      <c r="E122" s="389">
        <v>50547.96</v>
      </c>
      <c r="F122" s="389">
        <v>496922.16</v>
      </c>
      <c r="G122" s="389">
        <v>50237.7</v>
      </c>
    </row>
    <row r="123" spans="1:9" x14ac:dyDescent="0.2">
      <c r="A123" s="388" t="s">
        <v>800</v>
      </c>
      <c r="B123" s="388" t="s">
        <v>319</v>
      </c>
      <c r="C123" s="388" t="s">
        <v>1057</v>
      </c>
      <c r="D123" s="389">
        <v>18108</v>
      </c>
      <c r="E123" s="389">
        <v>1812</v>
      </c>
      <c r="F123" s="389">
        <v>18108</v>
      </c>
      <c r="G123" s="389">
        <v>1812</v>
      </c>
    </row>
    <row r="124" spans="1:9" x14ac:dyDescent="0.2">
      <c r="A124" s="388" t="s">
        <v>800</v>
      </c>
      <c r="B124" s="388" t="s">
        <v>319</v>
      </c>
      <c r="C124" s="388" t="s">
        <v>6637</v>
      </c>
      <c r="E124" s="389">
        <v>310.26</v>
      </c>
      <c r="G124" s="389">
        <v>310.26</v>
      </c>
    </row>
    <row r="125" spans="1:9" x14ac:dyDescent="0.2">
      <c r="A125" s="88" t="s">
        <v>800</v>
      </c>
      <c r="B125" s="88" t="s">
        <v>319</v>
      </c>
      <c r="C125" s="88" t="s">
        <v>308</v>
      </c>
      <c r="D125" s="89">
        <v>496611.9</v>
      </c>
      <c r="E125" s="89">
        <v>50547.96</v>
      </c>
      <c r="F125" s="89">
        <v>496922.16</v>
      </c>
      <c r="G125" s="89">
        <v>50237.7</v>
      </c>
      <c r="H125" s="90" t="s">
        <v>1058</v>
      </c>
      <c r="I125" s="91"/>
    </row>
    <row r="126" spans="1:9" x14ac:dyDescent="0.2">
      <c r="A126" s="88" t="s">
        <v>800</v>
      </c>
      <c r="B126" s="88" t="s">
        <v>343</v>
      </c>
      <c r="C126" s="88" t="s">
        <v>308</v>
      </c>
      <c r="D126" s="89">
        <v>496611.9</v>
      </c>
      <c r="E126" s="89">
        <v>690358.32</v>
      </c>
      <c r="F126" s="89">
        <v>1136732.52</v>
      </c>
      <c r="G126" s="89">
        <v>50237.7</v>
      </c>
      <c r="H126" s="90" t="s">
        <v>802</v>
      </c>
      <c r="I126" s="91"/>
    </row>
    <row r="127" spans="1:9" x14ac:dyDescent="0.2">
      <c r="A127" s="88" t="s">
        <v>803</v>
      </c>
      <c r="B127" s="88" t="s">
        <v>307</v>
      </c>
      <c r="C127" s="88" t="s">
        <v>308</v>
      </c>
      <c r="D127" s="89">
        <v>253248</v>
      </c>
      <c r="E127" s="89">
        <v>558153.69999999995</v>
      </c>
      <c r="F127" s="89">
        <v>691111.7</v>
      </c>
      <c r="G127" s="89">
        <v>120290</v>
      </c>
      <c r="H127" s="90" t="s">
        <v>804</v>
      </c>
      <c r="I127" s="91"/>
    </row>
    <row r="128" spans="1:9" x14ac:dyDescent="0.2">
      <c r="A128" s="88" t="s">
        <v>803</v>
      </c>
      <c r="B128" s="88" t="s">
        <v>380</v>
      </c>
      <c r="C128" s="88" t="s">
        <v>308</v>
      </c>
      <c r="D128" s="89">
        <v>300000</v>
      </c>
      <c r="E128" s="89"/>
      <c r="F128" s="89"/>
      <c r="G128" s="89">
        <v>300000</v>
      </c>
      <c r="H128" s="90" t="s">
        <v>1059</v>
      </c>
      <c r="I128" s="91"/>
    </row>
    <row r="129" spans="1:9" x14ac:dyDescent="0.2">
      <c r="A129" s="88" t="s">
        <v>803</v>
      </c>
      <c r="B129" s="88" t="s">
        <v>319</v>
      </c>
      <c r="C129" s="88" t="s">
        <v>308</v>
      </c>
      <c r="D129" s="89">
        <v>50000</v>
      </c>
      <c r="E129" s="89"/>
      <c r="F129" s="89"/>
      <c r="G129" s="89">
        <v>50000</v>
      </c>
      <c r="H129" s="90" t="s">
        <v>805</v>
      </c>
      <c r="I129" s="91"/>
    </row>
    <row r="130" spans="1:9" x14ac:dyDescent="0.2">
      <c r="A130" s="88" t="s">
        <v>803</v>
      </c>
      <c r="B130" s="88" t="s">
        <v>347</v>
      </c>
      <c r="C130" s="88" t="s">
        <v>308</v>
      </c>
      <c r="D130" s="89">
        <v>300000</v>
      </c>
      <c r="E130" s="89">
        <v>1200000</v>
      </c>
      <c r="F130" s="89">
        <v>1200000</v>
      </c>
      <c r="G130" s="89">
        <v>300000</v>
      </c>
      <c r="H130" s="90" t="s">
        <v>806</v>
      </c>
      <c r="I130" s="91"/>
    </row>
    <row r="131" spans="1:9" x14ac:dyDescent="0.2">
      <c r="A131" s="88" t="s">
        <v>803</v>
      </c>
      <c r="B131" s="88" t="s">
        <v>343</v>
      </c>
      <c r="C131" s="88" t="s">
        <v>308</v>
      </c>
      <c r="D131" s="89">
        <v>903248</v>
      </c>
      <c r="E131" s="89">
        <v>1758153.7</v>
      </c>
      <c r="F131" s="89">
        <v>1891111.7</v>
      </c>
      <c r="G131" s="89">
        <v>770290</v>
      </c>
      <c r="H131" s="90" t="s">
        <v>804</v>
      </c>
      <c r="I131" s="91"/>
    </row>
    <row r="132" spans="1:9" x14ac:dyDescent="0.2">
      <c r="A132" s="88" t="s">
        <v>604</v>
      </c>
      <c r="B132" s="88" t="s">
        <v>822</v>
      </c>
      <c r="C132" s="88" t="s">
        <v>308</v>
      </c>
      <c r="D132" s="89">
        <v>100000</v>
      </c>
      <c r="E132" s="89"/>
      <c r="F132" s="89"/>
      <c r="G132" s="89">
        <v>100000</v>
      </c>
      <c r="H132" s="90" t="s">
        <v>1291</v>
      </c>
      <c r="I132" s="91"/>
    </row>
    <row r="133" spans="1:9" x14ac:dyDescent="0.2">
      <c r="A133" s="88" t="s">
        <v>604</v>
      </c>
      <c r="B133" s="88" t="s">
        <v>343</v>
      </c>
      <c r="C133" s="88" t="s">
        <v>308</v>
      </c>
      <c r="D133" s="89">
        <v>100000</v>
      </c>
      <c r="E133" s="89"/>
      <c r="F133" s="89"/>
      <c r="G133" s="89">
        <v>100000</v>
      </c>
      <c r="H133" s="90" t="s">
        <v>116</v>
      </c>
      <c r="I133" s="91"/>
    </row>
    <row r="134" spans="1:9" x14ac:dyDescent="0.2">
      <c r="A134" s="88" t="s">
        <v>807</v>
      </c>
      <c r="B134" s="88" t="s">
        <v>307</v>
      </c>
      <c r="C134" s="88" t="s">
        <v>308</v>
      </c>
      <c r="D134" s="89">
        <v>277</v>
      </c>
      <c r="E134" s="89">
        <v>2867828.92</v>
      </c>
      <c r="F134" s="89">
        <v>2870354.92</v>
      </c>
      <c r="G134" s="89">
        <v>-2249</v>
      </c>
      <c r="H134" s="90" t="s">
        <v>808</v>
      </c>
      <c r="I134" s="91"/>
    </row>
    <row r="135" spans="1:9" x14ac:dyDescent="0.2">
      <c r="A135" s="388" t="s">
        <v>807</v>
      </c>
      <c r="B135" s="388" t="s">
        <v>380</v>
      </c>
      <c r="C135" s="388" t="s">
        <v>1056</v>
      </c>
      <c r="E135" s="389">
        <v>921192.03</v>
      </c>
      <c r="F135" s="389">
        <v>921192.03</v>
      </c>
    </row>
    <row r="136" spans="1:9" x14ac:dyDescent="0.2">
      <c r="A136" s="388" t="s">
        <v>807</v>
      </c>
      <c r="B136" s="388" t="s">
        <v>380</v>
      </c>
      <c r="C136" s="388" t="s">
        <v>1057</v>
      </c>
      <c r="E136" s="389">
        <v>33386.5</v>
      </c>
      <c r="F136" s="389">
        <v>33386.5</v>
      </c>
    </row>
    <row r="137" spans="1:9" x14ac:dyDescent="0.2">
      <c r="A137" s="388" t="s">
        <v>807</v>
      </c>
      <c r="B137" s="388" t="s">
        <v>380</v>
      </c>
      <c r="C137" s="388" t="s">
        <v>5364</v>
      </c>
      <c r="E137" s="389">
        <v>71.05</v>
      </c>
      <c r="F137" s="389">
        <v>71.05</v>
      </c>
    </row>
    <row r="138" spans="1:9" x14ac:dyDescent="0.2">
      <c r="A138" s="88" t="s">
        <v>807</v>
      </c>
      <c r="B138" s="88" t="s">
        <v>380</v>
      </c>
      <c r="C138" s="88" t="s">
        <v>308</v>
      </c>
      <c r="D138" s="89"/>
      <c r="E138" s="89">
        <v>921192.03</v>
      </c>
      <c r="F138" s="89">
        <v>921192.03</v>
      </c>
      <c r="G138" s="89"/>
      <c r="H138" s="90" t="s">
        <v>809</v>
      </c>
      <c r="I138" s="91"/>
    </row>
    <row r="139" spans="1:9" x14ac:dyDescent="0.2">
      <c r="A139" s="88" t="s">
        <v>807</v>
      </c>
      <c r="B139" s="88" t="s">
        <v>343</v>
      </c>
      <c r="C139" s="88" t="s">
        <v>308</v>
      </c>
      <c r="D139" s="89">
        <v>277</v>
      </c>
      <c r="E139" s="89">
        <v>3789020.95</v>
      </c>
      <c r="F139" s="89">
        <v>3791546.95</v>
      </c>
      <c r="G139" s="89">
        <v>-2249</v>
      </c>
      <c r="H139" s="90" t="s">
        <v>810</v>
      </c>
      <c r="I139" s="91"/>
    </row>
    <row r="140" spans="1:9" x14ac:dyDescent="0.2">
      <c r="A140" s="88" t="s">
        <v>811</v>
      </c>
      <c r="B140" s="88" t="s">
        <v>307</v>
      </c>
      <c r="C140" s="88" t="s">
        <v>308</v>
      </c>
      <c r="D140" s="89">
        <v>-112650.95</v>
      </c>
      <c r="E140" s="89">
        <v>1947165.28</v>
      </c>
      <c r="F140" s="89">
        <v>1850578.62</v>
      </c>
      <c r="G140" s="89">
        <v>-16064.29</v>
      </c>
      <c r="H140" s="90" t="s">
        <v>703</v>
      </c>
      <c r="I140" s="91"/>
    </row>
    <row r="141" spans="1:9" x14ac:dyDescent="0.2">
      <c r="A141" s="88" t="s">
        <v>811</v>
      </c>
      <c r="B141" s="88" t="s">
        <v>384</v>
      </c>
      <c r="C141" s="88" t="s">
        <v>308</v>
      </c>
      <c r="D141" s="89"/>
      <c r="E141" s="89">
        <v>62855</v>
      </c>
      <c r="F141" s="89">
        <v>62855</v>
      </c>
      <c r="G141" s="89"/>
      <c r="H141" s="90" t="s">
        <v>812</v>
      </c>
      <c r="I141" s="91"/>
    </row>
    <row r="142" spans="1:9" x14ac:dyDescent="0.2">
      <c r="A142" s="88" t="s">
        <v>811</v>
      </c>
      <c r="B142" s="88" t="s">
        <v>343</v>
      </c>
      <c r="C142" s="88" t="s">
        <v>308</v>
      </c>
      <c r="D142" s="89">
        <v>-112650.95</v>
      </c>
      <c r="E142" s="89">
        <v>2010020.28</v>
      </c>
      <c r="F142" s="89">
        <v>1913433.62</v>
      </c>
      <c r="G142" s="89">
        <v>-16064.29</v>
      </c>
      <c r="H142" s="90" t="s">
        <v>813</v>
      </c>
      <c r="I142" s="91"/>
    </row>
    <row r="143" spans="1:9" x14ac:dyDescent="0.2">
      <c r="A143" s="88" t="s">
        <v>814</v>
      </c>
      <c r="B143" s="88" t="s">
        <v>307</v>
      </c>
      <c r="C143" s="88" t="s">
        <v>308</v>
      </c>
      <c r="D143" s="89"/>
      <c r="E143" s="89">
        <v>2396335.88</v>
      </c>
      <c r="F143" s="89">
        <v>2396335.88</v>
      </c>
      <c r="G143" s="89"/>
      <c r="H143" s="90" t="s">
        <v>815</v>
      </c>
      <c r="I143" s="91"/>
    </row>
    <row r="144" spans="1:9" x14ac:dyDescent="0.2">
      <c r="A144" s="388" t="s">
        <v>814</v>
      </c>
      <c r="B144" s="388" t="s">
        <v>319</v>
      </c>
      <c r="C144" s="388" t="s">
        <v>1056</v>
      </c>
      <c r="E144" s="389">
        <v>1806793.51</v>
      </c>
      <c r="F144" s="389">
        <v>1806793.51</v>
      </c>
    </row>
    <row r="145" spans="1:11" x14ac:dyDescent="0.2">
      <c r="A145" s="388" t="s">
        <v>814</v>
      </c>
      <c r="B145" s="388" t="s">
        <v>319</v>
      </c>
      <c r="C145" s="388" t="s">
        <v>1057</v>
      </c>
      <c r="E145" s="389">
        <v>65773</v>
      </c>
      <c r="F145" s="389">
        <v>65773</v>
      </c>
    </row>
    <row r="146" spans="1:11" x14ac:dyDescent="0.2">
      <c r="A146" s="88" t="s">
        <v>814</v>
      </c>
      <c r="B146" s="88" t="s">
        <v>319</v>
      </c>
      <c r="C146" s="88" t="s">
        <v>308</v>
      </c>
      <c r="D146" s="89"/>
      <c r="E146" s="89">
        <v>1806793.51</v>
      </c>
      <c r="F146" s="89">
        <v>1806793.51</v>
      </c>
      <c r="G146" s="89"/>
      <c r="H146" s="90" t="s">
        <v>816</v>
      </c>
      <c r="I146" s="91"/>
    </row>
    <row r="147" spans="1:11" x14ac:dyDescent="0.2">
      <c r="A147" s="88" t="s">
        <v>814</v>
      </c>
      <c r="B147" s="88" t="s">
        <v>343</v>
      </c>
      <c r="C147" s="88" t="s">
        <v>308</v>
      </c>
      <c r="D147" s="89"/>
      <c r="E147" s="89">
        <v>4203129.3899999997</v>
      </c>
      <c r="F147" s="89">
        <v>4203129.3899999997</v>
      </c>
      <c r="G147" s="89"/>
      <c r="H147" s="90" t="s">
        <v>817</v>
      </c>
      <c r="I147" s="91"/>
    </row>
    <row r="148" spans="1:11" x14ac:dyDescent="0.2">
      <c r="A148" s="88" t="s">
        <v>818</v>
      </c>
      <c r="B148" s="88" t="s">
        <v>307</v>
      </c>
      <c r="C148" s="88" t="s">
        <v>308</v>
      </c>
      <c r="D148" s="89">
        <v>-336465</v>
      </c>
      <c r="E148" s="89">
        <v>6198322</v>
      </c>
      <c r="F148" s="89">
        <v>6216715</v>
      </c>
      <c r="G148" s="89">
        <v>-354858</v>
      </c>
      <c r="H148" s="90" t="s">
        <v>819</v>
      </c>
      <c r="I148" s="91"/>
    </row>
    <row r="149" spans="1:11" x14ac:dyDescent="0.2">
      <c r="A149" s="88" t="s">
        <v>818</v>
      </c>
      <c r="B149" s="88" t="s">
        <v>347</v>
      </c>
      <c r="C149" s="88" t="s">
        <v>308</v>
      </c>
      <c r="D149" s="89">
        <v>-9810</v>
      </c>
      <c r="E149" s="89">
        <v>106960</v>
      </c>
      <c r="F149" s="89">
        <v>97150</v>
      </c>
      <c r="G149" s="89"/>
      <c r="H149" s="90" t="s">
        <v>820</v>
      </c>
      <c r="I149" s="91"/>
    </row>
    <row r="150" spans="1:11" x14ac:dyDescent="0.2">
      <c r="A150" s="88" t="s">
        <v>818</v>
      </c>
      <c r="B150" s="88" t="s">
        <v>394</v>
      </c>
      <c r="C150" s="88" t="s">
        <v>308</v>
      </c>
      <c r="D150" s="89"/>
      <c r="E150" s="89">
        <v>275945</v>
      </c>
      <c r="F150" s="89">
        <v>329852</v>
      </c>
      <c r="G150" s="89">
        <v>-53907</v>
      </c>
      <c r="H150" s="90" t="s">
        <v>6638</v>
      </c>
      <c r="I150" s="91"/>
    </row>
    <row r="151" spans="1:11" x14ac:dyDescent="0.2">
      <c r="A151" s="88" t="s">
        <v>818</v>
      </c>
      <c r="B151" s="88" t="s">
        <v>822</v>
      </c>
      <c r="C151" s="88" t="s">
        <v>308</v>
      </c>
      <c r="D151" s="89"/>
      <c r="E151" s="89">
        <v>23304</v>
      </c>
      <c r="F151" s="89">
        <v>23304</v>
      </c>
      <c r="G151" s="89"/>
      <c r="H151" s="90" t="s">
        <v>823</v>
      </c>
      <c r="I151" s="91"/>
    </row>
    <row r="152" spans="1:11" x14ac:dyDescent="0.2">
      <c r="A152" s="88" t="s">
        <v>818</v>
      </c>
      <c r="B152" s="88" t="s">
        <v>343</v>
      </c>
      <c r="C152" s="88" t="s">
        <v>308</v>
      </c>
      <c r="D152" s="89">
        <v>-346275</v>
      </c>
      <c r="E152" s="89">
        <v>6604531</v>
      </c>
      <c r="F152" s="89">
        <v>6667021</v>
      </c>
      <c r="G152" s="89">
        <v>-408765</v>
      </c>
      <c r="H152" s="90" t="s">
        <v>824</v>
      </c>
      <c r="I152" s="91"/>
    </row>
    <row r="153" spans="1:11" x14ac:dyDescent="0.2">
      <c r="A153" s="88" t="s">
        <v>825</v>
      </c>
      <c r="B153" s="88" t="s">
        <v>307</v>
      </c>
      <c r="C153" s="88" t="s">
        <v>308</v>
      </c>
      <c r="D153" s="89"/>
      <c r="E153" s="89">
        <v>40880</v>
      </c>
      <c r="F153" s="89">
        <v>40880</v>
      </c>
      <c r="G153" s="89"/>
      <c r="H153" s="90" t="s">
        <v>826</v>
      </c>
      <c r="I153" s="91"/>
    </row>
    <row r="154" spans="1:11" x14ac:dyDescent="0.2">
      <c r="A154" s="88" t="s">
        <v>825</v>
      </c>
      <c r="B154" s="88" t="s">
        <v>319</v>
      </c>
      <c r="C154" s="88" t="s">
        <v>308</v>
      </c>
      <c r="D154" s="89"/>
      <c r="E154" s="89">
        <v>270</v>
      </c>
      <c r="F154" s="89">
        <v>270</v>
      </c>
      <c r="G154" s="89"/>
      <c r="H154" s="90" t="s">
        <v>1061</v>
      </c>
      <c r="I154" s="91"/>
    </row>
    <row r="155" spans="1:11" x14ac:dyDescent="0.2">
      <c r="A155" s="88" t="s">
        <v>825</v>
      </c>
      <c r="B155" s="88" t="s">
        <v>343</v>
      </c>
      <c r="C155" s="88" t="s">
        <v>308</v>
      </c>
      <c r="D155" s="89"/>
      <c r="E155" s="89">
        <v>41150</v>
      </c>
      <c r="F155" s="89">
        <v>41150</v>
      </c>
      <c r="G155" s="89"/>
      <c r="H155" s="90" t="s">
        <v>827</v>
      </c>
      <c r="I155" s="91"/>
    </row>
    <row r="156" spans="1:11" x14ac:dyDescent="0.2">
      <c r="A156" s="88" t="s">
        <v>828</v>
      </c>
      <c r="B156" s="88" t="s">
        <v>307</v>
      </c>
      <c r="C156" s="88" t="s">
        <v>308</v>
      </c>
      <c r="D156" s="89">
        <v>-122687</v>
      </c>
      <c r="E156" s="89">
        <v>2246283</v>
      </c>
      <c r="F156" s="89">
        <v>2333510</v>
      </c>
      <c r="G156" s="89">
        <v>-209914</v>
      </c>
      <c r="H156" s="90" t="s">
        <v>829</v>
      </c>
      <c r="I156" s="91"/>
    </row>
    <row r="157" spans="1:11" x14ac:dyDescent="0.2">
      <c r="A157" s="88" t="s">
        <v>828</v>
      </c>
      <c r="B157" s="88" t="s">
        <v>319</v>
      </c>
      <c r="C157" s="88" t="s">
        <v>308</v>
      </c>
      <c r="D157" s="89">
        <v>-37343</v>
      </c>
      <c r="E157" s="89">
        <v>1034954</v>
      </c>
      <c r="F157" s="89">
        <v>1098375</v>
      </c>
      <c r="G157" s="89">
        <v>-100764</v>
      </c>
      <c r="H157" s="90" t="s">
        <v>830</v>
      </c>
      <c r="I157" s="91"/>
    </row>
    <row r="158" spans="1:11" x14ac:dyDescent="0.2">
      <c r="A158" s="88" t="s">
        <v>828</v>
      </c>
      <c r="B158" s="88" t="s">
        <v>343</v>
      </c>
      <c r="C158" s="88" t="s">
        <v>308</v>
      </c>
      <c r="D158" s="89">
        <v>-160030</v>
      </c>
      <c r="E158" s="89">
        <v>3281237</v>
      </c>
      <c r="F158" s="89">
        <v>3431885</v>
      </c>
      <c r="G158" s="89">
        <v>-310678</v>
      </c>
      <c r="H158" s="90" t="s">
        <v>831</v>
      </c>
      <c r="I158" s="91"/>
    </row>
    <row r="159" spans="1:11" x14ac:dyDescent="0.2">
      <c r="A159" s="88" t="s">
        <v>832</v>
      </c>
      <c r="B159" s="88" t="s">
        <v>307</v>
      </c>
      <c r="C159" s="88" t="s">
        <v>308</v>
      </c>
      <c r="D159" s="89">
        <v>-542797.98</v>
      </c>
      <c r="E159" s="89">
        <v>14656237.470000001</v>
      </c>
      <c r="F159" s="89">
        <v>14368645.720000001</v>
      </c>
      <c r="G159" s="89">
        <v>-255206.23</v>
      </c>
      <c r="H159" s="90" t="s">
        <v>833</v>
      </c>
      <c r="I159" s="880" t="s">
        <v>7245</v>
      </c>
      <c r="J159" s="795">
        <v>-530010.63</v>
      </c>
      <c r="K159" s="882" t="s">
        <v>7247</v>
      </c>
    </row>
    <row r="160" spans="1:11" x14ac:dyDescent="0.2">
      <c r="A160" s="88" t="s">
        <v>832</v>
      </c>
      <c r="B160" s="88" t="s">
        <v>380</v>
      </c>
      <c r="C160" s="88" t="s">
        <v>308</v>
      </c>
      <c r="D160" s="89"/>
      <c r="E160" s="89">
        <v>409142.1</v>
      </c>
      <c r="F160" s="89">
        <v>409142.1</v>
      </c>
      <c r="G160" s="89"/>
      <c r="H160" s="90" t="s">
        <v>834</v>
      </c>
      <c r="I160" s="1019" t="s">
        <v>7248</v>
      </c>
      <c r="J160" s="374">
        <v>274805.40000000002</v>
      </c>
      <c r="K160" s="900" t="s">
        <v>7246</v>
      </c>
    </row>
    <row r="161" spans="1:11" x14ac:dyDescent="0.2">
      <c r="A161" s="88" t="s">
        <v>832</v>
      </c>
      <c r="B161" s="88" t="s">
        <v>319</v>
      </c>
      <c r="C161" s="88" t="s">
        <v>308</v>
      </c>
      <c r="D161" s="89">
        <v>-16323.41</v>
      </c>
      <c r="E161" s="89">
        <v>1776296.41</v>
      </c>
      <c r="F161" s="89">
        <v>2956629.04</v>
      </c>
      <c r="G161" s="89">
        <v>-1196656.04</v>
      </c>
      <c r="H161" s="90" t="s">
        <v>835</v>
      </c>
      <c r="I161" s="1020"/>
      <c r="J161" s="374">
        <f>SUM(J159:J160)</f>
        <v>-255205.22999999998</v>
      </c>
      <c r="K161" s="901"/>
    </row>
    <row r="162" spans="1:11" x14ac:dyDescent="0.2">
      <c r="A162" s="88" t="s">
        <v>832</v>
      </c>
      <c r="B162" s="88" t="s">
        <v>349</v>
      </c>
      <c r="C162" s="88" t="s">
        <v>308</v>
      </c>
      <c r="D162" s="89">
        <v>-5900</v>
      </c>
      <c r="E162" s="89">
        <v>72600</v>
      </c>
      <c r="F162" s="89">
        <v>72600</v>
      </c>
      <c r="G162" s="89">
        <v>-5900</v>
      </c>
      <c r="H162" s="90" t="s">
        <v>836</v>
      </c>
      <c r="I162" s="136"/>
    </row>
    <row r="163" spans="1:11" x14ac:dyDescent="0.2">
      <c r="A163" s="88" t="s">
        <v>832</v>
      </c>
      <c r="B163" s="88" t="s">
        <v>320</v>
      </c>
      <c r="C163" s="88" t="s">
        <v>308</v>
      </c>
      <c r="D163" s="89"/>
      <c r="E163" s="89">
        <v>15000</v>
      </c>
      <c r="F163" s="89">
        <v>15000</v>
      </c>
      <c r="G163" s="89"/>
      <c r="H163" s="90" t="s">
        <v>1063</v>
      </c>
      <c r="I163" s="91"/>
    </row>
    <row r="164" spans="1:11" x14ac:dyDescent="0.2">
      <c r="A164" s="88" t="s">
        <v>832</v>
      </c>
      <c r="B164" s="88" t="s">
        <v>822</v>
      </c>
      <c r="C164" s="88" t="s">
        <v>308</v>
      </c>
      <c r="D164" s="89">
        <v>-36102.959999999999</v>
      </c>
      <c r="E164" s="89">
        <v>145066.26</v>
      </c>
      <c r="F164" s="89">
        <v>146348.72</v>
      </c>
      <c r="G164" s="89">
        <v>-37385.42</v>
      </c>
      <c r="H164" s="90" t="s">
        <v>839</v>
      </c>
      <c r="I164" s="91"/>
    </row>
    <row r="165" spans="1:11" x14ac:dyDescent="0.2">
      <c r="A165" s="88" t="s">
        <v>832</v>
      </c>
      <c r="B165" s="88" t="s">
        <v>840</v>
      </c>
      <c r="C165" s="88" t="s">
        <v>308</v>
      </c>
      <c r="D165" s="89"/>
      <c r="E165" s="89">
        <v>1815200</v>
      </c>
      <c r="F165" s="89">
        <v>1815200</v>
      </c>
      <c r="G165" s="89"/>
      <c r="H165" s="90" t="s">
        <v>841</v>
      </c>
      <c r="I165" s="91"/>
    </row>
    <row r="166" spans="1:11" x14ac:dyDescent="0.2">
      <c r="A166" s="88" t="s">
        <v>832</v>
      </c>
      <c r="B166" s="88" t="s">
        <v>842</v>
      </c>
      <c r="C166" s="88" t="s">
        <v>308</v>
      </c>
      <c r="D166" s="89">
        <v>-600000</v>
      </c>
      <c r="E166" s="89">
        <v>600000</v>
      </c>
      <c r="F166" s="89">
        <v>600000</v>
      </c>
      <c r="G166" s="89">
        <v>-600000</v>
      </c>
      <c r="H166" s="90" t="s">
        <v>843</v>
      </c>
      <c r="I166" s="136">
        <f>G152</f>
        <v>-408765</v>
      </c>
    </row>
    <row r="167" spans="1:11" x14ac:dyDescent="0.2">
      <c r="A167" s="88" t="s">
        <v>832</v>
      </c>
      <c r="B167" s="88" t="s">
        <v>343</v>
      </c>
      <c r="C167" s="88" t="s">
        <v>308</v>
      </c>
      <c r="D167" s="89">
        <v>-1201124.3500000001</v>
      </c>
      <c r="E167" s="89">
        <v>19489542.239999998</v>
      </c>
      <c r="F167" s="89">
        <v>20383565.579999998</v>
      </c>
      <c r="G167" s="89">
        <v>-2095147.69</v>
      </c>
      <c r="H167" s="90" t="s">
        <v>844</v>
      </c>
      <c r="I167" s="878">
        <f>G159-275000+G161+G162+G166</f>
        <v>-2332762.27</v>
      </c>
    </row>
    <row r="168" spans="1:11" x14ac:dyDescent="0.2">
      <c r="A168" s="88" t="s">
        <v>845</v>
      </c>
      <c r="B168" s="88" t="s">
        <v>307</v>
      </c>
      <c r="C168" s="88" t="s">
        <v>308</v>
      </c>
      <c r="D168" s="89">
        <v>4880</v>
      </c>
      <c r="E168" s="89">
        <v>1457600</v>
      </c>
      <c r="F168" s="89">
        <v>1322720</v>
      </c>
      <c r="G168" s="89">
        <v>139760</v>
      </c>
      <c r="H168" s="90" t="s">
        <v>846</v>
      </c>
      <c r="I168" s="136">
        <f>SUM(I166:I167)</f>
        <v>-2741527.27</v>
      </c>
      <c r="J168" t="s">
        <v>6646</v>
      </c>
    </row>
    <row r="169" spans="1:11" x14ac:dyDescent="0.2">
      <c r="A169" s="88" t="s">
        <v>845</v>
      </c>
      <c r="B169" s="88" t="s">
        <v>343</v>
      </c>
      <c r="C169" s="88" t="s">
        <v>308</v>
      </c>
      <c r="D169" s="89">
        <v>4880</v>
      </c>
      <c r="E169" s="89">
        <v>1457600</v>
      </c>
      <c r="F169" s="89">
        <v>1322720</v>
      </c>
      <c r="G169" s="89">
        <v>139760</v>
      </c>
      <c r="H169" s="90" t="s">
        <v>846</v>
      </c>
      <c r="I169" s="91"/>
    </row>
    <row r="170" spans="1:11" x14ac:dyDescent="0.2">
      <c r="A170" s="88" t="s">
        <v>847</v>
      </c>
      <c r="B170" s="88" t="s">
        <v>307</v>
      </c>
      <c r="C170" s="88" t="s">
        <v>308</v>
      </c>
      <c r="D170" s="89">
        <v>-65370</v>
      </c>
      <c r="E170" s="89">
        <v>1319749</v>
      </c>
      <c r="F170" s="89">
        <v>1381707</v>
      </c>
      <c r="G170" s="89">
        <v>-127328</v>
      </c>
      <c r="H170" s="90" t="s">
        <v>710</v>
      </c>
      <c r="I170" s="91"/>
    </row>
    <row r="171" spans="1:11" x14ac:dyDescent="0.2">
      <c r="A171" s="88" t="s">
        <v>847</v>
      </c>
      <c r="B171" s="88" t="s">
        <v>319</v>
      </c>
      <c r="C171" s="88" t="s">
        <v>308</v>
      </c>
      <c r="D171" s="89">
        <v>2300</v>
      </c>
      <c r="E171" s="89">
        <v>66369</v>
      </c>
      <c r="F171" s="89">
        <v>78133</v>
      </c>
      <c r="G171" s="89">
        <v>-9464</v>
      </c>
      <c r="H171" s="90" t="s">
        <v>711</v>
      </c>
      <c r="I171" s="91"/>
    </row>
    <row r="172" spans="1:11" x14ac:dyDescent="0.2">
      <c r="A172" s="88" t="s">
        <v>847</v>
      </c>
      <c r="B172" s="88" t="s">
        <v>347</v>
      </c>
      <c r="C172" s="88" t="s">
        <v>308</v>
      </c>
      <c r="D172" s="89">
        <v>1195</v>
      </c>
      <c r="E172" s="89">
        <v>1805</v>
      </c>
      <c r="F172" s="89">
        <v>1760</v>
      </c>
      <c r="G172" s="89">
        <v>1240</v>
      </c>
      <c r="H172" s="90" t="s">
        <v>848</v>
      </c>
      <c r="I172" s="91"/>
    </row>
    <row r="173" spans="1:11" x14ac:dyDescent="0.2">
      <c r="A173" s="88" t="s">
        <v>847</v>
      </c>
      <c r="B173" s="88" t="s">
        <v>822</v>
      </c>
      <c r="C173" s="88" t="s">
        <v>308</v>
      </c>
      <c r="D173" s="89"/>
      <c r="E173" s="89">
        <v>89600</v>
      </c>
      <c r="F173" s="89">
        <v>89600</v>
      </c>
      <c r="G173" s="89"/>
      <c r="H173" s="90" t="s">
        <v>713</v>
      </c>
      <c r="I173" s="91"/>
    </row>
    <row r="174" spans="1:11" x14ac:dyDescent="0.2">
      <c r="A174" s="88" t="s">
        <v>847</v>
      </c>
      <c r="B174" s="88" t="s">
        <v>343</v>
      </c>
      <c r="C174" s="88" t="s">
        <v>308</v>
      </c>
      <c r="D174" s="89">
        <v>-61875</v>
      </c>
      <c r="E174" s="89">
        <v>1477523</v>
      </c>
      <c r="F174" s="89">
        <v>1551200</v>
      </c>
      <c r="G174" s="89">
        <v>-135552</v>
      </c>
      <c r="H174" s="90" t="s">
        <v>849</v>
      </c>
      <c r="I174" s="91"/>
    </row>
    <row r="175" spans="1:11" x14ac:dyDescent="0.2">
      <c r="A175" s="88" t="s">
        <v>850</v>
      </c>
      <c r="B175" s="88" t="s">
        <v>319</v>
      </c>
      <c r="C175" s="88" t="s">
        <v>308</v>
      </c>
      <c r="D175" s="89">
        <v>171987.41</v>
      </c>
      <c r="E175" s="89">
        <v>1549182.23</v>
      </c>
      <c r="F175" s="89">
        <v>1470515.44</v>
      </c>
      <c r="G175" s="89">
        <v>250654.2</v>
      </c>
      <c r="H175" s="90" t="s">
        <v>851</v>
      </c>
      <c r="I175" s="91"/>
    </row>
    <row r="176" spans="1:11" x14ac:dyDescent="0.2">
      <c r="A176" s="88" t="s">
        <v>850</v>
      </c>
      <c r="B176" s="88" t="s">
        <v>349</v>
      </c>
      <c r="C176" s="88" t="s">
        <v>308</v>
      </c>
      <c r="D176" s="89">
        <v>250401</v>
      </c>
      <c r="E176" s="89">
        <v>220045</v>
      </c>
      <c r="F176" s="89">
        <v>250401</v>
      </c>
      <c r="G176" s="89">
        <v>220045</v>
      </c>
      <c r="H176" s="90" t="s">
        <v>5464</v>
      </c>
      <c r="I176" s="91"/>
    </row>
    <row r="177" spans="1:9" x14ac:dyDescent="0.2">
      <c r="A177" s="88" t="s">
        <v>850</v>
      </c>
      <c r="B177" s="88" t="s">
        <v>320</v>
      </c>
      <c r="C177" s="88" t="s">
        <v>308</v>
      </c>
      <c r="D177" s="89">
        <v>93950.399999999994</v>
      </c>
      <c r="E177" s="89">
        <v>664290</v>
      </c>
      <c r="F177" s="89">
        <v>165029.43</v>
      </c>
      <c r="G177" s="89">
        <v>593210.97</v>
      </c>
      <c r="H177" s="90" t="s">
        <v>5365</v>
      </c>
      <c r="I177" s="91"/>
    </row>
    <row r="178" spans="1:9" x14ac:dyDescent="0.2">
      <c r="A178" s="88" t="s">
        <v>850</v>
      </c>
      <c r="B178" s="88" t="s">
        <v>321</v>
      </c>
      <c r="C178" s="88" t="s">
        <v>308</v>
      </c>
      <c r="D178" s="89">
        <v>331461.27</v>
      </c>
      <c r="E178" s="89">
        <v>623983.66</v>
      </c>
      <c r="F178" s="89">
        <v>471461.27</v>
      </c>
      <c r="G178" s="89">
        <v>483983.66</v>
      </c>
      <c r="H178" s="90" t="s">
        <v>5975</v>
      </c>
      <c r="I178" s="91"/>
    </row>
    <row r="179" spans="1:9" x14ac:dyDescent="0.2">
      <c r="A179" s="88" t="s">
        <v>850</v>
      </c>
      <c r="B179" s="88" t="s">
        <v>347</v>
      </c>
      <c r="C179" s="88" t="s">
        <v>308</v>
      </c>
      <c r="D179" s="89"/>
      <c r="E179" s="89">
        <v>101351.38</v>
      </c>
      <c r="F179" s="89">
        <v>27940.11</v>
      </c>
      <c r="G179" s="89">
        <v>73411.27</v>
      </c>
      <c r="H179" s="90" t="s">
        <v>6639</v>
      </c>
      <c r="I179" s="91"/>
    </row>
    <row r="180" spans="1:9" x14ac:dyDescent="0.2">
      <c r="A180" s="88" t="s">
        <v>850</v>
      </c>
      <c r="B180" s="88" t="s">
        <v>959</v>
      </c>
      <c r="C180" s="88" t="s">
        <v>308</v>
      </c>
      <c r="D180" s="89"/>
      <c r="E180" s="89">
        <v>121968</v>
      </c>
      <c r="F180" s="89">
        <v>121968</v>
      </c>
      <c r="G180" s="89"/>
      <c r="H180" s="90" t="s">
        <v>1064</v>
      </c>
      <c r="I180" s="91"/>
    </row>
    <row r="181" spans="1:9" x14ac:dyDescent="0.2">
      <c r="A181" s="88" t="s">
        <v>850</v>
      </c>
      <c r="B181" s="88" t="s">
        <v>853</v>
      </c>
      <c r="C181" s="88" t="s">
        <v>308</v>
      </c>
      <c r="D181" s="89">
        <v>3894.55</v>
      </c>
      <c r="E181" s="89">
        <v>3794.55</v>
      </c>
      <c r="F181" s="89">
        <v>3794.55</v>
      </c>
      <c r="G181" s="89">
        <v>3894.55</v>
      </c>
      <c r="H181" s="90" t="s">
        <v>854</v>
      </c>
      <c r="I181" s="91"/>
    </row>
    <row r="182" spans="1:9" x14ac:dyDescent="0.2">
      <c r="A182" s="88" t="s">
        <v>850</v>
      </c>
      <c r="B182" s="88" t="s">
        <v>822</v>
      </c>
      <c r="C182" s="88" t="s">
        <v>308</v>
      </c>
      <c r="D182" s="89">
        <v>72500</v>
      </c>
      <c r="E182" s="89"/>
      <c r="F182" s="89">
        <v>60000</v>
      </c>
      <c r="G182" s="89">
        <v>12500</v>
      </c>
      <c r="H182" s="90" t="s">
        <v>1292</v>
      </c>
      <c r="I182" s="91"/>
    </row>
    <row r="183" spans="1:9" x14ac:dyDescent="0.2">
      <c r="A183" s="88" t="s">
        <v>850</v>
      </c>
      <c r="B183" s="88" t="s">
        <v>698</v>
      </c>
      <c r="C183" s="88" t="s">
        <v>308</v>
      </c>
      <c r="D183" s="89">
        <v>38048.800000000003</v>
      </c>
      <c r="E183" s="89"/>
      <c r="F183" s="89">
        <v>28536.6</v>
      </c>
      <c r="G183" s="89">
        <v>9512.2000000000007</v>
      </c>
      <c r="H183" s="90" t="s">
        <v>1293</v>
      </c>
      <c r="I183" s="91"/>
    </row>
    <row r="184" spans="1:9" x14ac:dyDescent="0.2">
      <c r="A184" s="88" t="s">
        <v>850</v>
      </c>
      <c r="B184" s="88" t="s">
        <v>343</v>
      </c>
      <c r="C184" s="88" t="s">
        <v>308</v>
      </c>
      <c r="D184" s="89">
        <v>962243.43</v>
      </c>
      <c r="E184" s="89">
        <v>3284614.82</v>
      </c>
      <c r="F184" s="89">
        <v>2599646.4</v>
      </c>
      <c r="G184" s="89">
        <v>1647211.85</v>
      </c>
      <c r="H184" s="90" t="s">
        <v>855</v>
      </c>
      <c r="I184" s="136">
        <f>G184-G176</f>
        <v>1427166.85</v>
      </c>
    </row>
    <row r="185" spans="1:9" x14ac:dyDescent="0.2">
      <c r="A185" s="388" t="s">
        <v>1065</v>
      </c>
      <c r="B185" s="388" t="s">
        <v>822</v>
      </c>
      <c r="C185" s="388" t="s">
        <v>1047</v>
      </c>
      <c r="D185" s="389">
        <v>1018684</v>
      </c>
      <c r="E185" s="389">
        <v>970503</v>
      </c>
      <c r="F185" s="389">
        <v>1011801</v>
      </c>
      <c r="G185" s="389">
        <v>977386</v>
      </c>
      <c r="H185" s="390" t="s">
        <v>1048</v>
      </c>
    </row>
    <row r="186" spans="1:9" x14ac:dyDescent="0.2">
      <c r="A186" s="88" t="s">
        <v>1065</v>
      </c>
      <c r="B186" s="88" t="s">
        <v>822</v>
      </c>
      <c r="C186" s="88" t="s">
        <v>308</v>
      </c>
      <c r="D186" s="89">
        <v>1018684</v>
      </c>
      <c r="E186" s="89">
        <v>970503</v>
      </c>
      <c r="F186" s="89">
        <v>1011801</v>
      </c>
      <c r="G186" s="89">
        <v>977386</v>
      </c>
      <c r="H186" s="90" t="s">
        <v>1066</v>
      </c>
      <c r="I186" s="91"/>
    </row>
    <row r="187" spans="1:9" x14ac:dyDescent="0.2">
      <c r="A187" s="388" t="s">
        <v>1065</v>
      </c>
      <c r="B187" s="388" t="s">
        <v>840</v>
      </c>
      <c r="C187" s="388" t="s">
        <v>883</v>
      </c>
      <c r="E187" s="389">
        <v>55080</v>
      </c>
      <c r="F187" s="389">
        <v>55080</v>
      </c>
      <c r="H187" s="390" t="s">
        <v>1041</v>
      </c>
    </row>
    <row r="188" spans="1:9" x14ac:dyDescent="0.2">
      <c r="A188" s="88" t="s">
        <v>1065</v>
      </c>
      <c r="B188" s="88" t="s">
        <v>840</v>
      </c>
      <c r="C188" s="88" t="s">
        <v>308</v>
      </c>
      <c r="D188" s="89"/>
      <c r="E188" s="89">
        <v>55080</v>
      </c>
      <c r="F188" s="89">
        <v>55080</v>
      </c>
      <c r="G188" s="89"/>
      <c r="H188" s="90" t="s">
        <v>1067</v>
      </c>
      <c r="I188" s="91"/>
    </row>
    <row r="189" spans="1:9" x14ac:dyDescent="0.2">
      <c r="A189" s="88" t="s">
        <v>1065</v>
      </c>
      <c r="B189" s="88" t="s">
        <v>343</v>
      </c>
      <c r="C189" s="88" t="s">
        <v>308</v>
      </c>
      <c r="D189" s="89">
        <v>1018684</v>
      </c>
      <c r="E189" s="89">
        <v>1025583</v>
      </c>
      <c r="F189" s="89">
        <v>1066881</v>
      </c>
      <c r="G189" s="89">
        <v>977386</v>
      </c>
      <c r="H189" s="90" t="s">
        <v>1068</v>
      </c>
      <c r="I189" s="91"/>
    </row>
    <row r="190" spans="1:9" x14ac:dyDescent="0.2">
      <c r="A190" s="88" t="s">
        <v>608</v>
      </c>
      <c r="B190" s="88" t="s">
        <v>307</v>
      </c>
      <c r="C190" s="88" t="s">
        <v>308</v>
      </c>
      <c r="D190" s="89">
        <v>312591.67</v>
      </c>
      <c r="E190" s="89">
        <v>1180197.78</v>
      </c>
      <c r="F190" s="89">
        <v>1381919.46</v>
      </c>
      <c r="G190" s="89">
        <v>110869.99</v>
      </c>
      <c r="H190" s="90" t="s">
        <v>609</v>
      </c>
      <c r="I190" s="91"/>
    </row>
    <row r="191" spans="1:9" x14ac:dyDescent="0.2">
      <c r="A191" s="88" t="s">
        <v>608</v>
      </c>
      <c r="B191" s="88" t="s">
        <v>343</v>
      </c>
      <c r="C191" s="88" t="s">
        <v>308</v>
      </c>
      <c r="D191" s="89">
        <v>312591.67</v>
      </c>
      <c r="E191" s="89">
        <v>1180197.78</v>
      </c>
      <c r="F191" s="89">
        <v>1381919.46</v>
      </c>
      <c r="G191" s="89">
        <v>110869.99</v>
      </c>
      <c r="H191" s="90" t="s">
        <v>609</v>
      </c>
      <c r="I191" s="91"/>
    </row>
    <row r="192" spans="1:9" x14ac:dyDescent="0.2">
      <c r="A192" s="88" t="s">
        <v>856</v>
      </c>
      <c r="B192" s="88" t="s">
        <v>307</v>
      </c>
      <c r="C192" s="88" t="s">
        <v>308</v>
      </c>
      <c r="D192" s="89">
        <v>-254532.44</v>
      </c>
      <c r="E192" s="89">
        <v>808725.44</v>
      </c>
      <c r="F192" s="89">
        <v>686308.44</v>
      </c>
      <c r="G192" s="89">
        <v>-132115.44</v>
      </c>
      <c r="H192" s="90" t="s">
        <v>857</v>
      </c>
      <c r="I192" s="91"/>
    </row>
    <row r="193" spans="1:9" x14ac:dyDescent="0.2">
      <c r="A193" s="388" t="s">
        <v>856</v>
      </c>
      <c r="B193" s="388" t="s">
        <v>319</v>
      </c>
      <c r="C193" s="388" t="s">
        <v>347</v>
      </c>
      <c r="E193" s="389">
        <v>112.2</v>
      </c>
      <c r="F193" s="389">
        <v>112.2</v>
      </c>
      <c r="H193" s="390" t="s">
        <v>1042</v>
      </c>
    </row>
    <row r="194" spans="1:9" x14ac:dyDescent="0.2">
      <c r="A194" s="388" t="s">
        <v>856</v>
      </c>
      <c r="B194" s="388" t="s">
        <v>319</v>
      </c>
      <c r="C194" s="388" t="s">
        <v>1043</v>
      </c>
      <c r="E194" s="389">
        <v>856.1</v>
      </c>
      <c r="F194" s="389">
        <v>856.1</v>
      </c>
      <c r="H194" s="390" t="s">
        <v>1044</v>
      </c>
    </row>
    <row r="195" spans="1:9" x14ac:dyDescent="0.2">
      <c r="A195" s="88" t="s">
        <v>856</v>
      </c>
      <c r="B195" s="88" t="s">
        <v>319</v>
      </c>
      <c r="C195" s="88" t="s">
        <v>308</v>
      </c>
      <c r="D195" s="89"/>
      <c r="E195" s="89">
        <v>968.3</v>
      </c>
      <c r="F195" s="89">
        <v>968.3</v>
      </c>
      <c r="G195" s="89"/>
      <c r="H195" s="90" t="s">
        <v>1070</v>
      </c>
      <c r="I195" s="91"/>
    </row>
    <row r="196" spans="1:9" x14ac:dyDescent="0.2">
      <c r="A196" s="388" t="s">
        <v>856</v>
      </c>
      <c r="B196" s="388" t="s">
        <v>349</v>
      </c>
      <c r="C196" s="388" t="s">
        <v>1047</v>
      </c>
      <c r="D196" s="389">
        <v>-50000</v>
      </c>
      <c r="F196" s="389">
        <v>300000</v>
      </c>
      <c r="G196" s="389">
        <v>-350000</v>
      </c>
      <c r="H196" s="390" t="s">
        <v>1048</v>
      </c>
    </row>
    <row r="197" spans="1:9" x14ac:dyDescent="0.2">
      <c r="A197" s="88" t="s">
        <v>856</v>
      </c>
      <c r="B197" s="88" t="s">
        <v>349</v>
      </c>
      <c r="C197" s="88" t="s">
        <v>308</v>
      </c>
      <c r="D197" s="89">
        <v>-50000</v>
      </c>
      <c r="E197" s="89"/>
      <c r="F197" s="89">
        <v>300000</v>
      </c>
      <c r="G197" s="89">
        <v>-350000</v>
      </c>
      <c r="H197" s="90" t="s">
        <v>1071</v>
      </c>
      <c r="I197" s="91"/>
    </row>
    <row r="198" spans="1:9" x14ac:dyDescent="0.2">
      <c r="A198" s="88" t="s">
        <v>856</v>
      </c>
      <c r="B198" s="88" t="s">
        <v>347</v>
      </c>
      <c r="C198" s="88" t="s">
        <v>308</v>
      </c>
      <c r="D198" s="89">
        <v>-1872755</v>
      </c>
      <c r="E198" s="658">
        <v>2591280</v>
      </c>
      <c r="F198" s="658">
        <v>1000000</v>
      </c>
      <c r="G198" s="89">
        <v>-281475</v>
      </c>
      <c r="H198" s="90" t="s">
        <v>6640</v>
      </c>
      <c r="I198" s="136">
        <f>E198-F198</f>
        <v>1591280</v>
      </c>
    </row>
    <row r="199" spans="1:9" x14ac:dyDescent="0.2">
      <c r="A199" s="88" t="s">
        <v>856</v>
      </c>
      <c r="B199" s="88" t="s">
        <v>343</v>
      </c>
      <c r="C199" s="88" t="s">
        <v>308</v>
      </c>
      <c r="D199" s="89">
        <v>-2177287.44</v>
      </c>
      <c r="E199" s="89">
        <v>3400973.74</v>
      </c>
      <c r="F199" s="89">
        <v>1987276.74</v>
      </c>
      <c r="G199" s="89">
        <v>-763590.44</v>
      </c>
      <c r="H199" s="90" t="s">
        <v>857</v>
      </c>
      <c r="I199" s="91"/>
    </row>
    <row r="200" spans="1:9" x14ac:dyDescent="0.2">
      <c r="A200" s="88" t="s">
        <v>1075</v>
      </c>
      <c r="B200" s="88" t="s">
        <v>343</v>
      </c>
      <c r="C200" s="88" t="s">
        <v>308</v>
      </c>
      <c r="D200" s="89">
        <v>315277.26</v>
      </c>
      <c r="E200" s="89">
        <v>92238430.219999999</v>
      </c>
      <c r="F200" s="89">
        <v>91847442.359999999</v>
      </c>
      <c r="G200" s="89">
        <v>706265.12</v>
      </c>
      <c r="H200" s="90" t="s">
        <v>1076</v>
      </c>
      <c r="I200" s="91"/>
    </row>
    <row r="201" spans="1:9" x14ac:dyDescent="0.2">
      <c r="A201" s="88" t="s">
        <v>859</v>
      </c>
      <c r="B201" s="88" t="s">
        <v>307</v>
      </c>
      <c r="C201" s="88" t="s">
        <v>308</v>
      </c>
      <c r="D201" s="89">
        <v>-90932002</v>
      </c>
      <c r="E201" s="89"/>
      <c r="F201" s="89"/>
      <c r="G201" s="89">
        <v>-90932002</v>
      </c>
      <c r="H201" s="90" t="s">
        <v>860</v>
      </c>
      <c r="I201" s="91"/>
    </row>
    <row r="202" spans="1:9" x14ac:dyDescent="0.2">
      <c r="A202" s="88" t="s">
        <v>859</v>
      </c>
      <c r="B202" s="88" t="s">
        <v>343</v>
      </c>
      <c r="C202" s="88" t="s">
        <v>308</v>
      </c>
      <c r="D202" s="89">
        <v>-90932002</v>
      </c>
      <c r="E202" s="89"/>
      <c r="F202" s="89"/>
      <c r="G202" s="89">
        <v>-90932002</v>
      </c>
      <c r="H202" s="90" t="s">
        <v>861</v>
      </c>
      <c r="I202" s="91"/>
    </row>
    <row r="203" spans="1:9" x14ac:dyDescent="0.2">
      <c r="A203" s="88" t="s">
        <v>337</v>
      </c>
      <c r="B203" s="88" t="s">
        <v>307</v>
      </c>
      <c r="C203" s="88" t="s">
        <v>308</v>
      </c>
      <c r="D203" s="89">
        <v>-1885364.77</v>
      </c>
      <c r="E203" s="89"/>
      <c r="F203" s="89">
        <v>311502.77</v>
      </c>
      <c r="G203" s="89">
        <v>-2196867.54</v>
      </c>
      <c r="H203" s="90" t="s">
        <v>862</v>
      </c>
      <c r="I203" s="91"/>
    </row>
    <row r="204" spans="1:9" x14ac:dyDescent="0.2">
      <c r="A204" s="88" t="s">
        <v>337</v>
      </c>
      <c r="B204" s="88" t="s">
        <v>343</v>
      </c>
      <c r="C204" s="88" t="s">
        <v>308</v>
      </c>
      <c r="D204" s="89">
        <v>-1885364.77</v>
      </c>
      <c r="E204" s="89"/>
      <c r="F204" s="89">
        <v>311502.77</v>
      </c>
      <c r="G204" s="89">
        <v>-2196867.54</v>
      </c>
      <c r="H204" s="90" t="s">
        <v>862</v>
      </c>
      <c r="I204" s="91"/>
    </row>
    <row r="205" spans="1:9" x14ac:dyDescent="0.2">
      <c r="A205" s="88" t="s">
        <v>338</v>
      </c>
      <c r="B205" s="88" t="s">
        <v>1080</v>
      </c>
      <c r="C205" s="88" t="s">
        <v>308</v>
      </c>
      <c r="D205" s="89">
        <v>-1766500.14</v>
      </c>
      <c r="E205" s="89"/>
      <c r="F205" s="89"/>
      <c r="G205" s="89">
        <v>-1766500.14</v>
      </c>
      <c r="H205" s="90" t="s">
        <v>1081</v>
      </c>
      <c r="I205" s="91"/>
    </row>
    <row r="206" spans="1:9" x14ac:dyDescent="0.2">
      <c r="A206" s="88" t="s">
        <v>338</v>
      </c>
      <c r="B206" s="88" t="s">
        <v>883</v>
      </c>
      <c r="C206" s="88" t="s">
        <v>308</v>
      </c>
      <c r="D206" s="89">
        <v>-5295219.95</v>
      </c>
      <c r="E206" s="89"/>
      <c r="F206" s="89"/>
      <c r="G206" s="89">
        <v>-5295219.95</v>
      </c>
      <c r="H206" s="90" t="s">
        <v>1294</v>
      </c>
      <c r="I206" s="91"/>
    </row>
    <row r="207" spans="1:9" x14ac:dyDescent="0.2">
      <c r="A207" s="88" t="s">
        <v>338</v>
      </c>
      <c r="B207" s="88" t="s">
        <v>4671</v>
      </c>
      <c r="C207" s="88" t="s">
        <v>308</v>
      </c>
      <c r="D207" s="89">
        <v>-5478641.1600000001</v>
      </c>
      <c r="E207" s="89"/>
      <c r="F207" s="89"/>
      <c r="G207" s="89">
        <v>-5478641.1600000001</v>
      </c>
      <c r="H207" s="90" t="s">
        <v>4672</v>
      </c>
      <c r="I207" s="91"/>
    </row>
    <row r="208" spans="1:9" x14ac:dyDescent="0.2">
      <c r="A208" s="88" t="s">
        <v>338</v>
      </c>
      <c r="B208" s="88" t="s">
        <v>5366</v>
      </c>
      <c r="C208" s="88" t="s">
        <v>308</v>
      </c>
      <c r="D208" s="89">
        <v>-5642634.7199999997</v>
      </c>
      <c r="E208" s="89"/>
      <c r="F208" s="89"/>
      <c r="G208" s="89">
        <v>-5642634.7199999997</v>
      </c>
      <c r="H208" s="90" t="s">
        <v>5367</v>
      </c>
      <c r="I208" s="91"/>
    </row>
    <row r="209" spans="1:9" x14ac:dyDescent="0.2">
      <c r="A209" s="88" t="s">
        <v>338</v>
      </c>
      <c r="B209" s="88" t="s">
        <v>5976</v>
      </c>
      <c r="C209" s="88" t="s">
        <v>308</v>
      </c>
      <c r="D209" s="89">
        <v>-5607738.54</v>
      </c>
      <c r="E209" s="89"/>
      <c r="F209" s="89"/>
      <c r="G209" s="89">
        <v>-5607738.54</v>
      </c>
      <c r="H209" s="90" t="s">
        <v>5977</v>
      </c>
      <c r="I209" s="91"/>
    </row>
    <row r="210" spans="1:9" x14ac:dyDescent="0.2">
      <c r="A210" s="88" t="s">
        <v>338</v>
      </c>
      <c r="B210" s="88" t="s">
        <v>6641</v>
      </c>
      <c r="C210" s="88" t="s">
        <v>308</v>
      </c>
      <c r="D210" s="89"/>
      <c r="E210" s="89"/>
      <c r="F210" s="89">
        <v>5918552.54</v>
      </c>
      <c r="G210" s="89">
        <v>-5918552.54</v>
      </c>
      <c r="H210" s="90" t="s">
        <v>6642</v>
      </c>
      <c r="I210" s="91"/>
    </row>
    <row r="211" spans="1:9" x14ac:dyDescent="0.2">
      <c r="A211" s="88" t="s">
        <v>338</v>
      </c>
      <c r="B211" s="88" t="s">
        <v>343</v>
      </c>
      <c r="C211" s="88" t="s">
        <v>308</v>
      </c>
      <c r="D211" s="89">
        <v>-23790734.510000002</v>
      </c>
      <c r="E211" s="89"/>
      <c r="F211" s="89">
        <v>5918552.54</v>
      </c>
      <c r="G211" s="89">
        <v>-29709287.050000001</v>
      </c>
      <c r="H211" s="90" t="s">
        <v>865</v>
      </c>
      <c r="I211" s="91"/>
    </row>
    <row r="212" spans="1:9" x14ac:dyDescent="0.2">
      <c r="A212" s="88" t="s">
        <v>872</v>
      </c>
      <c r="B212" s="88" t="s">
        <v>307</v>
      </c>
      <c r="C212" s="88" t="s">
        <v>308</v>
      </c>
      <c r="D212" s="89">
        <v>-6230055.3099999996</v>
      </c>
      <c r="E212" s="89">
        <v>6230055.3099999996</v>
      </c>
      <c r="F212" s="89"/>
      <c r="G212" s="89"/>
      <c r="H212" s="90" t="s">
        <v>873</v>
      </c>
      <c r="I212" s="91"/>
    </row>
    <row r="213" spans="1:9" x14ac:dyDescent="0.2">
      <c r="A213" s="88" t="s">
        <v>872</v>
      </c>
      <c r="B213" s="88" t="s">
        <v>343</v>
      </c>
      <c r="C213" s="88" t="s">
        <v>308</v>
      </c>
      <c r="D213" s="89">
        <v>-6230055.3099999996</v>
      </c>
      <c r="E213" s="89">
        <v>6230055.3099999996</v>
      </c>
      <c r="F213" s="89"/>
      <c r="G213" s="89"/>
      <c r="H213" s="90" t="s">
        <v>874</v>
      </c>
      <c r="I213" s="91"/>
    </row>
    <row r="214" spans="1:9" x14ac:dyDescent="0.2">
      <c r="A214" s="849" t="s">
        <v>875</v>
      </c>
      <c r="B214" s="849" t="s">
        <v>307</v>
      </c>
      <c r="C214" s="849" t="s">
        <v>308</v>
      </c>
      <c r="D214" s="850">
        <v>-694948.23</v>
      </c>
      <c r="E214" s="850">
        <v>3408931.15</v>
      </c>
      <c r="F214" s="850">
        <v>3457043.58</v>
      </c>
      <c r="G214" s="850">
        <v>-743060.66</v>
      </c>
      <c r="H214" s="902" t="s">
        <v>876</v>
      </c>
      <c r="I214" s="91"/>
    </row>
    <row r="215" spans="1:9" x14ac:dyDescent="0.2">
      <c r="A215" s="88" t="s">
        <v>875</v>
      </c>
      <c r="B215" s="88" t="s">
        <v>387</v>
      </c>
      <c r="C215" s="88" t="s">
        <v>308</v>
      </c>
      <c r="D215" s="89">
        <v>43083.05</v>
      </c>
      <c r="E215" s="89">
        <v>214336.7</v>
      </c>
      <c r="F215" s="89">
        <v>211353.73</v>
      </c>
      <c r="G215" s="89">
        <f>+G218+G222+G224</f>
        <v>2415233.8199999998</v>
      </c>
      <c r="H215" s="90" t="s">
        <v>877</v>
      </c>
      <c r="I215" s="91"/>
    </row>
    <row r="216" spans="1:9" x14ac:dyDescent="0.2">
      <c r="A216" s="88" t="s">
        <v>875</v>
      </c>
      <c r="B216" s="88" t="s">
        <v>319</v>
      </c>
      <c r="C216" s="88" t="s">
        <v>308</v>
      </c>
      <c r="D216" s="89">
        <v>-851950</v>
      </c>
      <c r="E216" s="89">
        <v>952327</v>
      </c>
      <c r="F216" s="89">
        <v>914865</v>
      </c>
      <c r="G216" s="89">
        <v>-814488</v>
      </c>
      <c r="H216" s="90" t="s">
        <v>1082</v>
      </c>
      <c r="I216" s="91"/>
    </row>
    <row r="217" spans="1:9" x14ac:dyDescent="0.2">
      <c r="A217" s="88" t="s">
        <v>875</v>
      </c>
      <c r="B217" s="88" t="s">
        <v>347</v>
      </c>
      <c r="C217" s="88" t="s">
        <v>308</v>
      </c>
      <c r="D217" s="89">
        <v>-1343857.9</v>
      </c>
      <c r="E217" s="89">
        <v>2394317.5099999998</v>
      </c>
      <c r="F217" s="89">
        <v>2536086.59</v>
      </c>
      <c r="G217" s="89">
        <v>-1485626.98</v>
      </c>
      <c r="H217" s="90" t="s">
        <v>613</v>
      </c>
      <c r="I217" s="91"/>
    </row>
    <row r="218" spans="1:9" x14ac:dyDescent="0.2">
      <c r="A218" s="88" t="s">
        <v>875</v>
      </c>
      <c r="B218" s="88" t="s">
        <v>971</v>
      </c>
      <c r="C218" s="88" t="s">
        <v>308</v>
      </c>
      <c r="D218" s="89">
        <v>83319.19</v>
      </c>
      <c r="E218" s="89">
        <v>157237.35999999999</v>
      </c>
      <c r="F218" s="89">
        <v>148447.69</v>
      </c>
      <c r="G218" s="89">
        <v>92108.86</v>
      </c>
      <c r="H218" s="90" t="s">
        <v>4673</v>
      </c>
      <c r="I218" s="136">
        <f>G214+G216+G217+G219</f>
        <v>-3086691.02</v>
      </c>
    </row>
    <row r="219" spans="1:9" x14ac:dyDescent="0.2">
      <c r="A219" s="88" t="s">
        <v>875</v>
      </c>
      <c r="B219" s="88" t="s">
        <v>822</v>
      </c>
      <c r="C219" s="88" t="s">
        <v>308</v>
      </c>
      <c r="D219" s="89">
        <v>-79998.89</v>
      </c>
      <c r="E219" s="89">
        <v>115128.7</v>
      </c>
      <c r="F219" s="89">
        <v>78645.19</v>
      </c>
      <c r="G219" s="89">
        <v>-43515.38</v>
      </c>
      <c r="H219" s="90" t="s">
        <v>1083</v>
      </c>
      <c r="I219" s="878">
        <f>G215+G218</f>
        <v>2507342.6799999997</v>
      </c>
    </row>
    <row r="220" spans="1:9" x14ac:dyDescent="0.2">
      <c r="A220" s="708" t="s">
        <v>875</v>
      </c>
      <c r="B220" s="708" t="s">
        <v>343</v>
      </c>
      <c r="C220" s="708" t="s">
        <v>308</v>
      </c>
      <c r="D220" s="709">
        <v>-2844352.78</v>
      </c>
      <c r="E220" s="709">
        <v>7242278.4199999999</v>
      </c>
      <c r="F220" s="709">
        <v>7346441.7800000003</v>
      </c>
      <c r="G220" s="709">
        <v>-2948516.14</v>
      </c>
      <c r="H220" s="710" t="s">
        <v>878</v>
      </c>
      <c r="I220" s="136">
        <f>SUM(I218:I219)</f>
        <v>-579348.34000000032</v>
      </c>
    </row>
    <row r="221" spans="1:9" x14ac:dyDescent="0.2">
      <c r="A221" s="88" t="s">
        <v>879</v>
      </c>
      <c r="B221" s="88" t="s">
        <v>307</v>
      </c>
      <c r="C221" s="88" t="s">
        <v>308</v>
      </c>
      <c r="D221" s="89">
        <v>-5219194</v>
      </c>
      <c r="E221" s="89">
        <v>8131674</v>
      </c>
      <c r="F221" s="89">
        <v>8249050</v>
      </c>
      <c r="G221" s="89">
        <v>-5336570</v>
      </c>
      <c r="H221" s="90" t="s">
        <v>880</v>
      </c>
      <c r="I221" s="91"/>
    </row>
    <row r="222" spans="1:9" x14ac:dyDescent="0.2">
      <c r="A222" s="88" t="s">
        <v>879</v>
      </c>
      <c r="B222" s="88" t="s">
        <v>387</v>
      </c>
      <c r="C222" s="88" t="s">
        <v>308</v>
      </c>
      <c r="D222" s="89">
        <v>299760.11</v>
      </c>
      <c r="E222" s="89">
        <v>798540.32</v>
      </c>
      <c r="F222" s="89">
        <v>497537.47</v>
      </c>
      <c r="G222" s="89">
        <v>600762.96</v>
      </c>
      <c r="H222" s="90" t="s">
        <v>881</v>
      </c>
      <c r="I222" s="91"/>
    </row>
    <row r="223" spans="1:9" x14ac:dyDescent="0.2">
      <c r="A223" s="88" t="s">
        <v>879</v>
      </c>
      <c r="B223" s="88" t="s">
        <v>319</v>
      </c>
      <c r="C223" s="88" t="s">
        <v>308</v>
      </c>
      <c r="D223" s="89">
        <v>-16021684</v>
      </c>
      <c r="E223" s="89">
        <v>508802</v>
      </c>
      <c r="F223" s="89">
        <v>1746111</v>
      </c>
      <c r="G223" s="89">
        <v>-17258993</v>
      </c>
      <c r="H223" s="90" t="s">
        <v>882</v>
      </c>
      <c r="I223" s="91"/>
    </row>
    <row r="224" spans="1:9" x14ac:dyDescent="0.2">
      <c r="A224" s="88" t="s">
        <v>879</v>
      </c>
      <c r="B224" s="88" t="s">
        <v>883</v>
      </c>
      <c r="C224" s="88" t="s">
        <v>308</v>
      </c>
      <c r="D224" s="89">
        <v>1585581</v>
      </c>
      <c r="E224" s="89">
        <v>212155</v>
      </c>
      <c r="F224" s="89">
        <v>75374</v>
      </c>
      <c r="G224" s="89">
        <v>1722362</v>
      </c>
      <c r="H224" s="90" t="s">
        <v>884</v>
      </c>
      <c r="I224" s="91"/>
    </row>
    <row r="225" spans="1:10" x14ac:dyDescent="0.2">
      <c r="A225" s="88" t="s">
        <v>879</v>
      </c>
      <c r="B225" s="88" t="s">
        <v>347</v>
      </c>
      <c r="C225" s="88" t="s">
        <v>308</v>
      </c>
      <c r="D225" s="89">
        <v>-3610949.23</v>
      </c>
      <c r="E225" s="89">
        <v>275091.62</v>
      </c>
      <c r="F225" s="89">
        <v>505388.19</v>
      </c>
      <c r="G225" s="89">
        <v>-3841245.8</v>
      </c>
      <c r="H225" s="90" t="s">
        <v>885</v>
      </c>
      <c r="I225" s="136">
        <f>G221+G223+G225+G226</f>
        <v>-26685159.23</v>
      </c>
    </row>
    <row r="226" spans="1:10" x14ac:dyDescent="0.2">
      <c r="A226" s="88" t="s">
        <v>879</v>
      </c>
      <c r="B226" s="88" t="s">
        <v>822</v>
      </c>
      <c r="C226" s="88" t="s">
        <v>308</v>
      </c>
      <c r="D226" s="89">
        <v>-210420.37</v>
      </c>
      <c r="E226" s="89"/>
      <c r="F226" s="89">
        <v>37930.06</v>
      </c>
      <c r="G226" s="89">
        <v>-248350.43</v>
      </c>
      <c r="H226" s="90" t="s">
        <v>1084</v>
      </c>
      <c r="I226" s="878">
        <f>G222+G224</f>
        <v>2323124.96</v>
      </c>
    </row>
    <row r="227" spans="1:10" x14ac:dyDescent="0.2">
      <c r="A227" s="708" t="s">
        <v>879</v>
      </c>
      <c r="B227" s="708" t="s">
        <v>343</v>
      </c>
      <c r="C227" s="708" t="s">
        <v>308</v>
      </c>
      <c r="D227" s="709">
        <v>-23176906.489999998</v>
      </c>
      <c r="E227" s="709">
        <v>9926262.9399999995</v>
      </c>
      <c r="F227" s="709">
        <v>11111390.720000001</v>
      </c>
      <c r="G227" s="709">
        <v>-24362034.27</v>
      </c>
      <c r="H227" s="710" t="s">
        <v>886</v>
      </c>
      <c r="I227" s="136">
        <f>SUM(I225:I226)</f>
        <v>-24362034.27</v>
      </c>
    </row>
    <row r="228" spans="1:10" x14ac:dyDescent="0.2">
      <c r="A228" s="88" t="s">
        <v>890</v>
      </c>
      <c r="B228" s="88" t="s">
        <v>307</v>
      </c>
      <c r="C228" s="88" t="s">
        <v>308</v>
      </c>
      <c r="D228" s="89">
        <v>-1067740</v>
      </c>
      <c r="E228" s="89">
        <v>1067740</v>
      </c>
      <c r="F228" s="89">
        <v>1078432</v>
      </c>
      <c r="G228" s="89">
        <v>-1078432</v>
      </c>
      <c r="H228" s="90" t="s">
        <v>891</v>
      </c>
      <c r="I228" s="91"/>
    </row>
    <row r="229" spans="1:10" x14ac:dyDescent="0.2">
      <c r="A229" s="88" t="s">
        <v>890</v>
      </c>
      <c r="B229" s="88" t="s">
        <v>315</v>
      </c>
      <c r="C229" s="88" t="s">
        <v>308</v>
      </c>
      <c r="D229" s="89">
        <v>-1656000</v>
      </c>
      <c r="E229" s="89">
        <v>2379600</v>
      </c>
      <c r="F229" s="89">
        <v>1656000</v>
      </c>
      <c r="G229" s="89">
        <v>-932400</v>
      </c>
      <c r="H229" s="90" t="s">
        <v>4674</v>
      </c>
      <c r="I229" s="91"/>
    </row>
    <row r="230" spans="1:10" x14ac:dyDescent="0.2">
      <c r="A230" s="88" t="s">
        <v>890</v>
      </c>
      <c r="B230" s="88" t="s">
        <v>343</v>
      </c>
      <c r="C230" s="88" t="s">
        <v>308</v>
      </c>
      <c r="D230" s="89">
        <v>-2723740</v>
      </c>
      <c r="E230" s="89">
        <v>3447340</v>
      </c>
      <c r="F230" s="89">
        <v>2734432</v>
      </c>
      <c r="G230" s="89">
        <v>-2010832</v>
      </c>
      <c r="H230" s="90" t="s">
        <v>892</v>
      </c>
      <c r="I230" s="91"/>
    </row>
    <row r="231" spans="1:10" x14ac:dyDescent="0.2">
      <c r="A231" s="88" t="s">
        <v>1088</v>
      </c>
      <c r="B231" s="88" t="s">
        <v>343</v>
      </c>
      <c r="C231" s="88" t="s">
        <v>308</v>
      </c>
      <c r="D231" s="89">
        <v>-151583155.86000001</v>
      </c>
      <c r="E231" s="89">
        <v>26845936.670000002</v>
      </c>
      <c r="F231" s="89">
        <v>27422319.809999999</v>
      </c>
      <c r="G231" s="89">
        <v>-152159539</v>
      </c>
      <c r="H231" s="90" t="s">
        <v>1089</v>
      </c>
      <c r="I231" s="91"/>
    </row>
    <row r="232" spans="1:10" x14ac:dyDescent="0.2">
      <c r="A232" s="793" t="s">
        <v>893</v>
      </c>
      <c r="B232" s="794" t="s">
        <v>347</v>
      </c>
      <c r="C232" s="794" t="s">
        <v>307</v>
      </c>
      <c r="D232" s="795"/>
      <c r="E232" s="795">
        <v>1666247.6799999999</v>
      </c>
      <c r="F232" s="795"/>
      <c r="G232" s="795">
        <v>1666247.6799999999</v>
      </c>
      <c r="H232" s="899" t="s">
        <v>1040</v>
      </c>
      <c r="I232" s="881"/>
      <c r="J232" s="882"/>
    </row>
    <row r="233" spans="1:10" x14ac:dyDescent="0.2">
      <c r="A233" s="797" t="s">
        <v>893</v>
      </c>
      <c r="B233" s="388" t="s">
        <v>347</v>
      </c>
      <c r="C233" s="388" t="s">
        <v>883</v>
      </c>
      <c r="E233" s="389">
        <v>206777.26</v>
      </c>
      <c r="G233" s="389">
        <v>206777.26</v>
      </c>
      <c r="H233" s="390" t="s">
        <v>1041</v>
      </c>
      <c r="J233" s="900"/>
    </row>
    <row r="234" spans="1:10" x14ac:dyDescent="0.2">
      <c r="A234" s="797" t="s">
        <v>893</v>
      </c>
      <c r="B234" s="388" t="s">
        <v>347</v>
      </c>
      <c r="C234" s="388" t="s">
        <v>347</v>
      </c>
      <c r="E234" s="389">
        <v>2591</v>
      </c>
      <c r="G234" s="389">
        <v>2591</v>
      </c>
      <c r="H234" s="390" t="s">
        <v>1042</v>
      </c>
      <c r="J234" s="900"/>
    </row>
    <row r="235" spans="1:10" x14ac:dyDescent="0.2">
      <c r="A235" s="797" t="s">
        <v>893</v>
      </c>
      <c r="B235" s="388" t="s">
        <v>347</v>
      </c>
      <c r="C235" s="388" t="s">
        <v>859</v>
      </c>
      <c r="E235" s="389">
        <v>1495645.65</v>
      </c>
      <c r="G235" s="389">
        <v>1495645.65</v>
      </c>
      <c r="H235" s="390" t="s">
        <v>1046</v>
      </c>
      <c r="J235" s="900"/>
    </row>
    <row r="236" spans="1:10" x14ac:dyDescent="0.2">
      <c r="A236" s="797" t="s">
        <v>893</v>
      </c>
      <c r="B236" s="388" t="s">
        <v>347</v>
      </c>
      <c r="C236" s="388" t="s">
        <v>1052</v>
      </c>
      <c r="E236" s="389">
        <v>3906</v>
      </c>
      <c r="G236" s="389">
        <v>3906</v>
      </c>
      <c r="H236" s="390" t="s">
        <v>1053</v>
      </c>
      <c r="J236" s="900"/>
    </row>
    <row r="237" spans="1:10" x14ac:dyDescent="0.2">
      <c r="A237" s="799" t="s">
        <v>893</v>
      </c>
      <c r="B237" s="88" t="s">
        <v>347</v>
      </c>
      <c r="C237" s="88" t="s">
        <v>308</v>
      </c>
      <c r="D237" s="89"/>
      <c r="E237" s="89">
        <v>3375167.59</v>
      </c>
      <c r="F237" s="89"/>
      <c r="G237" s="402">
        <v>3375167.59</v>
      </c>
      <c r="H237" s="90" t="s">
        <v>725</v>
      </c>
      <c r="I237" s="91"/>
      <c r="J237" s="900"/>
    </row>
    <row r="238" spans="1:10" x14ac:dyDescent="0.2">
      <c r="A238" s="797" t="s">
        <v>893</v>
      </c>
      <c r="B238" s="388" t="s">
        <v>947</v>
      </c>
      <c r="C238" s="388" t="s">
        <v>307</v>
      </c>
      <c r="E238" s="389">
        <v>3134394.86</v>
      </c>
      <c r="G238" s="389">
        <v>3134394.86</v>
      </c>
      <c r="H238" s="390" t="s">
        <v>1040</v>
      </c>
      <c r="I238" s="601">
        <f>G237+G243</f>
        <v>8284443.5800000001</v>
      </c>
      <c r="J238" s="900" t="s">
        <v>1124</v>
      </c>
    </row>
    <row r="239" spans="1:10" x14ac:dyDescent="0.2">
      <c r="A239" s="797" t="s">
        <v>893</v>
      </c>
      <c r="B239" s="388" t="s">
        <v>947</v>
      </c>
      <c r="C239" s="388" t="s">
        <v>883</v>
      </c>
      <c r="E239" s="389">
        <v>320268.26</v>
      </c>
      <c r="G239" s="389">
        <v>320268.26</v>
      </c>
      <c r="H239" s="390" t="s">
        <v>1041</v>
      </c>
      <c r="I239" s="735">
        <f>G245+G248</f>
        <v>355140</v>
      </c>
      <c r="J239" s="900" t="s">
        <v>5954</v>
      </c>
    </row>
    <row r="240" spans="1:10" x14ac:dyDescent="0.2">
      <c r="A240" s="797" t="s">
        <v>893</v>
      </c>
      <c r="B240" s="388" t="s">
        <v>947</v>
      </c>
      <c r="C240" s="388" t="s">
        <v>347</v>
      </c>
      <c r="E240" s="389">
        <v>21092.73</v>
      </c>
      <c r="G240" s="389">
        <v>21092.73</v>
      </c>
      <c r="H240" s="390" t="s">
        <v>1042</v>
      </c>
      <c r="I240" s="898">
        <f>G253</f>
        <v>162085</v>
      </c>
      <c r="J240" s="900" t="s">
        <v>1125</v>
      </c>
    </row>
    <row r="241" spans="1:10" x14ac:dyDescent="0.2">
      <c r="A241" s="797" t="s">
        <v>893</v>
      </c>
      <c r="B241" s="388" t="s">
        <v>947</v>
      </c>
      <c r="C241" s="388" t="s">
        <v>859</v>
      </c>
      <c r="E241" s="389">
        <v>1378337.63</v>
      </c>
      <c r="G241" s="389">
        <v>1378337.63</v>
      </c>
      <c r="H241" s="390" t="s">
        <v>1046</v>
      </c>
      <c r="I241" s="94">
        <f>SUM(I238:I240)</f>
        <v>8801668.5800000001</v>
      </c>
      <c r="J241" s="900"/>
    </row>
    <row r="242" spans="1:10" x14ac:dyDescent="0.2">
      <c r="A242" s="797" t="s">
        <v>893</v>
      </c>
      <c r="B242" s="388" t="s">
        <v>947</v>
      </c>
      <c r="C242" s="388" t="s">
        <v>1052</v>
      </c>
      <c r="E242" s="389">
        <v>55182.51</v>
      </c>
      <c r="G242" s="389">
        <v>55182.51</v>
      </c>
      <c r="H242" s="390" t="s">
        <v>1053</v>
      </c>
      <c r="J242" s="900"/>
    </row>
    <row r="243" spans="1:10" x14ac:dyDescent="0.2">
      <c r="A243" s="799" t="s">
        <v>893</v>
      </c>
      <c r="B243" s="88" t="s">
        <v>947</v>
      </c>
      <c r="C243" s="88" t="s">
        <v>308</v>
      </c>
      <c r="D243" s="89"/>
      <c r="E243" s="89">
        <v>4909275.99</v>
      </c>
      <c r="F243" s="89"/>
      <c r="G243" s="402">
        <v>4909275.99</v>
      </c>
      <c r="H243" s="90" t="s">
        <v>726</v>
      </c>
      <c r="I243" s="91"/>
      <c r="J243" s="900"/>
    </row>
    <row r="244" spans="1:10" x14ac:dyDescent="0.2">
      <c r="A244" s="797" t="s">
        <v>893</v>
      </c>
      <c r="B244" s="388" t="s">
        <v>822</v>
      </c>
      <c r="C244" s="388" t="s">
        <v>1047</v>
      </c>
      <c r="E244" s="389">
        <v>336240</v>
      </c>
      <c r="G244" s="389">
        <v>336240</v>
      </c>
      <c r="H244" s="390" t="s">
        <v>1048</v>
      </c>
      <c r="J244" s="900"/>
    </row>
    <row r="245" spans="1:10" x14ac:dyDescent="0.2">
      <c r="A245" s="799" t="s">
        <v>893</v>
      </c>
      <c r="B245" s="88" t="s">
        <v>822</v>
      </c>
      <c r="C245" s="88" t="s">
        <v>308</v>
      </c>
      <c r="D245" s="89"/>
      <c r="E245" s="89">
        <v>336240</v>
      </c>
      <c r="F245" s="89"/>
      <c r="G245" s="478">
        <v>336240</v>
      </c>
      <c r="H245" s="90" t="s">
        <v>895</v>
      </c>
      <c r="I245" s="91"/>
      <c r="J245" s="900"/>
    </row>
    <row r="246" spans="1:10" x14ac:dyDescent="0.2">
      <c r="A246" s="797" t="s">
        <v>893</v>
      </c>
      <c r="B246" s="388" t="s">
        <v>698</v>
      </c>
      <c r="C246" s="388" t="s">
        <v>307</v>
      </c>
      <c r="E246" s="389">
        <v>9400</v>
      </c>
      <c r="G246" s="389">
        <v>9400</v>
      </c>
      <c r="H246" s="390" t="s">
        <v>1040</v>
      </c>
      <c r="J246" s="900"/>
    </row>
    <row r="247" spans="1:10" x14ac:dyDescent="0.2">
      <c r="A247" s="797" t="s">
        <v>893</v>
      </c>
      <c r="B247" s="388" t="s">
        <v>698</v>
      </c>
      <c r="C247" s="388" t="s">
        <v>859</v>
      </c>
      <c r="E247" s="389">
        <v>9500</v>
      </c>
      <c r="G247" s="389">
        <v>9500</v>
      </c>
      <c r="H247" s="390" t="s">
        <v>1046</v>
      </c>
      <c r="J247" s="900"/>
    </row>
    <row r="248" spans="1:10" x14ac:dyDescent="0.2">
      <c r="A248" s="799" t="s">
        <v>893</v>
      </c>
      <c r="B248" s="88" t="s">
        <v>698</v>
      </c>
      <c r="C248" s="88" t="s">
        <v>308</v>
      </c>
      <c r="D248" s="89"/>
      <c r="E248" s="89">
        <v>18900</v>
      </c>
      <c r="F248" s="89"/>
      <c r="G248" s="478">
        <v>18900</v>
      </c>
      <c r="H248" s="90" t="s">
        <v>727</v>
      </c>
      <c r="I248" s="91"/>
      <c r="J248" s="900"/>
    </row>
    <row r="249" spans="1:10" x14ac:dyDescent="0.2">
      <c r="A249" s="797" t="s">
        <v>893</v>
      </c>
      <c r="B249" s="388" t="s">
        <v>840</v>
      </c>
      <c r="C249" s="388" t="s">
        <v>307</v>
      </c>
      <c r="E249" s="389">
        <v>23724</v>
      </c>
      <c r="G249" s="389">
        <v>23724</v>
      </c>
      <c r="H249" s="390" t="s">
        <v>1040</v>
      </c>
      <c r="J249" s="900"/>
    </row>
    <row r="250" spans="1:10" x14ac:dyDescent="0.2">
      <c r="A250" s="797" t="s">
        <v>893</v>
      </c>
      <c r="B250" s="388" t="s">
        <v>840</v>
      </c>
      <c r="C250" s="388" t="s">
        <v>883</v>
      </c>
      <c r="E250" s="389">
        <v>1000</v>
      </c>
      <c r="G250" s="389">
        <v>1000</v>
      </c>
      <c r="H250" s="390" t="s">
        <v>1041</v>
      </c>
      <c r="J250" s="900"/>
    </row>
    <row r="251" spans="1:10" x14ac:dyDescent="0.2">
      <c r="A251" s="797" t="s">
        <v>893</v>
      </c>
      <c r="B251" s="388" t="s">
        <v>840</v>
      </c>
      <c r="C251" s="388" t="s">
        <v>859</v>
      </c>
      <c r="E251" s="389">
        <v>13306</v>
      </c>
      <c r="G251" s="389">
        <v>13306</v>
      </c>
      <c r="H251" s="390" t="s">
        <v>1046</v>
      </c>
      <c r="J251" s="900"/>
    </row>
    <row r="252" spans="1:10" x14ac:dyDescent="0.2">
      <c r="A252" s="797" t="s">
        <v>893</v>
      </c>
      <c r="B252" s="388" t="s">
        <v>840</v>
      </c>
      <c r="C252" s="388" t="s">
        <v>1052</v>
      </c>
      <c r="E252" s="389">
        <v>124055</v>
      </c>
      <c r="G252" s="389">
        <v>124055</v>
      </c>
      <c r="H252" s="390" t="s">
        <v>1053</v>
      </c>
      <c r="J252" s="900"/>
    </row>
    <row r="253" spans="1:10" x14ac:dyDescent="0.2">
      <c r="A253" s="799" t="s">
        <v>893</v>
      </c>
      <c r="B253" s="88" t="s">
        <v>840</v>
      </c>
      <c r="C253" s="88" t="s">
        <v>308</v>
      </c>
      <c r="D253" s="89"/>
      <c r="E253" s="89">
        <v>162085</v>
      </c>
      <c r="F253" s="89"/>
      <c r="G253" s="658">
        <v>162085</v>
      </c>
      <c r="H253" s="90" t="s">
        <v>728</v>
      </c>
      <c r="I253" s="91"/>
      <c r="J253" s="900"/>
    </row>
    <row r="254" spans="1:10" x14ac:dyDescent="0.2">
      <c r="A254" s="801" t="s">
        <v>893</v>
      </c>
      <c r="B254" s="708" t="s">
        <v>343</v>
      </c>
      <c r="C254" s="708" t="s">
        <v>308</v>
      </c>
      <c r="D254" s="709"/>
      <c r="E254" s="709">
        <v>8801668.5800000001</v>
      </c>
      <c r="F254" s="709"/>
      <c r="G254" s="709">
        <v>8801668.5800000001</v>
      </c>
      <c r="H254" s="710" t="s">
        <v>896</v>
      </c>
      <c r="I254" s="193"/>
      <c r="J254" s="901"/>
    </row>
    <row r="255" spans="1:10" x14ac:dyDescent="0.2">
      <c r="A255" s="388" t="s">
        <v>897</v>
      </c>
      <c r="B255" s="388" t="s">
        <v>307</v>
      </c>
      <c r="C255" s="388" t="s">
        <v>484</v>
      </c>
      <c r="F255" s="389">
        <v>639810.36</v>
      </c>
      <c r="G255" s="389">
        <v>-639810.36</v>
      </c>
      <c r="H255" s="390" t="s">
        <v>1054</v>
      </c>
    </row>
    <row r="256" spans="1:10" x14ac:dyDescent="0.2">
      <c r="A256" s="88" t="s">
        <v>897</v>
      </c>
      <c r="B256" s="88" t="s">
        <v>307</v>
      </c>
      <c r="C256" s="88" t="s">
        <v>308</v>
      </c>
      <c r="D256" s="89"/>
      <c r="E256" s="89"/>
      <c r="F256" s="89">
        <v>639810.36</v>
      </c>
      <c r="G256" s="89">
        <v>-639810.36</v>
      </c>
      <c r="H256" s="90" t="s">
        <v>898</v>
      </c>
      <c r="I256" s="91"/>
    </row>
    <row r="257" spans="1:9" x14ac:dyDescent="0.2">
      <c r="A257" s="88" t="s">
        <v>897</v>
      </c>
      <c r="B257" s="88" t="s">
        <v>343</v>
      </c>
      <c r="C257" s="88" t="s">
        <v>308</v>
      </c>
      <c r="D257" s="89"/>
      <c r="E257" s="89"/>
      <c r="F257" s="89">
        <v>639810.36</v>
      </c>
      <c r="G257" s="89">
        <v>-639810.36</v>
      </c>
      <c r="H257" s="90" t="s">
        <v>899</v>
      </c>
      <c r="I257" s="91"/>
    </row>
    <row r="258" spans="1:9" x14ac:dyDescent="0.2">
      <c r="A258" s="388" t="s">
        <v>900</v>
      </c>
      <c r="B258" s="388" t="s">
        <v>307</v>
      </c>
      <c r="C258" s="388" t="s">
        <v>307</v>
      </c>
      <c r="E258" s="389">
        <v>4517000</v>
      </c>
      <c r="G258" s="389">
        <v>4517000</v>
      </c>
      <c r="H258" s="390" t="s">
        <v>1040</v>
      </c>
    </row>
    <row r="259" spans="1:9" x14ac:dyDescent="0.2">
      <c r="A259" s="388" t="s">
        <v>900</v>
      </c>
      <c r="B259" s="388" t="s">
        <v>307</v>
      </c>
      <c r="C259" s="388" t="s">
        <v>883</v>
      </c>
      <c r="E259" s="389">
        <v>583050</v>
      </c>
      <c r="G259" s="389">
        <v>583050</v>
      </c>
      <c r="H259" s="390" t="s">
        <v>1041</v>
      </c>
    </row>
    <row r="260" spans="1:9" x14ac:dyDescent="0.2">
      <c r="A260" s="388" t="s">
        <v>900</v>
      </c>
      <c r="B260" s="388" t="s">
        <v>307</v>
      </c>
      <c r="C260" s="388" t="s">
        <v>859</v>
      </c>
      <c r="E260" s="389">
        <v>3149000</v>
      </c>
      <c r="G260" s="389">
        <v>3149000</v>
      </c>
      <c r="H260" s="390" t="s">
        <v>1046</v>
      </c>
    </row>
    <row r="261" spans="1:9" x14ac:dyDescent="0.2">
      <c r="A261" s="88" t="s">
        <v>900</v>
      </c>
      <c r="B261" s="88" t="s">
        <v>307</v>
      </c>
      <c r="C261" s="88" t="s">
        <v>308</v>
      </c>
      <c r="D261" s="89"/>
      <c r="E261" s="89">
        <v>8249050</v>
      </c>
      <c r="F261" s="89"/>
      <c r="G261" s="89">
        <v>8249050</v>
      </c>
      <c r="H261" s="90" t="s">
        <v>901</v>
      </c>
      <c r="I261" s="91"/>
    </row>
    <row r="262" spans="1:9" x14ac:dyDescent="0.2">
      <c r="A262" s="388" t="s">
        <v>900</v>
      </c>
      <c r="B262" s="388" t="s">
        <v>319</v>
      </c>
      <c r="C262" s="388" t="s">
        <v>484</v>
      </c>
      <c r="E262" s="389">
        <v>1746111</v>
      </c>
      <c r="G262" s="389">
        <v>1746111</v>
      </c>
      <c r="H262" s="390" t="s">
        <v>1054</v>
      </c>
    </row>
    <row r="263" spans="1:9" x14ac:dyDescent="0.2">
      <c r="A263" s="88" t="s">
        <v>900</v>
      </c>
      <c r="B263" s="88" t="s">
        <v>319</v>
      </c>
      <c r="C263" s="88" t="s">
        <v>308</v>
      </c>
      <c r="D263" s="89"/>
      <c r="E263" s="89">
        <v>1746111</v>
      </c>
      <c r="F263" s="89"/>
      <c r="G263" s="89">
        <v>1746111</v>
      </c>
      <c r="H263" s="90" t="s">
        <v>902</v>
      </c>
      <c r="I263" s="91"/>
    </row>
    <row r="264" spans="1:9" x14ac:dyDescent="0.2">
      <c r="A264" s="388" t="s">
        <v>900</v>
      </c>
      <c r="B264" s="388" t="s">
        <v>347</v>
      </c>
      <c r="C264" s="388" t="s">
        <v>484</v>
      </c>
      <c r="E264" s="389">
        <v>505388.19</v>
      </c>
      <c r="G264" s="389">
        <v>505388.19</v>
      </c>
      <c r="H264" s="390" t="s">
        <v>1054</v>
      </c>
    </row>
    <row r="265" spans="1:9" x14ac:dyDescent="0.2">
      <c r="A265" s="88" t="s">
        <v>900</v>
      </c>
      <c r="B265" s="88" t="s">
        <v>347</v>
      </c>
      <c r="C265" s="88" t="s">
        <v>308</v>
      </c>
      <c r="D265" s="89"/>
      <c r="E265" s="89">
        <v>505388.19</v>
      </c>
      <c r="F265" s="89"/>
      <c r="G265" s="89">
        <v>505388.19</v>
      </c>
      <c r="H265" s="90" t="s">
        <v>903</v>
      </c>
      <c r="I265" s="91"/>
    </row>
    <row r="266" spans="1:9" x14ac:dyDescent="0.2">
      <c r="A266" s="388" t="s">
        <v>900</v>
      </c>
      <c r="B266" s="388" t="s">
        <v>822</v>
      </c>
      <c r="C266" s="388" t="s">
        <v>484</v>
      </c>
      <c r="E266" s="389">
        <v>37930.06</v>
      </c>
      <c r="G266" s="389">
        <v>37930.06</v>
      </c>
      <c r="H266" s="390" t="s">
        <v>1054</v>
      </c>
    </row>
    <row r="267" spans="1:9" x14ac:dyDescent="0.2">
      <c r="A267" s="88" t="s">
        <v>900</v>
      </c>
      <c r="B267" s="88" t="s">
        <v>822</v>
      </c>
      <c r="C267" s="88" t="s">
        <v>308</v>
      </c>
      <c r="D267" s="89"/>
      <c r="E267" s="89">
        <v>37930.06</v>
      </c>
      <c r="F267" s="89"/>
      <c r="G267" s="89">
        <v>37930.06</v>
      </c>
      <c r="H267" s="90" t="s">
        <v>731</v>
      </c>
      <c r="I267" s="91"/>
    </row>
    <row r="268" spans="1:9" x14ac:dyDescent="0.2">
      <c r="A268" s="88" t="s">
        <v>900</v>
      </c>
      <c r="B268" s="88" t="s">
        <v>343</v>
      </c>
      <c r="C268" s="88" t="s">
        <v>308</v>
      </c>
      <c r="D268" s="89"/>
      <c r="E268" s="89">
        <v>10538479.25</v>
      </c>
      <c r="F268" s="89"/>
      <c r="G268" s="89">
        <v>10538479.25</v>
      </c>
      <c r="H268" s="90" t="s">
        <v>904</v>
      </c>
      <c r="I268" s="91"/>
    </row>
    <row r="269" spans="1:9" x14ac:dyDescent="0.2">
      <c r="A269" s="388" t="s">
        <v>905</v>
      </c>
      <c r="B269" s="388" t="s">
        <v>307</v>
      </c>
      <c r="C269" s="388" t="s">
        <v>484</v>
      </c>
      <c r="F269" s="389">
        <v>798540.32</v>
      </c>
      <c r="G269" s="389">
        <v>-798540.32</v>
      </c>
      <c r="H269" s="390" t="s">
        <v>1054</v>
      </c>
    </row>
    <row r="270" spans="1:9" x14ac:dyDescent="0.2">
      <c r="A270" s="848" t="s">
        <v>905</v>
      </c>
      <c r="B270" s="849" t="s">
        <v>307</v>
      </c>
      <c r="C270" s="849" t="s">
        <v>308</v>
      </c>
      <c r="D270" s="850"/>
      <c r="E270" s="850"/>
      <c r="F270" s="850">
        <v>798540.32</v>
      </c>
      <c r="G270" s="850">
        <v>-798540.32</v>
      </c>
      <c r="H270" s="851" t="s">
        <v>732</v>
      </c>
      <c r="I270" s="91"/>
    </row>
    <row r="271" spans="1:9" x14ac:dyDescent="0.2">
      <c r="A271" s="797" t="s">
        <v>905</v>
      </c>
      <c r="B271" s="388" t="s">
        <v>319</v>
      </c>
      <c r="C271" s="388" t="s">
        <v>484</v>
      </c>
      <c r="F271" s="389">
        <v>212155</v>
      </c>
      <c r="G271" s="389">
        <v>-212155</v>
      </c>
      <c r="H271" s="798" t="s">
        <v>1054</v>
      </c>
    </row>
    <row r="272" spans="1:9" x14ac:dyDescent="0.2">
      <c r="A272" s="799" t="s">
        <v>905</v>
      </c>
      <c r="B272" s="88" t="s">
        <v>319</v>
      </c>
      <c r="C272" s="88" t="s">
        <v>308</v>
      </c>
      <c r="D272" s="89"/>
      <c r="E272" s="89"/>
      <c r="F272" s="89">
        <v>212155</v>
      </c>
      <c r="G272" s="89">
        <v>-212155</v>
      </c>
      <c r="H272" s="800" t="s">
        <v>733</v>
      </c>
      <c r="I272" s="91"/>
    </row>
    <row r="273" spans="1:12" x14ac:dyDescent="0.2">
      <c r="A273" s="799" t="s">
        <v>905</v>
      </c>
      <c r="B273" s="88" t="s">
        <v>343</v>
      </c>
      <c r="C273" s="88" t="s">
        <v>308</v>
      </c>
      <c r="D273" s="89"/>
      <c r="E273" s="89"/>
      <c r="F273" s="89">
        <v>1010695.32</v>
      </c>
      <c r="G273" s="402">
        <v>-1010695.32</v>
      </c>
      <c r="H273" s="800" t="s">
        <v>908</v>
      </c>
      <c r="I273" s="91"/>
    </row>
    <row r="274" spans="1:12" x14ac:dyDescent="0.2">
      <c r="A274" s="797" t="s">
        <v>909</v>
      </c>
      <c r="B274" s="388" t="s">
        <v>307</v>
      </c>
      <c r="C274" s="388" t="s">
        <v>484</v>
      </c>
      <c r="E274" s="389">
        <v>3457043.58</v>
      </c>
      <c r="G274" s="389">
        <v>3457043.58</v>
      </c>
      <c r="H274" s="798" t="s">
        <v>1054</v>
      </c>
      <c r="J274" t="s">
        <v>7856</v>
      </c>
    </row>
    <row r="275" spans="1:12" x14ac:dyDescent="0.2">
      <c r="A275" s="799" t="s">
        <v>909</v>
      </c>
      <c r="B275" s="88" t="s">
        <v>307</v>
      </c>
      <c r="C275" s="88" t="s">
        <v>308</v>
      </c>
      <c r="D275" s="89"/>
      <c r="E275" s="89">
        <v>3457043.58</v>
      </c>
      <c r="F275" s="89"/>
      <c r="G275" s="89">
        <v>3457043.58</v>
      </c>
      <c r="H275" s="800" t="s">
        <v>910</v>
      </c>
      <c r="I275" s="91"/>
      <c r="J275" s="489" t="s">
        <v>1124</v>
      </c>
      <c r="K275" t="s">
        <v>5954</v>
      </c>
      <c r="L275" t="s">
        <v>1125</v>
      </c>
    </row>
    <row r="276" spans="1:12" x14ac:dyDescent="0.2">
      <c r="A276" s="797" t="s">
        <v>909</v>
      </c>
      <c r="B276" s="388" t="s">
        <v>319</v>
      </c>
      <c r="C276" s="388" t="s">
        <v>484</v>
      </c>
      <c r="E276" s="389">
        <v>914865</v>
      </c>
      <c r="G276" s="389">
        <v>914865</v>
      </c>
      <c r="H276" s="798" t="s">
        <v>1054</v>
      </c>
      <c r="I276">
        <v>5</v>
      </c>
      <c r="J276" s="601">
        <f>-E275</f>
        <v>-3457043.58</v>
      </c>
      <c r="K276" s="94">
        <f>-E277-E281</f>
        <v>-993510.19</v>
      </c>
      <c r="L276" s="94">
        <f>-E279</f>
        <v>-2536086.59</v>
      </c>
    </row>
    <row r="277" spans="1:12" x14ac:dyDescent="0.2">
      <c r="A277" s="799" t="s">
        <v>909</v>
      </c>
      <c r="B277" s="88" t="s">
        <v>319</v>
      </c>
      <c r="C277" s="88" t="s">
        <v>308</v>
      </c>
      <c r="D277" s="89"/>
      <c r="E277" s="89">
        <v>914865</v>
      </c>
      <c r="F277" s="89"/>
      <c r="G277" s="89">
        <v>914865</v>
      </c>
      <c r="H277" s="800" t="s">
        <v>911</v>
      </c>
      <c r="I277">
        <v>6</v>
      </c>
      <c r="J277" s="863">
        <f>F568</f>
        <v>3408931.15</v>
      </c>
      <c r="K277" s="374">
        <f>F570+F574</f>
        <v>1067455.7</v>
      </c>
      <c r="L277" s="374">
        <f>F572</f>
        <v>2394317.5099999998</v>
      </c>
    </row>
    <row r="278" spans="1:12" x14ac:dyDescent="0.2">
      <c r="A278" s="797" t="s">
        <v>909</v>
      </c>
      <c r="B278" s="388" t="s">
        <v>347</v>
      </c>
      <c r="C278" s="388" t="s">
        <v>484</v>
      </c>
      <c r="E278" s="389">
        <v>2536086.59</v>
      </c>
      <c r="G278" s="389">
        <v>2536086.59</v>
      </c>
      <c r="H278" s="798" t="s">
        <v>1054</v>
      </c>
      <c r="J278" s="94">
        <f>SUM(J276:J277)</f>
        <v>-48112.430000000168</v>
      </c>
      <c r="K278" s="94">
        <f>SUM(K276:K277)</f>
        <v>73945.510000000009</v>
      </c>
      <c r="L278" s="94">
        <f>SUM(L276:L277)</f>
        <v>-141769.08000000007</v>
      </c>
    </row>
    <row r="279" spans="1:12" x14ac:dyDescent="0.2">
      <c r="A279" s="799" t="s">
        <v>909</v>
      </c>
      <c r="B279" s="88" t="s">
        <v>347</v>
      </c>
      <c r="C279" s="88" t="s">
        <v>308</v>
      </c>
      <c r="D279" s="89"/>
      <c r="E279" s="89">
        <v>2536086.59</v>
      </c>
      <c r="F279" s="89"/>
      <c r="G279" s="89">
        <v>2536086.59</v>
      </c>
      <c r="H279" s="800" t="s">
        <v>614</v>
      </c>
      <c r="I279" s="91"/>
    </row>
    <row r="280" spans="1:12" x14ac:dyDescent="0.2">
      <c r="A280" s="797" t="s">
        <v>909</v>
      </c>
      <c r="B280" s="388" t="s">
        <v>822</v>
      </c>
      <c r="C280" s="388" t="s">
        <v>484</v>
      </c>
      <c r="E280" s="389">
        <v>78645.19</v>
      </c>
      <c r="G280" s="389">
        <v>78645.19</v>
      </c>
      <c r="H280" s="798" t="s">
        <v>1054</v>
      </c>
      <c r="K280" s="94"/>
    </row>
    <row r="281" spans="1:12" x14ac:dyDescent="0.2">
      <c r="A281" s="799" t="s">
        <v>909</v>
      </c>
      <c r="B281" s="88" t="s">
        <v>822</v>
      </c>
      <c r="C281" s="88" t="s">
        <v>308</v>
      </c>
      <c r="D281" s="89"/>
      <c r="E281" s="89">
        <v>78645.19</v>
      </c>
      <c r="F281" s="89"/>
      <c r="G281" s="89">
        <v>78645.19</v>
      </c>
      <c r="H281" s="800" t="s">
        <v>1092</v>
      </c>
      <c r="I281" s="91"/>
    </row>
    <row r="282" spans="1:12" x14ac:dyDescent="0.2">
      <c r="A282" s="799" t="s">
        <v>909</v>
      </c>
      <c r="B282" s="88" t="s">
        <v>343</v>
      </c>
      <c r="C282" s="88" t="s">
        <v>308</v>
      </c>
      <c r="D282" s="89"/>
      <c r="E282" s="89">
        <v>6986640.3600000003</v>
      </c>
      <c r="F282" s="89"/>
      <c r="G282" s="89">
        <v>6986640.3600000003</v>
      </c>
      <c r="H282" s="800" t="s">
        <v>912</v>
      </c>
      <c r="I282" s="547">
        <f>G286</f>
        <v>-157237.35999999999</v>
      </c>
      <c r="J282" t="s">
        <v>5959</v>
      </c>
    </row>
    <row r="283" spans="1:12" x14ac:dyDescent="0.2">
      <c r="A283" s="797" t="s">
        <v>913</v>
      </c>
      <c r="B283" s="388" t="s">
        <v>307</v>
      </c>
      <c r="C283" s="388" t="s">
        <v>484</v>
      </c>
      <c r="F283" s="389">
        <v>214336.7</v>
      </c>
      <c r="G283" s="389">
        <v>-214336.7</v>
      </c>
      <c r="H283" s="798" t="s">
        <v>1054</v>
      </c>
      <c r="I283" s="91"/>
    </row>
    <row r="284" spans="1:12" x14ac:dyDescent="0.2">
      <c r="A284" s="799" t="s">
        <v>913</v>
      </c>
      <c r="B284" s="88" t="s">
        <v>307</v>
      </c>
      <c r="C284" s="88" t="s">
        <v>308</v>
      </c>
      <c r="D284" s="89"/>
      <c r="E284" s="89"/>
      <c r="F284" s="89">
        <v>214336.7</v>
      </c>
      <c r="G284" s="402">
        <v>-214336.7</v>
      </c>
      <c r="H284" s="800" t="s">
        <v>4676</v>
      </c>
    </row>
    <row r="285" spans="1:12" x14ac:dyDescent="0.2">
      <c r="A285" s="797" t="s">
        <v>913</v>
      </c>
      <c r="B285" s="388" t="s">
        <v>319</v>
      </c>
      <c r="C285" s="388" t="s">
        <v>484</v>
      </c>
      <c r="F285" s="389">
        <v>157237.35999999999</v>
      </c>
      <c r="G285" s="389">
        <v>-157237.35999999999</v>
      </c>
      <c r="H285" s="798" t="s">
        <v>1054</v>
      </c>
      <c r="I285" s="404">
        <f>G273+G284</f>
        <v>-1225032.02</v>
      </c>
      <c r="J285" t="s">
        <v>5960</v>
      </c>
    </row>
    <row r="286" spans="1:12" x14ac:dyDescent="0.2">
      <c r="A286" s="799" t="s">
        <v>913</v>
      </c>
      <c r="B286" s="88" t="s">
        <v>319</v>
      </c>
      <c r="C286" s="88" t="s">
        <v>308</v>
      </c>
      <c r="D286" s="89"/>
      <c r="E286" s="89"/>
      <c r="F286" s="89">
        <v>157237.35999999999</v>
      </c>
      <c r="G286" s="658">
        <v>-157237.35999999999</v>
      </c>
      <c r="H286" s="800" t="s">
        <v>4677</v>
      </c>
      <c r="I286" s="91"/>
    </row>
    <row r="287" spans="1:12" x14ac:dyDescent="0.2">
      <c r="A287" s="801" t="s">
        <v>913</v>
      </c>
      <c r="B287" s="708" t="s">
        <v>343</v>
      </c>
      <c r="C287" s="708" t="s">
        <v>308</v>
      </c>
      <c r="D287" s="709"/>
      <c r="E287" s="709"/>
      <c r="F287" s="709">
        <v>371574.06</v>
      </c>
      <c r="G287" s="709">
        <v>-371574.06</v>
      </c>
      <c r="H287" s="802" t="s">
        <v>915</v>
      </c>
      <c r="I287" s="91"/>
    </row>
    <row r="288" spans="1:12" x14ac:dyDescent="0.2">
      <c r="A288" s="388" t="s">
        <v>919</v>
      </c>
      <c r="B288" s="388" t="s">
        <v>307</v>
      </c>
      <c r="C288" s="388" t="s">
        <v>484</v>
      </c>
      <c r="E288" s="389">
        <v>562857.18000000005</v>
      </c>
      <c r="G288" s="389">
        <v>562857.18000000005</v>
      </c>
      <c r="H288" s="390" t="s">
        <v>1054</v>
      </c>
    </row>
    <row r="289" spans="1:9" x14ac:dyDescent="0.2">
      <c r="A289" s="88" t="s">
        <v>919</v>
      </c>
      <c r="B289" s="88" t="s">
        <v>307</v>
      </c>
      <c r="C289" s="88" t="s">
        <v>308</v>
      </c>
      <c r="D289" s="89"/>
      <c r="E289" s="89">
        <v>562857.18000000005</v>
      </c>
      <c r="F289" s="89"/>
      <c r="G289" s="89">
        <v>562857.18000000005</v>
      </c>
      <c r="H289" s="90" t="s">
        <v>935</v>
      </c>
      <c r="I289" s="91"/>
    </row>
    <row r="290" spans="1:9" x14ac:dyDescent="0.2">
      <c r="A290" s="388" t="s">
        <v>919</v>
      </c>
      <c r="B290" s="388" t="s">
        <v>364</v>
      </c>
      <c r="C290" s="388" t="s">
        <v>883</v>
      </c>
      <c r="E290" s="389">
        <v>7778</v>
      </c>
      <c r="G290" s="389">
        <v>7778</v>
      </c>
      <c r="H290" s="390" t="s">
        <v>1041</v>
      </c>
    </row>
    <row r="291" spans="1:9" x14ac:dyDescent="0.2">
      <c r="A291" s="388" t="s">
        <v>919</v>
      </c>
      <c r="B291" s="388" t="s">
        <v>364</v>
      </c>
      <c r="C291" s="388" t="s">
        <v>347</v>
      </c>
      <c r="E291" s="389">
        <v>5336.1</v>
      </c>
      <c r="G291" s="389">
        <v>5336.1</v>
      </c>
      <c r="H291" s="390" t="s">
        <v>1042</v>
      </c>
    </row>
    <row r="292" spans="1:9" x14ac:dyDescent="0.2">
      <c r="A292" s="388" t="s">
        <v>919</v>
      </c>
      <c r="B292" s="388" t="s">
        <v>364</v>
      </c>
      <c r="C292" s="388" t="s">
        <v>484</v>
      </c>
      <c r="E292" s="389">
        <v>514139.4</v>
      </c>
      <c r="G292" s="389">
        <v>514139.4</v>
      </c>
      <c r="H292" s="390" t="s">
        <v>1054</v>
      </c>
    </row>
    <row r="293" spans="1:9" x14ac:dyDescent="0.2">
      <c r="A293" s="88" t="s">
        <v>919</v>
      </c>
      <c r="B293" s="88" t="s">
        <v>364</v>
      </c>
      <c r="C293" s="88" t="s">
        <v>308</v>
      </c>
      <c r="D293" s="89"/>
      <c r="E293" s="89">
        <v>527253.5</v>
      </c>
      <c r="F293" s="89"/>
      <c r="G293" s="89">
        <v>527253.5</v>
      </c>
      <c r="H293" s="90" t="s">
        <v>936</v>
      </c>
      <c r="I293" s="91"/>
    </row>
    <row r="294" spans="1:9" x14ac:dyDescent="0.2">
      <c r="A294" s="388" t="s">
        <v>919</v>
      </c>
      <c r="B294" s="388" t="s">
        <v>380</v>
      </c>
      <c r="C294" s="388" t="s">
        <v>484</v>
      </c>
      <c r="E294" s="389">
        <v>33979</v>
      </c>
      <c r="G294" s="389">
        <v>33979</v>
      </c>
      <c r="H294" s="390" t="s">
        <v>1054</v>
      </c>
    </row>
    <row r="295" spans="1:9" x14ac:dyDescent="0.2">
      <c r="A295" s="88" t="s">
        <v>919</v>
      </c>
      <c r="B295" s="88" t="s">
        <v>380</v>
      </c>
      <c r="C295" s="88" t="s">
        <v>308</v>
      </c>
      <c r="D295" s="89"/>
      <c r="E295" s="89">
        <v>33979</v>
      </c>
      <c r="F295" s="89"/>
      <c r="G295" s="89">
        <v>33979</v>
      </c>
      <c r="H295" s="90" t="s">
        <v>1297</v>
      </c>
      <c r="I295" s="91"/>
    </row>
    <row r="296" spans="1:9" x14ac:dyDescent="0.2">
      <c r="A296" s="388" t="s">
        <v>919</v>
      </c>
      <c r="B296" s="388" t="s">
        <v>1298</v>
      </c>
      <c r="C296" s="388" t="s">
        <v>484</v>
      </c>
      <c r="E296" s="389">
        <v>165029.43</v>
      </c>
      <c r="G296" s="389">
        <v>165029.43</v>
      </c>
      <c r="H296" s="390" t="s">
        <v>1054</v>
      </c>
    </row>
    <row r="297" spans="1:9" x14ac:dyDescent="0.2">
      <c r="A297" s="88" t="s">
        <v>919</v>
      </c>
      <c r="B297" s="88" t="s">
        <v>1298</v>
      </c>
      <c r="C297" s="88" t="s">
        <v>308</v>
      </c>
      <c r="D297" s="89"/>
      <c r="E297" s="89">
        <v>165029.43</v>
      </c>
      <c r="F297" s="89"/>
      <c r="G297" s="89">
        <v>165029.43</v>
      </c>
      <c r="H297" s="90" t="s">
        <v>5369</v>
      </c>
      <c r="I297" s="91"/>
    </row>
    <row r="298" spans="1:9" x14ac:dyDescent="0.2">
      <c r="A298" s="388" t="s">
        <v>919</v>
      </c>
      <c r="B298" s="388" t="s">
        <v>347</v>
      </c>
      <c r="C298" s="388" t="s">
        <v>307</v>
      </c>
      <c r="E298" s="389">
        <v>1441747.89</v>
      </c>
      <c r="G298" s="389">
        <v>1441747.89</v>
      </c>
      <c r="H298" s="390" t="s">
        <v>1040</v>
      </c>
    </row>
    <row r="299" spans="1:9" x14ac:dyDescent="0.2">
      <c r="A299" s="388" t="s">
        <v>919</v>
      </c>
      <c r="B299" s="388" t="s">
        <v>347</v>
      </c>
      <c r="C299" s="388" t="s">
        <v>883</v>
      </c>
      <c r="E299" s="389">
        <v>354833.16</v>
      </c>
      <c r="G299" s="389">
        <v>354833.16</v>
      </c>
      <c r="H299" s="390" t="s">
        <v>1041</v>
      </c>
    </row>
    <row r="300" spans="1:9" x14ac:dyDescent="0.2">
      <c r="A300" s="388" t="s">
        <v>919</v>
      </c>
      <c r="B300" s="388" t="s">
        <v>347</v>
      </c>
      <c r="C300" s="388" t="s">
        <v>1043</v>
      </c>
      <c r="E300" s="389">
        <v>856.1</v>
      </c>
      <c r="G300" s="389">
        <v>856.1</v>
      </c>
      <c r="H300" s="390" t="s">
        <v>1044</v>
      </c>
    </row>
    <row r="301" spans="1:9" x14ac:dyDescent="0.2">
      <c r="A301" s="388" t="s">
        <v>919</v>
      </c>
      <c r="B301" s="388" t="s">
        <v>347</v>
      </c>
      <c r="C301" s="388" t="s">
        <v>6635</v>
      </c>
      <c r="E301" s="389">
        <v>934.12</v>
      </c>
      <c r="G301" s="389">
        <v>934.12</v>
      </c>
      <c r="H301" s="390" t="s">
        <v>6636</v>
      </c>
    </row>
    <row r="302" spans="1:9" x14ac:dyDescent="0.2">
      <c r="A302" s="88" t="s">
        <v>919</v>
      </c>
      <c r="B302" s="88" t="s">
        <v>347</v>
      </c>
      <c r="C302" s="88" t="s">
        <v>308</v>
      </c>
      <c r="D302" s="89"/>
      <c r="E302" s="89">
        <v>1798371.27</v>
      </c>
      <c r="F302" s="89"/>
      <c r="G302" s="89">
        <v>1798371.27</v>
      </c>
      <c r="H302" s="90" t="s">
        <v>735</v>
      </c>
      <c r="I302" s="91"/>
    </row>
    <row r="303" spans="1:9" x14ac:dyDescent="0.2">
      <c r="A303" s="388" t="s">
        <v>919</v>
      </c>
      <c r="B303" s="388" t="s">
        <v>394</v>
      </c>
      <c r="C303" s="388" t="s">
        <v>307</v>
      </c>
      <c r="E303" s="389">
        <v>490951.67</v>
      </c>
      <c r="G303" s="389">
        <v>490951.67</v>
      </c>
      <c r="H303" s="390" t="s">
        <v>1040</v>
      </c>
    </row>
    <row r="304" spans="1:9" x14ac:dyDescent="0.2">
      <c r="A304" s="88" t="s">
        <v>919</v>
      </c>
      <c r="B304" s="88" t="s">
        <v>394</v>
      </c>
      <c r="C304" s="88" t="s">
        <v>308</v>
      </c>
      <c r="D304" s="89"/>
      <c r="E304" s="89">
        <v>490951.67</v>
      </c>
      <c r="F304" s="89"/>
      <c r="G304" s="89">
        <v>490951.67</v>
      </c>
      <c r="H304" s="90" t="s">
        <v>736</v>
      </c>
      <c r="I304" s="91"/>
    </row>
    <row r="305" spans="1:9" x14ac:dyDescent="0.2">
      <c r="A305" s="388" t="s">
        <v>919</v>
      </c>
      <c r="B305" s="388" t="s">
        <v>576</v>
      </c>
      <c r="C305" s="388" t="s">
        <v>307</v>
      </c>
      <c r="E305" s="389">
        <v>5000</v>
      </c>
      <c r="G305" s="389">
        <v>5000</v>
      </c>
      <c r="H305" s="390" t="s">
        <v>1040</v>
      </c>
    </row>
    <row r="306" spans="1:9" x14ac:dyDescent="0.2">
      <c r="A306" s="388" t="s">
        <v>919</v>
      </c>
      <c r="B306" s="388" t="s">
        <v>576</v>
      </c>
      <c r="C306" s="388" t="s">
        <v>883</v>
      </c>
      <c r="E306" s="389">
        <v>53998</v>
      </c>
      <c r="G306" s="389">
        <v>53998</v>
      </c>
      <c r="H306" s="390" t="s">
        <v>1041</v>
      </c>
    </row>
    <row r="307" spans="1:9" x14ac:dyDescent="0.2">
      <c r="A307" s="88" t="s">
        <v>919</v>
      </c>
      <c r="B307" s="88" t="s">
        <v>576</v>
      </c>
      <c r="C307" s="88" t="s">
        <v>308</v>
      </c>
      <c r="D307" s="89"/>
      <c r="E307" s="89">
        <v>58998</v>
      </c>
      <c r="F307" s="89"/>
      <c r="G307" s="89">
        <v>58998</v>
      </c>
      <c r="H307" s="90" t="s">
        <v>737</v>
      </c>
      <c r="I307" s="91"/>
    </row>
    <row r="308" spans="1:9" x14ac:dyDescent="0.2">
      <c r="A308" s="388" t="s">
        <v>919</v>
      </c>
      <c r="B308" s="388" t="s">
        <v>698</v>
      </c>
      <c r="C308" s="388" t="s">
        <v>307</v>
      </c>
      <c r="E308" s="389">
        <v>2594.04</v>
      </c>
      <c r="G308" s="389">
        <v>2594.04</v>
      </c>
      <c r="H308" s="390" t="s">
        <v>1040</v>
      </c>
    </row>
    <row r="309" spans="1:9" x14ac:dyDescent="0.2">
      <c r="A309" s="88" t="s">
        <v>919</v>
      </c>
      <c r="B309" s="88" t="s">
        <v>698</v>
      </c>
      <c r="C309" s="88" t="s">
        <v>308</v>
      </c>
      <c r="D309" s="89"/>
      <c r="E309" s="89">
        <v>2594.04</v>
      </c>
      <c r="F309" s="89"/>
      <c r="G309" s="89">
        <v>2594.04</v>
      </c>
      <c r="H309" s="90" t="s">
        <v>739</v>
      </c>
      <c r="I309" s="91"/>
    </row>
    <row r="310" spans="1:9" x14ac:dyDescent="0.2">
      <c r="A310" s="388" t="s">
        <v>919</v>
      </c>
      <c r="B310" s="388" t="s">
        <v>840</v>
      </c>
      <c r="C310" s="388" t="s">
        <v>307</v>
      </c>
      <c r="E310" s="389">
        <v>1604.33</v>
      </c>
      <c r="G310" s="389">
        <v>1604.33</v>
      </c>
      <c r="H310" s="390" t="s">
        <v>1040</v>
      </c>
    </row>
    <row r="311" spans="1:9" x14ac:dyDescent="0.2">
      <c r="A311" s="388" t="s">
        <v>919</v>
      </c>
      <c r="B311" s="388" t="s">
        <v>840</v>
      </c>
      <c r="C311" s="388" t="s">
        <v>883</v>
      </c>
      <c r="E311" s="389">
        <v>200</v>
      </c>
      <c r="G311" s="389">
        <v>200</v>
      </c>
      <c r="H311" s="390" t="s">
        <v>1041</v>
      </c>
    </row>
    <row r="312" spans="1:9" x14ac:dyDescent="0.2">
      <c r="A312" s="88" t="s">
        <v>919</v>
      </c>
      <c r="B312" s="88" t="s">
        <v>840</v>
      </c>
      <c r="C312" s="88" t="s">
        <v>308</v>
      </c>
      <c r="D312" s="89"/>
      <c r="E312" s="89">
        <v>1804.33</v>
      </c>
      <c r="F312" s="89"/>
      <c r="G312" s="89">
        <v>1804.33</v>
      </c>
      <c r="H312" s="90" t="s">
        <v>740</v>
      </c>
      <c r="I312" s="91"/>
    </row>
    <row r="313" spans="1:9" x14ac:dyDescent="0.2">
      <c r="A313" s="388" t="s">
        <v>919</v>
      </c>
      <c r="B313" s="388" t="s">
        <v>678</v>
      </c>
      <c r="C313" s="388" t="s">
        <v>484</v>
      </c>
      <c r="E313" s="389">
        <v>250401</v>
      </c>
      <c r="F313" s="389">
        <v>220045</v>
      </c>
      <c r="G313" s="389">
        <v>30356</v>
      </c>
      <c r="H313" s="390" t="s">
        <v>1054</v>
      </c>
    </row>
    <row r="314" spans="1:9" x14ac:dyDescent="0.2">
      <c r="A314" s="88" t="s">
        <v>919</v>
      </c>
      <c r="B314" s="88" t="s">
        <v>678</v>
      </c>
      <c r="C314" s="88" t="s">
        <v>308</v>
      </c>
      <c r="D314" s="89"/>
      <c r="E314" s="89">
        <v>250401</v>
      </c>
      <c r="F314" s="89">
        <v>220045</v>
      </c>
      <c r="G314" s="89">
        <v>30356</v>
      </c>
      <c r="H314" s="90" t="s">
        <v>5465</v>
      </c>
      <c r="I314" s="91"/>
    </row>
    <row r="315" spans="1:9" x14ac:dyDescent="0.2">
      <c r="A315" s="88" t="s">
        <v>919</v>
      </c>
      <c r="B315" s="88" t="s">
        <v>343</v>
      </c>
      <c r="C315" s="88" t="s">
        <v>308</v>
      </c>
      <c r="D315" s="89"/>
      <c r="E315" s="89">
        <v>3892239.42</v>
      </c>
      <c r="F315" s="89">
        <v>220045</v>
      </c>
      <c r="G315" s="89">
        <v>3672194.42</v>
      </c>
      <c r="H315" s="90" t="s">
        <v>937</v>
      </c>
      <c r="I315" s="91"/>
    </row>
    <row r="316" spans="1:9" x14ac:dyDescent="0.2">
      <c r="A316" s="388" t="s">
        <v>938</v>
      </c>
      <c r="B316" s="388" t="s">
        <v>307</v>
      </c>
      <c r="C316" s="388" t="s">
        <v>484</v>
      </c>
      <c r="E316" s="389">
        <v>138560.04999999999</v>
      </c>
      <c r="G316" s="389">
        <v>138560.04999999999</v>
      </c>
      <c r="H316" s="390" t="s">
        <v>1054</v>
      </c>
    </row>
    <row r="317" spans="1:9" x14ac:dyDescent="0.2">
      <c r="A317" s="88" t="s">
        <v>938</v>
      </c>
      <c r="B317" s="88" t="s">
        <v>307</v>
      </c>
      <c r="C317" s="88" t="s">
        <v>308</v>
      </c>
      <c r="D317" s="89"/>
      <c r="E317" s="89">
        <v>138560.04999999999</v>
      </c>
      <c r="F317" s="89"/>
      <c r="G317" s="421">
        <v>138560.04999999999</v>
      </c>
      <c r="H317" s="90" t="s">
        <v>939</v>
      </c>
      <c r="I317" s="91"/>
    </row>
    <row r="318" spans="1:9" x14ac:dyDescent="0.2">
      <c r="A318" s="388" t="s">
        <v>938</v>
      </c>
      <c r="B318" s="388" t="s">
        <v>315</v>
      </c>
      <c r="C318" s="388" t="s">
        <v>484</v>
      </c>
      <c r="E318" s="389">
        <v>88266</v>
      </c>
      <c r="G318" s="389">
        <v>88266</v>
      </c>
      <c r="H318" s="390" t="s">
        <v>1054</v>
      </c>
    </row>
    <row r="319" spans="1:9" x14ac:dyDescent="0.2">
      <c r="A319" s="88" t="s">
        <v>938</v>
      </c>
      <c r="B319" s="88" t="s">
        <v>315</v>
      </c>
      <c r="C319" s="88" t="s">
        <v>308</v>
      </c>
      <c r="D319" s="89"/>
      <c r="E319" s="89">
        <v>88266</v>
      </c>
      <c r="F319" s="89"/>
      <c r="G319" s="421">
        <v>88266</v>
      </c>
      <c r="H319" s="90" t="s">
        <v>946</v>
      </c>
      <c r="I319" s="91"/>
    </row>
    <row r="320" spans="1:9" x14ac:dyDescent="0.2">
      <c r="A320" s="388" t="s">
        <v>938</v>
      </c>
      <c r="B320" s="388" t="s">
        <v>380</v>
      </c>
      <c r="C320" s="388" t="s">
        <v>484</v>
      </c>
      <c r="E320" s="389">
        <v>41605.699999999997</v>
      </c>
      <c r="G320" s="389">
        <v>41605.699999999997</v>
      </c>
      <c r="H320" s="390" t="s">
        <v>1054</v>
      </c>
    </row>
    <row r="321" spans="1:9" x14ac:dyDescent="0.2">
      <c r="A321" s="88" t="s">
        <v>938</v>
      </c>
      <c r="B321" s="88" t="s">
        <v>380</v>
      </c>
      <c r="C321" s="88" t="s">
        <v>308</v>
      </c>
      <c r="D321" s="89"/>
      <c r="E321" s="89">
        <v>41605.699999999997</v>
      </c>
      <c r="F321" s="89"/>
      <c r="G321" s="421">
        <v>41605.699999999997</v>
      </c>
      <c r="H321" s="90" t="s">
        <v>940</v>
      </c>
      <c r="I321" s="91"/>
    </row>
    <row r="322" spans="1:9" x14ac:dyDescent="0.2">
      <c r="A322" s="388" t="s">
        <v>938</v>
      </c>
      <c r="B322" s="388" t="s">
        <v>382</v>
      </c>
      <c r="C322" s="388" t="s">
        <v>484</v>
      </c>
      <c r="E322" s="389">
        <v>140203</v>
      </c>
      <c r="G322" s="389">
        <v>140203</v>
      </c>
      <c r="H322" s="390" t="s">
        <v>1054</v>
      </c>
    </row>
    <row r="323" spans="1:9" x14ac:dyDescent="0.2">
      <c r="A323" s="88" t="s">
        <v>938</v>
      </c>
      <c r="B323" s="88" t="s">
        <v>382</v>
      </c>
      <c r="C323" s="88" t="s">
        <v>308</v>
      </c>
      <c r="D323" s="89"/>
      <c r="E323" s="89">
        <v>140203</v>
      </c>
      <c r="F323" s="89"/>
      <c r="G323" s="421">
        <v>140203</v>
      </c>
      <c r="H323" s="90" t="s">
        <v>4678</v>
      </c>
      <c r="I323" s="422">
        <f>G325+G323+G321+G319+G317</f>
        <v>415101.75</v>
      </c>
    </row>
    <row r="324" spans="1:9" x14ac:dyDescent="0.2">
      <c r="A324" s="388" t="s">
        <v>938</v>
      </c>
      <c r="B324" s="388" t="s">
        <v>384</v>
      </c>
      <c r="C324" s="388" t="s">
        <v>484</v>
      </c>
      <c r="E324" s="389">
        <v>6467</v>
      </c>
      <c r="G324" s="389">
        <v>6467</v>
      </c>
      <c r="H324" s="390" t="s">
        <v>1054</v>
      </c>
    </row>
    <row r="325" spans="1:9" x14ac:dyDescent="0.2">
      <c r="A325" s="88" t="s">
        <v>938</v>
      </c>
      <c r="B325" s="88" t="s">
        <v>384</v>
      </c>
      <c r="C325" s="88" t="s">
        <v>308</v>
      </c>
      <c r="D325" s="89"/>
      <c r="E325" s="89">
        <v>6467</v>
      </c>
      <c r="F325" s="89"/>
      <c r="G325" s="421">
        <v>6467</v>
      </c>
      <c r="H325" s="90" t="s">
        <v>944</v>
      </c>
      <c r="I325" s="91"/>
    </row>
    <row r="326" spans="1:9" x14ac:dyDescent="0.2">
      <c r="A326" s="388" t="s">
        <v>938</v>
      </c>
      <c r="B326" s="388" t="s">
        <v>319</v>
      </c>
      <c r="C326" s="388" t="s">
        <v>484</v>
      </c>
      <c r="E326" s="389">
        <v>313616</v>
      </c>
      <c r="G326" s="389">
        <v>313616</v>
      </c>
      <c r="H326" s="390" t="s">
        <v>1054</v>
      </c>
    </row>
    <row r="327" spans="1:9" x14ac:dyDescent="0.2">
      <c r="A327" s="88" t="s">
        <v>938</v>
      </c>
      <c r="B327" s="88" t="s">
        <v>319</v>
      </c>
      <c r="C327" s="88" t="s">
        <v>308</v>
      </c>
      <c r="D327" s="89"/>
      <c r="E327" s="89">
        <v>313616</v>
      </c>
      <c r="F327" s="89"/>
      <c r="G327" s="429">
        <v>313616</v>
      </c>
      <c r="H327" s="90" t="s">
        <v>941</v>
      </c>
      <c r="I327" s="430">
        <f>G327+G329</f>
        <v>1019360</v>
      </c>
    </row>
    <row r="328" spans="1:9" x14ac:dyDescent="0.2">
      <c r="A328" s="388" t="s">
        <v>938</v>
      </c>
      <c r="B328" s="388" t="s">
        <v>326</v>
      </c>
      <c r="C328" s="388" t="s">
        <v>484</v>
      </c>
      <c r="E328" s="389">
        <v>705744</v>
      </c>
      <c r="G328" s="389">
        <v>705744</v>
      </c>
      <c r="H328" s="390" t="s">
        <v>1054</v>
      </c>
    </row>
    <row r="329" spans="1:9" x14ac:dyDescent="0.2">
      <c r="A329" s="88" t="s">
        <v>938</v>
      </c>
      <c r="B329" s="88" t="s">
        <v>326</v>
      </c>
      <c r="C329" s="88" t="s">
        <v>308</v>
      </c>
      <c r="D329" s="89"/>
      <c r="E329" s="89">
        <v>705744</v>
      </c>
      <c r="F329" s="89"/>
      <c r="G329" s="429">
        <v>705744</v>
      </c>
      <c r="H329" s="90" t="s">
        <v>942</v>
      </c>
      <c r="I329" s="91"/>
    </row>
    <row r="330" spans="1:9" x14ac:dyDescent="0.2">
      <c r="A330" s="388" t="s">
        <v>938</v>
      </c>
      <c r="B330" s="388" t="s">
        <v>347</v>
      </c>
      <c r="C330" s="388" t="s">
        <v>484</v>
      </c>
      <c r="E330" s="389">
        <v>75235.399999999994</v>
      </c>
      <c r="G330" s="389">
        <v>75235.399999999994</v>
      </c>
      <c r="H330" s="390" t="s">
        <v>1054</v>
      </c>
    </row>
    <row r="331" spans="1:9" x14ac:dyDescent="0.2">
      <c r="A331" s="88" t="s">
        <v>938</v>
      </c>
      <c r="B331" s="88" t="s">
        <v>347</v>
      </c>
      <c r="C331" s="88" t="s">
        <v>308</v>
      </c>
      <c r="D331" s="89"/>
      <c r="E331" s="89">
        <v>75235.399999999994</v>
      </c>
      <c r="F331" s="89"/>
      <c r="G331" s="576">
        <v>75235.399999999994</v>
      </c>
      <c r="H331" s="90" t="s">
        <v>943</v>
      </c>
      <c r="I331" s="859">
        <f>G331+G333+G335+G338</f>
        <v>358631.04000000004</v>
      </c>
    </row>
    <row r="332" spans="1:9" x14ac:dyDescent="0.2">
      <c r="A332" s="388" t="s">
        <v>938</v>
      </c>
      <c r="B332" s="388" t="s">
        <v>576</v>
      </c>
      <c r="C332" s="388" t="s">
        <v>484</v>
      </c>
      <c r="E332" s="389">
        <v>17533</v>
      </c>
      <c r="G332" s="389">
        <v>17533</v>
      </c>
      <c r="H332" s="390" t="s">
        <v>1054</v>
      </c>
    </row>
    <row r="333" spans="1:9" x14ac:dyDescent="0.2">
      <c r="A333" s="88" t="s">
        <v>938</v>
      </c>
      <c r="B333" s="88" t="s">
        <v>576</v>
      </c>
      <c r="C333" s="88" t="s">
        <v>308</v>
      </c>
      <c r="D333" s="89"/>
      <c r="E333" s="89">
        <v>17533</v>
      </c>
      <c r="F333" s="89"/>
      <c r="G333" s="576">
        <v>17533</v>
      </c>
      <c r="H333" s="90" t="s">
        <v>4679</v>
      </c>
      <c r="I333" s="91"/>
    </row>
    <row r="334" spans="1:9" x14ac:dyDescent="0.2">
      <c r="A334" s="388" t="s">
        <v>938</v>
      </c>
      <c r="B334" s="388" t="s">
        <v>4680</v>
      </c>
      <c r="C334" s="388" t="s">
        <v>484</v>
      </c>
      <c r="E334" s="389">
        <v>122899.04</v>
      </c>
      <c r="G334" s="389">
        <v>122899.04</v>
      </c>
      <c r="H334" s="390" t="s">
        <v>1054</v>
      </c>
    </row>
    <row r="335" spans="1:9" x14ac:dyDescent="0.2">
      <c r="A335" s="88" t="s">
        <v>938</v>
      </c>
      <c r="B335" s="88" t="s">
        <v>4680</v>
      </c>
      <c r="C335" s="88" t="s">
        <v>308</v>
      </c>
      <c r="D335" s="89"/>
      <c r="E335" s="89">
        <v>122899.04</v>
      </c>
      <c r="F335" s="89"/>
      <c r="G335" s="576">
        <v>122899.04</v>
      </c>
      <c r="H335" s="90" t="s">
        <v>972</v>
      </c>
      <c r="I335" s="91"/>
    </row>
    <row r="336" spans="1:9" x14ac:dyDescent="0.2">
      <c r="A336" s="388" t="s">
        <v>938</v>
      </c>
      <c r="B336" s="388" t="s">
        <v>945</v>
      </c>
      <c r="C336" s="388" t="s">
        <v>840</v>
      </c>
      <c r="E336" s="389">
        <v>89811</v>
      </c>
      <c r="G336" s="389">
        <v>89811</v>
      </c>
      <c r="H336" s="390" t="s">
        <v>1051</v>
      </c>
    </row>
    <row r="337" spans="1:9" x14ac:dyDescent="0.2">
      <c r="A337" s="388" t="s">
        <v>938</v>
      </c>
      <c r="B337" s="388" t="s">
        <v>945</v>
      </c>
      <c r="C337" s="388" t="s">
        <v>484</v>
      </c>
      <c r="E337" s="389">
        <v>53152.6</v>
      </c>
      <c r="G337" s="389">
        <v>53152.6</v>
      </c>
      <c r="H337" s="390" t="s">
        <v>1054</v>
      </c>
    </row>
    <row r="338" spans="1:9" x14ac:dyDescent="0.2">
      <c r="A338" s="88" t="s">
        <v>938</v>
      </c>
      <c r="B338" s="88" t="s">
        <v>945</v>
      </c>
      <c r="C338" s="88" t="s">
        <v>308</v>
      </c>
      <c r="D338" s="89"/>
      <c r="E338" s="89">
        <v>142963.6</v>
      </c>
      <c r="F338" s="89"/>
      <c r="G338" s="576">
        <v>142963.6</v>
      </c>
      <c r="H338" s="90" t="s">
        <v>974</v>
      </c>
      <c r="I338" s="91"/>
    </row>
    <row r="339" spans="1:9" x14ac:dyDescent="0.2">
      <c r="A339" s="388" t="s">
        <v>938</v>
      </c>
      <c r="B339" s="388" t="s">
        <v>947</v>
      </c>
      <c r="C339" s="388" t="s">
        <v>484</v>
      </c>
      <c r="E339" s="389">
        <v>1428056.6</v>
      </c>
      <c r="G339" s="389">
        <v>1428056.6</v>
      </c>
      <c r="H339" s="390" t="s">
        <v>1054</v>
      </c>
    </row>
    <row r="340" spans="1:9" x14ac:dyDescent="0.2">
      <c r="A340" s="88" t="s">
        <v>938</v>
      </c>
      <c r="B340" s="88" t="s">
        <v>947</v>
      </c>
      <c r="C340" s="88" t="s">
        <v>308</v>
      </c>
      <c r="D340" s="89"/>
      <c r="E340" s="89">
        <v>1428056.6</v>
      </c>
      <c r="F340" s="89"/>
      <c r="G340" s="891">
        <v>1428056.6</v>
      </c>
      <c r="H340" s="90" t="s">
        <v>741</v>
      </c>
      <c r="I340" s="894">
        <f>G340</f>
        <v>1428056.6</v>
      </c>
    </row>
    <row r="341" spans="1:9" x14ac:dyDescent="0.2">
      <c r="A341" s="388" t="s">
        <v>938</v>
      </c>
      <c r="B341" s="388" t="s">
        <v>336</v>
      </c>
      <c r="C341" s="388" t="s">
        <v>484</v>
      </c>
      <c r="E341" s="389">
        <v>1163623.6299999999</v>
      </c>
      <c r="G341" s="389">
        <v>1163623.6299999999</v>
      </c>
      <c r="H341" s="390" t="s">
        <v>1054</v>
      </c>
    </row>
    <row r="342" spans="1:9" x14ac:dyDescent="0.2">
      <c r="A342" s="88" t="s">
        <v>938</v>
      </c>
      <c r="B342" s="88" t="s">
        <v>336</v>
      </c>
      <c r="C342" s="88" t="s">
        <v>308</v>
      </c>
      <c r="D342" s="89"/>
      <c r="E342" s="89">
        <v>1163623.6299999999</v>
      </c>
      <c r="F342" s="89"/>
      <c r="G342" s="857">
        <v>1163623.6299999999</v>
      </c>
      <c r="H342" s="90" t="s">
        <v>4681</v>
      </c>
      <c r="I342" s="858">
        <f>G342+G344</f>
        <v>1357845.3299999998</v>
      </c>
    </row>
    <row r="343" spans="1:9" x14ac:dyDescent="0.2">
      <c r="A343" s="388" t="s">
        <v>938</v>
      </c>
      <c r="B343" s="388" t="s">
        <v>953</v>
      </c>
      <c r="C343" s="388" t="s">
        <v>484</v>
      </c>
      <c r="E343" s="389">
        <v>194221.7</v>
      </c>
      <c r="G343" s="389">
        <v>194221.7</v>
      </c>
      <c r="H343" s="390" t="s">
        <v>1054</v>
      </c>
    </row>
    <row r="344" spans="1:9" x14ac:dyDescent="0.2">
      <c r="A344" s="88" t="s">
        <v>938</v>
      </c>
      <c r="B344" s="88" t="s">
        <v>953</v>
      </c>
      <c r="C344" s="88" t="s">
        <v>308</v>
      </c>
      <c r="D344" s="89"/>
      <c r="E344" s="89">
        <v>194221.7</v>
      </c>
      <c r="F344" s="89"/>
      <c r="G344" s="857">
        <v>194221.7</v>
      </c>
      <c r="H344" s="90" t="s">
        <v>967</v>
      </c>
      <c r="I344" s="91"/>
    </row>
    <row r="345" spans="1:9" x14ac:dyDescent="0.2">
      <c r="A345" s="388" t="s">
        <v>938</v>
      </c>
      <c r="B345" s="388" t="s">
        <v>853</v>
      </c>
      <c r="C345" s="388" t="s">
        <v>484</v>
      </c>
      <c r="E345" s="389">
        <v>161424</v>
      </c>
      <c r="G345" s="389">
        <v>161424</v>
      </c>
      <c r="H345" s="390" t="s">
        <v>1054</v>
      </c>
    </row>
    <row r="346" spans="1:9" x14ac:dyDescent="0.2">
      <c r="A346" s="88" t="s">
        <v>938</v>
      </c>
      <c r="B346" s="88" t="s">
        <v>853</v>
      </c>
      <c r="C346" s="88" t="s">
        <v>308</v>
      </c>
      <c r="D346" s="89"/>
      <c r="E346" s="89">
        <v>161424</v>
      </c>
      <c r="F346" s="89"/>
      <c r="G346" s="855">
        <v>161424</v>
      </c>
      <c r="H346" s="90" t="s">
        <v>970</v>
      </c>
      <c r="I346" s="856">
        <f>G346+G349+G351</f>
        <v>292078.37</v>
      </c>
    </row>
    <row r="347" spans="1:9" x14ac:dyDescent="0.2">
      <c r="A347" s="388" t="s">
        <v>938</v>
      </c>
      <c r="B347" s="388" t="s">
        <v>4684</v>
      </c>
      <c r="C347" s="388" t="s">
        <v>307</v>
      </c>
      <c r="E347" s="389">
        <v>30332.1</v>
      </c>
      <c r="G347" s="389">
        <v>30332.1</v>
      </c>
      <c r="H347" s="390" t="s">
        <v>1040</v>
      </c>
    </row>
    <row r="348" spans="1:9" x14ac:dyDescent="0.2">
      <c r="A348" s="388" t="s">
        <v>938</v>
      </c>
      <c r="B348" s="388" t="s">
        <v>4684</v>
      </c>
      <c r="C348" s="388" t="s">
        <v>484</v>
      </c>
      <c r="E348" s="389">
        <v>26919.3</v>
      </c>
      <c r="G348" s="389">
        <v>26919.3</v>
      </c>
      <c r="H348" s="390" t="s">
        <v>1054</v>
      </c>
    </row>
    <row r="349" spans="1:9" x14ac:dyDescent="0.2">
      <c r="A349" s="88" t="s">
        <v>938</v>
      </c>
      <c r="B349" s="88" t="s">
        <v>4684</v>
      </c>
      <c r="C349" s="88" t="s">
        <v>308</v>
      </c>
      <c r="D349" s="89"/>
      <c r="E349" s="89">
        <v>57251.4</v>
      </c>
      <c r="F349" s="89"/>
      <c r="G349" s="855">
        <v>57251.4</v>
      </c>
      <c r="H349" s="90" t="s">
        <v>950</v>
      </c>
      <c r="I349" s="91"/>
    </row>
    <row r="350" spans="1:9" x14ac:dyDescent="0.2">
      <c r="A350" s="388" t="s">
        <v>938</v>
      </c>
      <c r="B350" s="388" t="s">
        <v>4685</v>
      </c>
      <c r="C350" s="388" t="s">
        <v>484</v>
      </c>
      <c r="E350" s="389">
        <v>73402.97</v>
      </c>
      <c r="G350" s="389">
        <v>73402.97</v>
      </c>
      <c r="H350" s="390" t="s">
        <v>1054</v>
      </c>
    </row>
    <row r="351" spans="1:9" x14ac:dyDescent="0.2">
      <c r="A351" s="88" t="s">
        <v>938</v>
      </c>
      <c r="B351" s="88" t="s">
        <v>4685</v>
      </c>
      <c r="C351" s="88" t="s">
        <v>308</v>
      </c>
      <c r="D351" s="89"/>
      <c r="E351" s="89">
        <v>73402.97</v>
      </c>
      <c r="F351" s="89"/>
      <c r="G351" s="855">
        <v>73402.97</v>
      </c>
      <c r="H351" s="90" t="s">
        <v>951</v>
      </c>
      <c r="I351" s="91"/>
    </row>
    <row r="352" spans="1:9" x14ac:dyDescent="0.2">
      <c r="A352" s="388" t="s">
        <v>938</v>
      </c>
      <c r="B352" s="388" t="s">
        <v>971</v>
      </c>
      <c r="C352" s="388" t="s">
        <v>484</v>
      </c>
      <c r="E352" s="389">
        <v>198803</v>
      </c>
      <c r="G352" s="389">
        <v>198803</v>
      </c>
      <c r="H352" s="390" t="s">
        <v>1054</v>
      </c>
    </row>
    <row r="353" spans="1:9" x14ac:dyDescent="0.2">
      <c r="A353" s="88" t="s">
        <v>938</v>
      </c>
      <c r="B353" s="88" t="s">
        <v>971</v>
      </c>
      <c r="C353" s="88" t="s">
        <v>308</v>
      </c>
      <c r="D353" s="89"/>
      <c r="E353" s="89">
        <v>198803</v>
      </c>
      <c r="F353" s="89"/>
      <c r="G353" s="781">
        <v>198803</v>
      </c>
      <c r="H353" s="90" t="s">
        <v>4686</v>
      </c>
      <c r="I353" s="782">
        <f>G353+G355+G357+G359+G361+G363+G365</f>
        <v>1224910.8999999999</v>
      </c>
    </row>
    <row r="354" spans="1:9" x14ac:dyDescent="0.2">
      <c r="A354" s="388" t="s">
        <v>938</v>
      </c>
      <c r="B354" s="388" t="s">
        <v>818</v>
      </c>
      <c r="C354" s="388" t="s">
        <v>484</v>
      </c>
      <c r="E354" s="389">
        <v>151600</v>
      </c>
      <c r="G354" s="389">
        <v>151600</v>
      </c>
      <c r="H354" s="390" t="s">
        <v>1054</v>
      </c>
    </row>
    <row r="355" spans="1:9" x14ac:dyDescent="0.2">
      <c r="A355" s="88" t="s">
        <v>938</v>
      </c>
      <c r="B355" s="88" t="s">
        <v>818</v>
      </c>
      <c r="C355" s="88" t="s">
        <v>308</v>
      </c>
      <c r="D355" s="89"/>
      <c r="E355" s="89">
        <v>151600</v>
      </c>
      <c r="F355" s="89"/>
      <c r="G355" s="781">
        <v>151600</v>
      </c>
      <c r="H355" s="90" t="s">
        <v>954</v>
      </c>
      <c r="I355" s="91"/>
    </row>
    <row r="356" spans="1:9" x14ac:dyDescent="0.2">
      <c r="A356" s="388" t="s">
        <v>938</v>
      </c>
      <c r="B356" s="388" t="s">
        <v>4687</v>
      </c>
      <c r="C356" s="388" t="s">
        <v>484</v>
      </c>
      <c r="E356" s="389">
        <v>63287.9</v>
      </c>
      <c r="G356" s="389">
        <v>63287.9</v>
      </c>
      <c r="H356" s="390" t="s">
        <v>1054</v>
      </c>
    </row>
    <row r="357" spans="1:9" x14ac:dyDescent="0.2">
      <c r="A357" s="88" t="s">
        <v>938</v>
      </c>
      <c r="B357" s="88" t="s">
        <v>4687</v>
      </c>
      <c r="C357" s="88" t="s">
        <v>308</v>
      </c>
      <c r="D357" s="89"/>
      <c r="E357" s="89">
        <v>63287.9</v>
      </c>
      <c r="F357" s="89"/>
      <c r="G357" s="781">
        <v>63287.9</v>
      </c>
      <c r="H357" s="90" t="s">
        <v>956</v>
      </c>
      <c r="I357" s="91"/>
    </row>
    <row r="358" spans="1:9" x14ac:dyDescent="0.2">
      <c r="A358" s="388" t="s">
        <v>938</v>
      </c>
      <c r="B358" s="388" t="s">
        <v>4688</v>
      </c>
      <c r="C358" s="388" t="s">
        <v>484</v>
      </c>
      <c r="E358" s="389">
        <v>290400</v>
      </c>
      <c r="G358" s="389">
        <v>290400</v>
      </c>
      <c r="H358" s="390" t="s">
        <v>1054</v>
      </c>
    </row>
    <row r="359" spans="1:9" x14ac:dyDescent="0.2">
      <c r="A359" s="88" t="s">
        <v>938</v>
      </c>
      <c r="B359" s="88" t="s">
        <v>4688</v>
      </c>
      <c r="C359" s="88" t="s">
        <v>308</v>
      </c>
      <c r="D359" s="89"/>
      <c r="E359" s="89">
        <v>290400</v>
      </c>
      <c r="F359" s="89"/>
      <c r="G359" s="781">
        <v>290400</v>
      </c>
      <c r="H359" s="90" t="s">
        <v>4689</v>
      </c>
      <c r="I359" s="91"/>
    </row>
    <row r="360" spans="1:9" x14ac:dyDescent="0.2">
      <c r="A360" s="388" t="s">
        <v>938</v>
      </c>
      <c r="B360" s="388" t="s">
        <v>828</v>
      </c>
      <c r="C360" s="388" t="s">
        <v>484</v>
      </c>
      <c r="E360" s="389">
        <v>239370</v>
      </c>
      <c r="G360" s="389">
        <v>239370</v>
      </c>
      <c r="H360" s="390" t="s">
        <v>1054</v>
      </c>
    </row>
    <row r="361" spans="1:9" x14ac:dyDescent="0.2">
      <c r="A361" s="88" t="s">
        <v>938</v>
      </c>
      <c r="B361" s="88" t="s">
        <v>828</v>
      </c>
      <c r="C361" s="88" t="s">
        <v>308</v>
      </c>
      <c r="D361" s="89"/>
      <c r="E361" s="89">
        <v>239370</v>
      </c>
      <c r="F361" s="89"/>
      <c r="G361" s="781">
        <v>239370</v>
      </c>
      <c r="H361" s="90" t="s">
        <v>961</v>
      </c>
      <c r="I361" s="91"/>
    </row>
    <row r="362" spans="1:9" x14ac:dyDescent="0.2">
      <c r="A362" s="388" t="s">
        <v>938</v>
      </c>
      <c r="B362" s="388" t="s">
        <v>4690</v>
      </c>
      <c r="C362" s="388" t="s">
        <v>484</v>
      </c>
      <c r="E362" s="389">
        <v>161450</v>
      </c>
      <c r="G362" s="389">
        <v>161450</v>
      </c>
      <c r="H362" s="390" t="s">
        <v>1054</v>
      </c>
    </row>
    <row r="363" spans="1:9" x14ac:dyDescent="0.2">
      <c r="A363" s="88" t="s">
        <v>938</v>
      </c>
      <c r="B363" s="88" t="s">
        <v>4690</v>
      </c>
      <c r="C363" s="88" t="s">
        <v>308</v>
      </c>
      <c r="D363" s="89"/>
      <c r="E363" s="89">
        <v>161450</v>
      </c>
      <c r="F363" s="89"/>
      <c r="G363" s="781">
        <v>161450</v>
      </c>
      <c r="H363" s="90" t="s">
        <v>962</v>
      </c>
      <c r="I363" s="91"/>
    </row>
    <row r="364" spans="1:9" x14ac:dyDescent="0.2">
      <c r="A364" s="388" t="s">
        <v>938</v>
      </c>
      <c r="B364" s="388" t="s">
        <v>4691</v>
      </c>
      <c r="C364" s="388" t="s">
        <v>484</v>
      </c>
      <c r="E364" s="389">
        <v>120000</v>
      </c>
      <c r="G364" s="389">
        <v>120000</v>
      </c>
      <c r="H364" s="390" t="s">
        <v>1054</v>
      </c>
    </row>
    <row r="365" spans="1:9" x14ac:dyDescent="0.2">
      <c r="A365" s="88" t="s">
        <v>938</v>
      </c>
      <c r="B365" s="88" t="s">
        <v>4691</v>
      </c>
      <c r="C365" s="88" t="s">
        <v>308</v>
      </c>
      <c r="D365" s="89"/>
      <c r="E365" s="89">
        <v>120000</v>
      </c>
      <c r="F365" s="89"/>
      <c r="G365" s="781">
        <v>120000</v>
      </c>
      <c r="H365" s="90" t="s">
        <v>963</v>
      </c>
      <c r="I365" s="91"/>
    </row>
    <row r="366" spans="1:9" x14ac:dyDescent="0.2">
      <c r="A366" s="388" t="s">
        <v>938</v>
      </c>
      <c r="B366" s="388" t="s">
        <v>4692</v>
      </c>
      <c r="C366" s="388" t="s">
        <v>947</v>
      </c>
      <c r="E366" s="389">
        <v>1577755.5</v>
      </c>
      <c r="G366" s="389">
        <v>1577755.5</v>
      </c>
      <c r="H366" s="390" t="s">
        <v>1093</v>
      </c>
    </row>
    <row r="367" spans="1:9" x14ac:dyDescent="0.2">
      <c r="A367" s="88" t="s">
        <v>938</v>
      </c>
      <c r="B367" s="88" t="s">
        <v>4692</v>
      </c>
      <c r="C367" s="88" t="s">
        <v>308</v>
      </c>
      <c r="D367" s="89"/>
      <c r="E367" s="89">
        <v>1577755.5</v>
      </c>
      <c r="F367" s="89"/>
      <c r="G367" s="895">
        <v>1577755.5</v>
      </c>
      <c r="H367" s="90" t="s">
        <v>4693</v>
      </c>
      <c r="I367" s="784">
        <f>G367</f>
        <v>1577755.5</v>
      </c>
    </row>
    <row r="368" spans="1:9" x14ac:dyDescent="0.2">
      <c r="A368" s="388" t="s">
        <v>938</v>
      </c>
      <c r="B368" s="388" t="s">
        <v>975</v>
      </c>
      <c r="C368" s="388" t="s">
        <v>484</v>
      </c>
      <c r="E368" s="389">
        <v>6184470</v>
      </c>
      <c r="G368" s="389">
        <v>6184470</v>
      </c>
      <c r="H368" s="390" t="s">
        <v>1054</v>
      </c>
    </row>
    <row r="369" spans="1:9" x14ac:dyDescent="0.2">
      <c r="A369" s="88" t="s">
        <v>938</v>
      </c>
      <c r="B369" s="88" t="s">
        <v>975</v>
      </c>
      <c r="C369" s="88" t="s">
        <v>308</v>
      </c>
      <c r="D369" s="89"/>
      <c r="E369" s="89">
        <v>6184470</v>
      </c>
      <c r="F369" s="89"/>
      <c r="G369" s="402">
        <v>6184470</v>
      </c>
      <c r="H369" s="90" t="s">
        <v>976</v>
      </c>
      <c r="I369" s="404">
        <f>G369+G371+G373+G375</f>
        <v>6678491</v>
      </c>
    </row>
    <row r="370" spans="1:9" x14ac:dyDescent="0.2">
      <c r="A370" s="388" t="s">
        <v>938</v>
      </c>
      <c r="B370" s="388" t="s">
        <v>998</v>
      </c>
      <c r="C370" s="388" t="s">
        <v>484</v>
      </c>
      <c r="E370" s="389">
        <v>8939</v>
      </c>
      <c r="G370" s="389">
        <v>8939</v>
      </c>
      <c r="H370" s="390" t="s">
        <v>1054</v>
      </c>
    </row>
    <row r="371" spans="1:9" x14ac:dyDescent="0.2">
      <c r="A371" s="88" t="s">
        <v>938</v>
      </c>
      <c r="B371" s="88" t="s">
        <v>998</v>
      </c>
      <c r="C371" s="88" t="s">
        <v>308</v>
      </c>
      <c r="D371" s="89"/>
      <c r="E371" s="89">
        <v>8939</v>
      </c>
      <c r="F371" s="89"/>
      <c r="G371" s="402">
        <v>8939</v>
      </c>
      <c r="H371" s="90" t="s">
        <v>1095</v>
      </c>
      <c r="I371" s="91"/>
    </row>
    <row r="372" spans="1:9" x14ac:dyDescent="0.2">
      <c r="A372" s="388" t="s">
        <v>938</v>
      </c>
      <c r="B372" s="388" t="s">
        <v>977</v>
      </c>
      <c r="C372" s="388" t="s">
        <v>484</v>
      </c>
      <c r="E372" s="389">
        <v>97150</v>
      </c>
      <c r="G372" s="389">
        <v>97150</v>
      </c>
      <c r="H372" s="390" t="s">
        <v>1054</v>
      </c>
    </row>
    <row r="373" spans="1:9" x14ac:dyDescent="0.2">
      <c r="A373" s="88" t="s">
        <v>938</v>
      </c>
      <c r="B373" s="88" t="s">
        <v>977</v>
      </c>
      <c r="C373" s="88" t="s">
        <v>308</v>
      </c>
      <c r="D373" s="89"/>
      <c r="E373" s="89">
        <v>97150</v>
      </c>
      <c r="F373" s="89"/>
      <c r="G373" s="402">
        <v>97150</v>
      </c>
      <c r="H373" s="90" t="s">
        <v>978</v>
      </c>
      <c r="I373" s="91"/>
    </row>
    <row r="374" spans="1:9" x14ac:dyDescent="0.2">
      <c r="A374" s="388" t="s">
        <v>938</v>
      </c>
      <c r="B374" s="388" t="s">
        <v>979</v>
      </c>
      <c r="C374" s="388" t="s">
        <v>307</v>
      </c>
      <c r="E374" s="389">
        <v>387932</v>
      </c>
      <c r="G374" s="389">
        <v>387932</v>
      </c>
      <c r="H374" s="390" t="s">
        <v>1040</v>
      </c>
    </row>
    <row r="375" spans="1:9" x14ac:dyDescent="0.2">
      <c r="A375" s="88" t="s">
        <v>938</v>
      </c>
      <c r="B375" s="88" t="s">
        <v>979</v>
      </c>
      <c r="C375" s="88" t="s">
        <v>308</v>
      </c>
      <c r="D375" s="89"/>
      <c r="E375" s="89">
        <v>387932</v>
      </c>
      <c r="F375" s="89"/>
      <c r="G375" s="402">
        <v>387932</v>
      </c>
      <c r="H375" s="90" t="s">
        <v>6643</v>
      </c>
      <c r="I375" s="91"/>
    </row>
    <row r="376" spans="1:9" x14ac:dyDescent="0.2">
      <c r="A376" s="388" t="s">
        <v>938</v>
      </c>
      <c r="B376" s="388" t="s">
        <v>981</v>
      </c>
      <c r="C376" s="388" t="s">
        <v>484</v>
      </c>
      <c r="E376" s="389">
        <v>1408210</v>
      </c>
      <c r="G376" s="389">
        <v>1408210</v>
      </c>
      <c r="H376" s="390" t="s">
        <v>1054</v>
      </c>
    </row>
    <row r="377" spans="1:9" x14ac:dyDescent="0.2">
      <c r="A377" s="88" t="s">
        <v>938</v>
      </c>
      <c r="B377" s="88" t="s">
        <v>981</v>
      </c>
      <c r="C377" s="88" t="s">
        <v>308</v>
      </c>
      <c r="D377" s="89"/>
      <c r="E377" s="89">
        <v>1408210</v>
      </c>
      <c r="F377" s="89"/>
      <c r="G377" s="571">
        <v>1408210</v>
      </c>
      <c r="H377" s="90" t="s">
        <v>982</v>
      </c>
      <c r="I377" s="717">
        <f>G377+G379+G381+G383</f>
        <v>2571731</v>
      </c>
    </row>
    <row r="378" spans="1:9" x14ac:dyDescent="0.2">
      <c r="A378" s="388" t="s">
        <v>938</v>
      </c>
      <c r="B378" s="388" t="s">
        <v>5370</v>
      </c>
      <c r="C378" s="388" t="s">
        <v>484</v>
      </c>
      <c r="E378" s="389">
        <v>443750</v>
      </c>
      <c r="G378" s="389">
        <v>443750</v>
      </c>
      <c r="H378" s="390" t="s">
        <v>1054</v>
      </c>
    </row>
    <row r="379" spans="1:9" x14ac:dyDescent="0.2">
      <c r="A379" s="88" t="s">
        <v>938</v>
      </c>
      <c r="B379" s="88" t="s">
        <v>5370</v>
      </c>
      <c r="C379" s="88" t="s">
        <v>308</v>
      </c>
      <c r="D379" s="89"/>
      <c r="E379" s="89">
        <v>443750</v>
      </c>
      <c r="F379" s="89"/>
      <c r="G379" s="571">
        <v>443750</v>
      </c>
      <c r="H379" s="90" t="s">
        <v>5371</v>
      </c>
      <c r="I379" s="91"/>
    </row>
    <row r="380" spans="1:9" x14ac:dyDescent="0.2">
      <c r="A380" s="388" t="s">
        <v>938</v>
      </c>
      <c r="B380" s="388" t="s">
        <v>983</v>
      </c>
      <c r="C380" s="388" t="s">
        <v>484</v>
      </c>
      <c r="E380" s="389">
        <v>560021</v>
      </c>
      <c r="G380" s="389">
        <v>560021</v>
      </c>
      <c r="H380" s="390" t="s">
        <v>1054</v>
      </c>
    </row>
    <row r="381" spans="1:9" x14ac:dyDescent="0.2">
      <c r="A381" s="88" t="s">
        <v>938</v>
      </c>
      <c r="B381" s="88" t="s">
        <v>983</v>
      </c>
      <c r="C381" s="88" t="s">
        <v>308</v>
      </c>
      <c r="D381" s="89"/>
      <c r="E381" s="89">
        <v>560021</v>
      </c>
      <c r="F381" s="89"/>
      <c r="G381" s="571">
        <v>560021</v>
      </c>
      <c r="H381" s="90" t="s">
        <v>984</v>
      </c>
      <c r="I381" s="91"/>
    </row>
    <row r="382" spans="1:9" x14ac:dyDescent="0.2">
      <c r="A382" s="388" t="s">
        <v>938</v>
      </c>
      <c r="B382" s="388" t="s">
        <v>5372</v>
      </c>
      <c r="C382" s="388" t="s">
        <v>484</v>
      </c>
      <c r="E382" s="389">
        <v>159750</v>
      </c>
      <c r="G382" s="389">
        <v>159750</v>
      </c>
      <c r="H382" s="390" t="s">
        <v>1054</v>
      </c>
    </row>
    <row r="383" spans="1:9" x14ac:dyDescent="0.2">
      <c r="A383" s="88" t="s">
        <v>938</v>
      </c>
      <c r="B383" s="88" t="s">
        <v>5372</v>
      </c>
      <c r="C383" s="88" t="s">
        <v>308</v>
      </c>
      <c r="D383" s="89"/>
      <c r="E383" s="89">
        <v>159750</v>
      </c>
      <c r="F383" s="89"/>
      <c r="G383" s="571">
        <v>159750</v>
      </c>
      <c r="H383" s="90" t="s">
        <v>5373</v>
      </c>
      <c r="I383" s="91"/>
    </row>
    <row r="384" spans="1:9" x14ac:dyDescent="0.2">
      <c r="A384" s="388" t="s">
        <v>938</v>
      </c>
      <c r="B384" s="388" t="s">
        <v>985</v>
      </c>
      <c r="C384" s="388" t="s">
        <v>484</v>
      </c>
      <c r="E384" s="389">
        <v>112090</v>
      </c>
      <c r="G384" s="389">
        <v>112090</v>
      </c>
      <c r="H384" s="390" t="s">
        <v>1054</v>
      </c>
    </row>
    <row r="385" spans="1:9" x14ac:dyDescent="0.2">
      <c r="A385" s="88" t="s">
        <v>938</v>
      </c>
      <c r="B385" s="88" t="s">
        <v>985</v>
      </c>
      <c r="C385" s="88" t="s">
        <v>308</v>
      </c>
      <c r="D385" s="89"/>
      <c r="E385" s="89">
        <v>112090</v>
      </c>
      <c r="F385" s="89"/>
      <c r="G385" s="574">
        <v>112090</v>
      </c>
      <c r="H385" s="90" t="s">
        <v>469</v>
      </c>
      <c r="I385" s="854">
        <f>G385+G387+G389+G391+G393+G395</f>
        <v>489804.1</v>
      </c>
    </row>
    <row r="386" spans="1:9" x14ac:dyDescent="0.2">
      <c r="A386" s="388" t="s">
        <v>938</v>
      </c>
      <c r="B386" s="388" t="s">
        <v>470</v>
      </c>
      <c r="C386" s="388" t="s">
        <v>484</v>
      </c>
      <c r="E386" s="389">
        <v>13270.7</v>
      </c>
      <c r="G386" s="389">
        <v>13270.7</v>
      </c>
      <c r="H386" s="390" t="s">
        <v>1054</v>
      </c>
    </row>
    <row r="387" spans="1:9" x14ac:dyDescent="0.2">
      <c r="A387" s="88" t="s">
        <v>938</v>
      </c>
      <c r="B387" s="88" t="s">
        <v>470</v>
      </c>
      <c r="C387" s="88" t="s">
        <v>308</v>
      </c>
      <c r="D387" s="89"/>
      <c r="E387" s="89">
        <v>13270.7</v>
      </c>
      <c r="F387" s="89"/>
      <c r="G387" s="574">
        <v>13270.7</v>
      </c>
      <c r="H387" s="90" t="s">
        <v>471</v>
      </c>
      <c r="I387" s="91"/>
    </row>
    <row r="388" spans="1:9" x14ac:dyDescent="0.2">
      <c r="A388" s="388" t="s">
        <v>938</v>
      </c>
      <c r="B388" s="388" t="s">
        <v>472</v>
      </c>
      <c r="C388" s="388" t="s">
        <v>484</v>
      </c>
      <c r="E388" s="389">
        <v>70800</v>
      </c>
      <c r="G388" s="389">
        <v>70800</v>
      </c>
      <c r="H388" s="390" t="s">
        <v>1054</v>
      </c>
    </row>
    <row r="389" spans="1:9" x14ac:dyDescent="0.2">
      <c r="A389" s="88" t="s">
        <v>938</v>
      </c>
      <c r="B389" s="88" t="s">
        <v>472</v>
      </c>
      <c r="C389" s="88" t="s">
        <v>308</v>
      </c>
      <c r="D389" s="89"/>
      <c r="E389" s="89">
        <v>70800</v>
      </c>
      <c r="F389" s="89"/>
      <c r="G389" s="574">
        <v>70800</v>
      </c>
      <c r="H389" s="90" t="s">
        <v>473</v>
      </c>
      <c r="I389" s="91"/>
    </row>
    <row r="390" spans="1:9" x14ac:dyDescent="0.2">
      <c r="A390" s="388" t="s">
        <v>938</v>
      </c>
      <c r="B390" s="388" t="s">
        <v>474</v>
      </c>
      <c r="C390" s="388" t="s">
        <v>484</v>
      </c>
      <c r="E390" s="389">
        <v>203020.4</v>
      </c>
      <c r="G390" s="389">
        <v>203020.4</v>
      </c>
      <c r="H390" s="390" t="s">
        <v>1054</v>
      </c>
    </row>
    <row r="391" spans="1:9" x14ac:dyDescent="0.2">
      <c r="A391" s="88" t="s">
        <v>938</v>
      </c>
      <c r="B391" s="88" t="s">
        <v>474</v>
      </c>
      <c r="C391" s="88" t="s">
        <v>308</v>
      </c>
      <c r="D391" s="89"/>
      <c r="E391" s="89">
        <v>203020.4</v>
      </c>
      <c r="F391" s="89"/>
      <c r="G391" s="574">
        <v>203020.4</v>
      </c>
      <c r="H391" s="90" t="s">
        <v>475</v>
      </c>
      <c r="I391" s="91"/>
    </row>
    <row r="392" spans="1:9" x14ac:dyDescent="0.2">
      <c r="A392" s="388" t="s">
        <v>938</v>
      </c>
      <c r="B392" s="388" t="s">
        <v>476</v>
      </c>
      <c r="C392" s="388" t="s">
        <v>484</v>
      </c>
      <c r="E392" s="389">
        <v>16669</v>
      </c>
      <c r="G392" s="389">
        <v>16669</v>
      </c>
      <c r="H392" s="390" t="s">
        <v>1054</v>
      </c>
    </row>
    <row r="393" spans="1:9" x14ac:dyDescent="0.2">
      <c r="A393" s="88" t="s">
        <v>938</v>
      </c>
      <c r="B393" s="88" t="s">
        <v>476</v>
      </c>
      <c r="C393" s="88" t="s">
        <v>308</v>
      </c>
      <c r="D393" s="89"/>
      <c r="E393" s="89">
        <v>16669</v>
      </c>
      <c r="F393" s="89"/>
      <c r="G393" s="574">
        <v>16669</v>
      </c>
      <c r="H393" s="90" t="s">
        <v>477</v>
      </c>
      <c r="I393" s="91"/>
    </row>
    <row r="394" spans="1:9" x14ac:dyDescent="0.2">
      <c r="A394" s="388" t="s">
        <v>938</v>
      </c>
      <c r="B394" s="388" t="s">
        <v>478</v>
      </c>
      <c r="C394" s="388" t="s">
        <v>484</v>
      </c>
      <c r="E394" s="389">
        <v>73954</v>
      </c>
      <c r="G394" s="389">
        <v>73954</v>
      </c>
      <c r="H394" s="390" t="s">
        <v>1054</v>
      </c>
    </row>
    <row r="395" spans="1:9" x14ac:dyDescent="0.2">
      <c r="A395" s="88" t="s">
        <v>938</v>
      </c>
      <c r="B395" s="88" t="s">
        <v>478</v>
      </c>
      <c r="C395" s="88" t="s">
        <v>308</v>
      </c>
      <c r="D395" s="89"/>
      <c r="E395" s="89">
        <v>73954</v>
      </c>
      <c r="F395" s="89"/>
      <c r="G395" s="574">
        <v>73954</v>
      </c>
      <c r="H395" s="90" t="s">
        <v>479</v>
      </c>
      <c r="I395" s="91"/>
    </row>
    <row r="396" spans="1:9" x14ac:dyDescent="0.2">
      <c r="A396" s="388" t="s">
        <v>938</v>
      </c>
      <c r="B396" s="388" t="s">
        <v>5374</v>
      </c>
      <c r="C396" s="388" t="s">
        <v>484</v>
      </c>
      <c r="E396" s="389">
        <v>1775000</v>
      </c>
      <c r="G396" s="389">
        <v>1775000</v>
      </c>
      <c r="H396" s="390" t="s">
        <v>1054</v>
      </c>
    </row>
    <row r="397" spans="1:9" x14ac:dyDescent="0.2">
      <c r="A397" s="88" t="s">
        <v>938</v>
      </c>
      <c r="B397" s="88" t="s">
        <v>5374</v>
      </c>
      <c r="C397" s="88" t="s">
        <v>308</v>
      </c>
      <c r="D397" s="89"/>
      <c r="E397" s="89">
        <v>1775000</v>
      </c>
      <c r="F397" s="89"/>
      <c r="G397" s="658">
        <v>1775000</v>
      </c>
      <c r="H397" s="90" t="s">
        <v>5375</v>
      </c>
      <c r="I397" s="547">
        <f>G397</f>
        <v>1775000</v>
      </c>
    </row>
    <row r="398" spans="1:9" x14ac:dyDescent="0.2">
      <c r="A398" s="88" t="s">
        <v>938</v>
      </c>
      <c r="B398" s="88" t="s">
        <v>343</v>
      </c>
      <c r="C398" s="88" t="s">
        <v>308</v>
      </c>
      <c r="D398" s="89"/>
      <c r="E398" s="89">
        <v>19188765.59</v>
      </c>
      <c r="F398" s="89"/>
      <c r="G398" s="89">
        <v>19188765.59</v>
      </c>
      <c r="H398" s="90" t="s">
        <v>486</v>
      </c>
      <c r="I398" s="91"/>
    </row>
    <row r="399" spans="1:9" x14ac:dyDescent="0.2">
      <c r="A399" s="388" t="s">
        <v>487</v>
      </c>
      <c r="B399" s="388" t="s">
        <v>307</v>
      </c>
      <c r="C399" s="388" t="s">
        <v>484</v>
      </c>
      <c r="E399" s="389">
        <v>95401.5</v>
      </c>
      <c r="G399" s="389">
        <v>95401.5</v>
      </c>
      <c r="H399" s="390" t="s">
        <v>1054</v>
      </c>
    </row>
    <row r="400" spans="1:9" x14ac:dyDescent="0.2">
      <c r="A400" s="88" t="s">
        <v>487</v>
      </c>
      <c r="B400" s="88" t="s">
        <v>307</v>
      </c>
      <c r="C400" s="88" t="s">
        <v>308</v>
      </c>
      <c r="D400" s="89"/>
      <c r="E400" s="89">
        <v>95401.5</v>
      </c>
      <c r="F400" s="89"/>
      <c r="G400" s="89">
        <v>95401.5</v>
      </c>
      <c r="H400" s="90" t="s">
        <v>488</v>
      </c>
      <c r="I400" s="91"/>
    </row>
    <row r="401" spans="1:9" x14ac:dyDescent="0.2">
      <c r="A401" s="388" t="s">
        <v>487</v>
      </c>
      <c r="B401" s="388" t="s">
        <v>364</v>
      </c>
      <c r="C401" s="388" t="s">
        <v>484</v>
      </c>
      <c r="E401" s="389">
        <v>76984.679999999993</v>
      </c>
      <c r="G401" s="389">
        <v>76984.679999999993</v>
      </c>
      <c r="H401" s="390" t="s">
        <v>1054</v>
      </c>
    </row>
    <row r="402" spans="1:9" x14ac:dyDescent="0.2">
      <c r="A402" s="88" t="s">
        <v>487</v>
      </c>
      <c r="B402" s="88" t="s">
        <v>364</v>
      </c>
      <c r="C402" s="88" t="s">
        <v>308</v>
      </c>
      <c r="D402" s="89"/>
      <c r="E402" s="89">
        <v>76984.679999999993</v>
      </c>
      <c r="F402" s="89"/>
      <c r="G402" s="89">
        <v>76984.679999999993</v>
      </c>
      <c r="H402" s="90" t="s">
        <v>1301</v>
      </c>
      <c r="I402" s="91"/>
    </row>
    <row r="403" spans="1:9" x14ac:dyDescent="0.2">
      <c r="A403" s="388" t="s">
        <v>487</v>
      </c>
      <c r="B403" s="388" t="s">
        <v>309</v>
      </c>
      <c r="C403" s="388" t="s">
        <v>484</v>
      </c>
      <c r="E403" s="389">
        <v>132776.82</v>
      </c>
      <c r="G403" s="389">
        <v>132776.82</v>
      </c>
      <c r="H403" s="390" t="s">
        <v>1054</v>
      </c>
    </row>
    <row r="404" spans="1:9" x14ac:dyDescent="0.2">
      <c r="A404" s="88" t="s">
        <v>487</v>
      </c>
      <c r="B404" s="88" t="s">
        <v>309</v>
      </c>
      <c r="C404" s="88" t="s">
        <v>308</v>
      </c>
      <c r="D404" s="89"/>
      <c r="E404" s="89">
        <v>132776.82</v>
      </c>
      <c r="F404" s="89"/>
      <c r="G404" s="89">
        <v>132776.82</v>
      </c>
      <c r="H404" s="90" t="s">
        <v>1302</v>
      </c>
      <c r="I404" s="91"/>
    </row>
    <row r="405" spans="1:9" x14ac:dyDescent="0.2">
      <c r="A405" s="388" t="s">
        <v>487</v>
      </c>
      <c r="B405" s="388" t="s">
        <v>319</v>
      </c>
      <c r="C405" s="388" t="s">
        <v>484</v>
      </c>
      <c r="E405" s="389">
        <v>8634.02</v>
      </c>
      <c r="G405" s="389">
        <v>8634.02</v>
      </c>
      <c r="H405" s="390" t="s">
        <v>1054</v>
      </c>
    </row>
    <row r="406" spans="1:9" x14ac:dyDescent="0.2">
      <c r="A406" s="88" t="s">
        <v>487</v>
      </c>
      <c r="B406" s="88" t="s">
        <v>319</v>
      </c>
      <c r="C406" s="88" t="s">
        <v>308</v>
      </c>
      <c r="D406" s="89"/>
      <c r="E406" s="89">
        <v>8634.02</v>
      </c>
      <c r="F406" s="89"/>
      <c r="G406" s="89">
        <v>8634.02</v>
      </c>
      <c r="H406" s="90" t="s">
        <v>489</v>
      </c>
      <c r="I406" s="91"/>
    </row>
    <row r="407" spans="1:9" x14ac:dyDescent="0.2">
      <c r="A407" s="388" t="s">
        <v>487</v>
      </c>
      <c r="B407" s="388" t="s">
        <v>822</v>
      </c>
      <c r="C407" s="388" t="s">
        <v>307</v>
      </c>
      <c r="E407" s="389">
        <v>5651.13</v>
      </c>
      <c r="G407" s="389">
        <v>5651.13</v>
      </c>
      <c r="H407" s="390" t="s">
        <v>1040</v>
      </c>
    </row>
    <row r="408" spans="1:9" x14ac:dyDescent="0.2">
      <c r="A408" s="388" t="s">
        <v>487</v>
      </c>
      <c r="B408" s="388" t="s">
        <v>822</v>
      </c>
      <c r="C408" s="388" t="s">
        <v>883</v>
      </c>
      <c r="E408" s="389">
        <v>1548.31</v>
      </c>
      <c r="G408" s="389">
        <v>1548.31</v>
      </c>
      <c r="H408" s="390" t="s">
        <v>1041</v>
      </c>
    </row>
    <row r="409" spans="1:9" x14ac:dyDescent="0.2">
      <c r="A409" s="388" t="s">
        <v>487</v>
      </c>
      <c r="B409" s="388" t="s">
        <v>822</v>
      </c>
      <c r="C409" s="388" t="s">
        <v>859</v>
      </c>
      <c r="E409" s="389">
        <v>10690.57</v>
      </c>
      <c r="G409" s="389">
        <v>10690.57</v>
      </c>
      <c r="H409" s="390" t="s">
        <v>1046</v>
      </c>
    </row>
    <row r="410" spans="1:9" x14ac:dyDescent="0.2">
      <c r="A410" s="388" t="s">
        <v>487</v>
      </c>
      <c r="B410" s="388" t="s">
        <v>822</v>
      </c>
      <c r="C410" s="388" t="s">
        <v>484</v>
      </c>
      <c r="E410" s="389">
        <v>31699.85</v>
      </c>
      <c r="G410" s="389">
        <v>31699.85</v>
      </c>
      <c r="H410" s="390" t="s">
        <v>1054</v>
      </c>
    </row>
    <row r="411" spans="1:9" x14ac:dyDescent="0.2">
      <c r="A411" s="88" t="s">
        <v>487</v>
      </c>
      <c r="B411" s="88" t="s">
        <v>822</v>
      </c>
      <c r="C411" s="88" t="s">
        <v>308</v>
      </c>
      <c r="D411" s="89"/>
      <c r="E411" s="89">
        <v>49589.86</v>
      </c>
      <c r="F411" s="89"/>
      <c r="G411" s="89">
        <v>49589.86</v>
      </c>
      <c r="H411" s="90" t="s">
        <v>490</v>
      </c>
      <c r="I411" s="91"/>
    </row>
    <row r="412" spans="1:9" x14ac:dyDescent="0.2">
      <c r="A412" s="88" t="s">
        <v>487</v>
      </c>
      <c r="B412" s="88" t="s">
        <v>343</v>
      </c>
      <c r="C412" s="88" t="s">
        <v>308</v>
      </c>
      <c r="D412" s="89"/>
      <c r="E412" s="89">
        <v>363386.88</v>
      </c>
      <c r="F412" s="89"/>
      <c r="G412" s="89">
        <v>363386.88</v>
      </c>
      <c r="H412" s="90" t="s">
        <v>491</v>
      </c>
      <c r="I412" s="91"/>
    </row>
    <row r="413" spans="1:9" x14ac:dyDescent="0.2">
      <c r="A413" s="388" t="s">
        <v>492</v>
      </c>
      <c r="B413" s="388" t="s">
        <v>307</v>
      </c>
      <c r="C413" s="388" t="s">
        <v>484</v>
      </c>
      <c r="E413" s="389">
        <v>162038.32</v>
      </c>
      <c r="G413" s="389">
        <v>162038.32</v>
      </c>
      <c r="H413" s="390" t="s">
        <v>1054</v>
      </c>
    </row>
    <row r="414" spans="1:9" x14ac:dyDescent="0.2">
      <c r="A414" s="88" t="s">
        <v>492</v>
      </c>
      <c r="B414" s="88" t="s">
        <v>307</v>
      </c>
      <c r="C414" s="88" t="s">
        <v>308</v>
      </c>
      <c r="D414" s="89"/>
      <c r="E414" s="89">
        <v>162038.32</v>
      </c>
      <c r="F414" s="89"/>
      <c r="G414" s="89">
        <v>162038.32</v>
      </c>
      <c r="H414" s="90" t="s">
        <v>4698</v>
      </c>
      <c r="I414" s="91"/>
    </row>
    <row r="415" spans="1:9" x14ac:dyDescent="0.2">
      <c r="A415" s="388" t="s">
        <v>492</v>
      </c>
      <c r="B415" s="388" t="s">
        <v>319</v>
      </c>
      <c r="C415" s="388" t="s">
        <v>484</v>
      </c>
      <c r="E415" s="389">
        <v>312</v>
      </c>
      <c r="G415" s="389">
        <v>312</v>
      </c>
      <c r="H415" s="390" t="s">
        <v>1054</v>
      </c>
    </row>
    <row r="416" spans="1:9" x14ac:dyDescent="0.2">
      <c r="A416" s="88" t="s">
        <v>492</v>
      </c>
      <c r="B416" s="88" t="s">
        <v>319</v>
      </c>
      <c r="C416" s="88" t="s">
        <v>308</v>
      </c>
      <c r="D416" s="89"/>
      <c r="E416" s="89">
        <v>312</v>
      </c>
      <c r="F416" s="89"/>
      <c r="G416" s="89">
        <v>312</v>
      </c>
      <c r="H416" s="90" t="s">
        <v>4699</v>
      </c>
      <c r="I416" s="91"/>
    </row>
    <row r="417" spans="1:9" x14ac:dyDescent="0.2">
      <c r="A417" s="88" t="s">
        <v>492</v>
      </c>
      <c r="B417" s="88" t="s">
        <v>343</v>
      </c>
      <c r="C417" s="88" t="s">
        <v>308</v>
      </c>
      <c r="D417" s="89"/>
      <c r="E417" s="89">
        <v>162350.32</v>
      </c>
      <c r="F417" s="89"/>
      <c r="G417" s="89">
        <v>162350.32</v>
      </c>
      <c r="H417" s="90" t="s">
        <v>495</v>
      </c>
      <c r="I417" s="91"/>
    </row>
    <row r="418" spans="1:9" x14ac:dyDescent="0.2">
      <c r="A418" s="388" t="s">
        <v>496</v>
      </c>
      <c r="B418" s="388" t="s">
        <v>319</v>
      </c>
      <c r="C418" s="388" t="s">
        <v>484</v>
      </c>
      <c r="E418" s="389">
        <v>1108015.8500000001</v>
      </c>
      <c r="G418" s="389">
        <v>1108015.8500000001</v>
      </c>
      <c r="H418" s="390" t="s">
        <v>1054</v>
      </c>
    </row>
    <row r="419" spans="1:9" x14ac:dyDescent="0.2">
      <c r="A419" s="88" t="s">
        <v>496</v>
      </c>
      <c r="B419" s="88" t="s">
        <v>319</v>
      </c>
      <c r="C419" s="88" t="s">
        <v>308</v>
      </c>
      <c r="D419" s="89"/>
      <c r="E419" s="89">
        <v>1108015.8500000001</v>
      </c>
      <c r="F419" s="89"/>
      <c r="G419" s="89">
        <v>1108015.8500000001</v>
      </c>
      <c r="H419" s="90" t="s">
        <v>1304</v>
      </c>
      <c r="I419" s="91"/>
    </row>
    <row r="420" spans="1:9" x14ac:dyDescent="0.2">
      <c r="A420" s="88" t="s">
        <v>496</v>
      </c>
      <c r="B420" s="88" t="s">
        <v>343</v>
      </c>
      <c r="C420" s="88" t="s">
        <v>308</v>
      </c>
      <c r="D420" s="89"/>
      <c r="E420" s="89">
        <v>1108015.8500000001</v>
      </c>
      <c r="F420" s="89"/>
      <c r="G420" s="89">
        <v>1108015.8500000001</v>
      </c>
      <c r="H420" s="90" t="s">
        <v>497</v>
      </c>
      <c r="I420" s="91"/>
    </row>
    <row r="421" spans="1:9" x14ac:dyDescent="0.2">
      <c r="A421" s="388" t="s">
        <v>499</v>
      </c>
      <c r="B421" s="388" t="s">
        <v>315</v>
      </c>
      <c r="C421" s="388" t="s">
        <v>484</v>
      </c>
      <c r="E421" s="389">
        <v>2232</v>
      </c>
      <c r="G421" s="389">
        <v>2232</v>
      </c>
      <c r="H421" s="390" t="s">
        <v>1054</v>
      </c>
    </row>
    <row r="422" spans="1:9" x14ac:dyDescent="0.2">
      <c r="A422" s="88" t="s">
        <v>499</v>
      </c>
      <c r="B422" s="88" t="s">
        <v>315</v>
      </c>
      <c r="C422" s="88" t="s">
        <v>308</v>
      </c>
      <c r="D422" s="89"/>
      <c r="E422" s="89">
        <v>2232</v>
      </c>
      <c r="F422" s="89"/>
      <c r="G422" s="89">
        <v>2232</v>
      </c>
      <c r="H422" s="90" t="s">
        <v>1307</v>
      </c>
      <c r="I422" s="91"/>
    </row>
    <row r="423" spans="1:9" x14ac:dyDescent="0.2">
      <c r="A423" s="388" t="s">
        <v>499</v>
      </c>
      <c r="B423" s="388" t="s">
        <v>319</v>
      </c>
      <c r="C423" s="388" t="s">
        <v>484</v>
      </c>
      <c r="E423" s="389">
        <v>75000</v>
      </c>
      <c r="G423" s="389">
        <v>75000</v>
      </c>
      <c r="H423" s="390" t="s">
        <v>1054</v>
      </c>
    </row>
    <row r="424" spans="1:9" x14ac:dyDescent="0.2">
      <c r="A424" s="88" t="s">
        <v>499</v>
      </c>
      <c r="B424" s="88" t="s">
        <v>319</v>
      </c>
      <c r="C424" s="88" t="s">
        <v>308</v>
      </c>
      <c r="D424" s="89"/>
      <c r="E424" s="89">
        <v>75000</v>
      </c>
      <c r="F424" s="89"/>
      <c r="G424" s="89">
        <v>75000</v>
      </c>
      <c r="H424" s="90" t="s">
        <v>500</v>
      </c>
      <c r="I424" s="91"/>
    </row>
    <row r="425" spans="1:9" x14ac:dyDescent="0.2">
      <c r="A425" s="88" t="s">
        <v>499</v>
      </c>
      <c r="B425" s="88" t="s">
        <v>343</v>
      </c>
      <c r="C425" s="88" t="s">
        <v>308</v>
      </c>
      <c r="D425" s="89"/>
      <c r="E425" s="89">
        <v>77232</v>
      </c>
      <c r="F425" s="89"/>
      <c r="G425" s="89">
        <v>77232</v>
      </c>
      <c r="H425" s="90" t="s">
        <v>276</v>
      </c>
      <c r="I425" s="91"/>
    </row>
    <row r="426" spans="1:9" x14ac:dyDescent="0.2">
      <c r="A426" s="388" t="s">
        <v>501</v>
      </c>
      <c r="B426" s="388" t="s">
        <v>315</v>
      </c>
      <c r="C426" s="388" t="s">
        <v>484</v>
      </c>
      <c r="E426" s="389">
        <v>2734432</v>
      </c>
      <c r="G426" s="389">
        <v>2734432</v>
      </c>
      <c r="H426" s="390" t="s">
        <v>1054</v>
      </c>
    </row>
    <row r="427" spans="1:9" x14ac:dyDescent="0.2">
      <c r="A427" s="88" t="s">
        <v>501</v>
      </c>
      <c r="B427" s="88" t="s">
        <v>315</v>
      </c>
      <c r="C427" s="88" t="s">
        <v>308</v>
      </c>
      <c r="D427" s="89"/>
      <c r="E427" s="89">
        <v>2734432</v>
      </c>
      <c r="F427" s="89"/>
      <c r="G427" s="89">
        <v>2734432</v>
      </c>
      <c r="H427" s="90" t="s">
        <v>502</v>
      </c>
      <c r="I427" s="91"/>
    </row>
    <row r="428" spans="1:9" x14ac:dyDescent="0.2">
      <c r="A428" s="88" t="s">
        <v>501</v>
      </c>
      <c r="B428" s="88" t="s">
        <v>343</v>
      </c>
      <c r="C428" s="88" t="s">
        <v>308</v>
      </c>
      <c r="D428" s="89"/>
      <c r="E428" s="89">
        <v>2734432</v>
      </c>
      <c r="F428" s="89"/>
      <c r="G428" s="89">
        <v>2734432</v>
      </c>
      <c r="H428" s="90" t="s">
        <v>503</v>
      </c>
      <c r="I428" s="91"/>
    </row>
    <row r="429" spans="1:9" x14ac:dyDescent="0.2">
      <c r="A429" s="388" t="s">
        <v>504</v>
      </c>
      <c r="B429" s="388" t="s">
        <v>315</v>
      </c>
      <c r="C429" s="388" t="s">
        <v>484</v>
      </c>
      <c r="E429" s="389">
        <v>-30400</v>
      </c>
      <c r="G429" s="389">
        <v>-30400</v>
      </c>
      <c r="H429" s="390" t="s">
        <v>1054</v>
      </c>
    </row>
    <row r="430" spans="1:9" x14ac:dyDescent="0.2">
      <c r="A430" s="88" t="s">
        <v>504</v>
      </c>
      <c r="B430" s="88" t="s">
        <v>315</v>
      </c>
      <c r="C430" s="88" t="s">
        <v>308</v>
      </c>
      <c r="D430" s="89"/>
      <c r="E430" s="89">
        <v>-30400</v>
      </c>
      <c r="F430" s="89"/>
      <c r="G430" s="89">
        <v>-30400</v>
      </c>
      <c r="H430" s="90" t="s">
        <v>4700</v>
      </c>
      <c r="I430" s="91"/>
    </row>
    <row r="431" spans="1:9" x14ac:dyDescent="0.2">
      <c r="A431" s="388" t="s">
        <v>504</v>
      </c>
      <c r="B431" s="388" t="s">
        <v>319</v>
      </c>
      <c r="C431" s="388" t="s">
        <v>484</v>
      </c>
      <c r="E431" s="389">
        <v>1760</v>
      </c>
      <c r="G431" s="389">
        <v>1760</v>
      </c>
      <c r="H431" s="390" t="s">
        <v>1054</v>
      </c>
    </row>
    <row r="432" spans="1:9" x14ac:dyDescent="0.2">
      <c r="A432" s="88" t="s">
        <v>504</v>
      </c>
      <c r="B432" s="88" t="s">
        <v>319</v>
      </c>
      <c r="C432" s="88" t="s">
        <v>308</v>
      </c>
      <c r="D432" s="89"/>
      <c r="E432" s="89">
        <v>1760</v>
      </c>
      <c r="F432" s="89"/>
      <c r="G432" s="89">
        <v>1760</v>
      </c>
      <c r="H432" s="90" t="s">
        <v>848</v>
      </c>
      <c r="I432" s="91"/>
    </row>
    <row r="433" spans="1:9" x14ac:dyDescent="0.2">
      <c r="A433" s="88" t="s">
        <v>504</v>
      </c>
      <c r="B433" s="88" t="s">
        <v>343</v>
      </c>
      <c r="C433" s="88" t="s">
        <v>308</v>
      </c>
      <c r="D433" s="89"/>
      <c r="E433" s="89">
        <v>-28640</v>
      </c>
      <c r="F433" s="89"/>
      <c r="G433" s="89">
        <v>-28640</v>
      </c>
      <c r="H433" s="90" t="s">
        <v>505</v>
      </c>
      <c r="I433" s="91"/>
    </row>
    <row r="434" spans="1:9" x14ac:dyDescent="0.2">
      <c r="A434" s="388" t="s">
        <v>506</v>
      </c>
      <c r="B434" s="388" t="s">
        <v>307</v>
      </c>
      <c r="C434" s="388" t="s">
        <v>484</v>
      </c>
      <c r="E434" s="389">
        <v>192400</v>
      </c>
      <c r="G434" s="389">
        <v>192400</v>
      </c>
      <c r="H434" s="390" t="s">
        <v>1054</v>
      </c>
    </row>
    <row r="435" spans="1:9" x14ac:dyDescent="0.2">
      <c r="A435" s="88" t="s">
        <v>506</v>
      </c>
      <c r="B435" s="88" t="s">
        <v>307</v>
      </c>
      <c r="C435" s="88" t="s">
        <v>308</v>
      </c>
      <c r="D435" s="89"/>
      <c r="E435" s="89">
        <v>192400</v>
      </c>
      <c r="F435" s="89"/>
      <c r="G435" s="89">
        <v>192400</v>
      </c>
      <c r="H435" s="90" t="s">
        <v>507</v>
      </c>
      <c r="I435" s="91"/>
    </row>
    <row r="436" spans="1:9" x14ac:dyDescent="0.2">
      <c r="A436" s="88" t="s">
        <v>506</v>
      </c>
      <c r="B436" s="88" t="s">
        <v>343</v>
      </c>
      <c r="C436" s="88" t="s">
        <v>308</v>
      </c>
      <c r="D436" s="89"/>
      <c r="E436" s="89">
        <v>192400</v>
      </c>
      <c r="F436" s="89"/>
      <c r="G436" s="89">
        <v>192400</v>
      </c>
      <c r="H436" s="90" t="s">
        <v>559</v>
      </c>
      <c r="I436" s="91"/>
    </row>
    <row r="437" spans="1:9" x14ac:dyDescent="0.2">
      <c r="A437" s="388" t="s">
        <v>627</v>
      </c>
      <c r="B437" s="388" t="s">
        <v>307</v>
      </c>
      <c r="C437" s="388" t="s">
        <v>484</v>
      </c>
      <c r="E437" s="389">
        <v>1317840</v>
      </c>
      <c r="G437" s="389">
        <v>1317840</v>
      </c>
      <c r="H437" s="390" t="s">
        <v>1054</v>
      </c>
    </row>
    <row r="438" spans="1:9" x14ac:dyDescent="0.2">
      <c r="A438" s="88" t="s">
        <v>627</v>
      </c>
      <c r="B438" s="88" t="s">
        <v>307</v>
      </c>
      <c r="C438" s="88" t="s">
        <v>308</v>
      </c>
      <c r="D438" s="89"/>
      <c r="E438" s="89">
        <v>1317840</v>
      </c>
      <c r="F438" s="89"/>
      <c r="G438" s="89">
        <v>1317840</v>
      </c>
      <c r="H438" s="90" t="s">
        <v>628</v>
      </c>
      <c r="I438" s="91"/>
    </row>
    <row r="439" spans="1:9" x14ac:dyDescent="0.2">
      <c r="A439" s="388" t="s">
        <v>627</v>
      </c>
      <c r="B439" s="388" t="s">
        <v>315</v>
      </c>
      <c r="C439" s="388" t="s">
        <v>484</v>
      </c>
      <c r="E439" s="389">
        <v>-4560</v>
      </c>
      <c r="G439" s="389">
        <v>-4560</v>
      </c>
      <c r="H439" s="390" t="s">
        <v>1054</v>
      </c>
    </row>
    <row r="440" spans="1:9" x14ac:dyDescent="0.2">
      <c r="A440" s="88" t="s">
        <v>627</v>
      </c>
      <c r="B440" s="88" t="s">
        <v>315</v>
      </c>
      <c r="C440" s="88" t="s">
        <v>308</v>
      </c>
      <c r="D440" s="89"/>
      <c r="E440" s="89">
        <v>-4560</v>
      </c>
      <c r="F440" s="89"/>
      <c r="G440" s="89">
        <v>-4560</v>
      </c>
      <c r="H440" s="90" t="s">
        <v>1098</v>
      </c>
      <c r="I440" s="91"/>
    </row>
    <row r="441" spans="1:9" x14ac:dyDescent="0.2">
      <c r="A441" s="88" t="s">
        <v>627</v>
      </c>
      <c r="B441" s="88" t="s">
        <v>343</v>
      </c>
      <c r="C441" s="88" t="s">
        <v>308</v>
      </c>
      <c r="D441" s="89"/>
      <c r="E441" s="89">
        <v>1313280</v>
      </c>
      <c r="F441" s="89"/>
      <c r="G441" s="89">
        <v>1313280</v>
      </c>
      <c r="H441" s="90" t="s">
        <v>628</v>
      </c>
      <c r="I441" s="91"/>
    </row>
    <row r="442" spans="1:9" x14ac:dyDescent="0.2">
      <c r="A442" s="388" t="s">
        <v>743</v>
      </c>
      <c r="B442" s="388" t="s">
        <v>1052</v>
      </c>
      <c r="C442" s="388" t="s">
        <v>484</v>
      </c>
      <c r="E442" s="389">
        <v>445783.63</v>
      </c>
      <c r="G442" s="389">
        <v>445783.63</v>
      </c>
      <c r="H442" s="390" t="s">
        <v>1054</v>
      </c>
    </row>
    <row r="443" spans="1:9" x14ac:dyDescent="0.2">
      <c r="A443" s="88" t="s">
        <v>743</v>
      </c>
      <c r="B443" s="88" t="s">
        <v>1052</v>
      </c>
      <c r="C443" s="88" t="s">
        <v>308</v>
      </c>
      <c r="D443" s="89"/>
      <c r="E443" s="89">
        <v>445783.63</v>
      </c>
      <c r="F443" s="89"/>
      <c r="G443" s="89">
        <v>445783.63</v>
      </c>
      <c r="H443" s="90" t="s">
        <v>935</v>
      </c>
      <c r="I443" s="91"/>
    </row>
    <row r="444" spans="1:9" x14ac:dyDescent="0.2">
      <c r="A444" s="388" t="s">
        <v>743</v>
      </c>
      <c r="B444" s="388" t="s">
        <v>4701</v>
      </c>
      <c r="C444" s="388" t="s">
        <v>484</v>
      </c>
      <c r="E444" s="389">
        <v>53998</v>
      </c>
      <c r="G444" s="389">
        <v>53998</v>
      </c>
      <c r="H444" s="390" t="s">
        <v>1054</v>
      </c>
    </row>
    <row r="445" spans="1:9" x14ac:dyDescent="0.2">
      <c r="A445" s="88" t="s">
        <v>743</v>
      </c>
      <c r="B445" s="88" t="s">
        <v>4701</v>
      </c>
      <c r="C445" s="88" t="s">
        <v>308</v>
      </c>
      <c r="D445" s="89"/>
      <c r="E445" s="89">
        <v>53998</v>
      </c>
      <c r="F445" s="89"/>
      <c r="G445" s="89">
        <v>53998</v>
      </c>
      <c r="H445" s="90" t="s">
        <v>4702</v>
      </c>
      <c r="I445" s="91"/>
    </row>
    <row r="446" spans="1:9" x14ac:dyDescent="0.2">
      <c r="A446" s="388" t="s">
        <v>743</v>
      </c>
      <c r="B446" s="388" t="s">
        <v>4703</v>
      </c>
      <c r="C446" s="388" t="s">
        <v>484</v>
      </c>
      <c r="E446" s="389">
        <v>40021</v>
      </c>
      <c r="G446" s="389">
        <v>40021</v>
      </c>
      <c r="H446" s="390" t="s">
        <v>1054</v>
      </c>
    </row>
    <row r="447" spans="1:9" x14ac:dyDescent="0.2">
      <c r="A447" s="88" t="s">
        <v>743</v>
      </c>
      <c r="B447" s="88" t="s">
        <v>4703</v>
      </c>
      <c r="C447" s="88" t="s">
        <v>308</v>
      </c>
      <c r="D447" s="89"/>
      <c r="E447" s="89">
        <v>40021</v>
      </c>
      <c r="F447" s="89"/>
      <c r="G447" s="89">
        <v>40021</v>
      </c>
      <c r="H447" s="90" t="s">
        <v>936</v>
      </c>
      <c r="I447" s="91"/>
    </row>
    <row r="448" spans="1:9" x14ac:dyDescent="0.2">
      <c r="A448" s="388" t="s">
        <v>743</v>
      </c>
      <c r="B448" s="388" t="s">
        <v>4704</v>
      </c>
      <c r="C448" s="388" t="s">
        <v>484</v>
      </c>
      <c r="E448" s="389">
        <v>11042934</v>
      </c>
      <c r="G448" s="389">
        <v>11042934</v>
      </c>
      <c r="H448" s="390" t="s">
        <v>1054</v>
      </c>
    </row>
    <row r="449" spans="1:9" x14ac:dyDescent="0.2">
      <c r="A449" s="88" t="s">
        <v>743</v>
      </c>
      <c r="B449" s="88" t="s">
        <v>4704</v>
      </c>
      <c r="C449" s="88" t="s">
        <v>308</v>
      </c>
      <c r="D449" s="89"/>
      <c r="E449" s="89">
        <v>11042934</v>
      </c>
      <c r="F449" s="89"/>
      <c r="G449" s="89">
        <v>11042934</v>
      </c>
      <c r="H449" s="90" t="s">
        <v>4705</v>
      </c>
      <c r="I449" s="91"/>
    </row>
    <row r="450" spans="1:9" x14ac:dyDescent="0.2">
      <c r="A450" s="388" t="s">
        <v>743</v>
      </c>
      <c r="B450" s="388" t="s">
        <v>745</v>
      </c>
      <c r="C450" s="388" t="s">
        <v>484</v>
      </c>
      <c r="E450" s="389">
        <v>2729179.06</v>
      </c>
      <c r="G450" s="389">
        <v>2729179.06</v>
      </c>
      <c r="H450" s="390" t="s">
        <v>1054</v>
      </c>
    </row>
    <row r="451" spans="1:9" x14ac:dyDescent="0.2">
      <c r="A451" s="88" t="s">
        <v>743</v>
      </c>
      <c r="B451" s="88" t="s">
        <v>745</v>
      </c>
      <c r="C451" s="88" t="s">
        <v>308</v>
      </c>
      <c r="D451" s="89"/>
      <c r="E451" s="89">
        <v>2729179.06</v>
      </c>
      <c r="F451" s="89"/>
      <c r="G451" s="89">
        <v>2729179.06</v>
      </c>
      <c r="H451" s="90" t="s">
        <v>4706</v>
      </c>
      <c r="I451" s="91"/>
    </row>
    <row r="452" spans="1:9" x14ac:dyDescent="0.2">
      <c r="A452" s="388" t="s">
        <v>743</v>
      </c>
      <c r="B452" s="388" t="s">
        <v>4707</v>
      </c>
      <c r="C452" s="388" t="s">
        <v>484</v>
      </c>
      <c r="E452" s="389">
        <v>2227312.04</v>
      </c>
      <c r="G452" s="389">
        <v>2227312.04</v>
      </c>
      <c r="H452" s="390" t="s">
        <v>1054</v>
      </c>
    </row>
    <row r="453" spans="1:9" x14ac:dyDescent="0.2">
      <c r="A453" s="88" t="s">
        <v>743</v>
      </c>
      <c r="B453" s="88" t="s">
        <v>4707</v>
      </c>
      <c r="C453" s="88" t="s">
        <v>308</v>
      </c>
      <c r="D453" s="89"/>
      <c r="E453" s="89">
        <v>2227312.04</v>
      </c>
      <c r="F453" s="89"/>
      <c r="G453" s="89">
        <v>2227312.04</v>
      </c>
      <c r="H453" s="90" t="s">
        <v>4708</v>
      </c>
      <c r="I453" s="91"/>
    </row>
    <row r="454" spans="1:9" x14ac:dyDescent="0.2">
      <c r="A454" s="388" t="s">
        <v>743</v>
      </c>
      <c r="B454" s="388" t="s">
        <v>750</v>
      </c>
      <c r="C454" s="388" t="s">
        <v>484</v>
      </c>
      <c r="E454" s="389">
        <v>13.43</v>
      </c>
      <c r="G454" s="389">
        <v>13.43</v>
      </c>
      <c r="H454" s="390" t="s">
        <v>1054</v>
      </c>
    </row>
    <row r="455" spans="1:9" x14ac:dyDescent="0.2">
      <c r="A455" s="88" t="s">
        <v>743</v>
      </c>
      <c r="B455" s="88" t="s">
        <v>750</v>
      </c>
      <c r="C455" s="88" t="s">
        <v>308</v>
      </c>
      <c r="D455" s="89"/>
      <c r="E455" s="89">
        <v>13.43</v>
      </c>
      <c r="F455" s="89"/>
      <c r="G455" s="89">
        <v>13.43</v>
      </c>
      <c r="H455" s="90" t="s">
        <v>491</v>
      </c>
      <c r="I455" s="91"/>
    </row>
    <row r="456" spans="1:9" x14ac:dyDescent="0.2">
      <c r="A456" s="388" t="s">
        <v>743</v>
      </c>
      <c r="B456" s="388" t="s">
        <v>752</v>
      </c>
      <c r="C456" s="388" t="s">
        <v>484</v>
      </c>
      <c r="E456" s="389">
        <v>2734432</v>
      </c>
      <c r="G456" s="389">
        <v>2734432</v>
      </c>
      <c r="H456" s="390" t="s">
        <v>1054</v>
      </c>
    </row>
    <row r="457" spans="1:9" x14ac:dyDescent="0.2">
      <c r="A457" s="88" t="s">
        <v>743</v>
      </c>
      <c r="B457" s="88" t="s">
        <v>752</v>
      </c>
      <c r="C457" s="88" t="s">
        <v>308</v>
      </c>
      <c r="D457" s="89"/>
      <c r="E457" s="89">
        <v>2734432</v>
      </c>
      <c r="F457" s="89"/>
      <c r="G457" s="89">
        <v>2734432</v>
      </c>
      <c r="H457" s="90" t="s">
        <v>1306</v>
      </c>
      <c r="I457" s="91"/>
    </row>
    <row r="458" spans="1:9" x14ac:dyDescent="0.2">
      <c r="A458" s="388" t="s">
        <v>743</v>
      </c>
      <c r="B458" s="388" t="s">
        <v>4709</v>
      </c>
      <c r="C458" s="388" t="s">
        <v>484</v>
      </c>
      <c r="E458" s="389">
        <v>0.04</v>
      </c>
      <c r="G458" s="389">
        <v>0.04</v>
      </c>
      <c r="H458" s="390" t="s">
        <v>1054</v>
      </c>
    </row>
    <row r="459" spans="1:9" x14ac:dyDescent="0.2">
      <c r="A459" s="88" t="s">
        <v>743</v>
      </c>
      <c r="B459" s="88" t="s">
        <v>4709</v>
      </c>
      <c r="C459" s="88" t="s">
        <v>308</v>
      </c>
      <c r="D459" s="89"/>
      <c r="E459" s="89">
        <v>0.04</v>
      </c>
      <c r="F459" s="89"/>
      <c r="G459" s="89">
        <v>0.04</v>
      </c>
      <c r="H459" s="90" t="s">
        <v>544</v>
      </c>
      <c r="I459" s="91"/>
    </row>
    <row r="460" spans="1:9" x14ac:dyDescent="0.2">
      <c r="A460" s="388" t="s">
        <v>743</v>
      </c>
      <c r="B460" s="388" t="s">
        <v>756</v>
      </c>
      <c r="C460" s="388" t="s">
        <v>484</v>
      </c>
      <c r="E460" s="389">
        <v>3447340</v>
      </c>
      <c r="G460" s="389">
        <v>3447340</v>
      </c>
      <c r="H460" s="390" t="s">
        <v>1054</v>
      </c>
    </row>
    <row r="461" spans="1:9" x14ac:dyDescent="0.2">
      <c r="A461" s="88" t="s">
        <v>743</v>
      </c>
      <c r="B461" s="88" t="s">
        <v>756</v>
      </c>
      <c r="C461" s="88" t="s">
        <v>308</v>
      </c>
      <c r="D461" s="89"/>
      <c r="E461" s="89">
        <v>3447340</v>
      </c>
      <c r="F461" s="89"/>
      <c r="G461" s="89">
        <v>3447340</v>
      </c>
      <c r="H461" s="90" t="s">
        <v>4710</v>
      </c>
      <c r="I461" s="91"/>
    </row>
    <row r="462" spans="1:9" x14ac:dyDescent="0.2">
      <c r="A462" s="88" t="s">
        <v>743</v>
      </c>
      <c r="B462" s="88" t="s">
        <v>343</v>
      </c>
      <c r="C462" s="88" t="s">
        <v>308</v>
      </c>
      <c r="D462" s="89"/>
      <c r="E462" s="89">
        <v>22721013.199999999</v>
      </c>
      <c r="F462" s="89"/>
      <c r="G462" s="89">
        <v>22721013.199999999</v>
      </c>
      <c r="H462" s="90"/>
      <c r="I462" s="91"/>
    </row>
    <row r="463" spans="1:9" x14ac:dyDescent="0.2">
      <c r="A463" s="388" t="s">
        <v>761</v>
      </c>
      <c r="B463" s="388" t="s">
        <v>4704</v>
      </c>
      <c r="C463" s="388" t="s">
        <v>484</v>
      </c>
      <c r="E463" s="389">
        <v>84160.1</v>
      </c>
      <c r="G463" s="389">
        <v>84160.1</v>
      </c>
      <c r="H463" s="390" t="s">
        <v>1054</v>
      </c>
    </row>
    <row r="464" spans="1:9" x14ac:dyDescent="0.2">
      <c r="A464" s="88" t="s">
        <v>761</v>
      </c>
      <c r="B464" s="88" t="s">
        <v>4704</v>
      </c>
      <c r="C464" s="88" t="s">
        <v>308</v>
      </c>
      <c r="D464" s="89"/>
      <c r="E464" s="89">
        <v>84160.1</v>
      </c>
      <c r="F464" s="89"/>
      <c r="G464" s="89">
        <v>84160.1</v>
      </c>
      <c r="H464" s="90" t="s">
        <v>4705</v>
      </c>
      <c r="I464" s="91"/>
    </row>
    <row r="465" spans="1:9" x14ac:dyDescent="0.2">
      <c r="A465" s="388" t="s">
        <v>761</v>
      </c>
      <c r="B465" s="388" t="s">
        <v>745</v>
      </c>
      <c r="C465" s="388" t="s">
        <v>484</v>
      </c>
      <c r="E465" s="389">
        <v>495768.7</v>
      </c>
      <c r="G465" s="389">
        <v>495768.7</v>
      </c>
      <c r="H465" s="390" t="s">
        <v>1054</v>
      </c>
    </row>
    <row r="466" spans="1:9" x14ac:dyDescent="0.2">
      <c r="A466" s="88" t="s">
        <v>761</v>
      </c>
      <c r="B466" s="88" t="s">
        <v>745</v>
      </c>
      <c r="C466" s="88" t="s">
        <v>308</v>
      </c>
      <c r="D466" s="89"/>
      <c r="E466" s="89">
        <v>495768.7</v>
      </c>
      <c r="F466" s="89"/>
      <c r="G466" s="89">
        <v>495768.7</v>
      </c>
      <c r="H466" s="90" t="s">
        <v>4706</v>
      </c>
      <c r="I466" s="91"/>
    </row>
    <row r="467" spans="1:9" x14ac:dyDescent="0.2">
      <c r="A467" s="388" t="s">
        <v>761</v>
      </c>
      <c r="B467" s="388" t="s">
        <v>4707</v>
      </c>
      <c r="C467" s="388" t="s">
        <v>484</v>
      </c>
      <c r="E467" s="389">
        <v>20639.39</v>
      </c>
      <c r="G467" s="389">
        <v>20639.39</v>
      </c>
      <c r="H467" s="390" t="s">
        <v>1054</v>
      </c>
    </row>
    <row r="468" spans="1:9" x14ac:dyDescent="0.2">
      <c r="A468" s="88" t="s">
        <v>761</v>
      </c>
      <c r="B468" s="88" t="s">
        <v>4707</v>
      </c>
      <c r="C468" s="88" t="s">
        <v>308</v>
      </c>
      <c r="D468" s="89"/>
      <c r="E468" s="89">
        <v>20639.39</v>
      </c>
      <c r="F468" s="89"/>
      <c r="G468" s="89">
        <v>20639.39</v>
      </c>
      <c r="H468" s="90" t="s">
        <v>4711</v>
      </c>
      <c r="I468" s="91"/>
    </row>
    <row r="469" spans="1:9" x14ac:dyDescent="0.2">
      <c r="A469" s="388" t="s">
        <v>761</v>
      </c>
      <c r="B469" s="388" t="s">
        <v>750</v>
      </c>
      <c r="C469" s="388" t="s">
        <v>484</v>
      </c>
      <c r="E469" s="389">
        <v>24367.58</v>
      </c>
      <c r="G469" s="389">
        <v>24367.58</v>
      </c>
      <c r="H469" s="390" t="s">
        <v>1054</v>
      </c>
    </row>
    <row r="470" spans="1:9" x14ac:dyDescent="0.2">
      <c r="A470" s="88" t="s">
        <v>761</v>
      </c>
      <c r="B470" s="88" t="s">
        <v>750</v>
      </c>
      <c r="C470" s="88" t="s">
        <v>308</v>
      </c>
      <c r="D470" s="89"/>
      <c r="E470" s="89">
        <v>24367.58</v>
      </c>
      <c r="F470" s="89"/>
      <c r="G470" s="89">
        <v>24367.58</v>
      </c>
      <c r="H470" s="90" t="s">
        <v>491</v>
      </c>
      <c r="I470" s="91"/>
    </row>
    <row r="471" spans="1:9" x14ac:dyDescent="0.2">
      <c r="A471" s="388" t="s">
        <v>761</v>
      </c>
      <c r="B471" s="388" t="s">
        <v>752</v>
      </c>
      <c r="C471" s="388" t="s">
        <v>484</v>
      </c>
      <c r="E471" s="389">
        <v>77232</v>
      </c>
      <c r="G471" s="389">
        <v>77232</v>
      </c>
      <c r="H471" s="390" t="s">
        <v>1054</v>
      </c>
    </row>
    <row r="472" spans="1:9" x14ac:dyDescent="0.2">
      <c r="A472" s="88" t="s">
        <v>761</v>
      </c>
      <c r="B472" s="88" t="s">
        <v>752</v>
      </c>
      <c r="C472" s="88" t="s">
        <v>308</v>
      </c>
      <c r="D472" s="89"/>
      <c r="E472" s="89">
        <v>77232</v>
      </c>
      <c r="F472" s="89"/>
      <c r="G472" s="89">
        <v>77232</v>
      </c>
      <c r="H472" s="90" t="s">
        <v>1306</v>
      </c>
      <c r="I472" s="91"/>
    </row>
    <row r="473" spans="1:9" x14ac:dyDescent="0.2">
      <c r="A473" s="388" t="s">
        <v>761</v>
      </c>
      <c r="B473" s="388" t="s">
        <v>4712</v>
      </c>
      <c r="C473" s="388" t="s">
        <v>484</v>
      </c>
      <c r="E473" s="389">
        <v>988630</v>
      </c>
      <c r="G473" s="389">
        <v>988630</v>
      </c>
      <c r="H473" s="390" t="s">
        <v>1054</v>
      </c>
    </row>
    <row r="474" spans="1:9" x14ac:dyDescent="0.2">
      <c r="A474" s="88" t="s">
        <v>761</v>
      </c>
      <c r="B474" s="88" t="s">
        <v>4712</v>
      </c>
      <c r="C474" s="88" t="s">
        <v>308</v>
      </c>
      <c r="D474" s="89"/>
      <c r="E474" s="89">
        <v>988630</v>
      </c>
      <c r="F474" s="89"/>
      <c r="G474" s="89">
        <v>988630</v>
      </c>
      <c r="H474" s="90" t="s">
        <v>4713</v>
      </c>
      <c r="I474" s="91"/>
    </row>
    <row r="475" spans="1:9" x14ac:dyDescent="0.2">
      <c r="A475" s="388" t="s">
        <v>761</v>
      </c>
      <c r="B475" s="388" t="s">
        <v>4709</v>
      </c>
      <c r="C475" s="388" t="s">
        <v>484</v>
      </c>
      <c r="E475" s="389">
        <v>897.31</v>
      </c>
      <c r="G475" s="389">
        <v>897.31</v>
      </c>
      <c r="H475" s="390" t="s">
        <v>1054</v>
      </c>
    </row>
    <row r="476" spans="1:9" x14ac:dyDescent="0.2">
      <c r="A476" s="88" t="s">
        <v>761</v>
      </c>
      <c r="B476" s="88" t="s">
        <v>4709</v>
      </c>
      <c r="C476" s="88" t="s">
        <v>308</v>
      </c>
      <c r="D476" s="89"/>
      <c r="E476" s="89">
        <v>897.31</v>
      </c>
      <c r="F476" s="89"/>
      <c r="G476" s="89">
        <v>897.31</v>
      </c>
      <c r="H476" s="90" t="s">
        <v>544</v>
      </c>
      <c r="I476" s="91"/>
    </row>
    <row r="477" spans="1:9" x14ac:dyDescent="0.2">
      <c r="A477" s="88" t="s">
        <v>761</v>
      </c>
      <c r="B477" s="88" t="s">
        <v>343</v>
      </c>
      <c r="C477" s="88" t="s">
        <v>308</v>
      </c>
      <c r="D477" s="89"/>
      <c r="E477" s="89">
        <v>1691695.08</v>
      </c>
      <c r="F477" s="89"/>
      <c r="G477" s="89">
        <v>1691695.08</v>
      </c>
      <c r="H477" s="90"/>
      <c r="I477" s="91"/>
    </row>
    <row r="478" spans="1:9" x14ac:dyDescent="0.2">
      <c r="A478" s="88" t="s">
        <v>508</v>
      </c>
      <c r="B478" s="88" t="s">
        <v>343</v>
      </c>
      <c r="C478" s="88" t="s">
        <v>308</v>
      </c>
      <c r="D478" s="89"/>
      <c r="E478" s="89">
        <v>79742958.530000001</v>
      </c>
      <c r="F478" s="89">
        <v>2242124.7400000002</v>
      </c>
      <c r="G478" s="89">
        <v>77500833.790000007</v>
      </c>
      <c r="H478" s="90" t="s">
        <v>509</v>
      </c>
      <c r="I478" s="91"/>
    </row>
    <row r="479" spans="1:9" x14ac:dyDescent="0.2">
      <c r="A479" s="388" t="s">
        <v>510</v>
      </c>
      <c r="B479" s="388" t="s">
        <v>347</v>
      </c>
      <c r="C479" s="388" t="s">
        <v>307</v>
      </c>
      <c r="F479" s="389">
        <v>-80271.360000000001</v>
      </c>
      <c r="G479" s="389">
        <v>80271.360000000001</v>
      </c>
      <c r="H479" s="390" t="s">
        <v>1040</v>
      </c>
    </row>
    <row r="480" spans="1:9" x14ac:dyDescent="0.2">
      <c r="A480" s="388" t="s">
        <v>510</v>
      </c>
      <c r="B480" s="388" t="s">
        <v>347</v>
      </c>
      <c r="C480" s="388" t="s">
        <v>316</v>
      </c>
      <c r="F480" s="389">
        <v>4912061</v>
      </c>
      <c r="G480" s="389">
        <v>-4912061</v>
      </c>
      <c r="H480" s="390" t="s">
        <v>1014</v>
      </c>
    </row>
    <row r="481" spans="1:8" x14ac:dyDescent="0.2">
      <c r="A481" s="388" t="s">
        <v>510</v>
      </c>
      <c r="B481" s="388" t="s">
        <v>347</v>
      </c>
      <c r="C481" s="388" t="s">
        <v>317</v>
      </c>
      <c r="F481" s="389">
        <v>1973740</v>
      </c>
      <c r="G481" s="389">
        <v>-1973740</v>
      </c>
      <c r="H481" s="390" t="s">
        <v>1015</v>
      </c>
    </row>
    <row r="482" spans="1:8" x14ac:dyDescent="0.2">
      <c r="A482" s="388" t="s">
        <v>510</v>
      </c>
      <c r="B482" s="388" t="s">
        <v>347</v>
      </c>
      <c r="C482" s="388" t="s">
        <v>1016</v>
      </c>
      <c r="F482" s="389">
        <v>1782979</v>
      </c>
      <c r="G482" s="389">
        <v>-1782979</v>
      </c>
      <c r="H482" s="390" t="s">
        <v>1017</v>
      </c>
    </row>
    <row r="483" spans="1:8" x14ac:dyDescent="0.2">
      <c r="A483" s="388" t="s">
        <v>510</v>
      </c>
      <c r="B483" s="388" t="s">
        <v>347</v>
      </c>
      <c r="C483" s="388" t="s">
        <v>1018</v>
      </c>
      <c r="F483" s="389">
        <v>87727</v>
      </c>
      <c r="G483" s="389">
        <v>-87727</v>
      </c>
      <c r="H483" s="390" t="s">
        <v>1019</v>
      </c>
    </row>
    <row r="484" spans="1:8" x14ac:dyDescent="0.2">
      <c r="A484" s="388" t="s">
        <v>510</v>
      </c>
      <c r="B484" s="388" t="s">
        <v>347</v>
      </c>
      <c r="C484" s="388" t="s">
        <v>382</v>
      </c>
      <c r="F484" s="389">
        <v>740084</v>
      </c>
      <c r="G484" s="389">
        <v>-740084</v>
      </c>
      <c r="H484" s="390" t="s">
        <v>1020</v>
      </c>
    </row>
    <row r="485" spans="1:8" x14ac:dyDescent="0.2">
      <c r="A485" s="388" t="s">
        <v>510</v>
      </c>
      <c r="B485" s="388" t="s">
        <v>347</v>
      </c>
      <c r="C485" s="388" t="s">
        <v>1021</v>
      </c>
      <c r="F485" s="389">
        <v>98605</v>
      </c>
      <c r="G485" s="389">
        <v>-98605</v>
      </c>
      <c r="H485" s="390" t="s">
        <v>1022</v>
      </c>
    </row>
    <row r="486" spans="1:8" x14ac:dyDescent="0.2">
      <c r="A486" s="388" t="s">
        <v>510</v>
      </c>
      <c r="B486" s="388" t="s">
        <v>347</v>
      </c>
      <c r="C486" s="388" t="s">
        <v>306</v>
      </c>
      <c r="F486" s="389">
        <v>209562</v>
      </c>
      <c r="G486" s="389">
        <v>-209562</v>
      </c>
      <c r="H486" s="390" t="s">
        <v>1023</v>
      </c>
    </row>
    <row r="487" spans="1:8" x14ac:dyDescent="0.2">
      <c r="A487" s="388" t="s">
        <v>510</v>
      </c>
      <c r="B487" s="388" t="s">
        <v>347</v>
      </c>
      <c r="C487" s="388" t="s">
        <v>1024</v>
      </c>
      <c r="F487" s="389">
        <v>232099</v>
      </c>
      <c r="G487" s="389">
        <v>-232099</v>
      </c>
      <c r="H487" s="390" t="s">
        <v>1025</v>
      </c>
    </row>
    <row r="488" spans="1:8" x14ac:dyDescent="0.2">
      <c r="A488" s="388" t="s">
        <v>510</v>
      </c>
      <c r="B488" s="388" t="s">
        <v>347</v>
      </c>
      <c r="C488" s="388" t="s">
        <v>617</v>
      </c>
      <c r="F488" s="389">
        <v>283148</v>
      </c>
      <c r="G488" s="389">
        <v>-283148</v>
      </c>
      <c r="H488" s="390" t="s">
        <v>1026</v>
      </c>
    </row>
    <row r="489" spans="1:8" x14ac:dyDescent="0.2">
      <c r="A489" s="388" t="s">
        <v>510</v>
      </c>
      <c r="B489" s="388" t="s">
        <v>347</v>
      </c>
      <c r="C489" s="388" t="s">
        <v>1027</v>
      </c>
      <c r="F489" s="389">
        <v>99832</v>
      </c>
      <c r="G489" s="389">
        <v>-99832</v>
      </c>
      <c r="H489" s="390" t="s">
        <v>1028</v>
      </c>
    </row>
    <row r="490" spans="1:8" x14ac:dyDescent="0.2">
      <c r="A490" s="388" t="s">
        <v>510</v>
      </c>
      <c r="B490" s="388" t="s">
        <v>347</v>
      </c>
      <c r="C490" s="388" t="s">
        <v>1029</v>
      </c>
      <c r="F490" s="389">
        <v>14067</v>
      </c>
      <c r="G490" s="389">
        <v>-14067</v>
      </c>
      <c r="H490" s="390" t="s">
        <v>1030</v>
      </c>
    </row>
    <row r="491" spans="1:8" x14ac:dyDescent="0.2">
      <c r="A491" s="388" t="s">
        <v>510</v>
      </c>
      <c r="B491" s="388" t="s">
        <v>347</v>
      </c>
      <c r="C491" s="388" t="s">
        <v>385</v>
      </c>
      <c r="F491" s="389">
        <v>265276</v>
      </c>
      <c r="G491" s="389">
        <v>-265276</v>
      </c>
      <c r="H491" s="390" t="s">
        <v>1031</v>
      </c>
    </row>
    <row r="492" spans="1:8" x14ac:dyDescent="0.2">
      <c r="A492" s="388" t="s">
        <v>510</v>
      </c>
      <c r="B492" s="388" t="s">
        <v>347</v>
      </c>
      <c r="C492" s="388" t="s">
        <v>1032</v>
      </c>
      <c r="F492" s="389">
        <v>87172</v>
      </c>
      <c r="G492" s="389">
        <v>-87172</v>
      </c>
      <c r="H492" s="390" t="s">
        <v>1033</v>
      </c>
    </row>
    <row r="493" spans="1:8" x14ac:dyDescent="0.2">
      <c r="A493" s="388" t="s">
        <v>510</v>
      </c>
      <c r="B493" s="388" t="s">
        <v>347</v>
      </c>
      <c r="C493" s="388" t="s">
        <v>387</v>
      </c>
      <c r="F493" s="389">
        <v>421140</v>
      </c>
      <c r="G493" s="389">
        <v>-421140</v>
      </c>
      <c r="H493" s="390" t="s">
        <v>1034</v>
      </c>
    </row>
    <row r="494" spans="1:8" x14ac:dyDescent="0.2">
      <c r="A494" s="388" t="s">
        <v>510</v>
      </c>
      <c r="B494" s="388" t="s">
        <v>347</v>
      </c>
      <c r="C494" s="388" t="s">
        <v>389</v>
      </c>
      <c r="F494" s="389">
        <v>222230</v>
      </c>
      <c r="G494" s="389">
        <v>-222230</v>
      </c>
      <c r="H494" s="390" t="s">
        <v>1035</v>
      </c>
    </row>
    <row r="495" spans="1:8" x14ac:dyDescent="0.2">
      <c r="A495" s="388" t="s">
        <v>510</v>
      </c>
      <c r="B495" s="388" t="s">
        <v>347</v>
      </c>
      <c r="C495" s="388" t="s">
        <v>399</v>
      </c>
      <c r="F495" s="389">
        <v>902271</v>
      </c>
      <c r="G495" s="389">
        <v>-902271</v>
      </c>
      <c r="H495" s="390" t="s">
        <v>1036</v>
      </c>
    </row>
    <row r="496" spans="1:8" x14ac:dyDescent="0.2">
      <c r="A496" s="388" t="s">
        <v>510</v>
      </c>
      <c r="B496" s="388" t="s">
        <v>347</v>
      </c>
      <c r="C496" s="388" t="s">
        <v>1010</v>
      </c>
      <c r="F496" s="389">
        <v>371791</v>
      </c>
      <c r="G496" s="389">
        <v>-371791</v>
      </c>
      <c r="H496" s="390" t="s">
        <v>1037</v>
      </c>
    </row>
    <row r="497" spans="1:10" x14ac:dyDescent="0.2">
      <c r="A497" s="388" t="s">
        <v>510</v>
      </c>
      <c r="B497" s="388" t="s">
        <v>347</v>
      </c>
      <c r="C497" s="388" t="s">
        <v>797</v>
      </c>
      <c r="F497" s="389">
        <v>551642</v>
      </c>
      <c r="G497" s="389">
        <v>-551642</v>
      </c>
      <c r="H497" s="390" t="s">
        <v>1038</v>
      </c>
    </row>
    <row r="498" spans="1:10" x14ac:dyDescent="0.2">
      <c r="A498" s="388" t="s">
        <v>510</v>
      </c>
      <c r="B498" s="388" t="s">
        <v>347</v>
      </c>
      <c r="C498" s="388" t="s">
        <v>602</v>
      </c>
      <c r="F498" s="389">
        <v>174216</v>
      </c>
      <c r="G498" s="389">
        <v>-174216</v>
      </c>
      <c r="H498" s="390" t="s">
        <v>1039</v>
      </c>
    </row>
    <row r="499" spans="1:10" x14ac:dyDescent="0.2">
      <c r="A499" s="388" t="s">
        <v>510</v>
      </c>
      <c r="B499" s="388" t="s">
        <v>347</v>
      </c>
      <c r="C499" s="388" t="s">
        <v>883</v>
      </c>
      <c r="F499" s="389">
        <v>3220391</v>
      </c>
      <c r="G499" s="389">
        <v>-3220391</v>
      </c>
      <c r="H499" s="390" t="s">
        <v>1041</v>
      </c>
    </row>
    <row r="500" spans="1:10" x14ac:dyDescent="0.2">
      <c r="A500" s="388" t="s">
        <v>510</v>
      </c>
      <c r="B500" s="388" t="s">
        <v>347</v>
      </c>
      <c r="C500" s="388" t="s">
        <v>347</v>
      </c>
      <c r="F500" s="389">
        <v>434266</v>
      </c>
      <c r="G500" s="389">
        <v>-434266</v>
      </c>
      <c r="H500" s="390" t="s">
        <v>1042</v>
      </c>
    </row>
    <row r="501" spans="1:10" x14ac:dyDescent="0.2">
      <c r="A501" s="388" t="s">
        <v>510</v>
      </c>
      <c r="B501" s="388" t="s">
        <v>347</v>
      </c>
      <c r="C501" s="388" t="s">
        <v>1043</v>
      </c>
      <c r="F501" s="389">
        <v>8561</v>
      </c>
      <c r="G501" s="389">
        <v>-8561</v>
      </c>
      <c r="H501" s="390" t="s">
        <v>1044</v>
      </c>
    </row>
    <row r="502" spans="1:10" x14ac:dyDescent="0.2">
      <c r="A502" s="388" t="s">
        <v>510</v>
      </c>
      <c r="B502" s="388" t="s">
        <v>347</v>
      </c>
      <c r="C502" s="388" t="s">
        <v>6635</v>
      </c>
      <c r="F502" s="389">
        <v>8492</v>
      </c>
      <c r="G502" s="389">
        <v>-8492</v>
      </c>
      <c r="H502" s="390" t="s">
        <v>6636</v>
      </c>
    </row>
    <row r="503" spans="1:10" x14ac:dyDescent="0.2">
      <c r="A503" s="388" t="s">
        <v>510</v>
      </c>
      <c r="B503" s="388" t="s">
        <v>347</v>
      </c>
      <c r="C503" s="388" t="s">
        <v>859</v>
      </c>
      <c r="F503" s="389">
        <v>11703042</v>
      </c>
      <c r="G503" s="389">
        <v>-11703042</v>
      </c>
      <c r="H503" s="390" t="s">
        <v>1046</v>
      </c>
    </row>
    <row r="504" spans="1:10" x14ac:dyDescent="0.2">
      <c r="A504" s="388" t="s">
        <v>510</v>
      </c>
      <c r="B504" s="388" t="s">
        <v>347</v>
      </c>
      <c r="C504" s="388" t="s">
        <v>840</v>
      </c>
      <c r="F504" s="389">
        <v>89811</v>
      </c>
      <c r="G504" s="389">
        <v>-89811</v>
      </c>
      <c r="H504" s="390" t="s">
        <v>1051</v>
      </c>
    </row>
    <row r="505" spans="1:10" x14ac:dyDescent="0.2">
      <c r="A505" s="388" t="s">
        <v>510</v>
      </c>
      <c r="B505" s="388" t="s">
        <v>347</v>
      </c>
      <c r="C505" s="388" t="s">
        <v>1052</v>
      </c>
      <c r="F505" s="389">
        <v>51986</v>
      </c>
      <c r="G505" s="389">
        <v>-51986</v>
      </c>
      <c r="H505" s="390" t="s">
        <v>1053</v>
      </c>
    </row>
    <row r="506" spans="1:10" x14ac:dyDescent="0.2">
      <c r="A506" s="88" t="s">
        <v>510</v>
      </c>
      <c r="B506" s="88" t="s">
        <v>347</v>
      </c>
      <c r="C506" s="88" t="s">
        <v>308</v>
      </c>
      <c r="D506" s="89"/>
      <c r="E506" s="89"/>
      <c r="F506" s="89">
        <v>28865919.640000001</v>
      </c>
      <c r="G506" s="89">
        <v>-28865919.640000001</v>
      </c>
      <c r="H506" s="90" t="s">
        <v>763</v>
      </c>
      <c r="I506" s="91"/>
    </row>
    <row r="507" spans="1:10" x14ac:dyDescent="0.2">
      <c r="A507" s="388" t="s">
        <v>510</v>
      </c>
      <c r="B507" s="388" t="s">
        <v>394</v>
      </c>
      <c r="C507" s="388" t="s">
        <v>307</v>
      </c>
      <c r="F507" s="389">
        <v>6709946</v>
      </c>
      <c r="G507" s="389">
        <v>-6709946</v>
      </c>
      <c r="H507" s="390" t="s">
        <v>1040</v>
      </c>
    </row>
    <row r="508" spans="1:10" x14ac:dyDescent="0.2">
      <c r="A508" s="88" t="s">
        <v>510</v>
      </c>
      <c r="B508" s="88" t="s">
        <v>394</v>
      </c>
      <c r="C508" s="88" t="s">
        <v>308</v>
      </c>
      <c r="D508" s="89"/>
      <c r="E508" s="89"/>
      <c r="F508" s="658">
        <v>6709946</v>
      </c>
      <c r="G508" s="89">
        <v>-6709946</v>
      </c>
      <c r="H508" s="90" t="s">
        <v>764</v>
      </c>
      <c r="I508" s="91"/>
    </row>
    <row r="509" spans="1:10" x14ac:dyDescent="0.2">
      <c r="A509" s="388" t="s">
        <v>510</v>
      </c>
      <c r="B509" s="388" t="s">
        <v>822</v>
      </c>
      <c r="C509" s="388" t="s">
        <v>883</v>
      </c>
      <c r="F509" s="389">
        <v>27000</v>
      </c>
      <c r="G509" s="389">
        <v>-27000</v>
      </c>
      <c r="H509" s="390" t="s">
        <v>1041</v>
      </c>
    </row>
    <row r="510" spans="1:10" x14ac:dyDescent="0.2">
      <c r="A510" s="388" t="s">
        <v>510</v>
      </c>
      <c r="B510" s="388" t="s">
        <v>822</v>
      </c>
      <c r="C510" s="388" t="s">
        <v>1047</v>
      </c>
      <c r="F510" s="389">
        <v>956737</v>
      </c>
      <c r="G510" s="389">
        <v>-956737</v>
      </c>
      <c r="H510" s="390" t="s">
        <v>1048</v>
      </c>
      <c r="I510" t="s">
        <v>7207</v>
      </c>
    </row>
    <row r="511" spans="1:10" x14ac:dyDescent="0.2">
      <c r="A511" s="88" t="s">
        <v>510</v>
      </c>
      <c r="B511" s="88" t="s">
        <v>822</v>
      </c>
      <c r="C511" s="88" t="s">
        <v>308</v>
      </c>
      <c r="D511" s="89"/>
      <c r="E511" s="89"/>
      <c r="F511" s="89">
        <v>983737</v>
      </c>
      <c r="G511" s="89">
        <v>-983737</v>
      </c>
      <c r="H511" s="90" t="s">
        <v>516</v>
      </c>
      <c r="I511" s="94">
        <f>F506+F508</f>
        <v>35575865.640000001</v>
      </c>
      <c r="J511" t="s">
        <v>1124</v>
      </c>
    </row>
    <row r="512" spans="1:10" x14ac:dyDescent="0.2">
      <c r="A512" s="388" t="s">
        <v>510</v>
      </c>
      <c r="B512" s="388" t="s">
        <v>698</v>
      </c>
      <c r="C512" s="388" t="s">
        <v>316</v>
      </c>
      <c r="F512" s="389">
        <v>3150</v>
      </c>
      <c r="G512" s="389">
        <v>-3150</v>
      </c>
      <c r="H512" s="390" t="s">
        <v>1014</v>
      </c>
      <c r="I512" s="94">
        <f>F511+F524</f>
        <v>1073687</v>
      </c>
      <c r="J512" t="s">
        <v>5954</v>
      </c>
    </row>
    <row r="513" spans="1:10" x14ac:dyDescent="0.2">
      <c r="A513" s="388" t="s">
        <v>510</v>
      </c>
      <c r="B513" s="388" t="s">
        <v>698</v>
      </c>
      <c r="C513" s="388" t="s">
        <v>317</v>
      </c>
      <c r="F513" s="389">
        <v>1050</v>
      </c>
      <c r="G513" s="389">
        <v>-1050</v>
      </c>
      <c r="H513" s="390" t="s">
        <v>1015</v>
      </c>
      <c r="I513" s="374">
        <f>F541+F543+F546</f>
        <v>3074713</v>
      </c>
      <c r="J513" t="s">
        <v>1125</v>
      </c>
    </row>
    <row r="514" spans="1:10" x14ac:dyDescent="0.2">
      <c r="A514" s="388" t="s">
        <v>510</v>
      </c>
      <c r="B514" s="388" t="s">
        <v>698</v>
      </c>
      <c r="C514" s="388" t="s">
        <v>1016</v>
      </c>
      <c r="F514" s="389">
        <v>700</v>
      </c>
      <c r="G514" s="389">
        <v>-700</v>
      </c>
      <c r="H514" s="390" t="s">
        <v>1017</v>
      </c>
      <c r="I514" s="136">
        <f>SUM(I511:I513)</f>
        <v>39724265.640000001</v>
      </c>
    </row>
    <row r="515" spans="1:10" x14ac:dyDescent="0.2">
      <c r="A515" s="388" t="s">
        <v>510</v>
      </c>
      <c r="B515" s="388" t="s">
        <v>698</v>
      </c>
      <c r="C515" s="388" t="s">
        <v>1024</v>
      </c>
      <c r="F515" s="389">
        <v>350</v>
      </c>
      <c r="G515" s="389">
        <v>-350</v>
      </c>
      <c r="H515" s="390" t="s">
        <v>1025</v>
      </c>
      <c r="I515" s="136">
        <f>F547</f>
        <v>39724265.640000001</v>
      </c>
      <c r="J515" t="s">
        <v>7208</v>
      </c>
    </row>
    <row r="516" spans="1:10" x14ac:dyDescent="0.2">
      <c r="A516" s="388" t="s">
        <v>510</v>
      </c>
      <c r="B516" s="388" t="s">
        <v>698</v>
      </c>
      <c r="C516" s="388" t="s">
        <v>617</v>
      </c>
      <c r="F516" s="389">
        <v>350</v>
      </c>
      <c r="G516" s="389">
        <v>-350</v>
      </c>
      <c r="H516" s="390" t="s">
        <v>1026</v>
      </c>
    </row>
    <row r="517" spans="1:10" x14ac:dyDescent="0.2">
      <c r="A517" s="388" t="s">
        <v>510</v>
      </c>
      <c r="B517" s="388" t="s">
        <v>698</v>
      </c>
      <c r="C517" s="388" t="s">
        <v>387</v>
      </c>
      <c r="F517" s="389">
        <v>700</v>
      </c>
      <c r="G517" s="389">
        <v>-700</v>
      </c>
      <c r="H517" s="390" t="s">
        <v>1034</v>
      </c>
    </row>
    <row r="518" spans="1:10" x14ac:dyDescent="0.2">
      <c r="A518" s="388" t="s">
        <v>510</v>
      </c>
      <c r="B518" s="388" t="s">
        <v>698</v>
      </c>
      <c r="C518" s="388" t="s">
        <v>389</v>
      </c>
      <c r="F518" s="389">
        <v>1050</v>
      </c>
      <c r="G518" s="389">
        <v>-1050</v>
      </c>
      <c r="H518" s="390" t="s">
        <v>1035</v>
      </c>
    </row>
    <row r="519" spans="1:10" x14ac:dyDescent="0.2">
      <c r="A519" s="388" t="s">
        <v>510</v>
      </c>
      <c r="B519" s="388" t="s">
        <v>698</v>
      </c>
      <c r="C519" s="388" t="s">
        <v>399</v>
      </c>
      <c r="F519" s="389">
        <v>11900</v>
      </c>
      <c r="G519" s="389">
        <v>-11900</v>
      </c>
      <c r="H519" s="390" t="s">
        <v>1036</v>
      </c>
    </row>
    <row r="520" spans="1:10" x14ac:dyDescent="0.2">
      <c r="A520" s="388" t="s">
        <v>510</v>
      </c>
      <c r="B520" s="388" t="s">
        <v>698</v>
      </c>
      <c r="C520" s="388" t="s">
        <v>1010</v>
      </c>
      <c r="F520" s="389">
        <v>700</v>
      </c>
      <c r="G520" s="389">
        <v>-700</v>
      </c>
      <c r="H520" s="390" t="s">
        <v>1037</v>
      </c>
    </row>
    <row r="521" spans="1:10" x14ac:dyDescent="0.2">
      <c r="A521" s="388" t="s">
        <v>510</v>
      </c>
      <c r="B521" s="388" t="s">
        <v>698</v>
      </c>
      <c r="C521" s="388" t="s">
        <v>797</v>
      </c>
      <c r="F521" s="389">
        <v>700</v>
      </c>
      <c r="G521" s="389">
        <v>-700</v>
      </c>
      <c r="H521" s="390" t="s">
        <v>1038</v>
      </c>
    </row>
    <row r="522" spans="1:10" x14ac:dyDescent="0.2">
      <c r="A522" s="388" t="s">
        <v>510</v>
      </c>
      <c r="B522" s="388" t="s">
        <v>698</v>
      </c>
      <c r="C522" s="388" t="s">
        <v>602</v>
      </c>
      <c r="F522" s="389">
        <v>2450</v>
      </c>
      <c r="G522" s="389">
        <v>-2450</v>
      </c>
      <c r="H522" s="390" t="s">
        <v>1039</v>
      </c>
    </row>
    <row r="523" spans="1:10" x14ac:dyDescent="0.2">
      <c r="A523" s="388" t="s">
        <v>510</v>
      </c>
      <c r="B523" s="388" t="s">
        <v>698</v>
      </c>
      <c r="C523" s="388" t="s">
        <v>859</v>
      </c>
      <c r="F523" s="389">
        <v>66850</v>
      </c>
      <c r="G523" s="389">
        <v>-66850</v>
      </c>
      <c r="H523" s="390" t="s">
        <v>1046</v>
      </c>
    </row>
    <row r="524" spans="1:10" x14ac:dyDescent="0.2">
      <c r="A524" s="88" t="s">
        <v>510</v>
      </c>
      <c r="B524" s="88" t="s">
        <v>698</v>
      </c>
      <c r="C524" s="88" t="s">
        <v>308</v>
      </c>
      <c r="D524" s="89"/>
      <c r="E524" s="89"/>
      <c r="F524" s="89">
        <v>89950</v>
      </c>
      <c r="G524" s="89">
        <v>-89950</v>
      </c>
      <c r="H524" s="90" t="s">
        <v>765</v>
      </c>
      <c r="I524" s="91"/>
    </row>
    <row r="525" spans="1:10" x14ac:dyDescent="0.2">
      <c r="A525" s="388" t="s">
        <v>510</v>
      </c>
      <c r="B525" s="388" t="s">
        <v>840</v>
      </c>
      <c r="C525" s="388" t="s">
        <v>307</v>
      </c>
      <c r="F525" s="389">
        <v>237600</v>
      </c>
      <c r="G525" s="389">
        <v>-237600</v>
      </c>
      <c r="H525" s="390" t="s">
        <v>1040</v>
      </c>
    </row>
    <row r="526" spans="1:10" x14ac:dyDescent="0.2">
      <c r="A526" s="388" t="s">
        <v>510</v>
      </c>
      <c r="B526" s="388" t="s">
        <v>840</v>
      </c>
      <c r="C526" s="388" t="s">
        <v>316</v>
      </c>
      <c r="F526" s="389">
        <v>825</v>
      </c>
      <c r="G526" s="389">
        <v>-825</v>
      </c>
      <c r="H526" s="390" t="s">
        <v>1014</v>
      </c>
    </row>
    <row r="527" spans="1:10" x14ac:dyDescent="0.2">
      <c r="A527" s="388" t="s">
        <v>510</v>
      </c>
      <c r="B527" s="388" t="s">
        <v>840</v>
      </c>
      <c r="C527" s="388" t="s">
        <v>317</v>
      </c>
      <c r="F527" s="389">
        <v>3825</v>
      </c>
      <c r="G527" s="389">
        <v>-3825</v>
      </c>
      <c r="H527" s="390" t="s">
        <v>1015</v>
      </c>
    </row>
    <row r="528" spans="1:10" x14ac:dyDescent="0.2">
      <c r="A528" s="388" t="s">
        <v>510</v>
      </c>
      <c r="B528" s="388" t="s">
        <v>840</v>
      </c>
      <c r="C528" s="388" t="s">
        <v>1016</v>
      </c>
      <c r="F528" s="389">
        <v>3325</v>
      </c>
      <c r="G528" s="389">
        <v>-3325</v>
      </c>
      <c r="H528" s="390" t="s">
        <v>1017</v>
      </c>
    </row>
    <row r="529" spans="1:9" x14ac:dyDescent="0.2">
      <c r="A529" s="388" t="s">
        <v>510</v>
      </c>
      <c r="B529" s="388" t="s">
        <v>840</v>
      </c>
      <c r="C529" s="388" t="s">
        <v>1018</v>
      </c>
      <c r="F529" s="389">
        <v>500</v>
      </c>
      <c r="G529" s="389">
        <v>-500</v>
      </c>
      <c r="H529" s="390" t="s">
        <v>1019</v>
      </c>
    </row>
    <row r="530" spans="1:9" x14ac:dyDescent="0.2">
      <c r="A530" s="388" t="s">
        <v>510</v>
      </c>
      <c r="B530" s="388" t="s">
        <v>840</v>
      </c>
      <c r="C530" s="388" t="s">
        <v>382</v>
      </c>
      <c r="F530" s="389">
        <v>1500</v>
      </c>
      <c r="G530" s="389">
        <v>-1500</v>
      </c>
      <c r="H530" s="390" t="s">
        <v>1020</v>
      </c>
    </row>
    <row r="531" spans="1:9" x14ac:dyDescent="0.2">
      <c r="A531" s="388" t="s">
        <v>510</v>
      </c>
      <c r="B531" s="388" t="s">
        <v>840</v>
      </c>
      <c r="C531" s="388" t="s">
        <v>306</v>
      </c>
      <c r="F531" s="389">
        <v>1325</v>
      </c>
      <c r="G531" s="389">
        <v>-1325</v>
      </c>
      <c r="H531" s="390" t="s">
        <v>1023</v>
      </c>
    </row>
    <row r="532" spans="1:9" x14ac:dyDescent="0.2">
      <c r="A532" s="388" t="s">
        <v>510</v>
      </c>
      <c r="B532" s="388" t="s">
        <v>840</v>
      </c>
      <c r="C532" s="388" t="s">
        <v>617</v>
      </c>
      <c r="F532" s="389">
        <v>825</v>
      </c>
      <c r="G532" s="389">
        <v>-825</v>
      </c>
      <c r="H532" s="390" t="s">
        <v>1026</v>
      </c>
    </row>
    <row r="533" spans="1:9" x14ac:dyDescent="0.2">
      <c r="A533" s="388" t="s">
        <v>510</v>
      </c>
      <c r="B533" s="388" t="s">
        <v>840</v>
      </c>
      <c r="C533" s="388" t="s">
        <v>1027</v>
      </c>
      <c r="F533" s="389">
        <v>1000</v>
      </c>
      <c r="G533" s="389">
        <v>-1000</v>
      </c>
      <c r="H533" s="390" t="s">
        <v>1028</v>
      </c>
    </row>
    <row r="534" spans="1:9" x14ac:dyDescent="0.2">
      <c r="A534" s="388" t="s">
        <v>510</v>
      </c>
      <c r="B534" s="388" t="s">
        <v>840</v>
      </c>
      <c r="C534" s="388" t="s">
        <v>387</v>
      </c>
      <c r="F534" s="389">
        <v>1650</v>
      </c>
      <c r="G534" s="389">
        <v>-1650</v>
      </c>
      <c r="H534" s="390" t="s">
        <v>1034</v>
      </c>
    </row>
    <row r="535" spans="1:9" x14ac:dyDescent="0.2">
      <c r="A535" s="388" t="s">
        <v>510</v>
      </c>
      <c r="B535" s="388" t="s">
        <v>840</v>
      </c>
      <c r="C535" s="388" t="s">
        <v>389</v>
      </c>
      <c r="F535" s="389">
        <v>1000</v>
      </c>
      <c r="G535" s="389">
        <v>-1000</v>
      </c>
      <c r="H535" s="390" t="s">
        <v>1035</v>
      </c>
    </row>
    <row r="536" spans="1:9" x14ac:dyDescent="0.2">
      <c r="A536" s="388" t="s">
        <v>510</v>
      </c>
      <c r="B536" s="388" t="s">
        <v>840</v>
      </c>
      <c r="C536" s="388" t="s">
        <v>1010</v>
      </c>
      <c r="F536" s="389">
        <v>1500</v>
      </c>
      <c r="G536" s="389">
        <v>-1500</v>
      </c>
      <c r="H536" s="390" t="s">
        <v>1037</v>
      </c>
    </row>
    <row r="537" spans="1:9" x14ac:dyDescent="0.2">
      <c r="A537" s="388" t="s">
        <v>510</v>
      </c>
      <c r="B537" s="388" t="s">
        <v>840</v>
      </c>
      <c r="C537" s="388" t="s">
        <v>797</v>
      </c>
      <c r="F537" s="389">
        <v>1000</v>
      </c>
      <c r="G537" s="389">
        <v>-1000</v>
      </c>
      <c r="H537" s="390" t="s">
        <v>1038</v>
      </c>
    </row>
    <row r="538" spans="1:9" x14ac:dyDescent="0.2">
      <c r="A538" s="388" t="s">
        <v>510</v>
      </c>
      <c r="B538" s="388" t="s">
        <v>840</v>
      </c>
      <c r="C538" s="388" t="s">
        <v>883</v>
      </c>
      <c r="F538" s="389">
        <v>2000</v>
      </c>
      <c r="G538" s="389">
        <v>-2000</v>
      </c>
      <c r="H538" s="390" t="s">
        <v>1041</v>
      </c>
    </row>
    <row r="539" spans="1:9" x14ac:dyDescent="0.2">
      <c r="A539" s="388" t="s">
        <v>510</v>
      </c>
      <c r="B539" s="388" t="s">
        <v>840</v>
      </c>
      <c r="C539" s="388" t="s">
        <v>859</v>
      </c>
      <c r="F539" s="389">
        <v>59225</v>
      </c>
      <c r="G539" s="389">
        <v>-59225</v>
      </c>
      <c r="H539" s="390" t="s">
        <v>1046</v>
      </c>
    </row>
    <row r="540" spans="1:9" x14ac:dyDescent="0.2">
      <c r="A540" s="388" t="s">
        <v>510</v>
      </c>
      <c r="B540" s="388" t="s">
        <v>840</v>
      </c>
      <c r="C540" s="388" t="s">
        <v>1052</v>
      </c>
      <c r="F540" s="389">
        <v>1409903</v>
      </c>
      <c r="G540" s="389">
        <v>-1409903</v>
      </c>
      <c r="H540" s="390" t="s">
        <v>1053</v>
      </c>
    </row>
    <row r="541" spans="1:9" x14ac:dyDescent="0.2">
      <c r="A541" s="88" t="s">
        <v>510</v>
      </c>
      <c r="B541" s="88" t="s">
        <v>840</v>
      </c>
      <c r="C541" s="88" t="s">
        <v>308</v>
      </c>
      <c r="D541" s="89"/>
      <c r="E541" s="89"/>
      <c r="F541" s="89">
        <v>1727003</v>
      </c>
      <c r="G541" s="89">
        <v>-1727003</v>
      </c>
      <c r="H541" s="90" t="s">
        <v>766</v>
      </c>
      <c r="I541" s="91"/>
    </row>
    <row r="542" spans="1:9" x14ac:dyDescent="0.2">
      <c r="A542" s="388" t="s">
        <v>510</v>
      </c>
      <c r="B542" s="388" t="s">
        <v>893</v>
      </c>
      <c r="C542" s="388" t="s">
        <v>307</v>
      </c>
      <c r="F542" s="389">
        <v>227750</v>
      </c>
      <c r="G542" s="389">
        <v>-227750</v>
      </c>
      <c r="H542" s="390" t="s">
        <v>1040</v>
      </c>
    </row>
    <row r="543" spans="1:9" x14ac:dyDescent="0.2">
      <c r="A543" s="88" t="s">
        <v>510</v>
      </c>
      <c r="B543" s="88" t="s">
        <v>893</v>
      </c>
      <c r="C543" s="88" t="s">
        <v>308</v>
      </c>
      <c r="D543" s="89"/>
      <c r="E543" s="89"/>
      <c r="F543" s="658">
        <v>227750</v>
      </c>
      <c r="G543" s="89">
        <v>-227750</v>
      </c>
      <c r="H543" s="90" t="s">
        <v>6644</v>
      </c>
      <c r="I543" s="91"/>
    </row>
    <row r="544" spans="1:9" x14ac:dyDescent="0.2">
      <c r="A544" s="388" t="s">
        <v>510</v>
      </c>
      <c r="B544" s="388" t="s">
        <v>729</v>
      </c>
      <c r="C544" s="388" t="s">
        <v>307</v>
      </c>
      <c r="F544" s="389">
        <v>1064880</v>
      </c>
      <c r="G544" s="389">
        <v>-1064880</v>
      </c>
      <c r="H544" s="390" t="s">
        <v>1040</v>
      </c>
    </row>
    <row r="545" spans="1:10" x14ac:dyDescent="0.2">
      <c r="A545" s="388" t="s">
        <v>510</v>
      </c>
      <c r="B545" s="388" t="s">
        <v>729</v>
      </c>
      <c r="C545" s="388" t="s">
        <v>883</v>
      </c>
      <c r="F545" s="389">
        <v>55080</v>
      </c>
      <c r="G545" s="389">
        <v>-55080</v>
      </c>
      <c r="H545" s="390" t="s">
        <v>1041</v>
      </c>
    </row>
    <row r="546" spans="1:10" x14ac:dyDescent="0.2">
      <c r="A546" s="88" t="s">
        <v>510</v>
      </c>
      <c r="B546" s="88" t="s">
        <v>729</v>
      </c>
      <c r="C546" s="88" t="s">
        <v>308</v>
      </c>
      <c r="D546" s="89"/>
      <c r="E546" s="89"/>
      <c r="F546" s="89">
        <v>1119960</v>
      </c>
      <c r="G546" s="89">
        <v>-1119960</v>
      </c>
      <c r="H546" s="90" t="s">
        <v>767</v>
      </c>
      <c r="I546" s="91"/>
    </row>
    <row r="547" spans="1:10" x14ac:dyDescent="0.2">
      <c r="A547" s="88" t="s">
        <v>510</v>
      </c>
      <c r="B547" s="88" t="s">
        <v>343</v>
      </c>
      <c r="C547" s="88" t="s">
        <v>308</v>
      </c>
      <c r="D547" s="89"/>
      <c r="E547" s="89"/>
      <c r="F547" s="89">
        <v>39724265.640000001</v>
      </c>
      <c r="G547" s="892">
        <v>-39724265.640000001</v>
      </c>
      <c r="H547" s="90" t="s">
        <v>523</v>
      </c>
      <c r="I547" s="91"/>
      <c r="J547" s="852" t="s">
        <v>4833</v>
      </c>
    </row>
    <row r="548" spans="1:10" x14ac:dyDescent="0.2">
      <c r="A548" s="388" t="s">
        <v>524</v>
      </c>
      <c r="B548" s="388" t="s">
        <v>307</v>
      </c>
      <c r="C548" s="388" t="s">
        <v>484</v>
      </c>
      <c r="E548" s="389">
        <v>2205703.67</v>
      </c>
      <c r="G548" s="389">
        <v>2205703.67</v>
      </c>
      <c r="H548" s="390" t="s">
        <v>1054</v>
      </c>
      <c r="J548" s="776">
        <f>-G547-G552</f>
        <v>37327929.759999998</v>
      </c>
    </row>
    <row r="549" spans="1:10" x14ac:dyDescent="0.2">
      <c r="A549" s="88" t="s">
        <v>524</v>
      </c>
      <c r="B549" s="88" t="s">
        <v>307</v>
      </c>
      <c r="C549" s="88" t="s">
        <v>308</v>
      </c>
      <c r="D549" s="89"/>
      <c r="E549" s="89">
        <v>2205703.67</v>
      </c>
      <c r="F549" s="89"/>
      <c r="G549" s="89">
        <v>2205703.67</v>
      </c>
      <c r="H549" s="90" t="s">
        <v>525</v>
      </c>
      <c r="I549" s="91"/>
    </row>
    <row r="550" spans="1:10" x14ac:dyDescent="0.2">
      <c r="A550" s="388" t="s">
        <v>524</v>
      </c>
      <c r="B550" s="388" t="s">
        <v>347</v>
      </c>
      <c r="C550" s="388" t="s">
        <v>484</v>
      </c>
      <c r="E550" s="389">
        <v>190632.21</v>
      </c>
      <c r="G550" s="389">
        <v>190632.21</v>
      </c>
      <c r="H550" s="390" t="s">
        <v>1054</v>
      </c>
    </row>
    <row r="551" spans="1:10" x14ac:dyDescent="0.2">
      <c r="A551" s="88" t="s">
        <v>524</v>
      </c>
      <c r="B551" s="88" t="s">
        <v>347</v>
      </c>
      <c r="C551" s="88" t="s">
        <v>308</v>
      </c>
      <c r="D551" s="89"/>
      <c r="E551" s="89">
        <v>190632.21</v>
      </c>
      <c r="F551" s="89"/>
      <c r="G551" s="89">
        <v>190632.21</v>
      </c>
      <c r="H551" s="90" t="s">
        <v>768</v>
      </c>
      <c r="I551" s="91"/>
    </row>
    <row r="552" spans="1:10" x14ac:dyDescent="0.2">
      <c r="A552" s="88" t="s">
        <v>524</v>
      </c>
      <c r="B552" s="88" t="s">
        <v>343</v>
      </c>
      <c r="C552" s="88" t="s">
        <v>308</v>
      </c>
      <c r="D552" s="89"/>
      <c r="E552" s="89">
        <v>2396335.88</v>
      </c>
      <c r="F552" s="89"/>
      <c r="G552" s="892">
        <v>2396335.88</v>
      </c>
      <c r="H552" s="90" t="s">
        <v>526</v>
      </c>
      <c r="I552" s="91"/>
    </row>
    <row r="553" spans="1:10" x14ac:dyDescent="0.2">
      <c r="A553" s="793" t="s">
        <v>527</v>
      </c>
      <c r="B553" s="794" t="s">
        <v>307</v>
      </c>
      <c r="C553" s="794" t="s">
        <v>307</v>
      </c>
      <c r="D553" s="795"/>
      <c r="E553" s="795"/>
      <c r="F553" s="795">
        <v>5216701</v>
      </c>
      <c r="G553" s="795">
        <v>-5216701</v>
      </c>
      <c r="H553" s="796" t="s">
        <v>1040</v>
      </c>
    </row>
    <row r="554" spans="1:10" x14ac:dyDescent="0.2">
      <c r="A554" s="797" t="s">
        <v>527</v>
      </c>
      <c r="B554" s="388" t="s">
        <v>307</v>
      </c>
      <c r="C554" s="388" t="s">
        <v>883</v>
      </c>
      <c r="F554" s="389">
        <v>544986</v>
      </c>
      <c r="G554" s="389">
        <v>-544986</v>
      </c>
      <c r="H554" s="798" t="s">
        <v>1041</v>
      </c>
    </row>
    <row r="555" spans="1:10" x14ac:dyDescent="0.2">
      <c r="A555" s="797" t="s">
        <v>527</v>
      </c>
      <c r="B555" s="388" t="s">
        <v>307</v>
      </c>
      <c r="C555" s="388" t="s">
        <v>859</v>
      </c>
      <c r="F555" s="389">
        <v>2369987</v>
      </c>
      <c r="G555" s="389">
        <v>-2369987</v>
      </c>
      <c r="H555" s="798" t="s">
        <v>1046</v>
      </c>
    </row>
    <row r="556" spans="1:10" x14ac:dyDescent="0.2">
      <c r="A556" s="799" t="s">
        <v>527</v>
      </c>
      <c r="B556" s="88" t="s">
        <v>307</v>
      </c>
      <c r="C556" s="88" t="s">
        <v>308</v>
      </c>
      <c r="D556" s="89"/>
      <c r="E556" s="89"/>
      <c r="F556" s="89">
        <v>8131674</v>
      </c>
      <c r="G556" s="89">
        <v>-8131674</v>
      </c>
      <c r="H556" s="800" t="s">
        <v>528</v>
      </c>
      <c r="I556" s="91"/>
    </row>
    <row r="557" spans="1:10" x14ac:dyDescent="0.2">
      <c r="A557" s="797" t="s">
        <v>527</v>
      </c>
      <c r="B557" s="388" t="s">
        <v>319</v>
      </c>
      <c r="C557" s="388" t="s">
        <v>484</v>
      </c>
      <c r="F557" s="389">
        <v>508802</v>
      </c>
      <c r="G557" s="389">
        <v>-508802</v>
      </c>
      <c r="H557" s="798" t="s">
        <v>1054</v>
      </c>
    </row>
    <row r="558" spans="1:10" x14ac:dyDescent="0.2">
      <c r="A558" s="799" t="s">
        <v>527</v>
      </c>
      <c r="B558" s="88" t="s">
        <v>319</v>
      </c>
      <c r="C558" s="88" t="s">
        <v>308</v>
      </c>
      <c r="D558" s="89"/>
      <c r="E558" s="89"/>
      <c r="F558" s="89">
        <v>508802</v>
      </c>
      <c r="G558" s="89">
        <v>-508802</v>
      </c>
      <c r="H558" s="800" t="s">
        <v>632</v>
      </c>
      <c r="I558" s="91"/>
    </row>
    <row r="559" spans="1:10" x14ac:dyDescent="0.2">
      <c r="A559" s="797" t="s">
        <v>527</v>
      </c>
      <c r="B559" s="388" t="s">
        <v>347</v>
      </c>
      <c r="C559" s="388" t="s">
        <v>484</v>
      </c>
      <c r="F559" s="389">
        <v>275091.62</v>
      </c>
      <c r="G559" s="389">
        <v>-275091.62</v>
      </c>
      <c r="H559" s="798" t="s">
        <v>1054</v>
      </c>
    </row>
    <row r="560" spans="1:10" x14ac:dyDescent="0.2">
      <c r="A560" s="799" t="s">
        <v>527</v>
      </c>
      <c r="B560" s="88" t="s">
        <v>347</v>
      </c>
      <c r="C560" s="88" t="s">
        <v>308</v>
      </c>
      <c r="D560" s="89"/>
      <c r="E560" s="89"/>
      <c r="F560" s="89">
        <v>275091.62</v>
      </c>
      <c r="G560" s="89">
        <v>-275091.62</v>
      </c>
      <c r="H560" s="800" t="s">
        <v>633</v>
      </c>
      <c r="I560" s="91"/>
    </row>
    <row r="561" spans="1:10" x14ac:dyDescent="0.2">
      <c r="A561" s="799" t="s">
        <v>527</v>
      </c>
      <c r="B561" s="88" t="s">
        <v>343</v>
      </c>
      <c r="C561" s="88" t="s">
        <v>308</v>
      </c>
      <c r="D561" s="89"/>
      <c r="E561" s="89"/>
      <c r="F561" s="578">
        <v>8915567.6199999992</v>
      </c>
      <c r="G561" s="89">
        <v>-8915567.6199999992</v>
      </c>
      <c r="H561" s="800" t="s">
        <v>529</v>
      </c>
      <c r="I561" s="91"/>
    </row>
    <row r="562" spans="1:10" x14ac:dyDescent="0.2">
      <c r="A562" s="797" t="s">
        <v>530</v>
      </c>
      <c r="B562" s="388" t="s">
        <v>307</v>
      </c>
      <c r="C562" s="388" t="s">
        <v>484</v>
      </c>
      <c r="E562" s="389">
        <v>497537.47</v>
      </c>
      <c r="G562" s="389">
        <v>497537.47</v>
      </c>
      <c r="H562" s="798" t="s">
        <v>1054</v>
      </c>
    </row>
    <row r="563" spans="1:10" x14ac:dyDescent="0.2">
      <c r="A563" s="799" t="s">
        <v>530</v>
      </c>
      <c r="B563" s="88" t="s">
        <v>307</v>
      </c>
      <c r="C563" s="88" t="s">
        <v>308</v>
      </c>
      <c r="D563" s="89"/>
      <c r="E563" s="89">
        <v>497537.47</v>
      </c>
      <c r="F563" s="89"/>
      <c r="G563" s="89">
        <v>497537.47</v>
      </c>
      <c r="H563" s="800" t="s">
        <v>769</v>
      </c>
      <c r="I563" s="91"/>
    </row>
    <row r="564" spans="1:10" x14ac:dyDescent="0.2">
      <c r="A564" s="797" t="s">
        <v>530</v>
      </c>
      <c r="B564" s="388" t="s">
        <v>319</v>
      </c>
      <c r="C564" s="388" t="s">
        <v>484</v>
      </c>
      <c r="E564" s="389">
        <v>75374</v>
      </c>
      <c r="G564" s="389">
        <v>75374</v>
      </c>
      <c r="H564" s="798" t="s">
        <v>1054</v>
      </c>
    </row>
    <row r="565" spans="1:10" x14ac:dyDescent="0.2">
      <c r="A565" s="799" t="s">
        <v>530</v>
      </c>
      <c r="B565" s="88" t="s">
        <v>319</v>
      </c>
      <c r="C565" s="88" t="s">
        <v>308</v>
      </c>
      <c r="D565" s="89"/>
      <c r="E565" s="89">
        <v>75374</v>
      </c>
      <c r="F565" s="89"/>
      <c r="G565" s="89">
        <v>75374</v>
      </c>
      <c r="H565" s="800" t="s">
        <v>770</v>
      </c>
      <c r="I565" s="91"/>
    </row>
    <row r="566" spans="1:10" x14ac:dyDescent="0.2">
      <c r="A566" s="799" t="s">
        <v>530</v>
      </c>
      <c r="B566" s="88" t="s">
        <v>343</v>
      </c>
      <c r="C566" s="88" t="s">
        <v>308</v>
      </c>
      <c r="D566" s="89"/>
      <c r="E566" s="578">
        <v>572911.47</v>
      </c>
      <c r="F566" s="89"/>
      <c r="G566" s="402">
        <v>572911.47</v>
      </c>
      <c r="H566" s="800" t="s">
        <v>533</v>
      </c>
      <c r="I566" s="91" t="s">
        <v>5347</v>
      </c>
    </row>
    <row r="567" spans="1:10" x14ac:dyDescent="0.2">
      <c r="A567" s="797" t="s">
        <v>534</v>
      </c>
      <c r="B567" s="388" t="s">
        <v>307</v>
      </c>
      <c r="C567" s="388" t="s">
        <v>484</v>
      </c>
      <c r="F567" s="389">
        <v>3408931.15</v>
      </c>
      <c r="G567" s="389">
        <v>-3408931.15</v>
      </c>
      <c r="H567" s="798" t="s">
        <v>1054</v>
      </c>
      <c r="I567" s="731">
        <f>G273+G284+G566+G577</f>
        <v>-440766.82000000007</v>
      </c>
      <c r="J567" t="s">
        <v>5350</v>
      </c>
    </row>
    <row r="568" spans="1:10" x14ac:dyDescent="0.2">
      <c r="A568" s="799" t="s">
        <v>534</v>
      </c>
      <c r="B568" s="88" t="s">
        <v>307</v>
      </c>
      <c r="C568" s="88" t="s">
        <v>308</v>
      </c>
      <c r="D568" s="89"/>
      <c r="E568" s="89"/>
      <c r="F568" s="89">
        <v>3408931.15</v>
      </c>
      <c r="G568" s="89">
        <v>-3408931.15</v>
      </c>
      <c r="H568" s="800" t="s">
        <v>634</v>
      </c>
      <c r="I568" s="730">
        <f>G286+G579</f>
        <v>-8789.6699999999837</v>
      </c>
      <c r="J568" t="s">
        <v>5351</v>
      </c>
    </row>
    <row r="569" spans="1:10" x14ac:dyDescent="0.2">
      <c r="A569" s="797" t="s">
        <v>534</v>
      </c>
      <c r="B569" s="388" t="s">
        <v>319</v>
      </c>
      <c r="C569" s="388" t="s">
        <v>484</v>
      </c>
      <c r="F569" s="389">
        <v>952327</v>
      </c>
      <c r="G569" s="389">
        <v>-952327</v>
      </c>
      <c r="H569" s="798" t="s">
        <v>1054</v>
      </c>
      <c r="I569" s="136">
        <f>SUM(I567:I568)</f>
        <v>-449556.49000000005</v>
      </c>
      <c r="J569" t="s">
        <v>6601</v>
      </c>
    </row>
    <row r="570" spans="1:10" x14ac:dyDescent="0.2">
      <c r="A570" s="799" t="s">
        <v>534</v>
      </c>
      <c r="B570" s="88" t="s">
        <v>319</v>
      </c>
      <c r="C570" s="88" t="s">
        <v>308</v>
      </c>
      <c r="D570" s="89"/>
      <c r="E570" s="89"/>
      <c r="F570" s="89">
        <v>952327</v>
      </c>
      <c r="G570" s="89">
        <v>-952327</v>
      </c>
      <c r="H570" s="800" t="s">
        <v>771</v>
      </c>
      <c r="I570" s="94"/>
    </row>
    <row r="571" spans="1:10" x14ac:dyDescent="0.2">
      <c r="A571" s="797" t="s">
        <v>534</v>
      </c>
      <c r="B571" s="388" t="s">
        <v>347</v>
      </c>
      <c r="C571" s="388" t="s">
        <v>484</v>
      </c>
      <c r="F571" s="389">
        <v>2394317.5099999998</v>
      </c>
      <c r="G571" s="389">
        <v>-2394317.5099999998</v>
      </c>
      <c r="H571" s="798" t="s">
        <v>1054</v>
      </c>
      <c r="I571" s="136">
        <f>G273+G284</f>
        <v>-1225032.02</v>
      </c>
      <c r="J571" t="s">
        <v>5348</v>
      </c>
    </row>
    <row r="572" spans="1:10" x14ac:dyDescent="0.2">
      <c r="A572" s="799" t="s">
        <v>534</v>
      </c>
      <c r="B572" s="88" t="s">
        <v>347</v>
      </c>
      <c r="C572" s="88" t="s">
        <v>308</v>
      </c>
      <c r="D572" s="89"/>
      <c r="E572" s="89"/>
      <c r="F572" s="89">
        <v>2394317.5099999998</v>
      </c>
      <c r="G572" s="89">
        <v>-2394317.5099999998</v>
      </c>
      <c r="H572" s="800" t="s">
        <v>635</v>
      </c>
      <c r="I572" s="94">
        <f>G566+G577</f>
        <v>784265.2</v>
      </c>
      <c r="J572" t="s">
        <v>5349</v>
      </c>
    </row>
    <row r="573" spans="1:10" x14ac:dyDescent="0.2">
      <c r="A573" s="797" t="s">
        <v>534</v>
      </c>
      <c r="B573" s="388" t="s">
        <v>822</v>
      </c>
      <c r="C573" s="388" t="s">
        <v>484</v>
      </c>
      <c r="F573" s="389">
        <v>115128.7</v>
      </c>
      <c r="G573" s="389">
        <v>-115128.7</v>
      </c>
      <c r="H573" s="798" t="s">
        <v>1054</v>
      </c>
      <c r="I573" s="94">
        <f>SUM(I571:I572)</f>
        <v>-440766.82000000007</v>
      </c>
    </row>
    <row r="574" spans="1:10" x14ac:dyDescent="0.2">
      <c r="A574" s="799" t="s">
        <v>534</v>
      </c>
      <c r="B574" s="88" t="s">
        <v>822</v>
      </c>
      <c r="C574" s="88" t="s">
        <v>308</v>
      </c>
      <c r="D574" s="89"/>
      <c r="E574" s="89"/>
      <c r="F574" s="89">
        <v>115128.7</v>
      </c>
      <c r="G574" s="89">
        <v>-115128.7</v>
      </c>
      <c r="H574" s="800" t="s">
        <v>1105</v>
      </c>
      <c r="I574" s="91"/>
    </row>
    <row r="575" spans="1:10" x14ac:dyDescent="0.2">
      <c r="A575" s="799" t="s">
        <v>534</v>
      </c>
      <c r="B575" s="88" t="s">
        <v>343</v>
      </c>
      <c r="C575" s="88" t="s">
        <v>308</v>
      </c>
      <c r="D575" s="89"/>
      <c r="E575" s="89"/>
      <c r="F575" s="578">
        <v>6870704.3600000003</v>
      </c>
      <c r="G575" s="89">
        <v>-6870704.3600000003</v>
      </c>
      <c r="H575" s="800" t="s">
        <v>536</v>
      </c>
      <c r="I575" s="136">
        <f>G286</f>
        <v>-157237.35999999999</v>
      </c>
      <c r="J575" t="s">
        <v>7219</v>
      </c>
    </row>
    <row r="576" spans="1:10" x14ac:dyDescent="0.2">
      <c r="A576" s="797" t="s">
        <v>636</v>
      </c>
      <c r="B576" s="388" t="s">
        <v>307</v>
      </c>
      <c r="C576" s="388" t="s">
        <v>484</v>
      </c>
      <c r="E576" s="389">
        <v>211353.73</v>
      </c>
      <c r="G576" s="389">
        <v>211353.73</v>
      </c>
      <c r="H576" s="798" t="s">
        <v>1054</v>
      </c>
      <c r="I576" s="94">
        <f>G579</f>
        <v>148447.69</v>
      </c>
      <c r="J576" t="s">
        <v>7220</v>
      </c>
    </row>
    <row r="577" spans="1:10" x14ac:dyDescent="0.2">
      <c r="A577" s="799" t="s">
        <v>636</v>
      </c>
      <c r="B577" s="88" t="s">
        <v>307</v>
      </c>
      <c r="C577" s="88" t="s">
        <v>308</v>
      </c>
      <c r="D577" s="89"/>
      <c r="E577" s="89">
        <v>211353.73</v>
      </c>
      <c r="F577" s="89"/>
      <c r="G577" s="402">
        <v>211353.73</v>
      </c>
      <c r="H577" s="800" t="s">
        <v>637</v>
      </c>
      <c r="I577" s="136">
        <f>SUM(I575:I576)</f>
        <v>-8789.6699999999837</v>
      </c>
    </row>
    <row r="578" spans="1:10" x14ac:dyDescent="0.2">
      <c r="A578" s="797" t="s">
        <v>636</v>
      </c>
      <c r="B578" s="388" t="s">
        <v>319</v>
      </c>
      <c r="C578" s="388" t="s">
        <v>484</v>
      </c>
      <c r="E578" s="389">
        <v>148447.69</v>
      </c>
      <c r="G578" s="389">
        <v>148447.69</v>
      </c>
      <c r="H578" s="798" t="s">
        <v>1054</v>
      </c>
    </row>
    <row r="579" spans="1:10" x14ac:dyDescent="0.2">
      <c r="A579" s="799" t="s">
        <v>636</v>
      </c>
      <c r="B579" s="88" t="s">
        <v>319</v>
      </c>
      <c r="C579" s="88" t="s">
        <v>308</v>
      </c>
      <c r="D579" s="89"/>
      <c r="E579" s="89">
        <v>148447.69</v>
      </c>
      <c r="F579" s="89"/>
      <c r="G579" s="658">
        <v>148447.69</v>
      </c>
      <c r="H579" s="800" t="s">
        <v>5378</v>
      </c>
      <c r="I579" s="91"/>
    </row>
    <row r="580" spans="1:10" x14ac:dyDescent="0.2">
      <c r="A580" s="801" t="s">
        <v>636</v>
      </c>
      <c r="B580" s="708" t="s">
        <v>343</v>
      </c>
      <c r="C580" s="708" t="s">
        <v>308</v>
      </c>
      <c r="D580" s="709"/>
      <c r="E580" s="893">
        <v>359801.42</v>
      </c>
      <c r="F580" s="709"/>
      <c r="G580" s="709">
        <v>359801.42</v>
      </c>
      <c r="H580" s="802" t="s">
        <v>638</v>
      </c>
      <c r="I580" s="91"/>
      <c r="J580" s="853" t="s">
        <v>4665</v>
      </c>
    </row>
    <row r="581" spans="1:10" x14ac:dyDescent="0.2">
      <c r="A581" s="388" t="s">
        <v>537</v>
      </c>
      <c r="B581" s="388" t="s">
        <v>307</v>
      </c>
      <c r="C581" s="388" t="s">
        <v>484</v>
      </c>
      <c r="F581" s="389">
        <v>1718115.26</v>
      </c>
      <c r="G581" s="389">
        <v>-1718115.26</v>
      </c>
      <c r="H581" s="390" t="s">
        <v>1054</v>
      </c>
      <c r="J581" s="777">
        <f>F561-E566+F575-E580</f>
        <v>14853559.09</v>
      </c>
    </row>
    <row r="582" spans="1:10" x14ac:dyDescent="0.2">
      <c r="A582" s="88" t="s">
        <v>537</v>
      </c>
      <c r="B582" s="88" t="s">
        <v>307</v>
      </c>
      <c r="C582" s="88" t="s">
        <v>308</v>
      </c>
      <c r="D582" s="89"/>
      <c r="E582" s="89"/>
      <c r="F582" s="89">
        <v>1718115.26</v>
      </c>
      <c r="G582" s="89">
        <v>-1718115.26</v>
      </c>
      <c r="H582" s="90" t="s">
        <v>538</v>
      </c>
      <c r="I582" s="91"/>
    </row>
    <row r="583" spans="1:10" x14ac:dyDescent="0.2">
      <c r="A583" s="88" t="s">
        <v>537</v>
      </c>
      <c r="B583" s="88" t="s">
        <v>343</v>
      </c>
      <c r="C583" s="88" t="s">
        <v>308</v>
      </c>
      <c r="D583" s="89"/>
      <c r="E583" s="89"/>
      <c r="F583" s="89">
        <v>1718115.26</v>
      </c>
      <c r="G583" s="89">
        <v>-1718115.26</v>
      </c>
      <c r="H583" s="90" t="s">
        <v>539</v>
      </c>
      <c r="I583" s="91"/>
    </row>
    <row r="584" spans="1:10" x14ac:dyDescent="0.2">
      <c r="A584" s="388" t="s">
        <v>540</v>
      </c>
      <c r="B584" s="388" t="s">
        <v>307</v>
      </c>
      <c r="C584" s="388" t="s">
        <v>484</v>
      </c>
      <c r="F584" s="389">
        <v>769.37</v>
      </c>
      <c r="G584" s="389">
        <v>-769.37</v>
      </c>
      <c r="H584" s="390" t="s">
        <v>1054</v>
      </c>
    </row>
    <row r="585" spans="1:10" x14ac:dyDescent="0.2">
      <c r="A585" s="88" t="s">
        <v>540</v>
      </c>
      <c r="B585" s="88" t="s">
        <v>307</v>
      </c>
      <c r="C585" s="88" t="s">
        <v>308</v>
      </c>
      <c r="D585" s="89"/>
      <c r="E585" s="89"/>
      <c r="F585" s="89">
        <v>769.37</v>
      </c>
      <c r="G585" s="89">
        <v>-769.37</v>
      </c>
      <c r="H585" s="90" t="s">
        <v>541</v>
      </c>
      <c r="I585" s="91"/>
    </row>
    <row r="586" spans="1:10" x14ac:dyDescent="0.2">
      <c r="A586" s="388" t="s">
        <v>540</v>
      </c>
      <c r="B586" s="388" t="s">
        <v>319</v>
      </c>
      <c r="C586" s="388" t="s">
        <v>484</v>
      </c>
      <c r="E586" s="389">
        <v>0.09</v>
      </c>
      <c r="F586" s="389">
        <v>1613.28</v>
      </c>
      <c r="G586" s="389">
        <v>-1613.19</v>
      </c>
      <c r="H586" s="390" t="s">
        <v>1054</v>
      </c>
    </row>
    <row r="587" spans="1:10" x14ac:dyDescent="0.2">
      <c r="A587" s="88" t="s">
        <v>540</v>
      </c>
      <c r="B587" s="88" t="s">
        <v>319</v>
      </c>
      <c r="C587" s="88" t="s">
        <v>308</v>
      </c>
      <c r="D587" s="89"/>
      <c r="E587" s="89">
        <v>0.09</v>
      </c>
      <c r="F587" s="89">
        <v>1613.28</v>
      </c>
      <c r="G587" s="89">
        <v>-1613.19</v>
      </c>
      <c r="H587" s="90" t="s">
        <v>542</v>
      </c>
      <c r="I587" s="91"/>
    </row>
    <row r="588" spans="1:10" x14ac:dyDescent="0.2">
      <c r="A588" s="388" t="s">
        <v>540</v>
      </c>
      <c r="B588" s="388" t="s">
        <v>347</v>
      </c>
      <c r="C588" s="388" t="s">
        <v>484</v>
      </c>
      <c r="F588" s="389">
        <v>310.26</v>
      </c>
      <c r="G588" s="389">
        <v>-310.26</v>
      </c>
      <c r="H588" s="390" t="s">
        <v>1054</v>
      </c>
    </row>
    <row r="589" spans="1:10" x14ac:dyDescent="0.2">
      <c r="A589" s="88" t="s">
        <v>540</v>
      </c>
      <c r="B589" s="88" t="s">
        <v>347</v>
      </c>
      <c r="C589" s="88" t="s">
        <v>308</v>
      </c>
      <c r="D589" s="89"/>
      <c r="E589" s="89"/>
      <c r="F589" s="89">
        <v>310.26</v>
      </c>
      <c r="G589" s="89">
        <v>-310.26</v>
      </c>
      <c r="H589" s="90" t="s">
        <v>543</v>
      </c>
      <c r="I589" s="775" t="s">
        <v>4664</v>
      </c>
    </row>
    <row r="590" spans="1:10" x14ac:dyDescent="0.2">
      <c r="A590" s="88" t="s">
        <v>540</v>
      </c>
      <c r="B590" s="88" t="s">
        <v>343</v>
      </c>
      <c r="C590" s="88" t="s">
        <v>308</v>
      </c>
      <c r="D590" s="89"/>
      <c r="E590" s="89">
        <v>0.09</v>
      </c>
      <c r="F590" s="658">
        <v>2692.91</v>
      </c>
      <c r="G590" s="89">
        <v>-2692.82</v>
      </c>
      <c r="H590" s="90" t="s">
        <v>544</v>
      </c>
      <c r="I590" s="779">
        <f>F590+F603</f>
        <v>3450032.91</v>
      </c>
    </row>
    <row r="591" spans="1:10" x14ac:dyDescent="0.2">
      <c r="A591" s="388" t="s">
        <v>545</v>
      </c>
      <c r="B591" s="388" t="s">
        <v>307</v>
      </c>
      <c r="C591" s="388" t="s">
        <v>484</v>
      </c>
      <c r="F591" s="389">
        <v>1365505.63</v>
      </c>
      <c r="G591" s="389">
        <v>-1365505.63</v>
      </c>
      <c r="H591" s="390" t="s">
        <v>1054</v>
      </c>
    </row>
    <row r="592" spans="1:10" x14ac:dyDescent="0.2">
      <c r="A592" s="88" t="s">
        <v>545</v>
      </c>
      <c r="B592" s="88" t="s">
        <v>307</v>
      </c>
      <c r="C592" s="88" t="s">
        <v>308</v>
      </c>
      <c r="D592" s="89"/>
      <c r="E592" s="89"/>
      <c r="F592" s="89">
        <v>1365505.63</v>
      </c>
      <c r="G592" s="89">
        <v>-1365505.63</v>
      </c>
      <c r="H592" s="90" t="s">
        <v>546</v>
      </c>
      <c r="I592" s="91"/>
    </row>
    <row r="593" spans="1:9" x14ac:dyDescent="0.2">
      <c r="A593" s="388" t="s">
        <v>545</v>
      </c>
      <c r="B593" s="388" t="s">
        <v>364</v>
      </c>
      <c r="C593" s="388" t="s">
        <v>484</v>
      </c>
      <c r="F593" s="389">
        <v>175.78</v>
      </c>
      <c r="G593" s="389">
        <v>-175.78</v>
      </c>
      <c r="H593" s="390" t="s">
        <v>1054</v>
      </c>
    </row>
    <row r="594" spans="1:9" x14ac:dyDescent="0.2">
      <c r="A594" s="88" t="s">
        <v>545</v>
      </c>
      <c r="B594" s="88" t="s">
        <v>364</v>
      </c>
      <c r="C594" s="88" t="s">
        <v>308</v>
      </c>
      <c r="D594" s="89"/>
      <c r="E594" s="89"/>
      <c r="F594" s="89">
        <v>175.78</v>
      </c>
      <c r="G594" s="89">
        <v>-175.78</v>
      </c>
      <c r="H594" s="90" t="s">
        <v>547</v>
      </c>
      <c r="I594" s="91"/>
    </row>
    <row r="595" spans="1:9" x14ac:dyDescent="0.2">
      <c r="A595" s="388" t="s">
        <v>545</v>
      </c>
      <c r="B595" s="388" t="s">
        <v>319</v>
      </c>
      <c r="C595" s="388" t="s">
        <v>484</v>
      </c>
      <c r="F595" s="389">
        <v>1815200.02</v>
      </c>
      <c r="G595" s="389">
        <v>-1815200.02</v>
      </c>
      <c r="H595" s="390" t="s">
        <v>1054</v>
      </c>
    </row>
    <row r="596" spans="1:9" x14ac:dyDescent="0.2">
      <c r="A596" s="88" t="s">
        <v>545</v>
      </c>
      <c r="B596" s="88" t="s">
        <v>319</v>
      </c>
      <c r="C596" s="88" t="s">
        <v>308</v>
      </c>
      <c r="D596" s="89"/>
      <c r="E596" s="89"/>
      <c r="F596" s="89">
        <v>1815200.02</v>
      </c>
      <c r="G596" s="89">
        <v>-1815200.02</v>
      </c>
      <c r="H596" s="90" t="s">
        <v>548</v>
      </c>
      <c r="I596" s="91"/>
    </row>
    <row r="597" spans="1:9" x14ac:dyDescent="0.2">
      <c r="A597" s="88" t="s">
        <v>545</v>
      </c>
      <c r="B597" s="88" t="s">
        <v>343</v>
      </c>
      <c r="C597" s="88" t="s">
        <v>308</v>
      </c>
      <c r="D597" s="89"/>
      <c r="E597" s="89"/>
      <c r="F597" s="89">
        <v>3180881.43</v>
      </c>
      <c r="G597" s="431">
        <v>-3180881.43</v>
      </c>
      <c r="H597" s="90" t="s">
        <v>549</v>
      </c>
      <c r="I597" s="775" t="s">
        <v>4663</v>
      </c>
    </row>
    <row r="598" spans="1:9" x14ac:dyDescent="0.2">
      <c r="A598" s="388" t="s">
        <v>552</v>
      </c>
      <c r="B598" s="388" t="s">
        <v>307</v>
      </c>
      <c r="C598" s="388" t="s">
        <v>484</v>
      </c>
      <c r="E598" s="389">
        <v>1718115.26</v>
      </c>
      <c r="G598" s="389">
        <v>1718115.26</v>
      </c>
      <c r="H598" s="390" t="s">
        <v>1054</v>
      </c>
      <c r="I598" s="778">
        <f>F597</f>
        <v>3180881.43</v>
      </c>
    </row>
    <row r="599" spans="1:9" x14ac:dyDescent="0.2">
      <c r="A599" s="88" t="s">
        <v>552</v>
      </c>
      <c r="B599" s="88" t="s">
        <v>307</v>
      </c>
      <c r="C599" s="88" t="s">
        <v>308</v>
      </c>
      <c r="D599" s="89"/>
      <c r="E599" s="89">
        <v>1718115.26</v>
      </c>
      <c r="F599" s="89"/>
      <c r="G599" s="89">
        <v>1718115.26</v>
      </c>
      <c r="H599" s="90" t="s">
        <v>553</v>
      </c>
      <c r="I599" s="91"/>
    </row>
    <row r="600" spans="1:9" x14ac:dyDescent="0.2">
      <c r="A600" s="88" t="s">
        <v>552</v>
      </c>
      <c r="B600" s="88" t="s">
        <v>343</v>
      </c>
      <c r="C600" s="88" t="s">
        <v>308</v>
      </c>
      <c r="D600" s="89"/>
      <c r="E600" s="89">
        <v>1718115.26</v>
      </c>
      <c r="F600" s="89"/>
      <c r="G600" s="89">
        <v>1718115.26</v>
      </c>
      <c r="H600" s="90" t="s">
        <v>554</v>
      </c>
      <c r="I600" s="91"/>
    </row>
    <row r="601" spans="1:9" x14ac:dyDescent="0.2">
      <c r="A601" s="388" t="s">
        <v>555</v>
      </c>
      <c r="B601" s="388" t="s">
        <v>315</v>
      </c>
      <c r="C601" s="388" t="s">
        <v>484</v>
      </c>
      <c r="F601" s="389">
        <v>3447340</v>
      </c>
      <c r="G601" s="389">
        <v>-3447340</v>
      </c>
      <c r="H601" s="390" t="s">
        <v>1054</v>
      </c>
    </row>
    <row r="602" spans="1:9" x14ac:dyDescent="0.2">
      <c r="A602" s="88" t="s">
        <v>555</v>
      </c>
      <c r="B602" s="88" t="s">
        <v>315</v>
      </c>
      <c r="C602" s="88" t="s">
        <v>308</v>
      </c>
      <c r="D602" s="89"/>
      <c r="E602" s="89"/>
      <c r="F602" s="89">
        <v>3447340</v>
      </c>
      <c r="G602" s="89">
        <v>-3447340</v>
      </c>
      <c r="H602" s="90" t="s">
        <v>556</v>
      </c>
      <c r="I602" s="91"/>
    </row>
    <row r="603" spans="1:9" x14ac:dyDescent="0.2">
      <c r="A603" s="88" t="s">
        <v>555</v>
      </c>
      <c r="B603" s="88" t="s">
        <v>343</v>
      </c>
      <c r="C603" s="88" t="s">
        <v>308</v>
      </c>
      <c r="D603" s="89"/>
      <c r="E603" s="89"/>
      <c r="F603" s="658">
        <v>3447340</v>
      </c>
      <c r="G603" s="89">
        <v>-3447340</v>
      </c>
      <c r="H603" s="90" t="s">
        <v>557</v>
      </c>
      <c r="I603" s="91"/>
    </row>
    <row r="604" spans="1:9" x14ac:dyDescent="0.2">
      <c r="A604" s="388" t="s">
        <v>773</v>
      </c>
      <c r="B604" s="388" t="s">
        <v>1052</v>
      </c>
      <c r="C604" s="388" t="s">
        <v>484</v>
      </c>
      <c r="F604" s="389">
        <v>445783.63</v>
      </c>
      <c r="G604" s="389">
        <v>-445783.63</v>
      </c>
      <c r="H604" s="390" t="s">
        <v>1054</v>
      </c>
    </row>
    <row r="605" spans="1:9" x14ac:dyDescent="0.2">
      <c r="A605" s="88" t="s">
        <v>773</v>
      </c>
      <c r="B605" s="88" t="s">
        <v>1052</v>
      </c>
      <c r="C605" s="88" t="s">
        <v>308</v>
      </c>
      <c r="D605" s="89"/>
      <c r="E605" s="89"/>
      <c r="F605" s="89">
        <v>445783.63</v>
      </c>
      <c r="G605" s="89">
        <v>-445783.63</v>
      </c>
      <c r="H605" s="90" t="s">
        <v>4716</v>
      </c>
      <c r="I605" s="91"/>
    </row>
    <row r="606" spans="1:9" x14ac:dyDescent="0.2">
      <c r="A606" s="388" t="s">
        <v>773</v>
      </c>
      <c r="B606" s="388" t="s">
        <v>4701</v>
      </c>
      <c r="C606" s="388" t="s">
        <v>484</v>
      </c>
      <c r="F606" s="389">
        <v>53998</v>
      </c>
      <c r="G606" s="389">
        <v>-53998</v>
      </c>
      <c r="H606" s="390" t="s">
        <v>1054</v>
      </c>
    </row>
    <row r="607" spans="1:9" x14ac:dyDescent="0.2">
      <c r="A607" s="88" t="s">
        <v>773</v>
      </c>
      <c r="B607" s="88" t="s">
        <v>4701</v>
      </c>
      <c r="C607" s="88" t="s">
        <v>308</v>
      </c>
      <c r="D607" s="89"/>
      <c r="E607" s="89"/>
      <c r="F607" s="89">
        <v>53998</v>
      </c>
      <c r="G607" s="89">
        <v>-53998</v>
      </c>
      <c r="H607" s="90" t="s">
        <v>4702</v>
      </c>
      <c r="I607" s="91"/>
    </row>
    <row r="608" spans="1:9" x14ac:dyDescent="0.2">
      <c r="A608" s="388" t="s">
        <v>773</v>
      </c>
      <c r="B608" s="388" t="s">
        <v>4703</v>
      </c>
      <c r="C608" s="388" t="s">
        <v>484</v>
      </c>
      <c r="F608" s="389">
        <v>40021</v>
      </c>
      <c r="G608" s="389">
        <v>-40021</v>
      </c>
      <c r="H608" s="390" t="s">
        <v>1054</v>
      </c>
    </row>
    <row r="609" spans="1:9" x14ac:dyDescent="0.2">
      <c r="A609" s="88" t="s">
        <v>773</v>
      </c>
      <c r="B609" s="88" t="s">
        <v>4703</v>
      </c>
      <c r="C609" s="88" t="s">
        <v>308</v>
      </c>
      <c r="D609" s="89"/>
      <c r="E609" s="89"/>
      <c r="F609" s="89">
        <v>40021</v>
      </c>
      <c r="G609" s="89">
        <v>-40021</v>
      </c>
      <c r="H609" s="90" t="s">
        <v>4717</v>
      </c>
      <c r="I609" s="91"/>
    </row>
    <row r="610" spans="1:9" x14ac:dyDescent="0.2">
      <c r="A610" s="388" t="s">
        <v>773</v>
      </c>
      <c r="B610" s="388" t="s">
        <v>4704</v>
      </c>
      <c r="C610" s="388" t="s">
        <v>484</v>
      </c>
      <c r="F610" s="389">
        <v>11042934</v>
      </c>
      <c r="G610" s="389">
        <v>-11042934</v>
      </c>
      <c r="H610" s="390" t="s">
        <v>1054</v>
      </c>
    </row>
    <row r="611" spans="1:9" x14ac:dyDescent="0.2">
      <c r="A611" s="88" t="s">
        <v>773</v>
      </c>
      <c r="B611" s="88" t="s">
        <v>4704</v>
      </c>
      <c r="C611" s="88" t="s">
        <v>308</v>
      </c>
      <c r="D611" s="89"/>
      <c r="E611" s="89"/>
      <c r="F611" s="89">
        <v>11042934</v>
      </c>
      <c r="G611" s="89">
        <v>-11042934</v>
      </c>
      <c r="H611" s="90" t="s">
        <v>4705</v>
      </c>
      <c r="I611" s="91"/>
    </row>
    <row r="612" spans="1:9" x14ac:dyDescent="0.2">
      <c r="A612" s="388" t="s">
        <v>773</v>
      </c>
      <c r="B612" s="388" t="s">
        <v>745</v>
      </c>
      <c r="C612" s="388" t="s">
        <v>484</v>
      </c>
      <c r="F612" s="389">
        <v>2729179.06</v>
      </c>
      <c r="G612" s="389">
        <v>-2729179.06</v>
      </c>
      <c r="H612" s="390" t="s">
        <v>1054</v>
      </c>
    </row>
    <row r="613" spans="1:9" x14ac:dyDescent="0.2">
      <c r="A613" s="88" t="s">
        <v>773</v>
      </c>
      <c r="B613" s="88" t="s">
        <v>745</v>
      </c>
      <c r="C613" s="88" t="s">
        <v>308</v>
      </c>
      <c r="D613" s="89"/>
      <c r="E613" s="89"/>
      <c r="F613" s="89">
        <v>2729179.06</v>
      </c>
      <c r="G613" s="89">
        <v>-2729179.06</v>
      </c>
      <c r="H613" s="90" t="s">
        <v>4706</v>
      </c>
      <c r="I613" s="91"/>
    </row>
    <row r="614" spans="1:9" x14ac:dyDescent="0.2">
      <c r="A614" s="388" t="s">
        <v>773</v>
      </c>
      <c r="B614" s="388" t="s">
        <v>4707</v>
      </c>
      <c r="C614" s="388" t="s">
        <v>484</v>
      </c>
      <c r="F614" s="389">
        <v>2227312.04</v>
      </c>
      <c r="G614" s="389">
        <v>-2227312.04</v>
      </c>
      <c r="H614" s="390" t="s">
        <v>1054</v>
      </c>
    </row>
    <row r="615" spans="1:9" x14ac:dyDescent="0.2">
      <c r="A615" s="88" t="s">
        <v>773</v>
      </c>
      <c r="B615" s="88" t="s">
        <v>4707</v>
      </c>
      <c r="C615" s="88" t="s">
        <v>308</v>
      </c>
      <c r="D615" s="89"/>
      <c r="E615" s="89"/>
      <c r="F615" s="89">
        <v>2227312.04</v>
      </c>
      <c r="G615" s="89">
        <v>-2227312.04</v>
      </c>
      <c r="H615" s="90" t="s">
        <v>4711</v>
      </c>
      <c r="I615" s="91"/>
    </row>
    <row r="616" spans="1:9" x14ac:dyDescent="0.2">
      <c r="A616" s="388" t="s">
        <v>773</v>
      </c>
      <c r="B616" s="388" t="s">
        <v>750</v>
      </c>
      <c r="C616" s="388" t="s">
        <v>484</v>
      </c>
      <c r="F616" s="389">
        <v>13.43</v>
      </c>
      <c r="G616" s="389">
        <v>-13.43</v>
      </c>
      <c r="H616" s="390" t="s">
        <v>1054</v>
      </c>
    </row>
    <row r="617" spans="1:9" x14ac:dyDescent="0.2">
      <c r="A617" s="88" t="s">
        <v>773</v>
      </c>
      <c r="B617" s="88" t="s">
        <v>750</v>
      </c>
      <c r="C617" s="88" t="s">
        <v>308</v>
      </c>
      <c r="D617" s="89"/>
      <c r="E617" s="89"/>
      <c r="F617" s="89">
        <v>13.43</v>
      </c>
      <c r="G617" s="89">
        <v>-13.43</v>
      </c>
      <c r="H617" s="90" t="s">
        <v>491</v>
      </c>
      <c r="I617" s="91"/>
    </row>
    <row r="618" spans="1:9" x14ac:dyDescent="0.2">
      <c r="A618" s="388" t="s">
        <v>773</v>
      </c>
      <c r="B618" s="388" t="s">
        <v>752</v>
      </c>
      <c r="C618" s="388" t="s">
        <v>484</v>
      </c>
      <c r="F618" s="389">
        <v>2734432</v>
      </c>
      <c r="G618" s="389">
        <v>-2734432</v>
      </c>
      <c r="H618" s="390" t="s">
        <v>1054</v>
      </c>
    </row>
    <row r="619" spans="1:9" x14ac:dyDescent="0.2">
      <c r="A619" s="88" t="s">
        <v>773</v>
      </c>
      <c r="B619" s="88" t="s">
        <v>752</v>
      </c>
      <c r="C619" s="88" t="s">
        <v>308</v>
      </c>
      <c r="D619" s="89"/>
      <c r="E619" s="89"/>
      <c r="F619" s="89">
        <v>2734432</v>
      </c>
      <c r="G619" s="89">
        <v>-2734432</v>
      </c>
      <c r="H619" s="90" t="s">
        <v>1306</v>
      </c>
      <c r="I619" s="91"/>
    </row>
    <row r="620" spans="1:9" x14ac:dyDescent="0.2">
      <c r="A620" s="388" t="s">
        <v>773</v>
      </c>
      <c r="B620" s="388" t="s">
        <v>4709</v>
      </c>
      <c r="C620" s="388" t="s">
        <v>484</v>
      </c>
      <c r="F620" s="389">
        <v>0.04</v>
      </c>
      <c r="G620" s="389">
        <v>-0.04</v>
      </c>
      <c r="H620" s="390" t="s">
        <v>1054</v>
      </c>
    </row>
    <row r="621" spans="1:9" x14ac:dyDescent="0.2">
      <c r="A621" s="88" t="s">
        <v>773</v>
      </c>
      <c r="B621" s="88" t="s">
        <v>4709</v>
      </c>
      <c r="C621" s="88" t="s">
        <v>308</v>
      </c>
      <c r="D621" s="89"/>
      <c r="E621" s="89"/>
      <c r="F621" s="89">
        <v>0.04</v>
      </c>
      <c r="G621" s="89">
        <v>-0.04</v>
      </c>
      <c r="H621" s="90" t="s">
        <v>544</v>
      </c>
      <c r="I621" s="91"/>
    </row>
    <row r="622" spans="1:9" x14ac:dyDescent="0.2">
      <c r="A622" s="388" t="s">
        <v>773</v>
      </c>
      <c r="B622" s="388" t="s">
        <v>756</v>
      </c>
      <c r="C622" s="388" t="s">
        <v>484</v>
      </c>
      <c r="F622" s="389">
        <v>3447340</v>
      </c>
      <c r="G622" s="389">
        <v>-3447340</v>
      </c>
      <c r="H622" s="390" t="s">
        <v>1054</v>
      </c>
    </row>
    <row r="623" spans="1:9" x14ac:dyDescent="0.2">
      <c r="A623" s="88" t="s">
        <v>773</v>
      </c>
      <c r="B623" s="88" t="s">
        <v>756</v>
      </c>
      <c r="C623" s="88" t="s">
        <v>308</v>
      </c>
      <c r="D623" s="89"/>
      <c r="E623" s="89"/>
      <c r="F623" s="89">
        <v>3447340</v>
      </c>
      <c r="G623" s="89">
        <v>-3447340</v>
      </c>
      <c r="H623" s="90" t="s">
        <v>4710</v>
      </c>
      <c r="I623" s="91"/>
    </row>
    <row r="624" spans="1:9" x14ac:dyDescent="0.2">
      <c r="A624" s="88" t="s">
        <v>773</v>
      </c>
      <c r="B624" s="88" t="s">
        <v>343</v>
      </c>
      <c r="C624" s="88" t="s">
        <v>308</v>
      </c>
      <c r="D624" s="89"/>
      <c r="E624" s="89"/>
      <c r="F624" s="89">
        <v>22721013.199999999</v>
      </c>
      <c r="G624" s="89">
        <v>-22721013.199999999</v>
      </c>
      <c r="H624" s="90"/>
      <c r="I624" s="91"/>
    </row>
    <row r="625" spans="1:9" x14ac:dyDescent="0.2">
      <c r="A625" s="388" t="s">
        <v>778</v>
      </c>
      <c r="B625" s="388" t="s">
        <v>4704</v>
      </c>
      <c r="C625" s="388" t="s">
        <v>484</v>
      </c>
      <c r="F625" s="389">
        <v>84160.1</v>
      </c>
      <c r="G625" s="389">
        <v>-84160.1</v>
      </c>
      <c r="H625" s="390" t="s">
        <v>1054</v>
      </c>
    </row>
    <row r="626" spans="1:9" x14ac:dyDescent="0.2">
      <c r="A626" s="88" t="s">
        <v>778</v>
      </c>
      <c r="B626" s="88" t="s">
        <v>4704</v>
      </c>
      <c r="C626" s="88" t="s">
        <v>308</v>
      </c>
      <c r="D626" s="89"/>
      <c r="E626" s="89"/>
      <c r="F626" s="89">
        <v>84160.1</v>
      </c>
      <c r="G626" s="89">
        <v>-84160.1</v>
      </c>
      <c r="H626" s="90" t="s">
        <v>4705</v>
      </c>
      <c r="I626" s="91"/>
    </row>
    <row r="627" spans="1:9" x14ac:dyDescent="0.2">
      <c r="A627" s="388" t="s">
        <v>778</v>
      </c>
      <c r="B627" s="388" t="s">
        <v>745</v>
      </c>
      <c r="C627" s="388" t="s">
        <v>484</v>
      </c>
      <c r="F627" s="389">
        <v>495768.7</v>
      </c>
      <c r="G627" s="389">
        <v>-495768.7</v>
      </c>
      <c r="H627" s="390" t="s">
        <v>1054</v>
      </c>
    </row>
    <row r="628" spans="1:9" x14ac:dyDescent="0.2">
      <c r="A628" s="88" t="s">
        <v>778</v>
      </c>
      <c r="B628" s="88" t="s">
        <v>745</v>
      </c>
      <c r="C628" s="88" t="s">
        <v>308</v>
      </c>
      <c r="D628" s="89"/>
      <c r="E628" s="89"/>
      <c r="F628" s="89">
        <v>495768.7</v>
      </c>
      <c r="G628" s="89">
        <v>-495768.7</v>
      </c>
      <c r="H628" s="90" t="s">
        <v>4706</v>
      </c>
      <c r="I628" s="91"/>
    </row>
    <row r="629" spans="1:9" x14ac:dyDescent="0.2">
      <c r="A629" s="388" t="s">
        <v>778</v>
      </c>
      <c r="B629" s="388" t="s">
        <v>4707</v>
      </c>
      <c r="C629" s="388" t="s">
        <v>484</v>
      </c>
      <c r="F629" s="389">
        <v>20639.39</v>
      </c>
      <c r="G629" s="389">
        <v>-20639.39</v>
      </c>
      <c r="H629" s="390" t="s">
        <v>1054</v>
      </c>
    </row>
    <row r="630" spans="1:9" x14ac:dyDescent="0.2">
      <c r="A630" s="88" t="s">
        <v>778</v>
      </c>
      <c r="B630" s="88" t="s">
        <v>4707</v>
      </c>
      <c r="C630" s="88" t="s">
        <v>308</v>
      </c>
      <c r="D630" s="89"/>
      <c r="E630" s="89"/>
      <c r="F630" s="89">
        <v>20639.39</v>
      </c>
      <c r="G630" s="89">
        <v>-20639.39</v>
      </c>
      <c r="H630" s="90" t="s">
        <v>4711</v>
      </c>
      <c r="I630" s="91"/>
    </row>
    <row r="631" spans="1:9" x14ac:dyDescent="0.2">
      <c r="A631" s="388" t="s">
        <v>778</v>
      </c>
      <c r="B631" s="388" t="s">
        <v>750</v>
      </c>
      <c r="C631" s="388" t="s">
        <v>484</v>
      </c>
      <c r="F631" s="389">
        <v>24367.58</v>
      </c>
      <c r="G631" s="389">
        <v>-24367.58</v>
      </c>
      <c r="H631" s="390" t="s">
        <v>1054</v>
      </c>
    </row>
    <row r="632" spans="1:9" x14ac:dyDescent="0.2">
      <c r="A632" s="88" t="s">
        <v>778</v>
      </c>
      <c r="B632" s="88" t="s">
        <v>750</v>
      </c>
      <c r="C632" s="88" t="s">
        <v>308</v>
      </c>
      <c r="D632" s="89"/>
      <c r="E632" s="89"/>
      <c r="F632" s="89">
        <v>24367.58</v>
      </c>
      <c r="G632" s="89">
        <v>-24367.58</v>
      </c>
      <c r="H632" s="90" t="s">
        <v>491</v>
      </c>
      <c r="I632" s="91"/>
    </row>
    <row r="633" spans="1:9" x14ac:dyDescent="0.2">
      <c r="A633" s="388" t="s">
        <v>778</v>
      </c>
      <c r="B633" s="388" t="s">
        <v>752</v>
      </c>
      <c r="C633" s="388" t="s">
        <v>484</v>
      </c>
      <c r="F633" s="389">
        <v>77232</v>
      </c>
      <c r="G633" s="389">
        <v>-77232</v>
      </c>
      <c r="H633" s="390" t="s">
        <v>1054</v>
      </c>
    </row>
    <row r="634" spans="1:9" x14ac:dyDescent="0.2">
      <c r="A634" s="88" t="s">
        <v>778</v>
      </c>
      <c r="B634" s="88" t="s">
        <v>752</v>
      </c>
      <c r="C634" s="88" t="s">
        <v>308</v>
      </c>
      <c r="D634" s="89"/>
      <c r="E634" s="89"/>
      <c r="F634" s="89">
        <v>77232</v>
      </c>
      <c r="G634" s="89">
        <v>-77232</v>
      </c>
      <c r="H634" s="90" t="s">
        <v>1306</v>
      </c>
      <c r="I634" s="91"/>
    </row>
    <row r="635" spans="1:9" x14ac:dyDescent="0.2">
      <c r="A635" s="388" t="s">
        <v>778</v>
      </c>
      <c r="B635" s="388" t="s">
        <v>4712</v>
      </c>
      <c r="C635" s="388" t="s">
        <v>484</v>
      </c>
      <c r="F635" s="389">
        <v>988630</v>
      </c>
      <c r="G635" s="389">
        <v>-988630</v>
      </c>
      <c r="H635" s="390" t="s">
        <v>1054</v>
      </c>
    </row>
    <row r="636" spans="1:9" x14ac:dyDescent="0.2">
      <c r="A636" s="88" t="s">
        <v>778</v>
      </c>
      <c r="B636" s="88" t="s">
        <v>4712</v>
      </c>
      <c r="C636" s="88" t="s">
        <v>308</v>
      </c>
      <c r="D636" s="89"/>
      <c r="E636" s="89"/>
      <c r="F636" s="89">
        <v>988630</v>
      </c>
      <c r="G636" s="89">
        <v>-988630</v>
      </c>
      <c r="H636" s="90" t="s">
        <v>4713</v>
      </c>
      <c r="I636" s="91"/>
    </row>
    <row r="637" spans="1:9" x14ac:dyDescent="0.2">
      <c r="A637" s="388" t="s">
        <v>778</v>
      </c>
      <c r="B637" s="388" t="s">
        <v>4709</v>
      </c>
      <c r="C637" s="388" t="s">
        <v>484</v>
      </c>
      <c r="F637" s="389">
        <v>897.31</v>
      </c>
      <c r="G637" s="389">
        <v>-897.31</v>
      </c>
      <c r="H637" s="390" t="s">
        <v>1054</v>
      </c>
    </row>
    <row r="638" spans="1:9" x14ac:dyDescent="0.2">
      <c r="A638" s="88" t="s">
        <v>778</v>
      </c>
      <c r="B638" s="88" t="s">
        <v>4709</v>
      </c>
      <c r="C638" s="88" t="s">
        <v>308</v>
      </c>
      <c r="D638" s="89"/>
      <c r="E638" s="89"/>
      <c r="F638" s="89">
        <v>897.31</v>
      </c>
      <c r="G638" s="89">
        <v>-897.31</v>
      </c>
      <c r="H638" s="90" t="s">
        <v>544</v>
      </c>
      <c r="I638" s="91"/>
    </row>
    <row r="639" spans="1:9" x14ac:dyDescent="0.2">
      <c r="A639" s="88" t="s">
        <v>778</v>
      </c>
      <c r="B639" s="88" t="s">
        <v>343</v>
      </c>
      <c r="C639" s="88" t="s">
        <v>308</v>
      </c>
      <c r="D639" s="89"/>
      <c r="E639" s="89"/>
      <c r="F639" s="89">
        <v>1691695.08</v>
      </c>
      <c r="G639" s="89">
        <v>-1691695.08</v>
      </c>
      <c r="H639" s="90"/>
      <c r="I639" s="91"/>
    </row>
    <row r="640" spans="1:9" x14ac:dyDescent="0.2">
      <c r="A640" s="88" t="s">
        <v>560</v>
      </c>
      <c r="B640" s="88" t="s">
        <v>343</v>
      </c>
      <c r="C640" s="88" t="s">
        <v>308</v>
      </c>
      <c r="D640" s="89"/>
      <c r="E640" s="89">
        <v>5047164.12</v>
      </c>
      <c r="F640" s="89">
        <v>88272275.5</v>
      </c>
      <c r="G640" s="89">
        <v>-83225111.379999995</v>
      </c>
      <c r="H640" s="90" t="s">
        <v>561</v>
      </c>
      <c r="I640" s="91"/>
    </row>
    <row r="641" spans="1:9" x14ac:dyDescent="0.2">
      <c r="A641" s="88" t="s">
        <v>343</v>
      </c>
      <c r="B641" s="88" t="s">
        <v>343</v>
      </c>
      <c r="C641" s="88" t="s">
        <v>308</v>
      </c>
      <c r="D641" s="89"/>
      <c r="E641" s="89">
        <v>291808752.31</v>
      </c>
      <c r="F641" s="89">
        <v>291808752.31</v>
      </c>
      <c r="G641" s="89"/>
      <c r="H641" s="90" t="s">
        <v>1107</v>
      </c>
      <c r="I641" s="91"/>
    </row>
    <row r="642" spans="1:9" x14ac:dyDescent="0.2">
      <c r="A642" s="88" t="s">
        <v>1108</v>
      </c>
      <c r="B642" s="88" t="s">
        <v>343</v>
      </c>
      <c r="C642" s="88" t="s">
        <v>308</v>
      </c>
      <c r="D642" s="89"/>
      <c r="E642" s="89"/>
      <c r="F642" s="89"/>
      <c r="G642" s="89"/>
      <c r="H642" s="90"/>
      <c r="I642" s="91"/>
    </row>
    <row r="643" spans="1:9" x14ac:dyDescent="0.2">
      <c r="A643" s="88" t="s">
        <v>1007</v>
      </c>
      <c r="B643" s="88" t="s">
        <v>343</v>
      </c>
      <c r="C643" s="88" t="s">
        <v>308</v>
      </c>
      <c r="D643" s="89">
        <v>138791208.77000001</v>
      </c>
      <c r="E643" s="89">
        <v>9367872.8499999996</v>
      </c>
      <c r="F643" s="89">
        <v>4279333.71</v>
      </c>
      <c r="G643" s="89">
        <v>143879747.91</v>
      </c>
      <c r="H643" s="90" t="s">
        <v>101</v>
      </c>
      <c r="I643" s="91"/>
    </row>
    <row r="644" spans="1:9" x14ac:dyDescent="0.2">
      <c r="A644" s="88" t="s">
        <v>1012</v>
      </c>
      <c r="B644" s="88" t="s">
        <v>343</v>
      </c>
      <c r="C644" s="88" t="s">
        <v>308</v>
      </c>
      <c r="D644" s="89">
        <v>12476669.83</v>
      </c>
      <c r="E644" s="89">
        <v>78566389.920000002</v>
      </c>
      <c r="F644" s="89">
        <v>77745256.189999998</v>
      </c>
      <c r="G644" s="89">
        <v>13297803.560000001</v>
      </c>
      <c r="H644" s="90" t="s">
        <v>1013</v>
      </c>
      <c r="I644" s="91"/>
    </row>
    <row r="645" spans="1:9" x14ac:dyDescent="0.2">
      <c r="A645" s="88" t="s">
        <v>1075</v>
      </c>
      <c r="B645" s="88" t="s">
        <v>343</v>
      </c>
      <c r="C645" s="88" t="s">
        <v>308</v>
      </c>
      <c r="D645" s="89">
        <v>315277.26</v>
      </c>
      <c r="E645" s="89">
        <v>92238430.219999999</v>
      </c>
      <c r="F645" s="89">
        <v>91847442.359999999</v>
      </c>
      <c r="G645" s="89">
        <v>706265.12</v>
      </c>
      <c r="H645" s="90" t="s">
        <v>1076</v>
      </c>
      <c r="I645" s="91"/>
    </row>
    <row r="646" spans="1:9" x14ac:dyDescent="0.2">
      <c r="A646" s="88" t="s">
        <v>1088</v>
      </c>
      <c r="B646" s="88" t="s">
        <v>343</v>
      </c>
      <c r="C646" s="88" t="s">
        <v>308</v>
      </c>
      <c r="D646" s="89">
        <v>-151583155.86000001</v>
      </c>
      <c r="E646" s="89">
        <v>26845936.670000002</v>
      </c>
      <c r="F646" s="89">
        <v>27422319.809999999</v>
      </c>
      <c r="G646" s="89">
        <v>-152159539</v>
      </c>
      <c r="H646" s="90" t="s">
        <v>1089</v>
      </c>
      <c r="I646" s="91"/>
    </row>
    <row r="647" spans="1:9" x14ac:dyDescent="0.2">
      <c r="A647" s="88" t="s">
        <v>508</v>
      </c>
      <c r="B647" s="88" t="s">
        <v>343</v>
      </c>
      <c r="C647" s="88" t="s">
        <v>308</v>
      </c>
      <c r="D647" s="89"/>
      <c r="E647" s="89">
        <v>79742958.530000001</v>
      </c>
      <c r="F647" s="89">
        <v>2242124.7400000002</v>
      </c>
      <c r="G647" s="89">
        <v>77500833.790000007</v>
      </c>
      <c r="H647" s="90" t="s">
        <v>509</v>
      </c>
      <c r="I647" s="91"/>
    </row>
    <row r="648" spans="1:9" x14ac:dyDescent="0.2">
      <c r="A648" s="88" t="s">
        <v>560</v>
      </c>
      <c r="B648" s="88" t="s">
        <v>343</v>
      </c>
      <c r="C648" s="88" t="s">
        <v>308</v>
      </c>
      <c r="D648" s="89"/>
      <c r="E648" s="89">
        <v>5047164.12</v>
      </c>
      <c r="F648" s="89">
        <v>88272275.5</v>
      </c>
      <c r="G648" s="89">
        <v>-83225111.379999995</v>
      </c>
      <c r="H648" s="90" t="s">
        <v>561</v>
      </c>
      <c r="I648" s="91"/>
    </row>
    <row r="649" spans="1:9" x14ac:dyDescent="0.2">
      <c r="A649" s="88" t="s">
        <v>1109</v>
      </c>
      <c r="B649" s="88" t="s">
        <v>343</v>
      </c>
      <c r="C649" s="88" t="s">
        <v>308</v>
      </c>
      <c r="D649" s="89"/>
      <c r="E649" s="89"/>
      <c r="F649" s="89"/>
      <c r="G649" s="89"/>
      <c r="H649" s="90" t="s">
        <v>1110</v>
      </c>
      <c r="I649" s="91"/>
    </row>
    <row r="650" spans="1:9" x14ac:dyDescent="0.2">
      <c r="A650" s="88" t="s">
        <v>343</v>
      </c>
      <c r="B650" s="88" t="s">
        <v>343</v>
      </c>
      <c r="C650" s="88" t="s">
        <v>308</v>
      </c>
      <c r="D650" s="89"/>
      <c r="E650" s="89">
        <v>291808752.31</v>
      </c>
      <c r="F650" s="89">
        <v>291808752.31</v>
      </c>
      <c r="G650" s="89"/>
      <c r="H650" s="90" t="s">
        <v>1107</v>
      </c>
      <c r="I650" s="91"/>
    </row>
    <row r="652" spans="1:9" s="877" customFormat="1" ht="18" x14ac:dyDescent="0.25">
      <c r="A652" s="874"/>
      <c r="B652" s="874"/>
      <c r="C652" s="874"/>
      <c r="D652" s="875"/>
      <c r="E652" s="875"/>
      <c r="F652" s="875"/>
      <c r="G652" s="875">
        <f>-G647-G648</f>
        <v>5724277.5899999887</v>
      </c>
      <c r="H652" s="876" t="s">
        <v>1310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59"/>
  <sheetViews>
    <sheetView showZeros="0" zoomScaleNormal="100" workbookViewId="0">
      <selection sqref="A1:XFD1048576"/>
    </sheetView>
  </sheetViews>
  <sheetFormatPr defaultRowHeight="12.75" x14ac:dyDescent="0.2"/>
  <cols>
    <col min="1" max="1" width="56.85546875" customWidth="1"/>
    <col min="2" max="2" width="9.7109375" style="93" customWidth="1"/>
    <col min="3" max="3" width="8" style="93" customWidth="1"/>
    <col min="4" max="4" width="7.85546875" style="93" customWidth="1"/>
    <col min="5" max="5" width="8.140625" style="93" customWidth="1"/>
    <col min="6" max="6" width="9.5703125" style="93" customWidth="1"/>
    <col min="7" max="7" width="10" style="93" customWidth="1"/>
    <col min="8" max="8" width="8.28515625" style="93" customWidth="1"/>
    <col min="9" max="9" width="8.42578125" style="93" customWidth="1"/>
    <col min="12" max="12" width="17.28515625" customWidth="1"/>
    <col min="13" max="13" width="11.28515625" style="93" customWidth="1"/>
    <col min="14" max="14" width="5.85546875" customWidth="1"/>
    <col min="15" max="15" width="14.7109375" customWidth="1"/>
    <col min="16" max="16" width="13.7109375" customWidth="1"/>
  </cols>
  <sheetData>
    <row r="1" spans="1:9" x14ac:dyDescent="0.2">
      <c r="F1" s="93" t="s">
        <v>57</v>
      </c>
    </row>
    <row r="2" spans="1:9" ht="24" customHeight="1" x14ac:dyDescent="0.2">
      <c r="A2" s="1281" t="s">
        <v>6621</v>
      </c>
      <c r="B2" s="1282"/>
      <c r="C2" s="1282"/>
      <c r="D2" s="1282"/>
      <c r="E2" s="1282"/>
      <c r="F2" s="1282"/>
      <c r="G2" s="1282"/>
      <c r="H2" s="1282"/>
      <c r="I2" s="1282"/>
    </row>
    <row r="3" spans="1:9" ht="24.75" customHeight="1" thickBot="1" x14ac:dyDescent="0.25">
      <c r="G3" s="93" t="s">
        <v>1705</v>
      </c>
    </row>
    <row r="4" spans="1:9" ht="28.5" customHeight="1" thickBot="1" x14ac:dyDescent="0.25">
      <c r="A4" s="108"/>
      <c r="B4" s="109" t="s">
        <v>861</v>
      </c>
      <c r="C4" s="109" t="s">
        <v>58</v>
      </c>
      <c r="D4" s="109" t="s">
        <v>129</v>
      </c>
      <c r="E4" s="109" t="s">
        <v>59</v>
      </c>
      <c r="F4" s="109" t="s">
        <v>60</v>
      </c>
      <c r="G4" s="109" t="s">
        <v>61</v>
      </c>
      <c r="H4" s="109" t="s">
        <v>62</v>
      </c>
      <c r="I4" s="110" t="s">
        <v>63</v>
      </c>
    </row>
    <row r="5" spans="1:9" x14ac:dyDescent="0.2">
      <c r="A5" s="111" t="s">
        <v>6616</v>
      </c>
      <c r="B5" s="523">
        <v>90932</v>
      </c>
      <c r="C5" s="523"/>
      <c r="D5" s="523"/>
      <c r="E5" s="523">
        <v>1590</v>
      </c>
      <c r="F5" s="523"/>
      <c r="G5" s="523"/>
      <c r="H5" s="523">
        <v>24086</v>
      </c>
      <c r="I5" s="524">
        <f t="shared" ref="I5:I30" si="0">SUM(B5:H5)</f>
        <v>116608</v>
      </c>
    </row>
    <row r="6" spans="1:9" ht="12.75" hidden="1" customHeight="1" x14ac:dyDescent="0.2">
      <c r="A6" s="112" t="s">
        <v>64</v>
      </c>
      <c r="B6" s="113"/>
      <c r="C6" s="113"/>
      <c r="D6" s="113"/>
      <c r="E6" s="113"/>
      <c r="F6" s="113"/>
      <c r="G6" s="113"/>
      <c r="H6" s="113"/>
      <c r="I6" s="116">
        <f t="shared" si="0"/>
        <v>0</v>
      </c>
    </row>
    <row r="7" spans="1:9" ht="24" hidden="1" customHeight="1" x14ac:dyDescent="0.2">
      <c r="A7" s="112" t="s">
        <v>65</v>
      </c>
      <c r="B7" s="113"/>
      <c r="C7" s="113"/>
      <c r="D7" s="113"/>
      <c r="E7" s="113"/>
      <c r="F7" s="113"/>
      <c r="G7" s="113"/>
      <c r="H7" s="113"/>
      <c r="I7" s="116">
        <f t="shared" si="0"/>
        <v>0</v>
      </c>
    </row>
    <row r="8" spans="1:9" ht="24" x14ac:dyDescent="0.2">
      <c r="A8" s="112" t="s">
        <v>1706</v>
      </c>
      <c r="B8" s="113"/>
      <c r="C8" s="113"/>
      <c r="D8" s="113"/>
      <c r="E8" s="113"/>
      <c r="F8" s="113"/>
      <c r="G8" s="113"/>
      <c r="H8" s="113">
        <v>301</v>
      </c>
      <c r="I8" s="116">
        <f>SUM(B8:H8)</f>
        <v>301</v>
      </c>
    </row>
    <row r="9" spans="1:9" x14ac:dyDescent="0.2">
      <c r="A9" s="112" t="s">
        <v>990</v>
      </c>
      <c r="B9" s="113"/>
      <c r="C9" s="113"/>
      <c r="D9" s="113"/>
      <c r="E9" s="113"/>
      <c r="F9" s="113"/>
      <c r="G9" s="113"/>
      <c r="H9" s="113">
        <v>5929</v>
      </c>
      <c r="I9" s="116">
        <f t="shared" si="0"/>
        <v>5929</v>
      </c>
    </row>
    <row r="10" spans="1:9" ht="12.75" hidden="1" customHeight="1" x14ac:dyDescent="0.2">
      <c r="A10" s="112" t="s">
        <v>66</v>
      </c>
      <c r="B10" s="113"/>
      <c r="C10" s="113"/>
      <c r="D10" s="113"/>
      <c r="E10" s="113"/>
      <c r="F10" s="113"/>
      <c r="G10" s="113"/>
      <c r="H10" s="113"/>
      <c r="I10" s="116">
        <f t="shared" si="0"/>
        <v>0</v>
      </c>
    </row>
    <row r="11" spans="1:9" x14ac:dyDescent="0.2">
      <c r="A11" s="112" t="s">
        <v>67</v>
      </c>
      <c r="B11" s="113"/>
      <c r="C11" s="113"/>
      <c r="D11" s="113"/>
      <c r="E11" s="113">
        <v>295</v>
      </c>
      <c r="F11" s="113"/>
      <c r="G11" s="113"/>
      <c r="H11" s="113">
        <v>-295</v>
      </c>
      <c r="I11" s="116">
        <f t="shared" si="0"/>
        <v>0</v>
      </c>
    </row>
    <row r="12" spans="1:9" ht="12.75" hidden="1" customHeight="1" x14ac:dyDescent="0.2">
      <c r="A12" s="112" t="s">
        <v>68</v>
      </c>
      <c r="B12" s="113"/>
      <c r="C12" s="113"/>
      <c r="D12" s="113"/>
      <c r="E12" s="113"/>
      <c r="F12" s="113"/>
      <c r="G12" s="113"/>
      <c r="H12" s="113">
        <v>0</v>
      </c>
      <c r="I12" s="116">
        <f t="shared" si="0"/>
        <v>0</v>
      </c>
    </row>
    <row r="13" spans="1:9" ht="12.75" hidden="1" customHeight="1" x14ac:dyDescent="0.2">
      <c r="A13" s="112" t="s">
        <v>69</v>
      </c>
      <c r="B13" s="113"/>
      <c r="C13" s="113"/>
      <c r="D13" s="113"/>
      <c r="E13" s="113"/>
      <c r="F13" s="113"/>
      <c r="G13" s="113"/>
      <c r="H13" s="113"/>
      <c r="I13" s="116">
        <f t="shared" si="0"/>
        <v>0</v>
      </c>
    </row>
    <row r="14" spans="1:9" hidden="1" x14ac:dyDescent="0.2">
      <c r="A14" s="112" t="s">
        <v>70</v>
      </c>
      <c r="B14" s="521"/>
      <c r="C14" s="521"/>
      <c r="D14" s="521"/>
      <c r="E14" s="521"/>
      <c r="F14" s="521"/>
      <c r="G14" s="521"/>
      <c r="H14" s="521">
        <v>0</v>
      </c>
      <c r="I14" s="116">
        <f>SUM(B14:H14)</f>
        <v>0</v>
      </c>
    </row>
    <row r="15" spans="1:9" ht="12.75" hidden="1" customHeight="1" x14ac:dyDescent="0.2">
      <c r="A15" s="112" t="s">
        <v>71</v>
      </c>
      <c r="B15" s="113"/>
      <c r="C15" s="113"/>
      <c r="D15" s="113"/>
      <c r="E15" s="113"/>
      <c r="F15" s="113"/>
      <c r="G15" s="113"/>
      <c r="H15" s="113"/>
      <c r="I15" s="116">
        <f t="shared" si="0"/>
        <v>0</v>
      </c>
    </row>
    <row r="16" spans="1:9" ht="12.75" hidden="1" customHeight="1" x14ac:dyDescent="0.2">
      <c r="A16" s="112" t="s">
        <v>72</v>
      </c>
      <c r="B16" s="113"/>
      <c r="C16" s="113"/>
      <c r="D16" s="113"/>
      <c r="E16" s="113"/>
      <c r="F16" s="113"/>
      <c r="G16" s="113"/>
      <c r="H16" s="113"/>
      <c r="I16" s="116">
        <f t="shared" si="0"/>
        <v>0</v>
      </c>
    </row>
    <row r="17" spans="1:16" ht="13.5" thickBot="1" x14ac:dyDescent="0.25">
      <c r="A17" s="117" t="s">
        <v>6617</v>
      </c>
      <c r="B17" s="114">
        <f t="shared" ref="B17:H17" si="1">SUM(B5:B16)</f>
        <v>90932</v>
      </c>
      <c r="C17" s="114">
        <f t="shared" si="1"/>
        <v>0</v>
      </c>
      <c r="D17" s="114">
        <f t="shared" si="1"/>
        <v>0</v>
      </c>
      <c r="E17" s="114">
        <f t="shared" si="1"/>
        <v>1885</v>
      </c>
      <c r="F17" s="114">
        <f t="shared" si="1"/>
        <v>0</v>
      </c>
      <c r="G17" s="114">
        <f t="shared" si="1"/>
        <v>0</v>
      </c>
      <c r="H17" s="114">
        <f t="shared" si="1"/>
        <v>30021</v>
      </c>
      <c r="I17" s="525">
        <f t="shared" si="0"/>
        <v>122838</v>
      </c>
    </row>
    <row r="18" spans="1:16" x14ac:dyDescent="0.2">
      <c r="A18" s="115" t="s">
        <v>6647</v>
      </c>
      <c r="B18" s="522">
        <f t="shared" ref="B18:H18" si="2">B17</f>
        <v>90932</v>
      </c>
      <c r="C18" s="522">
        <f t="shared" si="2"/>
        <v>0</v>
      </c>
      <c r="D18" s="522">
        <f t="shared" si="2"/>
        <v>0</v>
      </c>
      <c r="E18" s="522">
        <f t="shared" si="2"/>
        <v>1885</v>
      </c>
      <c r="F18" s="522">
        <f t="shared" si="2"/>
        <v>0</v>
      </c>
      <c r="G18" s="522">
        <f t="shared" si="2"/>
        <v>0</v>
      </c>
      <c r="H18" s="522">
        <f t="shared" si="2"/>
        <v>30021</v>
      </c>
      <c r="I18" s="116">
        <f t="shared" si="0"/>
        <v>122838</v>
      </c>
      <c r="M18" s="385">
        <v>353</v>
      </c>
      <c r="N18" s="489">
        <v>-67</v>
      </c>
      <c r="O18" s="489" t="s">
        <v>6650</v>
      </c>
      <c r="P18" s="489"/>
    </row>
    <row r="19" spans="1:16" ht="13.5" hidden="1" customHeight="1" x14ac:dyDescent="0.2">
      <c r="A19" s="112" t="s">
        <v>64</v>
      </c>
      <c r="B19" s="113"/>
      <c r="C19" s="113"/>
      <c r="D19" s="113"/>
      <c r="E19" s="113"/>
      <c r="F19" s="113"/>
      <c r="G19" s="113"/>
      <c r="H19" s="118"/>
      <c r="I19" s="116">
        <f t="shared" si="0"/>
        <v>0</v>
      </c>
      <c r="M19" s="385"/>
      <c r="N19" s="489"/>
      <c r="O19" s="489"/>
      <c r="P19" s="489"/>
    </row>
    <row r="20" spans="1:16" ht="24" hidden="1" customHeight="1" x14ac:dyDescent="0.2">
      <c r="A20" s="112" t="s">
        <v>65</v>
      </c>
      <c r="B20" s="113"/>
      <c r="C20" s="113"/>
      <c r="D20" s="113"/>
      <c r="E20" s="113"/>
      <c r="F20" s="113"/>
      <c r="G20" s="113"/>
      <c r="H20" s="118"/>
      <c r="I20" s="116">
        <f t="shared" si="0"/>
        <v>0</v>
      </c>
      <c r="M20" s="385"/>
      <c r="N20" s="489"/>
      <c r="O20" s="489"/>
      <c r="P20" s="489"/>
    </row>
    <row r="21" spans="1:16" ht="24" x14ac:dyDescent="0.2">
      <c r="A21" s="112" t="s">
        <v>1706</v>
      </c>
      <c r="B21" s="113"/>
      <c r="C21" s="113"/>
      <c r="D21" s="113"/>
      <c r="E21" s="113"/>
      <c r="F21" s="113"/>
      <c r="G21" s="113"/>
      <c r="H21" s="999">
        <f>353-67</f>
        <v>286</v>
      </c>
      <c r="I21" s="1000">
        <f t="shared" si="0"/>
        <v>286</v>
      </c>
      <c r="J21" s="1321" t="s">
        <v>4734</v>
      </c>
      <c r="K21" s="1322"/>
      <c r="L21" s="1322"/>
      <c r="M21" s="385">
        <f>'obraty 2014'!G414+'obraty 2014'!G420+'obraty 2014'!G436+'obraty 2014'!G596</f>
        <v>-352745.84999999986</v>
      </c>
      <c r="N21" s="489" t="s">
        <v>1707</v>
      </c>
      <c r="O21" s="601">
        <f>M21*19%</f>
        <v>-67021.711499999976</v>
      </c>
      <c r="P21" s="601">
        <f>M21-O21</f>
        <v>-285724.13849999988</v>
      </c>
    </row>
    <row r="22" spans="1:16" x14ac:dyDescent="0.2">
      <c r="A22" s="112" t="s">
        <v>990</v>
      </c>
      <c r="B22" s="113"/>
      <c r="C22" s="113"/>
      <c r="D22" s="113"/>
      <c r="E22" s="113"/>
      <c r="F22" s="113"/>
      <c r="G22" s="113"/>
      <c r="H22" s="999">
        <f>5371+67</f>
        <v>5438</v>
      </c>
      <c r="I22" s="1000">
        <f t="shared" si="0"/>
        <v>5438</v>
      </c>
      <c r="J22" s="131" t="s">
        <v>6649</v>
      </c>
      <c r="K22" s="131"/>
      <c r="L22" s="131"/>
      <c r="M22" s="385">
        <f>5724-353</f>
        <v>5371</v>
      </c>
      <c r="N22" s="489"/>
      <c r="O22" s="489"/>
      <c r="P22" s="489"/>
    </row>
    <row r="23" spans="1:16" ht="12.75" hidden="1" customHeight="1" x14ac:dyDescent="0.2">
      <c r="A23" s="112" t="s">
        <v>66</v>
      </c>
      <c r="B23" s="113"/>
      <c r="C23" s="113"/>
      <c r="D23" s="113"/>
      <c r="E23" s="113"/>
      <c r="F23" s="113"/>
      <c r="G23" s="113"/>
      <c r="H23" s="118"/>
      <c r="I23" s="116">
        <f t="shared" si="0"/>
        <v>0</v>
      </c>
    </row>
    <row r="24" spans="1:16" x14ac:dyDescent="0.2">
      <c r="A24" s="112" t="s">
        <v>67</v>
      </c>
      <c r="B24" s="113"/>
      <c r="C24" s="113"/>
      <c r="D24" s="113"/>
      <c r="E24" s="113">
        <v>312</v>
      </c>
      <c r="F24" s="113"/>
      <c r="G24" s="113"/>
      <c r="H24" s="118">
        <v>-312</v>
      </c>
      <c r="I24" s="116">
        <f t="shared" si="0"/>
        <v>0</v>
      </c>
      <c r="M24" s="1001"/>
      <c r="N24" s="1002"/>
      <c r="O24" s="1003">
        <v>2013</v>
      </c>
      <c r="P24" s="1003">
        <v>2014</v>
      </c>
    </row>
    <row r="25" spans="1:16" ht="12.75" hidden="1" customHeight="1" x14ac:dyDescent="0.2">
      <c r="A25" s="112" t="s">
        <v>68</v>
      </c>
      <c r="B25" s="113"/>
      <c r="C25" s="113"/>
      <c r="D25" s="113"/>
      <c r="E25" s="113"/>
      <c r="F25" s="113"/>
      <c r="G25" s="113"/>
      <c r="H25" s="118">
        <v>0</v>
      </c>
      <c r="I25" s="116">
        <f t="shared" si="0"/>
        <v>0</v>
      </c>
      <c r="M25" s="1001"/>
      <c r="N25" s="1002"/>
      <c r="O25" s="1002"/>
      <c r="P25" s="1002"/>
    </row>
    <row r="26" spans="1:16" ht="12.75" hidden="1" customHeight="1" x14ac:dyDescent="0.2">
      <c r="A26" s="112" t="s">
        <v>69</v>
      </c>
      <c r="B26" s="113"/>
      <c r="C26" s="113"/>
      <c r="D26" s="113"/>
      <c r="E26" s="113"/>
      <c r="F26" s="113"/>
      <c r="G26" s="113"/>
      <c r="H26" s="118"/>
      <c r="I26" s="116">
        <f t="shared" si="0"/>
        <v>0</v>
      </c>
      <c r="M26" s="1001"/>
      <c r="N26" s="1002"/>
      <c r="O26" s="1002"/>
      <c r="P26" s="1002"/>
    </row>
    <row r="27" spans="1:16" ht="12.75" hidden="1" customHeight="1" x14ac:dyDescent="0.2">
      <c r="A27" s="112" t="s">
        <v>70</v>
      </c>
      <c r="B27" s="113"/>
      <c r="C27" s="113"/>
      <c r="D27" s="113"/>
      <c r="E27" s="113"/>
      <c r="F27" s="113"/>
      <c r="G27" s="113"/>
      <c r="H27" s="118"/>
      <c r="I27" s="116">
        <f t="shared" si="0"/>
        <v>0</v>
      </c>
      <c r="M27" s="1001"/>
      <c r="N27" s="1002"/>
      <c r="O27" s="1002"/>
      <c r="P27" s="1002"/>
    </row>
    <row r="28" spans="1:16" ht="12.75" hidden="1" customHeight="1" x14ac:dyDescent="0.2">
      <c r="A28" s="112" t="s">
        <v>71</v>
      </c>
      <c r="B28" s="113"/>
      <c r="C28" s="113"/>
      <c r="D28" s="113"/>
      <c r="E28" s="113"/>
      <c r="F28" s="113"/>
      <c r="G28" s="113"/>
      <c r="H28" s="118"/>
      <c r="I28" s="116">
        <f t="shared" si="0"/>
        <v>0</v>
      </c>
      <c r="M28" s="1001"/>
      <c r="N28" s="1002"/>
      <c r="O28" s="1002"/>
      <c r="P28" s="1002"/>
    </row>
    <row r="29" spans="1:16" ht="12.75" hidden="1" customHeight="1" x14ac:dyDescent="0.2">
      <c r="A29" s="112" t="s">
        <v>72</v>
      </c>
      <c r="B29" s="113"/>
      <c r="C29" s="113"/>
      <c r="D29" s="113"/>
      <c r="E29" s="113"/>
      <c r="F29" s="113"/>
      <c r="G29" s="113"/>
      <c r="H29" s="118"/>
      <c r="I29" s="116">
        <f t="shared" si="0"/>
        <v>0</v>
      </c>
      <c r="M29" s="1001"/>
      <c r="N29" s="1002"/>
      <c r="O29" s="1002"/>
      <c r="P29" s="1002"/>
    </row>
    <row r="30" spans="1:16" ht="13.5" thickBot="1" x14ac:dyDescent="0.25">
      <c r="A30" s="117" t="s">
        <v>6648</v>
      </c>
      <c r="B30" s="114">
        <f t="shared" ref="B30:H30" si="3">SUM(B18:B29)</f>
        <v>90932</v>
      </c>
      <c r="C30" s="114">
        <f t="shared" si="3"/>
        <v>0</v>
      </c>
      <c r="D30" s="114">
        <f t="shared" si="3"/>
        <v>0</v>
      </c>
      <c r="E30" s="114">
        <f t="shared" si="3"/>
        <v>2197</v>
      </c>
      <c r="F30" s="114">
        <f t="shared" si="3"/>
        <v>0</v>
      </c>
      <c r="G30" s="114">
        <f t="shared" si="3"/>
        <v>0</v>
      </c>
      <c r="H30" s="114">
        <f t="shared" si="3"/>
        <v>35433</v>
      </c>
      <c r="I30" s="837">
        <f t="shared" si="0"/>
        <v>128562</v>
      </c>
      <c r="M30" s="1004" t="s">
        <v>492</v>
      </c>
      <c r="N30" s="1004" t="s">
        <v>307</v>
      </c>
      <c r="O30" s="1004">
        <v>140348.60999999999</v>
      </c>
      <c r="P30" s="1004">
        <v>162038.32</v>
      </c>
    </row>
    <row r="31" spans="1:16" x14ac:dyDescent="0.2">
      <c r="A31" s="119"/>
      <c r="M31" s="1004" t="s">
        <v>496</v>
      </c>
      <c r="N31" s="1004">
        <v>0</v>
      </c>
      <c r="O31" s="1004">
        <v>572597.49</v>
      </c>
      <c r="P31" s="1004">
        <v>1108015.8500000001</v>
      </c>
    </row>
    <row r="32" spans="1:16" x14ac:dyDescent="0.2">
      <c r="A32" s="131" t="s">
        <v>5968</v>
      </c>
      <c r="M32" s="1004" t="s">
        <v>506</v>
      </c>
      <c r="N32" s="1004" t="s">
        <v>307</v>
      </c>
      <c r="O32" s="1004">
        <v>167750</v>
      </c>
      <c r="P32" s="1004">
        <v>192400</v>
      </c>
    </row>
    <row r="33" spans="1:18" ht="13.5" thickBot="1" x14ac:dyDescent="0.25">
      <c r="M33" s="1004" t="s">
        <v>545</v>
      </c>
      <c r="N33" s="1004" t="s">
        <v>319</v>
      </c>
      <c r="O33" s="1004">
        <v>-1252997.21</v>
      </c>
      <c r="P33" s="1004">
        <v>-1815200.02</v>
      </c>
    </row>
    <row r="34" spans="1:18" x14ac:dyDescent="0.2">
      <c r="A34" s="1283" t="s">
        <v>6618</v>
      </c>
      <c r="B34" s="1284"/>
      <c r="C34" s="1285" t="s">
        <v>213</v>
      </c>
      <c r="D34" s="1286"/>
      <c r="E34" s="1286"/>
      <c r="F34" s="1286"/>
      <c r="G34" s="1286"/>
      <c r="H34" s="1287"/>
      <c r="I34" s="1007"/>
      <c r="O34" s="1005">
        <f>-SUM(O30:O33)</f>
        <v>372301.11</v>
      </c>
      <c r="P34" s="1005">
        <f>-SUM(P30:P33)</f>
        <v>352745.84999999986</v>
      </c>
    </row>
    <row r="35" spans="1:18" x14ac:dyDescent="0.2">
      <c r="A35" s="1008"/>
      <c r="B35" s="1009"/>
      <c r="C35" s="1010" t="s">
        <v>647</v>
      </c>
      <c r="D35" s="1011">
        <v>42094</v>
      </c>
      <c r="E35" s="1012"/>
      <c r="F35" s="1012"/>
      <c r="G35" s="1012"/>
      <c r="H35" s="1013"/>
      <c r="I35" s="1014"/>
      <c r="O35" s="1005">
        <f>-O34*19/100</f>
        <v>-70737.210900000005</v>
      </c>
      <c r="P35" s="1005">
        <f>-P34*19/100</f>
        <v>-67021.711499999976</v>
      </c>
    </row>
    <row r="36" spans="1:18" x14ac:dyDescent="0.2">
      <c r="A36" s="1008"/>
      <c r="B36" s="1009"/>
      <c r="C36" s="1010" t="s">
        <v>789</v>
      </c>
      <c r="D36" s="1012"/>
      <c r="E36" s="1012"/>
      <c r="F36" s="1012"/>
      <c r="G36" s="1012"/>
      <c r="H36" s="1013"/>
      <c r="I36" s="1014"/>
      <c r="O36" s="1005">
        <f>O34+O35</f>
        <v>301563.89909999998</v>
      </c>
      <c r="P36" s="1006">
        <f>P34+P35</f>
        <v>285724.13849999988</v>
      </c>
    </row>
    <row r="37" spans="1:18" x14ac:dyDescent="0.2">
      <c r="A37" s="1008"/>
      <c r="B37" s="1009"/>
      <c r="C37" s="1010"/>
      <c r="D37" s="1012"/>
      <c r="E37" s="1012"/>
      <c r="F37" s="1012"/>
      <c r="G37" s="1012"/>
      <c r="H37" s="1013"/>
      <c r="I37" s="1014"/>
      <c r="O37" s="1005">
        <f>'[1]VZZ '!H62-'[1]Přehled o změnách VK_VÝKAZ'!O36</f>
        <v>5928491.4108999949</v>
      </c>
      <c r="P37" s="1006">
        <f>'[1]VZZ '!G62-'[1]Přehled o změnách VK_VÝKAZ'!P36</f>
        <v>5438553.4515000004</v>
      </c>
    </row>
    <row r="38" spans="1:18" x14ac:dyDescent="0.2">
      <c r="A38" s="1008"/>
      <c r="B38" s="1009"/>
      <c r="C38" s="1010"/>
      <c r="D38" s="1012"/>
      <c r="E38" s="1012"/>
      <c r="F38" s="1012"/>
      <c r="G38" s="1012"/>
      <c r="H38" s="1013"/>
      <c r="I38" s="1014"/>
    </row>
    <row r="39" spans="1:18" x14ac:dyDescent="0.2">
      <c r="A39" s="1288" t="s">
        <v>648</v>
      </c>
      <c r="B39" s="1289"/>
      <c r="C39" s="1290"/>
      <c r="D39" s="1291"/>
      <c r="E39" s="1291"/>
      <c r="F39" s="1291"/>
      <c r="G39" s="1291"/>
      <c r="H39" s="1292"/>
      <c r="I39" s="1014"/>
    </row>
    <row r="40" spans="1:18" x14ac:dyDescent="0.2">
      <c r="A40" s="1288" t="s">
        <v>988</v>
      </c>
      <c r="B40" s="1298"/>
      <c r="C40" s="1299" t="s">
        <v>6620</v>
      </c>
      <c r="D40" s="1300"/>
      <c r="E40" s="1300"/>
      <c r="F40" s="1300"/>
      <c r="G40" s="1300"/>
      <c r="H40" s="1301"/>
      <c r="I40" s="1014"/>
    </row>
    <row r="41" spans="1:18" x14ac:dyDescent="0.2">
      <c r="A41" s="1305" t="s">
        <v>989</v>
      </c>
      <c r="B41" s="1306"/>
      <c r="C41" s="1302"/>
      <c r="D41" s="1303"/>
      <c r="E41" s="1303"/>
      <c r="F41" s="1303"/>
      <c r="G41" s="1303"/>
      <c r="H41" s="1304"/>
      <c r="I41" s="1015"/>
    </row>
    <row r="42" spans="1:18" x14ac:dyDescent="0.2">
      <c r="A42" s="1307" t="s">
        <v>212</v>
      </c>
      <c r="B42" s="1308"/>
      <c r="C42" s="1290" t="s">
        <v>214</v>
      </c>
      <c r="D42" s="1291"/>
      <c r="E42" s="1291"/>
      <c r="F42" s="1291"/>
      <c r="G42" s="1291"/>
      <c r="H42" s="1292"/>
      <c r="I42" s="1014"/>
    </row>
    <row r="43" spans="1:18" x14ac:dyDescent="0.2">
      <c r="A43" s="1288"/>
      <c r="B43" s="1298"/>
      <c r="C43" s="1299" t="s">
        <v>210</v>
      </c>
      <c r="D43" s="1300"/>
      <c r="E43" s="1300"/>
      <c r="F43" s="1300"/>
      <c r="G43" s="1300"/>
      <c r="H43" s="1301"/>
      <c r="I43" s="1014"/>
    </row>
    <row r="44" spans="1:18" ht="13.5" thickBot="1" x14ac:dyDescent="0.25">
      <c r="A44" s="1293"/>
      <c r="B44" s="1294"/>
      <c r="C44" s="1295"/>
      <c r="D44" s="1296"/>
      <c r="E44" s="1296"/>
      <c r="F44" s="1296"/>
      <c r="G44" s="1296"/>
      <c r="H44" s="1297"/>
      <c r="I44" s="1016"/>
    </row>
    <row r="47" spans="1:18" x14ac:dyDescent="0.2">
      <c r="R47" s="93"/>
    </row>
    <row r="48" spans="1:18" x14ac:dyDescent="0.2">
      <c r="R48" s="93"/>
    </row>
    <row r="49" spans="1:18" x14ac:dyDescent="0.2">
      <c r="A49" s="119"/>
      <c r="R49" s="93"/>
    </row>
    <row r="50" spans="1:18" x14ac:dyDescent="0.2">
      <c r="R50" s="93"/>
    </row>
    <row r="51" spans="1:18" x14ac:dyDescent="0.2">
      <c r="R51" s="93"/>
    </row>
    <row r="52" spans="1:18" x14ac:dyDescent="0.2">
      <c r="R52" s="97"/>
    </row>
    <row r="53" spans="1:18" x14ac:dyDescent="0.2">
      <c r="R53" s="93"/>
    </row>
    <row r="54" spans="1:18" x14ac:dyDescent="0.2">
      <c r="R54" s="93"/>
    </row>
    <row r="55" spans="1:18" x14ac:dyDescent="0.2">
      <c r="R55" s="93"/>
    </row>
    <row r="56" spans="1:18" x14ac:dyDescent="0.2">
      <c r="R56" s="93"/>
    </row>
    <row r="57" spans="1:18" x14ac:dyDescent="0.2">
      <c r="R57" s="93"/>
    </row>
    <row r="58" spans="1:18" x14ac:dyDescent="0.2">
      <c r="Q58" s="93"/>
      <c r="R58" s="93"/>
    </row>
    <row r="59" spans="1:18" x14ac:dyDescent="0.2">
      <c r="R59" s="93"/>
    </row>
  </sheetData>
  <mergeCells count="15">
    <mergeCell ref="J21:L21"/>
    <mergeCell ref="A42:B42"/>
    <mergeCell ref="C42:H42"/>
    <mergeCell ref="A43:B43"/>
    <mergeCell ref="C43:H43"/>
    <mergeCell ref="A44:B44"/>
    <mergeCell ref="C44:H44"/>
    <mergeCell ref="A2:I2"/>
    <mergeCell ref="A34:B34"/>
    <mergeCell ref="C34:H34"/>
    <mergeCell ref="A39:B39"/>
    <mergeCell ref="C39:H39"/>
    <mergeCell ref="A40:B40"/>
    <mergeCell ref="C40:H41"/>
    <mergeCell ref="A41:B41"/>
  </mergeCells>
  <phoneticPr fontId="2" type="noConversion"/>
  <pageMargins left="0.59055118110236227" right="0.59055118110236227" top="0.98425196850393704" bottom="0.98425196850393704" header="0.51181102362204722" footer="0.51181102362204722"/>
  <pageSetup paperSize="9" scale="72" orientation="portrait" r:id="rId1"/>
  <headerFooter alignWithMargins="0">
    <oddHeader xml:space="preserve">&amp;L&amp;"Arial CE,Tučné"       Vitalitas pojišťovna, a.s.&amp;"Arial CE,Obyčejné"
       Tusarova 1152/36
       170 00 Praha 7
</oddHeader>
    <oddFooter xml:space="preserve">&amp;L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42"/>
  <sheetViews>
    <sheetView workbookViewId="0">
      <pane ySplit="1" topLeftCell="A2" activePane="bottomLeft" state="frozen"/>
      <selection activeCell="L372" sqref="L372"/>
      <selection pane="bottomLeft" activeCell="J43" sqref="J43"/>
    </sheetView>
  </sheetViews>
  <sheetFormatPr defaultRowHeight="12.75" x14ac:dyDescent="0.2"/>
  <cols>
    <col min="1" max="1" width="4" bestFit="1" customWidth="1"/>
    <col min="2" max="2" width="3.28515625" bestFit="1" customWidth="1"/>
    <col min="3" max="3" width="4.85546875" bestFit="1" customWidth="1"/>
    <col min="5" max="6" width="12.7109375" bestFit="1" customWidth="1"/>
    <col min="7" max="7" width="13.42578125" bestFit="1" customWidth="1"/>
    <col min="8" max="8" width="13.42578125" customWidth="1"/>
    <col min="9" max="9" width="43.5703125" customWidth="1"/>
    <col min="10" max="10" width="16.85546875" customWidth="1"/>
    <col min="11" max="11" width="12.28515625" customWidth="1"/>
    <col min="12" max="12" width="22.85546875" customWidth="1"/>
  </cols>
  <sheetData>
    <row r="1" spans="1:13" x14ac:dyDescent="0.2">
      <c r="A1" s="147"/>
      <c r="B1" s="147"/>
      <c r="C1" s="147"/>
      <c r="D1" s="147"/>
      <c r="E1" s="147"/>
      <c r="F1" s="147"/>
      <c r="G1" s="148">
        <v>2008</v>
      </c>
      <c r="H1" s="148">
        <v>2007</v>
      </c>
      <c r="I1" s="147"/>
      <c r="L1" s="163">
        <v>2008</v>
      </c>
      <c r="M1" s="163">
        <v>2007</v>
      </c>
    </row>
    <row r="2" spans="1:13" x14ac:dyDescent="0.2">
      <c r="A2" s="88" t="s">
        <v>893</v>
      </c>
      <c r="B2" s="88" t="s">
        <v>343</v>
      </c>
      <c r="C2" s="88" t="s">
        <v>308</v>
      </c>
      <c r="D2" s="89"/>
      <c r="E2" s="89">
        <v>10485710.58</v>
      </c>
      <c r="F2" s="89"/>
      <c r="G2" s="137">
        <v>10485710.58</v>
      </c>
      <c r="H2" s="137">
        <v>10374504.539999999</v>
      </c>
      <c r="I2" s="90" t="s">
        <v>896</v>
      </c>
      <c r="M2" s="88"/>
    </row>
    <row r="3" spans="1:13" x14ac:dyDescent="0.2">
      <c r="A3" s="88" t="s">
        <v>897</v>
      </c>
      <c r="B3" s="88" t="s">
        <v>343</v>
      </c>
      <c r="C3" s="88" t="s">
        <v>308</v>
      </c>
      <c r="D3" s="89"/>
      <c r="E3" s="89"/>
      <c r="F3" s="89">
        <v>504022.42</v>
      </c>
      <c r="G3" s="137">
        <v>-504022.42</v>
      </c>
      <c r="H3" s="137">
        <v>-379320.98</v>
      </c>
      <c r="I3" s="90" t="s">
        <v>899</v>
      </c>
      <c r="M3" s="88"/>
    </row>
    <row r="4" spans="1:13" x14ac:dyDescent="0.2">
      <c r="A4" s="88" t="s">
        <v>900</v>
      </c>
      <c r="B4" s="88" t="s">
        <v>343</v>
      </c>
      <c r="C4" s="88" t="s">
        <v>308</v>
      </c>
      <c r="D4" s="89"/>
      <c r="E4" s="89">
        <v>12620924.380000001</v>
      </c>
      <c r="F4" s="89"/>
      <c r="G4" s="138">
        <v>12620924.380000001</v>
      </c>
      <c r="H4" s="138">
        <v>14107971.449999999</v>
      </c>
      <c r="I4" s="90" t="s">
        <v>904</v>
      </c>
      <c r="J4" s="94">
        <f t="shared" ref="J4:K7" si="0">G4+G23</f>
        <v>1457522.370000001</v>
      </c>
      <c r="K4" s="94">
        <f t="shared" si="0"/>
        <v>3093291.5399999991</v>
      </c>
      <c r="L4" s="94"/>
      <c r="M4" s="88"/>
    </row>
    <row r="5" spans="1:13" x14ac:dyDescent="0.2">
      <c r="A5" s="88" t="s">
        <v>905</v>
      </c>
      <c r="B5" s="88" t="s">
        <v>343</v>
      </c>
      <c r="C5" s="88" t="s">
        <v>308</v>
      </c>
      <c r="D5" s="89"/>
      <c r="E5" s="89"/>
      <c r="F5" s="89">
        <v>149325.81</v>
      </c>
      <c r="G5" s="138">
        <v>-149325.81</v>
      </c>
      <c r="H5" s="138">
        <v>-973697.29</v>
      </c>
      <c r="I5" s="90" t="s">
        <v>908</v>
      </c>
      <c r="J5" s="94">
        <f t="shared" si="0"/>
        <v>833752.17999999993</v>
      </c>
      <c r="K5" s="94">
        <f t="shared" si="0"/>
        <v>-142464.71000000008</v>
      </c>
      <c r="L5" s="94"/>
      <c r="M5" s="88"/>
    </row>
    <row r="6" spans="1:13" x14ac:dyDescent="0.2">
      <c r="A6" s="88" t="s">
        <v>909</v>
      </c>
      <c r="B6" s="88" t="s">
        <v>343</v>
      </c>
      <c r="C6" s="88" t="s">
        <v>308</v>
      </c>
      <c r="D6" s="89"/>
      <c r="E6" s="89">
        <v>3709356.04</v>
      </c>
      <c r="F6" s="89"/>
      <c r="G6" s="138">
        <v>3709356.04</v>
      </c>
      <c r="H6" s="138">
        <v>2682150.67</v>
      </c>
      <c r="I6" s="90" t="s">
        <v>912</v>
      </c>
      <c r="J6" s="94">
        <f t="shared" si="0"/>
        <v>901512.54</v>
      </c>
      <c r="K6" s="94">
        <f t="shared" si="0"/>
        <v>673984</v>
      </c>
      <c r="L6" s="94"/>
      <c r="M6" s="88"/>
    </row>
    <row r="7" spans="1:13" x14ac:dyDescent="0.2">
      <c r="A7" s="88" t="s">
        <v>913</v>
      </c>
      <c r="B7" s="88" t="s">
        <v>343</v>
      </c>
      <c r="C7" s="88" t="s">
        <v>308</v>
      </c>
      <c r="D7" s="89"/>
      <c r="E7" s="89"/>
      <c r="F7" s="89">
        <v>65988.95</v>
      </c>
      <c r="G7" s="138">
        <v>-65988.95</v>
      </c>
      <c r="H7" s="138">
        <v>-60455.88</v>
      </c>
      <c r="I7" s="90" t="s">
        <v>915</v>
      </c>
      <c r="J7" s="94">
        <f t="shared" si="0"/>
        <v>-55458.28</v>
      </c>
      <c r="K7" s="94">
        <f t="shared" si="0"/>
        <v>36521.640000000007</v>
      </c>
      <c r="L7" s="94"/>
      <c r="M7" s="88"/>
    </row>
    <row r="8" spans="1:13" x14ac:dyDescent="0.2">
      <c r="A8" s="88" t="s">
        <v>916</v>
      </c>
      <c r="B8" s="88" t="s">
        <v>343</v>
      </c>
      <c r="C8" s="88" t="s">
        <v>308</v>
      </c>
      <c r="D8" s="89"/>
      <c r="E8" s="89">
        <v>727655</v>
      </c>
      <c r="F8" s="89"/>
      <c r="G8" s="138">
        <v>727655</v>
      </c>
      <c r="H8" s="138">
        <v>1201306</v>
      </c>
      <c r="I8" s="90" t="s">
        <v>918</v>
      </c>
      <c r="J8" s="94">
        <f>G8</f>
        <v>727655</v>
      </c>
      <c r="K8" s="94">
        <f>H8</f>
        <v>1201306</v>
      </c>
      <c r="L8" s="94"/>
      <c r="M8" s="88"/>
    </row>
    <row r="9" spans="1:13" x14ac:dyDescent="0.2">
      <c r="A9" s="88" t="s">
        <v>919</v>
      </c>
      <c r="B9" s="88" t="s">
        <v>343</v>
      </c>
      <c r="C9" s="88" t="s">
        <v>308</v>
      </c>
      <c r="D9" s="89"/>
      <c r="E9" s="89">
        <v>6404530.0800000001</v>
      </c>
      <c r="F9" s="89"/>
      <c r="G9" s="139">
        <v>6404530.0800000001</v>
      </c>
      <c r="H9" s="139">
        <v>5831903.21</v>
      </c>
      <c r="I9" s="90" t="s">
        <v>937</v>
      </c>
      <c r="J9" s="136">
        <f>SUM(J4:J8)</f>
        <v>3864983.810000001</v>
      </c>
      <c r="K9" s="136">
        <f>SUM(K4:K8)</f>
        <v>4862638.4699999988</v>
      </c>
      <c r="L9" s="136"/>
      <c r="M9" s="88"/>
    </row>
    <row r="10" spans="1:13" x14ac:dyDescent="0.2">
      <c r="A10" s="88" t="s">
        <v>938</v>
      </c>
      <c r="B10" s="88" t="s">
        <v>343</v>
      </c>
      <c r="C10" s="88" t="s">
        <v>308</v>
      </c>
      <c r="D10" s="89"/>
      <c r="E10" s="89">
        <v>21361698.809999999</v>
      </c>
      <c r="F10" s="89"/>
      <c r="G10" s="139">
        <v>21361698.809999999</v>
      </c>
      <c r="H10" s="139">
        <v>18388891.670000002</v>
      </c>
      <c r="I10" s="90" t="s">
        <v>486</v>
      </c>
      <c r="M10" s="88"/>
    </row>
    <row r="11" spans="1:13" x14ac:dyDescent="0.2">
      <c r="A11" s="88" t="s">
        <v>487</v>
      </c>
      <c r="B11" s="88" t="s">
        <v>343</v>
      </c>
      <c r="C11" s="88" t="s">
        <v>308</v>
      </c>
      <c r="D11" s="89"/>
      <c r="E11" s="89">
        <v>277891.58</v>
      </c>
      <c r="F11" s="89"/>
      <c r="G11" s="89">
        <v>277891.58</v>
      </c>
      <c r="H11" s="89">
        <v>237495.15</v>
      </c>
      <c r="I11" s="90" t="s">
        <v>491</v>
      </c>
      <c r="M11" s="88"/>
    </row>
    <row r="12" spans="1:13" x14ac:dyDescent="0.2">
      <c r="A12" s="88" t="s">
        <v>492</v>
      </c>
      <c r="B12" s="88" t="s">
        <v>343</v>
      </c>
      <c r="C12" s="88" t="s">
        <v>308</v>
      </c>
      <c r="D12" s="89"/>
      <c r="E12" s="89">
        <v>138513.29</v>
      </c>
      <c r="F12" s="89"/>
      <c r="G12" s="140">
        <v>138513.29</v>
      </c>
      <c r="H12" s="140">
        <v>257130.85</v>
      </c>
      <c r="I12" s="90" t="s">
        <v>495</v>
      </c>
      <c r="L12" s="92" t="s">
        <v>468</v>
      </c>
      <c r="M12" s="92" t="s">
        <v>468</v>
      </c>
    </row>
    <row r="13" spans="1:13" x14ac:dyDescent="0.2">
      <c r="A13" s="88" t="s">
        <v>496</v>
      </c>
      <c r="B13" s="88" t="s">
        <v>343</v>
      </c>
      <c r="C13" s="88" t="s">
        <v>308</v>
      </c>
      <c r="D13" s="89"/>
      <c r="E13" s="89">
        <v>7371545.0800000001</v>
      </c>
      <c r="F13" s="89"/>
      <c r="G13" s="140">
        <v>7371545.0800000001</v>
      </c>
      <c r="H13" s="140"/>
      <c r="I13" s="90" t="s">
        <v>498</v>
      </c>
      <c r="L13" s="92" t="s">
        <v>468</v>
      </c>
      <c r="M13" s="92" t="s">
        <v>468</v>
      </c>
    </row>
    <row r="14" spans="1:13" x14ac:dyDescent="0.2">
      <c r="A14" s="88" t="s">
        <v>499</v>
      </c>
      <c r="B14" s="88" t="s">
        <v>343</v>
      </c>
      <c r="C14" s="88" t="s">
        <v>308</v>
      </c>
      <c r="D14" s="89"/>
      <c r="E14" s="89">
        <v>60000</v>
      </c>
      <c r="F14" s="89"/>
      <c r="G14" s="89">
        <v>60000</v>
      </c>
      <c r="H14" s="140">
        <v>161169</v>
      </c>
      <c r="I14" s="90" t="s">
        <v>276</v>
      </c>
      <c r="L14" s="92" t="s">
        <v>649</v>
      </c>
      <c r="M14" s="92" t="s">
        <v>650</v>
      </c>
    </row>
    <row r="15" spans="1:13" x14ac:dyDescent="0.2">
      <c r="A15" s="135" t="s">
        <v>624</v>
      </c>
      <c r="B15" s="135" t="s">
        <v>343</v>
      </c>
      <c r="C15" s="135" t="s">
        <v>308</v>
      </c>
      <c r="D15" s="89"/>
      <c r="E15" s="89">
        <v>6990</v>
      </c>
      <c r="F15" s="89"/>
      <c r="G15" s="89">
        <v>6990</v>
      </c>
      <c r="H15" s="89">
        <v>59930</v>
      </c>
      <c r="I15" s="90" t="s">
        <v>626</v>
      </c>
      <c r="L15" s="88"/>
      <c r="M15" s="88"/>
    </row>
    <row r="16" spans="1:13" x14ac:dyDescent="0.2">
      <c r="A16" s="88" t="s">
        <v>501</v>
      </c>
      <c r="B16" s="88" t="s">
        <v>343</v>
      </c>
      <c r="C16" s="88" t="s">
        <v>308</v>
      </c>
      <c r="D16" s="89"/>
      <c r="E16" s="89">
        <v>437640</v>
      </c>
      <c r="F16" s="89"/>
      <c r="G16" s="89">
        <v>437640</v>
      </c>
      <c r="H16" s="89">
        <v>167023</v>
      </c>
      <c r="I16" s="90" t="s">
        <v>503</v>
      </c>
      <c r="J16" s="141">
        <f>G11+G14+G15+G16+G17</f>
        <v>874506.58000000007</v>
      </c>
      <c r="K16" s="141">
        <f>H11+H14+H15+H16+H17</f>
        <v>701782.15</v>
      </c>
      <c r="L16" s="88"/>
      <c r="M16" s="88"/>
    </row>
    <row r="17" spans="1:13" x14ac:dyDescent="0.2">
      <c r="A17" s="88" t="s">
        <v>504</v>
      </c>
      <c r="B17" s="88" t="s">
        <v>343</v>
      </c>
      <c r="C17" s="88" t="s">
        <v>308</v>
      </c>
      <c r="D17" s="89"/>
      <c r="E17" s="89">
        <v>91985</v>
      </c>
      <c r="F17" s="89"/>
      <c r="G17" s="89">
        <v>91985</v>
      </c>
      <c r="H17" s="89">
        <v>76165</v>
      </c>
      <c r="I17" s="90" t="s">
        <v>505</v>
      </c>
      <c r="J17" s="94">
        <f>G15+G16+G17</f>
        <v>536615</v>
      </c>
      <c r="K17" s="94">
        <f>H15+H16+H17</f>
        <v>303118</v>
      </c>
      <c r="L17" s="88"/>
      <c r="M17" s="88"/>
    </row>
    <row r="18" spans="1:13" x14ac:dyDescent="0.2">
      <c r="A18" s="88" t="s">
        <v>506</v>
      </c>
      <c r="B18" s="88" t="s">
        <v>343</v>
      </c>
      <c r="C18" s="88" t="s">
        <v>308</v>
      </c>
      <c r="D18" s="89"/>
      <c r="E18" s="89">
        <v>1234867.97</v>
      </c>
      <c r="F18" s="89"/>
      <c r="G18" s="140">
        <v>1234867.97</v>
      </c>
      <c r="H18" s="140">
        <v>67162.78</v>
      </c>
      <c r="I18" s="164" t="s">
        <v>507</v>
      </c>
      <c r="J18" s="145">
        <f>G12+G13+G18</f>
        <v>8744926.3399999999</v>
      </c>
      <c r="K18" s="145">
        <f>H12+H13+H14+H18</f>
        <v>485462.63</v>
      </c>
      <c r="L18" s="92" t="s">
        <v>468</v>
      </c>
      <c r="M18" s="92" t="s">
        <v>468</v>
      </c>
    </row>
    <row r="19" spans="1:13" x14ac:dyDescent="0.2">
      <c r="A19" s="88" t="s">
        <v>627</v>
      </c>
      <c r="B19" s="88" t="s">
        <v>343</v>
      </c>
      <c r="C19" s="88" t="s">
        <v>308</v>
      </c>
      <c r="D19" s="89"/>
      <c r="E19" s="89">
        <v>1925700</v>
      </c>
      <c r="F19" s="89"/>
      <c r="G19" s="142">
        <v>1925700</v>
      </c>
      <c r="H19" s="142">
        <v>475140</v>
      </c>
      <c r="I19" s="90" t="s">
        <v>628</v>
      </c>
      <c r="L19" s="88"/>
      <c r="M19" s="88"/>
    </row>
    <row r="21" spans="1:13" x14ac:dyDescent="0.2">
      <c r="A21" s="88" t="s">
        <v>510</v>
      </c>
      <c r="B21" s="88" t="s">
        <v>343</v>
      </c>
      <c r="C21" s="88" t="s">
        <v>308</v>
      </c>
      <c r="D21" s="89"/>
      <c r="E21" s="89"/>
      <c r="F21" s="89">
        <v>48278846.5</v>
      </c>
      <c r="G21" s="137">
        <v>-48278846.5</v>
      </c>
      <c r="H21" s="137">
        <v>-43932646</v>
      </c>
      <c r="I21" s="90" t="s">
        <v>523</v>
      </c>
      <c r="L21" s="88"/>
      <c r="M21" s="88"/>
    </row>
    <row r="22" spans="1:13" x14ac:dyDescent="0.2">
      <c r="A22" s="88" t="s">
        <v>524</v>
      </c>
      <c r="B22" s="88" t="s">
        <v>343</v>
      </c>
      <c r="C22" s="88" t="s">
        <v>308</v>
      </c>
      <c r="D22" s="89"/>
      <c r="E22" s="89">
        <v>2915342.59</v>
      </c>
      <c r="F22" s="89"/>
      <c r="G22" s="137">
        <v>2915342.59</v>
      </c>
      <c r="H22" s="137">
        <v>2937691.11</v>
      </c>
      <c r="I22" s="90" t="s">
        <v>526</v>
      </c>
      <c r="L22" s="88"/>
      <c r="M22" s="88"/>
    </row>
    <row r="23" spans="1:13" x14ac:dyDescent="0.2">
      <c r="A23" s="88" t="s">
        <v>527</v>
      </c>
      <c r="B23" s="88" t="s">
        <v>343</v>
      </c>
      <c r="C23" s="88" t="s">
        <v>308</v>
      </c>
      <c r="D23" s="89"/>
      <c r="E23" s="89"/>
      <c r="F23" s="89">
        <v>11163402.01</v>
      </c>
      <c r="G23" s="138">
        <v>-11163402.01</v>
      </c>
      <c r="H23" s="138">
        <v>-11014679.91</v>
      </c>
      <c r="I23" s="90" t="s">
        <v>529</v>
      </c>
      <c r="L23" s="88"/>
      <c r="M23" s="88"/>
    </row>
    <row r="24" spans="1:13" x14ac:dyDescent="0.2">
      <c r="A24" s="88" t="s">
        <v>530</v>
      </c>
      <c r="B24" s="88" t="s">
        <v>343</v>
      </c>
      <c r="C24" s="88" t="s">
        <v>308</v>
      </c>
      <c r="D24" s="89"/>
      <c r="E24" s="89">
        <v>983077.99</v>
      </c>
      <c r="F24" s="89"/>
      <c r="G24" s="138">
        <v>983077.99</v>
      </c>
      <c r="H24" s="138">
        <v>831232.58</v>
      </c>
      <c r="I24" s="90" t="s">
        <v>533</v>
      </c>
      <c r="L24" s="88"/>
      <c r="M24" s="88"/>
    </row>
    <row r="25" spans="1:13" x14ac:dyDescent="0.2">
      <c r="A25" s="88" t="s">
        <v>534</v>
      </c>
      <c r="B25" s="88" t="s">
        <v>343</v>
      </c>
      <c r="C25" s="88" t="s">
        <v>308</v>
      </c>
      <c r="D25" s="89"/>
      <c r="E25" s="89"/>
      <c r="F25" s="89">
        <v>2807843.5</v>
      </c>
      <c r="G25" s="138">
        <v>-2807843.5</v>
      </c>
      <c r="H25" s="138">
        <v>-2008166.67</v>
      </c>
      <c r="I25" s="90" t="s">
        <v>536</v>
      </c>
      <c r="L25" s="88"/>
      <c r="M25" s="88"/>
    </row>
    <row r="26" spans="1:13" x14ac:dyDescent="0.2">
      <c r="A26" s="135" t="s">
        <v>636</v>
      </c>
      <c r="B26" s="135" t="s">
        <v>343</v>
      </c>
      <c r="C26" s="135" t="s">
        <v>308</v>
      </c>
      <c r="D26" s="89"/>
      <c r="E26" s="89">
        <v>10530.67</v>
      </c>
      <c r="F26" s="89"/>
      <c r="G26" s="138">
        <v>10530.67</v>
      </c>
      <c r="H26" s="138">
        <v>96977.52</v>
      </c>
      <c r="I26" s="90" t="s">
        <v>638</v>
      </c>
      <c r="L26" s="88"/>
      <c r="M26" s="88"/>
    </row>
    <row r="27" spans="1:13" x14ac:dyDescent="0.2">
      <c r="A27" s="88" t="s">
        <v>537</v>
      </c>
      <c r="B27" s="88" t="s">
        <v>343</v>
      </c>
      <c r="C27" s="88" t="s">
        <v>308</v>
      </c>
      <c r="D27" s="89"/>
      <c r="E27" s="89"/>
      <c r="F27" s="89">
        <v>4138249.02</v>
      </c>
      <c r="G27" s="140">
        <v>-4138249.02</v>
      </c>
      <c r="H27" s="140">
        <v>-2802149.96</v>
      </c>
      <c r="I27" s="90" t="s">
        <v>539</v>
      </c>
      <c r="L27" s="88"/>
      <c r="M27" s="88"/>
    </row>
    <row r="28" spans="1:13" x14ac:dyDescent="0.2">
      <c r="A28" s="88" t="s">
        <v>540</v>
      </c>
      <c r="B28" s="88" t="s">
        <v>343</v>
      </c>
      <c r="C28" s="88" t="s">
        <v>308</v>
      </c>
      <c r="D28" s="89"/>
      <c r="E28" s="89"/>
      <c r="F28" s="89">
        <v>118837.27</v>
      </c>
      <c r="G28" s="89">
        <v>-118837.27</v>
      </c>
      <c r="H28" s="89">
        <v>-99299.9</v>
      </c>
      <c r="I28" s="90" t="s">
        <v>544</v>
      </c>
      <c r="L28" s="88"/>
      <c r="M28" s="88"/>
    </row>
    <row r="29" spans="1:13" x14ac:dyDescent="0.2">
      <c r="A29" s="88" t="s">
        <v>545</v>
      </c>
      <c r="B29" s="88" t="s">
        <v>343</v>
      </c>
      <c r="C29" s="88" t="s">
        <v>308</v>
      </c>
      <c r="D29" s="89"/>
      <c r="E29" s="89"/>
      <c r="F29" s="89">
        <v>5470866.3200000003</v>
      </c>
      <c r="G29" s="140">
        <v>-5470866.3200000003</v>
      </c>
      <c r="H29" s="140">
        <v>-3284822.43</v>
      </c>
      <c r="I29" s="90" t="s">
        <v>549</v>
      </c>
      <c r="L29" s="92" t="s">
        <v>468</v>
      </c>
      <c r="M29" s="92" t="s">
        <v>468</v>
      </c>
    </row>
    <row r="30" spans="1:13" x14ac:dyDescent="0.2">
      <c r="A30" s="88" t="s">
        <v>550</v>
      </c>
      <c r="B30" s="88" t="s">
        <v>343</v>
      </c>
      <c r="C30" s="88" t="s">
        <v>308</v>
      </c>
      <c r="D30" s="89"/>
      <c r="E30" s="89"/>
      <c r="F30" s="89">
        <v>7393685.5199999996</v>
      </c>
      <c r="G30" s="140">
        <v>-7393685.5199999996</v>
      </c>
      <c r="H30" s="140"/>
      <c r="I30" s="90" t="s">
        <v>551</v>
      </c>
      <c r="L30" s="92" t="s">
        <v>468</v>
      </c>
      <c r="M30" s="92" t="s">
        <v>468</v>
      </c>
    </row>
    <row r="31" spans="1:13" x14ac:dyDescent="0.2">
      <c r="A31" s="88" t="s">
        <v>552</v>
      </c>
      <c r="B31" s="88" t="s">
        <v>343</v>
      </c>
      <c r="C31" s="88" t="s">
        <v>308</v>
      </c>
      <c r="D31" s="89"/>
      <c r="E31" s="89">
        <v>4138249.02</v>
      </c>
      <c r="F31" s="89"/>
      <c r="G31" s="140">
        <v>4138249.02</v>
      </c>
      <c r="H31" s="140">
        <v>2802149.96</v>
      </c>
      <c r="I31" s="90" t="s">
        <v>554</v>
      </c>
      <c r="L31" s="88"/>
      <c r="M31" s="88"/>
    </row>
    <row r="32" spans="1:13" x14ac:dyDescent="0.2">
      <c r="A32" s="88" t="s">
        <v>641</v>
      </c>
      <c r="B32" s="88" t="s">
        <v>343</v>
      </c>
      <c r="C32" s="88" t="s">
        <v>308</v>
      </c>
      <c r="D32" s="89"/>
      <c r="E32" s="89"/>
      <c r="F32" s="89"/>
      <c r="G32" s="89"/>
      <c r="H32" s="89">
        <v>-72880</v>
      </c>
      <c r="I32" s="90" t="s">
        <v>275</v>
      </c>
      <c r="L32" s="88"/>
      <c r="M32" s="88"/>
    </row>
    <row r="33" spans="1:13" x14ac:dyDescent="0.2">
      <c r="A33" s="88" t="s">
        <v>643</v>
      </c>
      <c r="B33" s="88" t="s">
        <v>343</v>
      </c>
      <c r="C33" s="88" t="s">
        <v>308</v>
      </c>
      <c r="D33" s="89"/>
      <c r="E33" s="89"/>
      <c r="F33" s="89">
        <v>10198</v>
      </c>
      <c r="G33" s="89">
        <v>-10198</v>
      </c>
      <c r="H33" s="89">
        <v>-56722</v>
      </c>
      <c r="I33" s="90" t="s">
        <v>645</v>
      </c>
      <c r="L33" s="88"/>
      <c r="M33" s="88"/>
    </row>
    <row r="34" spans="1:13" x14ac:dyDescent="0.2">
      <c r="A34" s="88" t="s">
        <v>555</v>
      </c>
      <c r="B34" s="88" t="s">
        <v>343</v>
      </c>
      <c r="C34" s="88" t="s">
        <v>308</v>
      </c>
      <c r="D34" s="89"/>
      <c r="E34" s="89"/>
      <c r="F34" s="89">
        <v>167023</v>
      </c>
      <c r="G34" s="89">
        <v>-167023</v>
      </c>
      <c r="H34" s="89">
        <v>-130926</v>
      </c>
      <c r="I34" s="90" t="s">
        <v>557</v>
      </c>
      <c r="J34" s="141">
        <f>G32+G33+G34</f>
        <v>-177221</v>
      </c>
      <c r="K34" s="141">
        <f>H32+H33+H34</f>
        <v>-260528</v>
      </c>
      <c r="L34" s="88"/>
      <c r="M34" s="88"/>
    </row>
    <row r="35" spans="1:13" x14ac:dyDescent="0.2">
      <c r="A35" s="88" t="s">
        <v>558</v>
      </c>
      <c r="B35" s="88" t="s">
        <v>343</v>
      </c>
      <c r="C35" s="88" t="s">
        <v>308</v>
      </c>
      <c r="D35" s="89"/>
      <c r="E35" s="89"/>
      <c r="F35" s="89">
        <v>18623.52</v>
      </c>
      <c r="G35" s="140">
        <v>-18623.52</v>
      </c>
      <c r="H35" s="140">
        <v>-2790.16</v>
      </c>
      <c r="I35" s="164" t="s">
        <v>559</v>
      </c>
      <c r="J35" s="145">
        <f>G27+G29+G30+G31+G35</f>
        <v>-12883175.359999999</v>
      </c>
      <c r="K35" s="145">
        <f>H27+H29+H30+H31+H35</f>
        <v>-3287612.5900000008</v>
      </c>
      <c r="L35" s="92" t="s">
        <v>468</v>
      </c>
      <c r="M35" s="92" t="s">
        <v>468</v>
      </c>
    </row>
    <row r="36" spans="1:13" x14ac:dyDescent="0.2">
      <c r="G36" s="94">
        <f>G27+G29+G30+G31</f>
        <v>-12864551.84</v>
      </c>
      <c r="H36" s="94">
        <f>H27+H29+H30+H31</f>
        <v>-3284822.4300000006</v>
      </c>
      <c r="J36" s="146">
        <f>J18+J35</f>
        <v>-4138249.0199999996</v>
      </c>
      <c r="K36" s="146">
        <f>K18+K35</f>
        <v>-2802149.9600000009</v>
      </c>
      <c r="L36" s="146"/>
    </row>
    <row r="37" spans="1:13" x14ac:dyDescent="0.2">
      <c r="J37" s="94">
        <f>G12+G13+G18+G29+G30+G35</f>
        <v>-4138249.02</v>
      </c>
      <c r="K37" s="94">
        <f>H12+H14+H18+H29+H35</f>
        <v>-2802149.9600000004</v>
      </c>
    </row>
    <row r="38" spans="1:13" x14ac:dyDescent="0.2">
      <c r="A38" s="88" t="s">
        <v>508</v>
      </c>
      <c r="B38" s="88" t="s">
        <v>343</v>
      </c>
      <c r="C38" s="88" t="s">
        <v>308</v>
      </c>
      <c r="D38" s="89"/>
      <c r="E38" s="89">
        <v>66855007.810000002</v>
      </c>
      <c r="F38" s="89">
        <v>719337.18</v>
      </c>
      <c r="G38" s="136">
        <f>SUM(G2:G19)</f>
        <v>66135670.629999988</v>
      </c>
      <c r="H38" s="136">
        <f>SUM(H2:H19)</f>
        <v>52674469.170000002</v>
      </c>
      <c r="I38" s="90" t="s">
        <v>509</v>
      </c>
      <c r="J38" s="89"/>
    </row>
    <row r="39" spans="1:13" x14ac:dyDescent="0.2">
      <c r="A39" s="88" t="s">
        <v>560</v>
      </c>
      <c r="B39" s="88" t="s">
        <v>343</v>
      </c>
      <c r="C39" s="88" t="s">
        <v>308</v>
      </c>
      <c r="D39" s="89"/>
      <c r="E39" s="89">
        <v>8047200.2699999996</v>
      </c>
      <c r="F39" s="89">
        <v>79567574.659999996</v>
      </c>
      <c r="G39" s="136">
        <f>SUM(G21:G35)</f>
        <v>-71520374.390000001</v>
      </c>
      <c r="H39" s="136">
        <f>SUM(H21:H35)</f>
        <v>-56737031.859999992</v>
      </c>
      <c r="I39" s="90" t="s">
        <v>561</v>
      </c>
      <c r="J39" s="89"/>
    </row>
    <row r="40" spans="1:13" x14ac:dyDescent="0.2">
      <c r="G40" s="136">
        <f>G38+G39</f>
        <v>-5384703.7600000128</v>
      </c>
      <c r="H40" s="136">
        <f>H38+H39</f>
        <v>-4062562.6899999902</v>
      </c>
      <c r="J40" s="94"/>
    </row>
    <row r="41" spans="1:13" x14ac:dyDescent="0.2">
      <c r="G41" s="94">
        <f>-G40*5/100</f>
        <v>269235.18800000066</v>
      </c>
      <c r="H41" s="94">
        <f>-H40*5/100</f>
        <v>203128.13449999952</v>
      </c>
      <c r="I41" t="s">
        <v>80</v>
      </c>
      <c r="J41" s="94"/>
    </row>
    <row r="42" spans="1:13" x14ac:dyDescent="0.2">
      <c r="G42" s="94">
        <f>-G40-G41</f>
        <v>5115468.5720000118</v>
      </c>
      <c r="H42" s="94">
        <f>-H40-H41</f>
        <v>3859434.5554999905</v>
      </c>
      <c r="I42" t="s">
        <v>55</v>
      </c>
      <c r="J42" s="94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K63"/>
  <sheetViews>
    <sheetView showGridLines="0" showZeros="0" zoomScaleNormal="100" workbookViewId="0">
      <selection sqref="A1:C1"/>
    </sheetView>
  </sheetViews>
  <sheetFormatPr defaultColWidth="9.140625" defaultRowHeight="12.75" x14ac:dyDescent="0.2"/>
  <cols>
    <col min="1" max="1" width="4.85546875" style="4" customWidth="1"/>
    <col min="2" max="2" width="41.7109375" style="4" customWidth="1"/>
    <col min="3" max="3" width="12.85546875" style="763" hidden="1" customWidth="1"/>
    <col min="4" max="4" width="5.140625" style="25" customWidth="1"/>
    <col min="5" max="8" width="10.7109375" style="25" customWidth="1"/>
    <col min="9" max="10" width="0" style="4" hidden="1" customWidth="1"/>
    <col min="11" max="16384" width="9.140625" style="4"/>
  </cols>
  <sheetData>
    <row r="1" spans="1:11" ht="36.75" customHeight="1" x14ac:dyDescent="0.2">
      <c r="A1" s="1256" t="s">
        <v>157</v>
      </c>
      <c r="B1" s="1257"/>
      <c r="C1" s="1257"/>
      <c r="D1" s="3" t="s">
        <v>158</v>
      </c>
      <c r="E1" s="623" t="s">
        <v>9179</v>
      </c>
      <c r="F1" s="624" t="s">
        <v>9180</v>
      </c>
      <c r="G1" s="623" t="s">
        <v>9181</v>
      </c>
      <c r="H1" s="625" t="s">
        <v>9182</v>
      </c>
      <c r="J1" s="960">
        <v>1</v>
      </c>
      <c r="K1" s="1238"/>
    </row>
    <row r="2" spans="1:11" ht="13.5" thickBot="1" x14ac:dyDescent="0.25">
      <c r="A2" s="1258" t="s">
        <v>155</v>
      </c>
      <c r="B2" s="1259"/>
      <c r="C2" s="1259"/>
      <c r="D2" s="38" t="s">
        <v>156</v>
      </c>
      <c r="E2" s="38">
        <v>1</v>
      </c>
      <c r="F2" s="38">
        <v>2</v>
      </c>
      <c r="G2" s="38">
        <v>3</v>
      </c>
      <c r="H2" s="627">
        <v>4</v>
      </c>
      <c r="J2" s="960">
        <v>1</v>
      </c>
    </row>
    <row r="3" spans="1:11" x14ac:dyDescent="0.2">
      <c r="A3" s="628" t="s">
        <v>126</v>
      </c>
      <c r="B3" s="43"/>
      <c r="C3" s="758"/>
      <c r="D3" s="44" t="s">
        <v>159</v>
      </c>
      <c r="E3" s="629"/>
      <c r="F3" s="629"/>
      <c r="G3" s="630"/>
      <c r="H3" s="631"/>
      <c r="J3" s="960">
        <v>1</v>
      </c>
    </row>
    <row r="4" spans="1:11" x14ac:dyDescent="0.2">
      <c r="A4" s="13" t="s">
        <v>97</v>
      </c>
      <c r="B4" s="289" t="s">
        <v>127</v>
      </c>
      <c r="C4" s="759"/>
      <c r="D4" s="5">
        <v>69</v>
      </c>
      <c r="E4" s="8"/>
      <c r="F4" s="9"/>
      <c r="G4" s="26">
        <f>G5+G8+G9+G10+G13+G14+G16</f>
        <v>141898</v>
      </c>
      <c r="H4" s="16">
        <f>H5+H8+H9+H10+H13+H14+H16</f>
        <v>141093</v>
      </c>
      <c r="J4" s="959">
        <f t="shared" ref="J4:J53" si="0">IF(OR(AND(E4&lt;&gt;" ",E4&lt;&gt;0),AND(H4&lt;&gt;" ",H4&lt;&gt;0)),1,0)</f>
        <v>1</v>
      </c>
    </row>
    <row r="5" spans="1:11" x14ac:dyDescent="0.2">
      <c r="A5" s="10" t="s">
        <v>102</v>
      </c>
      <c r="B5" s="288" t="s">
        <v>128</v>
      </c>
      <c r="C5" s="759" t="s">
        <v>184</v>
      </c>
      <c r="D5" s="7">
        <v>70</v>
      </c>
      <c r="E5" s="11"/>
      <c r="F5" s="12"/>
      <c r="G5" s="46">
        <v>90932</v>
      </c>
      <c r="H5" s="18">
        <v>90932</v>
      </c>
      <c r="J5" s="959">
        <f t="shared" si="0"/>
        <v>1</v>
      </c>
    </row>
    <row r="6" spans="1:11" hidden="1" x14ac:dyDescent="0.2">
      <c r="A6" s="10"/>
      <c r="B6" s="384" t="s">
        <v>6622</v>
      </c>
      <c r="D6" s="7">
        <v>71</v>
      </c>
      <c r="E6" s="11"/>
      <c r="F6" s="12"/>
      <c r="G6" s="17">
        <v>0</v>
      </c>
      <c r="H6" s="18">
        <v>0</v>
      </c>
      <c r="J6" s="959">
        <f t="shared" si="0"/>
        <v>0</v>
      </c>
    </row>
    <row r="7" spans="1:11" hidden="1" x14ac:dyDescent="0.2">
      <c r="A7" s="10"/>
      <c r="B7" s="949" t="s">
        <v>7229</v>
      </c>
      <c r="D7" s="7">
        <v>72</v>
      </c>
      <c r="E7" s="11"/>
      <c r="F7" s="12"/>
      <c r="G7" s="17"/>
      <c r="H7" s="18"/>
      <c r="J7" s="959">
        <f t="shared" si="0"/>
        <v>0</v>
      </c>
    </row>
    <row r="8" spans="1:11" ht="12.75" hidden="1" customHeight="1" x14ac:dyDescent="0.2">
      <c r="A8" s="10" t="s">
        <v>103</v>
      </c>
      <c r="B8" s="288" t="s">
        <v>129</v>
      </c>
      <c r="C8" s="759" t="s">
        <v>185</v>
      </c>
      <c r="D8" s="7">
        <v>73</v>
      </c>
      <c r="E8" s="11"/>
      <c r="F8" s="12"/>
      <c r="G8" s="17"/>
      <c r="H8" s="18"/>
      <c r="J8" s="959">
        <f t="shared" si="0"/>
        <v>0</v>
      </c>
    </row>
    <row r="9" spans="1:11" ht="12.75" hidden="1" customHeight="1" x14ac:dyDescent="0.2">
      <c r="A9" s="10" t="s">
        <v>106</v>
      </c>
      <c r="B9" s="288" t="s">
        <v>130</v>
      </c>
      <c r="C9" s="759" t="s">
        <v>186</v>
      </c>
      <c r="D9" s="7">
        <v>74</v>
      </c>
      <c r="E9" s="11"/>
      <c r="F9" s="12"/>
      <c r="G9" s="17"/>
      <c r="H9" s="18"/>
      <c r="J9" s="959">
        <f t="shared" si="0"/>
        <v>0</v>
      </c>
    </row>
    <row r="10" spans="1:11" ht="12.75" hidden="1" customHeight="1" x14ac:dyDescent="0.2">
      <c r="A10" s="10" t="s">
        <v>109</v>
      </c>
      <c r="B10" s="288" t="s">
        <v>131</v>
      </c>
      <c r="C10" s="759"/>
      <c r="D10" s="5">
        <v>75</v>
      </c>
      <c r="E10" s="11"/>
      <c r="F10" s="12"/>
      <c r="G10" s="26">
        <v>0</v>
      </c>
      <c r="H10" s="16">
        <v>0</v>
      </c>
      <c r="J10" s="959">
        <f t="shared" si="0"/>
        <v>0</v>
      </c>
    </row>
    <row r="11" spans="1:11" ht="12.75" hidden="1" customHeight="1" x14ac:dyDescent="0.2">
      <c r="A11" s="10"/>
      <c r="B11" s="288" t="s">
        <v>1725</v>
      </c>
      <c r="C11" s="759" t="s">
        <v>187</v>
      </c>
      <c r="D11" s="7">
        <v>76</v>
      </c>
      <c r="E11" s="11"/>
      <c r="F11" s="12"/>
      <c r="G11" s="17"/>
      <c r="H11" s="18"/>
      <c r="J11" s="959">
        <f t="shared" si="0"/>
        <v>0</v>
      </c>
    </row>
    <row r="12" spans="1:11" ht="12.75" hidden="1" customHeight="1" x14ac:dyDescent="0.2">
      <c r="A12" s="10"/>
      <c r="B12" s="288" t="s">
        <v>1726</v>
      </c>
      <c r="C12" s="759" t="s">
        <v>188</v>
      </c>
      <c r="D12" s="7">
        <v>77</v>
      </c>
      <c r="E12" s="11"/>
      <c r="F12" s="12"/>
      <c r="G12" s="17"/>
      <c r="H12" s="18"/>
      <c r="J12" s="959">
        <f t="shared" si="0"/>
        <v>0</v>
      </c>
    </row>
    <row r="13" spans="1:11" x14ac:dyDescent="0.2">
      <c r="A13" s="10" t="s">
        <v>132</v>
      </c>
      <c r="B13" s="288" t="s">
        <v>133</v>
      </c>
      <c r="C13" s="759" t="s">
        <v>189</v>
      </c>
      <c r="D13" s="7">
        <v>78</v>
      </c>
      <c r="E13" s="11"/>
      <c r="F13" s="12"/>
      <c r="G13" s="17">
        <v>2197</v>
      </c>
      <c r="H13" s="18">
        <v>2197</v>
      </c>
      <c r="J13" s="959">
        <f t="shared" si="0"/>
        <v>1</v>
      </c>
    </row>
    <row r="14" spans="1:11" ht="25.5" customHeight="1" x14ac:dyDescent="0.2">
      <c r="A14" s="10" t="s">
        <v>134</v>
      </c>
      <c r="B14" s="288" t="s">
        <v>135</v>
      </c>
      <c r="C14" s="759"/>
      <c r="D14" s="5">
        <v>79</v>
      </c>
      <c r="E14" s="11"/>
      <c r="F14" s="12"/>
      <c r="G14" s="26">
        <v>41604</v>
      </c>
      <c r="H14" s="16">
        <v>41604</v>
      </c>
      <c r="J14" s="959">
        <f t="shared" si="0"/>
        <v>1</v>
      </c>
    </row>
    <row r="15" spans="1:11" ht="13.5" hidden="1" customHeight="1" x14ac:dyDescent="0.2">
      <c r="A15" s="10"/>
      <c r="B15" s="288" t="s">
        <v>183</v>
      </c>
      <c r="C15" s="759" t="s">
        <v>190</v>
      </c>
      <c r="D15" s="7">
        <v>81</v>
      </c>
      <c r="E15" s="11"/>
      <c r="F15" s="12"/>
      <c r="G15" s="17"/>
      <c r="H15" s="18"/>
      <c r="J15" s="959">
        <f t="shared" si="0"/>
        <v>0</v>
      </c>
    </row>
    <row r="16" spans="1:11" ht="15" customHeight="1" x14ac:dyDescent="0.2">
      <c r="A16" s="10" t="s">
        <v>136</v>
      </c>
      <c r="B16" s="288" t="s">
        <v>137</v>
      </c>
      <c r="C16" s="759"/>
      <c r="D16" s="7">
        <v>82</v>
      </c>
      <c r="E16" s="11"/>
      <c r="F16" s="12"/>
      <c r="G16" s="17">
        <v>7165</v>
      </c>
      <c r="H16" s="18">
        <v>6360</v>
      </c>
      <c r="I16" s="128"/>
      <c r="J16" s="959">
        <f t="shared" si="0"/>
        <v>1</v>
      </c>
    </row>
    <row r="17" spans="1:10" hidden="1" x14ac:dyDescent="0.2">
      <c r="A17" s="13" t="s">
        <v>98</v>
      </c>
      <c r="B17" s="289" t="s">
        <v>138</v>
      </c>
      <c r="C17" s="759"/>
      <c r="D17" s="5">
        <v>83</v>
      </c>
      <c r="E17" s="14"/>
      <c r="F17" s="14"/>
      <c r="G17" s="14"/>
      <c r="H17" s="16"/>
      <c r="J17" s="959">
        <f t="shared" si="0"/>
        <v>0</v>
      </c>
    </row>
    <row r="18" spans="1:10" x14ac:dyDescent="0.2">
      <c r="A18" s="13" t="s">
        <v>100</v>
      </c>
      <c r="B18" s="289" t="s">
        <v>139</v>
      </c>
      <c r="C18" s="759"/>
      <c r="D18" s="5">
        <v>84</v>
      </c>
      <c r="E18" s="26">
        <f>SUM(E19:E27)</f>
        <v>39095</v>
      </c>
      <c r="F18" s="26">
        <f>SUM(F19:F27)</f>
        <v>3516</v>
      </c>
      <c r="G18" s="26">
        <f>SUM(G19:G27)</f>
        <v>35579</v>
      </c>
      <c r="H18" s="16">
        <f>SUM(H19:H27)</f>
        <v>33070</v>
      </c>
      <c r="J18" s="959">
        <f t="shared" si="0"/>
        <v>1</v>
      </c>
    </row>
    <row r="19" spans="1:10" x14ac:dyDescent="0.2">
      <c r="A19" s="6"/>
      <c r="B19" s="288" t="s">
        <v>1727</v>
      </c>
      <c r="C19" s="759" t="s">
        <v>206</v>
      </c>
      <c r="D19" s="7">
        <v>85</v>
      </c>
      <c r="E19" s="17">
        <v>2618</v>
      </c>
      <c r="F19" s="17">
        <v>172</v>
      </c>
      <c r="G19" s="17">
        <v>2446</v>
      </c>
      <c r="H19" s="18">
        <v>2547</v>
      </c>
      <c r="J19" s="959">
        <f t="shared" si="0"/>
        <v>1</v>
      </c>
    </row>
    <row r="20" spans="1:10" ht="13.5" hidden="1" customHeight="1" x14ac:dyDescent="0.2">
      <c r="A20" s="6"/>
      <c r="B20" s="288" t="s">
        <v>140</v>
      </c>
      <c r="C20" s="759" t="s">
        <v>191</v>
      </c>
      <c r="D20" s="7">
        <v>86</v>
      </c>
      <c r="E20" s="17"/>
      <c r="F20" s="17"/>
      <c r="G20" s="17">
        <f t="shared" ref="G20:G27" si="1">E20-F20</f>
        <v>0</v>
      </c>
      <c r="H20" s="18">
        <v>0</v>
      </c>
      <c r="J20" s="959">
        <f t="shared" si="0"/>
        <v>0</v>
      </c>
    </row>
    <row r="21" spans="1:10" ht="25.5" x14ac:dyDescent="0.2">
      <c r="A21" s="6"/>
      <c r="B21" s="384" t="s">
        <v>9159</v>
      </c>
      <c r="C21" s="759" t="s">
        <v>192</v>
      </c>
      <c r="D21" s="7">
        <v>87</v>
      </c>
      <c r="E21" s="17">
        <v>36477</v>
      </c>
      <c r="F21" s="17">
        <v>3344</v>
      </c>
      <c r="G21" s="17">
        <v>33133</v>
      </c>
      <c r="H21" s="18">
        <v>30523</v>
      </c>
      <c r="J21" s="959">
        <f t="shared" si="0"/>
        <v>1</v>
      </c>
    </row>
    <row r="22" spans="1:10" hidden="1" x14ac:dyDescent="0.2">
      <c r="A22" s="6"/>
      <c r="B22" s="384" t="s">
        <v>9209</v>
      </c>
      <c r="C22" s="759" t="s">
        <v>192</v>
      </c>
      <c r="D22" s="7">
        <v>88</v>
      </c>
      <c r="E22" s="17"/>
      <c r="F22" s="17"/>
      <c r="G22" s="17">
        <f t="shared" si="1"/>
        <v>0</v>
      </c>
      <c r="H22" s="18">
        <v>0</v>
      </c>
      <c r="J22" s="959">
        <f t="shared" si="0"/>
        <v>0</v>
      </c>
    </row>
    <row r="23" spans="1:10" hidden="1" x14ac:dyDescent="0.2">
      <c r="A23" s="1118"/>
      <c r="B23" s="1056"/>
      <c r="C23" s="759" t="s">
        <v>193</v>
      </c>
      <c r="D23" s="7">
        <v>89</v>
      </c>
      <c r="E23" s="17">
        <v>0</v>
      </c>
      <c r="F23" s="17"/>
      <c r="G23" s="17">
        <f t="shared" si="1"/>
        <v>0</v>
      </c>
      <c r="H23" s="18">
        <v>0</v>
      </c>
      <c r="J23" s="959">
        <f t="shared" si="0"/>
        <v>0</v>
      </c>
    </row>
    <row r="24" spans="1:10" ht="14.25" hidden="1" customHeight="1" x14ac:dyDescent="0.2">
      <c r="A24" s="6"/>
      <c r="B24" s="288" t="s">
        <v>1728</v>
      </c>
      <c r="C24" s="759" t="s">
        <v>207</v>
      </c>
      <c r="D24" s="7">
        <v>90</v>
      </c>
      <c r="E24" s="17"/>
      <c r="F24" s="17"/>
      <c r="G24" s="17">
        <f t="shared" si="1"/>
        <v>0</v>
      </c>
      <c r="H24" s="18">
        <v>0</v>
      </c>
      <c r="J24" s="959">
        <f t="shared" si="0"/>
        <v>0</v>
      </c>
    </row>
    <row r="25" spans="1:10" ht="38.25" hidden="1" customHeight="1" x14ac:dyDescent="0.2">
      <c r="A25" s="1118"/>
      <c r="B25" s="1056"/>
      <c r="C25" s="759"/>
      <c r="D25" s="7">
        <v>91</v>
      </c>
      <c r="E25" s="17"/>
      <c r="F25" s="17"/>
      <c r="G25" s="17">
        <f t="shared" si="1"/>
        <v>0</v>
      </c>
      <c r="H25" s="18"/>
      <c r="J25" s="959">
        <f t="shared" si="0"/>
        <v>0</v>
      </c>
    </row>
    <row r="26" spans="1:10" ht="14.25" hidden="1" customHeight="1" x14ac:dyDescent="0.2">
      <c r="A26" s="1118"/>
      <c r="B26" s="1056"/>
      <c r="C26" s="759"/>
      <c r="D26" s="7">
        <v>92</v>
      </c>
      <c r="E26" s="17"/>
      <c r="F26" s="17"/>
      <c r="G26" s="17">
        <f t="shared" si="1"/>
        <v>0</v>
      </c>
      <c r="H26" s="18"/>
      <c r="J26" s="959">
        <f t="shared" si="0"/>
        <v>0</v>
      </c>
    </row>
    <row r="27" spans="1:10" ht="14.25" hidden="1" customHeight="1" x14ac:dyDescent="0.2">
      <c r="A27" s="1118"/>
      <c r="B27" s="1056"/>
      <c r="C27" s="759"/>
      <c r="D27" s="7">
        <v>93</v>
      </c>
      <c r="E27" s="17"/>
      <c r="F27" s="17"/>
      <c r="G27" s="17">
        <f t="shared" si="1"/>
        <v>0</v>
      </c>
      <c r="H27" s="18"/>
      <c r="J27" s="959">
        <f t="shared" si="0"/>
        <v>0</v>
      </c>
    </row>
    <row r="28" spans="1:10" ht="27" hidden="1" customHeight="1" x14ac:dyDescent="0.2">
      <c r="A28" s="13" t="s">
        <v>111</v>
      </c>
      <c r="B28" s="289" t="s">
        <v>141</v>
      </c>
      <c r="C28" s="759" t="s">
        <v>194</v>
      </c>
      <c r="D28" s="5">
        <v>94</v>
      </c>
      <c r="E28" s="19"/>
      <c r="F28" s="19"/>
      <c r="G28" s="14"/>
      <c r="H28" s="16"/>
      <c r="J28" s="959">
        <f t="shared" si="0"/>
        <v>0</v>
      </c>
    </row>
    <row r="29" spans="1:10" ht="14.25" customHeight="1" x14ac:dyDescent="0.2">
      <c r="A29" s="13" t="s">
        <v>112</v>
      </c>
      <c r="B29" s="289" t="s">
        <v>572</v>
      </c>
      <c r="C29" s="759"/>
      <c r="D29" s="5">
        <v>95</v>
      </c>
      <c r="E29" s="8"/>
      <c r="F29" s="9"/>
      <c r="G29" s="26">
        <f>SUM(G30:G32)</f>
        <v>2111</v>
      </c>
      <c r="H29" s="16">
        <f>SUM(H30:H32)</f>
        <v>1934</v>
      </c>
      <c r="J29" s="959">
        <f t="shared" si="0"/>
        <v>1</v>
      </c>
    </row>
    <row r="30" spans="1:10" ht="15" hidden="1" customHeight="1" x14ac:dyDescent="0.2">
      <c r="A30" s="6"/>
      <c r="B30" s="384" t="s">
        <v>9210</v>
      </c>
      <c r="C30" s="759" t="s">
        <v>195</v>
      </c>
      <c r="D30" s="7">
        <v>96</v>
      </c>
      <c r="E30" s="11"/>
      <c r="F30" s="12"/>
      <c r="G30" s="17"/>
      <c r="H30" s="18"/>
      <c r="J30" s="959">
        <f t="shared" si="0"/>
        <v>0</v>
      </c>
    </row>
    <row r="31" spans="1:10" hidden="1" x14ac:dyDescent="0.2">
      <c r="A31" s="6"/>
      <c r="B31" s="288" t="s">
        <v>142</v>
      </c>
      <c r="C31" s="759" t="s">
        <v>208</v>
      </c>
      <c r="D31" s="7">
        <v>97</v>
      </c>
      <c r="E31" s="11"/>
      <c r="F31" s="12"/>
      <c r="G31" s="17"/>
      <c r="H31" s="18"/>
      <c r="J31" s="959">
        <f t="shared" si="0"/>
        <v>0</v>
      </c>
    </row>
    <row r="32" spans="1:10" x14ac:dyDescent="0.2">
      <c r="A32" s="6"/>
      <c r="B32" s="288" t="s">
        <v>143</v>
      </c>
      <c r="C32" s="759" t="s">
        <v>5983</v>
      </c>
      <c r="D32" s="7">
        <v>98</v>
      </c>
      <c r="E32" s="11"/>
      <c r="F32" s="12"/>
      <c r="G32" s="17">
        <v>2111</v>
      </c>
      <c r="H32" s="18">
        <v>1934</v>
      </c>
      <c r="J32" s="959">
        <f t="shared" si="0"/>
        <v>1</v>
      </c>
    </row>
    <row r="33" spans="1:10" hidden="1" x14ac:dyDescent="0.2">
      <c r="A33" s="13" t="s">
        <v>117</v>
      </c>
      <c r="B33" s="289" t="s">
        <v>144</v>
      </c>
      <c r="C33" s="759" t="s">
        <v>196</v>
      </c>
      <c r="D33" s="5">
        <v>99</v>
      </c>
      <c r="E33" s="11"/>
      <c r="F33" s="12"/>
      <c r="G33" s="14"/>
      <c r="H33" s="16"/>
      <c r="J33" s="959">
        <f t="shared" si="0"/>
        <v>0</v>
      </c>
    </row>
    <row r="34" spans="1:10" x14ac:dyDescent="0.2">
      <c r="A34" s="13" t="s">
        <v>121</v>
      </c>
      <c r="B34" s="1055" t="s">
        <v>9211</v>
      </c>
      <c r="C34" s="759"/>
      <c r="D34" s="5">
        <v>100</v>
      </c>
      <c r="E34" s="11"/>
      <c r="F34" s="12"/>
      <c r="G34" s="26">
        <f>G35+G39+G40+G42+G43+G48</f>
        <v>2350</v>
      </c>
      <c r="H34" s="16">
        <f>H35+H39+H40+H42+H43+H48</f>
        <v>2757</v>
      </c>
      <c r="J34" s="959">
        <f t="shared" si="0"/>
        <v>1</v>
      </c>
    </row>
    <row r="35" spans="1:10" ht="13.5" customHeight="1" x14ac:dyDescent="0.2">
      <c r="A35" s="10" t="s">
        <v>102</v>
      </c>
      <c r="B35" s="288" t="s">
        <v>145</v>
      </c>
      <c r="C35" s="759"/>
      <c r="D35" s="5">
        <v>101</v>
      </c>
      <c r="E35" s="11"/>
      <c r="F35" s="12"/>
      <c r="G35" s="26">
        <v>128</v>
      </c>
      <c r="H35" s="16">
        <v>120</v>
      </c>
      <c r="J35" s="959">
        <f t="shared" si="0"/>
        <v>1</v>
      </c>
    </row>
    <row r="36" spans="1:10" ht="13.5" hidden="1" customHeight="1" x14ac:dyDescent="0.2">
      <c r="A36" s="10"/>
      <c r="B36" s="288" t="s">
        <v>1729</v>
      </c>
      <c r="C36" s="759"/>
      <c r="D36" s="7">
        <v>104</v>
      </c>
      <c r="E36" s="11"/>
      <c r="F36" s="12"/>
      <c r="G36" s="17"/>
      <c r="H36" s="18"/>
      <c r="J36" s="959">
        <f t="shared" si="0"/>
        <v>0</v>
      </c>
    </row>
    <row r="37" spans="1:10" ht="25.5" hidden="1" customHeight="1" x14ac:dyDescent="0.2">
      <c r="A37" s="10"/>
      <c r="B37" s="288" t="s">
        <v>1730</v>
      </c>
      <c r="C37" s="759"/>
      <c r="D37" s="7">
        <v>105</v>
      </c>
      <c r="E37" s="11"/>
      <c r="F37" s="12"/>
      <c r="G37" s="17"/>
      <c r="H37" s="18"/>
      <c r="J37" s="959">
        <f t="shared" si="0"/>
        <v>0</v>
      </c>
    </row>
    <row r="38" spans="1:10" ht="15" hidden="1" customHeight="1" x14ac:dyDescent="0.2">
      <c r="A38" s="10"/>
      <c r="B38" s="949" t="s">
        <v>7230</v>
      </c>
      <c r="C38" s="759"/>
      <c r="D38" s="7">
        <v>106</v>
      </c>
      <c r="E38" s="11"/>
      <c r="F38" s="12"/>
      <c r="G38" s="17"/>
      <c r="H38" s="18"/>
      <c r="J38" s="959">
        <f t="shared" si="0"/>
        <v>0</v>
      </c>
    </row>
    <row r="39" spans="1:10" ht="15" hidden="1" customHeight="1" x14ac:dyDescent="0.2">
      <c r="A39" s="10" t="s">
        <v>103</v>
      </c>
      <c r="B39" s="288" t="s">
        <v>146</v>
      </c>
      <c r="C39" s="759" t="s">
        <v>197</v>
      </c>
      <c r="D39" s="7">
        <v>107</v>
      </c>
      <c r="E39" s="11"/>
      <c r="F39" s="12"/>
      <c r="G39" s="17">
        <v>0</v>
      </c>
      <c r="H39" s="18">
        <v>0</v>
      </c>
      <c r="J39" s="959"/>
    </row>
    <row r="40" spans="1:10" ht="13.5" hidden="1" customHeight="1" x14ac:dyDescent="0.2">
      <c r="A40" s="10" t="s">
        <v>106</v>
      </c>
      <c r="B40" s="384" t="s">
        <v>6624</v>
      </c>
      <c r="C40" s="759"/>
      <c r="D40" s="5">
        <v>108</v>
      </c>
      <c r="E40" s="11"/>
      <c r="F40" s="12"/>
      <c r="G40" s="26">
        <f>G41</f>
        <v>0</v>
      </c>
      <c r="H40" s="16">
        <f>H41</f>
        <v>0</v>
      </c>
      <c r="J40" s="959">
        <f t="shared" si="0"/>
        <v>0</v>
      </c>
    </row>
    <row r="41" spans="1:10" hidden="1" x14ac:dyDescent="0.2">
      <c r="A41" s="10"/>
      <c r="B41" s="384" t="s">
        <v>6625</v>
      </c>
      <c r="C41" s="759" t="s">
        <v>198</v>
      </c>
      <c r="D41" s="7">
        <v>109</v>
      </c>
      <c r="E41" s="11"/>
      <c r="F41" s="12"/>
      <c r="G41" s="17"/>
      <c r="H41" s="18"/>
      <c r="J41" s="959">
        <f t="shared" si="0"/>
        <v>0</v>
      </c>
    </row>
    <row r="42" spans="1:10" x14ac:dyDescent="0.2">
      <c r="A42" s="10" t="s">
        <v>109</v>
      </c>
      <c r="B42" s="288" t="s">
        <v>147</v>
      </c>
      <c r="C42" s="759" t="s">
        <v>5985</v>
      </c>
      <c r="D42" s="7">
        <v>110</v>
      </c>
      <c r="E42" s="11"/>
      <c r="F42" s="12"/>
      <c r="G42" s="17">
        <v>7</v>
      </c>
      <c r="H42" s="18">
        <v>24</v>
      </c>
      <c r="J42" s="959">
        <f t="shared" si="0"/>
        <v>1</v>
      </c>
    </row>
    <row r="43" spans="1:10" x14ac:dyDescent="0.2">
      <c r="A43" s="10" t="s">
        <v>132</v>
      </c>
      <c r="B43" s="288" t="s">
        <v>148</v>
      </c>
      <c r="C43" s="759"/>
      <c r="D43" s="5">
        <v>111</v>
      </c>
      <c r="E43" s="11"/>
      <c r="F43" s="12"/>
      <c r="G43" s="26">
        <v>2215</v>
      </c>
      <c r="H43" s="16">
        <v>2613</v>
      </c>
      <c r="J43" s="959">
        <f t="shared" si="0"/>
        <v>1</v>
      </c>
    </row>
    <row r="44" spans="1:10" ht="23.25" customHeight="1" x14ac:dyDescent="0.2">
      <c r="A44" s="10"/>
      <c r="B44" s="288" t="s">
        <v>1731</v>
      </c>
      <c r="C44" s="760" t="s">
        <v>5984</v>
      </c>
      <c r="D44" s="7">
        <v>112</v>
      </c>
      <c r="E44" s="11"/>
      <c r="F44" s="12"/>
      <c r="G44" s="17">
        <v>683</v>
      </c>
      <c r="H44" s="18">
        <v>653</v>
      </c>
      <c r="J44" s="959">
        <f t="shared" si="0"/>
        <v>1</v>
      </c>
    </row>
    <row r="45" spans="1:10" ht="12.75" hidden="1" customHeight="1" x14ac:dyDescent="0.2">
      <c r="A45" s="10"/>
      <c r="B45" s="949" t="s">
        <v>7231</v>
      </c>
      <c r="C45" s="760"/>
      <c r="D45" s="7">
        <v>114</v>
      </c>
      <c r="E45" s="11"/>
      <c r="F45" s="12"/>
      <c r="G45" s="17"/>
      <c r="H45" s="18"/>
      <c r="J45" s="959">
        <f t="shared" si="0"/>
        <v>0</v>
      </c>
    </row>
    <row r="46" spans="1:10" ht="12.75" hidden="1" customHeight="1" x14ac:dyDescent="0.2">
      <c r="A46" s="10"/>
      <c r="B46" s="288" t="s">
        <v>7232</v>
      </c>
      <c r="C46" s="760"/>
      <c r="D46" s="7">
        <v>115</v>
      </c>
      <c r="E46" s="11"/>
      <c r="F46" s="12"/>
      <c r="G46" s="17"/>
      <c r="H46" s="18"/>
      <c r="J46" s="959">
        <f t="shared" si="0"/>
        <v>0</v>
      </c>
    </row>
    <row r="47" spans="1:10" ht="25.5" hidden="1" x14ac:dyDescent="0.2">
      <c r="A47" s="10"/>
      <c r="B47" s="288" t="s">
        <v>7233</v>
      </c>
      <c r="C47" s="759" t="s">
        <v>199</v>
      </c>
      <c r="D47" s="7">
        <v>116</v>
      </c>
      <c r="E47" s="11"/>
      <c r="F47" s="12"/>
      <c r="G47" s="17"/>
      <c r="H47" s="18"/>
      <c r="J47" s="959">
        <f t="shared" si="0"/>
        <v>0</v>
      </c>
    </row>
    <row r="48" spans="1:10" hidden="1" x14ac:dyDescent="0.2">
      <c r="A48" s="10" t="s">
        <v>134</v>
      </c>
      <c r="B48" s="288" t="s">
        <v>149</v>
      </c>
      <c r="C48" s="759"/>
      <c r="D48" s="7">
        <v>117</v>
      </c>
      <c r="E48" s="11"/>
      <c r="F48" s="12"/>
      <c r="G48" s="17"/>
      <c r="H48" s="18"/>
      <c r="J48" s="959">
        <f t="shared" si="0"/>
        <v>0</v>
      </c>
    </row>
    <row r="49" spans="1:10" hidden="1" x14ac:dyDescent="0.2">
      <c r="A49" s="10" t="s">
        <v>136</v>
      </c>
      <c r="B49" s="384" t="s">
        <v>6623</v>
      </c>
      <c r="C49" s="759"/>
      <c r="D49" s="7">
        <v>118</v>
      </c>
      <c r="E49" s="11"/>
      <c r="F49" s="12"/>
      <c r="G49" s="17"/>
      <c r="H49" s="18"/>
      <c r="J49" s="959">
        <f t="shared" si="0"/>
        <v>0</v>
      </c>
    </row>
    <row r="50" spans="1:10" x14ac:dyDescent="0.2">
      <c r="A50" s="20" t="s">
        <v>150</v>
      </c>
      <c r="B50" s="289" t="s">
        <v>151</v>
      </c>
      <c r="C50" s="759"/>
      <c r="D50" s="5">
        <v>119</v>
      </c>
      <c r="E50" s="11"/>
      <c r="F50" s="12"/>
      <c r="G50" s="26">
        <f>SUM(G51+G52)</f>
        <v>171</v>
      </c>
      <c r="H50" s="16">
        <f>SUM(H51+H52)</f>
        <v>204</v>
      </c>
      <c r="J50" s="959">
        <f t="shared" si="0"/>
        <v>1</v>
      </c>
    </row>
    <row r="51" spans="1:10" hidden="1" x14ac:dyDescent="0.2">
      <c r="A51" s="10" t="s">
        <v>102</v>
      </c>
      <c r="B51" s="288" t="s">
        <v>152</v>
      </c>
      <c r="C51" s="759" t="s">
        <v>200</v>
      </c>
      <c r="D51" s="7">
        <v>120</v>
      </c>
      <c r="E51" s="11"/>
      <c r="F51" s="12"/>
      <c r="G51" s="17"/>
      <c r="H51" s="18"/>
      <c r="J51" s="959">
        <f t="shared" si="0"/>
        <v>0</v>
      </c>
    </row>
    <row r="52" spans="1:10" x14ac:dyDescent="0.2">
      <c r="A52" s="10" t="s">
        <v>103</v>
      </c>
      <c r="B52" s="384" t="s">
        <v>9849</v>
      </c>
      <c r="C52" s="759"/>
      <c r="D52" s="5">
        <v>121</v>
      </c>
      <c r="E52" s="11"/>
      <c r="F52" s="12"/>
      <c r="G52" s="26">
        <v>171</v>
      </c>
      <c r="H52" s="16">
        <v>204</v>
      </c>
      <c r="J52" s="959">
        <f t="shared" si="0"/>
        <v>1</v>
      </c>
    </row>
    <row r="53" spans="1:10" ht="15.75" thickBot="1" x14ac:dyDescent="0.3">
      <c r="A53" s="21" t="s">
        <v>153</v>
      </c>
      <c r="B53" s="22"/>
      <c r="C53" s="762"/>
      <c r="D53" s="23">
        <v>123</v>
      </c>
      <c r="E53" s="54"/>
      <c r="F53" s="55"/>
      <c r="G53" s="45">
        <f>G4+G17+G18+G28+G29+G33+G34+G50</f>
        <v>182109</v>
      </c>
      <c r="H53" s="979">
        <f>H4+H17+H18+H28+H29+H33+H34+H50</f>
        <v>179058</v>
      </c>
      <c r="I53" s="128"/>
      <c r="J53" s="959">
        <f t="shared" si="0"/>
        <v>1</v>
      </c>
    </row>
    <row r="54" spans="1:10" x14ac:dyDescent="0.2">
      <c r="A54" s="290" t="s">
        <v>569</v>
      </c>
      <c r="B54" s="291"/>
      <c r="C54" s="977"/>
      <c r="D54" s="34"/>
      <c r="E54" s="976"/>
      <c r="F54" s="976"/>
      <c r="G54" s="661"/>
      <c r="H54" s="978"/>
      <c r="I54" s="128"/>
      <c r="J54" s="960">
        <v>1</v>
      </c>
    </row>
    <row r="55" spans="1:10" ht="13.5" thickBot="1" x14ac:dyDescent="0.25">
      <c r="A55" s="129"/>
      <c r="B55" s="130"/>
      <c r="C55" s="977"/>
      <c r="D55" s="34"/>
      <c r="E55" s="976"/>
      <c r="F55" s="976"/>
      <c r="G55" s="661"/>
      <c r="H55" s="978"/>
      <c r="I55" s="128"/>
      <c r="J55" s="960">
        <v>1</v>
      </c>
    </row>
    <row r="56" spans="1:10" x14ac:dyDescent="0.2">
      <c r="A56" s="1252" t="s">
        <v>9863</v>
      </c>
      <c r="B56" s="1253"/>
      <c r="C56" s="984"/>
      <c r="D56" s="989" t="s">
        <v>213</v>
      </c>
      <c r="E56" s="85"/>
      <c r="F56" s="85"/>
      <c r="G56" s="85"/>
      <c r="H56" s="143"/>
      <c r="J56" s="960">
        <v>1</v>
      </c>
    </row>
    <row r="57" spans="1:10" x14ac:dyDescent="0.2">
      <c r="A57" s="1254"/>
      <c r="B57" s="1255"/>
      <c r="C57" s="985"/>
      <c r="D57" s="990" t="s">
        <v>9864</v>
      </c>
      <c r="E57" s="83"/>
      <c r="F57" s="83"/>
      <c r="G57" s="83"/>
      <c r="H57" s="144"/>
      <c r="J57" s="960">
        <v>1</v>
      </c>
    </row>
    <row r="58" spans="1:10" x14ac:dyDescent="0.2">
      <c r="A58" s="57" t="s">
        <v>211</v>
      </c>
      <c r="B58" s="980"/>
      <c r="C58" s="985"/>
      <c r="D58" s="990" t="s">
        <v>789</v>
      </c>
      <c r="E58" s="83"/>
      <c r="F58" s="83"/>
      <c r="G58" s="83"/>
      <c r="H58" s="144"/>
      <c r="J58" s="960">
        <v>1</v>
      </c>
    </row>
    <row r="59" spans="1:10" x14ac:dyDescent="0.2">
      <c r="A59" s="1254"/>
      <c r="B59" s="1255"/>
      <c r="C59" s="986"/>
      <c r="D59" s="991"/>
      <c r="E59" s="56"/>
      <c r="F59" s="56"/>
      <c r="G59" s="56"/>
      <c r="H59" s="87"/>
      <c r="J59" s="960">
        <v>1</v>
      </c>
    </row>
    <row r="60" spans="1:10" ht="13.5" thickBot="1" x14ac:dyDescent="0.25">
      <c r="A60" s="1260" t="s">
        <v>986</v>
      </c>
      <c r="B60" s="1261"/>
      <c r="C60" s="987"/>
      <c r="D60" s="992" t="s">
        <v>8553</v>
      </c>
      <c r="E60" s="981"/>
      <c r="F60" s="981"/>
      <c r="G60" s="982" t="s">
        <v>7274</v>
      </c>
      <c r="H60" s="983"/>
      <c r="J60" s="960">
        <v>1</v>
      </c>
    </row>
    <row r="61" spans="1:10" x14ac:dyDescent="0.2">
      <c r="A61" s="1262" t="s">
        <v>212</v>
      </c>
      <c r="B61" s="1263"/>
      <c r="C61" s="984"/>
      <c r="D61" s="990" t="s">
        <v>214</v>
      </c>
      <c r="E61" s="83"/>
      <c r="F61" s="83"/>
      <c r="G61" s="83"/>
      <c r="H61" s="144"/>
      <c r="J61" s="960">
        <v>1</v>
      </c>
    </row>
    <row r="62" spans="1:10" x14ac:dyDescent="0.2">
      <c r="A62" s="1254"/>
      <c r="B62" s="1255"/>
      <c r="C62" s="986"/>
      <c r="D62" s="991" t="s">
        <v>210</v>
      </c>
      <c r="E62" s="56"/>
      <c r="F62" s="56"/>
      <c r="G62" s="56"/>
      <c r="H62" s="87"/>
      <c r="J62" s="960">
        <v>1</v>
      </c>
    </row>
    <row r="63" spans="1:10" ht="13.5" thickBot="1" x14ac:dyDescent="0.25">
      <c r="A63" s="1250"/>
      <c r="B63" s="1251"/>
      <c r="C63" s="988"/>
      <c r="D63" s="993"/>
      <c r="E63" s="86"/>
      <c r="F63" s="86"/>
      <c r="G63" s="86"/>
      <c r="H63" s="84"/>
      <c r="J63" s="960">
        <v>1</v>
      </c>
    </row>
  </sheetData>
  <sheetProtection selectLockedCells="1"/>
  <autoFilter ref="J1:J63" xr:uid="{00000000-0009-0000-0000-000001000000}">
    <filterColumn colId="0">
      <customFilters>
        <customFilter operator="notEqual" val=" "/>
      </customFilters>
    </filterColumn>
  </autoFilter>
  <mergeCells count="9">
    <mergeCell ref="A63:B63"/>
    <mergeCell ref="A56:B56"/>
    <mergeCell ref="A57:B57"/>
    <mergeCell ref="A1:C1"/>
    <mergeCell ref="A2:C2"/>
    <mergeCell ref="A59:B59"/>
    <mergeCell ref="A60:B60"/>
    <mergeCell ref="A61:B61"/>
    <mergeCell ref="A62:B62"/>
  </mergeCells>
  <phoneticPr fontId="2" type="noConversion"/>
  <pageMargins left="0.47244094488188981" right="0.43307086614173229" top="0.62992125984251968" bottom="0.98425196850393704" header="0.51181102362204722" footer="0.51181102362204722"/>
  <pageSetup paperSize="9" orientation="portrait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251"/>
  <sheetViews>
    <sheetView topLeftCell="A97" workbookViewId="0">
      <selection activeCell="K123" sqref="K123"/>
    </sheetView>
  </sheetViews>
  <sheetFormatPr defaultColWidth="9.140625" defaultRowHeight="12.75" x14ac:dyDescent="0.2"/>
  <cols>
    <col min="1" max="2" width="4" style="388" bestFit="1" customWidth="1"/>
    <col min="3" max="3" width="12.42578125" style="388" bestFit="1" customWidth="1"/>
    <col min="4" max="4" width="8.5703125" style="389" bestFit="1" customWidth="1"/>
    <col min="5" max="5" width="11.7109375" style="389" bestFit="1" customWidth="1"/>
    <col min="6" max="6" width="11.5703125" style="389" bestFit="1" customWidth="1"/>
    <col min="7" max="7" width="11.7109375" style="389" bestFit="1" customWidth="1"/>
    <col min="8" max="8" width="49" style="390" bestFit="1" customWidth="1"/>
    <col min="9" max="9" width="8.42578125" bestFit="1" customWidth="1"/>
    <col min="11" max="11" width="11.57031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 t="s">
        <v>1128</v>
      </c>
    </row>
    <row r="4" spans="1:9" x14ac:dyDescent="0.2">
      <c r="A4" s="388" t="s">
        <v>1129</v>
      </c>
      <c r="B4" s="388" t="s">
        <v>1472</v>
      </c>
      <c r="C4" s="388" t="s">
        <v>1473</v>
      </c>
      <c r="E4" s="389">
        <v>124850</v>
      </c>
      <c r="G4" s="389" t="s">
        <v>1474</v>
      </c>
      <c r="H4" s="390" t="s">
        <v>1475</v>
      </c>
      <c r="I4">
        <v>500</v>
      </c>
    </row>
    <row r="5" spans="1:9" x14ac:dyDescent="0.2">
      <c r="A5" s="388" t="s">
        <v>1129</v>
      </c>
      <c r="B5" s="388" t="s">
        <v>1472</v>
      </c>
      <c r="C5" s="388" t="s">
        <v>1476</v>
      </c>
      <c r="E5" s="389">
        <v>40000</v>
      </c>
      <c r="G5" s="389" t="s">
        <v>1323</v>
      </c>
      <c r="H5" s="390" t="s">
        <v>1477</v>
      </c>
      <c r="I5">
        <v>900</v>
      </c>
    </row>
    <row r="6" spans="1:9" x14ac:dyDescent="0.2">
      <c r="A6" s="388" t="s">
        <v>1129</v>
      </c>
      <c r="B6" s="388" t="s">
        <v>1472</v>
      </c>
      <c r="C6" s="388" t="s">
        <v>1478</v>
      </c>
      <c r="E6" s="389">
        <v>1800</v>
      </c>
      <c r="G6" s="389" t="s">
        <v>1479</v>
      </c>
      <c r="H6" s="390" t="s">
        <v>1480</v>
      </c>
      <c r="I6">
        <v>900</v>
      </c>
    </row>
    <row r="7" spans="1:9" x14ac:dyDescent="0.2">
      <c r="A7" s="388" t="s">
        <v>1129</v>
      </c>
      <c r="B7" s="388" t="s">
        <v>1472</v>
      </c>
      <c r="C7" s="388" t="s">
        <v>1481</v>
      </c>
      <c r="E7" s="389">
        <v>30000</v>
      </c>
      <c r="G7" s="389" t="s">
        <v>1482</v>
      </c>
      <c r="H7" s="390" t="s">
        <v>1483</v>
      </c>
      <c r="I7">
        <v>900</v>
      </c>
    </row>
    <row r="8" spans="1:9" x14ac:dyDescent="0.2">
      <c r="A8" s="388" t="s">
        <v>1129</v>
      </c>
      <c r="B8" s="388" t="s">
        <v>1472</v>
      </c>
      <c r="C8" s="388" t="s">
        <v>1484</v>
      </c>
      <c r="E8" s="389">
        <v>4639.68</v>
      </c>
      <c r="G8" s="389" t="s">
        <v>1485</v>
      </c>
      <c r="H8" s="390" t="s">
        <v>1486</v>
      </c>
      <c r="I8">
        <v>900</v>
      </c>
    </row>
    <row r="9" spans="1:9" x14ac:dyDescent="0.2">
      <c r="A9" s="388" t="s">
        <v>1129</v>
      </c>
      <c r="B9" s="388" t="s">
        <v>1472</v>
      </c>
      <c r="C9" s="388" t="s">
        <v>1487</v>
      </c>
      <c r="E9" s="389">
        <v>3060</v>
      </c>
      <c r="G9" s="389" t="s">
        <v>1488</v>
      </c>
      <c r="H9" s="390" t="s">
        <v>1489</v>
      </c>
      <c r="I9">
        <v>900</v>
      </c>
    </row>
    <row r="10" spans="1:9" x14ac:dyDescent="0.2">
      <c r="A10" s="388" t="s">
        <v>1129</v>
      </c>
      <c r="B10" s="388" t="s">
        <v>1472</v>
      </c>
      <c r="C10" s="388" t="s">
        <v>1487</v>
      </c>
      <c r="E10" s="389">
        <v>6684</v>
      </c>
      <c r="G10" s="389" t="s">
        <v>1488</v>
      </c>
      <c r="H10" s="390" t="s">
        <v>1490</v>
      </c>
      <c r="I10">
        <v>500</v>
      </c>
    </row>
    <row r="11" spans="1:9" x14ac:dyDescent="0.2">
      <c r="A11" s="388" t="s">
        <v>1129</v>
      </c>
      <c r="B11" s="388" t="s">
        <v>1472</v>
      </c>
      <c r="C11" s="388" t="s">
        <v>1491</v>
      </c>
      <c r="E11" s="389">
        <v>69930</v>
      </c>
      <c r="G11" s="389" t="s">
        <v>1488</v>
      </c>
      <c r="H11" s="390" t="s">
        <v>1492</v>
      </c>
      <c r="I11">
        <v>900</v>
      </c>
    </row>
    <row r="12" spans="1:9" x14ac:dyDescent="0.2">
      <c r="A12" s="388" t="s">
        <v>1129</v>
      </c>
      <c r="B12" s="388" t="s">
        <v>1472</v>
      </c>
      <c r="C12" s="388" t="s">
        <v>1493</v>
      </c>
      <c r="E12" s="389">
        <v>50000</v>
      </c>
      <c r="G12" s="389" t="s">
        <v>1494</v>
      </c>
      <c r="H12" s="390" t="s">
        <v>1495</v>
      </c>
      <c r="I12">
        <v>900</v>
      </c>
    </row>
    <row r="13" spans="1:9" x14ac:dyDescent="0.2">
      <c r="A13" s="388" t="s">
        <v>1129</v>
      </c>
      <c r="B13" s="388" t="s">
        <v>1472</v>
      </c>
      <c r="C13" s="388" t="s">
        <v>1496</v>
      </c>
      <c r="E13" s="389">
        <v>72000</v>
      </c>
      <c r="G13" s="389" t="s">
        <v>1497</v>
      </c>
      <c r="H13" s="390" t="s">
        <v>1498</v>
      </c>
      <c r="I13">
        <v>900</v>
      </c>
    </row>
    <row r="14" spans="1:9" x14ac:dyDescent="0.2">
      <c r="A14" s="388" t="s">
        <v>1129</v>
      </c>
      <c r="B14" s="388" t="s">
        <v>1472</v>
      </c>
      <c r="C14" s="388" t="s">
        <v>1499</v>
      </c>
      <c r="E14" s="389">
        <v>40000</v>
      </c>
      <c r="G14" s="389" t="s">
        <v>1500</v>
      </c>
      <c r="H14" s="390" t="s">
        <v>1501</v>
      </c>
      <c r="I14">
        <v>900</v>
      </c>
    </row>
    <row r="15" spans="1:9" x14ac:dyDescent="0.2">
      <c r="A15" s="388" t="s">
        <v>1129</v>
      </c>
      <c r="B15" s="388" t="s">
        <v>1472</v>
      </c>
      <c r="C15" s="388" t="s">
        <v>1502</v>
      </c>
      <c r="E15" s="389">
        <v>15702</v>
      </c>
      <c r="G15" s="389" t="s">
        <v>1503</v>
      </c>
      <c r="H15" s="390" t="s">
        <v>1504</v>
      </c>
      <c r="I15">
        <v>900</v>
      </c>
    </row>
    <row r="16" spans="1:9" x14ac:dyDescent="0.2">
      <c r="A16" s="388" t="s">
        <v>1129</v>
      </c>
      <c r="B16" s="388" t="s">
        <v>1472</v>
      </c>
      <c r="C16" s="388" t="s">
        <v>1505</v>
      </c>
      <c r="E16" s="389">
        <v>25000</v>
      </c>
      <c r="G16" s="389" t="s">
        <v>1344</v>
      </c>
      <c r="H16" s="390" t="s">
        <v>1506</v>
      </c>
      <c r="I16">
        <v>900</v>
      </c>
    </row>
    <row r="17" spans="1:11" x14ac:dyDescent="0.2">
      <c r="A17" s="388" t="s">
        <v>1129</v>
      </c>
      <c r="B17" s="388" t="s">
        <v>1472</v>
      </c>
      <c r="C17" s="388" t="s">
        <v>1507</v>
      </c>
      <c r="E17" s="389">
        <v>27000</v>
      </c>
      <c r="G17" s="389" t="s">
        <v>1508</v>
      </c>
      <c r="H17" s="390" t="s">
        <v>1509</v>
      </c>
      <c r="I17">
        <v>900</v>
      </c>
    </row>
    <row r="18" spans="1:11" x14ac:dyDescent="0.2">
      <c r="A18" s="388" t="s">
        <v>1129</v>
      </c>
      <c r="B18" s="388" t="s">
        <v>1472</v>
      </c>
      <c r="C18" s="388" t="s">
        <v>1510</v>
      </c>
      <c r="E18" s="389">
        <v>3600</v>
      </c>
      <c r="G18" s="389" t="s">
        <v>1511</v>
      </c>
      <c r="H18" s="390" t="s">
        <v>1512</v>
      </c>
      <c r="I18">
        <v>900</v>
      </c>
    </row>
    <row r="19" spans="1:11" x14ac:dyDescent="0.2">
      <c r="A19" s="388" t="s">
        <v>1129</v>
      </c>
      <c r="B19" s="388" t="s">
        <v>1472</v>
      </c>
      <c r="C19" s="388" t="s">
        <v>1513</v>
      </c>
      <c r="E19" s="389">
        <v>18000</v>
      </c>
      <c r="G19" s="389" t="s">
        <v>1511</v>
      </c>
      <c r="H19" s="390" t="s">
        <v>1514</v>
      </c>
      <c r="I19">
        <v>900</v>
      </c>
    </row>
    <row r="20" spans="1:11" x14ac:dyDescent="0.2">
      <c r="A20" s="388" t="s">
        <v>1129</v>
      </c>
      <c r="B20" s="388" t="s">
        <v>1472</v>
      </c>
      <c r="C20" s="388" t="s">
        <v>1515</v>
      </c>
      <c r="E20" s="389">
        <v>6000</v>
      </c>
      <c r="G20" s="389" t="s">
        <v>1314</v>
      </c>
      <c r="H20" s="390" t="s">
        <v>1516</v>
      </c>
      <c r="I20">
        <v>900</v>
      </c>
    </row>
    <row r="21" spans="1:11" x14ac:dyDescent="0.2">
      <c r="A21" s="388" t="s">
        <v>1129</v>
      </c>
      <c r="B21" s="388" t="s">
        <v>1472</v>
      </c>
      <c r="C21" s="388" t="s">
        <v>1517</v>
      </c>
      <c r="E21" s="389">
        <v>7700</v>
      </c>
      <c r="G21" s="389" t="s">
        <v>1342</v>
      </c>
      <c r="H21" s="390" t="s">
        <v>1518</v>
      </c>
      <c r="I21">
        <v>900</v>
      </c>
    </row>
    <row r="22" spans="1:11" x14ac:dyDescent="0.2">
      <c r="A22" s="388" t="s">
        <v>1129</v>
      </c>
      <c r="B22" s="388" t="s">
        <v>1472</v>
      </c>
      <c r="C22" s="388" t="s">
        <v>1519</v>
      </c>
      <c r="E22" s="389">
        <v>40000</v>
      </c>
      <c r="G22" s="389" t="s">
        <v>1387</v>
      </c>
      <c r="H22" s="390" t="s">
        <v>1520</v>
      </c>
      <c r="I22">
        <v>900</v>
      </c>
    </row>
    <row r="23" spans="1:11" x14ac:dyDescent="0.2">
      <c r="A23" s="388" t="s">
        <v>1129</v>
      </c>
      <c r="B23" s="388" t="s">
        <v>1472</v>
      </c>
      <c r="C23" s="388" t="s">
        <v>1521</v>
      </c>
      <c r="E23" s="389">
        <v>1921</v>
      </c>
      <c r="G23" s="389" t="s">
        <v>1522</v>
      </c>
      <c r="H23" s="390" t="s">
        <v>1523</v>
      </c>
      <c r="I23">
        <v>900</v>
      </c>
    </row>
    <row r="24" spans="1:11" x14ac:dyDescent="0.2">
      <c r="A24" s="388" t="s">
        <v>1129</v>
      </c>
      <c r="B24" s="388" t="s">
        <v>1472</v>
      </c>
      <c r="C24" s="388" t="s">
        <v>1524</v>
      </c>
      <c r="E24" s="389">
        <v>27000</v>
      </c>
      <c r="G24" s="389" t="s">
        <v>1525</v>
      </c>
      <c r="H24" s="390" t="s">
        <v>1526</v>
      </c>
      <c r="I24">
        <v>900</v>
      </c>
    </row>
    <row r="25" spans="1:11" x14ac:dyDescent="0.2">
      <c r="A25" s="388" t="s">
        <v>1129</v>
      </c>
      <c r="B25" s="388" t="s">
        <v>1472</v>
      </c>
      <c r="C25" s="388" t="s">
        <v>1527</v>
      </c>
      <c r="E25" s="389">
        <v>72000</v>
      </c>
      <c r="G25" s="389" t="s">
        <v>1528</v>
      </c>
      <c r="H25" s="390" t="s">
        <v>1529</v>
      </c>
      <c r="I25">
        <v>900</v>
      </c>
    </row>
    <row r="26" spans="1:11" x14ac:dyDescent="0.2">
      <c r="A26" s="388" t="s">
        <v>1129</v>
      </c>
      <c r="B26" s="388" t="s">
        <v>1472</v>
      </c>
      <c r="C26" s="388" t="s">
        <v>1530</v>
      </c>
      <c r="E26" s="389">
        <v>6600</v>
      </c>
      <c r="G26" s="389" t="s">
        <v>1531</v>
      </c>
      <c r="H26" s="390" t="s">
        <v>1532</v>
      </c>
      <c r="I26">
        <v>900</v>
      </c>
    </row>
    <row r="27" spans="1:11" x14ac:dyDescent="0.2">
      <c r="A27" s="388" t="s">
        <v>1129</v>
      </c>
      <c r="B27" s="388" t="s">
        <v>1472</v>
      </c>
      <c r="C27" s="388" t="s">
        <v>1530</v>
      </c>
      <c r="E27" s="389">
        <v>3600</v>
      </c>
      <c r="G27" s="389" t="s">
        <v>1531</v>
      </c>
      <c r="H27" s="390" t="s">
        <v>1533</v>
      </c>
      <c r="I27">
        <v>400</v>
      </c>
    </row>
    <row r="28" spans="1:11" x14ac:dyDescent="0.2">
      <c r="A28" s="388" t="s">
        <v>1129</v>
      </c>
      <c r="B28" s="388" t="s">
        <v>1472</v>
      </c>
      <c r="C28" s="388" t="s">
        <v>1534</v>
      </c>
      <c r="E28" s="389">
        <v>16980</v>
      </c>
      <c r="G28" s="389" t="s">
        <v>1535</v>
      </c>
      <c r="H28" s="390" t="s">
        <v>1536</v>
      </c>
      <c r="I28">
        <v>900</v>
      </c>
    </row>
    <row r="29" spans="1:11" x14ac:dyDescent="0.2">
      <c r="A29" s="388" t="s">
        <v>1129</v>
      </c>
      <c r="B29" s="388" t="s">
        <v>1472</v>
      </c>
      <c r="C29" s="388" t="s">
        <v>1537</v>
      </c>
      <c r="E29" s="389">
        <v>3024</v>
      </c>
      <c r="G29" s="389" t="s">
        <v>1538</v>
      </c>
      <c r="H29" s="390" t="s">
        <v>1539</v>
      </c>
      <c r="I29">
        <v>900</v>
      </c>
    </row>
    <row r="30" spans="1:11" x14ac:dyDescent="0.2">
      <c r="A30" s="388" t="s">
        <v>1129</v>
      </c>
      <c r="B30" s="388" t="s">
        <v>1472</v>
      </c>
      <c r="C30" s="388" t="s">
        <v>1540</v>
      </c>
      <c r="E30" s="389">
        <v>6000</v>
      </c>
      <c r="G30" s="389" t="s">
        <v>1321</v>
      </c>
      <c r="H30" s="390" t="s">
        <v>1541</v>
      </c>
      <c r="I30">
        <v>300</v>
      </c>
      <c r="K30" s="94"/>
    </row>
    <row r="31" spans="1:11" x14ac:dyDescent="0.2">
      <c r="A31" s="388" t="s">
        <v>1129</v>
      </c>
      <c r="B31" s="388" t="s">
        <v>1542</v>
      </c>
      <c r="C31" s="388" t="s">
        <v>1191</v>
      </c>
      <c r="E31" s="548">
        <v>49504</v>
      </c>
      <c r="G31" s="389" t="s">
        <v>1336</v>
      </c>
      <c r="H31" s="390" t="s">
        <v>1543</v>
      </c>
      <c r="I31">
        <v>900</v>
      </c>
    </row>
    <row r="32" spans="1:11" x14ac:dyDescent="0.2">
      <c r="A32" s="388" t="s">
        <v>1129</v>
      </c>
      <c r="B32" s="388" t="s">
        <v>1542</v>
      </c>
      <c r="C32" s="388" t="s">
        <v>1247</v>
      </c>
      <c r="E32" s="548">
        <v>1263.4000000000001</v>
      </c>
      <c r="G32" s="389" t="s">
        <v>1312</v>
      </c>
      <c r="H32" s="390" t="s">
        <v>1544</v>
      </c>
      <c r="I32">
        <v>900</v>
      </c>
    </row>
    <row r="33" spans="1:9" x14ac:dyDescent="0.2">
      <c r="A33" s="388" t="s">
        <v>1129</v>
      </c>
      <c r="B33" s="388" t="s">
        <v>1542</v>
      </c>
      <c r="C33" s="388" t="s">
        <v>1247</v>
      </c>
      <c r="E33" s="548">
        <v>14875</v>
      </c>
      <c r="G33" s="389" t="s">
        <v>1312</v>
      </c>
      <c r="H33" s="390" t="s">
        <v>1545</v>
      </c>
      <c r="I33">
        <v>900</v>
      </c>
    </row>
    <row r="34" spans="1:9" x14ac:dyDescent="0.2">
      <c r="A34" s="388" t="s">
        <v>1129</v>
      </c>
      <c r="B34" s="388" t="s">
        <v>1542</v>
      </c>
      <c r="C34" s="388" t="s">
        <v>1247</v>
      </c>
      <c r="E34" s="548">
        <v>131.88999999999999</v>
      </c>
      <c r="G34" s="389" t="s">
        <v>1312</v>
      </c>
      <c r="H34" s="390" t="s">
        <v>1546</v>
      </c>
      <c r="I34">
        <v>900</v>
      </c>
    </row>
    <row r="35" spans="1:9" x14ac:dyDescent="0.2">
      <c r="A35" s="388" t="s">
        <v>1129</v>
      </c>
      <c r="B35" s="388" t="s">
        <v>1542</v>
      </c>
      <c r="C35" s="388" t="s">
        <v>1247</v>
      </c>
      <c r="E35" s="548">
        <v>1249.5</v>
      </c>
      <c r="G35" s="389" t="s">
        <v>1312</v>
      </c>
      <c r="H35" s="390" t="s">
        <v>1547</v>
      </c>
      <c r="I35">
        <v>900</v>
      </c>
    </row>
    <row r="36" spans="1:9" x14ac:dyDescent="0.2">
      <c r="A36" s="388" t="s">
        <v>1129</v>
      </c>
      <c r="B36" s="388" t="s">
        <v>1542</v>
      </c>
      <c r="C36" s="388" t="s">
        <v>1247</v>
      </c>
      <c r="E36" s="548">
        <v>1753.56</v>
      </c>
      <c r="G36" s="389" t="s">
        <v>1312</v>
      </c>
      <c r="H36" s="390" t="s">
        <v>1548</v>
      </c>
      <c r="I36">
        <v>900</v>
      </c>
    </row>
    <row r="37" spans="1:9" x14ac:dyDescent="0.2">
      <c r="A37" s="388" t="s">
        <v>1129</v>
      </c>
      <c r="B37" s="388" t="s">
        <v>1542</v>
      </c>
      <c r="C37" s="388" t="s">
        <v>1247</v>
      </c>
      <c r="E37" s="548">
        <v>7500</v>
      </c>
      <c r="G37" s="389" t="s">
        <v>1312</v>
      </c>
      <c r="H37" s="390" t="s">
        <v>1549</v>
      </c>
      <c r="I37">
        <v>900</v>
      </c>
    </row>
    <row r="38" spans="1:9" x14ac:dyDescent="0.2">
      <c r="A38" s="388" t="s">
        <v>1129</v>
      </c>
      <c r="B38" s="388" t="s">
        <v>1542</v>
      </c>
      <c r="C38" s="388" t="s">
        <v>1247</v>
      </c>
      <c r="E38" s="548">
        <v>18750</v>
      </c>
      <c r="G38" s="389" t="s">
        <v>1312</v>
      </c>
      <c r="H38" s="390" t="s">
        <v>1550</v>
      </c>
      <c r="I38">
        <v>900</v>
      </c>
    </row>
    <row r="39" spans="1:9" x14ac:dyDescent="0.2">
      <c r="A39" s="388" t="s">
        <v>1129</v>
      </c>
      <c r="B39" s="388" t="s">
        <v>1542</v>
      </c>
      <c r="C39" s="388" t="s">
        <v>1176</v>
      </c>
      <c r="E39" s="548">
        <v>1753.56</v>
      </c>
      <c r="G39" s="389" t="s">
        <v>1312</v>
      </c>
      <c r="H39" s="390" t="s">
        <v>1551</v>
      </c>
      <c r="I39">
        <v>900</v>
      </c>
    </row>
    <row r="40" spans="1:9" x14ac:dyDescent="0.2">
      <c r="A40" s="388" t="s">
        <v>1129</v>
      </c>
      <c r="B40" s="388" t="s">
        <v>1542</v>
      </c>
      <c r="C40" s="388" t="s">
        <v>1552</v>
      </c>
      <c r="E40" s="548">
        <v>7500</v>
      </c>
      <c r="G40" s="389" t="s">
        <v>1314</v>
      </c>
      <c r="H40" s="390" t="s">
        <v>1553</v>
      </c>
      <c r="I40">
        <v>900</v>
      </c>
    </row>
    <row r="41" spans="1:9" x14ac:dyDescent="0.2">
      <c r="A41" s="388" t="s">
        <v>1129</v>
      </c>
      <c r="B41" s="388" t="s">
        <v>1542</v>
      </c>
      <c r="C41" s="388" t="s">
        <v>1552</v>
      </c>
      <c r="E41" s="548">
        <v>131.88999999999999</v>
      </c>
      <c r="G41" s="389" t="s">
        <v>1314</v>
      </c>
      <c r="H41" s="390" t="s">
        <v>1554</v>
      </c>
      <c r="I41">
        <v>900</v>
      </c>
    </row>
    <row r="42" spans="1:9" x14ac:dyDescent="0.2">
      <c r="A42" s="388" t="s">
        <v>1129</v>
      </c>
      <c r="B42" s="388" t="s">
        <v>1542</v>
      </c>
      <c r="C42" s="388" t="s">
        <v>1552</v>
      </c>
      <c r="E42" s="548">
        <v>1249.5</v>
      </c>
      <c r="G42" s="389" t="s">
        <v>1314</v>
      </c>
      <c r="H42" s="390" t="s">
        <v>1555</v>
      </c>
      <c r="I42">
        <v>900</v>
      </c>
    </row>
    <row r="43" spans="1:9" x14ac:dyDescent="0.2">
      <c r="A43" s="388" t="s">
        <v>1129</v>
      </c>
      <c r="B43" s="388" t="s">
        <v>1542</v>
      </c>
      <c r="C43" s="388" t="s">
        <v>1552</v>
      </c>
      <c r="E43" s="389">
        <v>1753.56</v>
      </c>
      <c r="G43" s="389" t="s">
        <v>1314</v>
      </c>
      <c r="H43" s="390" t="s">
        <v>1556</v>
      </c>
      <c r="I43">
        <v>900</v>
      </c>
    </row>
    <row r="44" spans="1:9" x14ac:dyDescent="0.2">
      <c r="A44" s="388" t="s">
        <v>1129</v>
      </c>
      <c r="B44" s="388" t="s">
        <v>1542</v>
      </c>
      <c r="C44" s="388" t="s">
        <v>1552</v>
      </c>
      <c r="E44" s="548">
        <v>18750</v>
      </c>
      <c r="G44" s="389" t="s">
        <v>1314</v>
      </c>
      <c r="H44" s="390" t="s">
        <v>1557</v>
      </c>
      <c r="I44">
        <v>900</v>
      </c>
    </row>
    <row r="45" spans="1:9" x14ac:dyDescent="0.2">
      <c r="A45" s="388" t="s">
        <v>1129</v>
      </c>
      <c r="B45" s="388" t="s">
        <v>1542</v>
      </c>
      <c r="C45" s="388" t="s">
        <v>1558</v>
      </c>
      <c r="E45" s="389">
        <v>-1753.56</v>
      </c>
      <c r="G45" s="389" t="s">
        <v>1314</v>
      </c>
      <c r="H45" s="390" t="s">
        <v>1559</v>
      </c>
      <c r="I45">
        <v>900</v>
      </c>
    </row>
    <row r="46" spans="1:9" x14ac:dyDescent="0.2">
      <c r="A46" s="388" t="s">
        <v>1129</v>
      </c>
      <c r="B46" s="388" t="s">
        <v>1542</v>
      </c>
      <c r="C46" s="388" t="s">
        <v>1560</v>
      </c>
      <c r="E46" s="389">
        <v>50000</v>
      </c>
      <c r="G46" s="389" t="s">
        <v>1349</v>
      </c>
      <c r="H46" s="390" t="s">
        <v>1561</v>
      </c>
      <c r="I46">
        <v>900</v>
      </c>
    </row>
    <row r="47" spans="1:9" x14ac:dyDescent="0.2">
      <c r="A47" s="388" t="s">
        <v>1129</v>
      </c>
      <c r="B47" s="388" t="s">
        <v>1542</v>
      </c>
      <c r="C47" s="388" t="s">
        <v>1562</v>
      </c>
      <c r="E47" s="548">
        <v>7500</v>
      </c>
      <c r="G47" s="389" t="s">
        <v>1318</v>
      </c>
      <c r="H47" s="390" t="s">
        <v>1563</v>
      </c>
      <c r="I47">
        <v>900</v>
      </c>
    </row>
    <row r="48" spans="1:9" x14ac:dyDescent="0.2">
      <c r="A48" s="388" t="s">
        <v>1129</v>
      </c>
      <c r="B48" s="388" t="s">
        <v>1542</v>
      </c>
      <c r="C48" s="388" t="s">
        <v>1562</v>
      </c>
      <c r="E48" s="548">
        <v>833</v>
      </c>
      <c r="G48" s="389" t="s">
        <v>1318</v>
      </c>
      <c r="H48" s="390" t="s">
        <v>1564</v>
      </c>
      <c r="I48">
        <v>900</v>
      </c>
    </row>
    <row r="49" spans="1:11" x14ac:dyDescent="0.2">
      <c r="A49" s="388" t="s">
        <v>1129</v>
      </c>
      <c r="B49" s="388" t="s">
        <v>1542</v>
      </c>
      <c r="C49" s="388" t="s">
        <v>1562</v>
      </c>
      <c r="E49" s="548">
        <v>1753.56</v>
      </c>
      <c r="G49" s="389" t="s">
        <v>1318</v>
      </c>
      <c r="H49" s="390" t="s">
        <v>1565</v>
      </c>
      <c r="I49">
        <v>900</v>
      </c>
    </row>
    <row r="50" spans="1:11" x14ac:dyDescent="0.2">
      <c r="A50" s="388" t="s">
        <v>1129</v>
      </c>
      <c r="B50" s="388" t="s">
        <v>1542</v>
      </c>
      <c r="C50" s="388" t="s">
        <v>1562</v>
      </c>
      <c r="E50" s="548">
        <v>18750</v>
      </c>
      <c r="G50" s="389" t="s">
        <v>1318</v>
      </c>
      <c r="H50" s="390" t="s">
        <v>1566</v>
      </c>
      <c r="I50">
        <v>900</v>
      </c>
    </row>
    <row r="51" spans="1:11" x14ac:dyDescent="0.2">
      <c r="A51" s="388" t="s">
        <v>1129</v>
      </c>
      <c r="B51" s="388" t="s">
        <v>1542</v>
      </c>
      <c r="C51" s="388" t="s">
        <v>1567</v>
      </c>
      <c r="E51" s="548">
        <v>5000</v>
      </c>
      <c r="G51" s="389" t="s">
        <v>1321</v>
      </c>
      <c r="H51" s="390" t="s">
        <v>1568</v>
      </c>
      <c r="I51">
        <v>900</v>
      </c>
    </row>
    <row r="52" spans="1:11" x14ac:dyDescent="0.2">
      <c r="A52" s="388" t="s">
        <v>1129</v>
      </c>
      <c r="B52" s="388" t="s">
        <v>1542</v>
      </c>
      <c r="C52" s="388" t="s">
        <v>1567</v>
      </c>
      <c r="E52" s="548">
        <v>1753.56</v>
      </c>
      <c r="G52" s="389" t="s">
        <v>1321</v>
      </c>
      <c r="H52" s="390" t="s">
        <v>1569</v>
      </c>
      <c r="I52">
        <v>900</v>
      </c>
    </row>
    <row r="53" spans="1:11" x14ac:dyDescent="0.2">
      <c r="A53" s="388" t="s">
        <v>1129</v>
      </c>
      <c r="B53" s="388" t="s">
        <v>1542</v>
      </c>
      <c r="C53" s="388" t="s">
        <v>1567</v>
      </c>
      <c r="E53" s="548">
        <v>18750</v>
      </c>
      <c r="G53" s="389" t="s">
        <v>1321</v>
      </c>
      <c r="H53" s="390" t="s">
        <v>1570</v>
      </c>
      <c r="I53">
        <v>900</v>
      </c>
    </row>
    <row r="54" spans="1:11" x14ac:dyDescent="0.2">
      <c r="A54" s="388" t="s">
        <v>919</v>
      </c>
      <c r="B54" s="388" t="s">
        <v>307</v>
      </c>
      <c r="C54" s="388" t="s">
        <v>484</v>
      </c>
      <c r="E54" s="389">
        <f>SUM(E4:E53)</f>
        <v>951843.10000000021</v>
      </c>
      <c r="G54" s="389">
        <v>951843.1</v>
      </c>
      <c r="H54" s="390" t="s">
        <v>1054</v>
      </c>
    </row>
    <row r="55" spans="1:11" x14ac:dyDescent="0.2">
      <c r="A55" s="88" t="s">
        <v>919</v>
      </c>
      <c r="B55" s="88" t="s">
        <v>307</v>
      </c>
      <c r="C55" s="88" t="s">
        <v>308</v>
      </c>
      <c r="D55" s="89"/>
      <c r="E55" s="89">
        <v>986103.1</v>
      </c>
      <c r="F55" s="89"/>
      <c r="G55" s="89">
        <v>986103.1</v>
      </c>
      <c r="H55" s="90" t="s">
        <v>935</v>
      </c>
      <c r="I55" s="91"/>
      <c r="J55" s="91"/>
      <c r="K55" s="91"/>
    </row>
    <row r="57" spans="1:11" x14ac:dyDescent="0.2">
      <c r="A57" s="388" t="s">
        <v>1129</v>
      </c>
      <c r="B57" s="388" t="s">
        <v>1472</v>
      </c>
      <c r="C57" s="388" t="s">
        <v>1571</v>
      </c>
      <c r="E57" s="389">
        <v>16848</v>
      </c>
      <c r="G57" s="389" t="s">
        <v>1572</v>
      </c>
      <c r="H57" s="390" t="s">
        <v>1573</v>
      </c>
      <c r="I57">
        <v>300</v>
      </c>
    </row>
    <row r="58" spans="1:11" x14ac:dyDescent="0.2">
      <c r="A58" s="388" t="s">
        <v>1129</v>
      </c>
      <c r="B58" s="388" t="s">
        <v>1472</v>
      </c>
      <c r="C58" s="388" t="s">
        <v>1574</v>
      </c>
      <c r="E58" s="389">
        <v>10903.25</v>
      </c>
      <c r="G58" s="389" t="s">
        <v>1575</v>
      </c>
      <c r="H58" s="390" t="s">
        <v>1576</v>
      </c>
      <c r="I58">
        <v>300</v>
      </c>
    </row>
    <row r="59" spans="1:11" x14ac:dyDescent="0.2">
      <c r="A59" s="388" t="s">
        <v>1129</v>
      </c>
      <c r="B59" s="388" t="s">
        <v>1472</v>
      </c>
      <c r="C59" s="388" t="s">
        <v>1577</v>
      </c>
      <c r="E59" s="389">
        <v>10530</v>
      </c>
      <c r="G59" s="389" t="s">
        <v>1578</v>
      </c>
      <c r="H59" s="390" t="s">
        <v>1579</v>
      </c>
      <c r="I59">
        <v>300</v>
      </c>
    </row>
    <row r="60" spans="1:11" x14ac:dyDescent="0.2">
      <c r="A60" s="388" t="s">
        <v>919</v>
      </c>
      <c r="B60" s="388" t="s">
        <v>364</v>
      </c>
      <c r="C60" s="388" t="s">
        <v>307</v>
      </c>
      <c r="E60" s="389">
        <v>38281.25</v>
      </c>
      <c r="G60" s="389">
        <v>38281.25</v>
      </c>
      <c r="H60" s="390" t="s">
        <v>1040</v>
      </c>
    </row>
    <row r="62" spans="1:11" x14ac:dyDescent="0.2">
      <c r="A62" s="388" t="s">
        <v>1129</v>
      </c>
      <c r="B62" s="388" t="s">
        <v>1472</v>
      </c>
      <c r="C62" s="388" t="s">
        <v>1580</v>
      </c>
      <c r="E62" s="389">
        <v>6372.3</v>
      </c>
      <c r="G62" s="389" t="s">
        <v>1581</v>
      </c>
      <c r="H62" s="390" t="s">
        <v>1582</v>
      </c>
      <c r="I62">
        <v>300</v>
      </c>
    </row>
    <row r="63" spans="1:11" x14ac:dyDescent="0.2">
      <c r="A63" s="388" t="s">
        <v>1129</v>
      </c>
      <c r="B63" s="388" t="s">
        <v>1472</v>
      </c>
      <c r="C63" s="388" t="s">
        <v>1583</v>
      </c>
      <c r="E63" s="389">
        <v>17280</v>
      </c>
      <c r="G63" s="389" t="s">
        <v>1584</v>
      </c>
      <c r="H63" s="390" t="s">
        <v>1585</v>
      </c>
      <c r="I63">
        <v>300</v>
      </c>
    </row>
    <row r="64" spans="1:11" x14ac:dyDescent="0.2">
      <c r="A64" s="388" t="s">
        <v>919</v>
      </c>
      <c r="B64" s="388" t="s">
        <v>364</v>
      </c>
      <c r="C64" s="388" t="s">
        <v>883</v>
      </c>
      <c r="E64" s="389">
        <v>23652.3</v>
      </c>
      <c r="G64" s="389">
        <v>23652.3</v>
      </c>
      <c r="H64" s="390" t="s">
        <v>1041</v>
      </c>
    </row>
    <row r="66" spans="1:9" x14ac:dyDescent="0.2">
      <c r="A66" s="388" t="s">
        <v>1129</v>
      </c>
      <c r="B66" s="388" t="s">
        <v>1472</v>
      </c>
      <c r="C66" s="388" t="s">
        <v>1586</v>
      </c>
      <c r="E66" s="389">
        <v>4920</v>
      </c>
      <c r="G66" s="389" t="s">
        <v>1488</v>
      </c>
      <c r="H66" s="390" t="s">
        <v>1587</v>
      </c>
      <c r="I66">
        <v>300</v>
      </c>
    </row>
    <row r="67" spans="1:9" x14ac:dyDescent="0.2">
      <c r="A67" s="388" t="s">
        <v>919</v>
      </c>
      <c r="B67" s="388" t="s">
        <v>364</v>
      </c>
      <c r="C67" s="388" t="s">
        <v>347</v>
      </c>
      <c r="E67" s="389">
        <v>4920</v>
      </c>
      <c r="G67" s="389">
        <v>4920</v>
      </c>
      <c r="H67" s="390" t="s">
        <v>1042</v>
      </c>
    </row>
    <row r="69" spans="1:9" x14ac:dyDescent="0.2">
      <c r="A69" s="388" t="s">
        <v>1129</v>
      </c>
      <c r="B69" s="388" t="s">
        <v>1472</v>
      </c>
      <c r="C69" s="388" t="s">
        <v>1588</v>
      </c>
      <c r="E69" s="389">
        <v>2172</v>
      </c>
      <c r="G69" s="389" t="s">
        <v>1589</v>
      </c>
      <c r="H69" s="390" t="s">
        <v>1590</v>
      </c>
      <c r="I69">
        <v>300</v>
      </c>
    </row>
    <row r="70" spans="1:9" x14ac:dyDescent="0.2">
      <c r="A70" s="388" t="s">
        <v>1129</v>
      </c>
      <c r="B70" s="388" t="s">
        <v>1472</v>
      </c>
      <c r="C70" s="388" t="s">
        <v>1591</v>
      </c>
      <c r="E70" s="389">
        <v>12102</v>
      </c>
      <c r="G70" s="389" t="s">
        <v>1592</v>
      </c>
      <c r="H70" s="390" t="s">
        <v>1593</v>
      </c>
      <c r="I70">
        <v>300</v>
      </c>
    </row>
    <row r="71" spans="1:9" x14ac:dyDescent="0.2">
      <c r="A71" s="388" t="s">
        <v>1129</v>
      </c>
      <c r="B71" s="388" t="s">
        <v>1472</v>
      </c>
      <c r="C71" s="388" t="s">
        <v>1594</v>
      </c>
      <c r="E71" s="389">
        <v>115680</v>
      </c>
      <c r="G71" s="389" t="s">
        <v>1595</v>
      </c>
      <c r="H71" s="390" t="s">
        <v>1596</v>
      </c>
      <c r="I71">
        <v>300</v>
      </c>
    </row>
    <row r="72" spans="1:9" x14ac:dyDescent="0.2">
      <c r="A72" s="388" t="s">
        <v>1129</v>
      </c>
      <c r="B72" s="388" t="s">
        <v>1472</v>
      </c>
      <c r="C72" s="388" t="s">
        <v>1597</v>
      </c>
      <c r="E72" s="389">
        <v>16111</v>
      </c>
      <c r="G72" s="389" t="s">
        <v>1598</v>
      </c>
      <c r="H72" s="390" t="s">
        <v>1576</v>
      </c>
      <c r="I72">
        <v>300</v>
      </c>
    </row>
    <row r="73" spans="1:9" x14ac:dyDescent="0.2">
      <c r="A73" s="388" t="s">
        <v>1129</v>
      </c>
      <c r="B73" s="388" t="s">
        <v>1472</v>
      </c>
      <c r="C73" s="388" t="s">
        <v>1583</v>
      </c>
      <c r="E73" s="389">
        <v>15120</v>
      </c>
      <c r="G73" s="389" t="s">
        <v>1584</v>
      </c>
      <c r="H73" s="390" t="s">
        <v>1599</v>
      </c>
      <c r="I73">
        <v>900</v>
      </c>
    </row>
    <row r="74" spans="1:9" x14ac:dyDescent="0.2">
      <c r="A74" s="388" t="s">
        <v>1129</v>
      </c>
      <c r="B74" s="388" t="s">
        <v>1472</v>
      </c>
      <c r="C74" s="388" t="s">
        <v>1600</v>
      </c>
      <c r="E74" s="389">
        <v>16200</v>
      </c>
      <c r="G74" s="389" t="s">
        <v>1601</v>
      </c>
      <c r="H74" s="390" t="s">
        <v>1602</v>
      </c>
      <c r="I74">
        <v>300</v>
      </c>
    </row>
    <row r="75" spans="1:9" x14ac:dyDescent="0.2">
      <c r="A75" s="388" t="s">
        <v>1129</v>
      </c>
      <c r="B75" s="388" t="s">
        <v>1472</v>
      </c>
      <c r="C75" s="388" t="s">
        <v>1603</v>
      </c>
      <c r="E75" s="389">
        <v>31680</v>
      </c>
      <c r="G75" s="389" t="s">
        <v>1601</v>
      </c>
      <c r="H75" s="390" t="s">
        <v>1604</v>
      </c>
      <c r="I75">
        <v>300</v>
      </c>
    </row>
    <row r="76" spans="1:9" x14ac:dyDescent="0.2">
      <c r="A76" s="388" t="s">
        <v>1129</v>
      </c>
      <c r="B76" s="388" t="s">
        <v>1472</v>
      </c>
      <c r="C76" s="388" t="s">
        <v>1605</v>
      </c>
      <c r="E76" s="389">
        <v>21481</v>
      </c>
      <c r="G76" s="389" t="s">
        <v>1606</v>
      </c>
      <c r="H76" s="390" t="s">
        <v>1607</v>
      </c>
      <c r="I76">
        <v>300</v>
      </c>
    </row>
    <row r="77" spans="1:9" x14ac:dyDescent="0.2">
      <c r="A77" s="388" t="s">
        <v>1129</v>
      </c>
      <c r="B77" s="388" t="s">
        <v>1472</v>
      </c>
      <c r="C77" s="388" t="s">
        <v>1608</v>
      </c>
      <c r="E77" s="389">
        <v>30720</v>
      </c>
      <c r="G77" s="389" t="s">
        <v>1609</v>
      </c>
      <c r="H77" s="390" t="s">
        <v>1610</v>
      </c>
      <c r="I77">
        <v>300</v>
      </c>
    </row>
    <row r="78" spans="1:9" x14ac:dyDescent="0.2">
      <c r="A78" s="388" t="s">
        <v>1129</v>
      </c>
      <c r="B78" s="388" t="s">
        <v>1472</v>
      </c>
      <c r="C78" s="388" t="s">
        <v>1611</v>
      </c>
      <c r="E78" s="389">
        <v>18600</v>
      </c>
      <c r="G78" s="389" t="s">
        <v>1612</v>
      </c>
      <c r="H78" s="390" t="s">
        <v>1613</v>
      </c>
      <c r="I78">
        <v>300</v>
      </c>
    </row>
    <row r="79" spans="1:9" x14ac:dyDescent="0.2">
      <c r="A79" s="388" t="s">
        <v>1129</v>
      </c>
      <c r="B79" s="388" t="s">
        <v>1472</v>
      </c>
      <c r="C79" s="388" t="s">
        <v>1614</v>
      </c>
      <c r="E79" s="389">
        <v>52200</v>
      </c>
      <c r="G79" s="389" t="s">
        <v>1615</v>
      </c>
      <c r="H79" s="390" t="s">
        <v>1616</v>
      </c>
      <c r="I79">
        <v>300</v>
      </c>
    </row>
    <row r="80" spans="1:9" x14ac:dyDescent="0.2">
      <c r="A80" s="388" t="s">
        <v>1129</v>
      </c>
      <c r="B80" s="388" t="s">
        <v>1472</v>
      </c>
      <c r="C80" s="388" t="s">
        <v>1614</v>
      </c>
      <c r="E80" s="389">
        <v>10980</v>
      </c>
      <c r="G80" s="389" t="s">
        <v>1615</v>
      </c>
      <c r="H80" s="390" t="s">
        <v>1617</v>
      </c>
      <c r="I80">
        <v>900</v>
      </c>
    </row>
    <row r="81" spans="1:11" x14ac:dyDescent="0.2">
      <c r="A81" s="388" t="s">
        <v>1129</v>
      </c>
      <c r="B81" s="388" t="s">
        <v>1472</v>
      </c>
      <c r="C81" s="388" t="s">
        <v>1618</v>
      </c>
      <c r="E81" s="389">
        <v>3600</v>
      </c>
      <c r="G81" s="389" t="s">
        <v>1318</v>
      </c>
      <c r="H81" s="390" t="s">
        <v>1576</v>
      </c>
      <c r="I81">
        <v>900</v>
      </c>
    </row>
    <row r="82" spans="1:11" x14ac:dyDescent="0.2">
      <c r="A82" s="388" t="s">
        <v>1129</v>
      </c>
      <c r="B82" s="388" t="s">
        <v>1472</v>
      </c>
      <c r="C82" s="388" t="s">
        <v>1619</v>
      </c>
      <c r="E82" s="389">
        <v>17280</v>
      </c>
      <c r="G82" s="389" t="s">
        <v>1620</v>
      </c>
      <c r="H82" s="390" t="s">
        <v>1621</v>
      </c>
      <c r="I82">
        <v>300</v>
      </c>
    </row>
    <row r="83" spans="1:11" x14ac:dyDescent="0.2">
      <c r="A83" s="388" t="s">
        <v>1129</v>
      </c>
      <c r="B83" s="388" t="s">
        <v>1472</v>
      </c>
      <c r="C83" s="388" t="s">
        <v>1622</v>
      </c>
      <c r="E83" s="389">
        <v>2700</v>
      </c>
      <c r="G83" s="389" t="s">
        <v>1623</v>
      </c>
      <c r="H83" s="390" t="s">
        <v>1624</v>
      </c>
      <c r="I83">
        <v>400</v>
      </c>
    </row>
    <row r="84" spans="1:11" x14ac:dyDescent="0.2">
      <c r="A84" s="388" t="s">
        <v>1129</v>
      </c>
      <c r="B84" s="388" t="s">
        <v>1472</v>
      </c>
      <c r="C84" s="388" t="s">
        <v>1625</v>
      </c>
      <c r="E84" s="389">
        <v>106560</v>
      </c>
      <c r="G84" s="389" t="s">
        <v>1626</v>
      </c>
      <c r="H84" s="390" t="s">
        <v>1627</v>
      </c>
      <c r="I84">
        <v>300</v>
      </c>
    </row>
    <row r="85" spans="1:11" x14ac:dyDescent="0.2">
      <c r="A85" s="388" t="s">
        <v>1129</v>
      </c>
      <c r="B85" s="388" t="s">
        <v>1472</v>
      </c>
      <c r="C85" s="388" t="s">
        <v>1628</v>
      </c>
      <c r="E85" s="389">
        <v>53167.5</v>
      </c>
      <c r="G85" s="389" t="s">
        <v>1629</v>
      </c>
      <c r="H85" s="390" t="s">
        <v>1630</v>
      </c>
      <c r="I85">
        <v>300</v>
      </c>
    </row>
    <row r="86" spans="1:11" x14ac:dyDescent="0.2">
      <c r="A86" s="388" t="s">
        <v>1129</v>
      </c>
      <c r="B86" s="388" t="s">
        <v>1472</v>
      </c>
      <c r="C86" s="388" t="s">
        <v>1631</v>
      </c>
      <c r="E86" s="389">
        <v>22230</v>
      </c>
      <c r="G86" s="389" t="s">
        <v>1632</v>
      </c>
      <c r="H86" s="390" t="s">
        <v>1633</v>
      </c>
      <c r="I86">
        <v>300</v>
      </c>
    </row>
    <row r="87" spans="1:11" x14ac:dyDescent="0.2">
      <c r="A87" s="388" t="s">
        <v>1129</v>
      </c>
      <c r="B87" s="388" t="s">
        <v>1542</v>
      </c>
      <c r="C87" s="388" t="s">
        <v>1191</v>
      </c>
      <c r="E87" s="548">
        <v>8021.79</v>
      </c>
      <c r="G87" s="389" t="s">
        <v>1336</v>
      </c>
      <c r="H87" s="390" t="s">
        <v>1634</v>
      </c>
      <c r="I87">
        <v>400</v>
      </c>
    </row>
    <row r="88" spans="1:11" x14ac:dyDescent="0.2">
      <c r="A88" s="388" t="s">
        <v>1129</v>
      </c>
      <c r="B88" s="388" t="s">
        <v>1542</v>
      </c>
      <c r="C88" s="388" t="s">
        <v>1191</v>
      </c>
      <c r="E88" s="548">
        <v>339388</v>
      </c>
      <c r="G88" s="389" t="s">
        <v>1336</v>
      </c>
      <c r="H88" s="390" t="s">
        <v>1635</v>
      </c>
      <c r="I88">
        <v>300</v>
      </c>
    </row>
    <row r="89" spans="1:11" x14ac:dyDescent="0.2">
      <c r="A89" s="388" t="s">
        <v>1129</v>
      </c>
      <c r="B89" s="388" t="s">
        <v>1542</v>
      </c>
      <c r="C89" s="388" t="s">
        <v>1191</v>
      </c>
      <c r="E89" s="548">
        <v>23685.759999999998</v>
      </c>
      <c r="G89" s="389" t="s">
        <v>1336</v>
      </c>
      <c r="H89" s="390" t="s">
        <v>1636</v>
      </c>
      <c r="I89">
        <v>300</v>
      </c>
    </row>
    <row r="90" spans="1:11" x14ac:dyDescent="0.2">
      <c r="A90" s="388" t="s">
        <v>919</v>
      </c>
      <c r="B90" s="388" t="s">
        <v>364</v>
      </c>
      <c r="C90" s="388" t="s">
        <v>484</v>
      </c>
      <c r="E90" s="389">
        <v>919679.05</v>
      </c>
      <c r="G90" s="389">
        <v>919679.05</v>
      </c>
      <c r="H90" s="390" t="s">
        <v>1054</v>
      </c>
    </row>
    <row r="91" spans="1:11" x14ac:dyDescent="0.2">
      <c r="A91" s="88" t="s">
        <v>919</v>
      </c>
      <c r="B91" s="88" t="s">
        <v>364</v>
      </c>
      <c r="C91" s="88" t="s">
        <v>308</v>
      </c>
      <c r="D91" s="89"/>
      <c r="E91" s="89">
        <v>986532.6</v>
      </c>
      <c r="F91" s="89"/>
      <c r="G91" s="89">
        <v>986532.6</v>
      </c>
      <c r="H91" s="90" t="s">
        <v>936</v>
      </c>
      <c r="I91" s="91"/>
      <c r="J91" s="91"/>
      <c r="K91" s="91"/>
    </row>
    <row r="94" spans="1:11" ht="25.5" x14ac:dyDescent="0.2">
      <c r="E94" s="481">
        <f>E89+E88+E87+E53+E52+E51+E50+E49+E48+E47+E44+E42+E41+E40+E39+E38+E37+E36+E35+E34+E33+E32+E31</f>
        <v>549847.97</v>
      </c>
      <c r="F94" s="1323" t="s">
        <v>1639</v>
      </c>
      <c r="G94" s="1323"/>
      <c r="H94" s="549" t="s">
        <v>1637</v>
      </c>
    </row>
    <row r="95" spans="1:11" x14ac:dyDescent="0.2">
      <c r="H95" s="390" t="s">
        <v>1638</v>
      </c>
    </row>
    <row r="98" spans="3:8" x14ac:dyDescent="0.2">
      <c r="C98" s="553" t="s">
        <v>1640</v>
      </c>
      <c r="E98" s="554">
        <v>6429.68</v>
      </c>
      <c r="F98" s="552">
        <v>0</v>
      </c>
      <c r="G98" s="562">
        <f>E98-F98</f>
        <v>6429.68</v>
      </c>
      <c r="H98" s="555" t="s">
        <v>1641</v>
      </c>
    </row>
    <row r="99" spans="3:8" x14ac:dyDescent="0.2">
      <c r="C99" s="556" t="s">
        <v>1642</v>
      </c>
      <c r="E99" s="557">
        <v>2536.1799999999998</v>
      </c>
      <c r="F99" s="552">
        <v>0</v>
      </c>
      <c r="G99" s="552">
        <f t="shared" ref="G99:G109" si="0">E99-F99</f>
        <v>2536.1799999999998</v>
      </c>
      <c r="H99" s="558" t="s">
        <v>1643</v>
      </c>
    </row>
    <row r="100" spans="3:8" x14ac:dyDescent="0.2">
      <c r="C100" s="388" t="s">
        <v>1644</v>
      </c>
      <c r="E100" s="389">
        <v>1240.32</v>
      </c>
      <c r="F100" s="552">
        <v>0</v>
      </c>
      <c r="G100" s="562">
        <f t="shared" si="0"/>
        <v>1240.32</v>
      </c>
      <c r="H100" s="390" t="s">
        <v>1645</v>
      </c>
    </row>
    <row r="101" spans="3:8" x14ac:dyDescent="0.2">
      <c r="C101" s="388" t="s">
        <v>1646</v>
      </c>
      <c r="E101" s="389">
        <v>3515</v>
      </c>
      <c r="F101" s="552">
        <v>0</v>
      </c>
      <c r="G101" s="562">
        <f t="shared" si="0"/>
        <v>3515</v>
      </c>
      <c r="H101" s="390" t="s">
        <v>1647</v>
      </c>
    </row>
    <row r="102" spans="3:8" x14ac:dyDescent="0.2">
      <c r="C102" s="388" t="s">
        <v>1648</v>
      </c>
      <c r="E102" s="389">
        <v>28080</v>
      </c>
      <c r="F102" s="552">
        <v>0</v>
      </c>
      <c r="G102" s="552">
        <f t="shared" si="0"/>
        <v>28080</v>
      </c>
      <c r="H102" s="390" t="s">
        <v>1649</v>
      </c>
    </row>
    <row r="103" spans="3:8" x14ac:dyDescent="0.2">
      <c r="C103" s="388" t="s">
        <v>1650</v>
      </c>
      <c r="E103" s="389">
        <v>18661.5</v>
      </c>
      <c r="F103" s="552">
        <v>0</v>
      </c>
      <c r="G103" s="552">
        <f t="shared" si="0"/>
        <v>18661.5</v>
      </c>
      <c r="H103" s="390" t="s">
        <v>1651</v>
      </c>
    </row>
    <row r="104" spans="3:8" x14ac:dyDescent="0.2">
      <c r="C104" s="388" t="s">
        <v>1652</v>
      </c>
      <c r="E104" s="389">
        <v>12780</v>
      </c>
      <c r="F104" s="552">
        <v>0</v>
      </c>
      <c r="G104" s="552">
        <f t="shared" si="0"/>
        <v>12780</v>
      </c>
      <c r="H104" s="390" t="s">
        <v>1653</v>
      </c>
    </row>
    <row r="105" spans="3:8" x14ac:dyDescent="0.2">
      <c r="C105" s="388" t="s">
        <v>1654</v>
      </c>
      <c r="E105" s="389">
        <v>921.6</v>
      </c>
      <c r="F105" s="552">
        <v>0</v>
      </c>
      <c r="G105" s="552">
        <f t="shared" si="0"/>
        <v>921.6</v>
      </c>
      <c r="H105" s="390" t="s">
        <v>1655</v>
      </c>
    </row>
    <row r="106" spans="3:8" x14ac:dyDescent="0.2">
      <c r="C106" s="388" t="s">
        <v>1656</v>
      </c>
      <c r="E106" s="389">
        <v>2592</v>
      </c>
      <c r="F106" s="552">
        <v>0</v>
      </c>
      <c r="G106" s="552">
        <f t="shared" si="0"/>
        <v>2592</v>
      </c>
      <c r="H106" s="390" t="s">
        <v>1657</v>
      </c>
    </row>
    <row r="107" spans="3:8" x14ac:dyDescent="0.2">
      <c r="C107" s="388" t="s">
        <v>1658</v>
      </c>
      <c r="E107" s="389">
        <v>2111.75</v>
      </c>
      <c r="F107" s="552">
        <v>0</v>
      </c>
      <c r="G107" s="552">
        <f t="shared" si="0"/>
        <v>2111.75</v>
      </c>
      <c r="H107" s="390" t="s">
        <v>1659</v>
      </c>
    </row>
    <row r="108" spans="3:8" x14ac:dyDescent="0.2">
      <c r="C108" s="388" t="s">
        <v>1660</v>
      </c>
      <c r="E108" s="389">
        <v>153.22</v>
      </c>
      <c r="F108" s="552">
        <v>0</v>
      </c>
      <c r="G108" s="552">
        <f t="shared" si="0"/>
        <v>153.22</v>
      </c>
      <c r="H108" s="390" t="s">
        <v>1661</v>
      </c>
    </row>
    <row r="109" spans="3:8" x14ac:dyDescent="0.2">
      <c r="C109" s="388" t="s">
        <v>1662</v>
      </c>
      <c r="E109" s="389">
        <v>38000</v>
      </c>
      <c r="F109" s="552">
        <v>0</v>
      </c>
      <c r="G109" s="552">
        <f t="shared" si="0"/>
        <v>38000</v>
      </c>
      <c r="H109" s="390" t="s">
        <v>1663</v>
      </c>
    </row>
    <row r="110" spans="3:8" x14ac:dyDescent="0.2">
      <c r="C110" s="559">
        <v>391200</v>
      </c>
      <c r="E110" s="561">
        <f>SUM(E98:E109)</f>
        <v>117021.25</v>
      </c>
      <c r="F110" s="561">
        <f>SUM(F98:F109)</f>
        <v>0</v>
      </c>
      <c r="G110" s="561">
        <f>SUM(G98:G109)</f>
        <v>117021.25</v>
      </c>
      <c r="H110" s="560" t="s">
        <v>851</v>
      </c>
    </row>
    <row r="111" spans="3:8" x14ac:dyDescent="0.2">
      <c r="C111" s="560"/>
      <c r="E111" s="561"/>
      <c r="F111" s="561"/>
      <c r="G111" s="561"/>
      <c r="H111" s="560"/>
    </row>
    <row r="112" spans="3:8" x14ac:dyDescent="0.2">
      <c r="C112" s="550"/>
      <c r="E112" s="552"/>
      <c r="F112" s="552"/>
      <c r="G112" s="552"/>
      <c r="H112" s="551"/>
    </row>
    <row r="113" spans="1:11" x14ac:dyDescent="0.2">
      <c r="C113" s="388" t="s">
        <v>1664</v>
      </c>
      <c r="E113" s="389">
        <v>636</v>
      </c>
      <c r="F113" s="552">
        <v>0</v>
      </c>
      <c r="G113" s="562">
        <f>E113-F113</f>
        <v>636</v>
      </c>
      <c r="H113" s="390" t="s">
        <v>1665</v>
      </c>
    </row>
    <row r="114" spans="1:11" x14ac:dyDescent="0.2">
      <c r="C114" s="388" t="s">
        <v>1666</v>
      </c>
      <c r="E114" s="389">
        <v>49284</v>
      </c>
      <c r="F114" s="552">
        <v>0</v>
      </c>
      <c r="G114" s="562">
        <f t="shared" ref="G114:G121" si="1">E114-F114</f>
        <v>49284</v>
      </c>
      <c r="H114" s="390" t="s">
        <v>1667</v>
      </c>
    </row>
    <row r="115" spans="1:11" x14ac:dyDescent="0.2">
      <c r="C115" s="388" t="s">
        <v>1648</v>
      </c>
      <c r="E115" s="389">
        <v>159502.5</v>
      </c>
      <c r="F115" s="552">
        <v>0</v>
      </c>
      <c r="G115" s="562">
        <f t="shared" si="1"/>
        <v>159502.5</v>
      </c>
      <c r="H115" s="390" t="s">
        <v>1668</v>
      </c>
    </row>
    <row r="116" spans="1:11" x14ac:dyDescent="0.2">
      <c r="C116" s="388" t="s">
        <v>1669</v>
      </c>
      <c r="E116" s="389">
        <v>186744.52</v>
      </c>
      <c r="F116" s="552">
        <v>0</v>
      </c>
      <c r="G116" s="562">
        <f t="shared" si="1"/>
        <v>186744.52</v>
      </c>
      <c r="H116" s="390" t="s">
        <v>1670</v>
      </c>
    </row>
    <row r="117" spans="1:11" x14ac:dyDescent="0.2">
      <c r="C117" s="388" t="s">
        <v>1669</v>
      </c>
      <c r="E117" s="389">
        <v>17362.54</v>
      </c>
      <c r="F117" s="552">
        <v>0</v>
      </c>
      <c r="G117" s="562">
        <f t="shared" si="1"/>
        <v>17362.54</v>
      </c>
      <c r="H117" s="390" t="s">
        <v>1671</v>
      </c>
    </row>
    <row r="118" spans="1:11" x14ac:dyDescent="0.2">
      <c r="C118" s="388" t="s">
        <v>1669</v>
      </c>
      <c r="E118" s="389">
        <v>54639.59</v>
      </c>
      <c r="F118" s="552">
        <v>0</v>
      </c>
      <c r="G118" s="562">
        <f t="shared" si="1"/>
        <v>54639.59</v>
      </c>
      <c r="H118" s="390" t="s">
        <v>1672</v>
      </c>
    </row>
    <row r="119" spans="1:11" x14ac:dyDescent="0.2">
      <c r="C119" s="388" t="s">
        <v>1669</v>
      </c>
      <c r="E119" s="389">
        <v>500</v>
      </c>
      <c r="F119" s="552">
        <v>0</v>
      </c>
      <c r="G119" s="562">
        <f t="shared" si="1"/>
        <v>500</v>
      </c>
      <c r="H119" s="390" t="s">
        <v>1673</v>
      </c>
    </row>
    <row r="120" spans="1:11" x14ac:dyDescent="0.2">
      <c r="C120" s="388" t="s">
        <v>1674</v>
      </c>
      <c r="E120" s="389">
        <v>9500</v>
      </c>
      <c r="F120" s="552">
        <v>0</v>
      </c>
      <c r="G120" s="562">
        <f t="shared" si="1"/>
        <v>9500</v>
      </c>
      <c r="H120" s="390" t="s">
        <v>1675</v>
      </c>
    </row>
    <row r="121" spans="1:11" x14ac:dyDescent="0.2">
      <c r="C121" s="388" t="s">
        <v>1676</v>
      </c>
      <c r="E121" s="389">
        <v>12667</v>
      </c>
      <c r="F121" s="552">
        <v>0</v>
      </c>
      <c r="G121" s="562">
        <f t="shared" si="1"/>
        <v>12667</v>
      </c>
      <c r="H121" s="390" t="s">
        <v>1677</v>
      </c>
    </row>
    <row r="122" spans="1:11" x14ac:dyDescent="0.2">
      <c r="A122" s="88"/>
      <c r="B122" s="88"/>
      <c r="C122" s="559">
        <v>391201</v>
      </c>
      <c r="D122" s="89"/>
      <c r="E122" s="561">
        <f>SUM(E113:E121)</f>
        <v>490836.15</v>
      </c>
      <c r="F122" s="561">
        <f>SUM(F113:F121)</f>
        <v>0</v>
      </c>
      <c r="G122" s="561">
        <f>SUM(G113:G121)</f>
        <v>490836.15</v>
      </c>
      <c r="H122" s="560" t="s">
        <v>852</v>
      </c>
      <c r="I122" s="91"/>
      <c r="J122" s="91"/>
      <c r="K122" s="91"/>
    </row>
    <row r="126" spans="1:11" x14ac:dyDescent="0.2">
      <c r="G126" s="402">
        <f>G122+G98+G100+G101</f>
        <v>502021.15</v>
      </c>
      <c r="H126" s="497" t="s">
        <v>1678</v>
      </c>
    </row>
    <row r="128" spans="1:11" x14ac:dyDescent="0.2">
      <c r="G128" s="389">
        <v>1086745.6000000001</v>
      </c>
      <c r="H128" s="390" t="s">
        <v>1679</v>
      </c>
    </row>
    <row r="129" spans="7:8" x14ac:dyDescent="0.2">
      <c r="G129" s="563">
        <f>G128-G126</f>
        <v>584724.45000000007</v>
      </c>
      <c r="H129" s="564" t="s">
        <v>1680</v>
      </c>
    </row>
    <row r="184" spans="1:11" x14ac:dyDescent="0.2">
      <c r="A184" s="88"/>
      <c r="B184" s="88"/>
      <c r="C184" s="88"/>
      <c r="D184" s="89"/>
      <c r="E184" s="89"/>
      <c r="F184" s="89"/>
      <c r="G184" s="89"/>
      <c r="H184" s="90"/>
      <c r="I184" s="91"/>
      <c r="J184" s="91"/>
      <c r="K184" s="91"/>
    </row>
    <row r="199" spans="1:11" x14ac:dyDescent="0.2">
      <c r="A199" s="88"/>
      <c r="B199" s="88"/>
      <c r="C199" s="88"/>
      <c r="D199" s="89"/>
      <c r="E199" s="89"/>
      <c r="F199" s="89"/>
      <c r="G199" s="89"/>
      <c r="H199" s="90"/>
      <c r="I199" s="91"/>
      <c r="J199" s="91"/>
      <c r="K199" s="91"/>
    </row>
    <row r="210" spans="1:11" x14ac:dyDescent="0.2">
      <c r="A210" s="88"/>
      <c r="B210" s="88"/>
      <c r="C210" s="88"/>
      <c r="D210" s="89"/>
      <c r="E210" s="89"/>
      <c r="F210" s="89"/>
      <c r="G210" s="89"/>
      <c r="H210" s="90"/>
      <c r="I210" s="91"/>
      <c r="J210" s="91"/>
      <c r="K210" s="91"/>
    </row>
    <row r="217" spans="1:11" x14ac:dyDescent="0.2">
      <c r="A217" s="88"/>
      <c r="B217" s="88"/>
      <c r="C217" s="88"/>
      <c r="D217" s="89"/>
      <c r="E217" s="89"/>
      <c r="F217" s="89"/>
      <c r="G217" s="89"/>
      <c r="H217" s="90"/>
      <c r="I217" s="91"/>
      <c r="J217" s="91"/>
      <c r="K217" s="91"/>
    </row>
    <row r="230" spans="1:11" x14ac:dyDescent="0.2">
      <c r="A230" s="88"/>
      <c r="B230" s="88"/>
      <c r="C230" s="88"/>
      <c r="D230" s="89"/>
      <c r="E230" s="89"/>
      <c r="F230" s="89"/>
      <c r="G230" s="89"/>
      <c r="H230" s="90"/>
      <c r="I230" s="91"/>
      <c r="J230" s="91"/>
      <c r="K230" s="91"/>
    </row>
    <row r="248" spans="1:11" x14ac:dyDescent="0.2">
      <c r="A248" s="88"/>
      <c r="B248" s="88"/>
      <c r="C248" s="88"/>
      <c r="D248" s="89"/>
      <c r="E248" s="89"/>
      <c r="F248" s="89"/>
      <c r="G248" s="89"/>
      <c r="H248" s="90"/>
      <c r="I248" s="91"/>
      <c r="J248" s="91"/>
      <c r="K248" s="91"/>
    </row>
    <row r="249" spans="1:11" x14ac:dyDescent="0.2">
      <c r="A249" s="88"/>
      <c r="B249" s="88"/>
      <c r="C249" s="88"/>
      <c r="D249" s="89"/>
      <c r="E249" s="89"/>
      <c r="F249" s="89"/>
      <c r="G249" s="89"/>
      <c r="H249" s="90"/>
      <c r="I249" s="91"/>
      <c r="J249" s="91"/>
      <c r="K249" s="91"/>
    </row>
    <row r="250" spans="1:11" x14ac:dyDescent="0.2">
      <c r="A250" s="88"/>
      <c r="B250" s="88"/>
      <c r="C250" s="88"/>
      <c r="D250" s="89"/>
      <c r="E250" s="89"/>
      <c r="F250" s="89"/>
      <c r="G250" s="89"/>
      <c r="H250" s="90"/>
      <c r="I250" s="91"/>
      <c r="J250" s="91"/>
      <c r="K250" s="91"/>
    </row>
    <row r="251" spans="1:11" x14ac:dyDescent="0.2">
      <c r="A251" s="88"/>
      <c r="B251" s="88"/>
      <c r="C251" s="88"/>
      <c r="D251" s="89"/>
      <c r="E251" s="89"/>
      <c r="F251" s="89"/>
      <c r="G251" s="89"/>
      <c r="H251" s="90"/>
      <c r="I251" s="91"/>
      <c r="J251" s="91"/>
      <c r="K251" s="91"/>
    </row>
  </sheetData>
  <mergeCells count="1">
    <mergeCell ref="F94:G94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44"/>
  <sheetViews>
    <sheetView workbookViewId="0">
      <selection sqref="A1:IV65536"/>
    </sheetView>
  </sheetViews>
  <sheetFormatPr defaultColWidth="9.140625" defaultRowHeight="12.75" x14ac:dyDescent="0.2"/>
  <cols>
    <col min="1" max="1" width="4" style="388" bestFit="1" customWidth="1"/>
    <col min="2" max="2" width="3.5703125" style="388" bestFit="1" customWidth="1"/>
    <col min="3" max="3" width="4.7109375" style="388" bestFit="1" customWidth="1"/>
    <col min="4" max="4" width="8.5703125" style="389" bestFit="1" customWidth="1"/>
    <col min="5" max="6" width="12.7109375" style="389" bestFit="1" customWidth="1"/>
    <col min="7" max="7" width="13.42578125" style="389" bestFit="1" customWidth="1"/>
    <col min="8" max="8" width="67" style="390" bestFit="1" customWidth="1"/>
    <col min="9" max="9" width="12.85546875" bestFit="1" customWidth="1"/>
  </cols>
  <sheetData>
    <row r="1" spans="1:8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8" x14ac:dyDescent="0.2">
      <c r="A2" s="388" t="s">
        <v>893</v>
      </c>
      <c r="B2" s="388" t="s">
        <v>343</v>
      </c>
      <c r="C2" s="388" t="s">
        <v>308</v>
      </c>
      <c r="E2" s="389">
        <v>9618278.3399999999</v>
      </c>
      <c r="G2" s="389">
        <v>9618278.3399999999</v>
      </c>
      <c r="H2" s="390" t="s">
        <v>896</v>
      </c>
    </row>
    <row r="3" spans="1:8" x14ac:dyDescent="0.2">
      <c r="A3" s="388" t="s">
        <v>897</v>
      </c>
      <c r="B3" s="388" t="s">
        <v>343</v>
      </c>
      <c r="C3" s="388" t="s">
        <v>308</v>
      </c>
      <c r="F3" s="389">
        <v>1059682.32</v>
      </c>
      <c r="G3" s="389">
        <v>-1059682.32</v>
      </c>
      <c r="H3" s="390" t="s">
        <v>899</v>
      </c>
    </row>
    <row r="4" spans="1:8" x14ac:dyDescent="0.2">
      <c r="A4" s="388" t="s">
        <v>900</v>
      </c>
      <c r="B4" s="388" t="s">
        <v>343</v>
      </c>
      <c r="C4" s="388" t="s">
        <v>308</v>
      </c>
      <c r="E4" s="389">
        <v>11847905.58</v>
      </c>
      <c r="G4" s="389">
        <v>11847905.58</v>
      </c>
      <c r="H4" s="390" t="s">
        <v>904</v>
      </c>
    </row>
    <row r="5" spans="1:8" x14ac:dyDescent="0.2">
      <c r="A5" s="388" t="s">
        <v>905</v>
      </c>
      <c r="B5" s="388" t="s">
        <v>343</v>
      </c>
      <c r="C5" s="388" t="s">
        <v>308</v>
      </c>
      <c r="F5" s="389">
        <v>525458.82999999996</v>
      </c>
      <c r="G5" s="389">
        <v>-525458.82999999996</v>
      </c>
      <c r="H5" s="390" t="s">
        <v>908</v>
      </c>
    </row>
    <row r="6" spans="1:8" x14ac:dyDescent="0.2">
      <c r="A6" s="388" t="s">
        <v>909</v>
      </c>
      <c r="B6" s="388" t="s">
        <v>343</v>
      </c>
      <c r="C6" s="388" t="s">
        <v>308</v>
      </c>
      <c r="E6" s="389">
        <v>5929475.5499999998</v>
      </c>
      <c r="G6" s="389">
        <v>5929475.5499999998</v>
      </c>
      <c r="H6" s="390" t="s">
        <v>912</v>
      </c>
    </row>
    <row r="7" spans="1:8" x14ac:dyDescent="0.2">
      <c r="A7" s="388" t="s">
        <v>913</v>
      </c>
      <c r="B7" s="388" t="s">
        <v>343</v>
      </c>
      <c r="C7" s="388" t="s">
        <v>308</v>
      </c>
      <c r="F7" s="389">
        <v>175737.9</v>
      </c>
      <c r="G7" s="389">
        <v>-175737.9</v>
      </c>
      <c r="H7" s="390" t="s">
        <v>915</v>
      </c>
    </row>
    <row r="8" spans="1:8" x14ac:dyDescent="0.2">
      <c r="A8" s="388" t="s">
        <v>919</v>
      </c>
      <c r="B8" s="388" t="s">
        <v>343</v>
      </c>
      <c r="C8" s="388" t="s">
        <v>308</v>
      </c>
      <c r="E8" s="389">
        <v>5220418.58</v>
      </c>
      <c r="G8" s="389">
        <v>5220418.58</v>
      </c>
      <c r="H8" s="390" t="s">
        <v>937</v>
      </c>
    </row>
    <row r="9" spans="1:8" x14ac:dyDescent="0.2">
      <c r="A9" s="388" t="s">
        <v>938</v>
      </c>
      <c r="B9" s="388" t="s">
        <v>343</v>
      </c>
      <c r="C9" s="388" t="s">
        <v>308</v>
      </c>
      <c r="E9" s="389">
        <v>19368781.02</v>
      </c>
      <c r="F9" s="389">
        <v>-1279</v>
      </c>
      <c r="G9" s="389">
        <v>19370060.02</v>
      </c>
      <c r="H9" s="390" t="s">
        <v>486</v>
      </c>
    </row>
    <row r="10" spans="1:8" x14ac:dyDescent="0.2">
      <c r="A10" s="388" t="s">
        <v>487</v>
      </c>
      <c r="B10" s="388" t="s">
        <v>343</v>
      </c>
      <c r="C10" s="388" t="s">
        <v>308</v>
      </c>
      <c r="E10" s="389">
        <v>317071.34999999998</v>
      </c>
      <c r="G10" s="389">
        <v>317071.34999999998</v>
      </c>
      <c r="H10" s="390" t="s">
        <v>491</v>
      </c>
    </row>
    <row r="11" spans="1:8" x14ac:dyDescent="0.2">
      <c r="A11" s="388" t="s">
        <v>492</v>
      </c>
      <c r="B11" s="388" t="s">
        <v>343</v>
      </c>
      <c r="C11" s="388" t="s">
        <v>308</v>
      </c>
      <c r="E11" s="389">
        <v>201511.84</v>
      </c>
      <c r="G11" s="389">
        <v>201511.84</v>
      </c>
      <c r="H11" s="390" t="s">
        <v>495</v>
      </c>
    </row>
    <row r="12" spans="1:8" x14ac:dyDescent="0.2">
      <c r="A12" s="388" t="s">
        <v>496</v>
      </c>
      <c r="B12" s="388" t="s">
        <v>343</v>
      </c>
      <c r="C12" s="388" t="s">
        <v>308</v>
      </c>
      <c r="E12" s="389">
        <v>340477.86</v>
      </c>
      <c r="G12" s="389">
        <v>340477.86</v>
      </c>
      <c r="H12" s="390" t="s">
        <v>497</v>
      </c>
    </row>
    <row r="13" spans="1:8" x14ac:dyDescent="0.2">
      <c r="A13" s="388" t="s">
        <v>499</v>
      </c>
      <c r="B13" s="388" t="s">
        <v>343</v>
      </c>
      <c r="C13" s="388" t="s">
        <v>308</v>
      </c>
      <c r="E13" s="389">
        <v>118437</v>
      </c>
      <c r="G13" s="389">
        <v>118437</v>
      </c>
      <c r="H13" s="390" t="s">
        <v>276</v>
      </c>
    </row>
    <row r="14" spans="1:8" x14ac:dyDescent="0.2">
      <c r="A14" s="388" t="s">
        <v>501</v>
      </c>
      <c r="B14" s="388" t="s">
        <v>343</v>
      </c>
      <c r="C14" s="388" t="s">
        <v>308</v>
      </c>
      <c r="E14" s="389">
        <v>309450</v>
      </c>
      <c r="G14" s="389">
        <v>309450</v>
      </c>
      <c r="H14" s="390" t="s">
        <v>503</v>
      </c>
    </row>
    <row r="15" spans="1:8" x14ac:dyDescent="0.2">
      <c r="A15" s="388" t="s">
        <v>504</v>
      </c>
      <c r="B15" s="388" t="s">
        <v>343</v>
      </c>
      <c r="C15" s="388" t="s">
        <v>308</v>
      </c>
      <c r="E15" s="389">
        <v>159235</v>
      </c>
      <c r="G15" s="389">
        <v>159235</v>
      </c>
      <c r="H15" s="390" t="s">
        <v>505</v>
      </c>
    </row>
    <row r="16" spans="1:8" x14ac:dyDescent="0.2">
      <c r="A16" s="388" t="s">
        <v>506</v>
      </c>
      <c r="B16" s="388" t="s">
        <v>343</v>
      </c>
      <c r="C16" s="388" t="s">
        <v>308</v>
      </c>
      <c r="E16" s="389">
        <v>184184.4</v>
      </c>
      <c r="G16" s="389">
        <v>184184.4</v>
      </c>
      <c r="H16" s="390" t="s">
        <v>559</v>
      </c>
    </row>
    <row r="17" spans="1:9" x14ac:dyDescent="0.2">
      <c r="A17" s="388" t="s">
        <v>627</v>
      </c>
      <c r="B17" s="388" t="s">
        <v>343</v>
      </c>
      <c r="C17" s="388" t="s">
        <v>308</v>
      </c>
      <c r="E17" s="389">
        <v>1851940</v>
      </c>
      <c r="G17" s="389">
        <v>1851940</v>
      </c>
      <c r="H17" s="390" t="s">
        <v>628</v>
      </c>
    </row>
    <row r="18" spans="1:9" x14ac:dyDescent="0.2">
      <c r="A18" s="88" t="s">
        <v>508</v>
      </c>
      <c r="B18" s="88" t="s">
        <v>343</v>
      </c>
      <c r="C18" s="88" t="s">
        <v>308</v>
      </c>
      <c r="D18" s="89"/>
      <c r="E18" s="89">
        <v>55467166.520000003</v>
      </c>
      <c r="F18" s="89">
        <v>1759600.05</v>
      </c>
      <c r="G18" s="89">
        <v>53707566.469999999</v>
      </c>
      <c r="H18" s="90" t="s">
        <v>509</v>
      </c>
      <c r="I18" s="91"/>
    </row>
    <row r="19" spans="1:9" x14ac:dyDescent="0.2">
      <c r="A19" s="388" t="s">
        <v>510</v>
      </c>
      <c r="B19" s="388" t="s">
        <v>343</v>
      </c>
      <c r="C19" s="388" t="s">
        <v>308</v>
      </c>
      <c r="F19" s="389">
        <v>37150452.289999999</v>
      </c>
      <c r="G19" s="389">
        <v>-37150452.289999999</v>
      </c>
      <c r="H19" s="390" t="s">
        <v>523</v>
      </c>
    </row>
    <row r="20" spans="1:9" x14ac:dyDescent="0.2">
      <c r="A20" s="388" t="s">
        <v>524</v>
      </c>
      <c r="B20" s="388" t="s">
        <v>343</v>
      </c>
      <c r="C20" s="388" t="s">
        <v>308</v>
      </c>
      <c r="E20" s="389">
        <v>2112964</v>
      </c>
      <c r="G20" s="389">
        <v>2112964</v>
      </c>
      <c r="H20" s="390" t="s">
        <v>526</v>
      </c>
    </row>
    <row r="21" spans="1:9" x14ac:dyDescent="0.2">
      <c r="A21" s="388" t="s">
        <v>527</v>
      </c>
      <c r="B21" s="388" t="s">
        <v>343</v>
      </c>
      <c r="C21" s="388" t="s">
        <v>308</v>
      </c>
      <c r="F21" s="389">
        <v>12501324.27</v>
      </c>
      <c r="G21" s="389">
        <v>-12501324.27</v>
      </c>
      <c r="H21" s="390" t="s">
        <v>529</v>
      </c>
    </row>
    <row r="22" spans="1:9" x14ac:dyDescent="0.2">
      <c r="A22" s="388" t="s">
        <v>530</v>
      </c>
      <c r="B22" s="388" t="s">
        <v>343</v>
      </c>
      <c r="C22" s="388" t="s">
        <v>308</v>
      </c>
      <c r="E22" s="389">
        <v>94065.89</v>
      </c>
      <c r="G22" s="389">
        <v>94065.89</v>
      </c>
      <c r="H22" s="390" t="s">
        <v>533</v>
      </c>
    </row>
    <row r="23" spans="1:9" x14ac:dyDescent="0.2">
      <c r="A23" s="388" t="s">
        <v>534</v>
      </c>
      <c r="B23" s="388" t="s">
        <v>343</v>
      </c>
      <c r="C23" s="388" t="s">
        <v>308</v>
      </c>
      <c r="F23" s="389">
        <v>5639910.1200000001</v>
      </c>
      <c r="G23" s="389">
        <v>-5639910.1200000001</v>
      </c>
      <c r="H23" s="390" t="s">
        <v>536</v>
      </c>
    </row>
    <row r="24" spans="1:9" x14ac:dyDescent="0.2">
      <c r="A24" s="388" t="s">
        <v>636</v>
      </c>
      <c r="B24" s="388" t="s">
        <v>343</v>
      </c>
      <c r="C24" s="388" t="s">
        <v>308</v>
      </c>
      <c r="E24" s="389">
        <v>188961.44</v>
      </c>
      <c r="G24" s="389">
        <v>188961.44</v>
      </c>
      <c r="H24" s="390" t="s">
        <v>638</v>
      </c>
    </row>
    <row r="25" spans="1:9" x14ac:dyDescent="0.2">
      <c r="A25" s="388" t="s">
        <v>1264</v>
      </c>
      <c r="B25" s="388" t="s">
        <v>343</v>
      </c>
      <c r="C25" s="388" t="s">
        <v>308</v>
      </c>
      <c r="F25" s="389">
        <v>3351163.5</v>
      </c>
      <c r="G25" s="389">
        <v>-3351163.5</v>
      </c>
      <c r="H25" s="390" t="s">
        <v>1265</v>
      </c>
    </row>
    <row r="26" spans="1:9" x14ac:dyDescent="0.2">
      <c r="A26" s="388" t="s">
        <v>537</v>
      </c>
      <c r="B26" s="388" t="s">
        <v>343</v>
      </c>
      <c r="C26" s="388" t="s">
        <v>308</v>
      </c>
      <c r="F26" s="389">
        <v>2126494.12</v>
      </c>
      <c r="G26" s="389">
        <v>-2126494.12</v>
      </c>
      <c r="H26" s="390" t="s">
        <v>539</v>
      </c>
    </row>
    <row r="27" spans="1:9" x14ac:dyDescent="0.2">
      <c r="A27" s="388" t="s">
        <v>540</v>
      </c>
      <c r="B27" s="388" t="s">
        <v>343</v>
      </c>
      <c r="C27" s="388" t="s">
        <v>308</v>
      </c>
      <c r="F27" s="389">
        <v>17275.099999999999</v>
      </c>
      <c r="G27" s="389">
        <v>-17275.099999999999</v>
      </c>
      <c r="H27" s="390" t="s">
        <v>544</v>
      </c>
    </row>
    <row r="28" spans="1:9" x14ac:dyDescent="0.2">
      <c r="A28" s="388" t="s">
        <v>545</v>
      </c>
      <c r="B28" s="388" t="s">
        <v>343</v>
      </c>
      <c r="C28" s="388" t="s">
        <v>308</v>
      </c>
      <c r="F28" s="389">
        <v>2474074.2200000002</v>
      </c>
      <c r="G28" s="389">
        <v>-2474074.2200000002</v>
      </c>
      <c r="H28" s="390" t="s">
        <v>549</v>
      </c>
    </row>
    <row r="29" spans="1:9" x14ac:dyDescent="0.2">
      <c r="A29" s="388" t="s">
        <v>550</v>
      </c>
      <c r="B29" s="388" t="s">
        <v>343</v>
      </c>
      <c r="C29" s="388" t="s">
        <v>308</v>
      </c>
      <c r="F29" s="389">
        <v>18600</v>
      </c>
      <c r="G29" s="389">
        <v>-18600</v>
      </c>
      <c r="H29" s="390" t="s">
        <v>551</v>
      </c>
    </row>
    <row r="30" spans="1:9" x14ac:dyDescent="0.2">
      <c r="A30" s="388" t="s">
        <v>552</v>
      </c>
      <c r="B30" s="388" t="s">
        <v>343</v>
      </c>
      <c r="C30" s="388" t="s">
        <v>308</v>
      </c>
      <c r="E30" s="389">
        <v>2126494.12</v>
      </c>
      <c r="G30" s="389">
        <v>2126494.12</v>
      </c>
      <c r="H30" s="390" t="s">
        <v>554</v>
      </c>
    </row>
    <row r="31" spans="1:9" x14ac:dyDescent="0.2">
      <c r="A31" s="388" t="s">
        <v>641</v>
      </c>
      <c r="B31" s="388" t="s">
        <v>343</v>
      </c>
      <c r="C31" s="388" t="s">
        <v>308</v>
      </c>
      <c r="F31" s="389">
        <v>7459</v>
      </c>
      <c r="G31" s="389">
        <v>-7459</v>
      </c>
      <c r="H31" s="390" t="s">
        <v>275</v>
      </c>
    </row>
    <row r="32" spans="1:9" x14ac:dyDescent="0.2">
      <c r="A32" s="388" t="s">
        <v>555</v>
      </c>
      <c r="B32" s="388" t="s">
        <v>343</v>
      </c>
      <c r="C32" s="388" t="s">
        <v>308</v>
      </c>
      <c r="F32" s="389">
        <v>350296</v>
      </c>
      <c r="G32" s="389">
        <v>-350296</v>
      </c>
      <c r="H32" s="390" t="s">
        <v>557</v>
      </c>
    </row>
    <row r="33" spans="1:9" x14ac:dyDescent="0.2">
      <c r="A33" s="388" t="s">
        <v>558</v>
      </c>
      <c r="B33" s="388" t="s">
        <v>343</v>
      </c>
      <c r="C33" s="388" t="s">
        <v>308</v>
      </c>
      <c r="F33" s="389">
        <v>359994</v>
      </c>
      <c r="G33" s="389">
        <v>-359994</v>
      </c>
    </row>
    <row r="34" spans="1:9" x14ac:dyDescent="0.2">
      <c r="A34" s="88" t="s">
        <v>560</v>
      </c>
      <c r="B34" s="88" t="s">
        <v>343</v>
      </c>
      <c r="C34" s="88" t="s">
        <v>308</v>
      </c>
      <c r="D34" s="89"/>
      <c r="E34" s="89">
        <v>4522485.45</v>
      </c>
      <c r="F34" s="89">
        <v>63997042.619999997</v>
      </c>
      <c r="G34" s="89">
        <v>-59474557.170000002</v>
      </c>
      <c r="H34" s="90" t="s">
        <v>561</v>
      </c>
      <c r="I34" s="91"/>
    </row>
    <row r="35" spans="1:9" x14ac:dyDescent="0.2">
      <c r="A35" s="88" t="s">
        <v>343</v>
      </c>
      <c r="B35" s="88" t="s">
        <v>343</v>
      </c>
      <c r="C35" s="88" t="s">
        <v>308</v>
      </c>
      <c r="D35" s="89"/>
      <c r="E35" s="89">
        <v>59989651.969999999</v>
      </c>
      <c r="F35" s="89">
        <v>65756642.670000002</v>
      </c>
      <c r="G35" s="89">
        <v>-5766990.7000000002</v>
      </c>
      <c r="H35" s="90" t="s">
        <v>1107</v>
      </c>
      <c r="I35" s="91"/>
    </row>
    <row r="36" spans="1:9" x14ac:dyDescent="0.2">
      <c r="A36" s="88" t="s">
        <v>1108</v>
      </c>
      <c r="B36" s="88" t="s">
        <v>343</v>
      </c>
      <c r="C36" s="88" t="s">
        <v>308</v>
      </c>
      <c r="D36" s="89"/>
      <c r="E36" s="89"/>
      <c r="F36" s="89"/>
      <c r="G36" s="89"/>
      <c r="H36" s="90"/>
      <c r="I36" s="91"/>
    </row>
    <row r="37" spans="1:9" x14ac:dyDescent="0.2">
      <c r="A37" s="88" t="s">
        <v>1007</v>
      </c>
      <c r="B37" s="88" t="s">
        <v>343</v>
      </c>
      <c r="C37" s="88" t="s">
        <v>308</v>
      </c>
      <c r="D37" s="89"/>
      <c r="E37" s="89"/>
      <c r="F37" s="89"/>
      <c r="G37" s="89"/>
      <c r="H37" s="90" t="s">
        <v>101</v>
      </c>
      <c r="I37" s="91"/>
    </row>
    <row r="38" spans="1:9" x14ac:dyDescent="0.2">
      <c r="A38" s="88" t="s">
        <v>1012</v>
      </c>
      <c r="B38" s="88" t="s">
        <v>343</v>
      </c>
      <c r="C38" s="88" t="s">
        <v>308</v>
      </c>
      <c r="D38" s="89"/>
      <c r="E38" s="89"/>
      <c r="F38" s="89"/>
      <c r="G38" s="89"/>
      <c r="H38" s="90" t="s">
        <v>1013</v>
      </c>
      <c r="I38" s="91"/>
    </row>
    <row r="39" spans="1:9" x14ac:dyDescent="0.2">
      <c r="A39" s="88" t="s">
        <v>1075</v>
      </c>
      <c r="B39" s="88" t="s">
        <v>343</v>
      </c>
      <c r="C39" s="88" t="s">
        <v>308</v>
      </c>
      <c r="D39" s="89"/>
      <c r="E39" s="89"/>
      <c r="F39" s="89"/>
      <c r="G39" s="89"/>
      <c r="H39" s="90" t="s">
        <v>1076</v>
      </c>
      <c r="I39" s="91"/>
    </row>
    <row r="40" spans="1:9" x14ac:dyDescent="0.2">
      <c r="A40" s="88" t="s">
        <v>1088</v>
      </c>
      <c r="B40" s="88" t="s">
        <v>343</v>
      </c>
      <c r="C40" s="88" t="s">
        <v>308</v>
      </c>
      <c r="D40" s="89"/>
      <c r="E40" s="89"/>
      <c r="F40" s="89"/>
      <c r="G40" s="89"/>
      <c r="H40" s="90" t="s">
        <v>1089</v>
      </c>
      <c r="I40" s="91"/>
    </row>
    <row r="41" spans="1:9" x14ac:dyDescent="0.2">
      <c r="A41" s="88" t="s">
        <v>508</v>
      </c>
      <c r="B41" s="88" t="s">
        <v>343</v>
      </c>
      <c r="C41" s="88" t="s">
        <v>308</v>
      </c>
      <c r="D41" s="89"/>
      <c r="E41" s="89">
        <v>55467166.520000003</v>
      </c>
      <c r="F41" s="89">
        <v>1759600.05</v>
      </c>
      <c r="G41" s="89">
        <v>53707566.469999999</v>
      </c>
      <c r="H41" s="90" t="s">
        <v>509</v>
      </c>
      <c r="I41" s="91"/>
    </row>
    <row r="42" spans="1:9" x14ac:dyDescent="0.2">
      <c r="A42" s="88" t="s">
        <v>560</v>
      </c>
      <c r="B42" s="88" t="s">
        <v>343</v>
      </c>
      <c r="C42" s="88" t="s">
        <v>308</v>
      </c>
      <c r="D42" s="89"/>
      <c r="E42" s="89">
        <v>4522485.45</v>
      </c>
      <c r="F42" s="89">
        <v>63997042.619999997</v>
      </c>
      <c r="G42" s="89">
        <v>-59474557.170000002</v>
      </c>
      <c r="H42" s="90" t="s">
        <v>561</v>
      </c>
      <c r="I42" s="91"/>
    </row>
    <row r="43" spans="1:9" x14ac:dyDescent="0.2">
      <c r="A43" s="88" t="s">
        <v>1109</v>
      </c>
      <c r="B43" s="88" t="s">
        <v>343</v>
      </c>
      <c r="C43" s="88" t="s">
        <v>308</v>
      </c>
      <c r="D43" s="89"/>
      <c r="E43" s="89"/>
      <c r="F43" s="89"/>
      <c r="G43" s="89"/>
      <c r="H43" s="90" t="s">
        <v>1110</v>
      </c>
      <c r="I43" s="91"/>
    </row>
    <row r="44" spans="1:9" x14ac:dyDescent="0.2">
      <c r="A44" s="88" t="s">
        <v>343</v>
      </c>
      <c r="B44" s="88" t="s">
        <v>343</v>
      </c>
      <c r="C44" s="88" t="s">
        <v>308</v>
      </c>
      <c r="D44" s="89"/>
      <c r="E44" s="89">
        <v>59989651.969999999</v>
      </c>
      <c r="F44" s="89">
        <v>65756642.670000002</v>
      </c>
      <c r="G44" s="89">
        <v>-5766990.7000000002</v>
      </c>
      <c r="H44" s="90" t="s">
        <v>1107</v>
      </c>
      <c r="I44" s="91"/>
    </row>
  </sheetData>
  <pageMargins left="0.70866141732283472" right="0.70866141732283472" top="0.78740157480314965" bottom="0.78740157480314965" header="0.31496062992125984" footer="0.31496062992125984"/>
  <pageSetup paperSize="9" scale="8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IV43"/>
  <sheetViews>
    <sheetView workbookViewId="0">
      <selection activeCell="J18" sqref="J18"/>
    </sheetView>
  </sheetViews>
  <sheetFormatPr defaultColWidth="9.140625" defaultRowHeight="12.75" x14ac:dyDescent="0.2"/>
  <cols>
    <col min="1" max="1" width="4" style="388" bestFit="1" customWidth="1"/>
    <col min="2" max="2" width="3.5703125" style="388" bestFit="1" customWidth="1"/>
    <col min="3" max="3" width="4.7109375" style="388" bestFit="1" customWidth="1"/>
    <col min="4" max="4" width="8.5703125" style="389" bestFit="1" customWidth="1"/>
    <col min="5" max="6" width="12.7109375" style="389" bestFit="1" customWidth="1"/>
    <col min="7" max="7" width="13.42578125" style="389" bestFit="1" customWidth="1"/>
    <col min="8" max="8" width="13.42578125" style="389" customWidth="1"/>
    <col min="9" max="9" width="67" style="390" bestFit="1" customWidth="1"/>
    <col min="10" max="10" width="13.42578125" bestFit="1" customWidth="1"/>
  </cols>
  <sheetData>
    <row r="1" spans="1:256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89"/>
      <c r="I1" s="90" t="s">
        <v>993</v>
      </c>
    </row>
    <row r="2" spans="1:256" s="91" customFormat="1" x14ac:dyDescent="0.2">
      <c r="A2" s="88"/>
      <c r="B2" s="88"/>
      <c r="C2" s="88"/>
      <c r="D2" s="89"/>
      <c r="E2" s="89"/>
      <c r="F2" s="89"/>
      <c r="G2" s="163">
        <v>2009</v>
      </c>
      <c r="H2" s="163">
        <v>2008</v>
      </c>
      <c r="I2" s="90"/>
    </row>
    <row r="3" spans="1:256" x14ac:dyDescent="0.2">
      <c r="A3" s="388" t="s">
        <v>893</v>
      </c>
      <c r="B3" s="388" t="s">
        <v>343</v>
      </c>
      <c r="C3" s="388" t="s">
        <v>308</v>
      </c>
      <c r="E3" s="389">
        <v>13145239.310000001</v>
      </c>
      <c r="G3" s="395">
        <v>13145239.310000001</v>
      </c>
      <c r="H3" s="137">
        <v>10485710.58</v>
      </c>
      <c r="I3" s="390" t="s">
        <v>896</v>
      </c>
    </row>
    <row r="4" spans="1:256" x14ac:dyDescent="0.2">
      <c r="A4" s="388" t="s">
        <v>897</v>
      </c>
      <c r="B4" s="388" t="s">
        <v>343</v>
      </c>
      <c r="C4" s="388" t="s">
        <v>308</v>
      </c>
      <c r="F4" s="389">
        <v>1958054.59</v>
      </c>
      <c r="G4" s="395">
        <v>-1958054.59</v>
      </c>
      <c r="H4" s="137">
        <v>-504022.42</v>
      </c>
      <c r="I4" s="390" t="s">
        <v>899</v>
      </c>
    </row>
    <row r="5" spans="1:256" x14ac:dyDescent="0.2">
      <c r="A5" s="388" t="s">
        <v>900</v>
      </c>
      <c r="B5" s="388" t="s">
        <v>343</v>
      </c>
      <c r="C5" s="388" t="s">
        <v>308</v>
      </c>
      <c r="E5" s="389">
        <v>13407682.369999999</v>
      </c>
      <c r="G5" s="396">
        <v>13407682.369999999</v>
      </c>
      <c r="H5" s="138">
        <v>12620924.380000001</v>
      </c>
      <c r="I5" s="390" t="s">
        <v>904</v>
      </c>
    </row>
    <row r="6" spans="1:256" x14ac:dyDescent="0.2">
      <c r="A6" s="388" t="s">
        <v>905</v>
      </c>
      <c r="B6" s="388" t="s">
        <v>343</v>
      </c>
      <c r="C6" s="388" t="s">
        <v>308</v>
      </c>
      <c r="F6" s="389">
        <v>214385.79</v>
      </c>
      <c r="G6" s="396">
        <v>-214385.79</v>
      </c>
      <c r="H6" s="138">
        <v>-149325.81</v>
      </c>
      <c r="I6" s="390" t="s">
        <v>908</v>
      </c>
    </row>
    <row r="7" spans="1:256" x14ac:dyDescent="0.2">
      <c r="A7" s="388" t="s">
        <v>909</v>
      </c>
      <c r="B7" s="388" t="s">
        <v>343</v>
      </c>
      <c r="C7" s="388" t="s">
        <v>308</v>
      </c>
      <c r="E7" s="389">
        <v>7597525.54</v>
      </c>
      <c r="G7" s="396">
        <v>7597525.54</v>
      </c>
      <c r="H7" s="138">
        <v>3709356.04</v>
      </c>
      <c r="I7" s="390" t="s">
        <v>912</v>
      </c>
    </row>
    <row r="8" spans="1:256" x14ac:dyDescent="0.2">
      <c r="A8" s="388" t="s">
        <v>913</v>
      </c>
      <c r="B8" s="388" t="s">
        <v>343</v>
      </c>
      <c r="C8" s="388" t="s">
        <v>308</v>
      </c>
      <c r="F8" s="389">
        <v>279275.90999999997</v>
      </c>
      <c r="G8" s="396">
        <v>-279275.90999999997</v>
      </c>
      <c r="H8" s="138">
        <v>-65988.95</v>
      </c>
      <c r="I8" s="390" t="s">
        <v>915</v>
      </c>
    </row>
    <row r="9" spans="1:256" x14ac:dyDescent="0.2">
      <c r="A9" s="388" t="s">
        <v>916</v>
      </c>
      <c r="B9" s="388" t="s">
        <v>343</v>
      </c>
      <c r="C9" s="388" t="s">
        <v>308</v>
      </c>
      <c r="E9" s="389">
        <v>1061135</v>
      </c>
      <c r="G9" s="396">
        <v>1061135</v>
      </c>
      <c r="H9" s="138">
        <v>727655</v>
      </c>
      <c r="I9" s="390" t="s">
        <v>918</v>
      </c>
    </row>
    <row r="10" spans="1:256" x14ac:dyDescent="0.2">
      <c r="A10" s="388" t="s">
        <v>919</v>
      </c>
      <c r="B10" s="388" t="s">
        <v>343</v>
      </c>
      <c r="C10" s="388" t="s">
        <v>308</v>
      </c>
      <c r="E10" s="389">
        <v>4856751.4800000004</v>
      </c>
      <c r="G10" s="399">
        <v>4856751.4800000004</v>
      </c>
      <c r="H10" s="139">
        <v>6404530.0800000001</v>
      </c>
      <c r="I10" s="390" t="s">
        <v>937</v>
      </c>
    </row>
    <row r="11" spans="1:256" x14ac:dyDescent="0.2">
      <c r="A11" s="388" t="s">
        <v>938</v>
      </c>
      <c r="B11" s="388" t="s">
        <v>343</v>
      </c>
      <c r="C11" s="388" t="s">
        <v>308</v>
      </c>
      <c r="E11" s="389">
        <v>17997815.530000001</v>
      </c>
      <c r="G11" s="399">
        <v>17997815.530000001</v>
      </c>
      <c r="H11" s="139">
        <v>21361698.809999999</v>
      </c>
      <c r="I11" s="390" t="s">
        <v>486</v>
      </c>
    </row>
    <row r="12" spans="1:256" x14ac:dyDescent="0.2">
      <c r="A12" s="388" t="s">
        <v>487</v>
      </c>
      <c r="B12" s="388" t="s">
        <v>343</v>
      </c>
      <c r="C12" s="388" t="s">
        <v>308</v>
      </c>
      <c r="E12" s="389">
        <v>341517.38</v>
      </c>
      <c r="G12" s="389">
        <v>341517.38</v>
      </c>
      <c r="H12" s="89">
        <v>277891.58</v>
      </c>
      <c r="I12" s="390" t="s">
        <v>491</v>
      </c>
    </row>
    <row r="13" spans="1:256" x14ac:dyDescent="0.2">
      <c r="A13" s="388" t="s">
        <v>492</v>
      </c>
      <c r="B13" s="388" t="s">
        <v>343</v>
      </c>
      <c r="C13" s="388" t="s">
        <v>308</v>
      </c>
      <c r="E13" s="389">
        <v>285042.77</v>
      </c>
      <c r="G13" s="398">
        <v>285042.77</v>
      </c>
      <c r="H13" s="140">
        <v>138513.29</v>
      </c>
      <c r="I13" s="390" t="s">
        <v>495</v>
      </c>
      <c r="J13" s="94">
        <f>H13+H14+H19</f>
        <v>8744926.3399999999</v>
      </c>
    </row>
    <row r="14" spans="1:256" x14ac:dyDescent="0.2">
      <c r="A14" s="388" t="s">
        <v>496</v>
      </c>
      <c r="B14" s="388" t="s">
        <v>343</v>
      </c>
      <c r="C14" s="388" t="s">
        <v>308</v>
      </c>
      <c r="E14" s="389">
        <v>6347.38</v>
      </c>
      <c r="G14" s="398">
        <v>6347.38</v>
      </c>
      <c r="H14" s="140">
        <v>7371545.0800000001</v>
      </c>
      <c r="I14" s="390" t="s">
        <v>497</v>
      </c>
      <c r="J14" s="94">
        <f>G13+G14+G19</f>
        <v>1568953.2600000002</v>
      </c>
    </row>
    <row r="15" spans="1:256" x14ac:dyDescent="0.2">
      <c r="A15" s="388" t="s">
        <v>499</v>
      </c>
      <c r="B15" s="388" t="s">
        <v>343</v>
      </c>
      <c r="C15" s="388" t="s">
        <v>308</v>
      </c>
      <c r="E15" s="389">
        <v>60000</v>
      </c>
      <c r="G15" s="389">
        <v>60000</v>
      </c>
      <c r="H15" s="89">
        <v>60000</v>
      </c>
      <c r="I15" s="390" t="s">
        <v>276</v>
      </c>
    </row>
    <row r="16" spans="1:256" x14ac:dyDescent="0.2">
      <c r="A16" s="88" t="s">
        <v>624</v>
      </c>
      <c r="B16" s="388" t="s">
        <v>343</v>
      </c>
      <c r="C16" s="388" t="s">
        <v>308</v>
      </c>
      <c r="D16" s="89"/>
      <c r="E16" s="89"/>
      <c r="F16" s="89"/>
      <c r="G16" s="89"/>
      <c r="H16" s="94">
        <v>6990</v>
      </c>
      <c r="I16" s="390" t="s">
        <v>626</v>
      </c>
      <c r="J16" s="88"/>
      <c r="K16" s="89"/>
      <c r="L16" s="89"/>
      <c r="M16" s="89"/>
      <c r="N16" s="89">
        <v>6990</v>
      </c>
      <c r="O16" s="89">
        <v>59930</v>
      </c>
      <c r="P16" s="90" t="s">
        <v>626</v>
      </c>
      <c r="Q16" s="135" t="s">
        <v>343</v>
      </c>
      <c r="R16" s="135" t="s">
        <v>308</v>
      </c>
      <c r="S16" s="89"/>
      <c r="T16" s="89">
        <v>6990</v>
      </c>
      <c r="U16" s="89"/>
      <c r="V16" s="89">
        <v>6990</v>
      </c>
      <c r="W16" s="89">
        <v>59930</v>
      </c>
      <c r="X16" s="90" t="s">
        <v>626</v>
      </c>
      <c r="Y16" s="135" t="s">
        <v>343</v>
      </c>
      <c r="Z16" s="135" t="s">
        <v>308</v>
      </c>
      <c r="AA16" s="89"/>
      <c r="AB16" s="89">
        <v>6990</v>
      </c>
      <c r="AC16" s="89"/>
      <c r="AD16" s="89">
        <v>6990</v>
      </c>
      <c r="AE16" s="89">
        <v>59930</v>
      </c>
      <c r="AF16" s="90" t="s">
        <v>626</v>
      </c>
      <c r="AG16" s="135" t="s">
        <v>343</v>
      </c>
      <c r="AH16" s="135" t="s">
        <v>308</v>
      </c>
      <c r="AI16" s="89"/>
      <c r="AJ16" s="89">
        <v>6990</v>
      </c>
      <c r="AK16" s="89"/>
      <c r="AL16" s="89">
        <v>6990</v>
      </c>
      <c r="AM16" s="89">
        <v>59930</v>
      </c>
      <c r="AN16" s="90" t="s">
        <v>626</v>
      </c>
      <c r="AO16" s="135" t="s">
        <v>343</v>
      </c>
      <c r="AP16" s="135" t="s">
        <v>308</v>
      </c>
      <c r="AQ16" s="89"/>
      <c r="AR16" s="89">
        <v>6990</v>
      </c>
      <c r="AS16" s="89"/>
      <c r="AT16" s="89">
        <v>6990</v>
      </c>
      <c r="AU16" s="89">
        <v>59930</v>
      </c>
      <c r="AV16" s="90" t="s">
        <v>626</v>
      </c>
      <c r="AW16" s="135" t="s">
        <v>343</v>
      </c>
      <c r="AX16" s="135" t="s">
        <v>308</v>
      </c>
      <c r="AY16" s="89"/>
      <c r="AZ16" s="89">
        <v>6990</v>
      </c>
      <c r="BA16" s="89"/>
      <c r="BB16" s="89">
        <v>6990</v>
      </c>
      <c r="BC16" s="89">
        <v>59930</v>
      </c>
      <c r="BD16" s="90" t="s">
        <v>626</v>
      </c>
      <c r="BE16" s="135" t="s">
        <v>343</v>
      </c>
      <c r="BF16" s="135" t="s">
        <v>308</v>
      </c>
      <c r="BG16" s="89"/>
      <c r="BH16" s="89">
        <v>6990</v>
      </c>
      <c r="BI16" s="89"/>
      <c r="BJ16" s="89">
        <v>6990</v>
      </c>
      <c r="BK16" s="89">
        <v>59930</v>
      </c>
      <c r="BL16" s="90" t="s">
        <v>626</v>
      </c>
      <c r="BM16" s="135" t="s">
        <v>343</v>
      </c>
      <c r="BN16" s="135" t="s">
        <v>308</v>
      </c>
      <c r="BO16" s="89"/>
      <c r="BP16" s="89">
        <v>6990</v>
      </c>
      <c r="BQ16" s="89"/>
      <c r="BR16" s="89">
        <v>6990</v>
      </c>
      <c r="BS16" s="89">
        <v>59930</v>
      </c>
      <c r="BT16" s="90" t="s">
        <v>626</v>
      </c>
      <c r="BU16" s="135" t="s">
        <v>343</v>
      </c>
      <c r="BV16" s="135" t="s">
        <v>308</v>
      </c>
      <c r="BW16" s="89"/>
      <c r="BX16" s="89">
        <v>6990</v>
      </c>
      <c r="BY16" s="89"/>
      <c r="BZ16" s="89">
        <v>6990</v>
      </c>
      <c r="CA16" s="89">
        <v>59930</v>
      </c>
      <c r="CB16" s="90" t="s">
        <v>626</v>
      </c>
      <c r="CC16" s="135" t="s">
        <v>343</v>
      </c>
      <c r="CD16" s="135" t="s">
        <v>308</v>
      </c>
      <c r="CE16" s="89"/>
      <c r="CF16" s="89">
        <v>6990</v>
      </c>
      <c r="CG16" s="89"/>
      <c r="CH16" s="89">
        <v>6990</v>
      </c>
      <c r="CI16" s="89">
        <v>59930</v>
      </c>
      <c r="CJ16" s="90" t="s">
        <v>626</v>
      </c>
      <c r="CK16" s="135" t="s">
        <v>343</v>
      </c>
      <c r="CL16" s="135" t="s">
        <v>308</v>
      </c>
      <c r="CM16" s="89"/>
      <c r="CN16" s="89">
        <v>6990</v>
      </c>
      <c r="CO16" s="89"/>
      <c r="CP16" s="89">
        <v>6990</v>
      </c>
      <c r="CQ16" s="89">
        <v>59930</v>
      </c>
      <c r="CR16" s="90" t="s">
        <v>626</v>
      </c>
      <c r="CS16" s="135" t="s">
        <v>343</v>
      </c>
      <c r="CT16" s="135" t="s">
        <v>308</v>
      </c>
      <c r="CU16" s="89"/>
      <c r="CV16" s="89">
        <v>6990</v>
      </c>
      <c r="CW16" s="89"/>
      <c r="CX16" s="89">
        <v>6990</v>
      </c>
      <c r="CY16" s="89">
        <v>59930</v>
      </c>
      <c r="CZ16" s="90" t="s">
        <v>626</v>
      </c>
      <c r="DA16" s="135" t="s">
        <v>343</v>
      </c>
      <c r="DB16" s="135" t="s">
        <v>308</v>
      </c>
      <c r="DC16" s="89"/>
      <c r="DD16" s="89">
        <v>6990</v>
      </c>
      <c r="DE16" s="89"/>
      <c r="DF16" s="89">
        <v>6990</v>
      </c>
      <c r="DG16" s="89">
        <v>59930</v>
      </c>
      <c r="DH16" s="90" t="s">
        <v>626</v>
      </c>
      <c r="DI16" s="135" t="s">
        <v>343</v>
      </c>
      <c r="DJ16" s="135" t="s">
        <v>308</v>
      </c>
      <c r="DK16" s="89"/>
      <c r="DL16" s="89">
        <v>6990</v>
      </c>
      <c r="DM16" s="89"/>
      <c r="DN16" s="89">
        <v>6990</v>
      </c>
      <c r="DO16" s="89">
        <v>59930</v>
      </c>
      <c r="DP16" s="90" t="s">
        <v>626</v>
      </c>
      <c r="DQ16" s="135" t="s">
        <v>343</v>
      </c>
      <c r="DR16" s="135" t="s">
        <v>308</v>
      </c>
      <c r="DS16" s="89"/>
      <c r="DT16" s="89">
        <v>6990</v>
      </c>
      <c r="DU16" s="89"/>
      <c r="DV16" s="89">
        <v>6990</v>
      </c>
      <c r="DW16" s="89">
        <v>59930</v>
      </c>
      <c r="DX16" s="90" t="s">
        <v>626</v>
      </c>
      <c r="DY16" s="135" t="s">
        <v>343</v>
      </c>
      <c r="DZ16" s="135" t="s">
        <v>308</v>
      </c>
      <c r="EA16" s="89"/>
      <c r="EB16" s="89">
        <v>6990</v>
      </c>
      <c r="EC16" s="89"/>
      <c r="ED16" s="89">
        <v>6990</v>
      </c>
      <c r="EE16" s="89">
        <v>59930</v>
      </c>
      <c r="EF16" s="90" t="s">
        <v>626</v>
      </c>
      <c r="EG16" s="135" t="s">
        <v>343</v>
      </c>
      <c r="EH16" s="135" t="s">
        <v>308</v>
      </c>
      <c r="EI16" s="89"/>
      <c r="EJ16" s="89">
        <v>6990</v>
      </c>
      <c r="EK16" s="89"/>
      <c r="EL16" s="89">
        <v>6990</v>
      </c>
      <c r="EM16" s="89">
        <v>59930</v>
      </c>
      <c r="EN16" s="90" t="s">
        <v>626</v>
      </c>
      <c r="EO16" s="135" t="s">
        <v>343</v>
      </c>
      <c r="EP16" s="135" t="s">
        <v>308</v>
      </c>
      <c r="EQ16" s="89"/>
      <c r="ER16" s="89">
        <v>6990</v>
      </c>
      <c r="ES16" s="89"/>
      <c r="ET16" s="89">
        <v>6990</v>
      </c>
      <c r="EU16" s="89">
        <v>59930</v>
      </c>
      <c r="EV16" s="90" t="s">
        <v>626</v>
      </c>
      <c r="EW16" s="135" t="s">
        <v>343</v>
      </c>
      <c r="EX16" s="135" t="s">
        <v>308</v>
      </c>
      <c r="EY16" s="89"/>
      <c r="EZ16" s="89">
        <v>6990</v>
      </c>
      <c r="FA16" s="89"/>
      <c r="FB16" s="89">
        <v>6990</v>
      </c>
      <c r="FC16" s="89">
        <v>59930</v>
      </c>
      <c r="FD16" s="90" t="s">
        <v>626</v>
      </c>
      <c r="FE16" s="135" t="s">
        <v>343</v>
      </c>
      <c r="FF16" s="135" t="s">
        <v>308</v>
      </c>
      <c r="FG16" s="89"/>
      <c r="FH16" s="89">
        <v>6990</v>
      </c>
      <c r="FI16" s="89"/>
      <c r="FJ16" s="89">
        <v>6990</v>
      </c>
      <c r="FK16" s="89">
        <v>59930</v>
      </c>
      <c r="FL16" s="90" t="s">
        <v>626</v>
      </c>
      <c r="FM16" s="135" t="s">
        <v>343</v>
      </c>
      <c r="FN16" s="135" t="s">
        <v>308</v>
      </c>
      <c r="FO16" s="89"/>
      <c r="FP16" s="89">
        <v>6990</v>
      </c>
      <c r="FQ16" s="89"/>
      <c r="FR16" s="89">
        <v>6990</v>
      </c>
      <c r="FS16" s="89">
        <v>59930</v>
      </c>
      <c r="FT16" s="90" t="s">
        <v>626</v>
      </c>
      <c r="FU16" s="135" t="s">
        <v>343</v>
      </c>
      <c r="FV16" s="135" t="s">
        <v>308</v>
      </c>
      <c r="FW16" s="89"/>
      <c r="FX16" s="89">
        <v>6990</v>
      </c>
      <c r="FY16" s="89"/>
      <c r="FZ16" s="89">
        <v>6990</v>
      </c>
      <c r="GA16" s="89">
        <v>59930</v>
      </c>
      <c r="GB16" s="90" t="s">
        <v>626</v>
      </c>
      <c r="GC16" s="135" t="s">
        <v>343</v>
      </c>
      <c r="GD16" s="135" t="s">
        <v>308</v>
      </c>
      <c r="GE16" s="89"/>
      <c r="GF16" s="89">
        <v>6990</v>
      </c>
      <c r="GG16" s="89"/>
      <c r="GH16" s="89">
        <v>6990</v>
      </c>
      <c r="GI16" s="89">
        <v>59930</v>
      </c>
      <c r="GJ16" s="90" t="s">
        <v>626</v>
      </c>
      <c r="GK16" s="135" t="s">
        <v>343</v>
      </c>
      <c r="GL16" s="135" t="s">
        <v>308</v>
      </c>
      <c r="GM16" s="89"/>
      <c r="GN16" s="89">
        <v>6990</v>
      </c>
      <c r="GO16" s="89"/>
      <c r="GP16" s="89">
        <v>6990</v>
      </c>
      <c r="GQ16" s="89">
        <v>59930</v>
      </c>
      <c r="GR16" s="90" t="s">
        <v>626</v>
      </c>
      <c r="GS16" s="135" t="s">
        <v>343</v>
      </c>
      <c r="GT16" s="135" t="s">
        <v>308</v>
      </c>
      <c r="GU16" s="89"/>
      <c r="GV16" s="89">
        <v>6990</v>
      </c>
      <c r="GW16" s="89"/>
      <c r="GX16" s="89">
        <v>6990</v>
      </c>
      <c r="GY16" s="89">
        <v>59930</v>
      </c>
      <c r="GZ16" s="90" t="s">
        <v>626</v>
      </c>
      <c r="HA16" s="135" t="s">
        <v>343</v>
      </c>
      <c r="HB16" s="135" t="s">
        <v>308</v>
      </c>
      <c r="HC16" s="89"/>
      <c r="HD16" s="89">
        <v>6990</v>
      </c>
      <c r="HE16" s="89"/>
      <c r="HF16" s="89">
        <v>6990</v>
      </c>
      <c r="HG16" s="89">
        <v>59930</v>
      </c>
      <c r="HH16" s="90" t="s">
        <v>626</v>
      </c>
      <c r="HI16" s="135" t="s">
        <v>343</v>
      </c>
      <c r="HJ16" s="135" t="s">
        <v>308</v>
      </c>
      <c r="HK16" s="89"/>
      <c r="HL16" s="89">
        <v>6990</v>
      </c>
      <c r="HM16" s="89"/>
      <c r="HN16" s="89">
        <v>6990</v>
      </c>
      <c r="HO16" s="89">
        <v>59930</v>
      </c>
      <c r="HP16" s="90" t="s">
        <v>626</v>
      </c>
      <c r="HQ16" s="135" t="s">
        <v>343</v>
      </c>
      <c r="HR16" s="135" t="s">
        <v>308</v>
      </c>
      <c r="HS16" s="89"/>
      <c r="HT16" s="89">
        <v>6990</v>
      </c>
      <c r="HU16" s="89"/>
      <c r="HV16" s="89">
        <v>6990</v>
      </c>
      <c r="HW16" s="89">
        <v>59930</v>
      </c>
      <c r="HX16" s="90" t="s">
        <v>626</v>
      </c>
      <c r="HY16" s="135" t="s">
        <v>343</v>
      </c>
      <c r="HZ16" s="135" t="s">
        <v>308</v>
      </c>
      <c r="IA16" s="89"/>
      <c r="IB16" s="89">
        <v>6990</v>
      </c>
      <c r="IC16" s="89"/>
      <c r="ID16" s="89">
        <v>6990</v>
      </c>
      <c r="IE16" s="89">
        <v>59930</v>
      </c>
      <c r="IF16" s="90" t="s">
        <v>626</v>
      </c>
      <c r="IG16" s="135" t="s">
        <v>343</v>
      </c>
      <c r="IH16" s="135" t="s">
        <v>308</v>
      </c>
      <c r="II16" s="89"/>
      <c r="IJ16" s="89">
        <v>6990</v>
      </c>
      <c r="IK16" s="89"/>
      <c r="IL16" s="89">
        <v>6990</v>
      </c>
      <c r="IM16" s="89">
        <v>59930</v>
      </c>
      <c r="IN16" s="90" t="s">
        <v>626</v>
      </c>
      <c r="IO16" s="135" t="s">
        <v>343</v>
      </c>
      <c r="IP16" s="135" t="s">
        <v>308</v>
      </c>
      <c r="IQ16" s="89"/>
      <c r="IR16" s="89">
        <v>6990</v>
      </c>
      <c r="IS16" s="89"/>
      <c r="IT16" s="89">
        <v>6990</v>
      </c>
      <c r="IU16" s="89">
        <v>59930</v>
      </c>
      <c r="IV16" s="90" t="s">
        <v>626</v>
      </c>
    </row>
    <row r="17" spans="1:10" x14ac:dyDescent="0.2">
      <c r="A17" s="388" t="s">
        <v>501</v>
      </c>
      <c r="B17" s="388" t="s">
        <v>343</v>
      </c>
      <c r="C17" s="388" t="s">
        <v>308</v>
      </c>
      <c r="E17" s="389">
        <v>350296</v>
      </c>
      <c r="G17" s="389">
        <v>350296</v>
      </c>
      <c r="H17" s="89">
        <v>437640</v>
      </c>
      <c r="I17" s="390" t="s">
        <v>503</v>
      </c>
      <c r="J17" s="94">
        <f>G15+G17+G18+G12</f>
        <v>942078.38</v>
      </c>
    </row>
    <row r="18" spans="1:10" x14ac:dyDescent="0.2">
      <c r="A18" s="388" t="s">
        <v>504</v>
      </c>
      <c r="B18" s="388" t="s">
        <v>343</v>
      </c>
      <c r="C18" s="388" t="s">
        <v>308</v>
      </c>
      <c r="E18" s="389">
        <v>190265</v>
      </c>
      <c r="G18" s="389">
        <v>190265</v>
      </c>
      <c r="H18" s="89">
        <v>91985</v>
      </c>
      <c r="I18" s="390" t="s">
        <v>505</v>
      </c>
    </row>
    <row r="19" spans="1:10" x14ac:dyDescent="0.2">
      <c r="A19" s="388" t="s">
        <v>506</v>
      </c>
      <c r="B19" s="388" t="s">
        <v>343</v>
      </c>
      <c r="C19" s="388" t="s">
        <v>308</v>
      </c>
      <c r="E19" s="389">
        <v>1277563.1100000001</v>
      </c>
      <c r="G19" s="398">
        <v>1277563.1100000001</v>
      </c>
      <c r="H19" s="140">
        <v>1234867.97</v>
      </c>
      <c r="I19" s="390" t="s">
        <v>559</v>
      </c>
    </row>
    <row r="20" spans="1:10" x14ac:dyDescent="0.2">
      <c r="A20" s="388" t="s">
        <v>627</v>
      </c>
      <c r="B20" s="388" t="s">
        <v>343</v>
      </c>
      <c r="C20" s="388" t="s">
        <v>308</v>
      </c>
      <c r="E20" s="389">
        <v>2476720</v>
      </c>
      <c r="G20" s="400">
        <v>2476720</v>
      </c>
      <c r="H20" s="142">
        <v>1925700</v>
      </c>
      <c r="I20" s="390" t="s">
        <v>628</v>
      </c>
    </row>
    <row r="21" spans="1:10" x14ac:dyDescent="0.2">
      <c r="A21" s="88" t="s">
        <v>508</v>
      </c>
      <c r="B21" s="88" t="s">
        <v>343</v>
      </c>
      <c r="C21" s="88" t="s">
        <v>308</v>
      </c>
      <c r="D21" s="89"/>
      <c r="E21" s="89">
        <f>SUM(E3:E20)</f>
        <v>63053900.870000012</v>
      </c>
      <c r="F21" s="89">
        <f>SUM(F3:F20)</f>
        <v>2451716.29</v>
      </c>
      <c r="G21" s="89">
        <f>SUM(G3:G20)</f>
        <v>60602184.580000006</v>
      </c>
      <c r="H21" s="89">
        <f>SUM(H2:H20)</f>
        <v>66137678.629999988</v>
      </c>
      <c r="I21" s="90" t="s">
        <v>509</v>
      </c>
      <c r="J21" s="91"/>
    </row>
    <row r="22" spans="1:10" x14ac:dyDescent="0.2">
      <c r="A22" s="88"/>
      <c r="B22" s="88"/>
      <c r="C22" s="88"/>
      <c r="D22" s="89"/>
      <c r="E22" s="89"/>
      <c r="F22" s="89"/>
      <c r="G22" s="89"/>
      <c r="H22" s="89"/>
      <c r="I22" s="90"/>
      <c r="J22" s="91"/>
    </row>
    <row r="23" spans="1:10" x14ac:dyDescent="0.2">
      <c r="A23" s="388" t="s">
        <v>510</v>
      </c>
      <c r="B23" s="388" t="s">
        <v>343</v>
      </c>
      <c r="C23" s="388" t="s">
        <v>308</v>
      </c>
      <c r="F23" s="389">
        <v>39004864</v>
      </c>
      <c r="G23" s="397">
        <v>-39004864</v>
      </c>
      <c r="H23" s="137">
        <v>-48278846.5</v>
      </c>
      <c r="I23" s="390" t="s">
        <v>523</v>
      </c>
    </row>
    <row r="24" spans="1:10" x14ac:dyDescent="0.2">
      <c r="A24" s="388" t="s">
        <v>524</v>
      </c>
      <c r="B24" s="388" t="s">
        <v>343</v>
      </c>
      <c r="C24" s="388" t="s">
        <v>308</v>
      </c>
      <c r="E24" s="389">
        <v>2269565.5299999998</v>
      </c>
      <c r="G24" s="397">
        <v>2269565.5299999998</v>
      </c>
      <c r="H24" s="137">
        <v>2915342.59</v>
      </c>
      <c r="I24" s="390" t="s">
        <v>526</v>
      </c>
    </row>
    <row r="25" spans="1:10" x14ac:dyDescent="0.2">
      <c r="A25" s="388" t="s">
        <v>527</v>
      </c>
      <c r="B25" s="388" t="s">
        <v>343</v>
      </c>
      <c r="C25" s="388" t="s">
        <v>308</v>
      </c>
      <c r="F25" s="389">
        <v>14483905.26</v>
      </c>
      <c r="G25" s="396">
        <v>-14483905.26</v>
      </c>
      <c r="H25" s="138">
        <v>-11163402.01</v>
      </c>
      <c r="I25" s="390" t="s">
        <v>529</v>
      </c>
    </row>
    <row r="26" spans="1:10" x14ac:dyDescent="0.2">
      <c r="A26" s="388" t="s">
        <v>530</v>
      </c>
      <c r="B26" s="388" t="s">
        <v>343</v>
      </c>
      <c r="C26" s="388" t="s">
        <v>308</v>
      </c>
      <c r="E26" s="389">
        <v>341793.38</v>
      </c>
      <c r="G26" s="396">
        <v>341793.38</v>
      </c>
      <c r="H26" s="138">
        <v>983077.99</v>
      </c>
      <c r="I26" s="390" t="s">
        <v>533</v>
      </c>
    </row>
    <row r="27" spans="1:10" x14ac:dyDescent="0.2">
      <c r="A27" s="388" t="s">
        <v>534</v>
      </c>
      <c r="B27" s="388" t="s">
        <v>343</v>
      </c>
      <c r="C27" s="388" t="s">
        <v>308</v>
      </c>
      <c r="F27" s="389">
        <v>7859023.6799999997</v>
      </c>
      <c r="G27" s="396">
        <v>-7859023.6799999997</v>
      </c>
      <c r="H27" s="138">
        <v>-2807843.5</v>
      </c>
      <c r="I27" s="390" t="s">
        <v>536</v>
      </c>
    </row>
    <row r="28" spans="1:10" x14ac:dyDescent="0.2">
      <c r="A28" s="388" t="s">
        <v>636</v>
      </c>
      <c r="B28" s="388" t="s">
        <v>343</v>
      </c>
      <c r="C28" s="388" t="s">
        <v>308</v>
      </c>
      <c r="E28" s="389">
        <v>347080.79</v>
      </c>
      <c r="G28" s="396">
        <v>347080.79</v>
      </c>
      <c r="H28" s="138">
        <v>10530.67</v>
      </c>
      <c r="I28" s="390" t="s">
        <v>638</v>
      </c>
    </row>
    <row r="29" spans="1:10" x14ac:dyDescent="0.2">
      <c r="A29" s="388" t="s">
        <v>537</v>
      </c>
      <c r="B29" s="388" t="s">
        <v>343</v>
      </c>
      <c r="C29" s="388" t="s">
        <v>308</v>
      </c>
      <c r="F29" s="389">
        <v>5765395.6100000003</v>
      </c>
      <c r="G29" s="398">
        <v>-5765395.6100000003</v>
      </c>
      <c r="H29" s="140">
        <v>-4138249.02</v>
      </c>
      <c r="I29" s="390" t="s">
        <v>539</v>
      </c>
    </row>
    <row r="30" spans="1:10" x14ac:dyDescent="0.2">
      <c r="A30" s="388" t="s">
        <v>540</v>
      </c>
      <c r="B30" s="388" t="s">
        <v>343</v>
      </c>
      <c r="C30" s="388" t="s">
        <v>308</v>
      </c>
      <c r="F30" s="389">
        <v>14758.21</v>
      </c>
      <c r="G30" s="389">
        <v>-14758.21</v>
      </c>
      <c r="H30" s="89">
        <v>-118837.27</v>
      </c>
      <c r="I30" s="390" t="s">
        <v>544</v>
      </c>
      <c r="J30" s="94">
        <f>H29+H31+H32+H33</f>
        <v>-12864551.84</v>
      </c>
    </row>
    <row r="31" spans="1:10" x14ac:dyDescent="0.2">
      <c r="A31" s="388" t="s">
        <v>545</v>
      </c>
      <c r="B31" s="388" t="s">
        <v>343</v>
      </c>
      <c r="C31" s="388" t="s">
        <v>308</v>
      </c>
      <c r="F31" s="389">
        <v>4603323.76</v>
      </c>
      <c r="G31" s="398">
        <v>-4603323.76</v>
      </c>
      <c r="H31" s="140">
        <v>-5470866.3200000003</v>
      </c>
      <c r="I31" s="390" t="s">
        <v>549</v>
      </c>
      <c r="J31" s="94">
        <f>G29+G31+G32+G33+G36</f>
        <v>-7334348.8700000001</v>
      </c>
    </row>
    <row r="32" spans="1:10" x14ac:dyDescent="0.2">
      <c r="A32" s="388" t="s">
        <v>550</v>
      </c>
      <c r="B32" s="388" t="s">
        <v>343</v>
      </c>
      <c r="C32" s="388" t="s">
        <v>308</v>
      </c>
      <c r="F32" s="389">
        <v>58261.2</v>
      </c>
      <c r="G32" s="398">
        <v>-58261.2</v>
      </c>
      <c r="H32" s="140">
        <v>-7393685.5199999996</v>
      </c>
      <c r="I32" s="390" t="s">
        <v>551</v>
      </c>
    </row>
    <row r="33" spans="1:10" x14ac:dyDescent="0.2">
      <c r="A33" s="388" t="s">
        <v>552</v>
      </c>
      <c r="B33" s="388" t="s">
        <v>343</v>
      </c>
      <c r="C33" s="388" t="s">
        <v>308</v>
      </c>
      <c r="E33" s="389">
        <v>5765395.6100000003</v>
      </c>
      <c r="G33" s="398">
        <v>5765395.6100000003</v>
      </c>
      <c r="H33" s="140">
        <v>4138249.02</v>
      </c>
      <c r="I33" s="390" t="s">
        <v>554</v>
      </c>
    </row>
    <row r="34" spans="1:10" x14ac:dyDescent="0.2">
      <c r="A34" s="388" t="s">
        <v>643</v>
      </c>
      <c r="B34" s="388" t="s">
        <v>343</v>
      </c>
      <c r="C34" s="388" t="s">
        <v>308</v>
      </c>
      <c r="H34" s="89">
        <v>-10198</v>
      </c>
      <c r="I34" s="390" t="s">
        <v>645</v>
      </c>
      <c r="J34" s="94">
        <f>H30+H34+H35</f>
        <v>-296058.27</v>
      </c>
    </row>
    <row r="35" spans="1:10" x14ac:dyDescent="0.2">
      <c r="A35" s="388" t="s">
        <v>555</v>
      </c>
      <c r="B35" s="388" t="s">
        <v>343</v>
      </c>
      <c r="C35" s="388" t="s">
        <v>308</v>
      </c>
      <c r="F35" s="389">
        <v>437640</v>
      </c>
      <c r="G35" s="389">
        <v>-437640</v>
      </c>
      <c r="H35" s="89">
        <v>-167023</v>
      </c>
      <c r="I35" s="390" t="s">
        <v>557</v>
      </c>
      <c r="J35" s="94">
        <f>G30+G35</f>
        <v>-452398.21</v>
      </c>
    </row>
    <row r="36" spans="1:10" x14ac:dyDescent="0.2">
      <c r="A36" s="388" t="s">
        <v>558</v>
      </c>
      <c r="B36" s="388" t="s">
        <v>343</v>
      </c>
      <c r="C36" s="388" t="s">
        <v>308</v>
      </c>
      <c r="F36" s="389">
        <v>2672763.91</v>
      </c>
      <c r="G36" s="398">
        <v>-2672763.91</v>
      </c>
      <c r="H36" s="140">
        <v>-18623.52</v>
      </c>
      <c r="I36" s="390" t="s">
        <v>559</v>
      </c>
    </row>
    <row r="37" spans="1:10" x14ac:dyDescent="0.2">
      <c r="A37" s="88" t="s">
        <v>560</v>
      </c>
      <c r="B37" s="88" t="s">
        <v>343</v>
      </c>
      <c r="C37" s="88" t="s">
        <v>308</v>
      </c>
      <c r="D37" s="89"/>
      <c r="E37" s="89">
        <f>SUM(E23:E36)</f>
        <v>8723835.3100000005</v>
      </c>
      <c r="F37" s="89">
        <f>SUM(F23:F36)</f>
        <v>74899935.629999995</v>
      </c>
      <c r="G37" s="89">
        <f>SUM(G23:G36)</f>
        <v>-66176100.319999993</v>
      </c>
      <c r="H37" s="89">
        <f>SUM(H23:H36)</f>
        <v>-71520374.390000001</v>
      </c>
      <c r="I37" s="90" t="s">
        <v>561</v>
      </c>
      <c r="J37" s="91"/>
    </row>
    <row r="38" spans="1:10" x14ac:dyDescent="0.2">
      <c r="A38" s="88"/>
      <c r="B38" s="88"/>
      <c r="C38" s="88"/>
      <c r="D38" s="89"/>
      <c r="E38" s="89"/>
      <c r="F38" s="89"/>
      <c r="G38" s="89"/>
      <c r="H38" s="89"/>
      <c r="I38" s="90"/>
      <c r="J38" s="91"/>
    </row>
    <row r="39" spans="1:10" x14ac:dyDescent="0.2">
      <c r="A39" s="88"/>
      <c r="B39" s="88"/>
      <c r="C39" s="88"/>
      <c r="D39" s="89"/>
      <c r="E39" s="89"/>
      <c r="F39" s="89"/>
      <c r="G39" s="89"/>
      <c r="H39" s="89"/>
      <c r="I39" s="90"/>
      <c r="J39" s="91"/>
    </row>
    <row r="40" spans="1:10" x14ac:dyDescent="0.2">
      <c r="A40" s="88" t="s">
        <v>508</v>
      </c>
      <c r="B40" s="88" t="s">
        <v>343</v>
      </c>
      <c r="C40" s="88" t="s">
        <v>308</v>
      </c>
      <c r="D40" s="89"/>
      <c r="E40" s="89">
        <v>63053900.869999997</v>
      </c>
      <c r="F40" s="89">
        <v>2451716.29</v>
      </c>
      <c r="G40" s="89">
        <v>60602184.579999998</v>
      </c>
      <c r="H40" s="89"/>
      <c r="I40" s="90" t="s">
        <v>509</v>
      </c>
      <c r="J40" s="91"/>
    </row>
    <row r="41" spans="1:10" x14ac:dyDescent="0.2">
      <c r="A41" s="88" t="s">
        <v>560</v>
      </c>
      <c r="B41" s="88" t="s">
        <v>343</v>
      </c>
      <c r="C41" s="88" t="s">
        <v>308</v>
      </c>
      <c r="D41" s="89"/>
      <c r="E41" s="89">
        <v>8723835.3100000005</v>
      </c>
      <c r="F41" s="89">
        <v>74899935.629999995</v>
      </c>
      <c r="G41" s="89">
        <v>-66176100.32</v>
      </c>
      <c r="H41" s="89"/>
      <c r="I41" s="90" t="s">
        <v>561</v>
      </c>
      <c r="J41" s="91"/>
    </row>
    <row r="42" spans="1:10" x14ac:dyDescent="0.2">
      <c r="A42" s="88" t="s">
        <v>1109</v>
      </c>
      <c r="B42" s="88" t="s">
        <v>343</v>
      </c>
      <c r="C42" s="88" t="s">
        <v>308</v>
      </c>
      <c r="D42" s="89"/>
      <c r="E42" s="89"/>
      <c r="F42" s="89"/>
      <c r="G42" s="89"/>
      <c r="H42" s="89"/>
      <c r="I42" s="90" t="s">
        <v>1110</v>
      </c>
      <c r="J42" s="91"/>
    </row>
    <row r="43" spans="1:10" x14ac:dyDescent="0.2">
      <c r="A43" s="88" t="s">
        <v>343</v>
      </c>
      <c r="B43" s="88" t="s">
        <v>343</v>
      </c>
      <c r="C43" s="88" t="s">
        <v>308</v>
      </c>
      <c r="D43" s="89"/>
      <c r="E43" s="89">
        <v>71777736.180000007</v>
      </c>
      <c r="F43" s="89">
        <v>77351651.920000002</v>
      </c>
      <c r="G43" s="89">
        <v>-5573915.7400000002</v>
      </c>
      <c r="H43" s="89"/>
      <c r="I43" s="90" t="s">
        <v>1107</v>
      </c>
      <c r="J43" s="91"/>
    </row>
  </sheetData>
  <pageMargins left="0.70866141732283472" right="0.70866141732283472" top="0.78740157480314965" bottom="0.78740157480314965" header="0.31496062992125984" footer="0.31496062992125984"/>
  <pageSetup paperSize="9" scale="1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41"/>
  <sheetViews>
    <sheetView topLeftCell="A7" workbookViewId="0">
      <selection activeCell="G31" sqref="G31"/>
    </sheetView>
  </sheetViews>
  <sheetFormatPr defaultColWidth="9.140625" defaultRowHeight="12.75" x14ac:dyDescent="0.2"/>
  <cols>
    <col min="1" max="1" width="4" style="388" bestFit="1" customWidth="1"/>
    <col min="2" max="2" width="3.5703125" style="388" bestFit="1" customWidth="1"/>
    <col min="3" max="3" width="4.7109375" style="388" bestFit="1" customWidth="1"/>
    <col min="4" max="4" width="8.5703125" style="389" bestFit="1" customWidth="1"/>
    <col min="5" max="6" width="13.42578125" style="389" bestFit="1" customWidth="1"/>
    <col min="7" max="7" width="14.42578125" style="389" bestFit="1" customWidth="1"/>
    <col min="8" max="8" width="67" style="390" bestFit="1" customWidth="1"/>
    <col min="9" max="9" width="12.85546875" bestFit="1" customWidth="1"/>
  </cols>
  <sheetData>
    <row r="1" spans="1:8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8" x14ac:dyDescent="0.2">
      <c r="A2" s="388" t="s">
        <v>893</v>
      </c>
      <c r="B2" s="388" t="s">
        <v>343</v>
      </c>
      <c r="C2" s="388" t="s">
        <v>308</v>
      </c>
      <c r="E2" s="389">
        <v>9780814.1099999994</v>
      </c>
      <c r="F2" s="389">
        <v>0</v>
      </c>
      <c r="G2" s="389">
        <f>E2-F2</f>
        <v>9780814.1099999994</v>
      </c>
      <c r="H2" s="390" t="s">
        <v>896</v>
      </c>
    </row>
    <row r="3" spans="1:8" x14ac:dyDescent="0.2">
      <c r="A3" s="388" t="s">
        <v>897</v>
      </c>
      <c r="B3" s="388" t="s">
        <v>343</v>
      </c>
      <c r="C3" s="388" t="s">
        <v>308</v>
      </c>
      <c r="E3" s="389">
        <v>0</v>
      </c>
      <c r="F3" s="389">
        <v>1319918.3899999999</v>
      </c>
      <c r="G3" s="389">
        <f t="shared" ref="G3:G17" si="0">E3-F3</f>
        <v>-1319918.3899999999</v>
      </c>
      <c r="H3" s="390" t="s">
        <v>899</v>
      </c>
    </row>
    <row r="4" spans="1:8" x14ac:dyDescent="0.2">
      <c r="A4" s="388" t="s">
        <v>900</v>
      </c>
      <c r="B4" s="388" t="s">
        <v>343</v>
      </c>
      <c r="C4" s="388" t="s">
        <v>308</v>
      </c>
      <c r="E4" s="389">
        <v>12325812.359999999</v>
      </c>
      <c r="F4" s="389">
        <v>0</v>
      </c>
      <c r="G4" s="389">
        <f t="shared" si="0"/>
        <v>12325812.359999999</v>
      </c>
      <c r="H4" s="390" t="s">
        <v>904</v>
      </c>
    </row>
    <row r="5" spans="1:8" x14ac:dyDescent="0.2">
      <c r="A5" s="388" t="s">
        <v>905</v>
      </c>
      <c r="B5" s="388" t="s">
        <v>343</v>
      </c>
      <c r="C5" s="388" t="s">
        <v>308</v>
      </c>
      <c r="E5" s="389">
        <v>0</v>
      </c>
      <c r="F5" s="389">
        <v>450472.16</v>
      </c>
      <c r="G5" s="389">
        <f t="shared" si="0"/>
        <v>-450472.16</v>
      </c>
      <c r="H5" s="390" t="s">
        <v>908</v>
      </c>
    </row>
    <row r="6" spans="1:8" x14ac:dyDescent="0.2">
      <c r="A6" s="388" t="s">
        <v>909</v>
      </c>
      <c r="B6" s="388" t="s">
        <v>343</v>
      </c>
      <c r="C6" s="388" t="s">
        <v>308</v>
      </c>
      <c r="E6" s="389">
        <v>8063034.5800000001</v>
      </c>
      <c r="F6" s="389">
        <v>0</v>
      </c>
      <c r="G6" s="389">
        <f t="shared" si="0"/>
        <v>8063034.5800000001</v>
      </c>
      <c r="H6" s="390" t="s">
        <v>912</v>
      </c>
    </row>
    <row r="7" spans="1:8" x14ac:dyDescent="0.2">
      <c r="A7" s="388" t="s">
        <v>913</v>
      </c>
      <c r="B7" s="388" t="s">
        <v>343</v>
      </c>
      <c r="C7" s="388" t="s">
        <v>308</v>
      </c>
      <c r="E7" s="389">
        <v>0</v>
      </c>
      <c r="F7" s="389">
        <v>430075.53</v>
      </c>
      <c r="G7" s="389">
        <f t="shared" si="0"/>
        <v>-430075.53</v>
      </c>
      <c r="H7" s="390" t="s">
        <v>915</v>
      </c>
    </row>
    <row r="8" spans="1:8" x14ac:dyDescent="0.2">
      <c r="A8" s="388" t="s">
        <v>919</v>
      </c>
      <c r="B8" s="388" t="s">
        <v>343</v>
      </c>
      <c r="C8" s="388" t="s">
        <v>308</v>
      </c>
      <c r="E8" s="389">
        <v>6024363.3899999997</v>
      </c>
      <c r="F8" s="389">
        <v>1036028.34</v>
      </c>
      <c r="G8" s="389">
        <f t="shared" si="0"/>
        <v>4988335.05</v>
      </c>
      <c r="H8" s="390" t="s">
        <v>937</v>
      </c>
    </row>
    <row r="9" spans="1:8" x14ac:dyDescent="0.2">
      <c r="A9" s="388" t="s">
        <v>938</v>
      </c>
      <c r="B9" s="388" t="s">
        <v>343</v>
      </c>
      <c r="C9" s="388" t="s">
        <v>308</v>
      </c>
      <c r="E9" s="389">
        <v>19142175.289999999</v>
      </c>
      <c r="F9" s="389">
        <v>0</v>
      </c>
      <c r="G9" s="389">
        <f t="shared" si="0"/>
        <v>19142175.289999999</v>
      </c>
      <c r="H9" s="390" t="s">
        <v>486</v>
      </c>
    </row>
    <row r="10" spans="1:8" x14ac:dyDescent="0.2">
      <c r="A10" s="388" t="s">
        <v>487</v>
      </c>
      <c r="B10" s="388" t="s">
        <v>343</v>
      </c>
      <c r="C10" s="388" t="s">
        <v>308</v>
      </c>
      <c r="E10" s="389">
        <v>398561.41</v>
      </c>
      <c r="F10" s="389">
        <v>0</v>
      </c>
      <c r="G10" s="389">
        <f t="shared" si="0"/>
        <v>398561.41</v>
      </c>
      <c r="H10" s="390" t="s">
        <v>491</v>
      </c>
    </row>
    <row r="11" spans="1:8" x14ac:dyDescent="0.2">
      <c r="A11" s="388" t="s">
        <v>492</v>
      </c>
      <c r="B11" s="388" t="s">
        <v>343</v>
      </c>
      <c r="C11" s="388" t="s">
        <v>308</v>
      </c>
      <c r="E11" s="389">
        <v>160225.79</v>
      </c>
      <c r="F11" s="389">
        <v>0</v>
      </c>
      <c r="G11" s="389">
        <f t="shared" si="0"/>
        <v>160225.79</v>
      </c>
      <c r="H11" s="390" t="s">
        <v>495</v>
      </c>
    </row>
    <row r="12" spans="1:8" x14ac:dyDescent="0.2">
      <c r="A12" s="388" t="s">
        <v>496</v>
      </c>
      <c r="B12" s="388" t="s">
        <v>343</v>
      </c>
      <c r="C12" s="388" t="s">
        <v>308</v>
      </c>
      <c r="E12" s="389">
        <v>293571.51</v>
      </c>
      <c r="F12" s="389">
        <v>0</v>
      </c>
      <c r="G12" s="389">
        <f t="shared" si="0"/>
        <v>293571.51</v>
      </c>
      <c r="H12" s="390" t="s">
        <v>497</v>
      </c>
    </row>
    <row r="13" spans="1:8" x14ac:dyDescent="0.2">
      <c r="A13" s="388" t="s">
        <v>499</v>
      </c>
      <c r="B13" s="388" t="s">
        <v>343</v>
      </c>
      <c r="C13" s="388" t="s">
        <v>308</v>
      </c>
      <c r="E13" s="389">
        <v>30000</v>
      </c>
      <c r="F13" s="389">
        <v>0</v>
      </c>
      <c r="G13" s="389">
        <f t="shared" si="0"/>
        <v>30000</v>
      </c>
      <c r="H13" s="390" t="s">
        <v>276</v>
      </c>
    </row>
    <row r="14" spans="1:8" x14ac:dyDescent="0.2">
      <c r="A14" s="388" t="s">
        <v>501</v>
      </c>
      <c r="B14" s="388" t="s">
        <v>343</v>
      </c>
      <c r="C14" s="388" t="s">
        <v>308</v>
      </c>
      <c r="E14" s="389">
        <v>2670272</v>
      </c>
      <c r="F14" s="389">
        <v>0</v>
      </c>
      <c r="G14" s="389">
        <f t="shared" si="0"/>
        <v>2670272</v>
      </c>
      <c r="H14" s="390" t="s">
        <v>503</v>
      </c>
    </row>
    <row r="15" spans="1:8" x14ac:dyDescent="0.2">
      <c r="A15" s="388" t="s">
        <v>504</v>
      </c>
      <c r="B15" s="388" t="s">
        <v>343</v>
      </c>
      <c r="C15" s="388" t="s">
        <v>308</v>
      </c>
      <c r="E15" s="389">
        <v>211600</v>
      </c>
      <c r="F15" s="389">
        <v>0</v>
      </c>
      <c r="G15" s="389">
        <f t="shared" si="0"/>
        <v>211600</v>
      </c>
      <c r="H15" s="390" t="s">
        <v>505</v>
      </c>
    </row>
    <row r="16" spans="1:8" x14ac:dyDescent="0.2">
      <c r="A16" s="388" t="s">
        <v>506</v>
      </c>
      <c r="B16" s="388" t="s">
        <v>343</v>
      </c>
      <c r="C16" s="388" t="s">
        <v>308</v>
      </c>
      <c r="E16" s="389">
        <v>4850</v>
      </c>
      <c r="F16" s="389">
        <v>0</v>
      </c>
      <c r="G16" s="389">
        <f t="shared" si="0"/>
        <v>4850</v>
      </c>
      <c r="H16" s="390" t="s">
        <v>559</v>
      </c>
    </row>
    <row r="17" spans="1:9" x14ac:dyDescent="0.2">
      <c r="A17" s="388" t="s">
        <v>627</v>
      </c>
      <c r="B17" s="388" t="s">
        <v>343</v>
      </c>
      <c r="C17" s="388" t="s">
        <v>308</v>
      </c>
      <c r="E17" s="389">
        <v>1394410</v>
      </c>
      <c r="F17" s="389">
        <v>0</v>
      </c>
      <c r="G17" s="389">
        <f t="shared" si="0"/>
        <v>1394410</v>
      </c>
      <c r="H17" s="390" t="s">
        <v>628</v>
      </c>
    </row>
    <row r="18" spans="1:9" x14ac:dyDescent="0.2">
      <c r="A18" s="88" t="s">
        <v>508</v>
      </c>
      <c r="B18" s="88" t="s">
        <v>343</v>
      </c>
      <c r="C18" s="88" t="s">
        <v>308</v>
      </c>
      <c r="D18" s="89"/>
      <c r="E18" s="89">
        <f>SUM(E2:E17)</f>
        <v>60499690.43999999</v>
      </c>
      <c r="F18" s="89">
        <f>SUM(F2:F17)</f>
        <v>3236494.42</v>
      </c>
      <c r="G18" s="89">
        <f>SUM(G2:G17)</f>
        <v>57263196.019999996</v>
      </c>
      <c r="H18" s="90" t="s">
        <v>509</v>
      </c>
      <c r="I18" s="91"/>
    </row>
    <row r="19" spans="1:9" x14ac:dyDescent="0.2">
      <c r="A19" s="388" t="s">
        <v>510</v>
      </c>
      <c r="B19" s="388" t="s">
        <v>343</v>
      </c>
      <c r="C19" s="388" t="s">
        <v>308</v>
      </c>
      <c r="E19" s="389">
        <v>0</v>
      </c>
      <c r="F19" s="389">
        <v>42478918.789999999</v>
      </c>
      <c r="G19" s="389">
        <f>E19-F19</f>
        <v>-42478918.789999999</v>
      </c>
      <c r="H19" s="390" t="s">
        <v>523</v>
      </c>
    </row>
    <row r="20" spans="1:9" x14ac:dyDescent="0.2">
      <c r="A20" s="388" t="s">
        <v>524</v>
      </c>
      <c r="B20" s="388" t="s">
        <v>343</v>
      </c>
      <c r="C20" s="388" t="s">
        <v>308</v>
      </c>
      <c r="E20" s="389">
        <v>2602969.4300000002</v>
      </c>
      <c r="F20" s="389">
        <v>0</v>
      </c>
      <c r="G20" s="389">
        <f t="shared" ref="G20:G30" si="1">E20-F20</f>
        <v>2602969.4300000002</v>
      </c>
      <c r="H20" s="390" t="s">
        <v>526</v>
      </c>
    </row>
    <row r="21" spans="1:9" x14ac:dyDescent="0.2">
      <c r="A21" s="388" t="s">
        <v>527</v>
      </c>
      <c r="B21" s="388" t="s">
        <v>343</v>
      </c>
      <c r="C21" s="388" t="s">
        <v>308</v>
      </c>
      <c r="E21" s="389">
        <v>0</v>
      </c>
      <c r="F21" s="389">
        <v>9888181.4900000002</v>
      </c>
      <c r="G21" s="389">
        <f t="shared" si="1"/>
        <v>-9888181.4900000002</v>
      </c>
      <c r="H21" s="390" t="s">
        <v>529</v>
      </c>
    </row>
    <row r="22" spans="1:9" x14ac:dyDescent="0.2">
      <c r="A22" s="388" t="s">
        <v>530</v>
      </c>
      <c r="B22" s="388" t="s">
        <v>343</v>
      </c>
      <c r="C22" s="388" t="s">
        <v>308</v>
      </c>
      <c r="E22" s="389">
        <v>534151.85</v>
      </c>
      <c r="F22" s="389">
        <v>0</v>
      </c>
      <c r="G22" s="389">
        <f t="shared" si="1"/>
        <v>534151.85</v>
      </c>
      <c r="H22" s="390" t="s">
        <v>533</v>
      </c>
    </row>
    <row r="23" spans="1:9" x14ac:dyDescent="0.2">
      <c r="A23" s="388" t="s">
        <v>534</v>
      </c>
      <c r="B23" s="388" t="s">
        <v>343</v>
      </c>
      <c r="C23" s="388" t="s">
        <v>308</v>
      </c>
      <c r="E23" s="389">
        <v>0</v>
      </c>
      <c r="F23" s="389">
        <v>7828024.5700000003</v>
      </c>
      <c r="G23" s="389">
        <f t="shared" si="1"/>
        <v>-7828024.5700000003</v>
      </c>
      <c r="H23" s="390" t="s">
        <v>536</v>
      </c>
    </row>
    <row r="24" spans="1:9" x14ac:dyDescent="0.2">
      <c r="A24" s="388" t="s">
        <v>636</v>
      </c>
      <c r="B24" s="388" t="s">
        <v>343</v>
      </c>
      <c r="C24" s="388" t="s">
        <v>308</v>
      </c>
      <c r="E24" s="389">
        <v>418652.75</v>
      </c>
      <c r="F24" s="389">
        <v>0</v>
      </c>
      <c r="G24" s="389">
        <f t="shared" si="1"/>
        <v>418652.75</v>
      </c>
      <c r="H24" s="390" t="s">
        <v>638</v>
      </c>
    </row>
    <row r="25" spans="1:9" x14ac:dyDescent="0.2">
      <c r="A25" s="388" t="s">
        <v>537</v>
      </c>
      <c r="B25" s="388" t="s">
        <v>343</v>
      </c>
      <c r="C25" s="388" t="s">
        <v>308</v>
      </c>
      <c r="E25" s="389">
        <v>0</v>
      </c>
      <c r="F25" s="389">
        <v>2754789.84</v>
      </c>
      <c r="G25" s="389">
        <f t="shared" si="1"/>
        <v>-2754789.84</v>
      </c>
      <c r="H25" s="390" t="s">
        <v>539</v>
      </c>
    </row>
    <row r="26" spans="1:9" x14ac:dyDescent="0.2">
      <c r="A26" s="388" t="s">
        <v>540</v>
      </c>
      <c r="B26" s="388" t="s">
        <v>343</v>
      </c>
      <c r="C26" s="388" t="s">
        <v>308</v>
      </c>
      <c r="E26" s="389">
        <v>0</v>
      </c>
      <c r="F26" s="389">
        <v>31990.73</v>
      </c>
      <c r="G26" s="389">
        <f t="shared" si="1"/>
        <v>-31990.73</v>
      </c>
      <c r="H26" s="390" t="s">
        <v>544</v>
      </c>
    </row>
    <row r="27" spans="1:9" x14ac:dyDescent="0.2">
      <c r="A27" s="388" t="s">
        <v>545</v>
      </c>
      <c r="B27" s="388" t="s">
        <v>343</v>
      </c>
      <c r="C27" s="388" t="s">
        <v>308</v>
      </c>
      <c r="E27" s="389">
        <v>0</v>
      </c>
      <c r="F27" s="389">
        <v>3013437.14</v>
      </c>
      <c r="G27" s="389">
        <f t="shared" si="1"/>
        <v>-3013437.14</v>
      </c>
      <c r="H27" s="390" t="s">
        <v>549</v>
      </c>
    </row>
    <row r="28" spans="1:9" x14ac:dyDescent="0.2">
      <c r="A28" s="388" t="s">
        <v>552</v>
      </c>
      <c r="B28" s="388" t="s">
        <v>343</v>
      </c>
      <c r="C28" s="388" t="s">
        <v>308</v>
      </c>
      <c r="E28" s="389">
        <v>2754789.84</v>
      </c>
      <c r="F28" s="389">
        <v>0</v>
      </c>
      <c r="G28" s="389">
        <f t="shared" si="1"/>
        <v>2754789.84</v>
      </c>
      <c r="H28" s="390" t="s">
        <v>554</v>
      </c>
    </row>
    <row r="29" spans="1:9" x14ac:dyDescent="0.2">
      <c r="A29" s="388" t="s">
        <v>555</v>
      </c>
      <c r="B29" s="388" t="s">
        <v>343</v>
      </c>
      <c r="C29" s="388" t="s">
        <v>308</v>
      </c>
      <c r="E29" s="389">
        <v>0</v>
      </c>
      <c r="F29" s="389">
        <v>3281300</v>
      </c>
      <c r="G29" s="389">
        <f t="shared" si="1"/>
        <v>-3281300</v>
      </c>
      <c r="H29" s="390" t="s">
        <v>557</v>
      </c>
    </row>
    <row r="30" spans="1:9" x14ac:dyDescent="0.2">
      <c r="A30" s="388" t="s">
        <v>558</v>
      </c>
      <c r="B30" s="388" t="s">
        <v>343</v>
      </c>
      <c r="C30" s="388" t="s">
        <v>308</v>
      </c>
      <c r="E30" s="389">
        <v>0</v>
      </c>
      <c r="F30" s="389">
        <v>200000</v>
      </c>
      <c r="G30" s="389">
        <f t="shared" si="1"/>
        <v>-200000</v>
      </c>
      <c r="H30" s="390" t="s">
        <v>559</v>
      </c>
    </row>
    <row r="31" spans="1:9" x14ac:dyDescent="0.2">
      <c r="A31" s="88" t="s">
        <v>560</v>
      </c>
      <c r="B31" s="88" t="s">
        <v>343</v>
      </c>
      <c r="C31" s="88" t="s">
        <v>308</v>
      </c>
      <c r="D31" s="89"/>
      <c r="E31" s="89">
        <f>SUM(E19:E30)</f>
        <v>6310563.8700000001</v>
      </c>
      <c r="F31" s="89">
        <f>SUM(F19:F30)</f>
        <v>69476642.560000002</v>
      </c>
      <c r="G31" s="89">
        <f>SUM(G19:G30)</f>
        <v>-63166078.689999998</v>
      </c>
      <c r="H31" s="90" t="s">
        <v>561</v>
      </c>
      <c r="I31" s="91"/>
    </row>
    <row r="32" spans="1:9" x14ac:dyDescent="0.2">
      <c r="A32" s="88" t="s">
        <v>343</v>
      </c>
      <c r="B32" s="88" t="s">
        <v>343</v>
      </c>
      <c r="C32" s="88" t="s">
        <v>308</v>
      </c>
      <c r="D32" s="89"/>
      <c r="E32" s="89">
        <f>E31+E18</f>
        <v>66810254.309999987</v>
      </c>
      <c r="F32" s="89">
        <f>F31+F18</f>
        <v>72713136.980000004</v>
      </c>
      <c r="G32" s="89">
        <f>E32-F32</f>
        <v>-5902882.6700000167</v>
      </c>
      <c r="H32" s="90" t="s">
        <v>1107</v>
      </c>
      <c r="I32" s="91"/>
    </row>
    <row r="33" spans="1:9" x14ac:dyDescent="0.2">
      <c r="A33" s="88" t="s">
        <v>1108</v>
      </c>
      <c r="B33" s="88" t="s">
        <v>343</v>
      </c>
      <c r="C33" s="88" t="s">
        <v>308</v>
      </c>
      <c r="D33" s="89"/>
      <c r="E33" s="89"/>
      <c r="F33" s="89"/>
      <c r="G33" s="89"/>
      <c r="H33" s="90"/>
      <c r="I33" s="91"/>
    </row>
    <row r="34" spans="1:9" x14ac:dyDescent="0.2">
      <c r="A34" s="88" t="s">
        <v>1007</v>
      </c>
      <c r="B34" s="88" t="s">
        <v>343</v>
      </c>
      <c r="C34" s="88" t="s">
        <v>308</v>
      </c>
      <c r="D34" s="89"/>
      <c r="E34" s="89"/>
      <c r="F34" s="89"/>
      <c r="G34" s="89"/>
      <c r="H34" s="90" t="s">
        <v>101</v>
      </c>
      <c r="I34" s="91"/>
    </row>
    <row r="35" spans="1:9" x14ac:dyDescent="0.2">
      <c r="A35" s="88" t="s">
        <v>1012</v>
      </c>
      <c r="B35" s="88" t="s">
        <v>343</v>
      </c>
      <c r="C35" s="88" t="s">
        <v>308</v>
      </c>
      <c r="D35" s="89"/>
      <c r="E35" s="89"/>
      <c r="F35" s="89"/>
      <c r="G35" s="89"/>
      <c r="H35" s="90" t="s">
        <v>1013</v>
      </c>
      <c r="I35" s="91"/>
    </row>
    <row r="36" spans="1:9" x14ac:dyDescent="0.2">
      <c r="A36" s="88" t="s">
        <v>1075</v>
      </c>
      <c r="B36" s="88" t="s">
        <v>343</v>
      </c>
      <c r="C36" s="88" t="s">
        <v>308</v>
      </c>
      <c r="D36" s="89"/>
      <c r="E36" s="89"/>
      <c r="F36" s="89"/>
      <c r="G36" s="89"/>
      <c r="H36" s="90" t="s">
        <v>1076</v>
      </c>
      <c r="I36" s="91"/>
    </row>
    <row r="37" spans="1:9" x14ac:dyDescent="0.2">
      <c r="A37" s="88" t="s">
        <v>1088</v>
      </c>
      <c r="B37" s="88" t="s">
        <v>343</v>
      </c>
      <c r="C37" s="88" t="s">
        <v>308</v>
      </c>
      <c r="D37" s="89"/>
      <c r="E37" s="89"/>
      <c r="F37" s="89"/>
      <c r="G37" s="89"/>
      <c r="H37" s="90" t="s">
        <v>1089</v>
      </c>
      <c r="I37" s="91"/>
    </row>
    <row r="38" spans="1:9" x14ac:dyDescent="0.2">
      <c r="A38" s="88" t="s">
        <v>508</v>
      </c>
      <c r="B38" s="88" t="s">
        <v>343</v>
      </c>
      <c r="C38" s="88" t="s">
        <v>308</v>
      </c>
      <c r="D38" s="89"/>
      <c r="E38" s="89">
        <f>E18</f>
        <v>60499690.43999999</v>
      </c>
      <c r="F38" s="89">
        <f>F18</f>
        <v>3236494.42</v>
      </c>
      <c r="G38" s="89">
        <f>G18</f>
        <v>57263196.019999996</v>
      </c>
      <c r="H38" s="90" t="s">
        <v>509</v>
      </c>
      <c r="I38" s="91"/>
    </row>
    <row r="39" spans="1:9" x14ac:dyDescent="0.2">
      <c r="A39" s="88" t="s">
        <v>560</v>
      </c>
      <c r="B39" s="88" t="s">
        <v>343</v>
      </c>
      <c r="C39" s="88" t="s">
        <v>308</v>
      </c>
      <c r="D39" s="89"/>
      <c r="E39" s="89">
        <f>E31</f>
        <v>6310563.8700000001</v>
      </c>
      <c r="F39" s="89">
        <f>F31</f>
        <v>69476642.560000002</v>
      </c>
      <c r="G39" s="89">
        <f>G31</f>
        <v>-63166078.689999998</v>
      </c>
      <c r="H39" s="90" t="s">
        <v>561</v>
      </c>
      <c r="I39" s="91"/>
    </row>
    <row r="40" spans="1:9" x14ac:dyDescent="0.2">
      <c r="A40" s="88" t="s">
        <v>1109</v>
      </c>
      <c r="B40" s="88" t="s">
        <v>343</v>
      </c>
      <c r="C40" s="88" t="s">
        <v>308</v>
      </c>
      <c r="D40" s="89"/>
      <c r="E40" s="89"/>
      <c r="F40" s="89"/>
      <c r="G40" s="89"/>
      <c r="H40" s="90" t="s">
        <v>1110</v>
      </c>
      <c r="I40" s="91"/>
    </row>
    <row r="41" spans="1:9" x14ac:dyDescent="0.2">
      <c r="A41" s="88" t="s">
        <v>343</v>
      </c>
      <c r="B41" s="88" t="s">
        <v>343</v>
      </c>
      <c r="C41" s="88" t="s">
        <v>308</v>
      </c>
      <c r="D41" s="89"/>
      <c r="E41" s="89">
        <f>E38+E39</f>
        <v>66810254.309999987</v>
      </c>
      <c r="F41" s="89">
        <f>F38+F39</f>
        <v>72713136.980000004</v>
      </c>
      <c r="G41" s="89">
        <f>G38+G39</f>
        <v>-5902882.6700000018</v>
      </c>
      <c r="H41" s="90" t="s">
        <v>1107</v>
      </c>
      <c r="I41" s="91"/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0"/>
  <sheetViews>
    <sheetView workbookViewId="0">
      <selection activeCell="G7" sqref="G7:G8"/>
    </sheetView>
  </sheetViews>
  <sheetFormatPr defaultRowHeight="12.75" x14ac:dyDescent="0.2"/>
  <cols>
    <col min="2" max="2" width="5.42578125" customWidth="1"/>
    <col min="3" max="3" width="5.140625" customWidth="1"/>
    <col min="4" max="4" width="14.42578125" bestFit="1" customWidth="1"/>
    <col min="5" max="6" width="13.85546875" bestFit="1" customWidth="1"/>
    <col min="7" max="7" width="14.42578125" bestFit="1" customWidth="1"/>
    <col min="8" max="8" width="67" bestFit="1" customWidth="1"/>
    <col min="9" max="9" width="16.140625" customWidth="1"/>
    <col min="10" max="10" width="17" customWidth="1"/>
    <col min="11" max="11" width="43.28515625" customWidth="1"/>
    <col min="12" max="12" width="15.28515625" customWidth="1"/>
    <col min="13" max="13" width="16" customWidth="1"/>
  </cols>
  <sheetData>
    <row r="1" spans="1:13" x14ac:dyDescent="0.2">
      <c r="A1" s="388" t="s">
        <v>893</v>
      </c>
      <c r="B1" s="388" t="s">
        <v>343</v>
      </c>
      <c r="C1" s="388" t="s">
        <v>308</v>
      </c>
      <c r="D1" s="389"/>
      <c r="E1" s="389">
        <v>8801668.5800000001</v>
      </c>
      <c r="F1" s="389"/>
      <c r="G1" s="389">
        <v>8801668.5800000001</v>
      </c>
      <c r="H1" s="390" t="s">
        <v>896</v>
      </c>
      <c r="I1" s="390"/>
      <c r="J1" s="389">
        <v>9969496.3000000007</v>
      </c>
      <c r="K1" s="390" t="s">
        <v>896</v>
      </c>
      <c r="L1" s="389">
        <f t="shared" ref="L1:L30" si="0">G1-J1</f>
        <v>-1167827.7200000007</v>
      </c>
      <c r="M1" s="97">
        <f>L1/J1</f>
        <v>-0.11714009262433857</v>
      </c>
    </row>
    <row r="2" spans="1:13" x14ac:dyDescent="0.2">
      <c r="A2" s="388" t="s">
        <v>897</v>
      </c>
      <c r="B2" s="388" t="s">
        <v>343</v>
      </c>
      <c r="C2" s="388" t="s">
        <v>308</v>
      </c>
      <c r="D2" s="389"/>
      <c r="E2" s="389"/>
      <c r="F2" s="389">
        <v>639810.36</v>
      </c>
      <c r="G2" s="389">
        <v>-639810.36</v>
      </c>
      <c r="H2" s="390" t="s">
        <v>899</v>
      </c>
      <c r="I2" s="390"/>
      <c r="J2" s="389">
        <v>-1239672.1299999999</v>
      </c>
      <c r="K2" s="390" t="s">
        <v>899</v>
      </c>
      <c r="L2" s="389">
        <f t="shared" si="0"/>
        <v>599861.7699999999</v>
      </c>
      <c r="M2" s="97">
        <f t="shared" ref="M2:M40" si="1">L2/J2</f>
        <v>-0.48388743723713457</v>
      </c>
    </row>
    <row r="3" spans="1:13" x14ac:dyDescent="0.2">
      <c r="A3" s="388" t="s">
        <v>900</v>
      </c>
      <c r="B3" s="388" t="s">
        <v>343</v>
      </c>
      <c r="C3" s="388" t="s">
        <v>308</v>
      </c>
      <c r="D3" s="389"/>
      <c r="E3" s="389">
        <v>10538479.25</v>
      </c>
      <c r="F3" s="389"/>
      <c r="G3" s="389">
        <v>10538479.25</v>
      </c>
      <c r="H3" s="390" t="s">
        <v>904</v>
      </c>
      <c r="I3" s="390"/>
      <c r="J3" s="389">
        <v>9398187.9700000007</v>
      </c>
      <c r="K3" s="390" t="s">
        <v>904</v>
      </c>
      <c r="L3" s="389">
        <f t="shared" si="0"/>
        <v>1140291.2799999993</v>
      </c>
      <c r="M3" s="97">
        <f t="shared" si="1"/>
        <v>0.12133097184690585</v>
      </c>
    </row>
    <row r="4" spans="1:13" x14ac:dyDescent="0.2">
      <c r="A4" s="388" t="s">
        <v>905</v>
      </c>
      <c r="B4" s="388" t="s">
        <v>343</v>
      </c>
      <c r="C4" s="388" t="s">
        <v>308</v>
      </c>
      <c r="D4" s="389"/>
      <c r="E4" s="389"/>
      <c r="F4" s="389">
        <v>1010695.32</v>
      </c>
      <c r="G4" s="389">
        <v>-1010695.32</v>
      </c>
      <c r="H4" s="390" t="s">
        <v>908</v>
      </c>
      <c r="I4" s="390"/>
      <c r="J4" s="389">
        <v>-408100.19</v>
      </c>
      <c r="K4" s="390" t="s">
        <v>908</v>
      </c>
      <c r="L4" s="389">
        <f t="shared" si="0"/>
        <v>-602595.12999999989</v>
      </c>
      <c r="M4" s="97">
        <f t="shared" si="1"/>
        <v>1.4765862520181623</v>
      </c>
    </row>
    <row r="5" spans="1:13" x14ac:dyDescent="0.2">
      <c r="A5" s="388" t="s">
        <v>909</v>
      </c>
      <c r="B5" s="388" t="s">
        <v>343</v>
      </c>
      <c r="C5" s="388" t="s">
        <v>308</v>
      </c>
      <c r="D5" s="389"/>
      <c r="E5" s="389">
        <v>6986640.3600000003</v>
      </c>
      <c r="F5" s="389"/>
      <c r="G5" s="389">
        <v>6986640.3600000003</v>
      </c>
      <c r="H5" s="390" t="s">
        <v>912</v>
      </c>
      <c r="I5" s="390"/>
      <c r="J5" s="389">
        <v>7135871.5300000003</v>
      </c>
      <c r="K5" s="390" t="s">
        <v>912</v>
      </c>
      <c r="L5" s="389">
        <f t="shared" si="0"/>
        <v>-149231.16999999993</v>
      </c>
      <c r="M5" s="97">
        <f t="shared" si="1"/>
        <v>-2.0912816237318096E-2</v>
      </c>
    </row>
    <row r="6" spans="1:13" x14ac:dyDescent="0.2">
      <c r="A6" s="388" t="s">
        <v>913</v>
      </c>
      <c r="B6" s="388" t="s">
        <v>343</v>
      </c>
      <c r="C6" s="388" t="s">
        <v>308</v>
      </c>
      <c r="D6" s="389"/>
      <c r="E6" s="389"/>
      <c r="F6" s="389">
        <v>371574.06</v>
      </c>
      <c r="G6" s="389">
        <v>-371574.06</v>
      </c>
      <c r="H6" s="390" t="s">
        <v>915</v>
      </c>
      <c r="I6" s="390"/>
      <c r="J6" s="389">
        <v>-374714.82</v>
      </c>
      <c r="K6" s="390" t="s">
        <v>915</v>
      </c>
      <c r="L6" s="389">
        <f t="shared" si="0"/>
        <v>3140.7600000000093</v>
      </c>
      <c r="M6" s="97">
        <f t="shared" si="1"/>
        <v>-8.3817341411797086E-3</v>
      </c>
    </row>
    <row r="7" spans="1:13" x14ac:dyDescent="0.2">
      <c r="A7" s="388" t="s">
        <v>919</v>
      </c>
      <c r="B7" s="388" t="s">
        <v>343</v>
      </c>
      <c r="C7" s="388" t="s">
        <v>308</v>
      </c>
      <c r="D7" s="389"/>
      <c r="E7" s="389">
        <v>3892239.42</v>
      </c>
      <c r="F7" s="389">
        <v>220045</v>
      </c>
      <c r="G7" s="389">
        <v>3672194.42</v>
      </c>
      <c r="H7" s="390" t="s">
        <v>937</v>
      </c>
      <c r="I7" s="390"/>
      <c r="J7" s="811">
        <v>4589579.01</v>
      </c>
      <c r="K7" s="390" t="s">
        <v>937</v>
      </c>
      <c r="L7" s="389">
        <f t="shared" si="0"/>
        <v>-917384.58999999985</v>
      </c>
      <c r="M7" s="97">
        <f t="shared" si="1"/>
        <v>-0.19988425692229228</v>
      </c>
    </row>
    <row r="8" spans="1:13" x14ac:dyDescent="0.2">
      <c r="A8" s="388" t="s">
        <v>938</v>
      </c>
      <c r="B8" s="388" t="s">
        <v>343</v>
      </c>
      <c r="C8" s="388" t="s">
        <v>308</v>
      </c>
      <c r="D8" s="389"/>
      <c r="E8" s="389">
        <v>19188765.59</v>
      </c>
      <c r="F8" s="389"/>
      <c r="G8" s="389">
        <v>19188765.59</v>
      </c>
      <c r="H8" s="390" t="s">
        <v>486</v>
      </c>
      <c r="I8" s="390"/>
      <c r="J8" s="811">
        <v>18361185.809999999</v>
      </c>
      <c r="K8" s="390" t="s">
        <v>486</v>
      </c>
      <c r="L8" s="389">
        <f t="shared" si="0"/>
        <v>827579.78000000119</v>
      </c>
      <c r="M8" s="97">
        <f t="shared" si="1"/>
        <v>4.5072240353304351E-2</v>
      </c>
    </row>
    <row r="9" spans="1:13" x14ac:dyDescent="0.2">
      <c r="A9" s="388" t="s">
        <v>487</v>
      </c>
      <c r="B9" s="388" t="s">
        <v>343</v>
      </c>
      <c r="C9" s="388" t="s">
        <v>308</v>
      </c>
      <c r="D9" s="389"/>
      <c r="E9" s="389">
        <v>363386.88</v>
      </c>
      <c r="F9" s="389"/>
      <c r="G9" s="389">
        <v>363386.88</v>
      </c>
      <c r="H9" s="390" t="s">
        <v>491</v>
      </c>
      <c r="I9" s="390"/>
      <c r="J9" s="389">
        <v>347816.03</v>
      </c>
      <c r="K9" s="390" t="s">
        <v>491</v>
      </c>
      <c r="L9" s="389">
        <f t="shared" si="0"/>
        <v>15570.849999999977</v>
      </c>
      <c r="M9" s="97">
        <f t="shared" si="1"/>
        <v>4.4767488145960307E-2</v>
      </c>
    </row>
    <row r="10" spans="1:13" x14ac:dyDescent="0.2">
      <c r="A10" s="388" t="s">
        <v>492</v>
      </c>
      <c r="B10" s="388" t="s">
        <v>343</v>
      </c>
      <c r="C10" s="388" t="s">
        <v>308</v>
      </c>
      <c r="D10" s="389"/>
      <c r="E10" s="389">
        <v>162350.32</v>
      </c>
      <c r="F10" s="389"/>
      <c r="G10" s="389">
        <v>162350.32</v>
      </c>
      <c r="H10" s="390" t="s">
        <v>495</v>
      </c>
      <c r="I10" s="390"/>
      <c r="J10" s="389">
        <v>140612.60999999999</v>
      </c>
      <c r="K10" s="390" t="s">
        <v>495</v>
      </c>
      <c r="L10" s="389">
        <f t="shared" si="0"/>
        <v>21737.710000000021</v>
      </c>
      <c r="M10" s="97">
        <f t="shared" si="1"/>
        <v>0.15459289177549598</v>
      </c>
    </row>
    <row r="11" spans="1:13" x14ac:dyDescent="0.2">
      <c r="A11" s="388" t="s">
        <v>496</v>
      </c>
      <c r="B11" s="388" t="s">
        <v>343</v>
      </c>
      <c r="C11" s="388" t="s">
        <v>308</v>
      </c>
      <c r="D11" s="389"/>
      <c r="E11" s="389">
        <v>1108015.8500000001</v>
      </c>
      <c r="F11" s="389"/>
      <c r="G11" s="389">
        <v>1108015.8500000001</v>
      </c>
      <c r="H11" s="390" t="s">
        <v>497</v>
      </c>
      <c r="I11" s="390"/>
      <c r="J11" s="389">
        <v>572597.49</v>
      </c>
      <c r="K11" s="390" t="s">
        <v>497</v>
      </c>
      <c r="L11" s="389">
        <f t="shared" si="0"/>
        <v>535418.3600000001</v>
      </c>
      <c r="M11" s="97">
        <f t="shared" si="1"/>
        <v>0.93506934513457285</v>
      </c>
    </row>
    <row r="12" spans="1:13" x14ac:dyDescent="0.2">
      <c r="A12" s="388" t="s">
        <v>499</v>
      </c>
      <c r="B12" s="388" t="s">
        <v>343</v>
      </c>
      <c r="C12" s="388" t="s">
        <v>308</v>
      </c>
      <c r="D12" s="389"/>
      <c r="E12" s="389">
        <v>77232</v>
      </c>
      <c r="F12" s="389"/>
      <c r="G12" s="389">
        <v>77232</v>
      </c>
      <c r="H12" s="390" t="s">
        <v>276</v>
      </c>
      <c r="I12" s="390"/>
      <c r="J12" s="389">
        <v>81200</v>
      </c>
      <c r="K12" s="390" t="s">
        <v>276</v>
      </c>
      <c r="L12" s="389">
        <f t="shared" si="0"/>
        <v>-3968</v>
      </c>
      <c r="M12" s="97">
        <f t="shared" si="1"/>
        <v>-4.8866995073891625E-2</v>
      </c>
    </row>
    <row r="13" spans="1:13" x14ac:dyDescent="0.2">
      <c r="A13" s="388" t="s">
        <v>501</v>
      </c>
      <c r="B13" s="388" t="s">
        <v>343</v>
      </c>
      <c r="C13" s="388" t="s">
        <v>308</v>
      </c>
      <c r="D13" s="389"/>
      <c r="E13" s="389">
        <v>2734432</v>
      </c>
      <c r="F13" s="389"/>
      <c r="G13" s="389">
        <v>2734432</v>
      </c>
      <c r="H13" s="390" t="s">
        <v>503</v>
      </c>
      <c r="I13" s="390"/>
      <c r="J13" s="389">
        <v>2723740</v>
      </c>
      <c r="K13" s="390" t="s">
        <v>503</v>
      </c>
      <c r="L13" s="389">
        <f t="shared" si="0"/>
        <v>10692</v>
      </c>
      <c r="M13" s="97">
        <f t="shared" si="1"/>
        <v>3.9254848113256038E-3</v>
      </c>
    </row>
    <row r="14" spans="1:13" x14ac:dyDescent="0.2">
      <c r="A14" s="388" t="s">
        <v>504</v>
      </c>
      <c r="B14" s="388" t="s">
        <v>343</v>
      </c>
      <c r="C14" s="388" t="s">
        <v>308</v>
      </c>
      <c r="D14" s="389"/>
      <c r="E14" s="389">
        <v>-28640</v>
      </c>
      <c r="F14" s="389"/>
      <c r="G14" s="389">
        <v>-28640</v>
      </c>
      <c r="H14" s="390" t="s">
        <v>505</v>
      </c>
      <c r="I14" s="390"/>
      <c r="J14" s="389">
        <v>190530</v>
      </c>
      <c r="K14" s="390" t="s">
        <v>505</v>
      </c>
      <c r="L14" s="389">
        <f t="shared" si="0"/>
        <v>-219170</v>
      </c>
      <c r="M14" s="97">
        <f t="shared" si="1"/>
        <v>-1.1503175352962789</v>
      </c>
    </row>
    <row r="15" spans="1:13" x14ac:dyDescent="0.2">
      <c r="A15" s="388" t="s">
        <v>506</v>
      </c>
      <c r="B15" s="388" t="s">
        <v>343</v>
      </c>
      <c r="C15" s="388" t="s">
        <v>308</v>
      </c>
      <c r="D15" s="389"/>
      <c r="E15" s="389">
        <v>192400</v>
      </c>
      <c r="F15" s="389"/>
      <c r="G15" s="389">
        <v>192400</v>
      </c>
      <c r="H15" s="390" t="s">
        <v>559</v>
      </c>
      <c r="I15" s="390"/>
      <c r="J15" s="389">
        <v>167750</v>
      </c>
      <c r="K15" s="390" t="s">
        <v>559</v>
      </c>
      <c r="L15" s="389">
        <f t="shared" si="0"/>
        <v>24650</v>
      </c>
      <c r="M15" s="97">
        <f t="shared" si="1"/>
        <v>0.14694485842026825</v>
      </c>
    </row>
    <row r="16" spans="1:13" x14ac:dyDescent="0.2">
      <c r="A16" s="388" t="s">
        <v>627</v>
      </c>
      <c r="B16" s="388" t="s">
        <v>343</v>
      </c>
      <c r="C16" s="388" t="s">
        <v>308</v>
      </c>
      <c r="D16" s="389"/>
      <c r="E16" s="389">
        <v>1313280</v>
      </c>
      <c r="F16" s="389"/>
      <c r="G16" s="389">
        <v>1313280</v>
      </c>
      <c r="H16" s="390" t="s">
        <v>628</v>
      </c>
      <c r="I16" s="390"/>
      <c r="J16" s="389">
        <v>1530750</v>
      </c>
      <c r="K16" s="390" t="s">
        <v>628</v>
      </c>
      <c r="L16" s="389">
        <f t="shared" si="0"/>
        <v>-217470</v>
      </c>
      <c r="M16" s="97">
        <f t="shared" si="1"/>
        <v>-0.14206761391474768</v>
      </c>
    </row>
    <row r="17" spans="1:13" x14ac:dyDescent="0.2">
      <c r="A17" s="88" t="s">
        <v>508</v>
      </c>
      <c r="B17" s="88" t="s">
        <v>343</v>
      </c>
      <c r="C17" s="88" t="s">
        <v>308</v>
      </c>
      <c r="D17" s="89"/>
      <c r="E17" s="89">
        <v>55330250.25</v>
      </c>
      <c r="F17" s="89">
        <v>2242124.7400000002</v>
      </c>
      <c r="G17" s="89">
        <v>53088125.509999998</v>
      </c>
      <c r="H17" s="90" t="s">
        <v>509</v>
      </c>
      <c r="I17" s="90"/>
      <c r="J17" s="89">
        <v>53186829.610000007</v>
      </c>
      <c r="K17" s="90" t="s">
        <v>509</v>
      </c>
      <c r="L17" s="89">
        <f t="shared" si="0"/>
        <v>-98704.100000008941</v>
      </c>
      <c r="M17" s="97">
        <f t="shared" si="1"/>
        <v>-1.8557996542334031E-3</v>
      </c>
    </row>
    <row r="18" spans="1:13" x14ac:dyDescent="0.2">
      <c r="A18" s="388" t="s">
        <v>510</v>
      </c>
      <c r="B18" s="388" t="s">
        <v>343</v>
      </c>
      <c r="C18" s="388" t="s">
        <v>308</v>
      </c>
      <c r="D18" s="389"/>
      <c r="E18" s="389"/>
      <c r="F18" s="389">
        <v>39724265.640000001</v>
      </c>
      <c r="G18" s="389">
        <v>-39724265.640000001</v>
      </c>
      <c r="H18" s="390" t="s">
        <v>523</v>
      </c>
      <c r="I18" s="390"/>
      <c r="J18" s="389">
        <v>-40739752.979999997</v>
      </c>
      <c r="K18" s="390" t="s">
        <v>523</v>
      </c>
      <c r="L18" s="389">
        <f t="shared" si="0"/>
        <v>1015487.3399999961</v>
      </c>
      <c r="M18" s="97">
        <f t="shared" si="1"/>
        <v>-2.4926202682144887E-2</v>
      </c>
    </row>
    <row r="19" spans="1:13" x14ac:dyDescent="0.2">
      <c r="A19" s="388" t="s">
        <v>524</v>
      </c>
      <c r="B19" s="388" t="s">
        <v>343</v>
      </c>
      <c r="C19" s="388" t="s">
        <v>308</v>
      </c>
      <c r="D19" s="389"/>
      <c r="E19" s="389">
        <v>2396335.88</v>
      </c>
      <c r="F19" s="389"/>
      <c r="G19" s="389">
        <v>2396335.88</v>
      </c>
      <c r="H19" s="390" t="s">
        <v>526</v>
      </c>
      <c r="I19" s="390"/>
      <c r="J19" s="389">
        <v>2471241.88</v>
      </c>
      <c r="K19" s="390" t="s">
        <v>526</v>
      </c>
      <c r="L19" s="389">
        <f t="shared" si="0"/>
        <v>-74906</v>
      </c>
      <c r="M19" s="97">
        <f t="shared" si="1"/>
        <v>-3.0311075822331078E-2</v>
      </c>
    </row>
    <row r="20" spans="1:13" x14ac:dyDescent="0.2">
      <c r="A20" s="388" t="s">
        <v>527</v>
      </c>
      <c r="B20" s="388" t="s">
        <v>343</v>
      </c>
      <c r="C20" s="388" t="s">
        <v>308</v>
      </c>
      <c r="D20" s="389"/>
      <c r="E20" s="389"/>
      <c r="F20" s="389">
        <v>8915567.6199999992</v>
      </c>
      <c r="G20" s="389">
        <v>-8915567.6199999992</v>
      </c>
      <c r="H20" s="390" t="s">
        <v>529</v>
      </c>
      <c r="I20" s="390"/>
      <c r="J20" s="389">
        <v>-8242279.6500000004</v>
      </c>
      <c r="K20" s="390" t="s">
        <v>529</v>
      </c>
      <c r="L20" s="389">
        <f t="shared" si="0"/>
        <v>-673287.96999999881</v>
      </c>
      <c r="M20" s="97">
        <f t="shared" si="1"/>
        <v>8.1687105823932918E-2</v>
      </c>
    </row>
    <row r="21" spans="1:13" x14ac:dyDescent="0.2">
      <c r="A21" s="388" t="s">
        <v>530</v>
      </c>
      <c r="B21" s="388" t="s">
        <v>343</v>
      </c>
      <c r="C21" s="388" t="s">
        <v>308</v>
      </c>
      <c r="D21" s="389"/>
      <c r="E21" s="389">
        <v>572911.47</v>
      </c>
      <c r="F21" s="389"/>
      <c r="G21" s="389">
        <v>572911.47</v>
      </c>
      <c r="H21" s="390" t="s">
        <v>533</v>
      </c>
      <c r="I21" s="390"/>
      <c r="J21" s="389">
        <v>278985.76</v>
      </c>
      <c r="K21" s="390" t="s">
        <v>533</v>
      </c>
      <c r="L21" s="389">
        <f t="shared" si="0"/>
        <v>293925.70999999996</v>
      </c>
      <c r="M21" s="97">
        <f t="shared" si="1"/>
        <v>1.0535509410946278</v>
      </c>
    </row>
    <row r="22" spans="1:13" x14ac:dyDescent="0.2">
      <c r="A22" s="388" t="s">
        <v>534</v>
      </c>
      <c r="B22" s="388" t="s">
        <v>343</v>
      </c>
      <c r="C22" s="388" t="s">
        <v>308</v>
      </c>
      <c r="D22" s="389"/>
      <c r="E22" s="389"/>
      <c r="F22" s="389">
        <v>6870704.3600000003</v>
      </c>
      <c r="G22" s="389">
        <v>-6870704.3600000003</v>
      </c>
      <c r="H22" s="390" t="s">
        <v>536</v>
      </c>
      <c r="I22" s="390"/>
      <c r="J22" s="389">
        <v>-7241220.2699999996</v>
      </c>
      <c r="K22" s="390" t="s">
        <v>536</v>
      </c>
      <c r="L22" s="389">
        <f t="shared" si="0"/>
        <v>370515.90999999922</v>
      </c>
      <c r="M22" s="97">
        <f t="shared" si="1"/>
        <v>-5.1167606589047905E-2</v>
      </c>
    </row>
    <row r="23" spans="1:13" x14ac:dyDescent="0.2">
      <c r="A23" s="388" t="s">
        <v>636</v>
      </c>
      <c r="B23" s="388" t="s">
        <v>343</v>
      </c>
      <c r="C23" s="388" t="s">
        <v>308</v>
      </c>
      <c r="D23" s="389"/>
      <c r="E23" s="389">
        <v>359801.42</v>
      </c>
      <c r="F23" s="389"/>
      <c r="G23" s="389">
        <v>359801.42</v>
      </c>
      <c r="H23" s="390" t="s">
        <v>638</v>
      </c>
      <c r="I23" s="390"/>
      <c r="J23" s="389">
        <v>377418.57</v>
      </c>
      <c r="K23" s="390" t="s">
        <v>638</v>
      </c>
      <c r="L23" s="389">
        <f t="shared" si="0"/>
        <v>-17617.150000000023</v>
      </c>
      <c r="M23" s="97">
        <f t="shared" si="1"/>
        <v>-4.6678015869754431E-2</v>
      </c>
    </row>
    <row r="24" spans="1:13" x14ac:dyDescent="0.2">
      <c r="A24" s="388" t="s">
        <v>537</v>
      </c>
      <c r="B24" s="388" t="s">
        <v>343</v>
      </c>
      <c r="C24" s="388" t="s">
        <v>308</v>
      </c>
      <c r="D24" s="389"/>
      <c r="E24" s="389"/>
      <c r="F24" s="389">
        <v>1718115.26</v>
      </c>
      <c r="G24" s="389">
        <v>-1718115.26</v>
      </c>
      <c r="H24" s="390" t="s">
        <v>539</v>
      </c>
      <c r="I24" s="390"/>
      <c r="J24" s="389">
        <v>-2341620.5099999998</v>
      </c>
      <c r="K24" s="390" t="s">
        <v>539</v>
      </c>
      <c r="L24" s="389">
        <f t="shared" si="0"/>
        <v>623505.24999999977</v>
      </c>
      <c r="M24" s="97">
        <f t="shared" si="1"/>
        <v>-0.26627083566158199</v>
      </c>
    </row>
    <row r="25" spans="1:13" x14ac:dyDescent="0.2">
      <c r="A25" s="388" t="s">
        <v>540</v>
      </c>
      <c r="B25" s="388" t="s">
        <v>343</v>
      </c>
      <c r="C25" s="388" t="s">
        <v>308</v>
      </c>
      <c r="D25" s="389"/>
      <c r="E25" s="389">
        <v>0.09</v>
      </c>
      <c r="F25" s="389">
        <v>2692.91</v>
      </c>
      <c r="G25" s="389">
        <v>-2692.82</v>
      </c>
      <c r="H25" s="390" t="s">
        <v>544</v>
      </c>
      <c r="I25" s="390"/>
      <c r="J25" s="389">
        <v>-1837.14</v>
      </c>
      <c r="K25" s="390" t="s">
        <v>544</v>
      </c>
      <c r="L25" s="389">
        <f t="shared" si="0"/>
        <v>-855.68000000000006</v>
      </c>
      <c r="M25" s="97">
        <f t="shared" si="1"/>
        <v>0.46576744287316157</v>
      </c>
    </row>
    <row r="26" spans="1:13" x14ac:dyDescent="0.2">
      <c r="A26" s="388" t="s">
        <v>545</v>
      </c>
      <c r="B26" s="388" t="s">
        <v>343</v>
      </c>
      <c r="C26" s="388" t="s">
        <v>308</v>
      </c>
      <c r="D26" s="389"/>
      <c r="E26" s="389"/>
      <c r="F26" s="389">
        <v>3180881.43</v>
      </c>
      <c r="G26" s="389">
        <v>-3180881.43</v>
      </c>
      <c r="H26" s="390" t="s">
        <v>549</v>
      </c>
      <c r="I26" s="390"/>
      <c r="J26" s="389">
        <v>-3224169.09</v>
      </c>
      <c r="K26" s="390" t="s">
        <v>549</v>
      </c>
      <c r="L26" s="389">
        <f t="shared" si="0"/>
        <v>43287.659999999683</v>
      </c>
      <c r="M26" s="97">
        <f t="shared" si="1"/>
        <v>-1.3425989391890016E-2</v>
      </c>
    </row>
    <row r="27" spans="1:13" x14ac:dyDescent="0.2">
      <c r="A27" s="388" t="s">
        <v>552</v>
      </c>
      <c r="B27" s="388" t="s">
        <v>343</v>
      </c>
      <c r="C27" s="388" t="s">
        <v>308</v>
      </c>
      <c r="D27" s="389"/>
      <c r="E27" s="389">
        <v>1718115.26</v>
      </c>
      <c r="F27" s="389"/>
      <c r="G27" s="389">
        <v>1718115.26</v>
      </c>
      <c r="H27" s="390" t="s">
        <v>554</v>
      </c>
      <c r="I27" s="390"/>
      <c r="J27" s="389">
        <v>2341620.5099999998</v>
      </c>
      <c r="K27" s="390" t="s">
        <v>554</v>
      </c>
      <c r="L27" s="389">
        <f t="shared" si="0"/>
        <v>-623505.24999999977</v>
      </c>
      <c r="M27" s="97">
        <f t="shared" si="1"/>
        <v>-0.26627083566158199</v>
      </c>
    </row>
    <row r="28" spans="1:13" x14ac:dyDescent="0.2">
      <c r="A28" s="388" t="s">
        <v>555</v>
      </c>
      <c r="B28" s="388" t="s">
        <v>343</v>
      </c>
      <c r="C28" s="388" t="s">
        <v>308</v>
      </c>
      <c r="D28" s="389"/>
      <c r="E28" s="389"/>
      <c r="F28" s="389">
        <v>3447340</v>
      </c>
      <c r="G28" s="389">
        <v>-3447340</v>
      </c>
      <c r="H28" s="390" t="s">
        <v>557</v>
      </c>
      <c r="I28" s="390"/>
      <c r="J28" s="389">
        <v>-3095272</v>
      </c>
      <c r="K28" s="390" t="s">
        <v>557</v>
      </c>
      <c r="L28" s="389">
        <f t="shared" si="0"/>
        <v>-352068</v>
      </c>
      <c r="M28" s="97">
        <f t="shared" si="1"/>
        <v>0.11374380022175758</v>
      </c>
    </row>
    <row r="29" spans="1:13" x14ac:dyDescent="0.2">
      <c r="A29" s="88" t="s">
        <v>560</v>
      </c>
      <c r="B29" s="88" t="s">
        <v>343</v>
      </c>
      <c r="C29" s="88" t="s">
        <v>308</v>
      </c>
      <c r="D29" s="89"/>
      <c r="E29" s="89">
        <v>5047164.12</v>
      </c>
      <c r="F29" s="89">
        <v>63859567.219999999</v>
      </c>
      <c r="G29" s="89">
        <v>-58812403.100000001</v>
      </c>
      <c r="H29" s="90" t="s">
        <v>561</v>
      </c>
      <c r="I29" s="90"/>
      <c r="J29" s="89">
        <v>-59416884.919999994</v>
      </c>
      <c r="K29" s="90" t="s">
        <v>561</v>
      </c>
      <c r="L29" s="89">
        <f t="shared" si="0"/>
        <v>604481.81999999285</v>
      </c>
      <c r="M29" s="97">
        <f t="shared" si="1"/>
        <v>-1.0173569698476763E-2</v>
      </c>
    </row>
    <row r="30" spans="1:13" x14ac:dyDescent="0.2">
      <c r="A30" s="88" t="s">
        <v>343</v>
      </c>
      <c r="B30" s="88" t="s">
        <v>343</v>
      </c>
      <c r="C30" s="88" t="s">
        <v>308</v>
      </c>
      <c r="D30" s="89"/>
      <c r="E30" s="89">
        <v>267396044.03</v>
      </c>
      <c r="F30" s="89">
        <v>267396044.03</v>
      </c>
      <c r="G30" s="89">
        <v>5724277.5900000036</v>
      </c>
      <c r="H30" s="90" t="s">
        <v>1107</v>
      </c>
      <c r="I30" s="90"/>
      <c r="J30" s="89">
        <v>6230055.3099999875</v>
      </c>
      <c r="K30" s="90" t="s">
        <v>1107</v>
      </c>
      <c r="L30" s="89">
        <f t="shared" si="0"/>
        <v>-505777.71999998391</v>
      </c>
      <c r="M30" s="97">
        <f t="shared" si="1"/>
        <v>-8.118350397116858E-2</v>
      </c>
    </row>
    <row r="31" spans="1:13" x14ac:dyDescent="0.2">
      <c r="A31" s="88" t="s">
        <v>1108</v>
      </c>
      <c r="B31" s="88" t="s">
        <v>343</v>
      </c>
      <c r="C31" s="88" t="s">
        <v>308</v>
      </c>
      <c r="D31" s="89"/>
      <c r="E31" s="89"/>
      <c r="F31" s="89"/>
      <c r="G31" s="89"/>
      <c r="H31" s="90"/>
      <c r="I31" s="90"/>
      <c r="J31" s="89"/>
      <c r="K31" s="90"/>
      <c r="L31" s="89"/>
      <c r="M31" s="97"/>
    </row>
    <row r="32" spans="1:13" x14ac:dyDescent="0.2">
      <c r="A32" s="88" t="s">
        <v>1007</v>
      </c>
      <c r="B32" s="88" t="s">
        <v>343</v>
      </c>
      <c r="C32" s="88" t="s">
        <v>308</v>
      </c>
      <c r="D32" s="89">
        <v>138791208.77000001</v>
      </c>
      <c r="E32" s="89">
        <v>9367872.8499999996</v>
      </c>
      <c r="F32" s="89">
        <v>4279333.71</v>
      </c>
      <c r="G32" s="89">
        <v>143879747.91</v>
      </c>
      <c r="H32" s="90" t="s">
        <v>101</v>
      </c>
      <c r="I32" s="90"/>
      <c r="J32" s="89">
        <v>138791208.77000001</v>
      </c>
      <c r="K32" s="90" t="s">
        <v>101</v>
      </c>
      <c r="L32" s="89">
        <f t="shared" ref="L32:L38" si="2">G32-J32</f>
        <v>5088539.1399999857</v>
      </c>
      <c r="M32" s="97">
        <f t="shared" si="1"/>
        <v>3.6663266968389452E-2</v>
      </c>
    </row>
    <row r="33" spans="1:13" x14ac:dyDescent="0.2">
      <c r="A33" s="88" t="s">
        <v>1012</v>
      </c>
      <c r="B33" s="88" t="s">
        <v>343</v>
      </c>
      <c r="C33" s="88" t="s">
        <v>308</v>
      </c>
      <c r="D33" s="89">
        <v>12476669.83</v>
      </c>
      <c r="E33" s="89">
        <v>78566389.920000002</v>
      </c>
      <c r="F33" s="89">
        <v>77745256.189999998</v>
      </c>
      <c r="G33" s="89">
        <v>13297803.560000001</v>
      </c>
      <c r="H33" s="90" t="s">
        <v>1013</v>
      </c>
      <c r="I33" s="90"/>
      <c r="J33" s="89">
        <v>12476669.83</v>
      </c>
      <c r="K33" s="90" t="s">
        <v>1013</v>
      </c>
      <c r="L33" s="89">
        <f t="shared" si="2"/>
        <v>821133.73000000045</v>
      </c>
      <c r="M33" s="97">
        <f t="shared" si="1"/>
        <v>6.5813533674313834E-2</v>
      </c>
    </row>
    <row r="34" spans="1:13" x14ac:dyDescent="0.2">
      <c r="A34" s="88" t="s">
        <v>1075</v>
      </c>
      <c r="B34" s="88" t="s">
        <v>343</v>
      </c>
      <c r="C34" s="88" t="s">
        <v>308</v>
      </c>
      <c r="D34" s="89">
        <v>315277.26</v>
      </c>
      <c r="E34" s="89">
        <v>92238430.219999999</v>
      </c>
      <c r="F34" s="89">
        <v>91847442.359999999</v>
      </c>
      <c r="G34" s="89">
        <v>706265.12</v>
      </c>
      <c r="H34" s="90" t="s">
        <v>1076</v>
      </c>
      <c r="I34" s="90"/>
      <c r="J34" s="89">
        <v>315277.26</v>
      </c>
      <c r="K34" s="90" t="s">
        <v>1076</v>
      </c>
      <c r="L34" s="89">
        <f t="shared" si="2"/>
        <v>390987.86</v>
      </c>
      <c r="M34" s="97">
        <f t="shared" si="1"/>
        <v>1.2401397423968985</v>
      </c>
    </row>
    <row r="35" spans="1:13" x14ac:dyDescent="0.2">
      <c r="A35" s="88" t="s">
        <v>1088</v>
      </c>
      <c r="B35" s="88" t="s">
        <v>343</v>
      </c>
      <c r="C35" s="88" t="s">
        <v>308</v>
      </c>
      <c r="D35" s="89">
        <v>-151583155.86000001</v>
      </c>
      <c r="E35" s="89">
        <v>26845936.670000002</v>
      </c>
      <c r="F35" s="89">
        <v>27422319.809999999</v>
      </c>
      <c r="G35" s="89">
        <v>-152159539</v>
      </c>
      <c r="H35" s="90" t="s">
        <v>1089</v>
      </c>
      <c r="I35" s="90"/>
      <c r="J35" s="89">
        <v>-145353100.55000001</v>
      </c>
      <c r="K35" s="90" t="s">
        <v>1089</v>
      </c>
      <c r="L35" s="89">
        <f t="shared" si="2"/>
        <v>-6806438.4499999881</v>
      </c>
      <c r="M35" s="97">
        <f t="shared" si="1"/>
        <v>4.6826923018808544E-2</v>
      </c>
    </row>
    <row r="36" spans="1:13" x14ac:dyDescent="0.2">
      <c r="A36" s="88" t="s">
        <v>508</v>
      </c>
      <c r="B36" s="88" t="s">
        <v>343</v>
      </c>
      <c r="C36" s="88" t="s">
        <v>308</v>
      </c>
      <c r="D36" s="89"/>
      <c r="E36" s="89">
        <v>55330250.25</v>
      </c>
      <c r="F36" s="89">
        <v>2242124.7400000002</v>
      </c>
      <c r="G36" s="89">
        <v>53088125.509999998</v>
      </c>
      <c r="H36" s="90" t="s">
        <v>509</v>
      </c>
      <c r="I36" s="90"/>
      <c r="J36" s="89">
        <v>53186829.610000007</v>
      </c>
      <c r="K36" s="90" t="s">
        <v>509</v>
      </c>
      <c r="L36" s="89">
        <f t="shared" si="2"/>
        <v>-98704.100000008941</v>
      </c>
      <c r="M36" s="97">
        <f t="shared" si="1"/>
        <v>-1.8557996542334031E-3</v>
      </c>
    </row>
    <row r="37" spans="1:13" x14ac:dyDescent="0.2">
      <c r="A37" s="88" t="s">
        <v>560</v>
      </c>
      <c r="B37" s="88" t="s">
        <v>343</v>
      </c>
      <c r="C37" s="88" t="s">
        <v>308</v>
      </c>
      <c r="D37" s="89"/>
      <c r="E37" s="89">
        <v>5047164.12</v>
      </c>
      <c r="F37" s="89">
        <v>63859567.219999999</v>
      </c>
      <c r="G37" s="89">
        <v>-58812403.100000001</v>
      </c>
      <c r="H37" s="90" t="s">
        <v>561</v>
      </c>
      <c r="I37" s="90"/>
      <c r="J37" s="89">
        <v>-59416884.919999994</v>
      </c>
      <c r="K37" s="90" t="s">
        <v>561</v>
      </c>
      <c r="L37" s="89">
        <f t="shared" si="2"/>
        <v>604481.81999999285</v>
      </c>
      <c r="M37" s="97">
        <f t="shared" si="1"/>
        <v>-1.0173569698476763E-2</v>
      </c>
    </row>
    <row r="38" spans="1:13" x14ac:dyDescent="0.2">
      <c r="A38" s="88" t="s">
        <v>1109</v>
      </c>
      <c r="B38" s="88" t="s">
        <v>343</v>
      </c>
      <c r="C38" s="88" t="s">
        <v>308</v>
      </c>
      <c r="D38" s="89"/>
      <c r="E38" s="89"/>
      <c r="F38" s="89"/>
      <c r="G38" s="89"/>
      <c r="H38" s="90" t="s">
        <v>1110</v>
      </c>
      <c r="I38" s="90"/>
      <c r="J38" s="89"/>
      <c r="K38" s="90" t="s">
        <v>1110</v>
      </c>
      <c r="L38" s="89">
        <f t="shared" si="2"/>
        <v>0</v>
      </c>
      <c r="M38" s="97"/>
    </row>
    <row r="39" spans="1:13" x14ac:dyDescent="0.2">
      <c r="A39" s="88" t="s">
        <v>343</v>
      </c>
      <c r="B39" s="88" t="s">
        <v>343</v>
      </c>
      <c r="C39" s="88" t="s">
        <v>308</v>
      </c>
      <c r="D39" s="89"/>
      <c r="E39" s="89">
        <v>267396044.03</v>
      </c>
      <c r="F39" s="89">
        <v>267396044.03</v>
      </c>
      <c r="G39" s="89"/>
      <c r="H39" s="90" t="s">
        <v>1107</v>
      </c>
      <c r="I39" s="90"/>
      <c r="J39" s="389"/>
      <c r="K39" s="390"/>
      <c r="L39" s="89"/>
      <c r="M39" s="97"/>
    </row>
    <row r="40" spans="1:13" ht="15" x14ac:dyDescent="0.25">
      <c r="G40" s="519">
        <f>-G36-G37</f>
        <v>5724277.5900000036</v>
      </c>
      <c r="J40" s="519">
        <v>6230055.3099999875</v>
      </c>
      <c r="K40" s="520" t="s">
        <v>1310</v>
      </c>
      <c r="L40" s="89">
        <f>G40-J40</f>
        <v>-505777.71999998391</v>
      </c>
      <c r="M40" s="97">
        <f t="shared" si="1"/>
        <v>-8.118350397116858E-2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83"/>
  <sheetViews>
    <sheetView workbookViewId="0">
      <selection activeCell="G79" sqref="G79"/>
    </sheetView>
  </sheetViews>
  <sheetFormatPr defaultColWidth="8.85546875" defaultRowHeight="12.75" x14ac:dyDescent="0.2"/>
  <cols>
    <col min="1" max="1" width="4" style="388" bestFit="1" customWidth="1"/>
    <col min="2" max="2" width="3.5703125" style="388" bestFit="1" customWidth="1"/>
    <col min="3" max="3" width="4.85546875" style="388" bestFit="1" customWidth="1"/>
    <col min="4" max="4" width="14.42578125" style="389" bestFit="1" customWidth="1"/>
    <col min="5" max="6" width="13.7109375" style="389" bestFit="1" customWidth="1"/>
    <col min="7" max="7" width="14.42578125" style="389" bestFit="1" customWidth="1"/>
    <col min="8" max="8" width="60.7109375" style="390" bestFit="1" customWidth="1"/>
    <col min="9" max="9" width="12.285156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x14ac:dyDescent="0.2">
      <c r="A2" s="388" t="s">
        <v>306</v>
      </c>
      <c r="B2" s="388" t="s">
        <v>343</v>
      </c>
      <c r="C2" s="388" t="s">
        <v>308</v>
      </c>
      <c r="D2" s="389">
        <v>45399447.640000001</v>
      </c>
      <c r="E2" s="389">
        <v>1880050</v>
      </c>
      <c r="F2" s="389">
        <v>3230721.79</v>
      </c>
      <c r="G2" s="389">
        <v>44048775.850000001</v>
      </c>
      <c r="H2" s="390" t="s">
        <v>344</v>
      </c>
    </row>
    <row r="3" spans="1:9" x14ac:dyDescent="0.2">
      <c r="A3" s="388" t="s">
        <v>345</v>
      </c>
      <c r="B3" s="388" t="s">
        <v>343</v>
      </c>
      <c r="C3" s="388" t="s">
        <v>308</v>
      </c>
      <c r="D3" s="389">
        <v>106189958.70999999</v>
      </c>
      <c r="E3" s="389">
        <v>5101116.04</v>
      </c>
      <c r="F3" s="389">
        <v>17130672.370000001</v>
      </c>
      <c r="G3" s="389">
        <v>94160402.379999995</v>
      </c>
      <c r="H3" s="390" t="s">
        <v>110</v>
      </c>
    </row>
    <row r="4" spans="1:9" x14ac:dyDescent="0.2">
      <c r="A4" s="88" t="s">
        <v>1007</v>
      </c>
      <c r="B4" s="88" t="s">
        <v>343</v>
      </c>
      <c r="C4" s="88" t="s">
        <v>308</v>
      </c>
      <c r="D4" s="89">
        <v>151589406.34999999</v>
      </c>
      <c r="E4" s="89">
        <v>6981166.04</v>
      </c>
      <c r="F4" s="89">
        <v>20361394.16</v>
      </c>
      <c r="G4" s="89">
        <v>138209178.22999999</v>
      </c>
      <c r="H4" s="90" t="s">
        <v>7860</v>
      </c>
      <c r="I4" s="91"/>
    </row>
    <row r="5" spans="1:9" x14ac:dyDescent="0.2">
      <c r="A5" s="388" t="s">
        <v>351</v>
      </c>
      <c r="B5" s="388" t="s">
        <v>343</v>
      </c>
      <c r="C5" s="388" t="s">
        <v>308</v>
      </c>
      <c r="D5" s="389">
        <v>11083495.550000001</v>
      </c>
      <c r="E5" s="389">
        <v>216590</v>
      </c>
      <c r="G5" s="389">
        <v>11300085.550000001</v>
      </c>
      <c r="H5" s="390" t="s">
        <v>6633</v>
      </c>
    </row>
    <row r="6" spans="1:9" x14ac:dyDescent="0.2">
      <c r="A6" s="388" t="s">
        <v>325</v>
      </c>
      <c r="B6" s="388" t="s">
        <v>343</v>
      </c>
      <c r="C6" s="388" t="s">
        <v>308</v>
      </c>
      <c r="D6" s="389">
        <v>-8888475.5500000007</v>
      </c>
      <c r="F6" s="389">
        <v>971201</v>
      </c>
      <c r="G6" s="389">
        <v>-9859676.5500000007</v>
      </c>
      <c r="H6" s="390" t="s">
        <v>355</v>
      </c>
    </row>
    <row r="7" spans="1:9" x14ac:dyDescent="0.2">
      <c r="A7" s="388" t="s">
        <v>327</v>
      </c>
      <c r="B7" s="388" t="s">
        <v>343</v>
      </c>
      <c r="C7" s="388" t="s">
        <v>308</v>
      </c>
      <c r="D7" s="389">
        <v>3237890.8</v>
      </c>
      <c r="E7" s="389">
        <v>12100</v>
      </c>
      <c r="F7" s="389">
        <v>27941.5</v>
      </c>
      <c r="G7" s="389">
        <v>3222049.3</v>
      </c>
      <c r="H7" s="390" t="s">
        <v>7861</v>
      </c>
    </row>
    <row r="8" spans="1:9" x14ac:dyDescent="0.2">
      <c r="A8" s="388" t="s">
        <v>359</v>
      </c>
      <c r="B8" s="388" t="s">
        <v>343</v>
      </c>
      <c r="C8" s="388" t="s">
        <v>308</v>
      </c>
      <c r="D8" s="389">
        <v>-3023539.8</v>
      </c>
      <c r="E8" s="389">
        <v>27941.5</v>
      </c>
      <c r="F8" s="389">
        <v>139324</v>
      </c>
      <c r="G8" s="389">
        <v>-3134922.3</v>
      </c>
      <c r="H8" s="390" t="s">
        <v>361</v>
      </c>
    </row>
    <row r="9" spans="1:9" x14ac:dyDescent="0.2">
      <c r="A9" s="388" t="s">
        <v>362</v>
      </c>
      <c r="B9" s="388" t="s">
        <v>343</v>
      </c>
      <c r="C9" s="388" t="s">
        <v>308</v>
      </c>
      <c r="E9" s="389">
        <v>228690</v>
      </c>
      <c r="F9" s="389">
        <v>228690</v>
      </c>
      <c r="H9" s="390" t="s">
        <v>366</v>
      </c>
    </row>
    <row r="10" spans="1:9" x14ac:dyDescent="0.2">
      <c r="A10" s="388" t="s">
        <v>370</v>
      </c>
      <c r="B10" s="388" t="s">
        <v>343</v>
      </c>
      <c r="C10" s="388" t="s">
        <v>308</v>
      </c>
      <c r="D10" s="389">
        <v>15835</v>
      </c>
      <c r="E10" s="389">
        <v>473596</v>
      </c>
      <c r="F10" s="389">
        <v>463949</v>
      </c>
      <c r="G10" s="389">
        <v>25482</v>
      </c>
      <c r="H10" s="390" t="s">
        <v>372</v>
      </c>
    </row>
    <row r="11" spans="1:9" x14ac:dyDescent="0.2">
      <c r="A11" s="388" t="s">
        <v>373</v>
      </c>
      <c r="B11" s="388" t="s">
        <v>343</v>
      </c>
      <c r="C11" s="388" t="s">
        <v>308</v>
      </c>
      <c r="D11" s="389">
        <v>147720</v>
      </c>
      <c r="E11" s="389">
        <v>384000</v>
      </c>
      <c r="F11" s="389">
        <v>385080</v>
      </c>
      <c r="G11" s="389">
        <v>146640</v>
      </c>
      <c r="H11" s="390" t="s">
        <v>375</v>
      </c>
    </row>
    <row r="12" spans="1:9" x14ac:dyDescent="0.2">
      <c r="A12" s="388" t="s">
        <v>376</v>
      </c>
      <c r="B12" s="388" t="s">
        <v>343</v>
      </c>
      <c r="C12" s="388" t="s">
        <v>308</v>
      </c>
      <c r="E12" s="389">
        <v>36276800</v>
      </c>
      <c r="F12" s="389">
        <v>36276800</v>
      </c>
      <c r="H12" s="390" t="s">
        <v>377</v>
      </c>
    </row>
    <row r="13" spans="1:9" x14ac:dyDescent="0.2">
      <c r="A13" s="388" t="s">
        <v>378</v>
      </c>
      <c r="B13" s="388" t="s">
        <v>343</v>
      </c>
      <c r="C13" s="388" t="s">
        <v>308</v>
      </c>
      <c r="D13" s="389">
        <v>19606753.18</v>
      </c>
      <c r="E13" s="389">
        <v>78821007.469999999</v>
      </c>
      <c r="F13" s="389">
        <v>66233726.039999999</v>
      </c>
      <c r="G13" s="389">
        <v>32194034.609999999</v>
      </c>
      <c r="H13" s="390" t="s">
        <v>7864</v>
      </c>
    </row>
    <row r="14" spans="1:9" x14ac:dyDescent="0.2">
      <c r="A14" s="88" t="s">
        <v>1012</v>
      </c>
      <c r="B14" s="88" t="s">
        <v>343</v>
      </c>
      <c r="C14" s="88" t="s">
        <v>308</v>
      </c>
      <c r="D14" s="89">
        <v>22179679.18</v>
      </c>
      <c r="E14" s="89">
        <v>116440724.97</v>
      </c>
      <c r="F14" s="89">
        <v>104726711.54000001</v>
      </c>
      <c r="G14" s="89">
        <v>33893692.609999999</v>
      </c>
      <c r="H14" s="90" t="s">
        <v>7865</v>
      </c>
      <c r="I14" s="91"/>
    </row>
    <row r="15" spans="1:9" x14ac:dyDescent="0.2">
      <c r="A15" s="388" t="s">
        <v>394</v>
      </c>
      <c r="B15" s="388" t="s">
        <v>343</v>
      </c>
      <c r="C15" s="388" t="s">
        <v>308</v>
      </c>
      <c r="D15" s="389">
        <v>437726.2</v>
      </c>
      <c r="E15" s="389">
        <v>43154602</v>
      </c>
      <c r="F15" s="389">
        <v>42925651.200000003</v>
      </c>
      <c r="G15" s="389">
        <v>666677</v>
      </c>
      <c r="H15" s="390" t="s">
        <v>799</v>
      </c>
    </row>
    <row r="16" spans="1:9" x14ac:dyDescent="0.2">
      <c r="A16" s="388" t="s">
        <v>800</v>
      </c>
      <c r="B16" s="388" t="s">
        <v>343</v>
      </c>
      <c r="C16" s="388" t="s">
        <v>308</v>
      </c>
      <c r="E16" s="389">
        <v>6033590.3099999996</v>
      </c>
      <c r="F16" s="389">
        <v>3797410.07</v>
      </c>
      <c r="G16" s="389">
        <v>2236180.2400000002</v>
      </c>
      <c r="H16" s="390" t="s">
        <v>802</v>
      </c>
    </row>
    <row r="17" spans="1:8" x14ac:dyDescent="0.2">
      <c r="A17" s="388" t="s">
        <v>803</v>
      </c>
      <c r="B17" s="388" t="s">
        <v>343</v>
      </c>
      <c r="C17" s="388" t="s">
        <v>308</v>
      </c>
      <c r="D17" s="389">
        <v>469790</v>
      </c>
      <c r="E17" s="389">
        <v>2051918.7</v>
      </c>
      <c r="F17" s="389">
        <v>2101918.7000000002</v>
      </c>
      <c r="G17" s="389">
        <v>419790</v>
      </c>
      <c r="H17" s="390" t="s">
        <v>804</v>
      </c>
    </row>
    <row r="18" spans="1:8" x14ac:dyDescent="0.2">
      <c r="A18" s="388" t="s">
        <v>604</v>
      </c>
      <c r="B18" s="388" t="s">
        <v>343</v>
      </c>
      <c r="C18" s="388" t="s">
        <v>308</v>
      </c>
      <c r="D18" s="389">
        <v>100000</v>
      </c>
      <c r="E18" s="389">
        <v>3193258.65</v>
      </c>
      <c r="F18" s="389">
        <v>2913098.65</v>
      </c>
      <c r="G18" s="389">
        <v>380160</v>
      </c>
      <c r="H18" s="390" t="s">
        <v>116</v>
      </c>
    </row>
    <row r="19" spans="1:8" x14ac:dyDescent="0.2">
      <c r="A19" s="388" t="s">
        <v>605</v>
      </c>
      <c r="B19" s="388" t="s">
        <v>343</v>
      </c>
      <c r="C19" s="388" t="s">
        <v>308</v>
      </c>
      <c r="F19" s="389">
        <v>280160</v>
      </c>
      <c r="G19" s="389">
        <v>-280160</v>
      </c>
      <c r="H19" s="390" t="s">
        <v>607</v>
      </c>
    </row>
    <row r="20" spans="1:8" x14ac:dyDescent="0.2">
      <c r="A20" s="388" t="s">
        <v>807</v>
      </c>
      <c r="B20" s="388" t="s">
        <v>343</v>
      </c>
      <c r="C20" s="388" t="s">
        <v>308</v>
      </c>
      <c r="D20" s="389">
        <v>-33800</v>
      </c>
      <c r="E20" s="389">
        <v>4229508.9400000004</v>
      </c>
      <c r="F20" s="389">
        <v>4243789.9400000004</v>
      </c>
      <c r="G20" s="389">
        <v>-48081</v>
      </c>
      <c r="H20" s="390" t="s">
        <v>810</v>
      </c>
    </row>
    <row r="21" spans="1:8" x14ac:dyDescent="0.2">
      <c r="A21" s="388" t="s">
        <v>811</v>
      </c>
      <c r="B21" s="388" t="s">
        <v>343</v>
      </c>
      <c r="C21" s="388" t="s">
        <v>308</v>
      </c>
      <c r="D21" s="389">
        <v>-15399.3</v>
      </c>
      <c r="E21" s="389">
        <v>525754.19999999995</v>
      </c>
      <c r="F21" s="389">
        <v>524338.94999999995</v>
      </c>
      <c r="G21" s="389">
        <v>-13984.05</v>
      </c>
      <c r="H21" s="390" t="s">
        <v>813</v>
      </c>
    </row>
    <row r="22" spans="1:8" x14ac:dyDescent="0.2">
      <c r="A22" s="388" t="s">
        <v>814</v>
      </c>
      <c r="B22" s="388" t="s">
        <v>343</v>
      </c>
      <c r="C22" s="388" t="s">
        <v>308</v>
      </c>
      <c r="D22" s="389">
        <v>-322510.71999999997</v>
      </c>
      <c r="E22" s="389">
        <v>4222174.13</v>
      </c>
      <c r="F22" s="389">
        <v>3899663.41</v>
      </c>
      <c r="H22" s="390" t="s">
        <v>817</v>
      </c>
    </row>
    <row r="23" spans="1:8" x14ac:dyDescent="0.2">
      <c r="A23" s="388" t="s">
        <v>818</v>
      </c>
      <c r="B23" s="388" t="s">
        <v>343</v>
      </c>
      <c r="C23" s="388" t="s">
        <v>308</v>
      </c>
      <c r="D23" s="389">
        <v>-391288</v>
      </c>
      <c r="E23" s="389">
        <v>7726356</v>
      </c>
      <c r="F23" s="389">
        <v>7742836</v>
      </c>
      <c r="G23" s="389">
        <v>-407768</v>
      </c>
      <c r="H23" s="390" t="s">
        <v>824</v>
      </c>
    </row>
    <row r="24" spans="1:8" x14ac:dyDescent="0.2">
      <c r="A24" s="388" t="s">
        <v>825</v>
      </c>
      <c r="B24" s="388" t="s">
        <v>343</v>
      </c>
      <c r="C24" s="388" t="s">
        <v>308</v>
      </c>
      <c r="E24" s="389">
        <v>44180</v>
      </c>
      <c r="F24" s="389">
        <v>44180</v>
      </c>
      <c r="H24" s="390" t="s">
        <v>827</v>
      </c>
    </row>
    <row r="25" spans="1:8" x14ac:dyDescent="0.2">
      <c r="A25" s="388" t="s">
        <v>828</v>
      </c>
      <c r="B25" s="388" t="s">
        <v>343</v>
      </c>
      <c r="C25" s="388" t="s">
        <v>308</v>
      </c>
      <c r="D25" s="389">
        <v>-315213</v>
      </c>
      <c r="E25" s="389">
        <v>3575956</v>
      </c>
      <c r="F25" s="389">
        <v>3580906</v>
      </c>
      <c r="G25" s="389">
        <v>-320163</v>
      </c>
      <c r="H25" s="390" t="s">
        <v>831</v>
      </c>
    </row>
    <row r="26" spans="1:8" x14ac:dyDescent="0.2">
      <c r="A26" s="388" t="s">
        <v>832</v>
      </c>
      <c r="B26" s="388" t="s">
        <v>343</v>
      </c>
      <c r="C26" s="388" t="s">
        <v>308</v>
      </c>
      <c r="D26" s="389">
        <v>-1704449.66</v>
      </c>
      <c r="E26" s="389">
        <v>24390804.989999998</v>
      </c>
      <c r="F26" s="389">
        <v>24001378.559999999</v>
      </c>
      <c r="G26" s="389">
        <v>-1315023.23</v>
      </c>
      <c r="H26" s="390" t="s">
        <v>844</v>
      </c>
    </row>
    <row r="27" spans="1:8" x14ac:dyDescent="0.2">
      <c r="A27" s="388" t="s">
        <v>845</v>
      </c>
      <c r="B27" s="388" t="s">
        <v>343</v>
      </c>
      <c r="C27" s="388" t="s">
        <v>308</v>
      </c>
      <c r="D27" s="389">
        <v>-97100</v>
      </c>
      <c r="E27" s="389">
        <v>1653900</v>
      </c>
      <c r="F27" s="389">
        <v>1725580</v>
      </c>
      <c r="G27" s="389">
        <v>-168780</v>
      </c>
      <c r="H27" s="390" t="s">
        <v>846</v>
      </c>
    </row>
    <row r="28" spans="1:8" x14ac:dyDescent="0.2">
      <c r="A28" s="388" t="s">
        <v>847</v>
      </c>
      <c r="B28" s="388" t="s">
        <v>343</v>
      </c>
      <c r="C28" s="388" t="s">
        <v>308</v>
      </c>
      <c r="D28" s="389">
        <v>-129125</v>
      </c>
      <c r="E28" s="389">
        <v>2383962</v>
      </c>
      <c r="F28" s="389">
        <v>2382845</v>
      </c>
      <c r="G28" s="389">
        <v>-128008</v>
      </c>
      <c r="H28" s="390" t="s">
        <v>849</v>
      </c>
    </row>
    <row r="29" spans="1:8" x14ac:dyDescent="0.2">
      <c r="A29" s="388" t="s">
        <v>850</v>
      </c>
      <c r="B29" s="388" t="s">
        <v>343</v>
      </c>
      <c r="C29" s="388" t="s">
        <v>308</v>
      </c>
      <c r="D29" s="389">
        <v>1411948.91</v>
      </c>
      <c r="E29" s="389">
        <v>3167695.97</v>
      </c>
      <c r="F29" s="389">
        <v>2832336.65</v>
      </c>
      <c r="G29" s="389">
        <v>1747308.23</v>
      </c>
      <c r="H29" s="390" t="s">
        <v>855</v>
      </c>
    </row>
    <row r="30" spans="1:8" x14ac:dyDescent="0.2">
      <c r="A30" s="388" t="s">
        <v>1065</v>
      </c>
      <c r="B30" s="388" t="s">
        <v>343</v>
      </c>
      <c r="C30" s="388" t="s">
        <v>308</v>
      </c>
      <c r="D30" s="389">
        <v>1142578</v>
      </c>
      <c r="E30" s="389">
        <v>609766</v>
      </c>
      <c r="F30" s="389">
        <v>1181055</v>
      </c>
      <c r="G30" s="389">
        <v>571289</v>
      </c>
      <c r="H30" s="390" t="s">
        <v>1068</v>
      </c>
    </row>
    <row r="31" spans="1:8" x14ac:dyDescent="0.2">
      <c r="A31" s="388" t="s">
        <v>608</v>
      </c>
      <c r="B31" s="388" t="s">
        <v>343</v>
      </c>
      <c r="C31" s="388" t="s">
        <v>308</v>
      </c>
      <c r="D31" s="389">
        <v>7111.11</v>
      </c>
      <c r="E31" s="389">
        <v>120747.42</v>
      </c>
      <c r="G31" s="389">
        <v>127858.53</v>
      </c>
      <c r="H31" s="390" t="s">
        <v>609</v>
      </c>
    </row>
    <row r="32" spans="1:8" x14ac:dyDescent="0.2">
      <c r="A32" s="388" t="s">
        <v>856</v>
      </c>
      <c r="B32" s="388" t="s">
        <v>343</v>
      </c>
      <c r="C32" s="388" t="s">
        <v>308</v>
      </c>
      <c r="D32" s="389">
        <v>-248697.14</v>
      </c>
      <c r="E32" s="389">
        <v>3175649.94</v>
      </c>
      <c r="F32" s="389">
        <v>3173106.4</v>
      </c>
      <c r="G32" s="389">
        <v>-246153.60000000001</v>
      </c>
      <c r="H32" s="390" t="s">
        <v>857</v>
      </c>
    </row>
    <row r="33" spans="1:9" x14ac:dyDescent="0.2">
      <c r="A33" s="388" t="s">
        <v>973</v>
      </c>
      <c r="B33" s="388" t="s">
        <v>343</v>
      </c>
      <c r="C33" s="388" t="s">
        <v>308</v>
      </c>
      <c r="E33" s="389">
        <v>490</v>
      </c>
      <c r="F33" s="389">
        <v>490</v>
      </c>
      <c r="H33" s="390" t="s">
        <v>1074</v>
      </c>
    </row>
    <row r="34" spans="1:9" x14ac:dyDescent="0.2">
      <c r="A34" s="88" t="s">
        <v>1075</v>
      </c>
      <c r="B34" s="88" t="s">
        <v>343</v>
      </c>
      <c r="C34" s="88" t="s">
        <v>308</v>
      </c>
      <c r="D34" s="89">
        <v>311571.40000000002</v>
      </c>
      <c r="E34" s="89">
        <v>110260315.25</v>
      </c>
      <c r="F34" s="89">
        <v>107350744.53</v>
      </c>
      <c r="G34" s="89">
        <v>3221142.12</v>
      </c>
      <c r="H34" s="90" t="s">
        <v>1076</v>
      </c>
      <c r="I34" s="91"/>
    </row>
    <row r="35" spans="1:9" x14ac:dyDescent="0.2">
      <c r="A35" s="388" t="s">
        <v>859</v>
      </c>
      <c r="B35" s="388" t="s">
        <v>343</v>
      </c>
      <c r="C35" s="388" t="s">
        <v>308</v>
      </c>
      <c r="D35" s="389">
        <v>-90932002</v>
      </c>
      <c r="G35" s="389">
        <v>-90932002</v>
      </c>
      <c r="H35" s="390" t="s">
        <v>861</v>
      </c>
    </row>
    <row r="36" spans="1:9" x14ac:dyDescent="0.2">
      <c r="A36" s="388" t="s">
        <v>337</v>
      </c>
      <c r="B36" s="388" t="s">
        <v>343</v>
      </c>
      <c r="C36" s="388" t="s">
        <v>308</v>
      </c>
      <c r="D36" s="389">
        <v>-2196867.54</v>
      </c>
      <c r="G36" s="389">
        <v>-2196867.54</v>
      </c>
      <c r="H36" s="390" t="s">
        <v>862</v>
      </c>
    </row>
    <row r="37" spans="1:9" x14ac:dyDescent="0.2">
      <c r="A37" s="388" t="s">
        <v>338</v>
      </c>
      <c r="B37" s="388" t="s">
        <v>343</v>
      </c>
      <c r="C37" s="388" t="s">
        <v>308</v>
      </c>
      <c r="D37" s="389">
        <v>-41603968.240000002</v>
      </c>
      <c r="G37" s="389">
        <v>-41603968.240000002</v>
      </c>
      <c r="H37" s="390" t="s">
        <v>865</v>
      </c>
    </row>
    <row r="38" spans="1:9" x14ac:dyDescent="0.2">
      <c r="A38" s="388" t="s">
        <v>872</v>
      </c>
      <c r="B38" s="388" t="s">
        <v>343</v>
      </c>
      <c r="C38" s="388" t="s">
        <v>308</v>
      </c>
      <c r="D38" s="389">
        <v>-5836939.2199999997</v>
      </c>
      <c r="E38" s="389">
        <v>5836939.2199999997</v>
      </c>
      <c r="H38" s="390" t="s">
        <v>7875</v>
      </c>
    </row>
    <row r="39" spans="1:9" x14ac:dyDescent="0.2">
      <c r="A39" s="388" t="s">
        <v>875</v>
      </c>
      <c r="B39" s="388" t="s">
        <v>343</v>
      </c>
      <c r="C39" s="388" t="s">
        <v>308</v>
      </c>
      <c r="D39" s="389">
        <v>-3230019.03</v>
      </c>
      <c r="E39" s="389">
        <v>9447756.1699999999</v>
      </c>
      <c r="F39" s="389">
        <v>8927182.2699999996</v>
      </c>
      <c r="G39" s="389">
        <v>-2709445.13</v>
      </c>
      <c r="H39" s="390" t="s">
        <v>878</v>
      </c>
    </row>
    <row r="40" spans="1:9" x14ac:dyDescent="0.2">
      <c r="A40" s="388" t="s">
        <v>879</v>
      </c>
      <c r="B40" s="388" t="s">
        <v>343</v>
      </c>
      <c r="C40" s="388" t="s">
        <v>308</v>
      </c>
      <c r="D40" s="389">
        <v>-28209728.899999999</v>
      </c>
      <c r="E40" s="389">
        <v>14723152.939999999</v>
      </c>
      <c r="F40" s="389">
        <v>16046711.460000001</v>
      </c>
      <c r="G40" s="389">
        <v>-29533287.420000002</v>
      </c>
      <c r="H40" s="390" t="s">
        <v>886</v>
      </c>
    </row>
    <row r="41" spans="1:9" x14ac:dyDescent="0.2">
      <c r="A41" s="388" t="s">
        <v>890</v>
      </c>
      <c r="B41" s="388" t="s">
        <v>343</v>
      </c>
      <c r="C41" s="388" t="s">
        <v>308</v>
      </c>
      <c r="D41" s="389">
        <v>-2071132</v>
      </c>
      <c r="E41" s="389">
        <v>2807366</v>
      </c>
      <c r="F41" s="389">
        <v>2922032</v>
      </c>
      <c r="G41" s="389">
        <v>-2185798</v>
      </c>
      <c r="H41" s="390" t="s">
        <v>892</v>
      </c>
    </row>
    <row r="42" spans="1:9" x14ac:dyDescent="0.2">
      <c r="A42" s="388" t="s">
        <v>1085</v>
      </c>
      <c r="B42" s="388" t="s">
        <v>343</v>
      </c>
      <c r="C42" s="388" t="s">
        <v>308</v>
      </c>
      <c r="E42" s="389">
        <v>4961399.22</v>
      </c>
      <c r="F42" s="389">
        <v>4961399.22</v>
      </c>
      <c r="H42" s="390" t="s">
        <v>1087</v>
      </c>
    </row>
    <row r="43" spans="1:9" x14ac:dyDescent="0.2">
      <c r="A43" s="88" t="s">
        <v>1088</v>
      </c>
      <c r="B43" s="88" t="s">
        <v>343</v>
      </c>
      <c r="C43" s="88" t="s">
        <v>308</v>
      </c>
      <c r="D43" s="89">
        <v>-174080656.93000001</v>
      </c>
      <c r="E43" s="89">
        <v>37776613.549999997</v>
      </c>
      <c r="F43" s="89">
        <v>32857324.949999999</v>
      </c>
      <c r="G43" s="89">
        <v>-169161368.33000001</v>
      </c>
      <c r="H43" s="90" t="s">
        <v>7876</v>
      </c>
      <c r="I43" s="91"/>
    </row>
    <row r="44" spans="1:9" x14ac:dyDescent="0.2">
      <c r="A44" s="388" t="s">
        <v>893</v>
      </c>
      <c r="B44" s="388" t="s">
        <v>343</v>
      </c>
      <c r="C44" s="388" t="s">
        <v>308</v>
      </c>
      <c r="E44" s="389">
        <v>12842971.23</v>
      </c>
      <c r="G44" s="389">
        <v>12842971.23</v>
      </c>
      <c r="H44" s="390" t="s">
        <v>896</v>
      </c>
    </row>
    <row r="45" spans="1:9" x14ac:dyDescent="0.2">
      <c r="A45" s="388" t="s">
        <v>897</v>
      </c>
      <c r="B45" s="388" t="s">
        <v>343</v>
      </c>
      <c r="C45" s="388" t="s">
        <v>308</v>
      </c>
      <c r="F45" s="389">
        <v>3797410.07</v>
      </c>
      <c r="G45" s="389">
        <v>-3797410.07</v>
      </c>
      <c r="H45" s="390" t="s">
        <v>899</v>
      </c>
    </row>
    <row r="46" spans="1:9" x14ac:dyDescent="0.2">
      <c r="A46" s="388" t="s">
        <v>900</v>
      </c>
      <c r="B46" s="388" t="s">
        <v>343</v>
      </c>
      <c r="C46" s="388" t="s">
        <v>308</v>
      </c>
      <c r="E46" s="389">
        <v>15229111.1</v>
      </c>
      <c r="G46" s="389">
        <v>15229111.1</v>
      </c>
      <c r="H46" s="390" t="s">
        <v>904</v>
      </c>
    </row>
    <row r="47" spans="1:9" x14ac:dyDescent="0.2">
      <c r="A47" s="388" t="s">
        <v>905</v>
      </c>
      <c r="B47" s="388" t="s">
        <v>343</v>
      </c>
      <c r="C47" s="388" t="s">
        <v>308</v>
      </c>
      <c r="F47" s="389">
        <v>1236127.51</v>
      </c>
      <c r="G47" s="389">
        <v>-1236127.51</v>
      </c>
      <c r="H47" s="390" t="s">
        <v>908</v>
      </c>
    </row>
    <row r="48" spans="1:9" x14ac:dyDescent="0.2">
      <c r="A48" s="388" t="s">
        <v>909</v>
      </c>
      <c r="B48" s="388" t="s">
        <v>343</v>
      </c>
      <c r="C48" s="388" t="s">
        <v>308</v>
      </c>
      <c r="E48" s="389">
        <v>8451318.9900000002</v>
      </c>
      <c r="G48" s="389">
        <v>8451318.9900000002</v>
      </c>
      <c r="H48" s="390" t="s">
        <v>912</v>
      </c>
    </row>
    <row r="49" spans="1:9" x14ac:dyDescent="0.2">
      <c r="A49" s="388" t="s">
        <v>913</v>
      </c>
      <c r="B49" s="388" t="s">
        <v>343</v>
      </c>
      <c r="C49" s="388" t="s">
        <v>308</v>
      </c>
      <c r="F49" s="389">
        <v>486167.03999999998</v>
      </c>
      <c r="G49" s="389">
        <v>-486167.03999999998</v>
      </c>
      <c r="H49" s="390" t="s">
        <v>915</v>
      </c>
    </row>
    <row r="50" spans="1:9" x14ac:dyDescent="0.2">
      <c r="A50" s="388" t="s">
        <v>919</v>
      </c>
      <c r="B50" s="388" t="s">
        <v>343</v>
      </c>
      <c r="C50" s="388" t="s">
        <v>308</v>
      </c>
      <c r="E50" s="389">
        <v>3728681.78</v>
      </c>
      <c r="F50" s="389">
        <v>241504</v>
      </c>
      <c r="G50" s="389">
        <v>3487177.78</v>
      </c>
      <c r="H50" s="390" t="s">
        <v>937</v>
      </c>
    </row>
    <row r="51" spans="1:9" x14ac:dyDescent="0.2">
      <c r="A51" s="388" t="s">
        <v>938</v>
      </c>
      <c r="B51" s="388" t="s">
        <v>343</v>
      </c>
      <c r="C51" s="388" t="s">
        <v>308</v>
      </c>
      <c r="E51" s="389">
        <v>21283699.59</v>
      </c>
      <c r="G51" s="389">
        <v>21283699.59</v>
      </c>
      <c r="H51" s="390" t="s">
        <v>486</v>
      </c>
    </row>
    <row r="52" spans="1:9" x14ac:dyDescent="0.2">
      <c r="A52" s="388" t="s">
        <v>487</v>
      </c>
      <c r="B52" s="388" t="s">
        <v>343</v>
      </c>
      <c r="C52" s="388" t="s">
        <v>308</v>
      </c>
      <c r="E52" s="389">
        <v>445073.51</v>
      </c>
      <c r="G52" s="389">
        <v>445073.51</v>
      </c>
      <c r="H52" s="390" t="s">
        <v>491</v>
      </c>
    </row>
    <row r="53" spans="1:9" x14ac:dyDescent="0.2">
      <c r="A53" s="388" t="s">
        <v>492</v>
      </c>
      <c r="B53" s="388" t="s">
        <v>343</v>
      </c>
      <c r="C53" s="388" t="s">
        <v>308</v>
      </c>
      <c r="E53" s="389">
        <v>165642.22</v>
      </c>
      <c r="G53" s="389">
        <v>165642.22</v>
      </c>
      <c r="H53" s="390" t="s">
        <v>7889</v>
      </c>
    </row>
    <row r="54" spans="1:9" x14ac:dyDescent="0.2">
      <c r="A54" s="388" t="s">
        <v>496</v>
      </c>
      <c r="B54" s="388" t="s">
        <v>343</v>
      </c>
      <c r="C54" s="388" t="s">
        <v>308</v>
      </c>
      <c r="E54" s="389">
        <v>1350671.79</v>
      </c>
      <c r="G54" s="389">
        <v>1350671.79</v>
      </c>
      <c r="H54" s="390" t="s">
        <v>7891</v>
      </c>
    </row>
    <row r="55" spans="1:9" x14ac:dyDescent="0.2">
      <c r="A55" s="388" t="s">
        <v>624</v>
      </c>
      <c r="B55" s="388" t="s">
        <v>343</v>
      </c>
      <c r="C55" s="388" t="s">
        <v>308</v>
      </c>
      <c r="E55" s="389">
        <v>280160</v>
      </c>
      <c r="G55" s="389">
        <v>280160</v>
      </c>
      <c r="H55" s="390" t="s">
        <v>626</v>
      </c>
    </row>
    <row r="56" spans="1:9" x14ac:dyDescent="0.2">
      <c r="A56" s="388" t="s">
        <v>501</v>
      </c>
      <c r="B56" s="388" t="s">
        <v>343</v>
      </c>
      <c r="C56" s="388" t="s">
        <v>308</v>
      </c>
      <c r="E56" s="389">
        <v>2922032</v>
      </c>
      <c r="G56" s="389">
        <v>2922032</v>
      </c>
      <c r="H56" s="390" t="s">
        <v>503</v>
      </c>
    </row>
    <row r="57" spans="1:9" x14ac:dyDescent="0.2">
      <c r="A57" s="388" t="s">
        <v>504</v>
      </c>
      <c r="B57" s="388" t="s">
        <v>343</v>
      </c>
      <c r="C57" s="388" t="s">
        <v>308</v>
      </c>
      <c r="E57" s="389">
        <v>325</v>
      </c>
      <c r="G57" s="389">
        <v>325</v>
      </c>
      <c r="H57" s="390" t="s">
        <v>505</v>
      </c>
    </row>
    <row r="58" spans="1:9" x14ac:dyDescent="0.2">
      <c r="A58" s="388" t="s">
        <v>627</v>
      </c>
      <c r="B58" s="388" t="s">
        <v>343</v>
      </c>
      <c r="C58" s="388" t="s">
        <v>308</v>
      </c>
      <c r="E58" s="389">
        <v>1725580</v>
      </c>
      <c r="G58" s="389">
        <v>1725580</v>
      </c>
      <c r="H58" s="390" t="s">
        <v>628</v>
      </c>
    </row>
    <row r="59" spans="1:9" x14ac:dyDescent="0.2">
      <c r="A59" s="88" t="s">
        <v>508</v>
      </c>
      <c r="B59" s="88" t="s">
        <v>343</v>
      </c>
      <c r="C59" s="88" t="s">
        <v>308</v>
      </c>
      <c r="D59" s="89"/>
      <c r="E59" s="89">
        <v>68425267.209999993</v>
      </c>
      <c r="F59" s="89">
        <v>5761208.6200000001</v>
      </c>
      <c r="G59" s="89">
        <v>62664058.590000004</v>
      </c>
      <c r="H59" s="90" t="s">
        <v>509</v>
      </c>
      <c r="I59" s="91"/>
    </row>
    <row r="60" spans="1:9" x14ac:dyDescent="0.2">
      <c r="A60" s="388" t="s">
        <v>510</v>
      </c>
      <c r="B60" s="388" t="s">
        <v>343</v>
      </c>
      <c r="C60" s="388" t="s">
        <v>308</v>
      </c>
      <c r="F60" s="389">
        <v>44380083</v>
      </c>
      <c r="G60" s="389">
        <v>-44380083</v>
      </c>
      <c r="H60" s="390" t="s">
        <v>523</v>
      </c>
    </row>
    <row r="61" spans="1:9" x14ac:dyDescent="0.2">
      <c r="A61" s="388" t="s">
        <v>524</v>
      </c>
      <c r="B61" s="388" t="s">
        <v>343</v>
      </c>
      <c r="C61" s="388" t="s">
        <v>308</v>
      </c>
      <c r="E61" s="389">
        <v>2713391.98</v>
      </c>
      <c r="G61" s="389">
        <v>2713391.98</v>
      </c>
      <c r="H61" s="390" t="s">
        <v>526</v>
      </c>
    </row>
    <row r="62" spans="1:9" x14ac:dyDescent="0.2">
      <c r="A62" s="388" t="s">
        <v>527</v>
      </c>
      <c r="B62" s="388" t="s">
        <v>343</v>
      </c>
      <c r="C62" s="388" t="s">
        <v>308</v>
      </c>
      <c r="F62" s="389">
        <v>13487025.43</v>
      </c>
      <c r="G62" s="389">
        <v>-13487025.43</v>
      </c>
      <c r="H62" s="390" t="s">
        <v>529</v>
      </c>
    </row>
    <row r="63" spans="1:9" x14ac:dyDescent="0.2">
      <c r="A63" s="388" t="s">
        <v>530</v>
      </c>
      <c r="B63" s="388" t="s">
        <v>343</v>
      </c>
      <c r="C63" s="388" t="s">
        <v>308</v>
      </c>
      <c r="E63" s="389">
        <v>817600.36</v>
      </c>
      <c r="G63" s="389">
        <v>817600.36</v>
      </c>
      <c r="H63" s="390" t="s">
        <v>533</v>
      </c>
    </row>
    <row r="64" spans="1:9" x14ac:dyDescent="0.2">
      <c r="A64" s="388" t="s">
        <v>534</v>
      </c>
      <c r="B64" s="388" t="s">
        <v>343</v>
      </c>
      <c r="C64" s="388" t="s">
        <v>308</v>
      </c>
      <c r="F64" s="389">
        <v>8961589.1300000008</v>
      </c>
      <c r="G64" s="389">
        <v>-8961589.1300000008</v>
      </c>
      <c r="H64" s="390" t="s">
        <v>536</v>
      </c>
    </row>
    <row r="65" spans="1:9" x14ac:dyDescent="0.2">
      <c r="A65" s="388" t="s">
        <v>636</v>
      </c>
      <c r="B65" s="388" t="s">
        <v>343</v>
      </c>
      <c r="C65" s="388" t="s">
        <v>308</v>
      </c>
      <c r="E65" s="389">
        <v>475863.28</v>
      </c>
      <c r="G65" s="389">
        <v>475863.28</v>
      </c>
      <c r="H65" s="390" t="s">
        <v>638</v>
      </c>
    </row>
    <row r="66" spans="1:9" x14ac:dyDescent="0.2">
      <c r="A66" s="388" t="s">
        <v>537</v>
      </c>
      <c r="B66" s="388" t="s">
        <v>343</v>
      </c>
      <c r="C66" s="388" t="s">
        <v>308</v>
      </c>
      <c r="F66" s="389">
        <v>505471.21</v>
      </c>
      <c r="G66" s="389">
        <v>-505471.21</v>
      </c>
      <c r="H66" s="390" t="s">
        <v>8554</v>
      </c>
    </row>
    <row r="67" spans="1:9" x14ac:dyDescent="0.2">
      <c r="A67" s="388" t="s">
        <v>540</v>
      </c>
      <c r="B67" s="388" t="s">
        <v>343</v>
      </c>
      <c r="C67" s="388" t="s">
        <v>308</v>
      </c>
      <c r="F67" s="389">
        <v>1175710.06</v>
      </c>
      <c r="G67" s="389">
        <v>-1175710.06</v>
      </c>
      <c r="H67" s="390" t="s">
        <v>544</v>
      </c>
    </row>
    <row r="68" spans="1:9" x14ac:dyDescent="0.2">
      <c r="A68" s="388" t="s">
        <v>545</v>
      </c>
      <c r="B68" s="388" t="s">
        <v>343</v>
      </c>
      <c r="C68" s="388" t="s">
        <v>308</v>
      </c>
      <c r="F68" s="389">
        <v>2021785.22</v>
      </c>
      <c r="G68" s="389">
        <v>-2021785.22</v>
      </c>
      <c r="H68" s="390" t="s">
        <v>7896</v>
      </c>
    </row>
    <row r="69" spans="1:9" x14ac:dyDescent="0.2">
      <c r="A69" s="388" t="s">
        <v>552</v>
      </c>
      <c r="B69" s="388" t="s">
        <v>343</v>
      </c>
      <c r="C69" s="388" t="s">
        <v>308</v>
      </c>
      <c r="E69" s="389">
        <v>505471.21</v>
      </c>
      <c r="G69" s="389">
        <v>505471.21</v>
      </c>
      <c r="H69" s="390" t="s">
        <v>8555</v>
      </c>
    </row>
    <row r="70" spans="1:9" x14ac:dyDescent="0.2">
      <c r="A70" s="388" t="s">
        <v>555</v>
      </c>
      <c r="B70" s="388" t="s">
        <v>343</v>
      </c>
      <c r="C70" s="388" t="s">
        <v>308</v>
      </c>
      <c r="F70" s="389">
        <v>2807366</v>
      </c>
      <c r="G70" s="389">
        <v>-2807366</v>
      </c>
      <c r="H70" s="390" t="s">
        <v>557</v>
      </c>
    </row>
    <row r="71" spans="1:9" x14ac:dyDescent="0.2">
      <c r="A71" s="88" t="s">
        <v>560</v>
      </c>
      <c r="B71" s="88" t="s">
        <v>343</v>
      </c>
      <c r="C71" s="88" t="s">
        <v>308</v>
      </c>
      <c r="D71" s="89"/>
      <c r="E71" s="89">
        <v>4512326.83</v>
      </c>
      <c r="F71" s="89">
        <v>73339030.049999997</v>
      </c>
      <c r="G71" s="89">
        <v>-68826703.219999999</v>
      </c>
      <c r="H71" s="90" t="s">
        <v>561</v>
      </c>
      <c r="I71" s="91"/>
    </row>
    <row r="72" spans="1:9" x14ac:dyDescent="0.2">
      <c r="A72" s="88" t="s">
        <v>343</v>
      </c>
      <c r="B72" s="88" t="s">
        <v>343</v>
      </c>
      <c r="C72" s="88" t="s">
        <v>308</v>
      </c>
      <c r="D72" s="89"/>
      <c r="E72" s="89">
        <v>344396413.85000002</v>
      </c>
      <c r="F72" s="89">
        <v>344396413.85000002</v>
      </c>
      <c r="G72" s="89"/>
      <c r="H72" s="90" t="s">
        <v>1107</v>
      </c>
      <c r="I72" s="91"/>
    </row>
    <row r="73" spans="1:9" x14ac:dyDescent="0.2">
      <c r="A73" s="88" t="s">
        <v>1108</v>
      </c>
      <c r="B73" s="88" t="s">
        <v>343</v>
      </c>
      <c r="C73" s="88" t="s">
        <v>308</v>
      </c>
      <c r="D73" s="89"/>
      <c r="E73" s="89"/>
      <c r="F73" s="89"/>
      <c r="G73" s="89"/>
      <c r="H73" s="90"/>
      <c r="I73" s="91"/>
    </row>
    <row r="74" spans="1:9" x14ac:dyDescent="0.2">
      <c r="A74" s="88" t="s">
        <v>1007</v>
      </c>
      <c r="B74" s="88" t="s">
        <v>343</v>
      </c>
      <c r="C74" s="88" t="s">
        <v>308</v>
      </c>
      <c r="D74" s="89">
        <v>151589406.34999999</v>
      </c>
      <c r="E74" s="89">
        <v>6981166.04</v>
      </c>
      <c r="F74" s="89">
        <v>20361394.16</v>
      </c>
      <c r="G74" s="89">
        <v>138209178.22999999</v>
      </c>
      <c r="H74" s="90" t="s">
        <v>7860</v>
      </c>
      <c r="I74" s="91"/>
    </row>
    <row r="75" spans="1:9" x14ac:dyDescent="0.2">
      <c r="A75" s="88" t="s">
        <v>1012</v>
      </c>
      <c r="B75" s="88" t="s">
        <v>343</v>
      </c>
      <c r="C75" s="88" t="s">
        <v>308</v>
      </c>
      <c r="D75" s="89">
        <v>22179679.18</v>
      </c>
      <c r="E75" s="89">
        <v>116440724.97</v>
      </c>
      <c r="F75" s="89">
        <v>104726711.54000001</v>
      </c>
      <c r="G75" s="89">
        <v>33893692.609999999</v>
      </c>
      <c r="H75" s="90" t="s">
        <v>7865</v>
      </c>
      <c r="I75" s="91"/>
    </row>
    <row r="76" spans="1:9" x14ac:dyDescent="0.2">
      <c r="A76" s="88" t="s">
        <v>1075</v>
      </c>
      <c r="B76" s="88" t="s">
        <v>343</v>
      </c>
      <c r="C76" s="88" t="s">
        <v>308</v>
      </c>
      <c r="D76" s="89">
        <v>311571.40000000002</v>
      </c>
      <c r="E76" s="89">
        <v>110260315.25</v>
      </c>
      <c r="F76" s="89">
        <v>107350744.53</v>
      </c>
      <c r="G76" s="89">
        <v>3221142.12</v>
      </c>
      <c r="H76" s="90" t="s">
        <v>1076</v>
      </c>
      <c r="I76" s="91"/>
    </row>
    <row r="77" spans="1:9" x14ac:dyDescent="0.2">
      <c r="A77" s="88" t="s">
        <v>1088</v>
      </c>
      <c r="B77" s="88" t="s">
        <v>343</v>
      </c>
      <c r="C77" s="88" t="s">
        <v>308</v>
      </c>
      <c r="D77" s="89">
        <v>-174080656.93000001</v>
      </c>
      <c r="E77" s="89">
        <v>37776613.549999997</v>
      </c>
      <c r="F77" s="89">
        <v>32857324.949999999</v>
      </c>
      <c r="G77" s="89">
        <v>-169161368.33000001</v>
      </c>
      <c r="H77" s="90" t="s">
        <v>7876</v>
      </c>
      <c r="I77" s="91"/>
    </row>
    <row r="78" spans="1:9" x14ac:dyDescent="0.2">
      <c r="A78" s="88" t="s">
        <v>508</v>
      </c>
      <c r="B78" s="88" t="s">
        <v>343</v>
      </c>
      <c r="C78" s="88" t="s">
        <v>308</v>
      </c>
      <c r="D78" s="89"/>
      <c r="E78" s="89">
        <v>68425267.209999993</v>
      </c>
      <c r="F78" s="89">
        <v>5761208.6200000001</v>
      </c>
      <c r="G78" s="89">
        <v>62664058.590000004</v>
      </c>
      <c r="H78" s="90" t="s">
        <v>509</v>
      </c>
      <c r="I78" s="91"/>
    </row>
    <row r="79" spans="1:9" x14ac:dyDescent="0.2">
      <c r="A79" s="88" t="s">
        <v>560</v>
      </c>
      <c r="B79" s="88" t="s">
        <v>343</v>
      </c>
      <c r="C79" s="88" t="s">
        <v>308</v>
      </c>
      <c r="D79" s="89"/>
      <c r="E79" s="89">
        <v>4512326.83</v>
      </c>
      <c r="F79" s="89">
        <v>73339030.049999997</v>
      </c>
      <c r="G79" s="89">
        <v>-68826703.219999999</v>
      </c>
      <c r="H79" s="90" t="s">
        <v>561</v>
      </c>
      <c r="I79" s="91"/>
    </row>
    <row r="80" spans="1:9" x14ac:dyDescent="0.2">
      <c r="A80" s="88" t="s">
        <v>1109</v>
      </c>
      <c r="B80" s="88" t="s">
        <v>343</v>
      </c>
      <c r="C80" s="88" t="s">
        <v>308</v>
      </c>
      <c r="D80" s="89"/>
      <c r="E80" s="89"/>
      <c r="F80" s="89"/>
      <c r="G80" s="89"/>
      <c r="H80" s="90" t="s">
        <v>1110</v>
      </c>
      <c r="I80" s="91"/>
    </row>
    <row r="81" spans="1:9" x14ac:dyDescent="0.2">
      <c r="A81" s="88" t="s">
        <v>343</v>
      </c>
      <c r="B81" s="88" t="s">
        <v>343</v>
      </c>
      <c r="C81" s="88" t="s">
        <v>308</v>
      </c>
      <c r="D81" s="89"/>
      <c r="E81" s="89">
        <v>344396413.85000002</v>
      </c>
      <c r="F81" s="89">
        <v>344396413.85000002</v>
      </c>
      <c r="G81" s="89"/>
      <c r="H81" s="90" t="s">
        <v>1107</v>
      </c>
      <c r="I81" s="91"/>
    </row>
    <row r="83" spans="1:9" s="182" customFormat="1" ht="15" x14ac:dyDescent="0.25">
      <c r="A83" s="518"/>
      <c r="B83" s="518"/>
      <c r="C83" s="518"/>
      <c r="D83" s="519"/>
      <c r="E83" s="519"/>
      <c r="F83" s="519"/>
      <c r="G83" s="519">
        <f>-G78-G79</f>
        <v>6162644.6299999952</v>
      </c>
      <c r="H83" s="520" t="s">
        <v>1310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82"/>
  <sheetViews>
    <sheetView workbookViewId="0">
      <selection activeCell="J61" sqref="J61"/>
    </sheetView>
  </sheetViews>
  <sheetFormatPr defaultRowHeight="12.75" x14ac:dyDescent="0.2"/>
  <cols>
    <col min="1" max="1" width="4" style="388" bestFit="1" customWidth="1"/>
    <col min="2" max="2" width="3.5703125" style="388" bestFit="1" customWidth="1"/>
    <col min="3" max="3" width="4.85546875" style="388" bestFit="1" customWidth="1"/>
    <col min="4" max="4" width="14.42578125" style="389" bestFit="1" customWidth="1"/>
    <col min="5" max="6" width="13.7109375" style="389" bestFit="1" customWidth="1"/>
    <col min="7" max="7" width="14.42578125" style="389" bestFit="1" customWidth="1"/>
    <col min="8" max="8" width="65.7109375" style="390" bestFit="1" customWidth="1"/>
    <col min="9" max="9" width="12.28515625" bestFit="1" customWidth="1"/>
    <col min="257" max="257" width="4" bestFit="1" customWidth="1"/>
    <col min="258" max="258" width="3.5703125" bestFit="1" customWidth="1"/>
    <col min="259" max="259" width="4.85546875" bestFit="1" customWidth="1"/>
    <col min="260" max="260" width="14.42578125" bestFit="1" customWidth="1"/>
    <col min="261" max="262" width="13.7109375" bestFit="1" customWidth="1"/>
    <col min="263" max="263" width="14.42578125" bestFit="1" customWidth="1"/>
    <col min="264" max="264" width="65.7109375" bestFit="1" customWidth="1"/>
    <col min="265" max="265" width="12.28515625" bestFit="1" customWidth="1"/>
    <col min="513" max="513" width="4" bestFit="1" customWidth="1"/>
    <col min="514" max="514" width="3.5703125" bestFit="1" customWidth="1"/>
    <col min="515" max="515" width="4.85546875" bestFit="1" customWidth="1"/>
    <col min="516" max="516" width="14.42578125" bestFit="1" customWidth="1"/>
    <col min="517" max="518" width="13.7109375" bestFit="1" customWidth="1"/>
    <col min="519" max="519" width="14.42578125" bestFit="1" customWidth="1"/>
    <col min="520" max="520" width="65.7109375" bestFit="1" customWidth="1"/>
    <col min="521" max="521" width="12.28515625" bestFit="1" customWidth="1"/>
    <col min="769" max="769" width="4" bestFit="1" customWidth="1"/>
    <col min="770" max="770" width="3.5703125" bestFit="1" customWidth="1"/>
    <col min="771" max="771" width="4.85546875" bestFit="1" customWidth="1"/>
    <col min="772" max="772" width="14.42578125" bestFit="1" customWidth="1"/>
    <col min="773" max="774" width="13.7109375" bestFit="1" customWidth="1"/>
    <col min="775" max="775" width="14.42578125" bestFit="1" customWidth="1"/>
    <col min="776" max="776" width="65.7109375" bestFit="1" customWidth="1"/>
    <col min="777" max="777" width="12.28515625" bestFit="1" customWidth="1"/>
    <col min="1025" max="1025" width="4" bestFit="1" customWidth="1"/>
    <col min="1026" max="1026" width="3.5703125" bestFit="1" customWidth="1"/>
    <col min="1027" max="1027" width="4.85546875" bestFit="1" customWidth="1"/>
    <col min="1028" max="1028" width="14.42578125" bestFit="1" customWidth="1"/>
    <col min="1029" max="1030" width="13.7109375" bestFit="1" customWidth="1"/>
    <col min="1031" max="1031" width="14.42578125" bestFit="1" customWidth="1"/>
    <col min="1032" max="1032" width="65.7109375" bestFit="1" customWidth="1"/>
    <col min="1033" max="1033" width="12.28515625" bestFit="1" customWidth="1"/>
    <col min="1281" max="1281" width="4" bestFit="1" customWidth="1"/>
    <col min="1282" max="1282" width="3.5703125" bestFit="1" customWidth="1"/>
    <col min="1283" max="1283" width="4.85546875" bestFit="1" customWidth="1"/>
    <col min="1284" max="1284" width="14.42578125" bestFit="1" customWidth="1"/>
    <col min="1285" max="1286" width="13.7109375" bestFit="1" customWidth="1"/>
    <col min="1287" max="1287" width="14.42578125" bestFit="1" customWidth="1"/>
    <col min="1288" max="1288" width="65.7109375" bestFit="1" customWidth="1"/>
    <col min="1289" max="1289" width="12.28515625" bestFit="1" customWidth="1"/>
    <col min="1537" max="1537" width="4" bestFit="1" customWidth="1"/>
    <col min="1538" max="1538" width="3.5703125" bestFit="1" customWidth="1"/>
    <col min="1539" max="1539" width="4.85546875" bestFit="1" customWidth="1"/>
    <col min="1540" max="1540" width="14.42578125" bestFit="1" customWidth="1"/>
    <col min="1541" max="1542" width="13.7109375" bestFit="1" customWidth="1"/>
    <col min="1543" max="1543" width="14.42578125" bestFit="1" customWidth="1"/>
    <col min="1544" max="1544" width="65.7109375" bestFit="1" customWidth="1"/>
    <col min="1545" max="1545" width="12.28515625" bestFit="1" customWidth="1"/>
    <col min="1793" max="1793" width="4" bestFit="1" customWidth="1"/>
    <col min="1794" max="1794" width="3.5703125" bestFit="1" customWidth="1"/>
    <col min="1795" max="1795" width="4.85546875" bestFit="1" customWidth="1"/>
    <col min="1796" max="1796" width="14.42578125" bestFit="1" customWidth="1"/>
    <col min="1797" max="1798" width="13.7109375" bestFit="1" customWidth="1"/>
    <col min="1799" max="1799" width="14.42578125" bestFit="1" customWidth="1"/>
    <col min="1800" max="1800" width="65.7109375" bestFit="1" customWidth="1"/>
    <col min="1801" max="1801" width="12.28515625" bestFit="1" customWidth="1"/>
    <col min="2049" max="2049" width="4" bestFit="1" customWidth="1"/>
    <col min="2050" max="2050" width="3.5703125" bestFit="1" customWidth="1"/>
    <col min="2051" max="2051" width="4.85546875" bestFit="1" customWidth="1"/>
    <col min="2052" max="2052" width="14.42578125" bestFit="1" customWidth="1"/>
    <col min="2053" max="2054" width="13.7109375" bestFit="1" customWidth="1"/>
    <col min="2055" max="2055" width="14.42578125" bestFit="1" customWidth="1"/>
    <col min="2056" max="2056" width="65.7109375" bestFit="1" customWidth="1"/>
    <col min="2057" max="2057" width="12.28515625" bestFit="1" customWidth="1"/>
    <col min="2305" max="2305" width="4" bestFit="1" customWidth="1"/>
    <col min="2306" max="2306" width="3.5703125" bestFit="1" customWidth="1"/>
    <col min="2307" max="2307" width="4.85546875" bestFit="1" customWidth="1"/>
    <col min="2308" max="2308" width="14.42578125" bestFit="1" customWidth="1"/>
    <col min="2309" max="2310" width="13.7109375" bestFit="1" customWidth="1"/>
    <col min="2311" max="2311" width="14.42578125" bestFit="1" customWidth="1"/>
    <col min="2312" max="2312" width="65.7109375" bestFit="1" customWidth="1"/>
    <col min="2313" max="2313" width="12.28515625" bestFit="1" customWidth="1"/>
    <col min="2561" max="2561" width="4" bestFit="1" customWidth="1"/>
    <col min="2562" max="2562" width="3.5703125" bestFit="1" customWidth="1"/>
    <col min="2563" max="2563" width="4.85546875" bestFit="1" customWidth="1"/>
    <col min="2564" max="2564" width="14.42578125" bestFit="1" customWidth="1"/>
    <col min="2565" max="2566" width="13.7109375" bestFit="1" customWidth="1"/>
    <col min="2567" max="2567" width="14.42578125" bestFit="1" customWidth="1"/>
    <col min="2568" max="2568" width="65.7109375" bestFit="1" customWidth="1"/>
    <col min="2569" max="2569" width="12.28515625" bestFit="1" customWidth="1"/>
    <col min="2817" max="2817" width="4" bestFit="1" customWidth="1"/>
    <col min="2818" max="2818" width="3.5703125" bestFit="1" customWidth="1"/>
    <col min="2819" max="2819" width="4.85546875" bestFit="1" customWidth="1"/>
    <col min="2820" max="2820" width="14.42578125" bestFit="1" customWidth="1"/>
    <col min="2821" max="2822" width="13.7109375" bestFit="1" customWidth="1"/>
    <col min="2823" max="2823" width="14.42578125" bestFit="1" customWidth="1"/>
    <col min="2824" max="2824" width="65.7109375" bestFit="1" customWidth="1"/>
    <col min="2825" max="2825" width="12.28515625" bestFit="1" customWidth="1"/>
    <col min="3073" max="3073" width="4" bestFit="1" customWidth="1"/>
    <col min="3074" max="3074" width="3.5703125" bestFit="1" customWidth="1"/>
    <col min="3075" max="3075" width="4.85546875" bestFit="1" customWidth="1"/>
    <col min="3076" max="3076" width="14.42578125" bestFit="1" customWidth="1"/>
    <col min="3077" max="3078" width="13.7109375" bestFit="1" customWidth="1"/>
    <col min="3079" max="3079" width="14.42578125" bestFit="1" customWidth="1"/>
    <col min="3080" max="3080" width="65.7109375" bestFit="1" customWidth="1"/>
    <col min="3081" max="3081" width="12.28515625" bestFit="1" customWidth="1"/>
    <col min="3329" max="3329" width="4" bestFit="1" customWidth="1"/>
    <col min="3330" max="3330" width="3.5703125" bestFit="1" customWidth="1"/>
    <col min="3331" max="3331" width="4.85546875" bestFit="1" customWidth="1"/>
    <col min="3332" max="3332" width="14.42578125" bestFit="1" customWidth="1"/>
    <col min="3333" max="3334" width="13.7109375" bestFit="1" customWidth="1"/>
    <col min="3335" max="3335" width="14.42578125" bestFit="1" customWidth="1"/>
    <col min="3336" max="3336" width="65.7109375" bestFit="1" customWidth="1"/>
    <col min="3337" max="3337" width="12.28515625" bestFit="1" customWidth="1"/>
    <col min="3585" max="3585" width="4" bestFit="1" customWidth="1"/>
    <col min="3586" max="3586" width="3.5703125" bestFit="1" customWidth="1"/>
    <col min="3587" max="3587" width="4.85546875" bestFit="1" customWidth="1"/>
    <col min="3588" max="3588" width="14.42578125" bestFit="1" customWidth="1"/>
    <col min="3589" max="3590" width="13.7109375" bestFit="1" customWidth="1"/>
    <col min="3591" max="3591" width="14.42578125" bestFit="1" customWidth="1"/>
    <col min="3592" max="3592" width="65.7109375" bestFit="1" customWidth="1"/>
    <col min="3593" max="3593" width="12.28515625" bestFit="1" customWidth="1"/>
    <col min="3841" max="3841" width="4" bestFit="1" customWidth="1"/>
    <col min="3842" max="3842" width="3.5703125" bestFit="1" customWidth="1"/>
    <col min="3843" max="3843" width="4.85546875" bestFit="1" customWidth="1"/>
    <col min="3844" max="3844" width="14.42578125" bestFit="1" customWidth="1"/>
    <col min="3845" max="3846" width="13.7109375" bestFit="1" customWidth="1"/>
    <col min="3847" max="3847" width="14.42578125" bestFit="1" customWidth="1"/>
    <col min="3848" max="3848" width="65.7109375" bestFit="1" customWidth="1"/>
    <col min="3849" max="3849" width="12.28515625" bestFit="1" customWidth="1"/>
    <col min="4097" max="4097" width="4" bestFit="1" customWidth="1"/>
    <col min="4098" max="4098" width="3.5703125" bestFit="1" customWidth="1"/>
    <col min="4099" max="4099" width="4.85546875" bestFit="1" customWidth="1"/>
    <col min="4100" max="4100" width="14.42578125" bestFit="1" customWidth="1"/>
    <col min="4101" max="4102" width="13.7109375" bestFit="1" customWidth="1"/>
    <col min="4103" max="4103" width="14.42578125" bestFit="1" customWidth="1"/>
    <col min="4104" max="4104" width="65.7109375" bestFit="1" customWidth="1"/>
    <col min="4105" max="4105" width="12.28515625" bestFit="1" customWidth="1"/>
    <col min="4353" max="4353" width="4" bestFit="1" customWidth="1"/>
    <col min="4354" max="4354" width="3.5703125" bestFit="1" customWidth="1"/>
    <col min="4355" max="4355" width="4.85546875" bestFit="1" customWidth="1"/>
    <col min="4356" max="4356" width="14.42578125" bestFit="1" customWidth="1"/>
    <col min="4357" max="4358" width="13.7109375" bestFit="1" customWidth="1"/>
    <col min="4359" max="4359" width="14.42578125" bestFit="1" customWidth="1"/>
    <col min="4360" max="4360" width="65.7109375" bestFit="1" customWidth="1"/>
    <col min="4361" max="4361" width="12.28515625" bestFit="1" customWidth="1"/>
    <col min="4609" max="4609" width="4" bestFit="1" customWidth="1"/>
    <col min="4610" max="4610" width="3.5703125" bestFit="1" customWidth="1"/>
    <col min="4611" max="4611" width="4.85546875" bestFit="1" customWidth="1"/>
    <col min="4612" max="4612" width="14.42578125" bestFit="1" customWidth="1"/>
    <col min="4613" max="4614" width="13.7109375" bestFit="1" customWidth="1"/>
    <col min="4615" max="4615" width="14.42578125" bestFit="1" customWidth="1"/>
    <col min="4616" max="4616" width="65.7109375" bestFit="1" customWidth="1"/>
    <col min="4617" max="4617" width="12.28515625" bestFit="1" customWidth="1"/>
    <col min="4865" max="4865" width="4" bestFit="1" customWidth="1"/>
    <col min="4866" max="4866" width="3.5703125" bestFit="1" customWidth="1"/>
    <col min="4867" max="4867" width="4.85546875" bestFit="1" customWidth="1"/>
    <col min="4868" max="4868" width="14.42578125" bestFit="1" customWidth="1"/>
    <col min="4869" max="4870" width="13.7109375" bestFit="1" customWidth="1"/>
    <col min="4871" max="4871" width="14.42578125" bestFit="1" customWidth="1"/>
    <col min="4872" max="4872" width="65.7109375" bestFit="1" customWidth="1"/>
    <col min="4873" max="4873" width="12.28515625" bestFit="1" customWidth="1"/>
    <col min="5121" max="5121" width="4" bestFit="1" customWidth="1"/>
    <col min="5122" max="5122" width="3.5703125" bestFit="1" customWidth="1"/>
    <col min="5123" max="5123" width="4.85546875" bestFit="1" customWidth="1"/>
    <col min="5124" max="5124" width="14.42578125" bestFit="1" customWidth="1"/>
    <col min="5125" max="5126" width="13.7109375" bestFit="1" customWidth="1"/>
    <col min="5127" max="5127" width="14.42578125" bestFit="1" customWidth="1"/>
    <col min="5128" max="5128" width="65.7109375" bestFit="1" customWidth="1"/>
    <col min="5129" max="5129" width="12.28515625" bestFit="1" customWidth="1"/>
    <col min="5377" max="5377" width="4" bestFit="1" customWidth="1"/>
    <col min="5378" max="5378" width="3.5703125" bestFit="1" customWidth="1"/>
    <col min="5379" max="5379" width="4.85546875" bestFit="1" customWidth="1"/>
    <col min="5380" max="5380" width="14.42578125" bestFit="1" customWidth="1"/>
    <col min="5381" max="5382" width="13.7109375" bestFit="1" customWidth="1"/>
    <col min="5383" max="5383" width="14.42578125" bestFit="1" customWidth="1"/>
    <col min="5384" max="5384" width="65.7109375" bestFit="1" customWidth="1"/>
    <col min="5385" max="5385" width="12.28515625" bestFit="1" customWidth="1"/>
    <col min="5633" max="5633" width="4" bestFit="1" customWidth="1"/>
    <col min="5634" max="5634" width="3.5703125" bestFit="1" customWidth="1"/>
    <col min="5635" max="5635" width="4.85546875" bestFit="1" customWidth="1"/>
    <col min="5636" max="5636" width="14.42578125" bestFit="1" customWidth="1"/>
    <col min="5637" max="5638" width="13.7109375" bestFit="1" customWidth="1"/>
    <col min="5639" max="5639" width="14.42578125" bestFit="1" customWidth="1"/>
    <col min="5640" max="5640" width="65.7109375" bestFit="1" customWidth="1"/>
    <col min="5641" max="5641" width="12.28515625" bestFit="1" customWidth="1"/>
    <col min="5889" max="5889" width="4" bestFit="1" customWidth="1"/>
    <col min="5890" max="5890" width="3.5703125" bestFit="1" customWidth="1"/>
    <col min="5891" max="5891" width="4.85546875" bestFit="1" customWidth="1"/>
    <col min="5892" max="5892" width="14.42578125" bestFit="1" customWidth="1"/>
    <col min="5893" max="5894" width="13.7109375" bestFit="1" customWidth="1"/>
    <col min="5895" max="5895" width="14.42578125" bestFit="1" customWidth="1"/>
    <col min="5896" max="5896" width="65.7109375" bestFit="1" customWidth="1"/>
    <col min="5897" max="5897" width="12.28515625" bestFit="1" customWidth="1"/>
    <col min="6145" max="6145" width="4" bestFit="1" customWidth="1"/>
    <col min="6146" max="6146" width="3.5703125" bestFit="1" customWidth="1"/>
    <col min="6147" max="6147" width="4.85546875" bestFit="1" customWidth="1"/>
    <col min="6148" max="6148" width="14.42578125" bestFit="1" customWidth="1"/>
    <col min="6149" max="6150" width="13.7109375" bestFit="1" customWidth="1"/>
    <col min="6151" max="6151" width="14.42578125" bestFit="1" customWidth="1"/>
    <col min="6152" max="6152" width="65.7109375" bestFit="1" customWidth="1"/>
    <col min="6153" max="6153" width="12.28515625" bestFit="1" customWidth="1"/>
    <col min="6401" max="6401" width="4" bestFit="1" customWidth="1"/>
    <col min="6402" max="6402" width="3.5703125" bestFit="1" customWidth="1"/>
    <col min="6403" max="6403" width="4.85546875" bestFit="1" customWidth="1"/>
    <col min="6404" max="6404" width="14.42578125" bestFit="1" customWidth="1"/>
    <col min="6405" max="6406" width="13.7109375" bestFit="1" customWidth="1"/>
    <col min="6407" max="6407" width="14.42578125" bestFit="1" customWidth="1"/>
    <col min="6408" max="6408" width="65.7109375" bestFit="1" customWidth="1"/>
    <col min="6409" max="6409" width="12.28515625" bestFit="1" customWidth="1"/>
    <col min="6657" max="6657" width="4" bestFit="1" customWidth="1"/>
    <col min="6658" max="6658" width="3.5703125" bestFit="1" customWidth="1"/>
    <col min="6659" max="6659" width="4.85546875" bestFit="1" customWidth="1"/>
    <col min="6660" max="6660" width="14.42578125" bestFit="1" customWidth="1"/>
    <col min="6661" max="6662" width="13.7109375" bestFit="1" customWidth="1"/>
    <col min="6663" max="6663" width="14.42578125" bestFit="1" customWidth="1"/>
    <col min="6664" max="6664" width="65.7109375" bestFit="1" customWidth="1"/>
    <col min="6665" max="6665" width="12.28515625" bestFit="1" customWidth="1"/>
    <col min="6913" max="6913" width="4" bestFit="1" customWidth="1"/>
    <col min="6914" max="6914" width="3.5703125" bestFit="1" customWidth="1"/>
    <col min="6915" max="6915" width="4.85546875" bestFit="1" customWidth="1"/>
    <col min="6916" max="6916" width="14.42578125" bestFit="1" customWidth="1"/>
    <col min="6917" max="6918" width="13.7109375" bestFit="1" customWidth="1"/>
    <col min="6919" max="6919" width="14.42578125" bestFit="1" customWidth="1"/>
    <col min="6920" max="6920" width="65.7109375" bestFit="1" customWidth="1"/>
    <col min="6921" max="6921" width="12.28515625" bestFit="1" customWidth="1"/>
    <col min="7169" max="7169" width="4" bestFit="1" customWidth="1"/>
    <col min="7170" max="7170" width="3.5703125" bestFit="1" customWidth="1"/>
    <col min="7171" max="7171" width="4.85546875" bestFit="1" customWidth="1"/>
    <col min="7172" max="7172" width="14.42578125" bestFit="1" customWidth="1"/>
    <col min="7173" max="7174" width="13.7109375" bestFit="1" customWidth="1"/>
    <col min="7175" max="7175" width="14.42578125" bestFit="1" customWidth="1"/>
    <col min="7176" max="7176" width="65.7109375" bestFit="1" customWidth="1"/>
    <col min="7177" max="7177" width="12.28515625" bestFit="1" customWidth="1"/>
    <col min="7425" max="7425" width="4" bestFit="1" customWidth="1"/>
    <col min="7426" max="7426" width="3.5703125" bestFit="1" customWidth="1"/>
    <col min="7427" max="7427" width="4.85546875" bestFit="1" customWidth="1"/>
    <col min="7428" max="7428" width="14.42578125" bestFit="1" customWidth="1"/>
    <col min="7429" max="7430" width="13.7109375" bestFit="1" customWidth="1"/>
    <col min="7431" max="7431" width="14.42578125" bestFit="1" customWidth="1"/>
    <col min="7432" max="7432" width="65.7109375" bestFit="1" customWidth="1"/>
    <col min="7433" max="7433" width="12.28515625" bestFit="1" customWidth="1"/>
    <col min="7681" max="7681" width="4" bestFit="1" customWidth="1"/>
    <col min="7682" max="7682" width="3.5703125" bestFit="1" customWidth="1"/>
    <col min="7683" max="7683" width="4.85546875" bestFit="1" customWidth="1"/>
    <col min="7684" max="7684" width="14.42578125" bestFit="1" customWidth="1"/>
    <col min="7685" max="7686" width="13.7109375" bestFit="1" customWidth="1"/>
    <col min="7687" max="7687" width="14.42578125" bestFit="1" customWidth="1"/>
    <col min="7688" max="7688" width="65.7109375" bestFit="1" customWidth="1"/>
    <col min="7689" max="7689" width="12.28515625" bestFit="1" customWidth="1"/>
    <col min="7937" max="7937" width="4" bestFit="1" customWidth="1"/>
    <col min="7938" max="7938" width="3.5703125" bestFit="1" customWidth="1"/>
    <col min="7939" max="7939" width="4.85546875" bestFit="1" customWidth="1"/>
    <col min="7940" max="7940" width="14.42578125" bestFit="1" customWidth="1"/>
    <col min="7941" max="7942" width="13.7109375" bestFit="1" customWidth="1"/>
    <col min="7943" max="7943" width="14.42578125" bestFit="1" customWidth="1"/>
    <col min="7944" max="7944" width="65.7109375" bestFit="1" customWidth="1"/>
    <col min="7945" max="7945" width="12.28515625" bestFit="1" customWidth="1"/>
    <col min="8193" max="8193" width="4" bestFit="1" customWidth="1"/>
    <col min="8194" max="8194" width="3.5703125" bestFit="1" customWidth="1"/>
    <col min="8195" max="8195" width="4.85546875" bestFit="1" customWidth="1"/>
    <col min="8196" max="8196" width="14.42578125" bestFit="1" customWidth="1"/>
    <col min="8197" max="8198" width="13.7109375" bestFit="1" customWidth="1"/>
    <col min="8199" max="8199" width="14.42578125" bestFit="1" customWidth="1"/>
    <col min="8200" max="8200" width="65.7109375" bestFit="1" customWidth="1"/>
    <col min="8201" max="8201" width="12.28515625" bestFit="1" customWidth="1"/>
    <col min="8449" max="8449" width="4" bestFit="1" customWidth="1"/>
    <col min="8450" max="8450" width="3.5703125" bestFit="1" customWidth="1"/>
    <col min="8451" max="8451" width="4.85546875" bestFit="1" customWidth="1"/>
    <col min="8452" max="8452" width="14.42578125" bestFit="1" customWidth="1"/>
    <col min="8453" max="8454" width="13.7109375" bestFit="1" customWidth="1"/>
    <col min="8455" max="8455" width="14.42578125" bestFit="1" customWidth="1"/>
    <col min="8456" max="8456" width="65.7109375" bestFit="1" customWidth="1"/>
    <col min="8457" max="8457" width="12.28515625" bestFit="1" customWidth="1"/>
    <col min="8705" max="8705" width="4" bestFit="1" customWidth="1"/>
    <col min="8706" max="8706" width="3.5703125" bestFit="1" customWidth="1"/>
    <col min="8707" max="8707" width="4.85546875" bestFit="1" customWidth="1"/>
    <col min="8708" max="8708" width="14.42578125" bestFit="1" customWidth="1"/>
    <col min="8709" max="8710" width="13.7109375" bestFit="1" customWidth="1"/>
    <col min="8711" max="8711" width="14.42578125" bestFit="1" customWidth="1"/>
    <col min="8712" max="8712" width="65.7109375" bestFit="1" customWidth="1"/>
    <col min="8713" max="8713" width="12.28515625" bestFit="1" customWidth="1"/>
    <col min="8961" max="8961" width="4" bestFit="1" customWidth="1"/>
    <col min="8962" max="8962" width="3.5703125" bestFit="1" customWidth="1"/>
    <col min="8963" max="8963" width="4.85546875" bestFit="1" customWidth="1"/>
    <col min="8964" max="8964" width="14.42578125" bestFit="1" customWidth="1"/>
    <col min="8965" max="8966" width="13.7109375" bestFit="1" customWidth="1"/>
    <col min="8967" max="8967" width="14.42578125" bestFit="1" customWidth="1"/>
    <col min="8968" max="8968" width="65.7109375" bestFit="1" customWidth="1"/>
    <col min="8969" max="8969" width="12.28515625" bestFit="1" customWidth="1"/>
    <col min="9217" max="9217" width="4" bestFit="1" customWidth="1"/>
    <col min="9218" max="9218" width="3.5703125" bestFit="1" customWidth="1"/>
    <col min="9219" max="9219" width="4.85546875" bestFit="1" customWidth="1"/>
    <col min="9220" max="9220" width="14.42578125" bestFit="1" customWidth="1"/>
    <col min="9221" max="9222" width="13.7109375" bestFit="1" customWidth="1"/>
    <col min="9223" max="9223" width="14.42578125" bestFit="1" customWidth="1"/>
    <col min="9224" max="9224" width="65.7109375" bestFit="1" customWidth="1"/>
    <col min="9225" max="9225" width="12.28515625" bestFit="1" customWidth="1"/>
    <col min="9473" max="9473" width="4" bestFit="1" customWidth="1"/>
    <col min="9474" max="9474" width="3.5703125" bestFit="1" customWidth="1"/>
    <col min="9475" max="9475" width="4.85546875" bestFit="1" customWidth="1"/>
    <col min="9476" max="9476" width="14.42578125" bestFit="1" customWidth="1"/>
    <col min="9477" max="9478" width="13.7109375" bestFit="1" customWidth="1"/>
    <col min="9479" max="9479" width="14.42578125" bestFit="1" customWidth="1"/>
    <col min="9480" max="9480" width="65.7109375" bestFit="1" customWidth="1"/>
    <col min="9481" max="9481" width="12.28515625" bestFit="1" customWidth="1"/>
    <col min="9729" max="9729" width="4" bestFit="1" customWidth="1"/>
    <col min="9730" max="9730" width="3.5703125" bestFit="1" customWidth="1"/>
    <col min="9731" max="9731" width="4.85546875" bestFit="1" customWidth="1"/>
    <col min="9732" max="9732" width="14.42578125" bestFit="1" customWidth="1"/>
    <col min="9733" max="9734" width="13.7109375" bestFit="1" customWidth="1"/>
    <col min="9735" max="9735" width="14.42578125" bestFit="1" customWidth="1"/>
    <col min="9736" max="9736" width="65.7109375" bestFit="1" customWidth="1"/>
    <col min="9737" max="9737" width="12.28515625" bestFit="1" customWidth="1"/>
    <col min="9985" max="9985" width="4" bestFit="1" customWidth="1"/>
    <col min="9986" max="9986" width="3.5703125" bestFit="1" customWidth="1"/>
    <col min="9987" max="9987" width="4.85546875" bestFit="1" customWidth="1"/>
    <col min="9988" max="9988" width="14.42578125" bestFit="1" customWidth="1"/>
    <col min="9989" max="9990" width="13.7109375" bestFit="1" customWidth="1"/>
    <col min="9991" max="9991" width="14.42578125" bestFit="1" customWidth="1"/>
    <col min="9992" max="9992" width="65.7109375" bestFit="1" customWidth="1"/>
    <col min="9993" max="9993" width="12.28515625" bestFit="1" customWidth="1"/>
    <col min="10241" max="10241" width="4" bestFit="1" customWidth="1"/>
    <col min="10242" max="10242" width="3.5703125" bestFit="1" customWidth="1"/>
    <col min="10243" max="10243" width="4.85546875" bestFit="1" customWidth="1"/>
    <col min="10244" max="10244" width="14.42578125" bestFit="1" customWidth="1"/>
    <col min="10245" max="10246" width="13.7109375" bestFit="1" customWidth="1"/>
    <col min="10247" max="10247" width="14.42578125" bestFit="1" customWidth="1"/>
    <col min="10248" max="10248" width="65.7109375" bestFit="1" customWidth="1"/>
    <col min="10249" max="10249" width="12.28515625" bestFit="1" customWidth="1"/>
    <col min="10497" max="10497" width="4" bestFit="1" customWidth="1"/>
    <col min="10498" max="10498" width="3.5703125" bestFit="1" customWidth="1"/>
    <col min="10499" max="10499" width="4.85546875" bestFit="1" customWidth="1"/>
    <col min="10500" max="10500" width="14.42578125" bestFit="1" customWidth="1"/>
    <col min="10501" max="10502" width="13.7109375" bestFit="1" customWidth="1"/>
    <col min="10503" max="10503" width="14.42578125" bestFit="1" customWidth="1"/>
    <col min="10504" max="10504" width="65.7109375" bestFit="1" customWidth="1"/>
    <col min="10505" max="10505" width="12.28515625" bestFit="1" customWidth="1"/>
    <col min="10753" max="10753" width="4" bestFit="1" customWidth="1"/>
    <col min="10754" max="10754" width="3.5703125" bestFit="1" customWidth="1"/>
    <col min="10755" max="10755" width="4.85546875" bestFit="1" customWidth="1"/>
    <col min="10756" max="10756" width="14.42578125" bestFit="1" customWidth="1"/>
    <col min="10757" max="10758" width="13.7109375" bestFit="1" customWidth="1"/>
    <col min="10759" max="10759" width="14.42578125" bestFit="1" customWidth="1"/>
    <col min="10760" max="10760" width="65.7109375" bestFit="1" customWidth="1"/>
    <col min="10761" max="10761" width="12.28515625" bestFit="1" customWidth="1"/>
    <col min="11009" max="11009" width="4" bestFit="1" customWidth="1"/>
    <col min="11010" max="11010" width="3.5703125" bestFit="1" customWidth="1"/>
    <col min="11011" max="11011" width="4.85546875" bestFit="1" customWidth="1"/>
    <col min="11012" max="11012" width="14.42578125" bestFit="1" customWidth="1"/>
    <col min="11013" max="11014" width="13.7109375" bestFit="1" customWidth="1"/>
    <col min="11015" max="11015" width="14.42578125" bestFit="1" customWidth="1"/>
    <col min="11016" max="11016" width="65.7109375" bestFit="1" customWidth="1"/>
    <col min="11017" max="11017" width="12.28515625" bestFit="1" customWidth="1"/>
    <col min="11265" max="11265" width="4" bestFit="1" customWidth="1"/>
    <col min="11266" max="11266" width="3.5703125" bestFit="1" customWidth="1"/>
    <col min="11267" max="11267" width="4.85546875" bestFit="1" customWidth="1"/>
    <col min="11268" max="11268" width="14.42578125" bestFit="1" customWidth="1"/>
    <col min="11269" max="11270" width="13.7109375" bestFit="1" customWidth="1"/>
    <col min="11271" max="11271" width="14.42578125" bestFit="1" customWidth="1"/>
    <col min="11272" max="11272" width="65.7109375" bestFit="1" customWidth="1"/>
    <col min="11273" max="11273" width="12.28515625" bestFit="1" customWidth="1"/>
    <col min="11521" max="11521" width="4" bestFit="1" customWidth="1"/>
    <col min="11522" max="11522" width="3.5703125" bestFit="1" customWidth="1"/>
    <col min="11523" max="11523" width="4.85546875" bestFit="1" customWidth="1"/>
    <col min="11524" max="11524" width="14.42578125" bestFit="1" customWidth="1"/>
    <col min="11525" max="11526" width="13.7109375" bestFit="1" customWidth="1"/>
    <col min="11527" max="11527" width="14.42578125" bestFit="1" customWidth="1"/>
    <col min="11528" max="11528" width="65.7109375" bestFit="1" customWidth="1"/>
    <col min="11529" max="11529" width="12.28515625" bestFit="1" customWidth="1"/>
    <col min="11777" max="11777" width="4" bestFit="1" customWidth="1"/>
    <col min="11778" max="11778" width="3.5703125" bestFit="1" customWidth="1"/>
    <col min="11779" max="11779" width="4.85546875" bestFit="1" customWidth="1"/>
    <col min="11780" max="11780" width="14.42578125" bestFit="1" customWidth="1"/>
    <col min="11781" max="11782" width="13.7109375" bestFit="1" customWidth="1"/>
    <col min="11783" max="11783" width="14.42578125" bestFit="1" customWidth="1"/>
    <col min="11784" max="11784" width="65.7109375" bestFit="1" customWidth="1"/>
    <col min="11785" max="11785" width="12.28515625" bestFit="1" customWidth="1"/>
    <col min="12033" max="12033" width="4" bestFit="1" customWidth="1"/>
    <col min="12034" max="12034" width="3.5703125" bestFit="1" customWidth="1"/>
    <col min="12035" max="12035" width="4.85546875" bestFit="1" customWidth="1"/>
    <col min="12036" max="12036" width="14.42578125" bestFit="1" customWidth="1"/>
    <col min="12037" max="12038" width="13.7109375" bestFit="1" customWidth="1"/>
    <col min="12039" max="12039" width="14.42578125" bestFit="1" customWidth="1"/>
    <col min="12040" max="12040" width="65.7109375" bestFit="1" customWidth="1"/>
    <col min="12041" max="12041" width="12.28515625" bestFit="1" customWidth="1"/>
    <col min="12289" max="12289" width="4" bestFit="1" customWidth="1"/>
    <col min="12290" max="12290" width="3.5703125" bestFit="1" customWidth="1"/>
    <col min="12291" max="12291" width="4.85546875" bestFit="1" customWidth="1"/>
    <col min="12292" max="12292" width="14.42578125" bestFit="1" customWidth="1"/>
    <col min="12293" max="12294" width="13.7109375" bestFit="1" customWidth="1"/>
    <col min="12295" max="12295" width="14.42578125" bestFit="1" customWidth="1"/>
    <col min="12296" max="12296" width="65.7109375" bestFit="1" customWidth="1"/>
    <col min="12297" max="12297" width="12.28515625" bestFit="1" customWidth="1"/>
    <col min="12545" max="12545" width="4" bestFit="1" customWidth="1"/>
    <col min="12546" max="12546" width="3.5703125" bestFit="1" customWidth="1"/>
    <col min="12547" max="12547" width="4.85546875" bestFit="1" customWidth="1"/>
    <col min="12548" max="12548" width="14.42578125" bestFit="1" customWidth="1"/>
    <col min="12549" max="12550" width="13.7109375" bestFit="1" customWidth="1"/>
    <col min="12551" max="12551" width="14.42578125" bestFit="1" customWidth="1"/>
    <col min="12552" max="12552" width="65.7109375" bestFit="1" customWidth="1"/>
    <col min="12553" max="12553" width="12.28515625" bestFit="1" customWidth="1"/>
    <col min="12801" max="12801" width="4" bestFit="1" customWidth="1"/>
    <col min="12802" max="12802" width="3.5703125" bestFit="1" customWidth="1"/>
    <col min="12803" max="12803" width="4.85546875" bestFit="1" customWidth="1"/>
    <col min="12804" max="12804" width="14.42578125" bestFit="1" customWidth="1"/>
    <col min="12805" max="12806" width="13.7109375" bestFit="1" customWidth="1"/>
    <col min="12807" max="12807" width="14.42578125" bestFit="1" customWidth="1"/>
    <col min="12808" max="12808" width="65.7109375" bestFit="1" customWidth="1"/>
    <col min="12809" max="12809" width="12.28515625" bestFit="1" customWidth="1"/>
    <col min="13057" max="13057" width="4" bestFit="1" customWidth="1"/>
    <col min="13058" max="13058" width="3.5703125" bestFit="1" customWidth="1"/>
    <col min="13059" max="13059" width="4.85546875" bestFit="1" customWidth="1"/>
    <col min="13060" max="13060" width="14.42578125" bestFit="1" customWidth="1"/>
    <col min="13061" max="13062" width="13.7109375" bestFit="1" customWidth="1"/>
    <col min="13063" max="13063" width="14.42578125" bestFit="1" customWidth="1"/>
    <col min="13064" max="13064" width="65.7109375" bestFit="1" customWidth="1"/>
    <col min="13065" max="13065" width="12.28515625" bestFit="1" customWidth="1"/>
    <col min="13313" max="13313" width="4" bestFit="1" customWidth="1"/>
    <col min="13314" max="13314" width="3.5703125" bestFit="1" customWidth="1"/>
    <col min="13315" max="13315" width="4.85546875" bestFit="1" customWidth="1"/>
    <col min="13316" max="13316" width="14.42578125" bestFit="1" customWidth="1"/>
    <col min="13317" max="13318" width="13.7109375" bestFit="1" customWidth="1"/>
    <col min="13319" max="13319" width="14.42578125" bestFit="1" customWidth="1"/>
    <col min="13320" max="13320" width="65.7109375" bestFit="1" customWidth="1"/>
    <col min="13321" max="13321" width="12.28515625" bestFit="1" customWidth="1"/>
    <col min="13569" max="13569" width="4" bestFit="1" customWidth="1"/>
    <col min="13570" max="13570" width="3.5703125" bestFit="1" customWidth="1"/>
    <col min="13571" max="13571" width="4.85546875" bestFit="1" customWidth="1"/>
    <col min="13572" max="13572" width="14.42578125" bestFit="1" customWidth="1"/>
    <col min="13573" max="13574" width="13.7109375" bestFit="1" customWidth="1"/>
    <col min="13575" max="13575" width="14.42578125" bestFit="1" customWidth="1"/>
    <col min="13576" max="13576" width="65.7109375" bestFit="1" customWidth="1"/>
    <col min="13577" max="13577" width="12.28515625" bestFit="1" customWidth="1"/>
    <col min="13825" max="13825" width="4" bestFit="1" customWidth="1"/>
    <col min="13826" max="13826" width="3.5703125" bestFit="1" customWidth="1"/>
    <col min="13827" max="13827" width="4.85546875" bestFit="1" customWidth="1"/>
    <col min="13828" max="13828" width="14.42578125" bestFit="1" customWidth="1"/>
    <col min="13829" max="13830" width="13.7109375" bestFit="1" customWidth="1"/>
    <col min="13831" max="13831" width="14.42578125" bestFit="1" customWidth="1"/>
    <col min="13832" max="13832" width="65.7109375" bestFit="1" customWidth="1"/>
    <col min="13833" max="13833" width="12.28515625" bestFit="1" customWidth="1"/>
    <col min="14081" max="14081" width="4" bestFit="1" customWidth="1"/>
    <col min="14082" max="14082" width="3.5703125" bestFit="1" customWidth="1"/>
    <col min="14083" max="14083" width="4.85546875" bestFit="1" customWidth="1"/>
    <col min="14084" max="14084" width="14.42578125" bestFit="1" customWidth="1"/>
    <col min="14085" max="14086" width="13.7109375" bestFit="1" customWidth="1"/>
    <col min="14087" max="14087" width="14.42578125" bestFit="1" customWidth="1"/>
    <col min="14088" max="14088" width="65.7109375" bestFit="1" customWidth="1"/>
    <col min="14089" max="14089" width="12.28515625" bestFit="1" customWidth="1"/>
    <col min="14337" max="14337" width="4" bestFit="1" customWidth="1"/>
    <col min="14338" max="14338" width="3.5703125" bestFit="1" customWidth="1"/>
    <col min="14339" max="14339" width="4.85546875" bestFit="1" customWidth="1"/>
    <col min="14340" max="14340" width="14.42578125" bestFit="1" customWidth="1"/>
    <col min="14341" max="14342" width="13.7109375" bestFit="1" customWidth="1"/>
    <col min="14343" max="14343" width="14.42578125" bestFit="1" customWidth="1"/>
    <col min="14344" max="14344" width="65.7109375" bestFit="1" customWidth="1"/>
    <col min="14345" max="14345" width="12.28515625" bestFit="1" customWidth="1"/>
    <col min="14593" max="14593" width="4" bestFit="1" customWidth="1"/>
    <col min="14594" max="14594" width="3.5703125" bestFit="1" customWidth="1"/>
    <col min="14595" max="14595" width="4.85546875" bestFit="1" customWidth="1"/>
    <col min="14596" max="14596" width="14.42578125" bestFit="1" customWidth="1"/>
    <col min="14597" max="14598" width="13.7109375" bestFit="1" customWidth="1"/>
    <col min="14599" max="14599" width="14.42578125" bestFit="1" customWidth="1"/>
    <col min="14600" max="14600" width="65.7109375" bestFit="1" customWidth="1"/>
    <col min="14601" max="14601" width="12.28515625" bestFit="1" customWidth="1"/>
    <col min="14849" max="14849" width="4" bestFit="1" customWidth="1"/>
    <col min="14850" max="14850" width="3.5703125" bestFit="1" customWidth="1"/>
    <col min="14851" max="14851" width="4.85546875" bestFit="1" customWidth="1"/>
    <col min="14852" max="14852" width="14.42578125" bestFit="1" customWidth="1"/>
    <col min="14853" max="14854" width="13.7109375" bestFit="1" customWidth="1"/>
    <col min="14855" max="14855" width="14.42578125" bestFit="1" customWidth="1"/>
    <col min="14856" max="14856" width="65.7109375" bestFit="1" customWidth="1"/>
    <col min="14857" max="14857" width="12.28515625" bestFit="1" customWidth="1"/>
    <col min="15105" max="15105" width="4" bestFit="1" customWidth="1"/>
    <col min="15106" max="15106" width="3.5703125" bestFit="1" customWidth="1"/>
    <col min="15107" max="15107" width="4.85546875" bestFit="1" customWidth="1"/>
    <col min="15108" max="15108" width="14.42578125" bestFit="1" customWidth="1"/>
    <col min="15109" max="15110" width="13.7109375" bestFit="1" customWidth="1"/>
    <col min="15111" max="15111" width="14.42578125" bestFit="1" customWidth="1"/>
    <col min="15112" max="15112" width="65.7109375" bestFit="1" customWidth="1"/>
    <col min="15113" max="15113" width="12.28515625" bestFit="1" customWidth="1"/>
    <col min="15361" max="15361" width="4" bestFit="1" customWidth="1"/>
    <col min="15362" max="15362" width="3.5703125" bestFit="1" customWidth="1"/>
    <col min="15363" max="15363" width="4.85546875" bestFit="1" customWidth="1"/>
    <col min="15364" max="15364" width="14.42578125" bestFit="1" customWidth="1"/>
    <col min="15365" max="15366" width="13.7109375" bestFit="1" customWidth="1"/>
    <col min="15367" max="15367" width="14.42578125" bestFit="1" customWidth="1"/>
    <col min="15368" max="15368" width="65.7109375" bestFit="1" customWidth="1"/>
    <col min="15369" max="15369" width="12.28515625" bestFit="1" customWidth="1"/>
    <col min="15617" max="15617" width="4" bestFit="1" customWidth="1"/>
    <col min="15618" max="15618" width="3.5703125" bestFit="1" customWidth="1"/>
    <col min="15619" max="15619" width="4.85546875" bestFit="1" customWidth="1"/>
    <col min="15620" max="15620" width="14.42578125" bestFit="1" customWidth="1"/>
    <col min="15621" max="15622" width="13.7109375" bestFit="1" customWidth="1"/>
    <col min="15623" max="15623" width="14.42578125" bestFit="1" customWidth="1"/>
    <col min="15624" max="15624" width="65.7109375" bestFit="1" customWidth="1"/>
    <col min="15625" max="15625" width="12.28515625" bestFit="1" customWidth="1"/>
    <col min="15873" max="15873" width="4" bestFit="1" customWidth="1"/>
    <col min="15874" max="15874" width="3.5703125" bestFit="1" customWidth="1"/>
    <col min="15875" max="15875" width="4.85546875" bestFit="1" customWidth="1"/>
    <col min="15876" max="15876" width="14.42578125" bestFit="1" customWidth="1"/>
    <col min="15877" max="15878" width="13.7109375" bestFit="1" customWidth="1"/>
    <col min="15879" max="15879" width="14.42578125" bestFit="1" customWidth="1"/>
    <col min="15880" max="15880" width="65.7109375" bestFit="1" customWidth="1"/>
    <col min="15881" max="15881" width="12.28515625" bestFit="1" customWidth="1"/>
    <col min="16129" max="16129" width="4" bestFit="1" customWidth="1"/>
    <col min="16130" max="16130" width="3.5703125" bestFit="1" customWidth="1"/>
    <col min="16131" max="16131" width="4.85546875" bestFit="1" customWidth="1"/>
    <col min="16132" max="16132" width="14.42578125" bestFit="1" customWidth="1"/>
    <col min="16133" max="16134" width="13.7109375" bestFit="1" customWidth="1"/>
    <col min="16135" max="16135" width="14.42578125" bestFit="1" customWidth="1"/>
    <col min="16136" max="16136" width="65.7109375" bestFit="1" customWidth="1"/>
    <col min="16137" max="16137" width="12.285156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hidden="1" x14ac:dyDescent="0.2">
      <c r="A2" s="388" t="s">
        <v>306</v>
      </c>
      <c r="B2" s="388" t="s">
        <v>343</v>
      </c>
      <c r="C2" s="388" t="s">
        <v>308</v>
      </c>
      <c r="D2" s="389">
        <v>44667721.109999999</v>
      </c>
      <c r="E2" s="389">
        <v>15705050.390000001</v>
      </c>
      <c r="F2" s="389">
        <v>13622652.07</v>
      </c>
      <c r="G2" s="389">
        <v>46750119.43</v>
      </c>
      <c r="H2" s="390" t="s">
        <v>344</v>
      </c>
    </row>
    <row r="3" spans="1:9" hidden="1" x14ac:dyDescent="0.2">
      <c r="A3" s="388" t="s">
        <v>345</v>
      </c>
      <c r="B3" s="388" t="s">
        <v>343</v>
      </c>
      <c r="C3" s="388" t="s">
        <v>308</v>
      </c>
      <c r="D3" s="389">
        <v>99212026.799999997</v>
      </c>
      <c r="E3" s="389">
        <v>21719956.670000002</v>
      </c>
      <c r="F3" s="389">
        <v>19888976.989999998</v>
      </c>
      <c r="G3" s="389">
        <v>101043006.48</v>
      </c>
      <c r="H3" s="390" t="s">
        <v>348</v>
      </c>
    </row>
    <row r="4" spans="1:9" hidden="1" x14ac:dyDescent="0.2">
      <c r="A4" s="88" t="s">
        <v>1007</v>
      </c>
      <c r="B4" s="88" t="s">
        <v>343</v>
      </c>
      <c r="C4" s="88" t="s">
        <v>308</v>
      </c>
      <c r="D4" s="89">
        <v>143879747.91</v>
      </c>
      <c r="E4" s="89">
        <v>37425007.060000002</v>
      </c>
      <c r="F4" s="89">
        <v>33511629.059999999</v>
      </c>
      <c r="G4" s="89">
        <v>147793125.91</v>
      </c>
      <c r="H4" s="90" t="s">
        <v>101</v>
      </c>
      <c r="I4" s="91"/>
    </row>
    <row r="5" spans="1:9" hidden="1" x14ac:dyDescent="0.2">
      <c r="A5" s="388" t="s">
        <v>349</v>
      </c>
      <c r="B5" s="388" t="s">
        <v>343</v>
      </c>
      <c r="C5" s="388" t="s">
        <v>308</v>
      </c>
      <c r="D5" s="389">
        <v>35516</v>
      </c>
      <c r="G5" s="389">
        <v>35516</v>
      </c>
      <c r="H5" s="390" t="s">
        <v>350</v>
      </c>
    </row>
    <row r="6" spans="1:9" hidden="1" x14ac:dyDescent="0.2">
      <c r="A6" s="388" t="s">
        <v>351</v>
      </c>
      <c r="B6" s="388" t="s">
        <v>343</v>
      </c>
      <c r="C6" s="388" t="s">
        <v>308</v>
      </c>
      <c r="D6" s="389">
        <v>9484323.5500000007</v>
      </c>
      <c r="E6" s="389">
        <v>257972</v>
      </c>
      <c r="G6" s="389">
        <v>9742295.5500000007</v>
      </c>
      <c r="H6" s="390" t="s">
        <v>6633</v>
      </c>
    </row>
    <row r="7" spans="1:9" hidden="1" x14ac:dyDescent="0.2">
      <c r="A7" s="388" t="s">
        <v>325</v>
      </c>
      <c r="B7" s="388" t="s">
        <v>343</v>
      </c>
      <c r="C7" s="388" t="s">
        <v>308</v>
      </c>
      <c r="D7" s="389">
        <v>-8077460.5499999998</v>
      </c>
      <c r="F7" s="389">
        <v>465969</v>
      </c>
      <c r="G7" s="389">
        <v>-8543429.5500000007</v>
      </c>
      <c r="H7" s="390" t="s">
        <v>355</v>
      </c>
    </row>
    <row r="8" spans="1:9" hidden="1" x14ac:dyDescent="0.2">
      <c r="A8" s="388" t="s">
        <v>327</v>
      </c>
      <c r="B8" s="388" t="s">
        <v>343</v>
      </c>
      <c r="C8" s="388" t="s">
        <v>308</v>
      </c>
      <c r="D8" s="389">
        <v>3504441.8</v>
      </c>
      <c r="E8" s="389">
        <v>223053</v>
      </c>
      <c r="F8" s="389">
        <v>338846</v>
      </c>
      <c r="G8" s="389">
        <v>3388648.8</v>
      </c>
      <c r="H8" s="390" t="s">
        <v>358</v>
      </c>
    </row>
    <row r="9" spans="1:9" hidden="1" x14ac:dyDescent="0.2">
      <c r="A9" s="388" t="s">
        <v>359</v>
      </c>
      <c r="B9" s="388" t="s">
        <v>343</v>
      </c>
      <c r="C9" s="388" t="s">
        <v>308</v>
      </c>
      <c r="D9" s="389">
        <v>-3221118.2</v>
      </c>
      <c r="E9" s="389">
        <v>338846</v>
      </c>
      <c r="F9" s="389">
        <v>207956.6</v>
      </c>
      <c r="G9" s="389">
        <v>-3090228.8</v>
      </c>
      <c r="H9" s="390" t="s">
        <v>361</v>
      </c>
    </row>
    <row r="10" spans="1:9" hidden="1" x14ac:dyDescent="0.2">
      <c r="A10" s="388" t="s">
        <v>362</v>
      </c>
      <c r="B10" s="388" t="s">
        <v>343</v>
      </c>
      <c r="C10" s="388" t="s">
        <v>308</v>
      </c>
      <c r="E10" s="389">
        <v>541525</v>
      </c>
      <c r="F10" s="389">
        <v>481025</v>
      </c>
      <c r="G10" s="389">
        <v>60500</v>
      </c>
      <c r="H10" s="390" t="s">
        <v>366</v>
      </c>
    </row>
    <row r="11" spans="1:9" hidden="1" x14ac:dyDescent="0.2">
      <c r="A11" s="388" t="s">
        <v>370</v>
      </c>
      <c r="B11" s="388" t="s">
        <v>343</v>
      </c>
      <c r="C11" s="388" t="s">
        <v>308</v>
      </c>
      <c r="D11" s="389">
        <v>6121</v>
      </c>
      <c r="E11" s="389">
        <v>591842</v>
      </c>
      <c r="F11" s="389">
        <v>584166</v>
      </c>
      <c r="G11" s="389">
        <v>13797</v>
      </c>
      <c r="H11" s="390" t="s">
        <v>372</v>
      </c>
    </row>
    <row r="12" spans="1:9" hidden="1" x14ac:dyDescent="0.2">
      <c r="A12" s="388" t="s">
        <v>373</v>
      </c>
      <c r="B12" s="388" t="s">
        <v>343</v>
      </c>
      <c r="C12" s="388" t="s">
        <v>308</v>
      </c>
      <c r="D12" s="389">
        <v>130560</v>
      </c>
      <c r="E12" s="389">
        <v>350400</v>
      </c>
      <c r="F12" s="389">
        <v>351000</v>
      </c>
      <c r="G12" s="389">
        <v>129960</v>
      </c>
      <c r="H12" s="390" t="s">
        <v>375</v>
      </c>
    </row>
    <row r="13" spans="1:9" hidden="1" x14ac:dyDescent="0.2">
      <c r="A13" s="388" t="s">
        <v>376</v>
      </c>
      <c r="B13" s="388" t="s">
        <v>343</v>
      </c>
      <c r="C13" s="388" t="s">
        <v>308</v>
      </c>
      <c r="E13" s="389">
        <v>23643653</v>
      </c>
      <c r="F13" s="389">
        <v>23643653</v>
      </c>
      <c r="H13" s="390" t="s">
        <v>377</v>
      </c>
    </row>
    <row r="14" spans="1:9" hidden="1" x14ac:dyDescent="0.2">
      <c r="A14" s="388" t="s">
        <v>378</v>
      </c>
      <c r="B14" s="388" t="s">
        <v>343</v>
      </c>
      <c r="C14" s="388" t="s">
        <v>308</v>
      </c>
      <c r="D14" s="389">
        <v>11435419.960000001</v>
      </c>
      <c r="E14" s="389">
        <v>60176064.759999998</v>
      </c>
      <c r="F14" s="389">
        <v>55872919.399999999</v>
      </c>
      <c r="G14" s="389">
        <v>15738565.32</v>
      </c>
      <c r="H14" s="390" t="s">
        <v>393</v>
      </c>
    </row>
    <row r="15" spans="1:9" hidden="1" x14ac:dyDescent="0.2">
      <c r="A15" s="88" t="s">
        <v>1012</v>
      </c>
      <c r="B15" s="88" t="s">
        <v>343</v>
      </c>
      <c r="C15" s="88" t="s">
        <v>308</v>
      </c>
      <c r="D15" s="89">
        <v>13297803.560000001</v>
      </c>
      <c r="E15" s="89">
        <v>86123355.760000005</v>
      </c>
      <c r="F15" s="89">
        <v>81945535</v>
      </c>
      <c r="G15" s="89">
        <v>17475624.32</v>
      </c>
      <c r="H15" s="90" t="s">
        <v>1013</v>
      </c>
      <c r="I15" s="91"/>
    </row>
    <row r="16" spans="1:9" hidden="1" x14ac:dyDescent="0.2">
      <c r="A16" s="388" t="s">
        <v>394</v>
      </c>
      <c r="B16" s="388" t="s">
        <v>343</v>
      </c>
      <c r="C16" s="388" t="s">
        <v>308</v>
      </c>
      <c r="D16" s="389">
        <v>642556</v>
      </c>
      <c r="E16" s="389">
        <v>35914552.5</v>
      </c>
      <c r="F16" s="389">
        <v>35911669</v>
      </c>
      <c r="G16" s="389">
        <v>645439.5</v>
      </c>
      <c r="H16" s="390" t="s">
        <v>799</v>
      </c>
    </row>
    <row r="17" spans="1:8" hidden="1" x14ac:dyDescent="0.2">
      <c r="A17" s="388" t="s">
        <v>800</v>
      </c>
      <c r="B17" s="388" t="s">
        <v>343</v>
      </c>
      <c r="C17" s="388" t="s">
        <v>308</v>
      </c>
      <c r="D17" s="389">
        <v>50237.7</v>
      </c>
      <c r="E17" s="389">
        <v>2607275.2000000002</v>
      </c>
      <c r="F17" s="389">
        <v>1754661.7</v>
      </c>
      <c r="G17" s="389">
        <v>902851.2</v>
      </c>
      <c r="H17" s="390" t="s">
        <v>802</v>
      </c>
    </row>
    <row r="18" spans="1:8" hidden="1" x14ac:dyDescent="0.2">
      <c r="A18" s="388" t="s">
        <v>803</v>
      </c>
      <c r="B18" s="388" t="s">
        <v>343</v>
      </c>
      <c r="C18" s="388" t="s">
        <v>308</v>
      </c>
      <c r="D18" s="389">
        <v>770290</v>
      </c>
      <c r="E18" s="389">
        <v>2095199</v>
      </c>
      <c r="F18" s="389">
        <v>2395699</v>
      </c>
      <c r="G18" s="389">
        <v>469790</v>
      </c>
      <c r="H18" s="390" t="s">
        <v>804</v>
      </c>
    </row>
    <row r="19" spans="1:8" hidden="1" x14ac:dyDescent="0.2">
      <c r="A19" s="388" t="s">
        <v>604</v>
      </c>
      <c r="B19" s="388" t="s">
        <v>343</v>
      </c>
      <c r="C19" s="388" t="s">
        <v>308</v>
      </c>
      <c r="D19" s="389">
        <v>100000</v>
      </c>
      <c r="G19" s="389">
        <v>100000</v>
      </c>
      <c r="H19" s="390" t="s">
        <v>116</v>
      </c>
    </row>
    <row r="20" spans="1:8" hidden="1" x14ac:dyDescent="0.2">
      <c r="A20" s="388" t="s">
        <v>807</v>
      </c>
      <c r="B20" s="388" t="s">
        <v>343</v>
      </c>
      <c r="C20" s="388" t="s">
        <v>308</v>
      </c>
      <c r="D20" s="389">
        <v>-2249</v>
      </c>
      <c r="E20" s="389">
        <v>4246026.8</v>
      </c>
      <c r="F20" s="389">
        <v>4244335.8</v>
      </c>
      <c r="G20" s="389">
        <v>-558</v>
      </c>
      <c r="H20" s="390" t="s">
        <v>810</v>
      </c>
    </row>
    <row r="21" spans="1:8" hidden="1" x14ac:dyDescent="0.2">
      <c r="A21" s="388" t="s">
        <v>811</v>
      </c>
      <c r="B21" s="388" t="s">
        <v>343</v>
      </c>
      <c r="C21" s="388" t="s">
        <v>308</v>
      </c>
      <c r="D21" s="389">
        <v>-16064.29</v>
      </c>
      <c r="E21" s="389">
        <v>423553.01</v>
      </c>
      <c r="F21" s="389">
        <v>421940.41</v>
      </c>
      <c r="G21" s="389">
        <v>-14451.69</v>
      </c>
      <c r="H21" s="390" t="s">
        <v>813</v>
      </c>
    </row>
    <row r="22" spans="1:8" hidden="1" x14ac:dyDescent="0.2">
      <c r="A22" s="388" t="s">
        <v>814</v>
      </c>
      <c r="B22" s="388" t="s">
        <v>343</v>
      </c>
      <c r="C22" s="388" t="s">
        <v>308</v>
      </c>
      <c r="E22" s="389">
        <v>4517820.18</v>
      </c>
      <c r="F22" s="389">
        <v>4517820.18</v>
      </c>
      <c r="H22" s="390" t="s">
        <v>817</v>
      </c>
    </row>
    <row r="23" spans="1:8" hidden="1" x14ac:dyDescent="0.2">
      <c r="A23" s="388" t="s">
        <v>818</v>
      </c>
      <c r="B23" s="388" t="s">
        <v>343</v>
      </c>
      <c r="C23" s="388" t="s">
        <v>308</v>
      </c>
      <c r="D23" s="389">
        <v>-408765</v>
      </c>
      <c r="E23" s="389">
        <v>7232329</v>
      </c>
      <c r="F23" s="389">
        <v>7206642</v>
      </c>
      <c r="G23" s="389">
        <v>-383078</v>
      </c>
      <c r="H23" s="390" t="s">
        <v>824</v>
      </c>
    </row>
    <row r="24" spans="1:8" hidden="1" x14ac:dyDescent="0.2">
      <c r="A24" s="388" t="s">
        <v>825</v>
      </c>
      <c r="B24" s="388" t="s">
        <v>343</v>
      </c>
      <c r="C24" s="388" t="s">
        <v>308</v>
      </c>
      <c r="E24" s="389">
        <v>43790</v>
      </c>
      <c r="F24" s="389">
        <v>43790</v>
      </c>
      <c r="H24" s="390" t="s">
        <v>827</v>
      </c>
    </row>
    <row r="25" spans="1:8" hidden="1" x14ac:dyDescent="0.2">
      <c r="A25" s="388" t="s">
        <v>828</v>
      </c>
      <c r="B25" s="388" t="s">
        <v>343</v>
      </c>
      <c r="C25" s="388" t="s">
        <v>308</v>
      </c>
      <c r="D25" s="389">
        <v>-310678</v>
      </c>
      <c r="E25" s="389">
        <v>3292780</v>
      </c>
      <c r="F25" s="389">
        <v>3286225</v>
      </c>
      <c r="G25" s="389">
        <v>-304123</v>
      </c>
      <c r="H25" s="390" t="s">
        <v>831</v>
      </c>
    </row>
    <row r="26" spans="1:8" hidden="1" x14ac:dyDescent="0.2">
      <c r="A26" s="388" t="s">
        <v>832</v>
      </c>
      <c r="B26" s="388" t="s">
        <v>343</v>
      </c>
      <c r="C26" s="388" t="s">
        <v>308</v>
      </c>
      <c r="D26" s="389">
        <v>-2095147.69</v>
      </c>
      <c r="E26" s="389">
        <v>47441403</v>
      </c>
      <c r="F26" s="389">
        <v>48001581.640000001</v>
      </c>
      <c r="G26" s="389">
        <v>-2655326.33</v>
      </c>
      <c r="H26" s="390" t="s">
        <v>844</v>
      </c>
    </row>
    <row r="27" spans="1:8" hidden="1" x14ac:dyDescent="0.2">
      <c r="A27" s="388" t="s">
        <v>845</v>
      </c>
      <c r="B27" s="388" t="s">
        <v>343</v>
      </c>
      <c r="C27" s="388" t="s">
        <v>308</v>
      </c>
      <c r="D27" s="389">
        <v>139760</v>
      </c>
      <c r="E27" s="389">
        <v>1402800</v>
      </c>
      <c r="F27" s="389">
        <v>1700800</v>
      </c>
      <c r="G27" s="389">
        <v>-158240</v>
      </c>
      <c r="H27" s="390" t="s">
        <v>846</v>
      </c>
    </row>
    <row r="28" spans="1:8" hidden="1" x14ac:dyDescent="0.2">
      <c r="A28" s="388" t="s">
        <v>847</v>
      </c>
      <c r="B28" s="388" t="s">
        <v>343</v>
      </c>
      <c r="C28" s="388" t="s">
        <v>308</v>
      </c>
      <c r="D28" s="389">
        <v>-135552</v>
      </c>
      <c r="E28" s="389">
        <v>1452028</v>
      </c>
      <c r="F28" s="389">
        <v>1446280</v>
      </c>
      <c r="G28" s="389">
        <v>-129804</v>
      </c>
      <c r="H28" s="390" t="s">
        <v>849</v>
      </c>
    </row>
    <row r="29" spans="1:8" hidden="1" x14ac:dyDescent="0.2">
      <c r="A29" s="388" t="s">
        <v>850</v>
      </c>
      <c r="B29" s="388" t="s">
        <v>343</v>
      </c>
      <c r="C29" s="388" t="s">
        <v>308</v>
      </c>
      <c r="D29" s="389">
        <v>1647211.85</v>
      </c>
      <c r="E29" s="389">
        <v>3013490.59</v>
      </c>
      <c r="F29" s="389">
        <v>3023636.39</v>
      </c>
      <c r="G29" s="389">
        <v>1637066.05</v>
      </c>
      <c r="H29" s="390" t="s">
        <v>855</v>
      </c>
    </row>
    <row r="30" spans="1:8" hidden="1" x14ac:dyDescent="0.2">
      <c r="A30" s="388" t="s">
        <v>1065</v>
      </c>
      <c r="B30" s="388" t="s">
        <v>343</v>
      </c>
      <c r="C30" s="388" t="s">
        <v>308</v>
      </c>
      <c r="D30" s="389">
        <v>977386</v>
      </c>
      <c r="E30" s="389">
        <v>1111462</v>
      </c>
      <c r="F30" s="389">
        <v>1070164</v>
      </c>
      <c r="G30" s="389">
        <v>1018684</v>
      </c>
      <c r="H30" s="390" t="s">
        <v>1068</v>
      </c>
    </row>
    <row r="31" spans="1:8" hidden="1" x14ac:dyDescent="0.2">
      <c r="A31" s="388" t="s">
        <v>608</v>
      </c>
      <c r="B31" s="388" t="s">
        <v>343</v>
      </c>
      <c r="C31" s="388" t="s">
        <v>308</v>
      </c>
      <c r="D31" s="389">
        <v>110869.99</v>
      </c>
      <c r="E31" s="389">
        <v>387167.79</v>
      </c>
      <c r="F31" s="389">
        <v>415988.89</v>
      </c>
      <c r="G31" s="389">
        <v>82048.89</v>
      </c>
      <c r="H31" s="390" t="s">
        <v>609</v>
      </c>
    </row>
    <row r="32" spans="1:8" hidden="1" x14ac:dyDescent="0.2">
      <c r="A32" s="388" t="s">
        <v>856</v>
      </c>
      <c r="B32" s="388" t="s">
        <v>343</v>
      </c>
      <c r="C32" s="388" t="s">
        <v>308</v>
      </c>
      <c r="D32" s="389">
        <v>-763590.44</v>
      </c>
      <c r="E32" s="389">
        <v>10309463.439999999</v>
      </c>
      <c r="F32" s="389">
        <v>9704118.9700000007</v>
      </c>
      <c r="G32" s="389">
        <v>-158245.97</v>
      </c>
      <c r="H32" s="390" t="s">
        <v>857</v>
      </c>
    </row>
    <row r="33" spans="1:9" hidden="1" x14ac:dyDescent="0.2">
      <c r="A33" s="88" t="s">
        <v>1075</v>
      </c>
      <c r="B33" s="88" t="s">
        <v>343</v>
      </c>
      <c r="C33" s="88" t="s">
        <v>308</v>
      </c>
      <c r="D33" s="89">
        <v>706265.12</v>
      </c>
      <c r="E33" s="89">
        <v>125491140.51000001</v>
      </c>
      <c r="F33" s="89">
        <v>125145352.98</v>
      </c>
      <c r="G33" s="89">
        <v>1052052.6499999999</v>
      </c>
      <c r="H33" s="90" t="s">
        <v>1076</v>
      </c>
      <c r="I33" s="91"/>
    </row>
    <row r="34" spans="1:9" hidden="1" x14ac:dyDescent="0.2">
      <c r="A34" s="388" t="s">
        <v>859</v>
      </c>
      <c r="B34" s="388" t="s">
        <v>343</v>
      </c>
      <c r="C34" s="388" t="s">
        <v>308</v>
      </c>
      <c r="D34" s="389">
        <v>-90932002</v>
      </c>
      <c r="G34" s="389">
        <v>-90932002</v>
      </c>
      <c r="H34" s="390" t="s">
        <v>861</v>
      </c>
    </row>
    <row r="35" spans="1:9" hidden="1" x14ac:dyDescent="0.2">
      <c r="A35" s="388" t="s">
        <v>337</v>
      </c>
      <c r="B35" s="388" t="s">
        <v>343</v>
      </c>
      <c r="C35" s="388" t="s">
        <v>308</v>
      </c>
      <c r="D35" s="389">
        <v>-2196867.54</v>
      </c>
      <c r="G35" s="389">
        <v>-2196867.54</v>
      </c>
      <c r="H35" s="390" t="s">
        <v>862</v>
      </c>
    </row>
    <row r="36" spans="1:9" hidden="1" x14ac:dyDescent="0.2">
      <c r="A36" s="388" t="s">
        <v>338</v>
      </c>
      <c r="B36" s="388" t="s">
        <v>343</v>
      </c>
      <c r="C36" s="388" t="s">
        <v>308</v>
      </c>
      <c r="D36" s="389">
        <v>-29709287.050000001</v>
      </c>
      <c r="F36" s="389">
        <v>5724277.5899999999</v>
      </c>
      <c r="G36" s="389">
        <v>-35433564.640000001</v>
      </c>
      <c r="H36" s="390" t="s">
        <v>865</v>
      </c>
    </row>
    <row r="37" spans="1:9" hidden="1" x14ac:dyDescent="0.2">
      <c r="A37" s="388" t="s">
        <v>872</v>
      </c>
      <c r="B37" s="388" t="s">
        <v>343</v>
      </c>
      <c r="C37" s="388" t="s">
        <v>308</v>
      </c>
      <c r="D37" s="389">
        <v>-5724277.5899999999</v>
      </c>
      <c r="E37" s="389">
        <v>5724277.5899999999</v>
      </c>
      <c r="H37" s="390" t="s">
        <v>874</v>
      </c>
    </row>
    <row r="38" spans="1:9" hidden="1" x14ac:dyDescent="0.2">
      <c r="A38" s="388" t="s">
        <v>875</v>
      </c>
      <c r="B38" s="388" t="s">
        <v>343</v>
      </c>
      <c r="C38" s="388" t="s">
        <v>308</v>
      </c>
      <c r="D38" s="389">
        <v>-2948516.14</v>
      </c>
      <c r="E38" s="389">
        <v>7300932.4800000004</v>
      </c>
      <c r="F38" s="389">
        <v>7313266.2300000004</v>
      </c>
      <c r="G38" s="389">
        <v>-2960849.89</v>
      </c>
      <c r="H38" s="390" t="s">
        <v>878</v>
      </c>
    </row>
    <row r="39" spans="1:9" hidden="1" x14ac:dyDescent="0.2">
      <c r="A39" s="388" t="s">
        <v>879</v>
      </c>
      <c r="B39" s="388" t="s">
        <v>343</v>
      </c>
      <c r="C39" s="388" t="s">
        <v>308</v>
      </c>
      <c r="D39" s="389">
        <v>-24362034.27</v>
      </c>
      <c r="E39" s="389">
        <v>11756240.359999999</v>
      </c>
      <c r="F39" s="389">
        <v>14010489.300000001</v>
      </c>
      <c r="G39" s="389">
        <v>-26616283.210000001</v>
      </c>
      <c r="H39" s="390" t="s">
        <v>886</v>
      </c>
    </row>
    <row r="40" spans="1:9" hidden="1" x14ac:dyDescent="0.2">
      <c r="A40" s="388" t="s">
        <v>890</v>
      </c>
      <c r="B40" s="388" t="s">
        <v>343</v>
      </c>
      <c r="C40" s="388" t="s">
        <v>308</v>
      </c>
      <c r="D40" s="389">
        <v>-2010832</v>
      </c>
      <c r="E40" s="389">
        <v>2734432</v>
      </c>
      <c r="F40" s="389">
        <v>2734432</v>
      </c>
      <c r="G40" s="389">
        <v>-2010832</v>
      </c>
      <c r="H40" s="390" t="s">
        <v>892</v>
      </c>
    </row>
    <row r="41" spans="1:9" hidden="1" x14ac:dyDescent="0.2">
      <c r="A41" s="88" t="s">
        <v>1088</v>
      </c>
      <c r="B41" s="88" t="s">
        <v>343</v>
      </c>
      <c r="C41" s="88" t="s">
        <v>308</v>
      </c>
      <c r="D41" s="89">
        <v>-157883816.59</v>
      </c>
      <c r="E41" s="89">
        <v>27515882.43</v>
      </c>
      <c r="F41" s="89">
        <v>29782465.120000001</v>
      </c>
      <c r="G41" s="89">
        <v>-160150399.28</v>
      </c>
      <c r="H41" s="90" t="s">
        <v>1089</v>
      </c>
      <c r="I41" s="91"/>
    </row>
    <row r="42" spans="1:9" x14ac:dyDescent="0.2">
      <c r="A42" s="388" t="s">
        <v>893</v>
      </c>
      <c r="B42" s="388" t="s">
        <v>343</v>
      </c>
      <c r="C42" s="388" t="s">
        <v>308</v>
      </c>
      <c r="E42" s="389">
        <v>11004181.75</v>
      </c>
      <c r="G42" s="389">
        <v>11004181.75</v>
      </c>
      <c r="H42" s="390" t="s">
        <v>896</v>
      </c>
    </row>
    <row r="43" spans="1:9" x14ac:dyDescent="0.2">
      <c r="A43" s="388" t="s">
        <v>897</v>
      </c>
      <c r="B43" s="388" t="s">
        <v>343</v>
      </c>
      <c r="C43" s="388" t="s">
        <v>308</v>
      </c>
      <c r="F43" s="389">
        <v>1704424</v>
      </c>
      <c r="G43" s="389">
        <v>-1704424</v>
      </c>
      <c r="H43" s="390" t="s">
        <v>899</v>
      </c>
    </row>
    <row r="44" spans="1:9" x14ac:dyDescent="0.2">
      <c r="A44" s="388" t="s">
        <v>900</v>
      </c>
      <c r="B44" s="388" t="s">
        <v>343</v>
      </c>
      <c r="C44" s="388" t="s">
        <v>308</v>
      </c>
      <c r="E44" s="389">
        <v>12903179.92</v>
      </c>
      <c r="G44" s="389">
        <v>12903179.92</v>
      </c>
      <c r="H44" s="390" t="s">
        <v>904</v>
      </c>
    </row>
    <row r="45" spans="1:9" x14ac:dyDescent="0.2">
      <c r="A45" s="388" t="s">
        <v>905</v>
      </c>
      <c r="B45" s="388" t="s">
        <v>343</v>
      </c>
      <c r="C45" s="388" t="s">
        <v>308</v>
      </c>
      <c r="F45" s="389">
        <v>1085342.44</v>
      </c>
      <c r="G45" s="389">
        <v>-1085342.44</v>
      </c>
      <c r="H45" s="390" t="s">
        <v>908</v>
      </c>
    </row>
    <row r="46" spans="1:9" x14ac:dyDescent="0.2">
      <c r="A46" s="388" t="s">
        <v>909</v>
      </c>
      <c r="B46" s="388" t="s">
        <v>343</v>
      </c>
      <c r="C46" s="388" t="s">
        <v>308</v>
      </c>
      <c r="E46" s="389">
        <v>6942879.9500000002</v>
      </c>
      <c r="G46" s="389">
        <v>6942879.9500000002</v>
      </c>
      <c r="H46" s="390" t="s">
        <v>912</v>
      </c>
    </row>
    <row r="47" spans="1:9" x14ac:dyDescent="0.2">
      <c r="A47" s="388" t="s">
        <v>913</v>
      </c>
      <c r="B47" s="388" t="s">
        <v>343</v>
      </c>
      <c r="C47" s="388" t="s">
        <v>308</v>
      </c>
      <c r="F47" s="389">
        <v>369733.59</v>
      </c>
      <c r="G47" s="389">
        <v>-369733.59</v>
      </c>
      <c r="H47" s="390" t="s">
        <v>915</v>
      </c>
    </row>
    <row r="48" spans="1:9" x14ac:dyDescent="0.2">
      <c r="A48" s="388" t="s">
        <v>919</v>
      </c>
      <c r="B48" s="388" t="s">
        <v>343</v>
      </c>
      <c r="C48" s="388" t="s">
        <v>308</v>
      </c>
      <c r="E48" s="389">
        <v>3209051.36</v>
      </c>
      <c r="F48" s="389">
        <v>204268</v>
      </c>
      <c r="G48" s="389">
        <v>3004783.36</v>
      </c>
      <c r="H48" s="390" t="s">
        <v>937</v>
      </c>
    </row>
    <row r="49" spans="1:9" x14ac:dyDescent="0.2">
      <c r="A49" s="388" t="s">
        <v>938</v>
      </c>
      <c r="B49" s="388" t="s">
        <v>343</v>
      </c>
      <c r="C49" s="388" t="s">
        <v>308</v>
      </c>
      <c r="E49" s="389">
        <v>19547657.059999999</v>
      </c>
      <c r="G49" s="389">
        <v>19547657.059999999</v>
      </c>
      <c r="H49" s="390" t="s">
        <v>486</v>
      </c>
    </row>
    <row r="50" spans="1:9" x14ac:dyDescent="0.2">
      <c r="A50" s="388" t="s">
        <v>487</v>
      </c>
      <c r="B50" s="388" t="s">
        <v>343</v>
      </c>
      <c r="C50" s="388" t="s">
        <v>308</v>
      </c>
      <c r="E50" s="389">
        <v>347276.84</v>
      </c>
      <c r="G50" s="389">
        <v>347276.84</v>
      </c>
      <c r="H50" s="390" t="s">
        <v>491</v>
      </c>
    </row>
    <row r="51" spans="1:9" x14ac:dyDescent="0.2">
      <c r="A51" s="388" t="s">
        <v>492</v>
      </c>
      <c r="B51" s="388" t="s">
        <v>343</v>
      </c>
      <c r="C51" s="388" t="s">
        <v>308</v>
      </c>
      <c r="E51" s="389">
        <v>165076.47</v>
      </c>
      <c r="G51" s="389">
        <v>165076.47</v>
      </c>
      <c r="H51" s="390" t="s">
        <v>495</v>
      </c>
    </row>
    <row r="52" spans="1:9" x14ac:dyDescent="0.2">
      <c r="A52" s="388" t="s">
        <v>496</v>
      </c>
      <c r="B52" s="388" t="s">
        <v>343</v>
      </c>
      <c r="C52" s="388" t="s">
        <v>308</v>
      </c>
      <c r="E52" s="389">
        <v>1215002.07</v>
      </c>
      <c r="G52" s="389">
        <v>1215002.07</v>
      </c>
      <c r="H52" s="390" t="s">
        <v>497</v>
      </c>
    </row>
    <row r="53" spans="1:9" x14ac:dyDescent="0.2">
      <c r="A53" s="388" t="s">
        <v>499</v>
      </c>
      <c r="B53" s="388" t="s">
        <v>343</v>
      </c>
      <c r="C53" s="388" t="s">
        <v>308</v>
      </c>
      <c r="E53" s="389">
        <v>80000</v>
      </c>
      <c r="G53" s="389">
        <v>80000</v>
      </c>
      <c r="H53" s="390" t="s">
        <v>276</v>
      </c>
    </row>
    <row r="54" spans="1:9" x14ac:dyDescent="0.2">
      <c r="A54" s="388" t="s">
        <v>501</v>
      </c>
      <c r="B54" s="388" t="s">
        <v>343</v>
      </c>
      <c r="C54" s="388" t="s">
        <v>308</v>
      </c>
      <c r="E54" s="389">
        <v>2734432</v>
      </c>
      <c r="G54" s="389">
        <v>2734432</v>
      </c>
      <c r="H54" s="390" t="s">
        <v>503</v>
      </c>
    </row>
    <row r="55" spans="1:9" x14ac:dyDescent="0.2">
      <c r="A55" s="388" t="s">
        <v>504</v>
      </c>
      <c r="B55" s="388" t="s">
        <v>343</v>
      </c>
      <c r="C55" s="388" t="s">
        <v>308</v>
      </c>
      <c r="E55" s="389">
        <v>1760</v>
      </c>
      <c r="G55" s="389">
        <v>1760</v>
      </c>
      <c r="H55" s="390" t="s">
        <v>505</v>
      </c>
    </row>
    <row r="56" spans="1:9" x14ac:dyDescent="0.2">
      <c r="A56" s="388" t="s">
        <v>506</v>
      </c>
      <c r="B56" s="388" t="s">
        <v>343</v>
      </c>
      <c r="C56" s="388" t="s">
        <v>308</v>
      </c>
      <c r="E56" s="389">
        <v>34500</v>
      </c>
      <c r="G56" s="389">
        <v>34500</v>
      </c>
      <c r="H56" s="390" t="s">
        <v>559</v>
      </c>
    </row>
    <row r="57" spans="1:9" x14ac:dyDescent="0.2">
      <c r="A57" s="388" t="s">
        <v>627</v>
      </c>
      <c r="B57" s="388" t="s">
        <v>343</v>
      </c>
      <c r="C57" s="388" t="s">
        <v>308</v>
      </c>
      <c r="E57" s="389">
        <v>1546410</v>
      </c>
      <c r="G57" s="389">
        <v>1546410</v>
      </c>
      <c r="H57" s="390" t="s">
        <v>628</v>
      </c>
    </row>
    <row r="58" spans="1:9" x14ac:dyDescent="0.2">
      <c r="A58" s="88" t="s">
        <v>508</v>
      </c>
      <c r="B58" s="88" t="s">
        <v>343</v>
      </c>
      <c r="C58" s="88" t="s">
        <v>308</v>
      </c>
      <c r="D58" s="89"/>
      <c r="E58" s="89">
        <v>59731407.420000002</v>
      </c>
      <c r="F58" s="89">
        <v>3363768.03</v>
      </c>
      <c r="G58" s="89">
        <v>56367639.390000001</v>
      </c>
      <c r="H58" s="90" t="s">
        <v>509</v>
      </c>
      <c r="I58" s="91"/>
    </row>
    <row r="59" spans="1:9" x14ac:dyDescent="0.2">
      <c r="A59" s="388" t="s">
        <v>510</v>
      </c>
      <c r="B59" s="388" t="s">
        <v>343</v>
      </c>
      <c r="C59" s="388" t="s">
        <v>308</v>
      </c>
      <c r="F59" s="389">
        <v>43974937</v>
      </c>
      <c r="G59" s="389">
        <v>-43974937</v>
      </c>
      <c r="H59" s="390" t="s">
        <v>523</v>
      </c>
    </row>
    <row r="60" spans="1:9" x14ac:dyDescent="0.2">
      <c r="A60" s="388" t="s">
        <v>524</v>
      </c>
      <c r="B60" s="388" t="s">
        <v>343</v>
      </c>
      <c r="C60" s="388" t="s">
        <v>308</v>
      </c>
      <c r="E60" s="389">
        <v>2659699.94</v>
      </c>
      <c r="G60" s="389">
        <v>2659699.94</v>
      </c>
      <c r="H60" s="390" t="s">
        <v>526</v>
      </c>
    </row>
    <row r="61" spans="1:9" x14ac:dyDescent="0.2">
      <c r="A61" s="388" t="s">
        <v>527</v>
      </c>
      <c r="B61" s="388" t="s">
        <v>343</v>
      </c>
      <c r="C61" s="388" t="s">
        <v>308</v>
      </c>
      <c r="F61" s="389">
        <v>10670897.92</v>
      </c>
      <c r="G61" s="389">
        <v>-10670897.92</v>
      </c>
      <c r="H61" s="390" t="s">
        <v>529</v>
      </c>
    </row>
    <row r="62" spans="1:9" x14ac:dyDescent="0.2">
      <c r="A62" s="388" t="s">
        <v>530</v>
      </c>
      <c r="B62" s="388" t="s">
        <v>343</v>
      </c>
      <c r="C62" s="388" t="s">
        <v>308</v>
      </c>
      <c r="E62" s="389">
        <v>1107309.3799999999</v>
      </c>
      <c r="G62" s="389">
        <v>1107309.3799999999</v>
      </c>
      <c r="H62" s="390" t="s">
        <v>533</v>
      </c>
    </row>
    <row r="63" spans="1:9" x14ac:dyDescent="0.2">
      <c r="A63" s="388" t="s">
        <v>534</v>
      </c>
      <c r="B63" s="388" t="s">
        <v>343</v>
      </c>
      <c r="C63" s="388" t="s">
        <v>308</v>
      </c>
      <c r="F63" s="389">
        <v>6931198.8899999997</v>
      </c>
      <c r="G63" s="389">
        <v>-6931198.8899999997</v>
      </c>
      <c r="H63" s="390" t="s">
        <v>536</v>
      </c>
    </row>
    <row r="64" spans="1:9" x14ac:dyDescent="0.2">
      <c r="A64" s="388" t="s">
        <v>636</v>
      </c>
      <c r="B64" s="388" t="s">
        <v>343</v>
      </c>
      <c r="C64" s="388" t="s">
        <v>308</v>
      </c>
      <c r="E64" s="389">
        <v>370386.28</v>
      </c>
      <c r="G64" s="389">
        <v>370386.28</v>
      </c>
      <c r="H64" s="390" t="s">
        <v>638</v>
      </c>
    </row>
    <row r="65" spans="1:9" x14ac:dyDescent="0.2">
      <c r="A65" s="388" t="s">
        <v>537</v>
      </c>
      <c r="B65" s="388" t="s">
        <v>343</v>
      </c>
      <c r="C65" s="388" t="s">
        <v>308</v>
      </c>
      <c r="F65" s="389">
        <v>926378.59</v>
      </c>
      <c r="G65" s="389">
        <v>-926378.59</v>
      </c>
      <c r="H65" s="390" t="s">
        <v>539</v>
      </c>
    </row>
    <row r="66" spans="1:9" x14ac:dyDescent="0.2">
      <c r="A66" s="388" t="s">
        <v>540</v>
      </c>
      <c r="B66" s="388" t="s">
        <v>343</v>
      </c>
      <c r="C66" s="388" t="s">
        <v>308</v>
      </c>
      <c r="F66" s="389">
        <v>22915.65</v>
      </c>
      <c r="G66" s="389">
        <v>-22915.65</v>
      </c>
      <c r="H66" s="390" t="s">
        <v>544</v>
      </c>
    </row>
    <row r="67" spans="1:9" x14ac:dyDescent="0.2">
      <c r="A67" s="388" t="s">
        <v>545</v>
      </c>
      <c r="B67" s="388" t="s">
        <v>343</v>
      </c>
      <c r="C67" s="388" t="s">
        <v>308</v>
      </c>
      <c r="F67" s="389">
        <v>2341057.13</v>
      </c>
      <c r="G67" s="389">
        <v>-2341057.13</v>
      </c>
      <c r="H67" s="390" t="s">
        <v>549</v>
      </c>
    </row>
    <row r="68" spans="1:9" x14ac:dyDescent="0.2">
      <c r="A68" s="388" t="s">
        <v>552</v>
      </c>
      <c r="B68" s="388" t="s">
        <v>343</v>
      </c>
      <c r="C68" s="388" t="s">
        <v>308</v>
      </c>
      <c r="E68" s="389">
        <v>926378.59</v>
      </c>
      <c r="G68" s="389">
        <v>926378.59</v>
      </c>
      <c r="H68" s="390" t="s">
        <v>554</v>
      </c>
    </row>
    <row r="69" spans="1:9" x14ac:dyDescent="0.2">
      <c r="A69" s="388" t="s">
        <v>555</v>
      </c>
      <c r="B69" s="388" t="s">
        <v>343</v>
      </c>
      <c r="C69" s="388" t="s">
        <v>308</v>
      </c>
      <c r="F69" s="389">
        <v>2734432</v>
      </c>
      <c r="G69" s="389">
        <v>-2734432</v>
      </c>
      <c r="H69" s="390" t="s">
        <v>557</v>
      </c>
    </row>
    <row r="70" spans="1:9" x14ac:dyDescent="0.2">
      <c r="A70" s="88" t="s">
        <v>560</v>
      </c>
      <c r="B70" s="88" t="s">
        <v>343</v>
      </c>
      <c r="C70" s="88" t="s">
        <v>308</v>
      </c>
      <c r="D70" s="89"/>
      <c r="E70" s="89">
        <v>5063774.1900000004</v>
      </c>
      <c r="F70" s="89">
        <f>67601816.83+0.35</f>
        <v>67601817.179999992</v>
      </c>
      <c r="G70" s="89">
        <f>-62538042.64-0.35</f>
        <v>-62538042.990000002</v>
      </c>
      <c r="H70" s="90" t="s">
        <v>561</v>
      </c>
      <c r="I70" s="91"/>
    </row>
    <row r="71" spans="1:9" x14ac:dyDescent="0.2">
      <c r="A71" s="88" t="s">
        <v>343</v>
      </c>
      <c r="B71" s="88" t="s">
        <v>343</v>
      </c>
      <c r="C71" s="88" t="s">
        <v>308</v>
      </c>
      <c r="D71" s="89"/>
      <c r="E71" s="89">
        <v>341350567.01999998</v>
      </c>
      <c r="F71" s="89">
        <v>341350567.01999998</v>
      </c>
      <c r="G71" s="89"/>
      <c r="H71" s="90" t="s">
        <v>1107</v>
      </c>
      <c r="I71" s="91"/>
    </row>
    <row r="72" spans="1:9" x14ac:dyDescent="0.2">
      <c r="A72" s="88" t="s">
        <v>1108</v>
      </c>
      <c r="B72" s="88" t="s">
        <v>343</v>
      </c>
      <c r="C72" s="88" t="s">
        <v>308</v>
      </c>
      <c r="D72" s="89"/>
      <c r="E72" s="89"/>
      <c r="F72" s="89"/>
      <c r="G72" s="89"/>
      <c r="H72" s="90"/>
      <c r="I72" s="91"/>
    </row>
    <row r="73" spans="1:9" x14ac:dyDescent="0.2">
      <c r="A73" s="88" t="s">
        <v>1007</v>
      </c>
      <c r="B73" s="88" t="s">
        <v>343</v>
      </c>
      <c r="C73" s="88" t="s">
        <v>308</v>
      </c>
      <c r="D73" s="89">
        <v>143879747.91</v>
      </c>
      <c r="E73" s="89">
        <v>37425007.060000002</v>
      </c>
      <c r="F73" s="89">
        <v>33511629.059999999</v>
      </c>
      <c r="G73" s="89">
        <v>147793125.91</v>
      </c>
      <c r="H73" s="90" t="s">
        <v>101</v>
      </c>
      <c r="I73" s="91"/>
    </row>
    <row r="74" spans="1:9" x14ac:dyDescent="0.2">
      <c r="A74" s="88" t="s">
        <v>1012</v>
      </c>
      <c r="B74" s="88" t="s">
        <v>343</v>
      </c>
      <c r="C74" s="88" t="s">
        <v>308</v>
      </c>
      <c r="D74" s="89">
        <v>13297803.560000001</v>
      </c>
      <c r="E74" s="89">
        <f>E15</f>
        <v>86123355.760000005</v>
      </c>
      <c r="F74" s="89">
        <v>81945535</v>
      </c>
      <c r="G74" s="89">
        <f>G15</f>
        <v>17475624.32</v>
      </c>
      <c r="H74" s="90" t="s">
        <v>1013</v>
      </c>
      <c r="I74" s="91"/>
    </row>
    <row r="75" spans="1:9" x14ac:dyDescent="0.2">
      <c r="A75" s="88" t="s">
        <v>1075</v>
      </c>
      <c r="B75" s="88" t="s">
        <v>343</v>
      </c>
      <c r="C75" s="88" t="s">
        <v>308</v>
      </c>
      <c r="D75" s="89">
        <v>706265.12</v>
      </c>
      <c r="E75" s="89">
        <v>125491140.51000001</v>
      </c>
      <c r="F75" s="89">
        <v>125145352.98</v>
      </c>
      <c r="G75" s="89">
        <v>1052052.6499999999</v>
      </c>
      <c r="H75" s="90" t="s">
        <v>1076</v>
      </c>
      <c r="I75" s="91"/>
    </row>
    <row r="76" spans="1:9" x14ac:dyDescent="0.2">
      <c r="A76" s="88" t="s">
        <v>1088</v>
      </c>
      <c r="B76" s="88" t="s">
        <v>343</v>
      </c>
      <c r="C76" s="88" t="s">
        <v>308</v>
      </c>
      <c r="D76" s="89">
        <v>-157883816.59</v>
      </c>
      <c r="E76" s="89">
        <v>27515882.43</v>
      </c>
      <c r="F76" s="89">
        <v>29782465.120000001</v>
      </c>
      <c r="G76" s="89">
        <v>-160150399.28</v>
      </c>
      <c r="H76" s="90" t="s">
        <v>1089</v>
      </c>
      <c r="I76" s="91"/>
    </row>
    <row r="77" spans="1:9" x14ac:dyDescent="0.2">
      <c r="A77" s="88" t="s">
        <v>508</v>
      </c>
      <c r="B77" s="88" t="s">
        <v>343</v>
      </c>
      <c r="C77" s="88" t="s">
        <v>308</v>
      </c>
      <c r="D77" s="89"/>
      <c r="E77" s="89">
        <v>59731407.420000002</v>
      </c>
      <c r="F77" s="89">
        <v>3363768.03</v>
      </c>
      <c r="G77" s="89">
        <v>56367639.390000001</v>
      </c>
      <c r="H77" s="90" t="s">
        <v>509</v>
      </c>
      <c r="I77" s="91"/>
    </row>
    <row r="78" spans="1:9" x14ac:dyDescent="0.2">
      <c r="A78" s="88" t="s">
        <v>560</v>
      </c>
      <c r="B78" s="88" t="s">
        <v>343</v>
      </c>
      <c r="C78" s="88" t="s">
        <v>308</v>
      </c>
      <c r="D78" s="89"/>
      <c r="E78" s="89">
        <v>5063774.1900000004</v>
      </c>
      <c r="F78" s="89">
        <f>F70</f>
        <v>67601817.179999992</v>
      </c>
      <c r="G78" s="89">
        <f>G70</f>
        <v>-62538042.990000002</v>
      </c>
      <c r="H78" s="90" t="s">
        <v>561</v>
      </c>
      <c r="I78" s="91"/>
    </row>
    <row r="79" spans="1:9" x14ac:dyDescent="0.2">
      <c r="A79" s="88" t="s">
        <v>1109</v>
      </c>
      <c r="B79" s="88" t="s">
        <v>343</v>
      </c>
      <c r="C79" s="88" t="s">
        <v>308</v>
      </c>
      <c r="D79" s="89"/>
      <c r="E79" s="89"/>
      <c r="F79" s="89"/>
      <c r="G79" s="89"/>
      <c r="H79" s="90" t="s">
        <v>1110</v>
      </c>
      <c r="I79" s="91"/>
    </row>
    <row r="80" spans="1:9" x14ac:dyDescent="0.2">
      <c r="A80" s="88" t="s">
        <v>343</v>
      </c>
      <c r="B80" s="88" t="s">
        <v>343</v>
      </c>
      <c r="C80" s="88" t="s">
        <v>308</v>
      </c>
      <c r="D80" s="89"/>
      <c r="E80" s="89">
        <v>341350567.01999998</v>
      </c>
      <c r="F80" s="89">
        <v>341350567.01999998</v>
      </c>
      <c r="G80" s="89"/>
      <c r="H80" s="90" t="s">
        <v>1107</v>
      </c>
      <c r="I80" s="91"/>
    </row>
    <row r="82" spans="7:7" x14ac:dyDescent="0.2">
      <c r="G82" s="389">
        <f>-G77-G78</f>
        <v>6170403.6000000015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82"/>
  <sheetViews>
    <sheetView topLeftCell="A43" workbookViewId="0">
      <selection activeCell="H76" sqref="H76"/>
    </sheetView>
  </sheetViews>
  <sheetFormatPr defaultColWidth="8.85546875" defaultRowHeight="12.75" x14ac:dyDescent="0.2"/>
  <cols>
    <col min="1" max="1" width="4" style="388" bestFit="1" customWidth="1"/>
    <col min="2" max="2" width="3.5703125" style="388" bestFit="1" customWidth="1"/>
    <col min="3" max="3" width="4.85546875" style="388" bestFit="1" customWidth="1"/>
    <col min="4" max="4" width="14.42578125" style="389" bestFit="1" customWidth="1"/>
    <col min="5" max="6" width="13.7109375" style="389" bestFit="1" customWidth="1"/>
    <col min="7" max="7" width="14.42578125" style="389" bestFit="1" customWidth="1"/>
    <col min="8" max="8" width="60.7109375" style="390" bestFit="1" customWidth="1"/>
    <col min="9" max="9" width="12.2851562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hidden="1" x14ac:dyDescent="0.2">
      <c r="A2" s="388" t="s">
        <v>306</v>
      </c>
      <c r="B2" s="388" t="s">
        <v>343</v>
      </c>
      <c r="C2" s="388" t="s">
        <v>308</v>
      </c>
      <c r="D2" s="389">
        <v>46750119.43</v>
      </c>
      <c r="E2" s="389">
        <v>1880050</v>
      </c>
      <c r="F2" s="389">
        <v>3230721.79</v>
      </c>
      <c r="G2" s="389">
        <v>45399447.640000001</v>
      </c>
      <c r="H2" s="390" t="s">
        <v>344</v>
      </c>
    </row>
    <row r="3" spans="1:9" hidden="1" x14ac:dyDescent="0.2">
      <c r="A3" s="388" t="s">
        <v>345</v>
      </c>
      <c r="B3" s="388" t="s">
        <v>343</v>
      </c>
      <c r="C3" s="388" t="s">
        <v>308</v>
      </c>
      <c r="D3" s="389">
        <v>101043006.48</v>
      </c>
      <c r="E3" s="389">
        <v>5316866.2</v>
      </c>
      <c r="F3" s="389">
        <v>169913.97</v>
      </c>
      <c r="G3" s="389">
        <v>106189958.70999999</v>
      </c>
      <c r="H3" s="390" t="s">
        <v>110</v>
      </c>
    </row>
    <row r="4" spans="1:9" hidden="1" x14ac:dyDescent="0.2">
      <c r="A4" s="88" t="s">
        <v>1007</v>
      </c>
      <c r="B4" s="88" t="s">
        <v>343</v>
      </c>
      <c r="C4" s="88" t="s">
        <v>308</v>
      </c>
      <c r="D4" s="89">
        <v>147793125.91</v>
      </c>
      <c r="E4" s="89">
        <v>7196916.2000000002</v>
      </c>
      <c r="F4" s="89">
        <v>3400635.76</v>
      </c>
      <c r="G4" s="89">
        <v>151589406.34999999</v>
      </c>
      <c r="H4" s="90" t="s">
        <v>7860</v>
      </c>
      <c r="I4" s="91"/>
    </row>
    <row r="5" spans="1:9" hidden="1" x14ac:dyDescent="0.2">
      <c r="A5" s="388" t="s">
        <v>349</v>
      </c>
      <c r="B5" s="388" t="s">
        <v>343</v>
      </c>
      <c r="C5" s="388" t="s">
        <v>308</v>
      </c>
      <c r="D5" s="389">
        <v>35516</v>
      </c>
      <c r="F5" s="389">
        <v>35516</v>
      </c>
      <c r="H5" s="390" t="s">
        <v>350</v>
      </c>
    </row>
    <row r="6" spans="1:9" hidden="1" x14ac:dyDescent="0.2">
      <c r="A6" s="388" t="s">
        <v>351</v>
      </c>
      <c r="B6" s="388" t="s">
        <v>343</v>
      </c>
      <c r="C6" s="388" t="s">
        <v>308</v>
      </c>
      <c r="D6" s="389">
        <v>9742295.5500000007</v>
      </c>
      <c r="E6" s="389">
        <v>1609542</v>
      </c>
      <c r="F6" s="389">
        <v>268342</v>
      </c>
      <c r="G6" s="389">
        <v>11083495.550000001</v>
      </c>
      <c r="H6" s="390" t="s">
        <v>6633</v>
      </c>
    </row>
    <row r="7" spans="1:9" hidden="1" x14ac:dyDescent="0.2">
      <c r="A7" s="388" t="s">
        <v>325</v>
      </c>
      <c r="B7" s="388" t="s">
        <v>343</v>
      </c>
      <c r="C7" s="388" t="s">
        <v>308</v>
      </c>
      <c r="D7" s="389">
        <v>-8543429.5500000007</v>
      </c>
      <c r="E7" s="389">
        <v>303858</v>
      </c>
      <c r="F7" s="389">
        <v>648904</v>
      </c>
      <c r="G7" s="389">
        <v>-8888475.5500000007</v>
      </c>
      <c r="H7" s="390" t="s">
        <v>355</v>
      </c>
    </row>
    <row r="8" spans="1:9" hidden="1" x14ac:dyDescent="0.2">
      <c r="A8" s="388" t="s">
        <v>327</v>
      </c>
      <c r="B8" s="388" t="s">
        <v>343</v>
      </c>
      <c r="C8" s="388" t="s">
        <v>308</v>
      </c>
      <c r="D8" s="389">
        <v>3388648.8</v>
      </c>
      <c r="E8" s="389">
        <v>122561</v>
      </c>
      <c r="F8" s="389">
        <v>273319</v>
      </c>
      <c r="G8" s="389">
        <v>3237890.8</v>
      </c>
      <c r="H8" s="390" t="s">
        <v>7861</v>
      </c>
    </row>
    <row r="9" spans="1:9" hidden="1" x14ac:dyDescent="0.2">
      <c r="A9" s="388" t="s">
        <v>359</v>
      </c>
      <c r="B9" s="388" t="s">
        <v>343</v>
      </c>
      <c r="C9" s="388" t="s">
        <v>308</v>
      </c>
      <c r="D9" s="389">
        <v>-3090228.8</v>
      </c>
      <c r="E9" s="389">
        <v>273319</v>
      </c>
      <c r="F9" s="389">
        <v>206630</v>
      </c>
      <c r="G9" s="389">
        <v>-3023539.8</v>
      </c>
      <c r="H9" s="390" t="s">
        <v>361</v>
      </c>
    </row>
    <row r="10" spans="1:9" hidden="1" x14ac:dyDescent="0.2">
      <c r="A10" s="388" t="s">
        <v>362</v>
      </c>
      <c r="B10" s="388" t="s">
        <v>343</v>
      </c>
      <c r="C10" s="388" t="s">
        <v>308</v>
      </c>
      <c r="D10" s="389">
        <v>60500</v>
      </c>
      <c r="E10" s="389">
        <v>1677803</v>
      </c>
      <c r="F10" s="389">
        <v>1738303</v>
      </c>
      <c r="H10" s="390" t="s">
        <v>366</v>
      </c>
    </row>
    <row r="11" spans="1:9" hidden="1" x14ac:dyDescent="0.2">
      <c r="A11" s="388" t="s">
        <v>367</v>
      </c>
      <c r="B11" s="388" t="s">
        <v>343</v>
      </c>
      <c r="C11" s="388" t="s">
        <v>308</v>
      </c>
      <c r="E11" s="389">
        <v>16552.8</v>
      </c>
      <c r="F11" s="389">
        <v>16552.8</v>
      </c>
      <c r="H11" s="390" t="s">
        <v>369</v>
      </c>
    </row>
    <row r="12" spans="1:9" hidden="1" x14ac:dyDescent="0.2">
      <c r="A12" s="388" t="s">
        <v>370</v>
      </c>
      <c r="B12" s="388" t="s">
        <v>343</v>
      </c>
      <c r="C12" s="388" t="s">
        <v>308</v>
      </c>
      <c r="D12" s="389">
        <v>13797</v>
      </c>
      <c r="E12" s="389">
        <v>658730</v>
      </c>
      <c r="F12" s="389">
        <v>656692</v>
      </c>
      <c r="G12" s="389">
        <v>15835</v>
      </c>
      <c r="H12" s="390" t="s">
        <v>372</v>
      </c>
    </row>
    <row r="13" spans="1:9" hidden="1" x14ac:dyDescent="0.2">
      <c r="A13" s="388" t="s">
        <v>373</v>
      </c>
      <c r="B13" s="388" t="s">
        <v>343</v>
      </c>
      <c r="C13" s="388" t="s">
        <v>308</v>
      </c>
      <c r="D13" s="389">
        <v>129960</v>
      </c>
      <c r="E13" s="389">
        <v>379200</v>
      </c>
      <c r="F13" s="389">
        <v>361440</v>
      </c>
      <c r="G13" s="389">
        <v>147720</v>
      </c>
      <c r="H13" s="390" t="s">
        <v>375</v>
      </c>
    </row>
    <row r="14" spans="1:9" hidden="1" x14ac:dyDescent="0.2">
      <c r="A14" s="388" t="s">
        <v>376</v>
      </c>
      <c r="B14" s="388" t="s">
        <v>343</v>
      </c>
      <c r="C14" s="388" t="s">
        <v>308</v>
      </c>
      <c r="E14" s="389">
        <v>10668740</v>
      </c>
      <c r="F14" s="389">
        <v>10668740</v>
      </c>
      <c r="H14" s="390" t="s">
        <v>377</v>
      </c>
    </row>
    <row r="15" spans="1:9" hidden="1" x14ac:dyDescent="0.2">
      <c r="A15" s="388" t="s">
        <v>378</v>
      </c>
      <c r="B15" s="388" t="s">
        <v>343</v>
      </c>
      <c r="C15" s="388" t="s">
        <v>308</v>
      </c>
      <c r="D15" s="389">
        <v>15738565.32</v>
      </c>
      <c r="E15" s="389">
        <v>51181229.219999999</v>
      </c>
      <c r="F15" s="389">
        <v>47313041.359999999</v>
      </c>
      <c r="G15" s="389">
        <v>19606753.18</v>
      </c>
      <c r="H15" s="390" t="s">
        <v>7864</v>
      </c>
    </row>
    <row r="16" spans="1:9" hidden="1" x14ac:dyDescent="0.2">
      <c r="A16" s="88" t="s">
        <v>1012</v>
      </c>
      <c r="B16" s="88" t="s">
        <v>343</v>
      </c>
      <c r="C16" s="88" t="s">
        <v>308</v>
      </c>
      <c r="D16" s="89">
        <v>17475624.32</v>
      </c>
      <c r="E16" s="89">
        <v>66891535.020000003</v>
      </c>
      <c r="F16" s="89">
        <v>62187480.159999996</v>
      </c>
      <c r="G16" s="89">
        <v>22179679.18</v>
      </c>
      <c r="H16" s="90" t="s">
        <v>7865</v>
      </c>
      <c r="I16" s="91"/>
    </row>
    <row r="17" spans="1:8" hidden="1" x14ac:dyDescent="0.2">
      <c r="A17" s="388" t="s">
        <v>394</v>
      </c>
      <c r="B17" s="388" t="s">
        <v>343</v>
      </c>
      <c r="C17" s="388" t="s">
        <v>308</v>
      </c>
      <c r="D17" s="389">
        <v>645439.5</v>
      </c>
      <c r="E17" s="389">
        <v>37914650.789999999</v>
      </c>
      <c r="F17" s="389">
        <v>38122364.090000004</v>
      </c>
      <c r="G17" s="389">
        <v>437726.2</v>
      </c>
      <c r="H17" s="390" t="s">
        <v>799</v>
      </c>
    </row>
    <row r="18" spans="1:8" hidden="1" x14ac:dyDescent="0.2">
      <c r="A18" s="388" t="s">
        <v>800</v>
      </c>
      <c r="B18" s="388" t="s">
        <v>343</v>
      </c>
      <c r="C18" s="388" t="s">
        <v>308</v>
      </c>
      <c r="D18" s="389">
        <v>902851.2</v>
      </c>
      <c r="E18" s="389">
        <v>220604.63</v>
      </c>
      <c r="F18" s="389">
        <v>1123455.83</v>
      </c>
      <c r="H18" s="390" t="s">
        <v>802</v>
      </c>
    </row>
    <row r="19" spans="1:8" hidden="1" x14ac:dyDescent="0.2">
      <c r="A19" s="388" t="s">
        <v>803</v>
      </c>
      <c r="B19" s="388" t="s">
        <v>343</v>
      </c>
      <c r="C19" s="388" t="s">
        <v>308</v>
      </c>
      <c r="D19" s="389">
        <v>469790</v>
      </c>
      <c r="E19" s="389">
        <v>1719698.2</v>
      </c>
      <c r="F19" s="389">
        <v>1719698.2</v>
      </c>
      <c r="G19" s="389">
        <v>469790</v>
      </c>
      <c r="H19" s="390" t="s">
        <v>804</v>
      </c>
    </row>
    <row r="20" spans="1:8" hidden="1" x14ac:dyDescent="0.2">
      <c r="A20" s="388" t="s">
        <v>604</v>
      </c>
      <c r="B20" s="388" t="s">
        <v>343</v>
      </c>
      <c r="C20" s="388" t="s">
        <v>308</v>
      </c>
      <c r="D20" s="389">
        <v>100000</v>
      </c>
      <c r="E20" s="389">
        <v>5000000</v>
      </c>
      <c r="F20" s="389">
        <v>5000000</v>
      </c>
      <c r="G20" s="389">
        <v>100000</v>
      </c>
      <c r="H20" s="390" t="s">
        <v>116</v>
      </c>
    </row>
    <row r="21" spans="1:8" hidden="1" x14ac:dyDescent="0.2">
      <c r="A21" s="388" t="s">
        <v>807</v>
      </c>
      <c r="B21" s="388" t="s">
        <v>343</v>
      </c>
      <c r="C21" s="388" t="s">
        <v>308</v>
      </c>
      <c r="D21" s="389">
        <v>-558</v>
      </c>
      <c r="E21" s="389">
        <v>5832130.1399999997</v>
      </c>
      <c r="F21" s="389">
        <v>5865372.1399999997</v>
      </c>
      <c r="G21" s="389">
        <v>-33800</v>
      </c>
      <c r="H21" s="390" t="s">
        <v>810</v>
      </c>
    </row>
    <row r="22" spans="1:8" hidden="1" x14ac:dyDescent="0.2">
      <c r="A22" s="388" t="s">
        <v>811</v>
      </c>
      <c r="B22" s="388" t="s">
        <v>343</v>
      </c>
      <c r="C22" s="388" t="s">
        <v>308</v>
      </c>
      <c r="D22" s="389">
        <v>-14451.69</v>
      </c>
      <c r="E22" s="389">
        <v>415212.11</v>
      </c>
      <c r="F22" s="389">
        <v>416159.72</v>
      </c>
      <c r="G22" s="389">
        <v>-15399.3</v>
      </c>
      <c r="H22" s="390" t="s">
        <v>813</v>
      </c>
    </row>
    <row r="23" spans="1:8" hidden="1" x14ac:dyDescent="0.2">
      <c r="A23" s="388" t="s">
        <v>814</v>
      </c>
      <c r="B23" s="388" t="s">
        <v>343</v>
      </c>
      <c r="C23" s="388" t="s">
        <v>308</v>
      </c>
      <c r="E23" s="389">
        <v>4663150.51</v>
      </c>
      <c r="F23" s="389">
        <v>4985661.2300000004</v>
      </c>
      <c r="G23" s="389">
        <v>-322510.71999999997</v>
      </c>
      <c r="H23" s="390" t="s">
        <v>817</v>
      </c>
    </row>
    <row r="24" spans="1:8" hidden="1" x14ac:dyDescent="0.2">
      <c r="A24" s="388" t="s">
        <v>818</v>
      </c>
      <c r="B24" s="388" t="s">
        <v>343</v>
      </c>
      <c r="C24" s="388" t="s">
        <v>308</v>
      </c>
      <c r="D24" s="389">
        <v>-383078</v>
      </c>
      <c r="E24" s="389">
        <v>7406895</v>
      </c>
      <c r="F24" s="389">
        <v>7415105</v>
      </c>
      <c r="G24" s="389">
        <v>-391288</v>
      </c>
      <c r="H24" s="390" t="s">
        <v>824</v>
      </c>
    </row>
    <row r="25" spans="1:8" hidden="1" x14ac:dyDescent="0.2">
      <c r="A25" s="388" t="s">
        <v>825</v>
      </c>
      <c r="B25" s="388" t="s">
        <v>343</v>
      </c>
      <c r="C25" s="388" t="s">
        <v>308</v>
      </c>
      <c r="E25" s="389">
        <v>42270</v>
      </c>
      <c r="F25" s="389">
        <v>42270</v>
      </c>
      <c r="H25" s="390" t="s">
        <v>827</v>
      </c>
    </row>
    <row r="26" spans="1:8" hidden="1" x14ac:dyDescent="0.2">
      <c r="A26" s="388" t="s">
        <v>828</v>
      </c>
      <c r="B26" s="388" t="s">
        <v>343</v>
      </c>
      <c r="C26" s="388" t="s">
        <v>308</v>
      </c>
      <c r="D26" s="389">
        <v>-304123</v>
      </c>
      <c r="E26" s="389">
        <v>3319709</v>
      </c>
      <c r="F26" s="389">
        <v>3330799</v>
      </c>
      <c r="G26" s="389">
        <v>-315213</v>
      </c>
      <c r="H26" s="390" t="s">
        <v>831</v>
      </c>
    </row>
    <row r="27" spans="1:8" hidden="1" x14ac:dyDescent="0.2">
      <c r="A27" s="388" t="s">
        <v>832</v>
      </c>
      <c r="B27" s="388" t="s">
        <v>343</v>
      </c>
      <c r="C27" s="388" t="s">
        <v>308</v>
      </c>
      <c r="D27" s="389">
        <v>-2655326.33</v>
      </c>
      <c r="E27" s="389">
        <v>20383822.09</v>
      </c>
      <c r="F27" s="389">
        <v>19432945.420000002</v>
      </c>
      <c r="G27" s="389">
        <v>-1704449.66</v>
      </c>
      <c r="H27" s="390" t="s">
        <v>844</v>
      </c>
    </row>
    <row r="28" spans="1:8" hidden="1" x14ac:dyDescent="0.2">
      <c r="A28" s="388" t="s">
        <v>845</v>
      </c>
      <c r="B28" s="388" t="s">
        <v>343</v>
      </c>
      <c r="C28" s="388" t="s">
        <v>308</v>
      </c>
      <c r="D28" s="389">
        <v>-158240</v>
      </c>
      <c r="E28" s="389">
        <v>1590640</v>
      </c>
      <c r="F28" s="389">
        <v>1529500</v>
      </c>
      <c r="G28" s="389">
        <v>-97100</v>
      </c>
      <c r="H28" s="390" t="s">
        <v>846</v>
      </c>
    </row>
    <row r="29" spans="1:8" hidden="1" x14ac:dyDescent="0.2">
      <c r="A29" s="388" t="s">
        <v>847</v>
      </c>
      <c r="B29" s="388" t="s">
        <v>343</v>
      </c>
      <c r="C29" s="388" t="s">
        <v>308</v>
      </c>
      <c r="D29" s="389">
        <v>-129804</v>
      </c>
      <c r="E29" s="389">
        <v>1452408</v>
      </c>
      <c r="F29" s="389">
        <v>1451729</v>
      </c>
      <c r="G29" s="389">
        <v>-129125</v>
      </c>
      <c r="H29" s="390" t="s">
        <v>849</v>
      </c>
    </row>
    <row r="30" spans="1:8" hidden="1" x14ac:dyDescent="0.2">
      <c r="A30" s="388" t="s">
        <v>850</v>
      </c>
      <c r="B30" s="388" t="s">
        <v>343</v>
      </c>
      <c r="C30" s="388" t="s">
        <v>308</v>
      </c>
      <c r="D30" s="389">
        <v>1637066.05</v>
      </c>
      <c r="E30" s="389">
        <v>2590295.7799999998</v>
      </c>
      <c r="F30" s="389">
        <v>2815412.92</v>
      </c>
      <c r="G30" s="389">
        <v>1411948.91</v>
      </c>
      <c r="H30" s="390" t="s">
        <v>855</v>
      </c>
    </row>
    <row r="31" spans="1:8" hidden="1" x14ac:dyDescent="0.2">
      <c r="A31" s="388" t="s">
        <v>1065</v>
      </c>
      <c r="B31" s="388" t="s">
        <v>343</v>
      </c>
      <c r="C31" s="388" t="s">
        <v>308</v>
      </c>
      <c r="D31" s="389">
        <v>1018684</v>
      </c>
      <c r="E31" s="389">
        <v>1330192</v>
      </c>
      <c r="F31" s="389">
        <v>1206298</v>
      </c>
      <c r="G31" s="389">
        <v>1142578</v>
      </c>
      <c r="H31" s="390" t="s">
        <v>1068</v>
      </c>
    </row>
    <row r="32" spans="1:8" hidden="1" x14ac:dyDescent="0.2">
      <c r="A32" s="388" t="s">
        <v>608</v>
      </c>
      <c r="B32" s="388" t="s">
        <v>343</v>
      </c>
      <c r="C32" s="388" t="s">
        <v>308</v>
      </c>
      <c r="D32" s="389">
        <v>82048.89</v>
      </c>
      <c r="E32" s="389">
        <v>254615.55</v>
      </c>
      <c r="F32" s="389">
        <v>329553.33</v>
      </c>
      <c r="G32" s="389">
        <v>7111.11</v>
      </c>
      <c r="H32" s="390" t="s">
        <v>609</v>
      </c>
    </row>
    <row r="33" spans="1:9" hidden="1" x14ac:dyDescent="0.2">
      <c r="A33" s="388" t="s">
        <v>856</v>
      </c>
      <c r="B33" s="388" t="s">
        <v>343</v>
      </c>
      <c r="C33" s="388" t="s">
        <v>308</v>
      </c>
      <c r="D33" s="389">
        <v>-158245.97</v>
      </c>
      <c r="E33" s="389">
        <v>6469614.0700000003</v>
      </c>
      <c r="F33" s="389">
        <v>6560065.2400000002</v>
      </c>
      <c r="G33" s="389">
        <v>-248697.14</v>
      </c>
      <c r="H33" s="390" t="s">
        <v>857</v>
      </c>
    </row>
    <row r="34" spans="1:9" hidden="1" x14ac:dyDescent="0.2">
      <c r="A34" s="88" t="s">
        <v>1075</v>
      </c>
      <c r="B34" s="88" t="s">
        <v>343</v>
      </c>
      <c r="C34" s="88" t="s">
        <v>308</v>
      </c>
      <c r="D34" s="89">
        <v>1052052.6499999999</v>
      </c>
      <c r="E34" s="89">
        <v>100605907.87</v>
      </c>
      <c r="F34" s="89">
        <v>101346389.12</v>
      </c>
      <c r="G34" s="89">
        <v>311571.40000000002</v>
      </c>
      <c r="H34" s="90" t="s">
        <v>1076</v>
      </c>
      <c r="I34" s="91"/>
    </row>
    <row r="35" spans="1:9" hidden="1" x14ac:dyDescent="0.2">
      <c r="A35" s="388" t="s">
        <v>859</v>
      </c>
      <c r="B35" s="388" t="s">
        <v>343</v>
      </c>
      <c r="C35" s="388" t="s">
        <v>308</v>
      </c>
      <c r="D35" s="389">
        <v>-90932002</v>
      </c>
      <c r="G35" s="389">
        <v>-90932002</v>
      </c>
      <c r="H35" s="390" t="s">
        <v>861</v>
      </c>
    </row>
    <row r="36" spans="1:9" hidden="1" x14ac:dyDescent="0.2">
      <c r="A36" s="388" t="s">
        <v>337</v>
      </c>
      <c r="B36" s="388" t="s">
        <v>343</v>
      </c>
      <c r="C36" s="388" t="s">
        <v>308</v>
      </c>
      <c r="D36" s="389">
        <v>-2196867.54</v>
      </c>
      <c r="G36" s="389">
        <v>-2196867.54</v>
      </c>
      <c r="H36" s="390" t="s">
        <v>862</v>
      </c>
    </row>
    <row r="37" spans="1:9" hidden="1" x14ac:dyDescent="0.2">
      <c r="A37" s="388" t="s">
        <v>338</v>
      </c>
      <c r="B37" s="388" t="s">
        <v>343</v>
      </c>
      <c r="C37" s="388" t="s">
        <v>308</v>
      </c>
      <c r="D37" s="389">
        <v>-35433564.640000001</v>
      </c>
      <c r="F37" s="389">
        <v>6170403.5999999996</v>
      </c>
      <c r="G37" s="389">
        <v>-41603968.240000002</v>
      </c>
      <c r="H37" s="390" t="s">
        <v>865</v>
      </c>
    </row>
    <row r="38" spans="1:9" hidden="1" x14ac:dyDescent="0.2">
      <c r="A38" s="388" t="s">
        <v>872</v>
      </c>
      <c r="B38" s="388" t="s">
        <v>343</v>
      </c>
      <c r="C38" s="388" t="s">
        <v>308</v>
      </c>
      <c r="D38" s="389">
        <v>-6170403.5999999996</v>
      </c>
      <c r="E38" s="389">
        <v>6170403.5999999996</v>
      </c>
      <c r="H38" s="390" t="s">
        <v>7875</v>
      </c>
    </row>
    <row r="39" spans="1:9" hidden="1" x14ac:dyDescent="0.2">
      <c r="A39" s="388" t="s">
        <v>875</v>
      </c>
      <c r="B39" s="388" t="s">
        <v>343</v>
      </c>
      <c r="C39" s="388" t="s">
        <v>308</v>
      </c>
      <c r="D39" s="389">
        <v>-2960849.89</v>
      </c>
      <c r="E39" s="389">
        <v>7795068.5099999998</v>
      </c>
      <c r="F39" s="389">
        <v>8064237.6500000004</v>
      </c>
      <c r="G39" s="389">
        <v>-3230019.03</v>
      </c>
      <c r="H39" s="390" t="s">
        <v>878</v>
      </c>
    </row>
    <row r="40" spans="1:9" hidden="1" x14ac:dyDescent="0.2">
      <c r="A40" s="388" t="s">
        <v>879</v>
      </c>
      <c r="B40" s="388" t="s">
        <v>343</v>
      </c>
      <c r="C40" s="388" t="s">
        <v>308</v>
      </c>
      <c r="D40" s="389">
        <v>-26616283.210000001</v>
      </c>
      <c r="E40" s="389">
        <v>6891848.96</v>
      </c>
      <c r="F40" s="389">
        <v>8485294.6500000004</v>
      </c>
      <c r="G40" s="389">
        <v>-28209728.899999999</v>
      </c>
      <c r="H40" s="390" t="s">
        <v>886</v>
      </c>
    </row>
    <row r="41" spans="1:9" hidden="1" x14ac:dyDescent="0.2">
      <c r="A41" s="388" t="s">
        <v>890</v>
      </c>
      <c r="B41" s="388" t="s">
        <v>343</v>
      </c>
      <c r="C41" s="388" t="s">
        <v>308</v>
      </c>
      <c r="D41" s="389">
        <v>-2010832</v>
      </c>
      <c r="E41" s="389">
        <v>2714332</v>
      </c>
      <c r="F41" s="389">
        <v>2774632</v>
      </c>
      <c r="G41" s="389">
        <v>-2071132</v>
      </c>
      <c r="H41" s="390" t="s">
        <v>892</v>
      </c>
    </row>
    <row r="42" spans="1:9" hidden="1" x14ac:dyDescent="0.2">
      <c r="A42" s="88" t="s">
        <v>1088</v>
      </c>
      <c r="B42" s="88" t="s">
        <v>343</v>
      </c>
      <c r="C42" s="88" t="s">
        <v>308</v>
      </c>
      <c r="D42" s="89">
        <v>-166320802.88</v>
      </c>
      <c r="E42" s="89">
        <v>23571653.07</v>
      </c>
      <c r="F42" s="89">
        <v>25494567.899999999</v>
      </c>
      <c r="G42" s="89">
        <v>-168243717.71000001</v>
      </c>
      <c r="H42" s="90" t="s">
        <v>7876</v>
      </c>
      <c r="I42" s="91"/>
    </row>
    <row r="43" spans="1:9" x14ac:dyDescent="0.2">
      <c r="A43" s="388" t="s">
        <v>893</v>
      </c>
      <c r="B43" s="388" t="s">
        <v>343</v>
      </c>
      <c r="C43" s="388" t="s">
        <v>308</v>
      </c>
      <c r="E43" s="389">
        <v>9703587.9399999995</v>
      </c>
      <c r="G43" s="389">
        <v>9703587.9399999995</v>
      </c>
      <c r="H43" s="390" t="s">
        <v>896</v>
      </c>
    </row>
    <row r="44" spans="1:9" x14ac:dyDescent="0.2">
      <c r="A44" s="388" t="s">
        <v>897</v>
      </c>
      <c r="B44" s="388" t="s">
        <v>343</v>
      </c>
      <c r="C44" s="388" t="s">
        <v>308</v>
      </c>
      <c r="F44" s="389">
        <v>218934.22</v>
      </c>
      <c r="G44" s="389">
        <v>-218934.22</v>
      </c>
      <c r="H44" s="390" t="s">
        <v>899</v>
      </c>
    </row>
    <row r="45" spans="1:9" x14ac:dyDescent="0.2">
      <c r="A45" s="388" t="s">
        <v>900</v>
      </c>
      <c r="B45" s="388" t="s">
        <v>343</v>
      </c>
      <c r="C45" s="388" t="s">
        <v>308</v>
      </c>
      <c r="E45" s="389">
        <v>8203569.4400000004</v>
      </c>
      <c r="G45" s="389">
        <v>8203569.4400000004</v>
      </c>
      <c r="H45" s="390" t="s">
        <v>904</v>
      </c>
    </row>
    <row r="46" spans="1:9" x14ac:dyDescent="0.2">
      <c r="A46" s="388" t="s">
        <v>905</v>
      </c>
      <c r="B46" s="388" t="s">
        <v>343</v>
      </c>
      <c r="C46" s="388" t="s">
        <v>308</v>
      </c>
      <c r="F46" s="389">
        <v>178760.97</v>
      </c>
      <c r="G46" s="389">
        <v>-178760.97</v>
      </c>
      <c r="H46" s="390" t="s">
        <v>908</v>
      </c>
    </row>
    <row r="47" spans="1:9" x14ac:dyDescent="0.2">
      <c r="A47" s="388" t="s">
        <v>909</v>
      </c>
      <c r="B47" s="388" t="s">
        <v>343</v>
      </c>
      <c r="C47" s="388" t="s">
        <v>308</v>
      </c>
      <c r="E47" s="389">
        <v>7669160.2400000002</v>
      </c>
      <c r="G47" s="389">
        <v>7669160.2400000002</v>
      </c>
      <c r="H47" s="390" t="s">
        <v>912</v>
      </c>
    </row>
    <row r="48" spans="1:9" x14ac:dyDescent="0.2">
      <c r="A48" s="388" t="s">
        <v>913</v>
      </c>
      <c r="B48" s="388" t="s">
        <v>343</v>
      </c>
      <c r="C48" s="388" t="s">
        <v>308</v>
      </c>
      <c r="F48" s="389">
        <v>400410.25</v>
      </c>
      <c r="G48" s="389">
        <v>-400410.25</v>
      </c>
      <c r="H48" s="390" t="s">
        <v>915</v>
      </c>
    </row>
    <row r="49" spans="1:9" x14ac:dyDescent="0.2">
      <c r="A49" s="388" t="s">
        <v>919</v>
      </c>
      <c r="B49" s="388" t="s">
        <v>343</v>
      </c>
      <c r="C49" s="388" t="s">
        <v>308</v>
      </c>
      <c r="E49" s="389">
        <v>2897435.96</v>
      </c>
      <c r="F49" s="389">
        <v>371455</v>
      </c>
      <c r="G49" s="389">
        <v>2525980.96</v>
      </c>
      <c r="H49" s="390" t="s">
        <v>937</v>
      </c>
    </row>
    <row r="50" spans="1:9" x14ac:dyDescent="0.2">
      <c r="A50" s="388" t="s">
        <v>938</v>
      </c>
      <c r="B50" s="388" t="s">
        <v>343</v>
      </c>
      <c r="C50" s="388" t="s">
        <v>308</v>
      </c>
      <c r="E50" s="389">
        <v>19770091.07</v>
      </c>
      <c r="G50" s="389">
        <v>19770091.07</v>
      </c>
      <c r="H50" s="390" t="s">
        <v>486</v>
      </c>
    </row>
    <row r="51" spans="1:9" x14ac:dyDescent="0.2">
      <c r="A51" s="388" t="s">
        <v>487</v>
      </c>
      <c r="B51" s="388" t="s">
        <v>343</v>
      </c>
      <c r="C51" s="388" t="s">
        <v>308</v>
      </c>
      <c r="E51" s="389">
        <v>408393.62</v>
      </c>
      <c r="G51" s="389">
        <v>408393.62</v>
      </c>
      <c r="H51" s="390" t="s">
        <v>491</v>
      </c>
    </row>
    <row r="52" spans="1:9" x14ac:dyDescent="0.2">
      <c r="A52" s="388" t="s">
        <v>492</v>
      </c>
      <c r="B52" s="388" t="s">
        <v>343</v>
      </c>
      <c r="C52" s="388" t="s">
        <v>308</v>
      </c>
      <c r="E52" s="389">
        <v>167498.12</v>
      </c>
      <c r="G52" s="389">
        <v>167498.12</v>
      </c>
      <c r="H52" s="390" t="s">
        <v>7889</v>
      </c>
    </row>
    <row r="53" spans="1:9" x14ac:dyDescent="0.2">
      <c r="A53" s="388" t="s">
        <v>496</v>
      </c>
      <c r="B53" s="388" t="s">
        <v>343</v>
      </c>
      <c r="C53" s="388" t="s">
        <v>308</v>
      </c>
      <c r="E53" s="389">
        <v>1350671.79</v>
      </c>
      <c r="G53" s="389">
        <v>1350671.79</v>
      </c>
      <c r="H53" s="390" t="s">
        <v>7891</v>
      </c>
    </row>
    <row r="54" spans="1:9" x14ac:dyDescent="0.2">
      <c r="A54" s="388" t="s">
        <v>499</v>
      </c>
      <c r="B54" s="388" t="s">
        <v>343</v>
      </c>
      <c r="C54" s="388" t="s">
        <v>308</v>
      </c>
      <c r="E54" s="389">
        <v>75000</v>
      </c>
      <c r="G54" s="389">
        <v>75000</v>
      </c>
      <c r="H54" s="390" t="s">
        <v>276</v>
      </c>
    </row>
    <row r="55" spans="1:9" x14ac:dyDescent="0.2">
      <c r="A55" s="388" t="s">
        <v>501</v>
      </c>
      <c r="B55" s="388" t="s">
        <v>343</v>
      </c>
      <c r="C55" s="388" t="s">
        <v>308</v>
      </c>
      <c r="E55" s="389">
        <v>2774632</v>
      </c>
      <c r="G55" s="389">
        <v>2774632</v>
      </c>
      <c r="H55" s="390" t="s">
        <v>503</v>
      </c>
    </row>
    <row r="56" spans="1:9" x14ac:dyDescent="0.2">
      <c r="A56" s="388" t="s">
        <v>504</v>
      </c>
      <c r="B56" s="388" t="s">
        <v>343</v>
      </c>
      <c r="C56" s="388" t="s">
        <v>308</v>
      </c>
      <c r="E56" s="389">
        <v>2100</v>
      </c>
      <c r="G56" s="389">
        <v>2100</v>
      </c>
      <c r="H56" s="390" t="s">
        <v>505</v>
      </c>
    </row>
    <row r="57" spans="1:9" x14ac:dyDescent="0.2">
      <c r="A57" s="388" t="s">
        <v>627</v>
      </c>
      <c r="B57" s="388" t="s">
        <v>343</v>
      </c>
      <c r="C57" s="388" t="s">
        <v>308</v>
      </c>
      <c r="E57" s="389">
        <v>1529500</v>
      </c>
      <c r="G57" s="389">
        <v>1529500</v>
      </c>
      <c r="H57" s="390" t="s">
        <v>628</v>
      </c>
    </row>
    <row r="58" spans="1:9" x14ac:dyDescent="0.2">
      <c r="A58" s="88" t="s">
        <v>508</v>
      </c>
      <c r="B58" s="88" t="s">
        <v>343</v>
      </c>
      <c r="C58" s="88" t="s">
        <v>308</v>
      </c>
      <c r="D58" s="89"/>
      <c r="E58" s="89">
        <v>54551640.18</v>
      </c>
      <c r="F58" s="89">
        <v>1169560.44</v>
      </c>
      <c r="G58" s="89">
        <v>53382079.740000002</v>
      </c>
      <c r="H58" s="90" t="s">
        <v>509</v>
      </c>
      <c r="I58" s="91"/>
    </row>
    <row r="59" spans="1:9" x14ac:dyDescent="0.2">
      <c r="A59" s="388" t="s">
        <v>510</v>
      </c>
      <c r="B59" s="388" t="s">
        <v>343</v>
      </c>
      <c r="C59" s="388" t="s">
        <v>308</v>
      </c>
      <c r="F59" s="389">
        <v>43430513</v>
      </c>
      <c r="G59" s="389">
        <v>-43430513</v>
      </c>
      <c r="H59" s="390" t="s">
        <v>523</v>
      </c>
    </row>
    <row r="60" spans="1:9" x14ac:dyDescent="0.2">
      <c r="A60" s="388" t="s">
        <v>524</v>
      </c>
      <c r="B60" s="388" t="s">
        <v>343</v>
      </c>
      <c r="C60" s="388" t="s">
        <v>308</v>
      </c>
      <c r="E60" s="389">
        <v>2602286.9900000002</v>
      </c>
      <c r="G60" s="389">
        <v>2602286.9900000002</v>
      </c>
      <c r="H60" s="390" t="s">
        <v>526</v>
      </c>
    </row>
    <row r="61" spans="1:9" x14ac:dyDescent="0.2">
      <c r="A61" s="388" t="s">
        <v>527</v>
      </c>
      <c r="B61" s="388" t="s">
        <v>343</v>
      </c>
      <c r="C61" s="388" t="s">
        <v>308</v>
      </c>
      <c r="F61" s="389">
        <v>6713087.9900000002</v>
      </c>
      <c r="G61" s="389">
        <v>-6713087.9900000002</v>
      </c>
      <c r="H61" s="390" t="s">
        <v>529</v>
      </c>
    </row>
    <row r="62" spans="1:9" x14ac:dyDescent="0.2">
      <c r="A62" s="388" t="s">
        <v>530</v>
      </c>
      <c r="B62" s="388" t="s">
        <v>343</v>
      </c>
      <c r="C62" s="388" t="s">
        <v>308</v>
      </c>
      <c r="E62" s="389">
        <v>281725.21000000002</v>
      </c>
      <c r="G62" s="389">
        <v>281725.21000000002</v>
      </c>
      <c r="H62" s="390" t="s">
        <v>533</v>
      </c>
    </row>
    <row r="63" spans="1:9" x14ac:dyDescent="0.2">
      <c r="A63" s="388" t="s">
        <v>534</v>
      </c>
      <c r="B63" s="388" t="s">
        <v>343</v>
      </c>
      <c r="C63" s="388" t="s">
        <v>308</v>
      </c>
      <c r="F63" s="389">
        <v>7394658.2599999998</v>
      </c>
      <c r="G63" s="389">
        <v>-7394658.2599999998</v>
      </c>
      <c r="H63" s="390" t="s">
        <v>536</v>
      </c>
    </row>
    <row r="64" spans="1:9" x14ac:dyDescent="0.2">
      <c r="A64" s="388" t="s">
        <v>636</v>
      </c>
      <c r="B64" s="388" t="s">
        <v>343</v>
      </c>
      <c r="C64" s="388" t="s">
        <v>308</v>
      </c>
      <c r="E64" s="389">
        <v>395077.41</v>
      </c>
      <c r="G64" s="389">
        <v>395077.41</v>
      </c>
      <c r="H64" s="390" t="s">
        <v>638</v>
      </c>
    </row>
    <row r="65" spans="1:9" x14ac:dyDescent="0.2">
      <c r="A65" s="388" t="s">
        <v>537</v>
      </c>
      <c r="B65" s="388" t="s">
        <v>343</v>
      </c>
      <c r="C65" s="388" t="s">
        <v>308</v>
      </c>
      <c r="F65" s="389">
        <v>723161.58</v>
      </c>
      <c r="G65" s="389">
        <v>-723161.58</v>
      </c>
      <c r="H65" s="390" t="s">
        <v>7895</v>
      </c>
    </row>
    <row r="66" spans="1:9" x14ac:dyDescent="0.2">
      <c r="A66" s="388" t="s">
        <v>540</v>
      </c>
      <c r="B66" s="388" t="s">
        <v>343</v>
      </c>
      <c r="C66" s="388" t="s">
        <v>308</v>
      </c>
      <c r="E66" s="389">
        <v>0.05</v>
      </c>
      <c r="F66" s="389">
        <v>4185.88</v>
      </c>
      <c r="G66" s="389">
        <v>-4185.83</v>
      </c>
      <c r="H66" s="390" t="s">
        <v>544</v>
      </c>
      <c r="I66" s="94">
        <f>G66+G69</f>
        <v>-2718517.83</v>
      </c>
    </row>
    <row r="67" spans="1:9" x14ac:dyDescent="0.2">
      <c r="A67" s="388" t="s">
        <v>545</v>
      </c>
      <c r="B67" s="388" t="s">
        <v>343</v>
      </c>
      <c r="C67" s="388" t="s">
        <v>308</v>
      </c>
      <c r="F67" s="389">
        <v>2241331.4900000002</v>
      </c>
      <c r="G67" s="389">
        <v>-2241331.4900000002</v>
      </c>
      <c r="H67" s="390" t="s">
        <v>7896</v>
      </c>
    </row>
    <row r="68" spans="1:9" x14ac:dyDescent="0.2">
      <c r="A68" s="388" t="s">
        <v>552</v>
      </c>
      <c r="B68" s="388" t="s">
        <v>343</v>
      </c>
      <c r="C68" s="388" t="s">
        <v>308</v>
      </c>
      <c r="E68" s="389">
        <v>723161.58</v>
      </c>
      <c r="G68" s="389">
        <v>723161.58</v>
      </c>
      <c r="H68" s="390" t="s">
        <v>7898</v>
      </c>
    </row>
    <row r="69" spans="1:9" x14ac:dyDescent="0.2">
      <c r="A69" s="388" t="s">
        <v>555</v>
      </c>
      <c r="B69" s="388" t="s">
        <v>343</v>
      </c>
      <c r="C69" s="388" t="s">
        <v>308</v>
      </c>
      <c r="F69" s="389">
        <v>2714332</v>
      </c>
      <c r="G69" s="389">
        <v>-2714332</v>
      </c>
      <c r="H69" s="390" t="s">
        <v>557</v>
      </c>
    </row>
    <row r="70" spans="1:9" x14ac:dyDescent="0.2">
      <c r="A70" s="88" t="s">
        <v>560</v>
      </c>
      <c r="B70" s="88" t="s">
        <v>343</v>
      </c>
      <c r="C70" s="88" t="s">
        <v>308</v>
      </c>
      <c r="D70" s="89"/>
      <c r="E70" s="89">
        <v>4002251.24</v>
      </c>
      <c r="F70" s="89">
        <v>63221270.200000003</v>
      </c>
      <c r="G70" s="89">
        <f>SUM(G59:G69)</f>
        <v>-59219018.960000001</v>
      </c>
      <c r="H70" s="90" t="s">
        <v>561</v>
      </c>
      <c r="I70" s="91"/>
    </row>
    <row r="71" spans="1:9" x14ac:dyDescent="0.2">
      <c r="A71" s="88" t="s">
        <v>343</v>
      </c>
      <c r="B71" s="88" t="s">
        <v>343</v>
      </c>
      <c r="C71" s="88" t="s">
        <v>308</v>
      </c>
      <c r="D71" s="89"/>
      <c r="E71" s="89">
        <v>256819903.58000001</v>
      </c>
      <c r="F71" s="89">
        <v>256819903.58000001</v>
      </c>
      <c r="G71" s="89"/>
      <c r="H71" s="90" t="s">
        <v>1107</v>
      </c>
      <c r="I71" s="91"/>
    </row>
    <row r="72" spans="1:9" x14ac:dyDescent="0.2">
      <c r="A72" s="88" t="s">
        <v>1108</v>
      </c>
      <c r="B72" s="88" t="s">
        <v>343</v>
      </c>
      <c r="C72" s="88" t="s">
        <v>308</v>
      </c>
      <c r="D72" s="89"/>
      <c r="E72" s="89"/>
      <c r="F72" s="89"/>
      <c r="G72" s="89"/>
      <c r="H72" s="90"/>
      <c r="I72" s="91"/>
    </row>
    <row r="73" spans="1:9" x14ac:dyDescent="0.2">
      <c r="A73" s="88" t="s">
        <v>1007</v>
      </c>
      <c r="B73" s="88" t="s">
        <v>343</v>
      </c>
      <c r="C73" s="88" t="s">
        <v>308</v>
      </c>
      <c r="D73" s="89">
        <v>147793125.91</v>
      </c>
      <c r="E73" s="89">
        <v>7196916.2000000002</v>
      </c>
      <c r="F73" s="89">
        <v>3400635.76</v>
      </c>
      <c r="G73" s="89">
        <v>151589406.34999999</v>
      </c>
      <c r="H73" s="90" t="s">
        <v>7860</v>
      </c>
      <c r="I73" s="91"/>
    </row>
    <row r="74" spans="1:9" x14ac:dyDescent="0.2">
      <c r="A74" s="88" t="s">
        <v>1012</v>
      </c>
      <c r="B74" s="88" t="s">
        <v>343</v>
      </c>
      <c r="C74" s="88" t="s">
        <v>308</v>
      </c>
      <c r="D74" s="89">
        <v>17475624.32</v>
      </c>
      <c r="E74" s="89">
        <v>66891535.020000003</v>
      </c>
      <c r="F74" s="89">
        <v>62187480.159999996</v>
      </c>
      <c r="G74" s="89">
        <v>22179679.18</v>
      </c>
      <c r="H74" s="90" t="s">
        <v>7865</v>
      </c>
      <c r="I74" s="91"/>
    </row>
    <row r="75" spans="1:9" x14ac:dyDescent="0.2">
      <c r="A75" s="88" t="s">
        <v>1075</v>
      </c>
      <c r="B75" s="88" t="s">
        <v>343</v>
      </c>
      <c r="C75" s="88" t="s">
        <v>308</v>
      </c>
      <c r="D75" s="89">
        <v>1052052.6499999999</v>
      </c>
      <c r="E75" s="89">
        <v>100605907.87</v>
      </c>
      <c r="F75" s="89">
        <v>101346389.12</v>
      </c>
      <c r="G75" s="89">
        <v>311571.40000000002</v>
      </c>
      <c r="H75" s="90" t="s">
        <v>1076</v>
      </c>
      <c r="I75" s="91"/>
    </row>
    <row r="76" spans="1:9" x14ac:dyDescent="0.2">
      <c r="A76" s="88" t="s">
        <v>1088</v>
      </c>
      <c r="B76" s="88" t="s">
        <v>343</v>
      </c>
      <c r="C76" s="88" t="s">
        <v>308</v>
      </c>
      <c r="D76" s="89">
        <v>-166320802.88</v>
      </c>
      <c r="E76" s="89">
        <v>23571653.07</v>
      </c>
      <c r="F76" s="89">
        <v>25494567.899999999</v>
      </c>
      <c r="G76" s="89">
        <v>-168243717.71000001</v>
      </c>
      <c r="H76" s="90" t="s">
        <v>7876</v>
      </c>
      <c r="I76" s="91"/>
    </row>
    <row r="77" spans="1:9" x14ac:dyDescent="0.2">
      <c r="A77" s="88" t="s">
        <v>508</v>
      </c>
      <c r="B77" s="88" t="s">
        <v>343</v>
      </c>
      <c r="C77" s="88" t="s">
        <v>308</v>
      </c>
      <c r="D77" s="89"/>
      <c r="E77" s="89">
        <v>54551640.18</v>
      </c>
      <c r="F77" s="89">
        <v>1169560.44</v>
      </c>
      <c r="G77" s="89">
        <v>53382079.740000002</v>
      </c>
      <c r="H77" s="90" t="s">
        <v>509</v>
      </c>
      <c r="I77" s="91"/>
    </row>
    <row r="78" spans="1:9" x14ac:dyDescent="0.2">
      <c r="A78" s="88" t="s">
        <v>560</v>
      </c>
      <c r="B78" s="88" t="s">
        <v>343</v>
      </c>
      <c r="C78" s="88" t="s">
        <v>308</v>
      </c>
      <c r="D78" s="89"/>
      <c r="E78" s="89">
        <v>4002251.24</v>
      </c>
      <c r="F78" s="89">
        <v>63221270.200000003</v>
      </c>
      <c r="G78" s="89">
        <v>-59219018.960000001</v>
      </c>
      <c r="H78" s="90" t="s">
        <v>561</v>
      </c>
      <c r="I78" s="91"/>
    </row>
    <row r="79" spans="1:9" x14ac:dyDescent="0.2">
      <c r="A79" s="88" t="s">
        <v>1109</v>
      </c>
      <c r="B79" s="88" t="s">
        <v>343</v>
      </c>
      <c r="C79" s="88" t="s">
        <v>308</v>
      </c>
      <c r="D79" s="89"/>
      <c r="E79" s="89"/>
      <c r="F79" s="89"/>
      <c r="G79" s="89"/>
      <c r="H79" s="90" t="s">
        <v>1110</v>
      </c>
      <c r="I79" s="91"/>
    </row>
    <row r="80" spans="1:9" x14ac:dyDescent="0.2">
      <c r="A80" s="88" t="s">
        <v>343</v>
      </c>
      <c r="B80" s="88" t="s">
        <v>343</v>
      </c>
      <c r="C80" s="88" t="s">
        <v>308</v>
      </c>
      <c r="D80" s="89"/>
      <c r="E80" s="89">
        <v>256819903.58000001</v>
      </c>
      <c r="F80" s="89">
        <v>256819903.58000001</v>
      </c>
      <c r="G80" s="89"/>
      <c r="H80" s="90" t="s">
        <v>1107</v>
      </c>
      <c r="I80" s="91"/>
    </row>
    <row r="82" spans="1:8" s="91" customFormat="1" x14ac:dyDescent="0.2">
      <c r="A82" s="88"/>
      <c r="B82" s="88"/>
      <c r="C82" s="88"/>
      <c r="D82" s="89"/>
      <c r="E82" s="89"/>
      <c r="F82" s="89"/>
      <c r="G82" s="89">
        <f>-G77-G78</f>
        <v>5836939.2199999988</v>
      </c>
      <c r="H82" s="90" t="s">
        <v>1310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82"/>
  <sheetViews>
    <sheetView workbookViewId="0">
      <selection activeCell="H81" sqref="H81"/>
    </sheetView>
  </sheetViews>
  <sheetFormatPr defaultColWidth="9.140625" defaultRowHeight="12.75" x14ac:dyDescent="0.2"/>
  <cols>
    <col min="1" max="1" width="4" style="388" bestFit="1" customWidth="1"/>
    <col min="2" max="2" width="3.5703125" style="388" bestFit="1" customWidth="1"/>
    <col min="3" max="3" width="4.7109375" style="388" bestFit="1" customWidth="1"/>
    <col min="4" max="4" width="14.42578125" style="389" bestFit="1" customWidth="1"/>
    <col min="5" max="6" width="13.85546875" style="389" bestFit="1" customWidth="1"/>
    <col min="7" max="7" width="14.42578125" style="389" bestFit="1" customWidth="1"/>
    <col min="8" max="8" width="67" style="390" bestFit="1" customWidth="1"/>
    <col min="9" max="9" width="12.85546875" bestFit="1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hidden="1" x14ac:dyDescent="0.2">
      <c r="A2" s="388" t="s">
        <v>306</v>
      </c>
      <c r="B2" s="388" t="s">
        <v>343</v>
      </c>
      <c r="C2" s="388" t="s">
        <v>308</v>
      </c>
      <c r="D2" s="389">
        <v>35650870.549999997</v>
      </c>
      <c r="E2" s="389">
        <v>36101029.789999999</v>
      </c>
      <c r="F2" s="389">
        <v>25783763.399999999</v>
      </c>
      <c r="G2" s="389">
        <v>45968136.939999998</v>
      </c>
      <c r="H2" s="390" t="s">
        <v>344</v>
      </c>
    </row>
    <row r="3" spans="1:9" hidden="1" x14ac:dyDescent="0.2">
      <c r="A3" s="388" t="s">
        <v>345</v>
      </c>
      <c r="B3" s="388" t="s">
        <v>343</v>
      </c>
      <c r="C3" s="388" t="s">
        <v>308</v>
      </c>
      <c r="D3" s="389">
        <v>98682950.290000007</v>
      </c>
      <c r="E3" s="389">
        <v>88995958.340000004</v>
      </c>
      <c r="F3" s="389">
        <v>94855836.799999997</v>
      </c>
      <c r="G3" s="389">
        <v>92823071.829999998</v>
      </c>
      <c r="H3" s="390" t="s">
        <v>348</v>
      </c>
    </row>
    <row r="4" spans="1:9" hidden="1" x14ac:dyDescent="0.2">
      <c r="A4" s="88" t="s">
        <v>1007</v>
      </c>
      <c r="B4" s="88" t="s">
        <v>343</v>
      </c>
      <c r="C4" s="88" t="s">
        <v>308</v>
      </c>
      <c r="D4" s="89">
        <v>134333820.84</v>
      </c>
      <c r="E4" s="89">
        <v>125096988.13</v>
      </c>
      <c r="F4" s="89">
        <v>120639600.2</v>
      </c>
      <c r="G4" s="89">
        <v>138791208.77000001</v>
      </c>
      <c r="H4" s="90" t="s">
        <v>101</v>
      </c>
      <c r="I4" s="91"/>
    </row>
    <row r="5" spans="1:9" hidden="1" x14ac:dyDescent="0.2">
      <c r="A5" s="388" t="s">
        <v>349</v>
      </c>
      <c r="B5" s="388" t="s">
        <v>343</v>
      </c>
      <c r="C5" s="388" t="s">
        <v>308</v>
      </c>
      <c r="D5" s="389">
        <v>35516</v>
      </c>
      <c r="G5" s="389">
        <v>35516</v>
      </c>
      <c r="H5" s="390" t="s">
        <v>350</v>
      </c>
    </row>
    <row r="6" spans="1:9" hidden="1" x14ac:dyDescent="0.2">
      <c r="A6" s="388" t="s">
        <v>351</v>
      </c>
      <c r="B6" s="388" t="s">
        <v>343</v>
      </c>
      <c r="C6" s="388" t="s">
        <v>308</v>
      </c>
      <c r="D6" s="389">
        <v>7870425.5499999998</v>
      </c>
      <c r="E6" s="389">
        <v>7623</v>
      </c>
      <c r="G6" s="389">
        <v>7878048.5499999998</v>
      </c>
      <c r="H6" s="390" t="s">
        <v>352</v>
      </c>
    </row>
    <row r="7" spans="1:9" hidden="1" x14ac:dyDescent="0.2">
      <c r="A7" s="388" t="s">
        <v>325</v>
      </c>
      <c r="B7" s="388" t="s">
        <v>343</v>
      </c>
      <c r="C7" s="388" t="s">
        <v>308</v>
      </c>
      <c r="D7" s="389">
        <v>-7263293.3499999996</v>
      </c>
      <c r="F7" s="389">
        <v>312242.2</v>
      </c>
      <c r="G7" s="389">
        <v>-7575535.5499999998</v>
      </c>
      <c r="H7" s="390" t="s">
        <v>355</v>
      </c>
    </row>
    <row r="8" spans="1:9" hidden="1" x14ac:dyDescent="0.2">
      <c r="A8" s="388" t="s">
        <v>327</v>
      </c>
      <c r="B8" s="388" t="s">
        <v>343</v>
      </c>
      <c r="C8" s="388" t="s">
        <v>308</v>
      </c>
      <c r="D8" s="389">
        <v>3203596.8</v>
      </c>
      <c r="E8" s="389">
        <v>195215</v>
      </c>
      <c r="G8" s="389">
        <v>3398811.8</v>
      </c>
      <c r="H8" s="390" t="s">
        <v>358</v>
      </c>
    </row>
    <row r="9" spans="1:9" hidden="1" x14ac:dyDescent="0.2">
      <c r="A9" s="388" t="s">
        <v>359</v>
      </c>
      <c r="B9" s="388" t="s">
        <v>343</v>
      </c>
      <c r="C9" s="388" t="s">
        <v>308</v>
      </c>
      <c r="D9" s="389">
        <v>-2178201.2000000002</v>
      </c>
      <c r="F9" s="389">
        <v>566628</v>
      </c>
      <c r="G9" s="389">
        <v>-2744829.2</v>
      </c>
      <c r="H9" s="390" t="s">
        <v>361</v>
      </c>
    </row>
    <row r="10" spans="1:9" hidden="1" x14ac:dyDescent="0.2">
      <c r="A10" s="388" t="s">
        <v>362</v>
      </c>
      <c r="B10" s="388" t="s">
        <v>343</v>
      </c>
      <c r="C10" s="388" t="s">
        <v>308</v>
      </c>
      <c r="D10" s="389">
        <v>53364</v>
      </c>
      <c r="E10" s="389">
        <v>718174</v>
      </c>
      <c r="F10" s="389">
        <v>202838</v>
      </c>
      <c r="G10" s="389">
        <v>568700</v>
      </c>
      <c r="H10" s="390" t="s">
        <v>366</v>
      </c>
    </row>
    <row r="11" spans="1:9" hidden="1" x14ac:dyDescent="0.2">
      <c r="A11" s="388" t="s">
        <v>367</v>
      </c>
      <c r="B11" s="388" t="s">
        <v>343</v>
      </c>
      <c r="C11" s="388" t="s">
        <v>308</v>
      </c>
      <c r="E11" s="389">
        <v>13286</v>
      </c>
      <c r="F11" s="389">
        <v>13286</v>
      </c>
      <c r="H11" s="390" t="s">
        <v>369</v>
      </c>
    </row>
    <row r="12" spans="1:9" hidden="1" x14ac:dyDescent="0.2">
      <c r="A12" s="388" t="s">
        <v>370</v>
      </c>
      <c r="B12" s="388" t="s">
        <v>343</v>
      </c>
      <c r="C12" s="388" t="s">
        <v>308</v>
      </c>
      <c r="D12" s="389">
        <v>18740</v>
      </c>
      <c r="E12" s="389">
        <v>714280</v>
      </c>
      <c r="F12" s="389">
        <v>719190</v>
      </c>
      <c r="G12" s="389">
        <v>13830</v>
      </c>
      <c r="H12" s="390" t="s">
        <v>372</v>
      </c>
    </row>
    <row r="13" spans="1:9" hidden="1" x14ac:dyDescent="0.2">
      <c r="A13" s="388" t="s">
        <v>373</v>
      </c>
      <c r="B13" s="388" t="s">
        <v>343</v>
      </c>
      <c r="C13" s="388" t="s">
        <v>308</v>
      </c>
      <c r="D13" s="389">
        <v>133080</v>
      </c>
      <c r="E13" s="389">
        <v>357600</v>
      </c>
      <c r="F13" s="389">
        <v>354840</v>
      </c>
      <c r="G13" s="389">
        <v>135840</v>
      </c>
      <c r="H13" s="390" t="s">
        <v>375</v>
      </c>
    </row>
    <row r="14" spans="1:9" hidden="1" x14ac:dyDescent="0.2">
      <c r="A14" s="388" t="s">
        <v>376</v>
      </c>
      <c r="B14" s="388" t="s">
        <v>343</v>
      </c>
      <c r="C14" s="388" t="s">
        <v>308</v>
      </c>
      <c r="E14" s="389">
        <v>77673708</v>
      </c>
      <c r="F14" s="389">
        <v>77673708</v>
      </c>
      <c r="H14" s="390" t="s">
        <v>377</v>
      </c>
    </row>
    <row r="15" spans="1:9" hidden="1" x14ac:dyDescent="0.2">
      <c r="A15" s="388" t="s">
        <v>378</v>
      </c>
      <c r="B15" s="388" t="s">
        <v>343</v>
      </c>
      <c r="C15" s="388" t="s">
        <v>308</v>
      </c>
      <c r="D15" s="389">
        <v>7936894.6699999999</v>
      </c>
      <c r="E15" s="389">
        <v>67497995.530000001</v>
      </c>
      <c r="F15" s="389">
        <v>64668601.969999999</v>
      </c>
      <c r="G15" s="389">
        <v>10766288.23</v>
      </c>
      <c r="H15" s="390" t="s">
        <v>393</v>
      </c>
    </row>
    <row r="16" spans="1:9" hidden="1" x14ac:dyDescent="0.2">
      <c r="A16" s="88" t="s">
        <v>1012</v>
      </c>
      <c r="B16" s="88" t="s">
        <v>343</v>
      </c>
      <c r="C16" s="88" t="s">
        <v>308</v>
      </c>
      <c r="D16" s="89">
        <v>9810122.4700000007</v>
      </c>
      <c r="E16" s="89">
        <v>147177881.53</v>
      </c>
      <c r="F16" s="89">
        <v>144511334.16999999</v>
      </c>
      <c r="G16" s="89">
        <v>12476669.83</v>
      </c>
      <c r="H16" s="90" t="s">
        <v>1013</v>
      </c>
      <c r="I16" s="91"/>
    </row>
    <row r="17" spans="1:8" hidden="1" x14ac:dyDescent="0.2">
      <c r="A17" s="388" t="s">
        <v>394</v>
      </c>
      <c r="B17" s="388" t="s">
        <v>343</v>
      </c>
      <c r="C17" s="388" t="s">
        <v>308</v>
      </c>
      <c r="D17" s="389">
        <v>631725</v>
      </c>
      <c r="E17" s="389">
        <v>40257876.880000003</v>
      </c>
      <c r="F17" s="389">
        <v>40313617.880000003</v>
      </c>
      <c r="G17" s="389">
        <v>575984</v>
      </c>
      <c r="H17" s="390" t="s">
        <v>799</v>
      </c>
    </row>
    <row r="18" spans="1:8" hidden="1" x14ac:dyDescent="0.2">
      <c r="A18" s="388" t="s">
        <v>800</v>
      </c>
      <c r="B18" s="388" t="s">
        <v>343</v>
      </c>
      <c r="C18" s="388" t="s">
        <v>308</v>
      </c>
      <c r="E18" s="389">
        <v>1736284.03</v>
      </c>
      <c r="F18" s="389">
        <v>1239672.1299999999</v>
      </c>
      <c r="G18" s="389">
        <v>496611.9</v>
      </c>
      <c r="H18" s="390" t="s">
        <v>802</v>
      </c>
    </row>
    <row r="19" spans="1:8" hidden="1" x14ac:dyDescent="0.2">
      <c r="A19" s="388" t="s">
        <v>803</v>
      </c>
      <c r="B19" s="388" t="s">
        <v>343</v>
      </c>
      <c r="C19" s="388" t="s">
        <v>308</v>
      </c>
      <c r="D19" s="389">
        <v>880088</v>
      </c>
      <c r="E19" s="389">
        <v>2562687.0499999998</v>
      </c>
      <c r="F19" s="389">
        <v>2539527.0499999998</v>
      </c>
      <c r="G19" s="389">
        <v>903248</v>
      </c>
      <c r="H19" s="390" t="s">
        <v>804</v>
      </c>
    </row>
    <row r="20" spans="1:8" hidden="1" x14ac:dyDescent="0.2">
      <c r="A20" s="388" t="s">
        <v>604</v>
      </c>
      <c r="B20" s="388" t="s">
        <v>343</v>
      </c>
      <c r="C20" s="388" t="s">
        <v>308</v>
      </c>
      <c r="D20" s="389">
        <v>100000</v>
      </c>
      <c r="G20" s="389">
        <v>100000</v>
      </c>
      <c r="H20" s="390" t="s">
        <v>116</v>
      </c>
    </row>
    <row r="21" spans="1:8" hidden="1" x14ac:dyDescent="0.2">
      <c r="A21" s="388" t="s">
        <v>807</v>
      </c>
      <c r="B21" s="388" t="s">
        <v>343</v>
      </c>
      <c r="C21" s="388" t="s">
        <v>308</v>
      </c>
      <c r="D21" s="389">
        <v>-1548.36</v>
      </c>
      <c r="E21" s="389">
        <v>4426010.37</v>
      </c>
      <c r="F21" s="389">
        <v>4424185.01</v>
      </c>
      <c r="G21" s="389">
        <v>277</v>
      </c>
      <c r="H21" s="390" t="s">
        <v>810</v>
      </c>
    </row>
    <row r="22" spans="1:8" hidden="1" x14ac:dyDescent="0.2">
      <c r="A22" s="388" t="s">
        <v>811</v>
      </c>
      <c r="B22" s="388" t="s">
        <v>343</v>
      </c>
      <c r="C22" s="388" t="s">
        <v>308</v>
      </c>
      <c r="D22" s="389">
        <v>-111969.4</v>
      </c>
      <c r="E22" s="389">
        <v>3092657.68</v>
      </c>
      <c r="F22" s="389">
        <v>3093339.23</v>
      </c>
      <c r="G22" s="389">
        <v>-112650.95</v>
      </c>
      <c r="H22" s="390" t="s">
        <v>813</v>
      </c>
    </row>
    <row r="23" spans="1:8" hidden="1" x14ac:dyDescent="0.2">
      <c r="A23" s="388" t="s">
        <v>814</v>
      </c>
      <c r="B23" s="388" t="s">
        <v>343</v>
      </c>
      <c r="C23" s="388" t="s">
        <v>308</v>
      </c>
      <c r="D23" s="389">
        <v>-202527.84</v>
      </c>
      <c r="E23" s="389">
        <v>4384583.9800000004</v>
      </c>
      <c r="F23" s="389">
        <v>4182056.14</v>
      </c>
      <c r="H23" s="390" t="s">
        <v>817</v>
      </c>
    </row>
    <row r="24" spans="1:8" hidden="1" x14ac:dyDescent="0.2">
      <c r="A24" s="388" t="s">
        <v>818</v>
      </c>
      <c r="B24" s="388" t="s">
        <v>343</v>
      </c>
      <c r="C24" s="388" t="s">
        <v>308</v>
      </c>
      <c r="D24" s="389">
        <v>-330735</v>
      </c>
      <c r="E24" s="389">
        <v>6343630</v>
      </c>
      <c r="F24" s="389">
        <v>6359170</v>
      </c>
      <c r="G24" s="389">
        <v>-346275</v>
      </c>
      <c r="H24" s="390" t="s">
        <v>824</v>
      </c>
    </row>
    <row r="25" spans="1:8" hidden="1" x14ac:dyDescent="0.2">
      <c r="A25" s="388" t="s">
        <v>825</v>
      </c>
      <c r="B25" s="388" t="s">
        <v>343</v>
      </c>
      <c r="C25" s="388" t="s">
        <v>308</v>
      </c>
      <c r="D25" s="389">
        <v>120</v>
      </c>
      <c r="E25" s="389">
        <v>43942</v>
      </c>
      <c r="F25" s="389">
        <v>44062</v>
      </c>
      <c r="H25" s="390" t="s">
        <v>827</v>
      </c>
    </row>
    <row r="26" spans="1:8" hidden="1" x14ac:dyDescent="0.2">
      <c r="A26" s="388" t="s">
        <v>828</v>
      </c>
      <c r="B26" s="388" t="s">
        <v>343</v>
      </c>
      <c r="C26" s="388" t="s">
        <v>308</v>
      </c>
      <c r="D26" s="389">
        <v>-154009</v>
      </c>
      <c r="E26" s="389">
        <v>3242178</v>
      </c>
      <c r="F26" s="389">
        <v>3248199</v>
      </c>
      <c r="G26" s="389">
        <v>-160030</v>
      </c>
      <c r="H26" s="390" t="s">
        <v>831</v>
      </c>
    </row>
    <row r="27" spans="1:8" hidden="1" x14ac:dyDescent="0.2">
      <c r="A27" s="388" t="s">
        <v>832</v>
      </c>
      <c r="B27" s="388" t="s">
        <v>343</v>
      </c>
      <c r="C27" s="388" t="s">
        <v>308</v>
      </c>
      <c r="D27" s="389">
        <v>-746738.91</v>
      </c>
      <c r="E27" s="389">
        <v>77681339.019999996</v>
      </c>
      <c r="F27" s="389">
        <v>78135724.459999993</v>
      </c>
      <c r="G27" s="389">
        <v>-1201124.3500000001</v>
      </c>
      <c r="H27" s="390" t="s">
        <v>844</v>
      </c>
    </row>
    <row r="28" spans="1:8" hidden="1" x14ac:dyDescent="0.2">
      <c r="A28" s="388" t="s">
        <v>845</v>
      </c>
      <c r="B28" s="388" t="s">
        <v>343</v>
      </c>
      <c r="C28" s="388" t="s">
        <v>308</v>
      </c>
      <c r="D28" s="389">
        <v>422190</v>
      </c>
      <c r="E28" s="389">
        <v>1518400</v>
      </c>
      <c r="F28" s="389">
        <v>1935710</v>
      </c>
      <c r="G28" s="389">
        <v>4880</v>
      </c>
      <c r="H28" s="390" t="s">
        <v>846</v>
      </c>
    </row>
    <row r="29" spans="1:8" hidden="1" x14ac:dyDescent="0.2">
      <c r="A29" s="388" t="s">
        <v>847</v>
      </c>
      <c r="B29" s="388" t="s">
        <v>343</v>
      </c>
      <c r="C29" s="388" t="s">
        <v>308</v>
      </c>
      <c r="D29" s="389">
        <v>-61353</v>
      </c>
      <c r="E29" s="389">
        <v>1507729</v>
      </c>
      <c r="F29" s="389">
        <v>1508251</v>
      </c>
      <c r="G29" s="389">
        <v>-61875</v>
      </c>
      <c r="H29" s="390" t="s">
        <v>849</v>
      </c>
    </row>
    <row r="30" spans="1:8" hidden="1" x14ac:dyDescent="0.2">
      <c r="A30" s="388" t="s">
        <v>850</v>
      </c>
      <c r="B30" s="388" t="s">
        <v>343</v>
      </c>
      <c r="C30" s="388" t="s">
        <v>308</v>
      </c>
      <c r="D30" s="389">
        <v>1115785.21</v>
      </c>
      <c r="E30" s="389">
        <v>2316031.38</v>
      </c>
      <c r="F30" s="389">
        <v>2469573.16</v>
      </c>
      <c r="G30" s="389">
        <v>962243.43</v>
      </c>
      <c r="H30" s="390" t="s">
        <v>855</v>
      </c>
    </row>
    <row r="31" spans="1:8" hidden="1" x14ac:dyDescent="0.2">
      <c r="A31" s="388" t="s">
        <v>1065</v>
      </c>
      <c r="B31" s="388" t="s">
        <v>343</v>
      </c>
      <c r="C31" s="388" t="s">
        <v>308</v>
      </c>
      <c r="D31" s="389">
        <v>1094397</v>
      </c>
      <c r="E31" s="389">
        <v>985854</v>
      </c>
      <c r="F31" s="389">
        <v>1061567</v>
      </c>
      <c r="G31" s="389">
        <v>1018684</v>
      </c>
      <c r="H31" s="390" t="s">
        <v>1068</v>
      </c>
    </row>
    <row r="32" spans="1:8" hidden="1" x14ac:dyDescent="0.2">
      <c r="A32" s="388" t="s">
        <v>608</v>
      </c>
      <c r="B32" s="388" t="s">
        <v>343</v>
      </c>
      <c r="C32" s="388" t="s">
        <v>308</v>
      </c>
      <c r="D32" s="389">
        <v>370010.72</v>
      </c>
      <c r="E32" s="389">
        <v>1955949.3</v>
      </c>
      <c r="F32" s="389">
        <v>2013368.35</v>
      </c>
      <c r="G32" s="389">
        <v>312591.67</v>
      </c>
      <c r="H32" s="390" t="s">
        <v>609</v>
      </c>
    </row>
    <row r="33" spans="1:9" hidden="1" x14ac:dyDescent="0.2">
      <c r="A33" s="388" t="s">
        <v>856</v>
      </c>
      <c r="B33" s="388" t="s">
        <v>343</v>
      </c>
      <c r="C33" s="388" t="s">
        <v>308</v>
      </c>
      <c r="D33" s="389">
        <v>-2348894.08</v>
      </c>
      <c r="E33" s="389">
        <v>2711331.08</v>
      </c>
      <c r="F33" s="389">
        <v>2539724.44</v>
      </c>
      <c r="G33" s="389">
        <v>-2177287.44</v>
      </c>
      <c r="H33" s="390" t="s">
        <v>857</v>
      </c>
    </row>
    <row r="34" spans="1:9" hidden="1" x14ac:dyDescent="0.2">
      <c r="A34" s="88" t="s">
        <v>1075</v>
      </c>
      <c r="B34" s="88" t="s">
        <v>343</v>
      </c>
      <c r="C34" s="88" t="s">
        <v>308</v>
      </c>
      <c r="D34" s="89">
        <v>656540.34</v>
      </c>
      <c r="E34" s="89">
        <v>154766483.77000001</v>
      </c>
      <c r="F34" s="89">
        <v>155107746.84999999</v>
      </c>
      <c r="G34" s="89">
        <v>315277.26</v>
      </c>
      <c r="H34" s="90" t="s">
        <v>1076</v>
      </c>
      <c r="I34" s="91"/>
    </row>
    <row r="35" spans="1:9" hidden="1" x14ac:dyDescent="0.2">
      <c r="A35" s="388" t="s">
        <v>859</v>
      </c>
      <c r="B35" s="388" t="s">
        <v>343</v>
      </c>
      <c r="C35" s="388" t="s">
        <v>308</v>
      </c>
      <c r="D35" s="389">
        <v>-90932002</v>
      </c>
      <c r="G35" s="389">
        <v>-90932002</v>
      </c>
      <c r="H35" s="390" t="s">
        <v>861</v>
      </c>
    </row>
    <row r="36" spans="1:9" hidden="1" x14ac:dyDescent="0.2">
      <c r="A36" s="388" t="s">
        <v>337</v>
      </c>
      <c r="B36" s="388" t="s">
        <v>343</v>
      </c>
      <c r="C36" s="388" t="s">
        <v>308</v>
      </c>
      <c r="D36" s="389">
        <v>-1590220.64</v>
      </c>
      <c r="F36" s="389">
        <v>295144.13</v>
      </c>
      <c r="G36" s="389">
        <v>-1885364.77</v>
      </c>
      <c r="H36" s="390" t="s">
        <v>862</v>
      </c>
    </row>
    <row r="37" spans="1:9" hidden="1" x14ac:dyDescent="0.2">
      <c r="A37" s="388" t="s">
        <v>338</v>
      </c>
      <c r="B37" s="388" t="s">
        <v>343</v>
      </c>
      <c r="C37" s="388" t="s">
        <v>308</v>
      </c>
      <c r="D37" s="389">
        <v>-18182995.969999999</v>
      </c>
      <c r="F37" s="389">
        <v>5607738.54</v>
      </c>
      <c r="G37" s="389">
        <v>-23790734.510000002</v>
      </c>
      <c r="H37" s="390" t="s">
        <v>865</v>
      </c>
    </row>
    <row r="38" spans="1:9" hidden="1" x14ac:dyDescent="0.2">
      <c r="A38" s="388" t="s">
        <v>872</v>
      </c>
      <c r="B38" s="388" t="s">
        <v>343</v>
      </c>
      <c r="C38" s="388" t="s">
        <v>308</v>
      </c>
      <c r="D38" s="389">
        <v>-5902882.6699999999</v>
      </c>
      <c r="E38" s="389">
        <v>5902882.6699999999</v>
      </c>
      <c r="H38" s="390" t="s">
        <v>874</v>
      </c>
    </row>
    <row r="39" spans="1:9" hidden="1" x14ac:dyDescent="0.2">
      <c r="A39" s="388" t="s">
        <v>875</v>
      </c>
      <c r="B39" s="388" t="s">
        <v>343</v>
      </c>
      <c r="C39" s="388" t="s">
        <v>308</v>
      </c>
      <c r="D39" s="389">
        <v>-2946997.77</v>
      </c>
      <c r="E39" s="389">
        <v>7615935.0899999999</v>
      </c>
      <c r="F39" s="389">
        <v>7513290.0999999996</v>
      </c>
      <c r="G39" s="389">
        <v>-2844352.78</v>
      </c>
      <c r="H39" s="390" t="s">
        <v>878</v>
      </c>
    </row>
    <row r="40" spans="1:9" hidden="1" x14ac:dyDescent="0.2">
      <c r="A40" s="388" t="s">
        <v>879</v>
      </c>
      <c r="B40" s="388" t="s">
        <v>343</v>
      </c>
      <c r="C40" s="388" t="s">
        <v>308</v>
      </c>
      <c r="D40" s="389">
        <v>-22150112.600000001</v>
      </c>
      <c r="E40" s="389">
        <v>8650379.8399999999</v>
      </c>
      <c r="F40" s="389">
        <v>9677173.7300000004</v>
      </c>
      <c r="G40" s="389">
        <v>-23176906.489999998</v>
      </c>
      <c r="H40" s="390" t="s">
        <v>886</v>
      </c>
    </row>
    <row r="41" spans="1:9" hidden="1" x14ac:dyDescent="0.2">
      <c r="A41" s="388" t="s">
        <v>890</v>
      </c>
      <c r="B41" s="388" t="s">
        <v>343</v>
      </c>
      <c r="C41" s="388" t="s">
        <v>308</v>
      </c>
      <c r="D41" s="389">
        <v>-3095272</v>
      </c>
      <c r="E41" s="389">
        <v>3095272</v>
      </c>
      <c r="F41" s="389">
        <v>2723740</v>
      </c>
      <c r="G41" s="389">
        <v>-2723740</v>
      </c>
      <c r="H41" s="390" t="s">
        <v>892</v>
      </c>
    </row>
    <row r="42" spans="1:9" hidden="1" x14ac:dyDescent="0.2">
      <c r="A42" s="88" t="s">
        <v>1088</v>
      </c>
      <c r="B42" s="88" t="s">
        <v>343</v>
      </c>
      <c r="C42" s="88" t="s">
        <v>308</v>
      </c>
      <c r="D42" s="89">
        <v>-144800483.65000001</v>
      </c>
      <c r="E42" s="89">
        <v>25264469.600000001</v>
      </c>
      <c r="F42" s="89">
        <v>25817086.5</v>
      </c>
      <c r="G42" s="89">
        <v>-145353100.55000001</v>
      </c>
      <c r="H42" s="90" t="s">
        <v>1089</v>
      </c>
      <c r="I42" s="91"/>
    </row>
    <row r="43" spans="1:9" x14ac:dyDescent="0.2">
      <c r="A43" s="388" t="s">
        <v>893</v>
      </c>
      <c r="B43" s="388" t="s">
        <v>343</v>
      </c>
      <c r="C43" s="388" t="s">
        <v>308</v>
      </c>
      <c r="E43" s="389">
        <v>9969496.3000000007</v>
      </c>
      <c r="F43" s="389">
        <v>0</v>
      </c>
      <c r="G43" s="389">
        <f>E43-F43</f>
        <v>9969496.3000000007</v>
      </c>
      <c r="H43" s="390" t="s">
        <v>896</v>
      </c>
    </row>
    <row r="44" spans="1:9" x14ac:dyDescent="0.2">
      <c r="A44" s="388" t="s">
        <v>897</v>
      </c>
      <c r="B44" s="388" t="s">
        <v>343</v>
      </c>
      <c r="C44" s="388" t="s">
        <v>308</v>
      </c>
      <c r="E44" s="389">
        <v>0</v>
      </c>
      <c r="F44" s="389">
        <v>1239672.1299999999</v>
      </c>
      <c r="G44" s="389">
        <f t="shared" ref="G44:G58" si="0">E44-F44</f>
        <v>-1239672.1299999999</v>
      </c>
      <c r="H44" s="390" t="s">
        <v>899</v>
      </c>
    </row>
    <row r="45" spans="1:9" x14ac:dyDescent="0.2">
      <c r="A45" s="388" t="s">
        <v>900</v>
      </c>
      <c r="B45" s="388" t="s">
        <v>343</v>
      </c>
      <c r="C45" s="388" t="s">
        <v>308</v>
      </c>
      <c r="E45" s="389">
        <v>9398187.9700000007</v>
      </c>
      <c r="F45" s="389">
        <v>0</v>
      </c>
      <c r="G45" s="389">
        <f t="shared" si="0"/>
        <v>9398187.9700000007</v>
      </c>
      <c r="H45" s="390" t="s">
        <v>904</v>
      </c>
    </row>
    <row r="46" spans="1:9" x14ac:dyDescent="0.2">
      <c r="A46" s="388" t="s">
        <v>905</v>
      </c>
      <c r="B46" s="388" t="s">
        <v>343</v>
      </c>
      <c r="C46" s="388" t="s">
        <v>308</v>
      </c>
      <c r="E46" s="389">
        <v>0</v>
      </c>
      <c r="F46" s="389">
        <v>408100.19</v>
      </c>
      <c r="G46" s="389">
        <f t="shared" si="0"/>
        <v>-408100.19</v>
      </c>
      <c r="H46" s="390" t="s">
        <v>908</v>
      </c>
    </row>
    <row r="47" spans="1:9" x14ac:dyDescent="0.2">
      <c r="A47" s="388" t="s">
        <v>909</v>
      </c>
      <c r="B47" s="388" t="s">
        <v>343</v>
      </c>
      <c r="C47" s="388" t="s">
        <v>308</v>
      </c>
      <c r="E47" s="389">
        <v>7135871.5300000003</v>
      </c>
      <c r="F47" s="389">
        <v>0</v>
      </c>
      <c r="G47" s="389">
        <f t="shared" si="0"/>
        <v>7135871.5300000003</v>
      </c>
      <c r="H47" s="390" t="s">
        <v>912</v>
      </c>
    </row>
    <row r="48" spans="1:9" x14ac:dyDescent="0.2">
      <c r="A48" s="388" t="s">
        <v>913</v>
      </c>
      <c r="B48" s="388" t="s">
        <v>343</v>
      </c>
      <c r="C48" s="388" t="s">
        <v>308</v>
      </c>
      <c r="E48" s="389">
        <v>0</v>
      </c>
      <c r="F48" s="389">
        <v>374714.82</v>
      </c>
      <c r="G48" s="389">
        <f t="shared" si="0"/>
        <v>-374714.82</v>
      </c>
      <c r="H48" s="390" t="s">
        <v>915</v>
      </c>
    </row>
    <row r="49" spans="1:9" x14ac:dyDescent="0.2">
      <c r="A49" s="388" t="s">
        <v>919</v>
      </c>
      <c r="B49" s="388" t="s">
        <v>343</v>
      </c>
      <c r="C49" s="388" t="s">
        <v>308</v>
      </c>
      <c r="E49" s="389">
        <v>4839980.01</v>
      </c>
      <c r="F49" s="389">
        <v>250401</v>
      </c>
      <c r="G49" s="811">
        <f t="shared" si="0"/>
        <v>4589579.01</v>
      </c>
      <c r="H49" s="390" t="s">
        <v>937</v>
      </c>
    </row>
    <row r="50" spans="1:9" x14ac:dyDescent="0.2">
      <c r="A50" s="388" t="s">
        <v>938</v>
      </c>
      <c r="B50" s="388" t="s">
        <v>343</v>
      </c>
      <c r="C50" s="388" t="s">
        <v>308</v>
      </c>
      <c r="E50" s="389">
        <v>18361185.809999999</v>
      </c>
      <c r="F50" s="389">
        <v>0</v>
      </c>
      <c r="G50" s="811">
        <f t="shared" si="0"/>
        <v>18361185.809999999</v>
      </c>
      <c r="H50" s="390" t="s">
        <v>486</v>
      </c>
    </row>
    <row r="51" spans="1:9" x14ac:dyDescent="0.2">
      <c r="A51" s="388" t="s">
        <v>487</v>
      </c>
      <c r="B51" s="388" t="s">
        <v>343</v>
      </c>
      <c r="C51" s="388" t="s">
        <v>308</v>
      </c>
      <c r="E51" s="389">
        <v>347816.03</v>
      </c>
      <c r="F51" s="389">
        <v>0</v>
      </c>
      <c r="G51" s="389">
        <f t="shared" si="0"/>
        <v>347816.03</v>
      </c>
      <c r="H51" s="390" t="s">
        <v>491</v>
      </c>
    </row>
    <row r="52" spans="1:9" x14ac:dyDescent="0.2">
      <c r="A52" s="388" t="s">
        <v>492</v>
      </c>
      <c r="B52" s="388" t="s">
        <v>343</v>
      </c>
      <c r="C52" s="388" t="s">
        <v>308</v>
      </c>
      <c r="E52" s="389">
        <v>140612.60999999999</v>
      </c>
      <c r="F52" s="389">
        <v>0</v>
      </c>
      <c r="G52" s="389">
        <f t="shared" si="0"/>
        <v>140612.60999999999</v>
      </c>
      <c r="H52" s="390" t="s">
        <v>495</v>
      </c>
    </row>
    <row r="53" spans="1:9" x14ac:dyDescent="0.2">
      <c r="A53" s="388" t="s">
        <v>496</v>
      </c>
      <c r="B53" s="388" t="s">
        <v>343</v>
      </c>
      <c r="C53" s="388" t="s">
        <v>308</v>
      </c>
      <c r="E53" s="389">
        <v>572597.49</v>
      </c>
      <c r="F53" s="389">
        <v>0</v>
      </c>
      <c r="G53" s="389">
        <f t="shared" si="0"/>
        <v>572597.49</v>
      </c>
      <c r="H53" s="390" t="s">
        <v>497</v>
      </c>
    </row>
    <row r="54" spans="1:9" x14ac:dyDescent="0.2">
      <c r="A54" s="388" t="s">
        <v>499</v>
      </c>
      <c r="B54" s="388" t="s">
        <v>343</v>
      </c>
      <c r="C54" s="388" t="s">
        <v>308</v>
      </c>
      <c r="E54" s="389">
        <v>81200</v>
      </c>
      <c r="F54" s="389">
        <v>0</v>
      </c>
      <c r="G54" s="389">
        <f t="shared" si="0"/>
        <v>81200</v>
      </c>
      <c r="H54" s="390" t="s">
        <v>276</v>
      </c>
    </row>
    <row r="55" spans="1:9" x14ac:dyDescent="0.2">
      <c r="A55" s="388" t="s">
        <v>501</v>
      </c>
      <c r="B55" s="388" t="s">
        <v>343</v>
      </c>
      <c r="C55" s="388" t="s">
        <v>308</v>
      </c>
      <c r="E55" s="389">
        <v>2723740</v>
      </c>
      <c r="F55" s="389">
        <v>0</v>
      </c>
      <c r="G55" s="389">
        <f t="shared" si="0"/>
        <v>2723740</v>
      </c>
      <c r="H55" s="390" t="s">
        <v>503</v>
      </c>
    </row>
    <row r="56" spans="1:9" x14ac:dyDescent="0.2">
      <c r="A56" s="388" t="s">
        <v>504</v>
      </c>
      <c r="B56" s="388" t="s">
        <v>343</v>
      </c>
      <c r="C56" s="388" t="s">
        <v>308</v>
      </c>
      <c r="E56" s="389">
        <v>190530</v>
      </c>
      <c r="F56" s="389">
        <v>0</v>
      </c>
      <c r="G56" s="389">
        <f t="shared" si="0"/>
        <v>190530</v>
      </c>
      <c r="H56" s="390" t="s">
        <v>505</v>
      </c>
    </row>
    <row r="57" spans="1:9" x14ac:dyDescent="0.2">
      <c r="A57" s="388" t="s">
        <v>506</v>
      </c>
      <c r="B57" s="388" t="s">
        <v>343</v>
      </c>
      <c r="C57" s="388" t="s">
        <v>308</v>
      </c>
      <c r="E57" s="389">
        <v>167750</v>
      </c>
      <c r="F57" s="389">
        <v>0</v>
      </c>
      <c r="G57" s="389">
        <f t="shared" si="0"/>
        <v>167750</v>
      </c>
      <c r="H57" s="390" t="s">
        <v>559</v>
      </c>
    </row>
    <row r="58" spans="1:9" x14ac:dyDescent="0.2">
      <c r="A58" s="388" t="s">
        <v>627</v>
      </c>
      <c r="B58" s="388" t="s">
        <v>343</v>
      </c>
      <c r="C58" s="388" t="s">
        <v>308</v>
      </c>
      <c r="E58" s="389">
        <v>1530750</v>
      </c>
      <c r="F58" s="389">
        <v>0</v>
      </c>
      <c r="G58" s="389">
        <f t="shared" si="0"/>
        <v>1530750</v>
      </c>
      <c r="H58" s="390" t="s">
        <v>628</v>
      </c>
    </row>
    <row r="59" spans="1:9" x14ac:dyDescent="0.2">
      <c r="A59" s="88" t="s">
        <v>508</v>
      </c>
      <c r="B59" s="88" t="s">
        <v>343</v>
      </c>
      <c r="C59" s="88" t="s">
        <v>308</v>
      </c>
      <c r="D59" s="89"/>
      <c r="E59" s="89">
        <f>SUM(E43:E58)</f>
        <v>55459717.750000007</v>
      </c>
      <c r="F59" s="89">
        <f>SUM(F43:F58)</f>
        <v>2272888.1399999997</v>
      </c>
      <c r="G59" s="89">
        <f>SUM(G43:G58)</f>
        <v>53186829.610000007</v>
      </c>
      <c r="H59" s="90" t="s">
        <v>509</v>
      </c>
      <c r="I59" s="91"/>
    </row>
    <row r="60" spans="1:9" x14ac:dyDescent="0.2">
      <c r="A60" s="388" t="s">
        <v>510</v>
      </c>
      <c r="B60" s="388" t="s">
        <v>343</v>
      </c>
      <c r="C60" s="388" t="s">
        <v>308</v>
      </c>
      <c r="E60" s="389">
        <v>0</v>
      </c>
      <c r="F60" s="389">
        <v>40739752.979999997</v>
      </c>
      <c r="G60" s="389">
        <f>E60-F60</f>
        <v>-40739752.979999997</v>
      </c>
      <c r="H60" s="390" t="s">
        <v>523</v>
      </c>
    </row>
    <row r="61" spans="1:9" x14ac:dyDescent="0.2">
      <c r="A61" s="388" t="s">
        <v>524</v>
      </c>
      <c r="B61" s="388" t="s">
        <v>343</v>
      </c>
      <c r="C61" s="388" t="s">
        <v>308</v>
      </c>
      <c r="E61" s="389">
        <v>2471241.88</v>
      </c>
      <c r="F61" s="389">
        <v>0</v>
      </c>
      <c r="G61" s="389">
        <f t="shared" ref="G61:G70" si="1">E61-F61</f>
        <v>2471241.88</v>
      </c>
      <c r="H61" s="390" t="s">
        <v>526</v>
      </c>
    </row>
    <row r="62" spans="1:9" x14ac:dyDescent="0.2">
      <c r="A62" s="388" t="s">
        <v>527</v>
      </c>
      <c r="B62" s="388" t="s">
        <v>343</v>
      </c>
      <c r="C62" s="388" t="s">
        <v>308</v>
      </c>
      <c r="E62" s="389">
        <v>0</v>
      </c>
      <c r="F62" s="389">
        <v>8242279.6500000004</v>
      </c>
      <c r="G62" s="389">
        <f t="shared" si="1"/>
        <v>-8242279.6500000004</v>
      </c>
      <c r="H62" s="390" t="s">
        <v>529</v>
      </c>
    </row>
    <row r="63" spans="1:9" x14ac:dyDescent="0.2">
      <c r="A63" s="388" t="s">
        <v>530</v>
      </c>
      <c r="B63" s="388" t="s">
        <v>343</v>
      </c>
      <c r="C63" s="388" t="s">
        <v>308</v>
      </c>
      <c r="E63" s="389">
        <v>278985.76</v>
      </c>
      <c r="F63" s="389">
        <v>0</v>
      </c>
      <c r="G63" s="389">
        <f t="shared" si="1"/>
        <v>278985.76</v>
      </c>
      <c r="H63" s="390" t="s">
        <v>533</v>
      </c>
    </row>
    <row r="64" spans="1:9" x14ac:dyDescent="0.2">
      <c r="A64" s="388" t="s">
        <v>534</v>
      </c>
      <c r="B64" s="388" t="s">
        <v>343</v>
      </c>
      <c r="C64" s="388" t="s">
        <v>308</v>
      </c>
      <c r="E64" s="389">
        <v>0</v>
      </c>
      <c r="F64" s="389">
        <v>7241220.2699999996</v>
      </c>
      <c r="G64" s="389">
        <f t="shared" si="1"/>
        <v>-7241220.2699999996</v>
      </c>
      <c r="H64" s="390" t="s">
        <v>536</v>
      </c>
    </row>
    <row r="65" spans="1:9" x14ac:dyDescent="0.2">
      <c r="A65" s="388" t="s">
        <v>636</v>
      </c>
      <c r="B65" s="388" t="s">
        <v>343</v>
      </c>
      <c r="C65" s="388" t="s">
        <v>308</v>
      </c>
      <c r="E65" s="389">
        <v>377418.57</v>
      </c>
      <c r="F65" s="389">
        <v>0</v>
      </c>
      <c r="G65" s="389">
        <f t="shared" si="1"/>
        <v>377418.57</v>
      </c>
      <c r="H65" s="390" t="s">
        <v>638</v>
      </c>
    </row>
    <row r="66" spans="1:9" x14ac:dyDescent="0.2">
      <c r="A66" s="388" t="s">
        <v>537</v>
      </c>
      <c r="B66" s="388" t="s">
        <v>343</v>
      </c>
      <c r="C66" s="388" t="s">
        <v>308</v>
      </c>
      <c r="E66" s="389">
        <v>0</v>
      </c>
      <c r="F66" s="389">
        <v>2341620.5099999998</v>
      </c>
      <c r="G66" s="389">
        <f t="shared" si="1"/>
        <v>-2341620.5099999998</v>
      </c>
      <c r="H66" s="390" t="s">
        <v>539</v>
      </c>
    </row>
    <row r="67" spans="1:9" x14ac:dyDescent="0.2">
      <c r="A67" s="388" t="s">
        <v>540</v>
      </c>
      <c r="B67" s="388" t="s">
        <v>343</v>
      </c>
      <c r="C67" s="388" t="s">
        <v>308</v>
      </c>
      <c r="E67" s="389">
        <v>0</v>
      </c>
      <c r="F67" s="389">
        <v>1837.14</v>
      </c>
      <c r="G67" s="389">
        <f t="shared" si="1"/>
        <v>-1837.14</v>
      </c>
      <c r="H67" s="390" t="s">
        <v>544</v>
      </c>
    </row>
    <row r="68" spans="1:9" x14ac:dyDescent="0.2">
      <c r="A68" s="388" t="s">
        <v>545</v>
      </c>
      <c r="B68" s="388" t="s">
        <v>343</v>
      </c>
      <c r="C68" s="388" t="s">
        <v>308</v>
      </c>
      <c r="E68" s="389">
        <v>0</v>
      </c>
      <c r="F68" s="389">
        <v>3224169.09</v>
      </c>
      <c r="G68" s="389">
        <f t="shared" si="1"/>
        <v>-3224169.09</v>
      </c>
      <c r="H68" s="390" t="s">
        <v>549</v>
      </c>
    </row>
    <row r="69" spans="1:9" x14ac:dyDescent="0.2">
      <c r="A69" s="388" t="s">
        <v>552</v>
      </c>
      <c r="B69" s="388" t="s">
        <v>343</v>
      </c>
      <c r="C69" s="388" t="s">
        <v>308</v>
      </c>
      <c r="E69" s="389">
        <v>2341620.5099999998</v>
      </c>
      <c r="F69" s="389">
        <v>0</v>
      </c>
      <c r="G69" s="389">
        <f t="shared" si="1"/>
        <v>2341620.5099999998</v>
      </c>
      <c r="H69" s="390" t="s">
        <v>554</v>
      </c>
    </row>
    <row r="70" spans="1:9" x14ac:dyDescent="0.2">
      <c r="A70" s="388" t="s">
        <v>555</v>
      </c>
      <c r="B70" s="388" t="s">
        <v>343</v>
      </c>
      <c r="C70" s="388" t="s">
        <v>308</v>
      </c>
      <c r="E70" s="389">
        <v>0</v>
      </c>
      <c r="F70" s="389">
        <v>3095272</v>
      </c>
      <c r="G70" s="389">
        <f t="shared" si="1"/>
        <v>-3095272</v>
      </c>
      <c r="H70" s="390" t="s">
        <v>557</v>
      </c>
    </row>
    <row r="71" spans="1:9" x14ac:dyDescent="0.2">
      <c r="A71" s="88" t="s">
        <v>560</v>
      </c>
      <c r="B71" s="88" t="s">
        <v>343</v>
      </c>
      <c r="C71" s="88" t="s">
        <v>308</v>
      </c>
      <c r="D71" s="89"/>
      <c r="E71" s="89">
        <f>SUM(E60:E70)</f>
        <v>5469266.7199999988</v>
      </c>
      <c r="F71" s="89">
        <f>SUM(F60:F70)</f>
        <v>64886151.639999986</v>
      </c>
      <c r="G71" s="89">
        <f>SUM(G60:G70)</f>
        <v>-59416884.919999994</v>
      </c>
      <c r="H71" s="90" t="s">
        <v>561</v>
      </c>
      <c r="I71" s="91"/>
    </row>
    <row r="72" spans="1:9" x14ac:dyDescent="0.2">
      <c r="A72" s="88" t="s">
        <v>343</v>
      </c>
      <c r="B72" s="88" t="s">
        <v>343</v>
      </c>
      <c r="C72" s="88" t="s">
        <v>308</v>
      </c>
      <c r="D72" s="89"/>
      <c r="E72" s="89">
        <f>E71-E59</f>
        <v>-49990451.030000009</v>
      </c>
      <c r="F72" s="89">
        <f>F71-F59</f>
        <v>62613263.499999985</v>
      </c>
      <c r="G72" s="89">
        <f>-G71-G59</f>
        <v>6230055.3099999875</v>
      </c>
      <c r="H72" s="90" t="s">
        <v>1107</v>
      </c>
      <c r="I72" s="91"/>
    </row>
    <row r="73" spans="1:9" x14ac:dyDescent="0.2">
      <c r="A73" s="88" t="s">
        <v>1108</v>
      </c>
      <c r="B73" s="88" t="s">
        <v>343</v>
      </c>
      <c r="C73" s="88" t="s">
        <v>308</v>
      </c>
      <c r="D73" s="89"/>
      <c r="E73" s="89"/>
      <c r="F73" s="89"/>
      <c r="G73" s="89"/>
      <c r="H73" s="90"/>
      <c r="I73" s="91"/>
    </row>
    <row r="74" spans="1:9" hidden="1" x14ac:dyDescent="0.2">
      <c r="A74" s="88" t="s">
        <v>1007</v>
      </c>
      <c r="B74" s="88" t="s">
        <v>343</v>
      </c>
      <c r="C74" s="88" t="s">
        <v>308</v>
      </c>
      <c r="D74" s="89">
        <v>134333820.84</v>
      </c>
      <c r="E74" s="89">
        <v>125096988.13</v>
      </c>
      <c r="F74" s="89">
        <v>120639600.2</v>
      </c>
      <c r="G74" s="89">
        <v>138791208.77000001</v>
      </c>
      <c r="H74" s="90" t="s">
        <v>101</v>
      </c>
      <c r="I74" s="91"/>
    </row>
    <row r="75" spans="1:9" hidden="1" x14ac:dyDescent="0.2">
      <c r="A75" s="88" t="s">
        <v>1012</v>
      </c>
      <c r="B75" s="88" t="s">
        <v>343</v>
      </c>
      <c r="C75" s="88" t="s">
        <v>308</v>
      </c>
      <c r="D75" s="89">
        <v>9810122.4700000007</v>
      </c>
      <c r="E75" s="89">
        <v>147177881.53</v>
      </c>
      <c r="F75" s="89">
        <v>144511334.16999999</v>
      </c>
      <c r="G75" s="89">
        <v>12476669.83</v>
      </c>
      <c r="H75" s="90" t="s">
        <v>1013</v>
      </c>
      <c r="I75" s="91"/>
    </row>
    <row r="76" spans="1:9" hidden="1" x14ac:dyDescent="0.2">
      <c r="A76" s="88" t="s">
        <v>1075</v>
      </c>
      <c r="B76" s="88" t="s">
        <v>343</v>
      </c>
      <c r="C76" s="88" t="s">
        <v>308</v>
      </c>
      <c r="D76" s="89">
        <v>656540.34</v>
      </c>
      <c r="E76" s="89">
        <v>154766483.77000001</v>
      </c>
      <c r="F76" s="89">
        <v>155107746.84999999</v>
      </c>
      <c r="G76" s="89">
        <v>315277.26</v>
      </c>
      <c r="H76" s="90" t="s">
        <v>1076</v>
      </c>
      <c r="I76" s="91"/>
    </row>
    <row r="77" spans="1:9" hidden="1" x14ac:dyDescent="0.2">
      <c r="A77" s="88" t="s">
        <v>1088</v>
      </c>
      <c r="B77" s="88" t="s">
        <v>343</v>
      </c>
      <c r="C77" s="88" t="s">
        <v>308</v>
      </c>
      <c r="D77" s="89">
        <v>-144800483.65000001</v>
      </c>
      <c r="E77" s="89">
        <v>25264469.600000001</v>
      </c>
      <c r="F77" s="89">
        <v>25817086.5</v>
      </c>
      <c r="G77" s="89">
        <v>-145353100.55000001</v>
      </c>
      <c r="H77" s="90" t="s">
        <v>1089</v>
      </c>
      <c r="I77" s="91"/>
    </row>
    <row r="78" spans="1:9" x14ac:dyDescent="0.2">
      <c r="A78" s="88" t="s">
        <v>508</v>
      </c>
      <c r="B78" s="88" t="s">
        <v>343</v>
      </c>
      <c r="C78" s="88" t="s">
        <v>308</v>
      </c>
      <c r="D78" s="89"/>
      <c r="E78" s="89">
        <f>E59</f>
        <v>55459717.750000007</v>
      </c>
      <c r="F78" s="89">
        <f>F59</f>
        <v>2272888.1399999997</v>
      </c>
      <c r="G78" s="89">
        <f>G59</f>
        <v>53186829.610000007</v>
      </c>
      <c r="H78" s="90" t="s">
        <v>509</v>
      </c>
      <c r="I78" s="91"/>
    </row>
    <row r="79" spans="1:9" x14ac:dyDescent="0.2">
      <c r="A79" s="88" t="s">
        <v>560</v>
      </c>
      <c r="B79" s="88" t="s">
        <v>343</v>
      </c>
      <c r="C79" s="88" t="s">
        <v>308</v>
      </c>
      <c r="D79" s="89"/>
      <c r="E79" s="89">
        <f>E71</f>
        <v>5469266.7199999988</v>
      </c>
      <c r="F79" s="89">
        <f>F71</f>
        <v>64886151.639999986</v>
      </c>
      <c r="G79" s="89">
        <f>G71</f>
        <v>-59416884.919999994</v>
      </c>
      <c r="H79" s="90" t="s">
        <v>561</v>
      </c>
      <c r="I79" s="91"/>
    </row>
    <row r="80" spans="1:9" hidden="1" x14ac:dyDescent="0.2">
      <c r="A80" s="88" t="s">
        <v>1109</v>
      </c>
      <c r="B80" s="88" t="s">
        <v>343</v>
      </c>
      <c r="C80" s="88" t="s">
        <v>308</v>
      </c>
      <c r="D80" s="89"/>
      <c r="E80" s="89"/>
      <c r="F80" s="89"/>
      <c r="G80" s="89"/>
      <c r="H80" s="90" t="s">
        <v>1110</v>
      </c>
      <c r="I80" s="91"/>
    </row>
    <row r="82" spans="1:8" s="182" customFormat="1" ht="15" x14ac:dyDescent="0.25">
      <c r="A82" s="518"/>
      <c r="B82" s="518"/>
      <c r="C82" s="518"/>
      <c r="D82" s="519"/>
      <c r="E82" s="519"/>
      <c r="F82" s="519"/>
      <c r="G82" s="519">
        <f>-G78-G79</f>
        <v>6230055.3099999875</v>
      </c>
      <c r="H82" s="520" t="s">
        <v>1310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K72"/>
  <sheetViews>
    <sheetView showZeros="0" workbookViewId="0">
      <selection activeCell="B1" sqref="B1"/>
    </sheetView>
  </sheetViews>
  <sheetFormatPr defaultColWidth="9.140625" defaultRowHeight="12" x14ac:dyDescent="0.2"/>
  <cols>
    <col min="1" max="1" width="5.28515625" style="82" customWidth="1"/>
    <col min="2" max="2" width="40" style="63" bestFit="1" customWidth="1"/>
    <col min="3" max="3" width="9.42578125" style="24" hidden="1" customWidth="1"/>
    <col min="4" max="4" width="5.42578125" style="34" customWidth="1"/>
    <col min="5" max="8" width="9.7109375" style="34" customWidth="1"/>
    <col min="9" max="11" width="0" style="63" hidden="1" customWidth="1"/>
    <col min="12" max="16384" width="9.140625" style="63"/>
  </cols>
  <sheetData>
    <row r="1" spans="1:11" ht="38.25" customHeight="1" x14ac:dyDescent="0.25">
      <c r="A1" s="61"/>
      <c r="B1" s="622" t="s">
        <v>1712</v>
      </c>
      <c r="C1" s="62"/>
      <c r="D1" s="1245" t="s">
        <v>9161</v>
      </c>
      <c r="E1" s="1246"/>
      <c r="F1" s="1246"/>
      <c r="G1" s="1246"/>
      <c r="H1" s="1247"/>
      <c r="J1" s="960">
        <v>1</v>
      </c>
    </row>
    <row r="2" spans="1:11" ht="12.75" x14ac:dyDescent="0.2">
      <c r="A2" s="64"/>
      <c r="B2" s="66" t="s">
        <v>9862</v>
      </c>
      <c r="C2" s="65"/>
      <c r="D2" s="1248"/>
      <c r="E2" s="1248"/>
      <c r="F2" s="1248"/>
      <c r="G2" s="1248"/>
      <c r="H2" s="1249"/>
      <c r="I2" s="34"/>
      <c r="J2" s="960">
        <v>1</v>
      </c>
    </row>
    <row r="3" spans="1:11" ht="14.25" customHeight="1" x14ac:dyDescent="0.2">
      <c r="A3" s="64"/>
      <c r="B3" s="69" t="s">
        <v>1709</v>
      </c>
      <c r="C3" s="65"/>
      <c r="D3" s="30"/>
      <c r="E3" s="30"/>
      <c r="F3" s="66"/>
      <c r="G3" s="98"/>
      <c r="H3" s="67"/>
      <c r="I3" s="34"/>
      <c r="J3" s="960">
        <v>1</v>
      </c>
    </row>
    <row r="4" spans="1:11" ht="14.25" customHeight="1" x14ac:dyDescent="0.2">
      <c r="A4" s="68"/>
      <c r="B4" s="53" t="s">
        <v>4731</v>
      </c>
      <c r="C4" s="65"/>
      <c r="D4" s="30"/>
      <c r="E4" s="30"/>
      <c r="F4" s="66"/>
      <c r="G4" s="47"/>
      <c r="H4" s="70"/>
      <c r="I4" s="34"/>
      <c r="J4" s="960">
        <v>1</v>
      </c>
    </row>
    <row r="5" spans="1:11" ht="14.25" customHeight="1" x14ac:dyDescent="0.2">
      <c r="A5" s="64"/>
      <c r="B5" s="617" t="s">
        <v>1710</v>
      </c>
      <c r="C5" s="65"/>
      <c r="D5" s="30"/>
      <c r="E5" s="30"/>
      <c r="F5" s="66"/>
      <c r="G5" s="47"/>
      <c r="H5" s="70"/>
      <c r="I5" s="34"/>
      <c r="J5" s="960">
        <v>1</v>
      </c>
    </row>
    <row r="6" spans="1:11" ht="14.25" customHeight="1" x14ac:dyDescent="0.2">
      <c r="A6" s="64"/>
      <c r="B6" s="617" t="s">
        <v>1711</v>
      </c>
      <c r="C6" s="65"/>
      <c r="D6" s="30"/>
      <c r="E6" s="30"/>
      <c r="F6" s="66"/>
      <c r="G6" s="47"/>
      <c r="H6" s="70"/>
      <c r="I6" s="34"/>
      <c r="J6" s="960">
        <v>1</v>
      </c>
    </row>
    <row r="7" spans="1:11" ht="14.25" customHeight="1" x14ac:dyDescent="0.2">
      <c r="A7" s="64"/>
      <c r="B7" s="71" t="s">
        <v>466</v>
      </c>
      <c r="C7" s="65"/>
      <c r="D7" s="30"/>
      <c r="E7" s="30"/>
      <c r="F7" s="66"/>
      <c r="G7" s="47"/>
      <c r="H7" s="70"/>
      <c r="I7" s="34"/>
      <c r="J7" s="960">
        <v>1</v>
      </c>
    </row>
    <row r="8" spans="1:11" ht="13.5" thickBot="1" x14ac:dyDescent="0.25">
      <c r="A8" s="99"/>
      <c r="B8" s="100" t="s">
        <v>467</v>
      </c>
      <c r="C8" s="101"/>
      <c r="D8" s="102"/>
      <c r="E8" s="102"/>
      <c r="F8" s="103"/>
      <c r="G8" s="104" t="s">
        <v>1705</v>
      </c>
      <c r="H8" s="105"/>
      <c r="I8" s="34"/>
      <c r="J8" s="960">
        <v>1</v>
      </c>
    </row>
    <row r="9" spans="1:11" ht="19.5" customHeight="1" x14ac:dyDescent="0.2">
      <c r="A9" s="1269"/>
      <c r="B9" s="1243"/>
      <c r="C9" s="1270"/>
      <c r="D9" s="3"/>
      <c r="E9" s="170">
        <v>2019</v>
      </c>
      <c r="F9" s="170">
        <v>2019</v>
      </c>
      <c r="G9" s="170">
        <v>2019</v>
      </c>
      <c r="H9" s="171">
        <v>2018</v>
      </c>
      <c r="I9" s="34"/>
      <c r="J9" s="960">
        <v>1</v>
      </c>
    </row>
    <row r="10" spans="1:11" ht="24.75" customHeight="1" x14ac:dyDescent="0.2">
      <c r="A10" s="1273" t="s">
        <v>157</v>
      </c>
      <c r="B10" s="1274"/>
      <c r="C10" s="1275"/>
      <c r="D10" s="36" t="s">
        <v>158</v>
      </c>
      <c r="E10" s="167" t="s">
        <v>215</v>
      </c>
      <c r="F10" s="167" t="s">
        <v>216</v>
      </c>
      <c r="G10" s="168" t="s">
        <v>217</v>
      </c>
      <c r="H10" s="169" t="s">
        <v>217</v>
      </c>
      <c r="I10" s="34"/>
      <c r="J10" s="960">
        <v>1</v>
      </c>
    </row>
    <row r="11" spans="1:11" ht="13.5" thickBot="1" x14ac:dyDescent="0.25">
      <c r="A11" s="1276" t="s">
        <v>155</v>
      </c>
      <c r="B11" s="1277"/>
      <c r="C11" s="1278"/>
      <c r="D11" s="37" t="s">
        <v>156</v>
      </c>
      <c r="E11" s="37">
        <v>1</v>
      </c>
      <c r="F11" s="37">
        <v>2</v>
      </c>
      <c r="G11" s="23">
        <v>3</v>
      </c>
      <c r="H11" s="106">
        <v>4</v>
      </c>
      <c r="I11" s="34"/>
      <c r="J11" s="960">
        <v>1</v>
      </c>
    </row>
    <row r="12" spans="1:11" ht="12.75" x14ac:dyDescent="0.2">
      <c r="A12" s="72" t="s">
        <v>102</v>
      </c>
      <c r="B12" s="73" t="s">
        <v>218</v>
      </c>
      <c r="C12" s="873" t="s">
        <v>6619</v>
      </c>
      <c r="D12" s="75" t="s">
        <v>159</v>
      </c>
      <c r="E12" s="150" t="s">
        <v>159</v>
      </c>
      <c r="F12" s="150" t="s">
        <v>159</v>
      </c>
      <c r="G12" s="150" t="s">
        <v>159</v>
      </c>
      <c r="H12" s="151" t="s">
        <v>159</v>
      </c>
      <c r="I12" s="34"/>
      <c r="J12" s="959">
        <f t="shared" ref="J12:J13" si="0">IF(OR(AND(E12&lt;&gt;" ",E12&lt;&gt;0),),1,0)</f>
        <v>1</v>
      </c>
      <c r="K12" s="63" t="s">
        <v>7239</v>
      </c>
    </row>
    <row r="13" spans="1:11" ht="12.75" x14ac:dyDescent="0.2">
      <c r="A13" s="76" t="s">
        <v>219</v>
      </c>
      <c r="B13" s="40" t="s">
        <v>220</v>
      </c>
      <c r="C13" s="77"/>
      <c r="D13" s="7">
        <v>1</v>
      </c>
      <c r="E13" s="152" t="s">
        <v>159</v>
      </c>
      <c r="F13" s="152" t="s">
        <v>159</v>
      </c>
      <c r="G13" s="152" t="s">
        <v>159</v>
      </c>
      <c r="H13" s="153" t="s">
        <v>159</v>
      </c>
      <c r="I13" s="34"/>
      <c r="J13" s="959">
        <f t="shared" si="0"/>
        <v>1</v>
      </c>
      <c r="K13" s="63" t="s">
        <v>7239</v>
      </c>
    </row>
    <row r="14" spans="1:11" ht="12.75" x14ac:dyDescent="0.2">
      <c r="A14" s="76"/>
      <c r="B14" s="40" t="s">
        <v>221</v>
      </c>
      <c r="C14" s="77" t="s">
        <v>222</v>
      </c>
      <c r="D14" s="7">
        <v>2</v>
      </c>
      <c r="E14" s="152">
        <v>46594</v>
      </c>
      <c r="F14" s="152" t="s">
        <v>159</v>
      </c>
      <c r="G14" s="152" t="s">
        <v>159</v>
      </c>
      <c r="H14" s="153" t="s">
        <v>159</v>
      </c>
      <c r="I14" s="34" t="s">
        <v>52</v>
      </c>
      <c r="J14" s="959">
        <f>IF(OR(AND(E14&lt;&gt;" ",E14&lt;&gt;0),),1,0)</f>
        <v>1</v>
      </c>
      <c r="K14" s="63" t="s">
        <v>7239</v>
      </c>
    </row>
    <row r="15" spans="1:11" ht="12.75" x14ac:dyDescent="0.2">
      <c r="A15" s="76"/>
      <c r="B15" s="40" t="s">
        <v>223</v>
      </c>
      <c r="C15" s="77" t="s">
        <v>224</v>
      </c>
      <c r="D15" s="7">
        <v>3</v>
      </c>
      <c r="E15" s="152">
        <v>3073</v>
      </c>
      <c r="F15" s="165">
        <f>E14-E15</f>
        <v>43521</v>
      </c>
      <c r="G15" s="152" t="s">
        <v>159</v>
      </c>
      <c r="H15" s="153" t="s">
        <v>159</v>
      </c>
      <c r="I15" s="34" t="s">
        <v>52</v>
      </c>
      <c r="J15" s="959">
        <f>IF(OR(AND(F15&lt;&gt;" ",F15&lt;&gt;0),),1,0)</f>
        <v>1</v>
      </c>
      <c r="K15" s="63" t="s">
        <v>7240</v>
      </c>
    </row>
    <row r="16" spans="1:11" ht="24" x14ac:dyDescent="0.2">
      <c r="A16" s="76"/>
      <c r="B16" s="40" t="s">
        <v>225</v>
      </c>
      <c r="C16" s="77" t="s">
        <v>226</v>
      </c>
      <c r="D16" s="7">
        <v>4</v>
      </c>
      <c r="E16" s="152">
        <v>-102</v>
      </c>
      <c r="F16" s="152" t="s">
        <v>159</v>
      </c>
      <c r="G16" s="152" t="s">
        <v>159</v>
      </c>
      <c r="H16" s="153" t="s">
        <v>159</v>
      </c>
      <c r="I16" s="34" t="s">
        <v>52</v>
      </c>
      <c r="J16" s="959">
        <f>IF(OR(AND(E16&lt;&gt;" ",E16&lt;&gt;0),),1,0)</f>
        <v>1</v>
      </c>
      <c r="K16" s="63" t="s">
        <v>7239</v>
      </c>
    </row>
    <row r="17" spans="1:11" ht="24" x14ac:dyDescent="0.2">
      <c r="A17" s="76"/>
      <c r="B17" s="40" t="s">
        <v>227</v>
      </c>
      <c r="C17" s="77" t="s">
        <v>228</v>
      </c>
      <c r="D17" s="7">
        <v>5</v>
      </c>
      <c r="E17" s="152">
        <v>-1</v>
      </c>
      <c r="F17" s="165">
        <f>E16-E17</f>
        <v>-101</v>
      </c>
      <c r="G17" s="154">
        <f>F15-F17</f>
        <v>43622</v>
      </c>
      <c r="H17" s="155">
        <v>43494</v>
      </c>
      <c r="I17" s="34" t="s">
        <v>52</v>
      </c>
      <c r="J17" s="959">
        <f>IF(OR(AND(G17&lt;&gt;" ",G17&lt;&gt;0),AND(H17&lt;&gt;" ",H17&lt;&gt;0)),1,0)</f>
        <v>1</v>
      </c>
      <c r="K17" s="994" t="s">
        <v>7241</v>
      </c>
    </row>
    <row r="18" spans="1:11" ht="24" x14ac:dyDescent="0.2">
      <c r="A18" s="76" t="s">
        <v>229</v>
      </c>
      <c r="B18" s="40" t="s">
        <v>230</v>
      </c>
      <c r="C18" s="77" t="s">
        <v>795</v>
      </c>
      <c r="D18" s="7">
        <v>6</v>
      </c>
      <c r="E18" s="152" t="s">
        <v>159</v>
      </c>
      <c r="F18" s="152" t="s">
        <v>159</v>
      </c>
      <c r="G18" s="156">
        <v>1785</v>
      </c>
      <c r="H18" s="157">
        <v>921</v>
      </c>
      <c r="I18" s="34" t="s">
        <v>52</v>
      </c>
      <c r="J18" s="959">
        <f>IF(OR(AND(G18&lt;&gt;" ",G18&lt;&gt;0),AND(H18&lt;&gt;" ",H18&lt;&gt;0)),1,0)</f>
        <v>1</v>
      </c>
      <c r="K18" s="994" t="s">
        <v>7241</v>
      </c>
    </row>
    <row r="19" spans="1:11" ht="12.75" x14ac:dyDescent="0.2">
      <c r="A19" s="76" t="s">
        <v>796</v>
      </c>
      <c r="B19" s="40" t="s">
        <v>231</v>
      </c>
      <c r="C19" s="77" t="s">
        <v>232</v>
      </c>
      <c r="D19" s="7">
        <v>7</v>
      </c>
      <c r="E19" s="152" t="s">
        <v>159</v>
      </c>
      <c r="F19" s="152" t="s">
        <v>159</v>
      </c>
      <c r="G19" s="156">
        <v>196</v>
      </c>
      <c r="H19" s="157">
        <v>523</v>
      </c>
      <c r="I19" s="34" t="s">
        <v>52</v>
      </c>
      <c r="J19" s="959">
        <f>IF(OR(AND(G19&lt;&gt;" ",G19&lt;&gt;0),AND(H19&lt;&gt;" ",H19&lt;&gt;0)),1,0)</f>
        <v>1</v>
      </c>
      <c r="K19" s="994" t="s">
        <v>7241</v>
      </c>
    </row>
    <row r="20" spans="1:11" ht="12" customHeight="1" x14ac:dyDescent="0.2">
      <c r="A20" s="76" t="s">
        <v>233</v>
      </c>
      <c r="B20" s="40" t="s">
        <v>234</v>
      </c>
      <c r="C20" s="77"/>
      <c r="D20" s="7">
        <v>8</v>
      </c>
      <c r="E20" s="152" t="s">
        <v>159</v>
      </c>
      <c r="F20" s="152" t="s">
        <v>159</v>
      </c>
      <c r="G20" s="152" t="s">
        <v>159</v>
      </c>
      <c r="H20" s="153" t="s">
        <v>159</v>
      </c>
      <c r="I20" s="34"/>
      <c r="J20" s="959">
        <f t="shared" ref="J20:J21" si="1">IF(OR(AND(E20&lt;&gt;" ",E20&lt;&gt;0),AND(H20&lt;&gt;" ",H20&lt;&gt;0)),1,0)</f>
        <v>1</v>
      </c>
      <c r="K20" s="63" t="s">
        <v>7239</v>
      </c>
    </row>
    <row r="21" spans="1:11" ht="12.75" x14ac:dyDescent="0.2">
      <c r="A21" s="76"/>
      <c r="B21" s="40" t="s">
        <v>235</v>
      </c>
      <c r="C21" s="77"/>
      <c r="D21" s="7">
        <v>9</v>
      </c>
      <c r="E21" s="152" t="s">
        <v>159</v>
      </c>
      <c r="F21" s="152" t="s">
        <v>159</v>
      </c>
      <c r="G21" s="152" t="s">
        <v>159</v>
      </c>
      <c r="H21" s="153" t="s">
        <v>159</v>
      </c>
      <c r="I21" s="34"/>
      <c r="J21" s="959">
        <f t="shared" si="1"/>
        <v>1</v>
      </c>
      <c r="K21" s="63" t="s">
        <v>7239</v>
      </c>
    </row>
    <row r="22" spans="1:11" ht="12.75" x14ac:dyDescent="0.2">
      <c r="A22" s="76"/>
      <c r="B22" s="40" t="s">
        <v>236</v>
      </c>
      <c r="C22" s="77" t="s">
        <v>237</v>
      </c>
      <c r="D22" s="7">
        <v>10</v>
      </c>
      <c r="E22" s="152">
        <v>13276</v>
      </c>
      <c r="F22" s="152" t="s">
        <v>159</v>
      </c>
      <c r="G22" s="152" t="s">
        <v>159</v>
      </c>
      <c r="H22" s="153" t="s">
        <v>159</v>
      </c>
      <c r="I22" s="34" t="s">
        <v>53</v>
      </c>
      <c r="J22" s="959">
        <f>IF(OR(AND(E22&lt;&gt;" ",E22&lt;&gt;0),),1,0)</f>
        <v>1</v>
      </c>
      <c r="K22" s="63" t="s">
        <v>7239</v>
      </c>
    </row>
    <row r="23" spans="1:11" ht="12.75" x14ac:dyDescent="0.2">
      <c r="A23" s="76"/>
      <c r="B23" s="40" t="s">
        <v>4732</v>
      </c>
      <c r="C23" s="77" t="s">
        <v>239</v>
      </c>
      <c r="D23" s="7">
        <v>11</v>
      </c>
      <c r="E23" s="152">
        <v>4181</v>
      </c>
      <c r="F23" s="165">
        <f>E22-E23</f>
        <v>9095</v>
      </c>
      <c r="G23" s="152" t="s">
        <v>159</v>
      </c>
      <c r="H23" s="153" t="s">
        <v>159</v>
      </c>
      <c r="I23" s="34" t="s">
        <v>53</v>
      </c>
      <c r="J23" s="959">
        <f>IF(OR(AND(F23&lt;&gt;" ",F23&lt;&gt;0),),1,0)</f>
        <v>1</v>
      </c>
      <c r="K23" s="63" t="s">
        <v>7240</v>
      </c>
    </row>
    <row r="24" spans="1:11" ht="12.75" x14ac:dyDescent="0.2">
      <c r="A24" s="76"/>
      <c r="B24" s="40" t="s">
        <v>240</v>
      </c>
      <c r="C24" s="77"/>
      <c r="D24" s="7">
        <v>12</v>
      </c>
      <c r="E24" s="152" t="s">
        <v>159</v>
      </c>
      <c r="F24" s="152" t="s">
        <v>159</v>
      </c>
      <c r="G24" s="152" t="s">
        <v>159</v>
      </c>
      <c r="H24" s="153" t="s">
        <v>159</v>
      </c>
      <c r="I24" s="34"/>
      <c r="J24" s="959">
        <f>IF(OR(AND(E24&lt;&gt;" ",E24&lt;&gt;0),),1,0)</f>
        <v>1</v>
      </c>
      <c r="K24" s="63" t="s">
        <v>7239</v>
      </c>
    </row>
    <row r="25" spans="1:11" ht="12.75" x14ac:dyDescent="0.2">
      <c r="A25" s="76"/>
      <c r="B25" s="40" t="s">
        <v>4733</v>
      </c>
      <c r="C25" s="77" t="s">
        <v>241</v>
      </c>
      <c r="D25" s="7">
        <v>13</v>
      </c>
      <c r="E25" s="152">
        <v>1894</v>
      </c>
      <c r="F25" s="152" t="s">
        <v>159</v>
      </c>
      <c r="G25" s="152" t="s">
        <v>159</v>
      </c>
      <c r="H25" s="153" t="s">
        <v>159</v>
      </c>
      <c r="I25" s="34" t="s">
        <v>53</v>
      </c>
      <c r="J25" s="959">
        <f>IF(OR(AND(E25&lt;&gt;" ",E25&lt;&gt;0),),1,0)</f>
        <v>1</v>
      </c>
      <c r="K25" s="63" t="s">
        <v>7239</v>
      </c>
    </row>
    <row r="26" spans="1:11" ht="12.75" x14ac:dyDescent="0.2">
      <c r="A26" s="76"/>
      <c r="B26" s="40" t="s">
        <v>238</v>
      </c>
      <c r="C26" s="77" t="s">
        <v>242</v>
      </c>
      <c r="D26" s="7">
        <v>14</v>
      </c>
      <c r="E26" s="152">
        <v>-717</v>
      </c>
      <c r="F26" s="165">
        <f>E25-E26</f>
        <v>2611</v>
      </c>
      <c r="G26" s="154">
        <f>F23+F26</f>
        <v>11706</v>
      </c>
      <c r="H26" s="155">
        <v>10258</v>
      </c>
      <c r="I26" s="34" t="s">
        <v>53</v>
      </c>
      <c r="J26" s="959">
        <f>IF(OR(AND(G26&lt;&gt;" ",G26&lt;&gt;0),AND(H26&lt;&gt;" ",H26&lt;&gt;0)),1,0)</f>
        <v>1</v>
      </c>
      <c r="K26" s="994" t="s">
        <v>7241</v>
      </c>
    </row>
    <row r="27" spans="1:11" ht="12.75" hidden="1" x14ac:dyDescent="0.2">
      <c r="A27" s="76"/>
      <c r="B27" s="60"/>
      <c r="C27" s="77"/>
      <c r="D27" s="132">
        <v>15</v>
      </c>
      <c r="E27" s="152"/>
      <c r="F27" s="165"/>
      <c r="G27" s="158"/>
      <c r="H27" s="161"/>
      <c r="I27" s="34"/>
      <c r="J27" s="959">
        <f>IF(OR(AND(E27&lt;&gt;" ",E27&lt;&gt;0),),1,0)</f>
        <v>0</v>
      </c>
      <c r="K27" s="63" t="s">
        <v>7239</v>
      </c>
    </row>
    <row r="28" spans="1:11" ht="12.75" hidden="1" x14ac:dyDescent="0.2">
      <c r="A28" s="76"/>
      <c r="B28" s="60"/>
      <c r="C28" s="77"/>
      <c r="D28" s="132">
        <v>16</v>
      </c>
      <c r="E28" s="152"/>
      <c r="F28" s="165"/>
      <c r="G28" s="158"/>
      <c r="H28" s="161"/>
      <c r="I28" s="34"/>
      <c r="J28" s="959">
        <f>IF(OR(AND(E28&lt;&gt;" ",E28&lt;&gt;0),),1,0)</f>
        <v>0</v>
      </c>
      <c r="K28" s="63" t="s">
        <v>7239</v>
      </c>
    </row>
    <row r="29" spans="1:11" ht="12.75" x14ac:dyDescent="0.2">
      <c r="A29" s="76" t="s">
        <v>245</v>
      </c>
      <c r="B29" s="40" t="s">
        <v>246</v>
      </c>
      <c r="C29" s="77"/>
      <c r="D29" s="7">
        <v>17</v>
      </c>
      <c r="E29" s="152" t="s">
        <v>159</v>
      </c>
      <c r="F29" s="152" t="s">
        <v>159</v>
      </c>
      <c r="G29" s="152" t="s">
        <v>159</v>
      </c>
      <c r="H29" s="153" t="s">
        <v>159</v>
      </c>
      <c r="I29" s="34"/>
      <c r="J29" s="959">
        <f t="shared" ref="J29:J48" si="2">IF(OR(AND(E29&lt;&gt;" ",E29&lt;&gt;0),AND(H29&lt;&gt;" ",H29&lt;&gt;0)),1,0)</f>
        <v>1</v>
      </c>
      <c r="K29" s="63" t="s">
        <v>7239</v>
      </c>
    </row>
    <row r="30" spans="1:11" ht="12.75" x14ac:dyDescent="0.2">
      <c r="A30" s="76"/>
      <c r="B30" s="40" t="s">
        <v>247</v>
      </c>
      <c r="C30" s="77" t="s">
        <v>248</v>
      </c>
      <c r="D30" s="7">
        <v>18</v>
      </c>
      <c r="E30" s="152" t="s">
        <v>159</v>
      </c>
      <c r="F30" s="152">
        <v>3166</v>
      </c>
      <c r="G30" s="152" t="s">
        <v>159</v>
      </c>
      <c r="H30" s="153" t="s">
        <v>159</v>
      </c>
      <c r="I30" s="34" t="s">
        <v>53</v>
      </c>
      <c r="J30" s="959">
        <f>IF(OR(AND(F30&lt;&gt;" ",F30&lt;&gt;0),),1,0)</f>
        <v>1</v>
      </c>
      <c r="K30" s="63" t="s">
        <v>7240</v>
      </c>
    </row>
    <row r="31" spans="1:11" ht="24" x14ac:dyDescent="0.2">
      <c r="A31" s="76"/>
      <c r="B31" s="40" t="s">
        <v>249</v>
      </c>
      <c r="C31" s="77" t="s">
        <v>250</v>
      </c>
      <c r="D31" s="7">
        <v>19</v>
      </c>
      <c r="E31" s="152" t="s">
        <v>159</v>
      </c>
      <c r="F31" s="152">
        <v>29</v>
      </c>
      <c r="G31" s="152" t="s">
        <v>159</v>
      </c>
      <c r="H31" s="153" t="s">
        <v>159</v>
      </c>
      <c r="I31" s="34" t="s">
        <v>53</v>
      </c>
      <c r="J31" s="959">
        <f>IF(OR(AND(F31&lt;&gt;" ",F31&lt;&gt;0),),1,0)</f>
        <v>1</v>
      </c>
      <c r="K31" s="63" t="s">
        <v>7240</v>
      </c>
    </row>
    <row r="32" spans="1:11" ht="12.75" x14ac:dyDescent="0.2">
      <c r="A32" s="76"/>
      <c r="B32" s="40" t="s">
        <v>251</v>
      </c>
      <c r="C32" s="77" t="s">
        <v>252</v>
      </c>
      <c r="D32" s="7">
        <v>20</v>
      </c>
      <c r="E32" s="152" t="s">
        <v>159</v>
      </c>
      <c r="F32" s="152">
        <v>20935</v>
      </c>
      <c r="G32" s="152" t="s">
        <v>159</v>
      </c>
      <c r="H32" s="153" t="s">
        <v>159</v>
      </c>
      <c r="I32" s="34" t="s">
        <v>53</v>
      </c>
      <c r="J32" s="959">
        <f>IF(OR(AND(F32&lt;&gt;" ",F32&lt;&gt;0),),1,0)</f>
        <v>1</v>
      </c>
      <c r="K32" s="63" t="s">
        <v>7240</v>
      </c>
    </row>
    <row r="33" spans="1:11" ht="12.75" x14ac:dyDescent="0.2">
      <c r="A33" s="76"/>
      <c r="B33" s="40" t="s">
        <v>253</v>
      </c>
      <c r="C33" s="77" t="s">
        <v>254</v>
      </c>
      <c r="D33" s="7">
        <v>21</v>
      </c>
      <c r="E33" s="152" t="s">
        <v>159</v>
      </c>
      <c r="F33" s="152">
        <v>0</v>
      </c>
      <c r="G33" s="154">
        <f>F30+F31+F32-F33</f>
        <v>24130</v>
      </c>
      <c r="H33" s="155">
        <v>26458</v>
      </c>
      <c r="I33" s="34" t="s">
        <v>53</v>
      </c>
      <c r="J33" s="959">
        <f>IF(OR(AND(G33&lt;&gt;" ",G33&lt;&gt;0),AND(H33&lt;&gt;" ",H33&lt;&gt;0)),1,0)</f>
        <v>1</v>
      </c>
      <c r="K33" s="994" t="s">
        <v>7241</v>
      </c>
    </row>
    <row r="34" spans="1:11" ht="12.75" x14ac:dyDescent="0.2">
      <c r="A34" s="76" t="s">
        <v>255</v>
      </c>
      <c r="B34" s="40" t="s">
        <v>256</v>
      </c>
      <c r="C34" s="77" t="s">
        <v>257</v>
      </c>
      <c r="D34" s="7">
        <v>22</v>
      </c>
      <c r="E34" s="152" t="s">
        <v>159</v>
      </c>
      <c r="F34" s="152" t="s">
        <v>159</v>
      </c>
      <c r="G34" s="156">
        <v>588</v>
      </c>
      <c r="H34" s="157">
        <v>519</v>
      </c>
      <c r="I34" s="34" t="s">
        <v>53</v>
      </c>
      <c r="J34" s="959">
        <f>IF(OR(AND(G34&lt;&gt;" ",G34&lt;&gt;0),AND(H34&lt;&gt;" ",H34&lt;&gt;0)),1,0)</f>
        <v>1</v>
      </c>
      <c r="K34" s="994" t="s">
        <v>7241</v>
      </c>
    </row>
    <row r="35" spans="1:11" ht="12.75" hidden="1" x14ac:dyDescent="0.2">
      <c r="A35" s="76"/>
      <c r="B35" s="1116"/>
      <c r="C35" s="77" t="s">
        <v>259</v>
      </c>
      <c r="D35" s="7">
        <v>23</v>
      </c>
      <c r="E35" s="152" t="s">
        <v>159</v>
      </c>
      <c r="F35" s="152" t="s">
        <v>159</v>
      </c>
      <c r="G35" s="156">
        <v>0</v>
      </c>
      <c r="H35" s="157"/>
      <c r="I35" s="34" t="s">
        <v>53</v>
      </c>
      <c r="J35" s="959">
        <f>IF(OR(AND(G35&lt;&gt;" ",G35&lt;&gt;0),AND(H35&lt;&gt;" ",H35&lt;&gt;0)),1,0)</f>
        <v>0</v>
      </c>
      <c r="K35" s="994" t="s">
        <v>7241</v>
      </c>
    </row>
    <row r="36" spans="1:11" ht="24.75" thickBot="1" x14ac:dyDescent="0.25">
      <c r="A36" s="78" t="s">
        <v>260</v>
      </c>
      <c r="B36" s="79" t="s">
        <v>261</v>
      </c>
      <c r="C36" s="80"/>
      <c r="D36" s="37">
        <v>24</v>
      </c>
      <c r="E36" s="166" t="s">
        <v>159</v>
      </c>
      <c r="F36" s="166" t="s">
        <v>159</v>
      </c>
      <c r="G36" s="159">
        <f>G17+G18+G19-G26-G27-G28-G33-G34-G35</f>
        <v>9179</v>
      </c>
      <c r="H36" s="160">
        <v>7703</v>
      </c>
      <c r="I36" s="34" t="s">
        <v>7242</v>
      </c>
      <c r="J36" s="959">
        <f t="shared" si="2"/>
        <v>1</v>
      </c>
      <c r="K36" s="63" t="s">
        <v>7239</v>
      </c>
    </row>
    <row r="37" spans="1:11" ht="12.75" x14ac:dyDescent="0.2">
      <c r="A37" s="72" t="s">
        <v>106</v>
      </c>
      <c r="B37" s="81" t="s">
        <v>262</v>
      </c>
      <c r="C37" s="74"/>
      <c r="D37" s="75" t="s">
        <v>159</v>
      </c>
      <c r="E37" s="150" t="s">
        <v>159</v>
      </c>
      <c r="F37" s="150" t="s">
        <v>159</v>
      </c>
      <c r="G37" s="150" t="s">
        <v>159</v>
      </c>
      <c r="H37" s="151" t="s">
        <v>159</v>
      </c>
      <c r="I37" s="34"/>
      <c r="J37" s="959">
        <f t="shared" si="2"/>
        <v>1</v>
      </c>
      <c r="K37" s="63" t="s">
        <v>7239</v>
      </c>
    </row>
    <row r="38" spans="1:11" ht="24" x14ac:dyDescent="0.2">
      <c r="A38" s="76" t="s">
        <v>219</v>
      </c>
      <c r="B38" s="149" t="s">
        <v>263</v>
      </c>
      <c r="C38" s="77"/>
      <c r="D38" s="7">
        <v>64</v>
      </c>
      <c r="E38" s="152" t="s">
        <v>159</v>
      </c>
      <c r="F38" s="152" t="s">
        <v>159</v>
      </c>
      <c r="G38" s="154">
        <f>G36</f>
        <v>9179</v>
      </c>
      <c r="H38" s="155">
        <f>H36</f>
        <v>7703</v>
      </c>
      <c r="I38" s="34" t="s">
        <v>7242</v>
      </c>
      <c r="J38" s="959">
        <f t="shared" si="2"/>
        <v>1</v>
      </c>
      <c r="K38" s="63" t="s">
        <v>7239</v>
      </c>
    </row>
    <row r="39" spans="1:11" ht="24" hidden="1" x14ac:dyDescent="0.2">
      <c r="A39" s="76" t="s">
        <v>229</v>
      </c>
      <c r="B39" s="40" t="s">
        <v>264</v>
      </c>
      <c r="C39" s="77"/>
      <c r="D39" s="7">
        <v>65</v>
      </c>
      <c r="E39" s="995"/>
      <c r="F39" s="995"/>
      <c r="G39" s="996"/>
      <c r="H39" s="997"/>
      <c r="I39" s="34"/>
      <c r="J39" s="959">
        <f t="shared" si="2"/>
        <v>0</v>
      </c>
      <c r="K39" s="63" t="s">
        <v>7239</v>
      </c>
    </row>
    <row r="40" spans="1:11" ht="12.75" x14ac:dyDescent="0.2">
      <c r="A40" s="76" t="s">
        <v>796</v>
      </c>
      <c r="B40" s="40" t="s">
        <v>7900</v>
      </c>
      <c r="C40" s="77"/>
      <c r="D40" s="7">
        <v>66</v>
      </c>
      <c r="E40" s="152" t="s">
        <v>159</v>
      </c>
      <c r="F40" s="152" t="s">
        <v>159</v>
      </c>
      <c r="G40" s="152" t="s">
        <v>159</v>
      </c>
      <c r="H40" s="153" t="s">
        <v>159</v>
      </c>
      <c r="I40" s="34"/>
      <c r="J40" s="959">
        <f t="shared" si="2"/>
        <v>1</v>
      </c>
      <c r="K40" s="63" t="s">
        <v>7239</v>
      </c>
    </row>
    <row r="41" spans="1:11" ht="12.75" hidden="1" x14ac:dyDescent="0.2">
      <c r="A41" s="76"/>
      <c r="B41" s="950" t="s">
        <v>7224</v>
      </c>
      <c r="C41" s="77" t="s">
        <v>265</v>
      </c>
      <c r="D41" s="7">
        <v>67</v>
      </c>
      <c r="E41" s="152" t="s">
        <v>159</v>
      </c>
      <c r="F41" s="152"/>
      <c r="G41" s="152" t="s">
        <v>159</v>
      </c>
      <c r="H41" s="153" t="s">
        <v>159</v>
      </c>
      <c r="I41" s="34" t="s">
        <v>52</v>
      </c>
      <c r="J41" s="959">
        <f>IF(OR(AND(F41&lt;&gt;" ",F41&lt;&gt;0),),1,0)</f>
        <v>0</v>
      </c>
      <c r="K41" s="63" t="s">
        <v>7240</v>
      </c>
    </row>
    <row r="42" spans="1:11" ht="12.75" x14ac:dyDescent="0.2">
      <c r="A42" s="76"/>
      <c r="B42" s="40" t="s">
        <v>9162</v>
      </c>
      <c r="C42" s="77"/>
      <c r="D42" s="7">
        <v>68</v>
      </c>
      <c r="E42" s="152" t="s">
        <v>159</v>
      </c>
      <c r="F42" s="152" t="s">
        <v>159</v>
      </c>
      <c r="G42" s="152" t="s">
        <v>159</v>
      </c>
      <c r="H42" s="153" t="s">
        <v>159</v>
      </c>
      <c r="I42" s="34"/>
      <c r="J42" s="959">
        <f t="shared" si="2"/>
        <v>1</v>
      </c>
      <c r="K42" s="63" t="s">
        <v>7239</v>
      </c>
    </row>
    <row r="43" spans="1:11" ht="12.75" hidden="1" x14ac:dyDescent="0.2">
      <c r="A43" s="76"/>
      <c r="B43" s="950" t="s">
        <v>7225</v>
      </c>
      <c r="C43" s="77" t="s">
        <v>266</v>
      </c>
      <c r="D43" s="7">
        <v>69</v>
      </c>
      <c r="E43" s="152"/>
      <c r="F43" s="152" t="s">
        <v>159</v>
      </c>
      <c r="G43" s="152" t="s">
        <v>159</v>
      </c>
      <c r="H43" s="153" t="s">
        <v>159</v>
      </c>
      <c r="I43" s="34" t="s">
        <v>52</v>
      </c>
      <c r="J43" s="959">
        <f>IF(OR(AND(E43&lt;&gt;" ",E43&lt;&gt;0),),1,0)</f>
        <v>0</v>
      </c>
      <c r="K43" s="63" t="s">
        <v>7239</v>
      </c>
    </row>
    <row r="44" spans="1:11" ht="12.75" x14ac:dyDescent="0.2">
      <c r="A44" s="76"/>
      <c r="B44" s="40" t="s">
        <v>7226</v>
      </c>
      <c r="C44" s="77" t="s">
        <v>267</v>
      </c>
      <c r="D44" s="7">
        <v>70</v>
      </c>
      <c r="E44" s="152">
        <v>2502</v>
      </c>
      <c r="F44" s="165">
        <f>E43+E44</f>
        <v>2502</v>
      </c>
      <c r="G44" s="152" t="s">
        <v>159</v>
      </c>
      <c r="H44" s="153" t="s">
        <v>159</v>
      </c>
      <c r="I44" s="34" t="s">
        <v>52</v>
      </c>
      <c r="J44" s="959">
        <f>IF(OR(AND(F44&lt;&gt;" ",F44&lt;&gt;0),),1,0)</f>
        <v>1</v>
      </c>
      <c r="K44" s="63" t="s">
        <v>7240</v>
      </c>
    </row>
    <row r="45" spans="1:11" ht="12.75" hidden="1" x14ac:dyDescent="0.2">
      <c r="A45" s="76"/>
      <c r="B45" s="40" t="s">
        <v>7901</v>
      </c>
      <c r="C45" s="77" t="s">
        <v>268</v>
      </c>
      <c r="D45" s="7">
        <v>71</v>
      </c>
      <c r="E45" s="152" t="s">
        <v>159</v>
      </c>
      <c r="F45" s="152"/>
      <c r="G45" s="152" t="s">
        <v>159</v>
      </c>
      <c r="H45" s="153" t="s">
        <v>159</v>
      </c>
      <c r="I45" s="34" t="s">
        <v>52</v>
      </c>
      <c r="J45" s="959">
        <f>IF(OR(AND(F45&lt;&gt;" ",F45&lt;&gt;0),),1,0)</f>
        <v>0</v>
      </c>
      <c r="K45" s="63" t="s">
        <v>7240</v>
      </c>
    </row>
    <row r="46" spans="1:11" ht="13.5" customHeight="1" x14ac:dyDescent="0.2">
      <c r="A46" s="76"/>
      <c r="B46" s="40" t="s">
        <v>7902</v>
      </c>
      <c r="C46" s="77" t="s">
        <v>269</v>
      </c>
      <c r="D46" s="7">
        <v>72</v>
      </c>
      <c r="E46" s="152" t="s">
        <v>159</v>
      </c>
      <c r="F46" s="152"/>
      <c r="G46" s="154">
        <f>F41+F44+F45+F46</f>
        <v>2502</v>
      </c>
      <c r="H46" s="155">
        <v>2394</v>
      </c>
      <c r="I46" s="34" t="s">
        <v>52</v>
      </c>
      <c r="J46" s="959">
        <f>IF(OR(AND(G46&lt;&gt;" ",G46&lt;&gt;0),AND(H46&lt;&gt;" ",H46&lt;&gt;0)),1,0)</f>
        <v>1</v>
      </c>
      <c r="K46" s="994" t="s">
        <v>7241</v>
      </c>
    </row>
    <row r="47" spans="1:11" ht="24" hidden="1" x14ac:dyDescent="0.2">
      <c r="A47" s="76" t="s">
        <v>233</v>
      </c>
      <c r="B47" s="40" t="s">
        <v>7903</v>
      </c>
      <c r="C47" s="77" t="s">
        <v>270</v>
      </c>
      <c r="D47" s="7">
        <v>73</v>
      </c>
      <c r="E47" s="995"/>
      <c r="F47" s="995"/>
      <c r="G47" s="995"/>
      <c r="H47" s="998"/>
      <c r="I47" s="34"/>
      <c r="J47" s="959">
        <f t="shared" si="2"/>
        <v>0</v>
      </c>
      <c r="K47" s="63" t="s">
        <v>7239</v>
      </c>
    </row>
    <row r="48" spans="1:11" ht="12.75" x14ac:dyDescent="0.2">
      <c r="A48" s="76" t="s">
        <v>243</v>
      </c>
      <c r="B48" s="40" t="s">
        <v>7904</v>
      </c>
      <c r="C48" s="77"/>
      <c r="D48" s="7">
        <v>74</v>
      </c>
      <c r="E48" s="152" t="s">
        <v>159</v>
      </c>
      <c r="F48" s="152" t="s">
        <v>159</v>
      </c>
      <c r="G48" s="152" t="s">
        <v>159</v>
      </c>
      <c r="H48" s="153" t="s">
        <v>159</v>
      </c>
      <c r="I48" s="34"/>
      <c r="J48" s="959">
        <f t="shared" si="2"/>
        <v>1</v>
      </c>
      <c r="K48" s="63" t="s">
        <v>7239</v>
      </c>
    </row>
    <row r="49" spans="1:11" ht="12.75" x14ac:dyDescent="0.2">
      <c r="A49" s="76"/>
      <c r="B49" s="40" t="s">
        <v>7905</v>
      </c>
      <c r="C49" s="77" t="s">
        <v>271</v>
      </c>
      <c r="D49" s="7">
        <v>75</v>
      </c>
      <c r="E49" s="152" t="s">
        <v>159</v>
      </c>
      <c r="F49" s="152">
        <v>58</v>
      </c>
      <c r="G49" s="152" t="s">
        <v>159</v>
      </c>
      <c r="H49" s="153" t="s">
        <v>159</v>
      </c>
      <c r="I49" s="34" t="s">
        <v>53</v>
      </c>
      <c r="J49" s="959">
        <f>IF(OR(AND(F49&lt;&gt;" ",F49&lt;&gt;0),),1,0)</f>
        <v>1</v>
      </c>
      <c r="K49" s="63" t="s">
        <v>7240</v>
      </c>
    </row>
    <row r="50" spans="1:11" ht="12.75" hidden="1" x14ac:dyDescent="0.2">
      <c r="A50" s="76"/>
      <c r="B50" s="40" t="s">
        <v>7906</v>
      </c>
      <c r="C50" s="77" t="s">
        <v>272</v>
      </c>
      <c r="D50" s="7">
        <v>76</v>
      </c>
      <c r="E50" s="152" t="s">
        <v>159</v>
      </c>
      <c r="F50" s="152">
        <v>0</v>
      </c>
      <c r="G50" s="152" t="s">
        <v>159</v>
      </c>
      <c r="H50" s="153" t="s">
        <v>159</v>
      </c>
      <c r="I50" s="34" t="s">
        <v>53</v>
      </c>
      <c r="J50" s="959">
        <f>IF(OR(AND(F50&lt;&gt;" ",F50&lt;&gt;0),),1,0)</f>
        <v>0</v>
      </c>
      <c r="K50" s="63" t="s">
        <v>7240</v>
      </c>
    </row>
    <row r="51" spans="1:11" ht="12.75" x14ac:dyDescent="0.2">
      <c r="A51" s="76"/>
      <c r="B51" s="40" t="s">
        <v>7907</v>
      </c>
      <c r="C51" s="77" t="s">
        <v>273</v>
      </c>
      <c r="D51" s="7">
        <v>77</v>
      </c>
      <c r="E51" s="152" t="s">
        <v>159</v>
      </c>
      <c r="F51" s="152">
        <v>659</v>
      </c>
      <c r="G51" s="154">
        <f>F49+F50+F51</f>
        <v>717</v>
      </c>
      <c r="H51" s="155">
        <v>1473</v>
      </c>
      <c r="I51" s="34" t="s">
        <v>53</v>
      </c>
      <c r="J51" s="959">
        <f>IF(OR(AND(G51&lt;&gt;" ",G51&lt;&gt;0),AND(H51&lt;&gt;" ",H51&lt;&gt;0)),1,0)</f>
        <v>1</v>
      </c>
      <c r="K51" s="994" t="s">
        <v>7241</v>
      </c>
    </row>
    <row r="52" spans="1:11" ht="24" x14ac:dyDescent="0.2">
      <c r="A52" s="76" t="s">
        <v>244</v>
      </c>
      <c r="B52" s="40" t="s">
        <v>7908</v>
      </c>
      <c r="C52" s="77" t="s">
        <v>274</v>
      </c>
      <c r="D52" s="7">
        <v>78</v>
      </c>
      <c r="E52" s="152" t="s">
        <v>159</v>
      </c>
      <c r="F52" s="152" t="s">
        <v>159</v>
      </c>
      <c r="G52" s="156">
        <v>1785</v>
      </c>
      <c r="H52" s="157">
        <v>921</v>
      </c>
      <c r="I52" s="34" t="s">
        <v>53</v>
      </c>
      <c r="J52" s="959">
        <f t="shared" ref="J52:J62" si="3">IF(OR(AND(G52&lt;&gt;" ",G52&lt;&gt;0),AND(H52&lt;&gt;" ",H52&lt;&gt;0)),1,0)</f>
        <v>1</v>
      </c>
      <c r="K52" s="994" t="s">
        <v>7241</v>
      </c>
    </row>
    <row r="53" spans="1:11" ht="12" customHeight="1" x14ac:dyDescent="0.2">
      <c r="A53" s="76" t="s">
        <v>245</v>
      </c>
      <c r="B53" s="40" t="s">
        <v>275</v>
      </c>
      <c r="C53" s="77" t="s">
        <v>56</v>
      </c>
      <c r="D53" s="7">
        <v>79</v>
      </c>
      <c r="E53" s="152" t="s">
        <v>159</v>
      </c>
      <c r="F53" s="152" t="s">
        <v>159</v>
      </c>
      <c r="G53" s="156">
        <v>2694</v>
      </c>
      <c r="H53" s="157">
        <v>3175</v>
      </c>
      <c r="I53" s="34" t="s">
        <v>52</v>
      </c>
      <c r="J53" s="959">
        <f t="shared" si="3"/>
        <v>1</v>
      </c>
      <c r="K53" s="994" t="s">
        <v>7241</v>
      </c>
    </row>
    <row r="54" spans="1:11" ht="12" customHeight="1" x14ac:dyDescent="0.2">
      <c r="A54" s="76" t="s">
        <v>255</v>
      </c>
      <c r="B54" s="40" t="s">
        <v>276</v>
      </c>
      <c r="C54" s="77" t="s">
        <v>277</v>
      </c>
      <c r="D54" s="7">
        <v>80</v>
      </c>
      <c r="E54" s="152" t="s">
        <v>159</v>
      </c>
      <c r="F54" s="152" t="s">
        <v>159</v>
      </c>
      <c r="G54" s="156">
        <v>2857</v>
      </c>
      <c r="H54" s="157">
        <v>2938</v>
      </c>
      <c r="I54" s="34" t="s">
        <v>53</v>
      </c>
      <c r="J54" s="959">
        <f t="shared" si="3"/>
        <v>1</v>
      </c>
      <c r="K54" s="994" t="s">
        <v>7241</v>
      </c>
    </row>
    <row r="55" spans="1:11" ht="12" customHeight="1" x14ac:dyDescent="0.2">
      <c r="A55" s="76" t="s">
        <v>258</v>
      </c>
      <c r="B55" s="40" t="s">
        <v>278</v>
      </c>
      <c r="C55" s="77" t="s">
        <v>279</v>
      </c>
      <c r="D55" s="7">
        <v>81</v>
      </c>
      <c r="E55" s="152" t="s">
        <v>159</v>
      </c>
      <c r="F55" s="152" t="s">
        <v>159</v>
      </c>
      <c r="G55" s="156">
        <v>1851</v>
      </c>
      <c r="H55" s="157">
        <v>1580</v>
      </c>
      <c r="I55" s="34" t="s">
        <v>53</v>
      </c>
      <c r="J55" s="959">
        <f t="shared" si="3"/>
        <v>1</v>
      </c>
      <c r="K55" s="994" t="s">
        <v>7241</v>
      </c>
    </row>
    <row r="56" spans="1:11" ht="12.75" x14ac:dyDescent="0.2">
      <c r="A56" s="76" t="s">
        <v>260</v>
      </c>
      <c r="B56" s="40" t="s">
        <v>280</v>
      </c>
      <c r="C56" s="77" t="s">
        <v>281</v>
      </c>
      <c r="D56" s="7">
        <v>82</v>
      </c>
      <c r="E56" s="152" t="s">
        <v>159</v>
      </c>
      <c r="F56" s="152" t="s">
        <v>159</v>
      </c>
      <c r="G56" s="158">
        <f>G38+G39+G46+G47-G51-G52+G53-G54-G55</f>
        <v>7165</v>
      </c>
      <c r="H56" s="161">
        <v>6360</v>
      </c>
      <c r="I56" s="34" t="s">
        <v>7242</v>
      </c>
      <c r="J56" s="959">
        <f t="shared" si="3"/>
        <v>1</v>
      </c>
      <c r="K56" s="994" t="s">
        <v>7241</v>
      </c>
    </row>
    <row r="57" spans="1:11" ht="12.75" hidden="1" x14ac:dyDescent="0.2">
      <c r="A57" s="76" t="s">
        <v>282</v>
      </c>
      <c r="B57" s="40" t="s">
        <v>283</v>
      </c>
      <c r="C57" s="77" t="s">
        <v>284</v>
      </c>
      <c r="D57" s="7">
        <v>83</v>
      </c>
      <c r="E57" s="152" t="s">
        <v>159</v>
      </c>
      <c r="F57" s="152" t="s">
        <v>159</v>
      </c>
      <c r="G57" s="156"/>
      <c r="H57" s="157"/>
      <c r="I57" s="34" t="s">
        <v>52</v>
      </c>
      <c r="J57" s="959">
        <f t="shared" si="3"/>
        <v>0</v>
      </c>
      <c r="K57" s="994" t="s">
        <v>7241</v>
      </c>
    </row>
    <row r="58" spans="1:11" ht="12.75" hidden="1" x14ac:dyDescent="0.2">
      <c r="A58" s="76" t="s">
        <v>285</v>
      </c>
      <c r="B58" s="40" t="s">
        <v>286</v>
      </c>
      <c r="C58" s="77" t="s">
        <v>287</v>
      </c>
      <c r="D58" s="7">
        <v>84</v>
      </c>
      <c r="E58" s="152" t="s">
        <v>159</v>
      </c>
      <c r="F58" s="152" t="s">
        <v>159</v>
      </c>
      <c r="G58" s="156"/>
      <c r="H58" s="157"/>
      <c r="I58" s="34" t="s">
        <v>53</v>
      </c>
      <c r="J58" s="959">
        <f t="shared" si="3"/>
        <v>0</v>
      </c>
      <c r="K58" s="994" t="s">
        <v>7241</v>
      </c>
    </row>
    <row r="59" spans="1:11" ht="12.75" hidden="1" x14ac:dyDescent="0.2">
      <c r="A59" s="76" t="s">
        <v>288</v>
      </c>
      <c r="B59" s="40" t="s">
        <v>289</v>
      </c>
      <c r="C59" s="77" t="s">
        <v>281</v>
      </c>
      <c r="D59" s="7">
        <v>85</v>
      </c>
      <c r="E59" s="152" t="s">
        <v>159</v>
      </c>
      <c r="F59" s="152" t="s">
        <v>159</v>
      </c>
      <c r="G59" s="156">
        <f>G57-G58</f>
        <v>0</v>
      </c>
      <c r="H59" s="162">
        <f>H57-H58</f>
        <v>0</v>
      </c>
      <c r="I59" s="34" t="s">
        <v>7242</v>
      </c>
      <c r="J59" s="959">
        <f t="shared" si="3"/>
        <v>0</v>
      </c>
      <c r="K59" s="994" t="s">
        <v>7241</v>
      </c>
    </row>
    <row r="60" spans="1:11" ht="12.75" hidden="1" x14ac:dyDescent="0.2">
      <c r="A60" s="76" t="s">
        <v>290</v>
      </c>
      <c r="B60" s="40" t="s">
        <v>291</v>
      </c>
      <c r="C60" s="77" t="s">
        <v>292</v>
      </c>
      <c r="D60" s="7">
        <v>86</v>
      </c>
      <c r="E60" s="152" t="s">
        <v>159</v>
      </c>
      <c r="F60" s="152" t="s">
        <v>159</v>
      </c>
      <c r="G60" s="156"/>
      <c r="H60" s="157"/>
      <c r="I60" s="34" t="s">
        <v>53</v>
      </c>
      <c r="J60" s="959">
        <f t="shared" si="3"/>
        <v>0</v>
      </c>
      <c r="K60" s="994" t="s">
        <v>7241</v>
      </c>
    </row>
    <row r="61" spans="1:11" ht="24" hidden="1" x14ac:dyDescent="0.2">
      <c r="A61" s="76" t="s">
        <v>293</v>
      </c>
      <c r="B61" s="40" t="s">
        <v>294</v>
      </c>
      <c r="C61" s="77" t="s">
        <v>295</v>
      </c>
      <c r="D61" s="7">
        <v>87</v>
      </c>
      <c r="E61" s="152" t="s">
        <v>159</v>
      </c>
      <c r="F61" s="152" t="s">
        <v>159</v>
      </c>
      <c r="G61" s="156">
        <v>0</v>
      </c>
      <c r="H61" s="157"/>
      <c r="I61" s="34" t="s">
        <v>53</v>
      </c>
      <c r="J61" s="959">
        <f t="shared" si="3"/>
        <v>0</v>
      </c>
      <c r="K61" s="994" t="s">
        <v>7241</v>
      </c>
    </row>
    <row r="62" spans="1:11" ht="13.5" thickBot="1" x14ac:dyDescent="0.25">
      <c r="A62" s="78" t="s">
        <v>296</v>
      </c>
      <c r="B62" s="79" t="s">
        <v>297</v>
      </c>
      <c r="C62" s="80" t="s">
        <v>298</v>
      </c>
      <c r="D62" s="37">
        <v>88</v>
      </c>
      <c r="E62" s="166" t="s">
        <v>159</v>
      </c>
      <c r="F62" s="166" t="s">
        <v>159</v>
      </c>
      <c r="G62" s="159">
        <f>G56+G59-G60-G61</f>
        <v>7165</v>
      </c>
      <c r="H62" s="160">
        <v>6360</v>
      </c>
      <c r="I62" s="34" t="s">
        <v>7242</v>
      </c>
      <c r="J62" s="959">
        <f t="shared" si="3"/>
        <v>1</v>
      </c>
      <c r="K62" s="994" t="s">
        <v>7241</v>
      </c>
    </row>
    <row r="63" spans="1:11" ht="12.75" x14ac:dyDescent="0.2">
      <c r="A63" s="290" t="s">
        <v>569</v>
      </c>
      <c r="B63" s="291"/>
      <c r="I63" s="34"/>
      <c r="J63" s="960">
        <v>1</v>
      </c>
    </row>
    <row r="64" spans="1:11" ht="13.5" thickBot="1" x14ac:dyDescent="0.25">
      <c r="A64" s="129"/>
      <c r="B64" s="130"/>
      <c r="I64" s="34"/>
      <c r="J64" s="960">
        <v>1</v>
      </c>
    </row>
    <row r="65" spans="1:10" ht="12.75" x14ac:dyDescent="0.2">
      <c r="A65" s="1252" t="s">
        <v>9863</v>
      </c>
      <c r="B65" s="1272"/>
      <c r="C65" s="961"/>
      <c r="D65" s="962" t="s">
        <v>299</v>
      </c>
      <c r="E65" s="963"/>
      <c r="F65" s="963"/>
      <c r="G65" s="963"/>
      <c r="H65" s="964"/>
      <c r="I65" s="34"/>
      <c r="J65" s="960">
        <v>1</v>
      </c>
    </row>
    <row r="66" spans="1:10" ht="12.75" x14ac:dyDescent="0.2">
      <c r="A66" s="1262"/>
      <c r="B66" s="1271"/>
      <c r="C66" s="965"/>
      <c r="D66" s="1279">
        <v>43921</v>
      </c>
      <c r="E66" s="1280"/>
      <c r="F66" s="185"/>
      <c r="G66" s="185"/>
      <c r="H66" s="967"/>
      <c r="I66" s="34"/>
      <c r="J66" s="960">
        <v>1</v>
      </c>
    </row>
    <row r="67" spans="1:10" ht="12.75" x14ac:dyDescent="0.2">
      <c r="A67" s="107" t="s">
        <v>211</v>
      </c>
      <c r="B67" s="968"/>
      <c r="C67" s="965"/>
      <c r="D67" s="966" t="s">
        <v>789</v>
      </c>
      <c r="E67" s="185"/>
      <c r="F67" s="185"/>
      <c r="G67" s="185"/>
      <c r="H67" s="967"/>
      <c r="I67" s="34"/>
      <c r="J67" s="960">
        <v>1</v>
      </c>
    </row>
    <row r="68" spans="1:10" ht="12.75" x14ac:dyDescent="0.2">
      <c r="A68" s="1254"/>
      <c r="B68" s="1266"/>
      <c r="C68" s="965"/>
      <c r="D68" s="966"/>
      <c r="E68" s="131"/>
      <c r="F68" s="131"/>
      <c r="G68" s="131"/>
      <c r="H68" s="969"/>
      <c r="I68" s="34"/>
      <c r="J68" s="960">
        <v>1</v>
      </c>
    </row>
    <row r="69" spans="1:10" ht="12.75" x14ac:dyDescent="0.2">
      <c r="A69" s="1264" t="s">
        <v>986</v>
      </c>
      <c r="B69" s="1265"/>
      <c r="C69" s="349"/>
      <c r="D69" s="970" t="s">
        <v>8553</v>
      </c>
      <c r="E69" s="349"/>
      <c r="F69" s="971"/>
      <c r="G69" s="971" t="s">
        <v>7274</v>
      </c>
      <c r="H69" s="972"/>
      <c r="I69" s="34"/>
      <c r="J69" s="960">
        <v>1</v>
      </c>
    </row>
    <row r="70" spans="1:10" ht="12.75" x14ac:dyDescent="0.2">
      <c r="A70" s="1262" t="s">
        <v>212</v>
      </c>
      <c r="B70" s="1271"/>
      <c r="C70" s="965"/>
      <c r="D70" s="966" t="s">
        <v>214</v>
      </c>
      <c r="E70" s="185"/>
      <c r="F70" s="185"/>
      <c r="G70" s="185"/>
      <c r="H70" s="967"/>
      <c r="I70" s="34"/>
      <c r="J70" s="960">
        <v>1</v>
      </c>
    </row>
    <row r="71" spans="1:10" ht="12.75" x14ac:dyDescent="0.2">
      <c r="A71" s="1254"/>
      <c r="B71" s="1266"/>
      <c r="C71" s="965"/>
      <c r="D71" s="966" t="s">
        <v>210</v>
      </c>
      <c r="E71" s="185"/>
      <c r="F71" s="185"/>
      <c r="G71" s="185"/>
      <c r="H71" s="967"/>
      <c r="I71" s="34"/>
      <c r="J71" s="960">
        <v>1</v>
      </c>
    </row>
    <row r="72" spans="1:10" ht="13.5" thickBot="1" x14ac:dyDescent="0.25">
      <c r="A72" s="1267"/>
      <c r="B72" s="1268"/>
      <c r="C72" s="973"/>
      <c r="D72" s="974"/>
      <c r="E72" s="714"/>
      <c r="F72" s="714"/>
      <c r="G72" s="714"/>
      <c r="H72" s="975"/>
      <c r="I72" s="34"/>
      <c r="J72" s="960">
        <v>1</v>
      </c>
    </row>
  </sheetData>
  <autoFilter ref="J1:J72" xr:uid="{00000000-0009-0000-0000-000002000000}">
    <filterColumn colId="0">
      <customFilters>
        <customFilter operator="notEqual" val=" "/>
      </customFilters>
    </filterColumn>
  </autoFilter>
  <mergeCells count="12">
    <mergeCell ref="A69:B69"/>
    <mergeCell ref="D1:H2"/>
    <mergeCell ref="A71:B71"/>
    <mergeCell ref="A72:B72"/>
    <mergeCell ref="A9:C9"/>
    <mergeCell ref="A66:B66"/>
    <mergeCell ref="A65:B65"/>
    <mergeCell ref="A10:C10"/>
    <mergeCell ref="A11:C11"/>
    <mergeCell ref="A70:B70"/>
    <mergeCell ref="A68:B68"/>
    <mergeCell ref="D66:E66"/>
  </mergeCells>
  <phoneticPr fontId="2" type="noConversion"/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rowBreaks count="1" manualBreakCount="1">
    <brk id="36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3"/>
  <sheetViews>
    <sheetView topLeftCell="A13" workbookViewId="0">
      <selection activeCell="G34" sqref="G34"/>
    </sheetView>
  </sheetViews>
  <sheetFormatPr defaultColWidth="9.140625" defaultRowHeight="12.75" x14ac:dyDescent="0.2"/>
  <cols>
    <col min="1" max="1" width="4" style="388" bestFit="1" customWidth="1"/>
    <col min="2" max="2" width="3.5703125" style="388" bestFit="1" customWidth="1"/>
    <col min="3" max="3" width="4.7109375" style="388" bestFit="1" customWidth="1"/>
    <col min="4" max="4" width="8.5703125" style="389" bestFit="1" customWidth="1"/>
    <col min="5" max="6" width="12.7109375" style="389" bestFit="1" customWidth="1"/>
    <col min="7" max="7" width="14.42578125" style="389" bestFit="1" customWidth="1"/>
    <col min="8" max="8" width="67" style="390" bestFit="1" customWidth="1"/>
    <col min="9" max="9" width="12.85546875" bestFit="1" customWidth="1"/>
    <col min="10" max="10" width="11.42578125" customWidth="1"/>
  </cols>
  <sheetData>
    <row r="1" spans="1:8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8" x14ac:dyDescent="0.2">
      <c r="A2" s="388" t="s">
        <v>893</v>
      </c>
      <c r="B2" s="388" t="s">
        <v>343</v>
      </c>
      <c r="C2" s="388" t="s">
        <v>308</v>
      </c>
      <c r="E2" s="389">
        <v>9966613.6500000004</v>
      </c>
      <c r="G2" s="389">
        <v>9966613.6500000004</v>
      </c>
      <c r="H2" s="390" t="s">
        <v>896</v>
      </c>
    </row>
    <row r="3" spans="1:8" x14ac:dyDescent="0.2">
      <c r="A3" s="388" t="s">
        <v>897</v>
      </c>
      <c r="B3" s="388" t="s">
        <v>343</v>
      </c>
      <c r="C3" s="388" t="s">
        <v>308</v>
      </c>
      <c r="E3" s="389">
        <v>0</v>
      </c>
      <c r="F3" s="389">
        <v>1336382.1000000001</v>
      </c>
      <c r="G3" s="389">
        <v>-1336382.1000000001</v>
      </c>
      <c r="H3" s="390" t="s">
        <v>899</v>
      </c>
    </row>
    <row r="4" spans="1:8" x14ac:dyDescent="0.2">
      <c r="A4" s="388" t="s">
        <v>900</v>
      </c>
      <c r="B4" s="388" t="s">
        <v>343</v>
      </c>
      <c r="C4" s="388" t="s">
        <v>308</v>
      </c>
      <c r="E4" s="389">
        <v>12462283.279999999</v>
      </c>
      <c r="G4" s="389">
        <v>12462283.279999999</v>
      </c>
      <c r="H4" s="390" t="s">
        <v>904</v>
      </c>
    </row>
    <row r="5" spans="1:8" x14ac:dyDescent="0.2">
      <c r="A5" s="388" t="s">
        <v>905</v>
      </c>
      <c r="B5" s="388" t="s">
        <v>343</v>
      </c>
      <c r="C5" s="388" t="s">
        <v>308</v>
      </c>
      <c r="E5" s="389">
        <v>0</v>
      </c>
      <c r="F5" s="389">
        <v>1597811.97</v>
      </c>
      <c r="G5" s="389">
        <v>-1597811.97</v>
      </c>
      <c r="H5" s="390" t="s">
        <v>908</v>
      </c>
    </row>
    <row r="6" spans="1:8" x14ac:dyDescent="0.2">
      <c r="A6" s="388" t="s">
        <v>909</v>
      </c>
      <c r="B6" s="388" t="s">
        <v>343</v>
      </c>
      <c r="C6" s="388" t="s">
        <v>308</v>
      </c>
      <c r="E6" s="389">
        <v>6839227.2999999998</v>
      </c>
      <c r="G6" s="389">
        <v>6839227.2999999998</v>
      </c>
      <c r="H6" s="390" t="s">
        <v>912</v>
      </c>
    </row>
    <row r="7" spans="1:8" x14ac:dyDescent="0.2">
      <c r="A7" s="388" t="s">
        <v>913</v>
      </c>
      <c r="B7" s="388" t="s">
        <v>343</v>
      </c>
      <c r="C7" s="388" t="s">
        <v>308</v>
      </c>
      <c r="E7" s="389">
        <v>0</v>
      </c>
      <c r="F7" s="389">
        <v>284889.55</v>
      </c>
      <c r="G7" s="389">
        <v>-284889.55</v>
      </c>
      <c r="H7" s="390" t="s">
        <v>915</v>
      </c>
    </row>
    <row r="8" spans="1:8" x14ac:dyDescent="0.2">
      <c r="A8" s="388" t="s">
        <v>919</v>
      </c>
      <c r="B8" s="388" t="s">
        <v>343</v>
      </c>
      <c r="C8" s="388" t="s">
        <v>308</v>
      </c>
      <c r="E8" s="389">
        <v>5005649.71</v>
      </c>
      <c r="G8" s="389">
        <v>5005649.71</v>
      </c>
      <c r="H8" s="390" t="s">
        <v>937</v>
      </c>
    </row>
    <row r="9" spans="1:8" x14ac:dyDescent="0.2">
      <c r="A9" s="388" t="s">
        <v>938</v>
      </c>
      <c r="B9" s="388" t="s">
        <v>343</v>
      </c>
      <c r="C9" s="388" t="s">
        <v>308</v>
      </c>
      <c r="E9" s="389">
        <v>16596377.17</v>
      </c>
      <c r="G9" s="389">
        <v>16596377.17</v>
      </c>
      <c r="H9" s="390" t="s">
        <v>486</v>
      </c>
    </row>
    <row r="10" spans="1:8" x14ac:dyDescent="0.2">
      <c r="A10" s="388" t="s">
        <v>487</v>
      </c>
      <c r="B10" s="388" t="s">
        <v>343</v>
      </c>
      <c r="C10" s="388" t="s">
        <v>308</v>
      </c>
      <c r="E10" s="389">
        <f>389389.99-150</f>
        <v>389239.99</v>
      </c>
      <c r="G10" s="389">
        <v>389239.99</v>
      </c>
      <c r="H10" s="390" t="s">
        <v>491</v>
      </c>
    </row>
    <row r="11" spans="1:8" x14ac:dyDescent="0.2">
      <c r="A11" s="388" t="s">
        <v>492</v>
      </c>
      <c r="B11" s="388" t="s">
        <v>343</v>
      </c>
      <c r="C11" s="388" t="s">
        <v>308</v>
      </c>
      <c r="E11" s="389">
        <v>153676.70000000001</v>
      </c>
      <c r="G11" s="389">
        <v>153676.70000000001</v>
      </c>
      <c r="H11" s="390" t="s">
        <v>495</v>
      </c>
    </row>
    <row r="12" spans="1:8" x14ac:dyDescent="0.2">
      <c r="A12" s="388" t="s">
        <v>496</v>
      </c>
      <c r="B12" s="388" t="s">
        <v>343</v>
      </c>
      <c r="C12" s="388" t="s">
        <v>308</v>
      </c>
      <c r="E12" s="389">
        <v>268073.59000000003</v>
      </c>
      <c r="G12" s="389">
        <v>268073.59000000003</v>
      </c>
      <c r="H12" s="390" t="s">
        <v>497</v>
      </c>
    </row>
    <row r="13" spans="1:8" x14ac:dyDescent="0.2">
      <c r="A13" s="388" t="s">
        <v>499</v>
      </c>
      <c r="B13" s="388" t="s">
        <v>343</v>
      </c>
      <c r="C13" s="388" t="s">
        <v>308</v>
      </c>
      <c r="E13" s="389">
        <v>105386</v>
      </c>
      <c r="G13" s="389">
        <v>105386</v>
      </c>
      <c r="H13" s="390" t="s">
        <v>276</v>
      </c>
    </row>
    <row r="14" spans="1:8" x14ac:dyDescent="0.2">
      <c r="A14" s="388" t="s">
        <v>501</v>
      </c>
      <c r="B14" s="388" t="s">
        <v>343</v>
      </c>
      <c r="C14" s="388" t="s">
        <v>308</v>
      </c>
      <c r="E14" s="389">
        <v>3706300</v>
      </c>
      <c r="G14" s="389">
        <v>3706300</v>
      </c>
      <c r="H14" s="390" t="s">
        <v>503</v>
      </c>
    </row>
    <row r="15" spans="1:8" x14ac:dyDescent="0.2">
      <c r="A15" s="388" t="s">
        <v>504</v>
      </c>
      <c r="B15" s="388" t="s">
        <v>343</v>
      </c>
      <c r="C15" s="388" t="s">
        <v>308</v>
      </c>
      <c r="E15" s="389">
        <v>169590</v>
      </c>
      <c r="G15" s="389">
        <v>169590</v>
      </c>
      <c r="H15" s="390" t="s">
        <v>505</v>
      </c>
    </row>
    <row r="16" spans="1:8" x14ac:dyDescent="0.2">
      <c r="A16" s="388" t="s">
        <v>506</v>
      </c>
      <c r="B16" s="388" t="s">
        <v>343</v>
      </c>
      <c r="C16" s="388" t="s">
        <v>308</v>
      </c>
      <c r="E16" s="389">
        <v>162514.31</v>
      </c>
      <c r="G16" s="389">
        <v>162514.31</v>
      </c>
      <c r="H16" s="390" t="s">
        <v>559</v>
      </c>
    </row>
    <row r="17" spans="1:9" x14ac:dyDescent="0.2">
      <c r="A17" s="388" t="s">
        <v>627</v>
      </c>
      <c r="B17" s="388" t="s">
        <v>343</v>
      </c>
      <c r="C17" s="388" t="s">
        <v>308</v>
      </c>
      <c r="E17" s="389">
        <v>1758450</v>
      </c>
      <c r="G17" s="389">
        <v>1758450</v>
      </c>
      <c r="H17" s="390" t="s">
        <v>628</v>
      </c>
    </row>
    <row r="18" spans="1:9" x14ac:dyDescent="0.2">
      <c r="A18" s="88" t="s">
        <v>508</v>
      </c>
      <c r="B18" s="88" t="s">
        <v>343</v>
      </c>
      <c r="C18" s="88" t="s">
        <v>308</v>
      </c>
      <c r="D18" s="89"/>
      <c r="E18" s="89">
        <f>SUM(E2:E17)</f>
        <v>57583381.70000001</v>
      </c>
      <c r="F18" s="89">
        <f>F7+F5+F3</f>
        <v>3219083.62</v>
      </c>
      <c r="G18" s="89">
        <v>54364298.079999998</v>
      </c>
      <c r="H18" s="90" t="s">
        <v>509</v>
      </c>
      <c r="I18" s="136">
        <f>G8+G9</f>
        <v>21602026.879999999</v>
      </c>
    </row>
    <row r="19" spans="1:9" x14ac:dyDescent="0.2">
      <c r="A19" s="388" t="s">
        <v>510</v>
      </c>
      <c r="B19" s="388" t="s">
        <v>343</v>
      </c>
      <c r="C19" s="388" t="s">
        <v>308</v>
      </c>
      <c r="F19" s="389">
        <v>40640949.57</v>
      </c>
      <c r="G19" s="389">
        <v>-40640949.57</v>
      </c>
      <c r="H19" s="390" t="s">
        <v>523</v>
      </c>
    </row>
    <row r="20" spans="1:9" x14ac:dyDescent="0.2">
      <c r="A20" s="388" t="s">
        <v>524</v>
      </c>
      <c r="B20" s="388" t="s">
        <v>343</v>
      </c>
      <c r="C20" s="388" t="s">
        <v>308</v>
      </c>
      <c r="E20" s="389">
        <v>2438522.94</v>
      </c>
      <c r="G20" s="389">
        <v>2438522.94</v>
      </c>
      <c r="H20" s="390" t="s">
        <v>526</v>
      </c>
    </row>
    <row r="21" spans="1:9" x14ac:dyDescent="0.2">
      <c r="A21" s="388" t="s">
        <v>527</v>
      </c>
      <c r="B21" s="388" t="s">
        <v>343</v>
      </c>
      <c r="C21" s="388" t="s">
        <v>308</v>
      </c>
      <c r="F21" s="389">
        <v>10007849.98</v>
      </c>
      <c r="G21" s="389">
        <v>-10007849.98</v>
      </c>
      <c r="H21" s="390" t="s">
        <v>529</v>
      </c>
    </row>
    <row r="22" spans="1:9" x14ac:dyDescent="0.2">
      <c r="A22" s="388" t="s">
        <v>530</v>
      </c>
      <c r="B22" s="388" t="s">
        <v>343</v>
      </c>
      <c r="C22" s="388" t="s">
        <v>308</v>
      </c>
      <c r="E22" s="389">
        <v>1171806.53</v>
      </c>
      <c r="G22" s="389">
        <v>1171806.53</v>
      </c>
      <c r="H22" s="390" t="s">
        <v>533</v>
      </c>
    </row>
    <row r="23" spans="1:9" x14ac:dyDescent="0.2">
      <c r="A23" s="388" t="s">
        <v>534</v>
      </c>
      <c r="B23" s="388" t="s">
        <v>343</v>
      </c>
      <c r="C23" s="388" t="s">
        <v>308</v>
      </c>
      <c r="F23" s="389">
        <v>6967229.8799999999</v>
      </c>
      <c r="G23" s="389">
        <v>-6967229.8799999999</v>
      </c>
      <c r="H23" s="390" t="s">
        <v>536</v>
      </c>
    </row>
    <row r="24" spans="1:9" x14ac:dyDescent="0.2">
      <c r="A24" s="388" t="s">
        <v>636</v>
      </c>
      <c r="B24" s="388" t="s">
        <v>343</v>
      </c>
      <c r="C24" s="388" t="s">
        <v>308</v>
      </c>
      <c r="E24" s="389">
        <v>202092.07</v>
      </c>
      <c r="G24" s="389">
        <v>202092.07</v>
      </c>
      <c r="H24" s="390" t="s">
        <v>638</v>
      </c>
    </row>
    <row r="25" spans="1:9" x14ac:dyDescent="0.2">
      <c r="A25" s="388" t="s">
        <v>1264</v>
      </c>
      <c r="B25" s="388" t="s">
        <v>343</v>
      </c>
      <c r="C25" s="388" t="s">
        <v>308</v>
      </c>
      <c r="F25" s="389">
        <v>3351163.5</v>
      </c>
      <c r="G25" s="389">
        <v>-3351163.5</v>
      </c>
      <c r="H25" s="390" t="s">
        <v>1265</v>
      </c>
    </row>
    <row r="26" spans="1:9" x14ac:dyDescent="0.2">
      <c r="A26" s="388" t="s">
        <v>537</v>
      </c>
      <c r="B26" s="388" t="s">
        <v>343</v>
      </c>
      <c r="C26" s="388" t="s">
        <v>308</v>
      </c>
      <c r="F26" s="389">
        <v>2184243.83</v>
      </c>
      <c r="G26" s="389">
        <v>-2184243.83</v>
      </c>
      <c r="H26" s="390" t="s">
        <v>539</v>
      </c>
    </row>
    <row r="27" spans="1:9" x14ac:dyDescent="0.2">
      <c r="A27" s="388" t="s">
        <v>540</v>
      </c>
      <c r="B27" s="388" t="s">
        <v>343</v>
      </c>
      <c r="C27" s="388" t="s">
        <v>308</v>
      </c>
      <c r="F27" s="389">
        <v>2583.75</v>
      </c>
      <c r="G27" s="389">
        <v>-2583.75</v>
      </c>
      <c r="H27" s="390" t="s">
        <v>544</v>
      </c>
    </row>
    <row r="28" spans="1:9" x14ac:dyDescent="0.2">
      <c r="A28" s="388" t="s">
        <v>545</v>
      </c>
      <c r="B28" s="388" t="s">
        <v>343</v>
      </c>
      <c r="C28" s="388" t="s">
        <v>308</v>
      </c>
      <c r="F28" s="389">
        <v>2547891.7200000002</v>
      </c>
      <c r="G28" s="389">
        <v>-2547891.7200000002</v>
      </c>
      <c r="H28" s="390" t="s">
        <v>549</v>
      </c>
    </row>
    <row r="29" spans="1:9" x14ac:dyDescent="0.2">
      <c r="A29" s="388" t="s">
        <v>552</v>
      </c>
      <c r="B29" s="388" t="s">
        <v>343</v>
      </c>
      <c r="C29" s="388" t="s">
        <v>308</v>
      </c>
      <c r="E29" s="389">
        <v>2184243.83</v>
      </c>
      <c r="G29" s="389">
        <v>2184243.83</v>
      </c>
      <c r="H29" s="390" t="s">
        <v>554</v>
      </c>
    </row>
    <row r="30" spans="1:9" x14ac:dyDescent="0.2">
      <c r="A30" s="388" t="s">
        <v>641</v>
      </c>
      <c r="B30" s="388" t="s">
        <v>343</v>
      </c>
      <c r="C30" s="388" t="s">
        <v>308</v>
      </c>
      <c r="F30" s="389">
        <v>68600</v>
      </c>
      <c r="G30" s="389">
        <v>-68600</v>
      </c>
      <c r="H30" s="390" t="s">
        <v>275</v>
      </c>
    </row>
    <row r="31" spans="1:9" x14ac:dyDescent="0.2">
      <c r="A31" s="388" t="s">
        <v>555</v>
      </c>
      <c r="B31" s="388" t="s">
        <v>343</v>
      </c>
      <c r="C31" s="388" t="s">
        <v>308</v>
      </c>
      <c r="F31" s="389">
        <v>309450</v>
      </c>
      <c r="G31" s="389">
        <v>-309450</v>
      </c>
      <c r="H31" s="390" t="s">
        <v>557</v>
      </c>
    </row>
    <row r="32" spans="1:9" x14ac:dyDescent="0.2">
      <c r="A32" s="388" t="s">
        <v>558</v>
      </c>
      <c r="B32" s="388" t="s">
        <v>343</v>
      </c>
      <c r="C32" s="388" t="s">
        <v>308</v>
      </c>
      <c r="F32" s="389">
        <v>220616.71</v>
      </c>
      <c r="G32" s="389">
        <v>-220616.71</v>
      </c>
    </row>
    <row r="33" spans="1:9" x14ac:dyDescent="0.2">
      <c r="A33" s="88" t="s">
        <v>560</v>
      </c>
      <c r="B33" s="88" t="s">
        <v>343</v>
      </c>
      <c r="C33" s="88" t="s">
        <v>308</v>
      </c>
      <c r="D33" s="89"/>
      <c r="E33" s="89">
        <v>5996665.3700000001</v>
      </c>
      <c r="F33" s="89">
        <v>66300578.939999998</v>
      </c>
      <c r="G33" s="89">
        <v>-60303913.57</v>
      </c>
      <c r="H33" s="90" t="s">
        <v>561</v>
      </c>
      <c r="I33" s="91"/>
    </row>
    <row r="34" spans="1:9" x14ac:dyDescent="0.2">
      <c r="A34" s="88" t="s">
        <v>343</v>
      </c>
      <c r="B34" s="88" t="s">
        <v>343</v>
      </c>
      <c r="C34" s="88" t="s">
        <v>308</v>
      </c>
      <c r="D34" s="89"/>
      <c r="E34" s="89">
        <f>E18+E33</f>
        <v>63580047.070000008</v>
      </c>
      <c r="F34" s="89">
        <f>F18+F33</f>
        <v>69519662.560000002</v>
      </c>
      <c r="G34" s="89">
        <f>-G18-G33</f>
        <v>5939615.4900000021</v>
      </c>
      <c r="H34" s="90" t="s">
        <v>1107</v>
      </c>
      <c r="I34" s="91"/>
    </row>
    <row r="35" spans="1:9" x14ac:dyDescent="0.2">
      <c r="A35" s="88" t="s">
        <v>1108</v>
      </c>
      <c r="B35" s="88" t="s">
        <v>343</v>
      </c>
      <c r="C35" s="88" t="s">
        <v>308</v>
      </c>
      <c r="D35" s="89"/>
      <c r="E35" s="89"/>
      <c r="F35" s="89"/>
      <c r="G35" s="89"/>
      <c r="H35" s="90"/>
      <c r="I35" s="91"/>
    </row>
    <row r="36" spans="1:9" x14ac:dyDescent="0.2">
      <c r="A36" s="88" t="s">
        <v>1007</v>
      </c>
      <c r="B36" s="88" t="s">
        <v>343</v>
      </c>
      <c r="C36" s="88" t="s">
        <v>308</v>
      </c>
      <c r="D36" s="89"/>
      <c r="E36" s="89"/>
      <c r="F36" s="89"/>
      <c r="G36" s="89"/>
      <c r="H36" s="90" t="s">
        <v>101</v>
      </c>
      <c r="I36" s="91"/>
    </row>
    <row r="37" spans="1:9" x14ac:dyDescent="0.2">
      <c r="A37" s="88" t="s">
        <v>1012</v>
      </c>
      <c r="B37" s="88" t="s">
        <v>343</v>
      </c>
      <c r="C37" s="88" t="s">
        <v>308</v>
      </c>
      <c r="D37" s="89"/>
      <c r="E37" s="89"/>
      <c r="F37" s="89"/>
      <c r="G37" s="89"/>
      <c r="H37" s="90" t="s">
        <v>1013</v>
      </c>
      <c r="I37" s="91"/>
    </row>
    <row r="38" spans="1:9" x14ac:dyDescent="0.2">
      <c r="A38" s="88" t="s">
        <v>1075</v>
      </c>
      <c r="B38" s="88" t="s">
        <v>343</v>
      </c>
      <c r="C38" s="88" t="s">
        <v>308</v>
      </c>
      <c r="D38" s="89"/>
      <c r="E38" s="89"/>
      <c r="F38" s="89"/>
      <c r="G38" s="89"/>
      <c r="H38" s="90" t="s">
        <v>1076</v>
      </c>
      <c r="I38" s="91"/>
    </row>
    <row r="39" spans="1:9" x14ac:dyDescent="0.2">
      <c r="A39" s="88" t="s">
        <v>1088</v>
      </c>
      <c r="B39" s="88" t="s">
        <v>343</v>
      </c>
      <c r="C39" s="88" t="s">
        <v>308</v>
      </c>
      <c r="D39" s="89"/>
      <c r="E39" s="89"/>
      <c r="F39" s="89"/>
      <c r="G39" s="89"/>
      <c r="H39" s="90" t="s">
        <v>1089</v>
      </c>
      <c r="I39" s="91"/>
    </row>
    <row r="40" spans="1:9" x14ac:dyDescent="0.2">
      <c r="A40" s="88" t="s">
        <v>508</v>
      </c>
      <c r="B40" s="88" t="s">
        <v>343</v>
      </c>
      <c r="C40" s="88" t="s">
        <v>308</v>
      </c>
      <c r="D40" s="89"/>
      <c r="E40" s="89">
        <f>E18</f>
        <v>57583381.70000001</v>
      </c>
      <c r="F40" s="89">
        <f>F18</f>
        <v>3219083.62</v>
      </c>
      <c r="G40" s="89">
        <f>G18</f>
        <v>54364298.079999998</v>
      </c>
      <c r="H40" s="90" t="s">
        <v>509</v>
      </c>
      <c r="I40" s="91"/>
    </row>
    <row r="41" spans="1:9" x14ac:dyDescent="0.2">
      <c r="A41" s="88" t="s">
        <v>560</v>
      </c>
      <c r="B41" s="88" t="s">
        <v>343</v>
      </c>
      <c r="C41" s="88" t="s">
        <v>308</v>
      </c>
      <c r="D41" s="89"/>
      <c r="E41" s="89">
        <f>E33</f>
        <v>5996665.3700000001</v>
      </c>
      <c r="F41" s="89">
        <f>F33</f>
        <v>66300578.939999998</v>
      </c>
      <c r="G41" s="89">
        <f>G33</f>
        <v>-60303913.57</v>
      </c>
      <c r="H41" s="90" t="s">
        <v>561</v>
      </c>
      <c r="I41" s="91"/>
    </row>
    <row r="42" spans="1:9" x14ac:dyDescent="0.2">
      <c r="A42" s="88" t="s">
        <v>1109</v>
      </c>
      <c r="B42" s="88" t="s">
        <v>343</v>
      </c>
      <c r="C42" s="88" t="s">
        <v>308</v>
      </c>
      <c r="D42" s="89"/>
      <c r="E42" s="89"/>
      <c r="F42" s="89"/>
      <c r="G42" s="89"/>
      <c r="H42" s="90" t="s">
        <v>1110</v>
      </c>
      <c r="I42" s="91"/>
    </row>
    <row r="43" spans="1:9" x14ac:dyDescent="0.2">
      <c r="A43" s="88" t="s">
        <v>343</v>
      </c>
      <c r="B43" s="88" t="s">
        <v>343</v>
      </c>
      <c r="C43" s="88" t="s">
        <v>308</v>
      </c>
      <c r="D43" s="89"/>
      <c r="E43" s="89">
        <f>E34</f>
        <v>63580047.070000008</v>
      </c>
      <c r="F43" s="89">
        <f>F34</f>
        <v>69519662.560000002</v>
      </c>
      <c r="G43" s="89">
        <f>-G40-G41</f>
        <v>5939615.4900000021</v>
      </c>
      <c r="H43" s="90" t="s">
        <v>1107</v>
      </c>
      <c r="I43" s="91"/>
    </row>
  </sheetData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705"/>
  <sheetViews>
    <sheetView topLeftCell="A393" workbookViewId="0">
      <selection activeCell="G586" sqref="G586"/>
    </sheetView>
  </sheetViews>
  <sheetFormatPr defaultColWidth="9.140625" defaultRowHeight="12.75" x14ac:dyDescent="0.2"/>
  <cols>
    <col min="1" max="2" width="4" style="388" bestFit="1" customWidth="1"/>
    <col min="3" max="3" width="4.85546875" style="388" bestFit="1" customWidth="1"/>
    <col min="4" max="4" width="14.42578125" style="389" bestFit="1" customWidth="1"/>
    <col min="5" max="6" width="15.42578125" style="389" bestFit="1" customWidth="1"/>
    <col min="7" max="7" width="14.42578125" style="389" bestFit="1" customWidth="1"/>
    <col min="8" max="8" width="51" style="390" customWidth="1"/>
    <col min="9" max="9" width="16.42578125" customWidth="1"/>
    <col min="10" max="10" width="13.7109375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x14ac:dyDescent="0.2">
      <c r="A2" s="88" t="s">
        <v>306</v>
      </c>
      <c r="B2" s="88" t="s">
        <v>364</v>
      </c>
      <c r="C2" s="88" t="s">
        <v>308</v>
      </c>
      <c r="D2" s="89">
        <v>3880400</v>
      </c>
      <c r="E2" s="89">
        <v>107600</v>
      </c>
      <c r="F2" s="89">
        <v>32800</v>
      </c>
      <c r="G2" s="89">
        <v>3955200</v>
      </c>
      <c r="H2" s="90" t="s">
        <v>573</v>
      </c>
      <c r="I2" s="91"/>
    </row>
    <row r="3" spans="1:9" x14ac:dyDescent="0.2">
      <c r="A3" s="88" t="s">
        <v>306</v>
      </c>
      <c r="B3" s="88" t="s">
        <v>309</v>
      </c>
      <c r="C3" s="88" t="s">
        <v>308</v>
      </c>
      <c r="D3" s="89">
        <v>3001200</v>
      </c>
      <c r="E3" s="89"/>
      <c r="F3" s="89">
        <v>3001200</v>
      </c>
      <c r="G3" s="89"/>
      <c r="H3" s="90" t="s">
        <v>653</v>
      </c>
      <c r="I3" s="91"/>
    </row>
    <row r="4" spans="1:9" x14ac:dyDescent="0.2">
      <c r="A4" s="88" t="s">
        <v>306</v>
      </c>
      <c r="B4" s="88" t="s">
        <v>655</v>
      </c>
      <c r="C4" s="88" t="s">
        <v>308</v>
      </c>
      <c r="D4" s="89">
        <v>1981000</v>
      </c>
      <c r="E4" s="89">
        <v>19000</v>
      </c>
      <c r="F4" s="89">
        <v>2000000</v>
      </c>
      <c r="G4" s="89"/>
      <c r="H4" s="90" t="s">
        <v>656</v>
      </c>
      <c r="I4" s="91"/>
    </row>
    <row r="5" spans="1:9" x14ac:dyDescent="0.2">
      <c r="A5" s="88" t="s">
        <v>306</v>
      </c>
      <c r="B5" s="88" t="s">
        <v>311</v>
      </c>
      <c r="C5" s="88" t="s">
        <v>308</v>
      </c>
      <c r="D5" s="89">
        <v>738720</v>
      </c>
      <c r="E5" s="89">
        <v>3356</v>
      </c>
      <c r="F5" s="89">
        <v>16964</v>
      </c>
      <c r="G5" s="89">
        <v>725112</v>
      </c>
      <c r="H5" s="90" t="s">
        <v>657</v>
      </c>
      <c r="I5" s="91"/>
    </row>
    <row r="6" spans="1:9" x14ac:dyDescent="0.2">
      <c r="A6" s="88" t="s">
        <v>306</v>
      </c>
      <c r="B6" s="88" t="s">
        <v>312</v>
      </c>
      <c r="C6" s="88" t="s">
        <v>308</v>
      </c>
      <c r="D6" s="89">
        <v>1432500</v>
      </c>
      <c r="E6" s="89">
        <v>81770.399999999994</v>
      </c>
      <c r="F6" s="89">
        <v>21020.400000000001</v>
      </c>
      <c r="G6" s="89">
        <v>1493250</v>
      </c>
      <c r="H6" s="90" t="s">
        <v>658</v>
      </c>
      <c r="I6" s="91"/>
    </row>
    <row r="7" spans="1:9" x14ac:dyDescent="0.2">
      <c r="A7" s="88" t="s">
        <v>306</v>
      </c>
      <c r="B7" s="88" t="s">
        <v>313</v>
      </c>
      <c r="C7" s="88" t="s">
        <v>308</v>
      </c>
      <c r="D7" s="89">
        <v>2910600</v>
      </c>
      <c r="E7" s="89">
        <v>104100</v>
      </c>
      <c r="F7" s="89">
        <v>3014700</v>
      </c>
      <c r="G7" s="89"/>
      <c r="H7" s="90" t="s">
        <v>659</v>
      </c>
      <c r="I7" s="91"/>
    </row>
    <row r="8" spans="1:9" x14ac:dyDescent="0.2">
      <c r="A8" s="88" t="s">
        <v>306</v>
      </c>
      <c r="B8" s="88" t="s">
        <v>314</v>
      </c>
      <c r="C8" s="88" t="s">
        <v>308</v>
      </c>
      <c r="D8" s="89">
        <v>5133750</v>
      </c>
      <c r="E8" s="89">
        <v>149500</v>
      </c>
      <c r="F8" s="89">
        <v>108000</v>
      </c>
      <c r="G8" s="89">
        <v>5175250</v>
      </c>
      <c r="H8" s="90" t="s">
        <v>660</v>
      </c>
      <c r="I8" s="91"/>
    </row>
    <row r="9" spans="1:9" x14ac:dyDescent="0.2">
      <c r="A9" s="88" t="s">
        <v>306</v>
      </c>
      <c r="B9" s="88" t="s">
        <v>349</v>
      </c>
      <c r="C9" s="88" t="s">
        <v>308</v>
      </c>
      <c r="D9" s="89">
        <v>16051.11</v>
      </c>
      <c r="E9" s="89">
        <v>81272.22</v>
      </c>
      <c r="F9" s="89">
        <v>84933.33</v>
      </c>
      <c r="G9" s="89">
        <v>12390</v>
      </c>
      <c r="H9" s="90" t="s">
        <v>574</v>
      </c>
      <c r="I9" s="91"/>
    </row>
    <row r="10" spans="1:9" x14ac:dyDescent="0.2">
      <c r="A10" s="88" t="s">
        <v>306</v>
      </c>
      <c r="B10" s="88" t="s">
        <v>320</v>
      </c>
      <c r="C10" s="88" t="s">
        <v>308</v>
      </c>
      <c r="D10" s="89">
        <v>85265.83</v>
      </c>
      <c r="E10" s="89">
        <v>8499.17</v>
      </c>
      <c r="F10" s="89">
        <v>93765</v>
      </c>
      <c r="G10" s="89"/>
      <c r="H10" s="90" t="s">
        <v>661</v>
      </c>
      <c r="I10" s="91"/>
    </row>
    <row r="11" spans="1:9" x14ac:dyDescent="0.2">
      <c r="A11" s="88" t="s">
        <v>306</v>
      </c>
      <c r="B11" s="88" t="s">
        <v>351</v>
      </c>
      <c r="C11" s="88" t="s">
        <v>308</v>
      </c>
      <c r="D11" s="89">
        <v>11261.67</v>
      </c>
      <c r="E11" s="89">
        <v>31230.55</v>
      </c>
      <c r="F11" s="89">
        <v>42492.22</v>
      </c>
      <c r="G11" s="89"/>
      <c r="H11" s="90" t="s">
        <v>663</v>
      </c>
      <c r="I11" s="91"/>
    </row>
    <row r="12" spans="1:9" x14ac:dyDescent="0.2">
      <c r="A12" s="88" t="s">
        <v>306</v>
      </c>
      <c r="B12" s="88" t="s">
        <v>322</v>
      </c>
      <c r="C12" s="88" t="s">
        <v>308</v>
      </c>
      <c r="D12" s="89">
        <v>21238</v>
      </c>
      <c r="E12" s="89">
        <v>29520</v>
      </c>
      <c r="F12" s="89">
        <v>29520</v>
      </c>
      <c r="G12" s="89">
        <v>21238</v>
      </c>
      <c r="H12" s="90" t="s">
        <v>664</v>
      </c>
      <c r="I12" s="91"/>
    </row>
    <row r="13" spans="1:9" x14ac:dyDescent="0.2">
      <c r="A13" s="88" t="s">
        <v>306</v>
      </c>
      <c r="B13" s="88" t="s">
        <v>323</v>
      </c>
      <c r="C13" s="88" t="s">
        <v>308</v>
      </c>
      <c r="D13" s="89"/>
      <c r="E13" s="89">
        <v>64540.800000000003</v>
      </c>
      <c r="F13" s="89">
        <v>64540.800000000003</v>
      </c>
      <c r="G13" s="89"/>
      <c r="H13" s="90" t="s">
        <v>665</v>
      </c>
      <c r="I13" s="91"/>
    </row>
    <row r="14" spans="1:9" x14ac:dyDescent="0.2">
      <c r="A14" s="88" t="s">
        <v>306</v>
      </c>
      <c r="B14" s="88" t="s">
        <v>324</v>
      </c>
      <c r="C14" s="88" t="s">
        <v>308</v>
      </c>
      <c r="D14" s="89"/>
      <c r="E14" s="89">
        <v>77691.600000000006</v>
      </c>
      <c r="F14" s="89">
        <v>77691.600000000006</v>
      </c>
      <c r="G14" s="89"/>
      <c r="H14" s="90" t="s">
        <v>666</v>
      </c>
      <c r="I14" s="91"/>
    </row>
    <row r="15" spans="1:9" x14ac:dyDescent="0.2">
      <c r="A15" s="88" t="s">
        <v>306</v>
      </c>
      <c r="B15" s="88" t="s">
        <v>325</v>
      </c>
      <c r="C15" s="88" t="s">
        <v>308</v>
      </c>
      <c r="D15" s="89">
        <v>136694.44</v>
      </c>
      <c r="E15" s="89">
        <v>190000</v>
      </c>
      <c r="F15" s="89">
        <v>190000</v>
      </c>
      <c r="G15" s="89">
        <v>136694.44</v>
      </c>
      <c r="H15" s="90" t="s">
        <v>667</v>
      </c>
      <c r="I15" s="91"/>
    </row>
    <row r="16" spans="1:9" x14ac:dyDescent="0.2">
      <c r="A16" s="88" t="s">
        <v>306</v>
      </c>
      <c r="B16" s="88" t="s">
        <v>394</v>
      </c>
      <c r="C16" s="88" t="s">
        <v>308</v>
      </c>
      <c r="D16" s="89">
        <v>2956500</v>
      </c>
      <c r="E16" s="89">
        <v>48900</v>
      </c>
      <c r="F16" s="89">
        <v>3005400</v>
      </c>
      <c r="G16" s="89"/>
      <c r="H16" s="90" t="s">
        <v>575</v>
      </c>
      <c r="I16" s="91"/>
    </row>
    <row r="17" spans="1:9" x14ac:dyDescent="0.2">
      <c r="A17" s="88" t="s">
        <v>306</v>
      </c>
      <c r="B17" s="88" t="s">
        <v>334</v>
      </c>
      <c r="C17" s="88" t="s">
        <v>308</v>
      </c>
      <c r="D17" s="89">
        <v>2993400</v>
      </c>
      <c r="E17" s="89">
        <v>6600</v>
      </c>
      <c r="F17" s="89">
        <v>3000000</v>
      </c>
      <c r="G17" s="89"/>
      <c r="H17" s="90" t="s">
        <v>335</v>
      </c>
      <c r="I17" s="91"/>
    </row>
    <row r="18" spans="1:9" x14ac:dyDescent="0.2">
      <c r="A18" s="88" t="s">
        <v>306</v>
      </c>
      <c r="B18" s="88" t="s">
        <v>859</v>
      </c>
      <c r="C18" s="88" t="s">
        <v>308</v>
      </c>
      <c r="D18" s="89">
        <v>16711.669999999998</v>
      </c>
      <c r="E18" s="89">
        <v>65717.490000000005</v>
      </c>
      <c r="F18" s="89">
        <v>82429.16</v>
      </c>
      <c r="G18" s="89"/>
      <c r="H18" s="90" t="s">
        <v>582</v>
      </c>
      <c r="I18" s="91"/>
    </row>
    <row r="19" spans="1:9" x14ac:dyDescent="0.2">
      <c r="A19" s="88" t="s">
        <v>306</v>
      </c>
      <c r="B19" s="88" t="s">
        <v>341</v>
      </c>
      <c r="C19" s="88" t="s">
        <v>308</v>
      </c>
      <c r="D19" s="89">
        <v>25840</v>
      </c>
      <c r="E19" s="89">
        <v>37778.33</v>
      </c>
      <c r="F19" s="89">
        <v>63618.33</v>
      </c>
      <c r="G19" s="89"/>
      <c r="H19" s="90" t="s">
        <v>342</v>
      </c>
      <c r="I19" s="91"/>
    </row>
    <row r="20" spans="1:9" x14ac:dyDescent="0.2">
      <c r="A20" s="88" t="s">
        <v>306</v>
      </c>
      <c r="B20" s="88" t="s">
        <v>994</v>
      </c>
      <c r="C20" s="88" t="s">
        <v>308</v>
      </c>
      <c r="D20" s="89">
        <v>5166040</v>
      </c>
      <c r="E20" s="89"/>
      <c r="F20" s="89">
        <v>366040</v>
      </c>
      <c r="G20" s="89">
        <v>4800000</v>
      </c>
      <c r="H20" s="90" t="s">
        <v>1266</v>
      </c>
      <c r="I20" s="91"/>
    </row>
    <row r="21" spans="1:9" x14ac:dyDescent="0.2">
      <c r="A21" s="88" t="s">
        <v>306</v>
      </c>
      <c r="B21" s="88" t="s">
        <v>996</v>
      </c>
      <c r="C21" s="88" t="s">
        <v>308</v>
      </c>
      <c r="D21" s="89">
        <v>4235720</v>
      </c>
      <c r="E21" s="89"/>
      <c r="F21" s="89">
        <v>135720</v>
      </c>
      <c r="G21" s="89">
        <v>4100000</v>
      </c>
      <c r="H21" s="90" t="s">
        <v>1267</v>
      </c>
      <c r="I21" s="91"/>
    </row>
    <row r="22" spans="1:9" x14ac:dyDescent="0.2">
      <c r="A22" s="88" t="s">
        <v>306</v>
      </c>
      <c r="B22" s="88" t="s">
        <v>1268</v>
      </c>
      <c r="C22" s="88" t="s">
        <v>308</v>
      </c>
      <c r="D22" s="89"/>
      <c r="E22" s="89">
        <v>14025020</v>
      </c>
      <c r="F22" s="89">
        <v>25020</v>
      </c>
      <c r="G22" s="89">
        <v>14000000</v>
      </c>
      <c r="H22" s="90" t="s">
        <v>1269</v>
      </c>
      <c r="I22" s="91"/>
    </row>
    <row r="23" spans="1:9" x14ac:dyDescent="0.2">
      <c r="A23" s="88" t="s">
        <v>306</v>
      </c>
      <c r="B23" s="88" t="s">
        <v>1270</v>
      </c>
      <c r="C23" s="88" t="s">
        <v>308</v>
      </c>
      <c r="D23" s="89"/>
      <c r="E23" s="89">
        <v>366040</v>
      </c>
      <c r="F23" s="89">
        <v>249610.79</v>
      </c>
      <c r="G23" s="89">
        <v>116429.21</v>
      </c>
      <c r="H23" s="90" t="s">
        <v>1271</v>
      </c>
      <c r="I23" s="91"/>
    </row>
    <row r="24" spans="1:9" x14ac:dyDescent="0.2">
      <c r="A24" s="88" t="s">
        <v>306</v>
      </c>
      <c r="B24" s="88" t="s">
        <v>1272</v>
      </c>
      <c r="C24" s="88" t="s">
        <v>308</v>
      </c>
      <c r="D24" s="89"/>
      <c r="E24" s="89">
        <v>135720</v>
      </c>
      <c r="F24" s="89">
        <v>50765.48</v>
      </c>
      <c r="G24" s="89">
        <v>84954.52</v>
      </c>
      <c r="H24" s="90" t="s">
        <v>1273</v>
      </c>
      <c r="I24" s="91"/>
    </row>
    <row r="25" spans="1:9" x14ac:dyDescent="0.2">
      <c r="A25" s="88" t="s">
        <v>306</v>
      </c>
      <c r="B25" s="88" t="s">
        <v>1274</v>
      </c>
      <c r="C25" s="88" t="s">
        <v>308</v>
      </c>
      <c r="D25" s="89"/>
      <c r="E25" s="89">
        <v>222300</v>
      </c>
      <c r="F25" s="89">
        <v>24201.59</v>
      </c>
      <c r="G25" s="89">
        <v>198098.41</v>
      </c>
      <c r="H25" s="90" t="s">
        <v>1275</v>
      </c>
      <c r="I25" s="91"/>
    </row>
    <row r="26" spans="1:9" x14ac:dyDescent="0.2">
      <c r="A26" s="88" t="s">
        <v>306</v>
      </c>
      <c r="B26" s="88" t="s">
        <v>998</v>
      </c>
      <c r="C26" s="88" t="s">
        <v>308</v>
      </c>
      <c r="D26" s="89">
        <v>74233.33</v>
      </c>
      <c r="E26" s="89">
        <v>314399.99</v>
      </c>
      <c r="F26" s="89">
        <v>314400</v>
      </c>
      <c r="G26" s="89">
        <v>74233.320000000007</v>
      </c>
      <c r="H26" s="90" t="s">
        <v>1276</v>
      </c>
      <c r="I26" s="91"/>
    </row>
    <row r="27" spans="1:9" x14ac:dyDescent="0.2">
      <c r="A27" s="88" t="s">
        <v>306</v>
      </c>
      <c r="B27" s="88" t="s">
        <v>1000</v>
      </c>
      <c r="C27" s="88" t="s">
        <v>308</v>
      </c>
      <c r="D27" s="89">
        <v>29110</v>
      </c>
      <c r="E27" s="89">
        <v>145549.99</v>
      </c>
      <c r="F27" s="89">
        <v>145550</v>
      </c>
      <c r="G27" s="89">
        <v>29109.99</v>
      </c>
      <c r="H27" s="90" t="s">
        <v>1001</v>
      </c>
      <c r="I27" s="91"/>
    </row>
    <row r="28" spans="1:9" x14ac:dyDescent="0.2">
      <c r="A28" s="88" t="s">
        <v>306</v>
      </c>
      <c r="B28" s="88" t="s">
        <v>1277</v>
      </c>
      <c r="C28" s="88" t="s">
        <v>308</v>
      </c>
      <c r="D28" s="89"/>
      <c r="E28" s="89">
        <v>358244.46</v>
      </c>
      <c r="F28" s="89"/>
      <c r="G28" s="89">
        <v>358244.46</v>
      </c>
      <c r="H28" s="90" t="s">
        <v>1278</v>
      </c>
      <c r="I28" s="91"/>
    </row>
    <row r="29" spans="1:9" x14ac:dyDescent="0.2">
      <c r="A29" s="88" t="s">
        <v>306</v>
      </c>
      <c r="B29" s="88" t="s">
        <v>343</v>
      </c>
      <c r="C29" s="88" t="s">
        <v>308</v>
      </c>
      <c r="D29" s="89">
        <v>34846236.049999997</v>
      </c>
      <c r="E29" s="89">
        <v>16674351</v>
      </c>
      <c r="F29" s="89">
        <v>16240382.699999999</v>
      </c>
      <c r="G29" s="89">
        <v>35280204.350000001</v>
      </c>
      <c r="H29" s="90" t="s">
        <v>344</v>
      </c>
      <c r="I29" s="91"/>
    </row>
    <row r="30" spans="1:9" x14ac:dyDescent="0.2">
      <c r="A30" s="88" t="s">
        <v>345</v>
      </c>
      <c r="B30" s="88" t="s">
        <v>319</v>
      </c>
      <c r="C30" s="88" t="s">
        <v>308</v>
      </c>
      <c r="D30" s="89">
        <v>141579.34</v>
      </c>
      <c r="E30" s="89">
        <v>14594308.609999999</v>
      </c>
      <c r="F30" s="89">
        <v>14552478.9</v>
      </c>
      <c r="G30" s="89">
        <v>183409.05</v>
      </c>
      <c r="H30" s="90" t="s">
        <v>1279</v>
      </c>
      <c r="I30" s="91"/>
    </row>
    <row r="31" spans="1:9" x14ac:dyDescent="0.2">
      <c r="A31" s="88" t="s">
        <v>345</v>
      </c>
      <c r="B31" s="88" t="s">
        <v>349</v>
      </c>
      <c r="C31" s="88" t="s">
        <v>308</v>
      </c>
      <c r="D31" s="89">
        <v>308784.67</v>
      </c>
      <c r="E31" s="89">
        <v>3460745.61</v>
      </c>
      <c r="F31" s="89">
        <v>3126372.67</v>
      </c>
      <c r="G31" s="89">
        <v>643157.61</v>
      </c>
      <c r="H31" s="90" t="s">
        <v>1280</v>
      </c>
      <c r="I31" s="91"/>
    </row>
    <row r="32" spans="1:9" x14ac:dyDescent="0.2">
      <c r="A32" s="88" t="s">
        <v>345</v>
      </c>
      <c r="B32" s="88" t="s">
        <v>822</v>
      </c>
      <c r="C32" s="88" t="s">
        <v>308</v>
      </c>
      <c r="D32" s="89">
        <v>7600000</v>
      </c>
      <c r="E32" s="89">
        <v>1836200000</v>
      </c>
      <c r="F32" s="89">
        <v>1834400000</v>
      </c>
      <c r="G32" s="89">
        <v>9400000</v>
      </c>
      <c r="H32" s="90" t="s">
        <v>1281</v>
      </c>
      <c r="I32" s="91"/>
    </row>
    <row r="33" spans="1:9" x14ac:dyDescent="0.2">
      <c r="A33" s="88" t="s">
        <v>345</v>
      </c>
      <c r="B33" s="88" t="s">
        <v>840</v>
      </c>
      <c r="C33" s="88" t="s">
        <v>308</v>
      </c>
      <c r="D33" s="89">
        <v>50016529.539999999</v>
      </c>
      <c r="E33" s="89">
        <v>727464.24</v>
      </c>
      <c r="F33" s="89">
        <v>6001290</v>
      </c>
      <c r="G33" s="89">
        <v>44742703.780000001</v>
      </c>
      <c r="H33" s="90" t="s">
        <v>590</v>
      </c>
      <c r="I33" s="91"/>
    </row>
    <row r="34" spans="1:9" x14ac:dyDescent="0.2">
      <c r="A34" s="88" t="s">
        <v>345</v>
      </c>
      <c r="B34" s="88" t="s">
        <v>678</v>
      </c>
      <c r="C34" s="88" t="s">
        <v>308</v>
      </c>
      <c r="D34" s="89">
        <v>10000000</v>
      </c>
      <c r="E34" s="89">
        <v>20000000</v>
      </c>
      <c r="F34" s="89">
        <v>20000000</v>
      </c>
      <c r="G34" s="89">
        <v>10000000</v>
      </c>
      <c r="H34" s="90" t="s">
        <v>679</v>
      </c>
      <c r="I34" s="91"/>
    </row>
    <row r="35" spans="1:9" x14ac:dyDescent="0.2">
      <c r="A35" s="88" t="s">
        <v>345</v>
      </c>
      <c r="B35" s="88" t="s">
        <v>998</v>
      </c>
      <c r="C35" s="88" t="s">
        <v>308</v>
      </c>
      <c r="D35" s="89">
        <v>4000000</v>
      </c>
      <c r="E35" s="89">
        <v>47605.48</v>
      </c>
      <c r="F35" s="89">
        <v>4047605.48</v>
      </c>
      <c r="G35" s="89"/>
      <c r="H35" s="90" t="s">
        <v>1004</v>
      </c>
      <c r="I35" s="91"/>
    </row>
    <row r="36" spans="1:9" x14ac:dyDescent="0.2">
      <c r="A36" s="88" t="s">
        <v>345</v>
      </c>
      <c r="B36" s="88" t="s">
        <v>1000</v>
      </c>
      <c r="C36" s="88" t="s">
        <v>308</v>
      </c>
      <c r="D36" s="89">
        <v>21000000</v>
      </c>
      <c r="E36" s="89">
        <v>257465.75</v>
      </c>
      <c r="F36" s="89">
        <v>21257465.75</v>
      </c>
      <c r="G36" s="89"/>
      <c r="H36" s="90" t="s">
        <v>1005</v>
      </c>
      <c r="I36" s="91"/>
    </row>
    <row r="37" spans="1:9" x14ac:dyDescent="0.2">
      <c r="A37" s="88" t="s">
        <v>345</v>
      </c>
      <c r="B37" s="88" t="s">
        <v>1277</v>
      </c>
      <c r="C37" s="88" t="s">
        <v>308</v>
      </c>
      <c r="D37" s="89"/>
      <c r="E37" s="89">
        <v>4000190.08</v>
      </c>
      <c r="F37" s="89">
        <v>4000000</v>
      </c>
      <c r="G37" s="89">
        <v>190.08</v>
      </c>
      <c r="H37" s="90" t="s">
        <v>1282</v>
      </c>
      <c r="I37" s="91"/>
    </row>
    <row r="38" spans="1:9" x14ac:dyDescent="0.2">
      <c r="A38" s="88" t="s">
        <v>345</v>
      </c>
      <c r="B38" s="88" t="s">
        <v>1283</v>
      </c>
      <c r="C38" s="88" t="s">
        <v>308</v>
      </c>
      <c r="D38" s="89"/>
      <c r="E38" s="89">
        <v>25550920.550000001</v>
      </c>
      <c r="F38" s="89">
        <v>250920.55</v>
      </c>
      <c r="G38" s="89">
        <v>25300000</v>
      </c>
      <c r="H38" s="90" t="s">
        <v>1284</v>
      </c>
      <c r="I38" s="91"/>
    </row>
    <row r="39" spans="1:9" x14ac:dyDescent="0.2">
      <c r="A39" s="88" t="s">
        <v>345</v>
      </c>
      <c r="B39" s="88" t="s">
        <v>343</v>
      </c>
      <c r="C39" s="88" t="s">
        <v>308</v>
      </c>
      <c r="D39" s="89">
        <v>93066893.549999997</v>
      </c>
      <c r="E39" s="89">
        <v>1904838700.3199999</v>
      </c>
      <c r="F39" s="89">
        <v>1907636133.3499999</v>
      </c>
      <c r="G39" s="89">
        <v>90269460.519999996</v>
      </c>
      <c r="H39" s="90" t="s">
        <v>348</v>
      </c>
      <c r="I39" s="91"/>
    </row>
    <row r="40" spans="1:9" x14ac:dyDescent="0.2">
      <c r="A40" s="88" t="s">
        <v>1007</v>
      </c>
      <c r="B40" s="88" t="s">
        <v>343</v>
      </c>
      <c r="C40" s="88" t="s">
        <v>308</v>
      </c>
      <c r="D40" s="89">
        <v>127913129.59999999</v>
      </c>
      <c r="E40" s="89">
        <v>1921513051.3199999</v>
      </c>
      <c r="F40" s="89">
        <v>1923876516.05</v>
      </c>
      <c r="G40" s="89">
        <v>125549664.87</v>
      </c>
      <c r="H40" s="90" t="s">
        <v>101</v>
      </c>
      <c r="I40" s="91"/>
    </row>
    <row r="41" spans="1:9" x14ac:dyDescent="0.2">
      <c r="A41" s="88" t="s">
        <v>349</v>
      </c>
      <c r="B41" s="88" t="s">
        <v>307</v>
      </c>
      <c r="C41" s="88" t="s">
        <v>308</v>
      </c>
      <c r="D41" s="89">
        <v>35516</v>
      </c>
      <c r="E41" s="89"/>
      <c r="F41" s="89"/>
      <c r="G41" s="89">
        <v>35516</v>
      </c>
      <c r="H41" s="90" t="s">
        <v>350</v>
      </c>
      <c r="I41" s="91"/>
    </row>
    <row r="42" spans="1:9" x14ac:dyDescent="0.2">
      <c r="A42" s="88" t="s">
        <v>349</v>
      </c>
      <c r="B42" s="88" t="s">
        <v>343</v>
      </c>
      <c r="C42" s="88" t="s">
        <v>308</v>
      </c>
      <c r="D42" s="89">
        <v>35516</v>
      </c>
      <c r="E42" s="89"/>
      <c r="F42" s="89"/>
      <c r="G42" s="89">
        <v>35516</v>
      </c>
      <c r="H42" s="90" t="s">
        <v>350</v>
      </c>
      <c r="I42" s="91"/>
    </row>
    <row r="43" spans="1:9" x14ac:dyDescent="0.2">
      <c r="A43" s="88" t="s">
        <v>351</v>
      </c>
      <c r="B43" s="88" t="s">
        <v>307</v>
      </c>
      <c r="C43" s="88" t="s">
        <v>308</v>
      </c>
      <c r="D43" s="89">
        <v>6726639.7400000002</v>
      </c>
      <c r="E43" s="89">
        <v>1033056</v>
      </c>
      <c r="F43" s="89">
        <v>98407.39</v>
      </c>
      <c r="G43" s="89">
        <v>7661288.3499999996</v>
      </c>
      <c r="H43" s="90" t="s">
        <v>352</v>
      </c>
      <c r="I43" s="91"/>
    </row>
    <row r="44" spans="1:9" x14ac:dyDescent="0.2">
      <c r="A44" s="88" t="s">
        <v>351</v>
      </c>
      <c r="B44" s="88" t="s">
        <v>343</v>
      </c>
      <c r="C44" s="88" t="s">
        <v>308</v>
      </c>
      <c r="D44" s="89">
        <v>6726639.7400000002</v>
      </c>
      <c r="E44" s="89">
        <v>1033056</v>
      </c>
      <c r="F44" s="89">
        <v>98407.39</v>
      </c>
      <c r="G44" s="89">
        <v>7661288.3499999996</v>
      </c>
      <c r="H44" s="90" t="s">
        <v>352</v>
      </c>
      <c r="I44" s="91"/>
    </row>
    <row r="45" spans="1:9" x14ac:dyDescent="0.2">
      <c r="A45" s="88" t="s">
        <v>325</v>
      </c>
      <c r="B45" s="88" t="s">
        <v>349</v>
      </c>
      <c r="C45" s="88" t="s">
        <v>308</v>
      </c>
      <c r="D45" s="89">
        <v>-35516</v>
      </c>
      <c r="E45" s="89"/>
      <c r="F45" s="89"/>
      <c r="G45" s="89">
        <v>-35516</v>
      </c>
      <c r="H45" s="90" t="s">
        <v>353</v>
      </c>
      <c r="I45" s="91"/>
    </row>
    <row r="46" spans="1:9" x14ac:dyDescent="0.2">
      <c r="A46" s="88" t="s">
        <v>325</v>
      </c>
      <c r="B46" s="88" t="s">
        <v>351</v>
      </c>
      <c r="C46" s="88" t="s">
        <v>308</v>
      </c>
      <c r="D46" s="89">
        <v>-5670972.7400000002</v>
      </c>
      <c r="E46" s="89">
        <v>98407.39</v>
      </c>
      <c r="F46" s="89">
        <v>655502</v>
      </c>
      <c r="G46" s="89">
        <v>-6228067.3499999996</v>
      </c>
      <c r="H46" s="90" t="s">
        <v>354</v>
      </c>
      <c r="I46" s="91"/>
    </row>
    <row r="47" spans="1:9" x14ac:dyDescent="0.2">
      <c r="A47" s="88" t="s">
        <v>325</v>
      </c>
      <c r="B47" s="88" t="s">
        <v>343</v>
      </c>
      <c r="C47" s="88" t="s">
        <v>308</v>
      </c>
      <c r="D47" s="89">
        <v>-5706488.7400000002</v>
      </c>
      <c r="E47" s="89">
        <v>98407.39</v>
      </c>
      <c r="F47" s="89">
        <v>655502</v>
      </c>
      <c r="G47" s="89">
        <v>-6263583.3499999996</v>
      </c>
      <c r="H47" s="90" t="s">
        <v>355</v>
      </c>
      <c r="I47" s="91"/>
    </row>
    <row r="48" spans="1:9" x14ac:dyDescent="0.2">
      <c r="A48" s="88" t="s">
        <v>327</v>
      </c>
      <c r="B48" s="88" t="s">
        <v>307</v>
      </c>
      <c r="C48" s="88" t="s">
        <v>308</v>
      </c>
      <c r="D48" s="89">
        <v>1878042.22</v>
      </c>
      <c r="E48" s="89">
        <v>275909</v>
      </c>
      <c r="F48" s="89"/>
      <c r="G48" s="89">
        <v>2153951.2200000002</v>
      </c>
      <c r="H48" s="90" t="s">
        <v>356</v>
      </c>
      <c r="I48" s="91"/>
    </row>
    <row r="49" spans="1:9" x14ac:dyDescent="0.2">
      <c r="A49" s="88" t="s">
        <v>327</v>
      </c>
      <c r="B49" s="88" t="s">
        <v>319</v>
      </c>
      <c r="C49" s="88" t="s">
        <v>308</v>
      </c>
      <c r="D49" s="89">
        <v>825558.58</v>
      </c>
      <c r="E49" s="89">
        <v>149958.79999999999</v>
      </c>
      <c r="F49" s="89">
        <v>26684.7</v>
      </c>
      <c r="G49" s="89">
        <v>948832.68</v>
      </c>
      <c r="H49" s="90" t="s">
        <v>357</v>
      </c>
      <c r="I49" s="91"/>
    </row>
    <row r="50" spans="1:9" x14ac:dyDescent="0.2">
      <c r="A50" s="88" t="s">
        <v>327</v>
      </c>
      <c r="B50" s="88" t="s">
        <v>343</v>
      </c>
      <c r="C50" s="88" t="s">
        <v>308</v>
      </c>
      <c r="D50" s="89">
        <v>2703600.8</v>
      </c>
      <c r="E50" s="89">
        <v>425867.8</v>
      </c>
      <c r="F50" s="89">
        <v>26684.7</v>
      </c>
      <c r="G50" s="89">
        <v>3102783.9</v>
      </c>
      <c r="H50" s="90" t="s">
        <v>358</v>
      </c>
      <c r="I50" s="91"/>
    </row>
    <row r="51" spans="1:9" x14ac:dyDescent="0.2">
      <c r="A51" s="88" t="s">
        <v>359</v>
      </c>
      <c r="B51" s="88" t="s">
        <v>327</v>
      </c>
      <c r="C51" s="88" t="s">
        <v>308</v>
      </c>
      <c r="D51" s="89">
        <v>-2001921.82</v>
      </c>
      <c r="E51" s="89">
        <v>26684.7</v>
      </c>
      <c r="F51" s="89">
        <v>454260.73</v>
      </c>
      <c r="G51" s="89">
        <v>-2429497.85</v>
      </c>
      <c r="H51" s="90" t="s">
        <v>360</v>
      </c>
      <c r="I51" s="91"/>
    </row>
    <row r="52" spans="1:9" x14ac:dyDescent="0.2">
      <c r="A52" s="88" t="s">
        <v>359</v>
      </c>
      <c r="B52" s="88" t="s">
        <v>343</v>
      </c>
      <c r="C52" s="88" t="s">
        <v>308</v>
      </c>
      <c r="D52" s="89">
        <v>-2001921.82</v>
      </c>
      <c r="E52" s="89">
        <v>26684.7</v>
      </c>
      <c r="F52" s="89">
        <v>454260.73</v>
      </c>
      <c r="G52" s="89">
        <v>-2429497.85</v>
      </c>
      <c r="H52" s="90" t="s">
        <v>361</v>
      </c>
      <c r="I52" s="91"/>
    </row>
    <row r="53" spans="1:9" x14ac:dyDescent="0.2">
      <c r="A53" s="88" t="s">
        <v>362</v>
      </c>
      <c r="B53" s="88" t="s">
        <v>307</v>
      </c>
      <c r="C53" s="88" t="s">
        <v>308</v>
      </c>
      <c r="D53" s="89"/>
      <c r="E53" s="89">
        <v>1033056</v>
      </c>
      <c r="F53" s="89">
        <v>1033056</v>
      </c>
      <c r="G53" s="89"/>
      <c r="H53" s="90" t="s">
        <v>363</v>
      </c>
      <c r="I53" s="91"/>
    </row>
    <row r="54" spans="1:9" x14ac:dyDescent="0.2">
      <c r="A54" s="88" t="s">
        <v>362</v>
      </c>
      <c r="B54" s="88" t="s">
        <v>319</v>
      </c>
      <c r="C54" s="88" t="s">
        <v>308</v>
      </c>
      <c r="D54" s="89"/>
      <c r="E54" s="89">
        <v>425866</v>
      </c>
      <c r="F54" s="89">
        <v>425866</v>
      </c>
      <c r="G54" s="89"/>
      <c r="H54" s="90" t="s">
        <v>365</v>
      </c>
      <c r="I54" s="91"/>
    </row>
    <row r="55" spans="1:9" x14ac:dyDescent="0.2">
      <c r="A55" s="88" t="s">
        <v>362</v>
      </c>
      <c r="B55" s="88" t="s">
        <v>343</v>
      </c>
      <c r="C55" s="88" t="s">
        <v>308</v>
      </c>
      <c r="D55" s="89"/>
      <c r="E55" s="89">
        <v>1458922</v>
      </c>
      <c r="F55" s="89">
        <v>1458922</v>
      </c>
      <c r="G55" s="89"/>
      <c r="H55" s="90" t="s">
        <v>366</v>
      </c>
      <c r="I55" s="91"/>
    </row>
    <row r="56" spans="1:9" x14ac:dyDescent="0.2">
      <c r="A56" s="88" t="s">
        <v>367</v>
      </c>
      <c r="B56" s="88" t="s">
        <v>319</v>
      </c>
      <c r="C56" s="88" t="s">
        <v>308</v>
      </c>
      <c r="D56" s="89"/>
      <c r="E56" s="89">
        <v>183538</v>
      </c>
      <c r="F56" s="89">
        <v>183538</v>
      </c>
      <c r="G56" s="89"/>
      <c r="H56" s="90" t="s">
        <v>368</v>
      </c>
      <c r="I56" s="91"/>
    </row>
    <row r="57" spans="1:9" x14ac:dyDescent="0.2">
      <c r="A57" s="88" t="s">
        <v>367</v>
      </c>
      <c r="B57" s="88" t="s">
        <v>343</v>
      </c>
      <c r="C57" s="88" t="s">
        <v>308</v>
      </c>
      <c r="D57" s="89"/>
      <c r="E57" s="89">
        <v>183538</v>
      </c>
      <c r="F57" s="89">
        <v>183538</v>
      </c>
      <c r="G57" s="89"/>
      <c r="H57" s="90" t="s">
        <v>369</v>
      </c>
      <c r="I57" s="91"/>
    </row>
    <row r="58" spans="1:9" x14ac:dyDescent="0.2">
      <c r="A58" s="88" t="s">
        <v>370</v>
      </c>
      <c r="B58" s="88" t="s">
        <v>307</v>
      </c>
      <c r="C58" s="88" t="s">
        <v>308</v>
      </c>
      <c r="D58" s="89">
        <v>18925</v>
      </c>
      <c r="E58" s="89">
        <v>691850</v>
      </c>
      <c r="F58" s="89">
        <v>706534</v>
      </c>
      <c r="G58" s="89">
        <v>4241</v>
      </c>
      <c r="H58" s="90" t="s">
        <v>371</v>
      </c>
      <c r="I58" s="91"/>
    </row>
    <row r="59" spans="1:9" x14ac:dyDescent="0.2">
      <c r="A59" s="88" t="s">
        <v>370</v>
      </c>
      <c r="B59" s="88" t="s">
        <v>343</v>
      </c>
      <c r="C59" s="88" t="s">
        <v>308</v>
      </c>
      <c r="D59" s="89">
        <v>18925</v>
      </c>
      <c r="E59" s="89">
        <v>691850</v>
      </c>
      <c r="F59" s="89">
        <v>706534</v>
      </c>
      <c r="G59" s="89">
        <v>4241</v>
      </c>
      <c r="H59" s="90" t="s">
        <v>372</v>
      </c>
      <c r="I59" s="91"/>
    </row>
    <row r="60" spans="1:9" x14ac:dyDescent="0.2">
      <c r="A60" s="88" t="s">
        <v>373</v>
      </c>
      <c r="B60" s="88" t="s">
        <v>307</v>
      </c>
      <c r="C60" s="88" t="s">
        <v>308</v>
      </c>
      <c r="D60" s="89">
        <v>22920</v>
      </c>
      <c r="E60" s="89">
        <v>247200</v>
      </c>
      <c r="F60" s="89">
        <v>245520</v>
      </c>
      <c r="G60" s="89">
        <v>24600</v>
      </c>
      <c r="H60" s="90" t="s">
        <v>374</v>
      </c>
      <c r="I60" s="91"/>
    </row>
    <row r="61" spans="1:9" x14ac:dyDescent="0.2">
      <c r="A61" s="88" t="s">
        <v>373</v>
      </c>
      <c r="B61" s="88" t="s">
        <v>319</v>
      </c>
      <c r="C61" s="88" t="s">
        <v>308</v>
      </c>
      <c r="D61" s="89">
        <v>108000</v>
      </c>
      <c r="E61" s="89">
        <v>108000</v>
      </c>
      <c r="F61" s="89">
        <v>108000</v>
      </c>
      <c r="G61" s="89">
        <v>108000</v>
      </c>
      <c r="H61" s="90" t="s">
        <v>684</v>
      </c>
      <c r="I61" s="91"/>
    </row>
    <row r="62" spans="1:9" x14ac:dyDescent="0.2">
      <c r="A62" s="88" t="s">
        <v>373</v>
      </c>
      <c r="B62" s="88" t="s">
        <v>343</v>
      </c>
      <c r="C62" s="88" t="s">
        <v>308</v>
      </c>
      <c r="D62" s="89">
        <v>130920</v>
      </c>
      <c r="E62" s="89">
        <v>355200</v>
      </c>
      <c r="F62" s="89">
        <v>353520</v>
      </c>
      <c r="G62" s="89">
        <v>132600</v>
      </c>
      <c r="H62" s="90" t="s">
        <v>375</v>
      </c>
      <c r="I62" s="91"/>
    </row>
    <row r="63" spans="1:9" x14ac:dyDescent="0.2">
      <c r="A63" s="88" t="s">
        <v>376</v>
      </c>
      <c r="B63" s="88" t="s">
        <v>307</v>
      </c>
      <c r="C63" s="88" t="s">
        <v>308</v>
      </c>
      <c r="D63" s="89"/>
      <c r="E63" s="89">
        <v>117179991.78</v>
      </c>
      <c r="F63" s="89">
        <v>117179991.78</v>
      </c>
      <c r="G63" s="89"/>
      <c r="H63" s="90" t="s">
        <v>377</v>
      </c>
      <c r="I63" s="91"/>
    </row>
    <row r="64" spans="1:9" x14ac:dyDescent="0.2">
      <c r="A64" s="88" t="s">
        <v>376</v>
      </c>
      <c r="B64" s="88" t="s">
        <v>347</v>
      </c>
      <c r="C64" s="88" t="s">
        <v>308</v>
      </c>
      <c r="D64" s="89"/>
      <c r="E64" s="89">
        <v>40711</v>
      </c>
      <c r="F64" s="89">
        <v>40711</v>
      </c>
      <c r="G64" s="89"/>
      <c r="H64" s="90" t="s">
        <v>1285</v>
      </c>
      <c r="I64" s="91"/>
    </row>
    <row r="65" spans="1:9" x14ac:dyDescent="0.2">
      <c r="A65" s="88" t="s">
        <v>376</v>
      </c>
      <c r="B65" s="88" t="s">
        <v>343</v>
      </c>
      <c r="C65" s="88" t="s">
        <v>308</v>
      </c>
      <c r="D65" s="89"/>
      <c r="E65" s="89">
        <v>117220702.78</v>
      </c>
      <c r="F65" s="89">
        <v>117220702.78</v>
      </c>
      <c r="G65" s="89"/>
      <c r="H65" s="90" t="s">
        <v>377</v>
      </c>
      <c r="I65" s="91"/>
    </row>
    <row r="66" spans="1:9" x14ac:dyDescent="0.2">
      <c r="A66" s="88" t="s">
        <v>378</v>
      </c>
      <c r="B66" s="88" t="s">
        <v>307</v>
      </c>
      <c r="C66" s="88" t="s">
        <v>308</v>
      </c>
      <c r="D66" s="89">
        <v>1010831</v>
      </c>
      <c r="E66" s="89">
        <v>1876377735.27</v>
      </c>
      <c r="F66" s="89">
        <v>1876201459.24</v>
      </c>
      <c r="G66" s="89">
        <v>1187107.03</v>
      </c>
      <c r="H66" s="90" t="s">
        <v>379</v>
      </c>
      <c r="I66" s="91"/>
    </row>
    <row r="67" spans="1:9" x14ac:dyDescent="0.2">
      <c r="A67" s="88" t="s">
        <v>378</v>
      </c>
      <c r="B67" s="88" t="s">
        <v>382</v>
      </c>
      <c r="C67" s="88" t="s">
        <v>308</v>
      </c>
      <c r="D67" s="89">
        <v>144739</v>
      </c>
      <c r="E67" s="89">
        <v>4954843.87</v>
      </c>
      <c r="F67" s="89">
        <v>4982642.5999999996</v>
      </c>
      <c r="G67" s="89">
        <v>116940.27</v>
      </c>
      <c r="H67" s="90" t="s">
        <v>383</v>
      </c>
      <c r="I67" s="91"/>
    </row>
    <row r="68" spans="1:9" x14ac:dyDescent="0.2">
      <c r="A68" s="88" t="s">
        <v>378</v>
      </c>
      <c r="B68" s="88" t="s">
        <v>384</v>
      </c>
      <c r="C68" s="88" t="s">
        <v>308</v>
      </c>
      <c r="D68" s="89">
        <v>52053.120000000003</v>
      </c>
      <c r="E68" s="89">
        <v>504535.8</v>
      </c>
      <c r="F68" s="89">
        <v>481428.7</v>
      </c>
      <c r="G68" s="89">
        <v>75160.22</v>
      </c>
      <c r="H68" s="90" t="s">
        <v>1286</v>
      </c>
      <c r="I68" s="91"/>
    </row>
    <row r="69" spans="1:9" x14ac:dyDescent="0.2">
      <c r="A69" s="88" t="s">
        <v>378</v>
      </c>
      <c r="B69" s="88" t="s">
        <v>385</v>
      </c>
      <c r="C69" s="88" t="s">
        <v>308</v>
      </c>
      <c r="D69" s="89">
        <v>59633.22</v>
      </c>
      <c r="E69" s="89">
        <v>956790.2</v>
      </c>
      <c r="F69" s="89">
        <v>667203.6</v>
      </c>
      <c r="G69" s="89">
        <v>349219.82</v>
      </c>
      <c r="H69" s="90" t="s">
        <v>1287</v>
      </c>
      <c r="I69" s="91"/>
    </row>
    <row r="70" spans="1:9" x14ac:dyDescent="0.2">
      <c r="A70" s="88" t="s">
        <v>378</v>
      </c>
      <c r="B70" s="88" t="s">
        <v>387</v>
      </c>
      <c r="C70" s="88" t="s">
        <v>308</v>
      </c>
      <c r="D70" s="89">
        <v>62263.64</v>
      </c>
      <c r="E70" s="89">
        <v>1563550.78</v>
      </c>
      <c r="F70" s="89">
        <v>1403803.02</v>
      </c>
      <c r="G70" s="89">
        <v>222011.4</v>
      </c>
      <c r="H70" s="90" t="s">
        <v>388</v>
      </c>
      <c r="I70" s="91"/>
    </row>
    <row r="71" spans="1:9" x14ac:dyDescent="0.2">
      <c r="A71" s="88" t="s">
        <v>378</v>
      </c>
      <c r="B71" s="88" t="s">
        <v>389</v>
      </c>
      <c r="C71" s="88" t="s">
        <v>308</v>
      </c>
      <c r="D71" s="89">
        <v>15231.51</v>
      </c>
      <c r="E71" s="89">
        <v>598758.56000000006</v>
      </c>
      <c r="F71" s="89">
        <v>548250.03</v>
      </c>
      <c r="G71" s="89">
        <v>65740.039999999994</v>
      </c>
      <c r="H71" s="90" t="s">
        <v>390</v>
      </c>
      <c r="I71" s="91"/>
    </row>
    <row r="72" spans="1:9" x14ac:dyDescent="0.2">
      <c r="A72" s="88" t="s">
        <v>378</v>
      </c>
      <c r="B72" s="88" t="s">
        <v>391</v>
      </c>
      <c r="C72" s="88" t="s">
        <v>308</v>
      </c>
      <c r="D72" s="89">
        <v>13740.12</v>
      </c>
      <c r="E72" s="89">
        <v>160563.20000000001</v>
      </c>
      <c r="F72" s="89">
        <v>158904.6</v>
      </c>
      <c r="G72" s="89">
        <v>15398.72</v>
      </c>
      <c r="H72" s="90" t="s">
        <v>392</v>
      </c>
      <c r="I72" s="91"/>
    </row>
    <row r="73" spans="1:9" x14ac:dyDescent="0.2">
      <c r="A73" s="88" t="s">
        <v>378</v>
      </c>
      <c r="B73" s="88" t="s">
        <v>592</v>
      </c>
      <c r="C73" s="88" t="s">
        <v>308</v>
      </c>
      <c r="D73" s="89">
        <v>10445.1</v>
      </c>
      <c r="E73" s="89">
        <v>59638.06</v>
      </c>
      <c r="F73" s="89">
        <v>60833.02</v>
      </c>
      <c r="G73" s="89">
        <v>9250.14</v>
      </c>
      <c r="H73" s="90" t="s">
        <v>593</v>
      </c>
      <c r="I73" s="91"/>
    </row>
    <row r="74" spans="1:9" x14ac:dyDescent="0.2">
      <c r="A74" s="88" t="s">
        <v>378</v>
      </c>
      <c r="B74" s="88" t="s">
        <v>594</v>
      </c>
      <c r="C74" s="88" t="s">
        <v>308</v>
      </c>
      <c r="D74" s="89">
        <v>4425.22</v>
      </c>
      <c r="E74" s="89">
        <v>61967.09</v>
      </c>
      <c r="F74" s="89">
        <v>55671.88</v>
      </c>
      <c r="G74" s="89">
        <v>10720.43</v>
      </c>
      <c r="H74" s="90" t="s">
        <v>1009</v>
      </c>
      <c r="I74" s="91"/>
    </row>
    <row r="75" spans="1:9" x14ac:dyDescent="0.2">
      <c r="A75" s="88" t="s">
        <v>378</v>
      </c>
      <c r="B75" s="88" t="s">
        <v>398</v>
      </c>
      <c r="C75" s="88" t="s">
        <v>308</v>
      </c>
      <c r="D75" s="89">
        <v>23794.11</v>
      </c>
      <c r="E75" s="89">
        <v>285759.94</v>
      </c>
      <c r="F75" s="89">
        <v>271188.40000000002</v>
      </c>
      <c r="G75" s="89">
        <v>38365.65</v>
      </c>
      <c r="H75" s="90" t="s">
        <v>596</v>
      </c>
      <c r="I75" s="91"/>
    </row>
    <row r="76" spans="1:9" x14ac:dyDescent="0.2">
      <c r="A76" s="88" t="s">
        <v>378</v>
      </c>
      <c r="B76" s="88" t="s">
        <v>597</v>
      </c>
      <c r="C76" s="88" t="s">
        <v>308</v>
      </c>
      <c r="D76" s="89">
        <v>6664.53</v>
      </c>
      <c r="E76" s="89">
        <v>80410.5</v>
      </c>
      <c r="F76" s="89">
        <v>74087.64</v>
      </c>
      <c r="G76" s="89">
        <v>12987.39</v>
      </c>
      <c r="H76" s="90" t="s">
        <v>598</v>
      </c>
      <c r="I76" s="91"/>
    </row>
    <row r="77" spans="1:9" x14ac:dyDescent="0.2">
      <c r="A77" s="88" t="s">
        <v>378</v>
      </c>
      <c r="B77" s="88" t="s">
        <v>599</v>
      </c>
      <c r="C77" s="88" t="s">
        <v>308</v>
      </c>
      <c r="D77" s="89">
        <v>2769.88</v>
      </c>
      <c r="E77" s="89">
        <v>0.22</v>
      </c>
      <c r="F77" s="89">
        <v>1440</v>
      </c>
      <c r="G77" s="89">
        <v>1330.1</v>
      </c>
      <c r="H77" s="90" t="s">
        <v>600</v>
      </c>
      <c r="I77" s="91"/>
    </row>
    <row r="78" spans="1:9" x14ac:dyDescent="0.2">
      <c r="A78" s="88" t="s">
        <v>378</v>
      </c>
      <c r="B78" s="88" t="s">
        <v>399</v>
      </c>
      <c r="C78" s="88" t="s">
        <v>308</v>
      </c>
      <c r="D78" s="89">
        <v>1680.66</v>
      </c>
      <c r="E78" s="89">
        <v>20177595.030000001</v>
      </c>
      <c r="F78" s="89">
        <v>20175000</v>
      </c>
      <c r="G78" s="89">
        <v>4275.6899999999996</v>
      </c>
      <c r="H78" s="90" t="s">
        <v>601</v>
      </c>
      <c r="I78" s="91"/>
    </row>
    <row r="79" spans="1:9" x14ac:dyDescent="0.2">
      <c r="A79" s="88" t="s">
        <v>378</v>
      </c>
      <c r="B79" s="88" t="s">
        <v>1010</v>
      </c>
      <c r="C79" s="88" t="s">
        <v>308</v>
      </c>
      <c r="D79" s="89">
        <v>1000</v>
      </c>
      <c r="E79" s="89">
        <v>29556007.469999999</v>
      </c>
      <c r="F79" s="89">
        <v>29303240</v>
      </c>
      <c r="G79" s="89">
        <v>253767.47</v>
      </c>
      <c r="H79" s="90" t="s">
        <v>1011</v>
      </c>
      <c r="I79" s="91"/>
    </row>
    <row r="80" spans="1:9" x14ac:dyDescent="0.2">
      <c r="A80" s="88" t="s">
        <v>378</v>
      </c>
      <c r="B80" s="88" t="s">
        <v>343</v>
      </c>
      <c r="C80" s="88" t="s">
        <v>308</v>
      </c>
      <c r="D80" s="89">
        <v>1409271.11</v>
      </c>
      <c r="E80" s="89">
        <v>1935338155.99</v>
      </c>
      <c r="F80" s="89">
        <v>1934385152.73</v>
      </c>
      <c r="G80" s="89">
        <v>2362274.37</v>
      </c>
      <c r="H80" s="90" t="s">
        <v>393</v>
      </c>
      <c r="I80" s="91"/>
    </row>
    <row r="81" spans="1:9" x14ac:dyDescent="0.2">
      <c r="A81" s="88" t="s">
        <v>1012</v>
      </c>
      <c r="B81" s="88" t="s">
        <v>343</v>
      </c>
      <c r="C81" s="88" t="s">
        <v>308</v>
      </c>
      <c r="D81" s="89">
        <v>3316462.09</v>
      </c>
      <c r="E81" s="89">
        <v>2056832384.6600001</v>
      </c>
      <c r="F81" s="89">
        <v>2055543224.3299999</v>
      </c>
      <c r="G81" s="89">
        <v>4605622.42</v>
      </c>
      <c r="H81" s="90" t="s">
        <v>1013</v>
      </c>
      <c r="I81" s="91"/>
    </row>
    <row r="82" spans="1:9" x14ac:dyDescent="0.2">
      <c r="A82" s="88" t="s">
        <v>394</v>
      </c>
      <c r="B82" s="88" t="s">
        <v>385</v>
      </c>
      <c r="C82" s="88" t="s">
        <v>308</v>
      </c>
      <c r="D82" s="89">
        <v>63160</v>
      </c>
      <c r="E82" s="89">
        <v>1763928</v>
      </c>
      <c r="F82" s="89">
        <v>1740158</v>
      </c>
      <c r="G82" s="89">
        <v>86930</v>
      </c>
      <c r="H82" s="90" t="s">
        <v>689</v>
      </c>
      <c r="I82" s="91"/>
    </row>
    <row r="83" spans="1:9" x14ac:dyDescent="0.2">
      <c r="A83" s="388" t="s">
        <v>394</v>
      </c>
      <c r="B83" s="388" t="s">
        <v>347</v>
      </c>
      <c r="C83" s="388" t="s">
        <v>316</v>
      </c>
      <c r="D83" s="389">
        <v>14558</v>
      </c>
      <c r="E83" s="389">
        <v>6551347</v>
      </c>
      <c r="F83" s="389">
        <v>6554241</v>
      </c>
      <c r="G83" s="389">
        <v>11664</v>
      </c>
      <c r="H83" s="390" t="s">
        <v>1014</v>
      </c>
    </row>
    <row r="84" spans="1:9" x14ac:dyDescent="0.2">
      <c r="A84" s="388" t="s">
        <v>394</v>
      </c>
      <c r="B84" s="388" t="s">
        <v>347</v>
      </c>
      <c r="C84" s="388" t="s">
        <v>317</v>
      </c>
      <c r="D84" s="389">
        <v>39699</v>
      </c>
      <c r="E84" s="389">
        <v>2995990.72</v>
      </c>
      <c r="F84" s="389">
        <v>3012956.72</v>
      </c>
      <c r="G84" s="389">
        <v>22733</v>
      </c>
      <c r="H84" s="390" t="s">
        <v>1015</v>
      </c>
    </row>
    <row r="85" spans="1:9" x14ac:dyDescent="0.2">
      <c r="A85" s="388" t="s">
        <v>394</v>
      </c>
      <c r="B85" s="388" t="s">
        <v>347</v>
      </c>
      <c r="C85" s="388" t="s">
        <v>1016</v>
      </c>
      <c r="D85" s="389">
        <v>101023</v>
      </c>
      <c r="E85" s="389">
        <v>2708592</v>
      </c>
      <c r="F85" s="389">
        <v>2706570</v>
      </c>
      <c r="G85" s="389">
        <v>103045</v>
      </c>
      <c r="H85" s="390" t="s">
        <v>1017</v>
      </c>
    </row>
    <row r="86" spans="1:9" x14ac:dyDescent="0.2">
      <c r="A86" s="388" t="s">
        <v>394</v>
      </c>
      <c r="B86" s="388" t="s">
        <v>347</v>
      </c>
      <c r="C86" s="388" t="s">
        <v>1018</v>
      </c>
      <c r="E86" s="389">
        <v>86962</v>
      </c>
      <c r="F86" s="389">
        <v>86962</v>
      </c>
      <c r="H86" s="390" t="s">
        <v>1019</v>
      </c>
    </row>
    <row r="87" spans="1:9" x14ac:dyDescent="0.2">
      <c r="A87" s="388" t="s">
        <v>394</v>
      </c>
      <c r="B87" s="388" t="s">
        <v>347</v>
      </c>
      <c r="C87" s="388" t="s">
        <v>382</v>
      </c>
      <c r="D87" s="389">
        <v>50833</v>
      </c>
      <c r="E87" s="389">
        <v>1236139</v>
      </c>
      <c r="F87" s="389">
        <v>1242321</v>
      </c>
      <c r="G87" s="389">
        <v>44651</v>
      </c>
      <c r="H87" s="390" t="s">
        <v>1020</v>
      </c>
    </row>
    <row r="88" spans="1:9" x14ac:dyDescent="0.2">
      <c r="A88" s="388" t="s">
        <v>394</v>
      </c>
      <c r="B88" s="388" t="s">
        <v>347</v>
      </c>
      <c r="C88" s="388" t="s">
        <v>1021</v>
      </c>
      <c r="E88" s="389">
        <v>479673</v>
      </c>
      <c r="F88" s="389">
        <v>479673</v>
      </c>
      <c r="H88" s="390" t="s">
        <v>1022</v>
      </c>
    </row>
    <row r="89" spans="1:9" x14ac:dyDescent="0.2">
      <c r="A89" s="388" t="s">
        <v>394</v>
      </c>
      <c r="B89" s="388" t="s">
        <v>347</v>
      </c>
      <c r="C89" s="388" t="s">
        <v>306</v>
      </c>
      <c r="E89" s="389">
        <v>292504</v>
      </c>
      <c r="F89" s="389">
        <v>292504</v>
      </c>
      <c r="H89" s="390" t="s">
        <v>1023</v>
      </c>
    </row>
    <row r="90" spans="1:9" x14ac:dyDescent="0.2">
      <c r="A90" s="388" t="s">
        <v>394</v>
      </c>
      <c r="B90" s="388" t="s">
        <v>347</v>
      </c>
      <c r="C90" s="388" t="s">
        <v>1024</v>
      </c>
      <c r="D90" s="389">
        <v>144</v>
      </c>
      <c r="E90" s="389">
        <v>356359</v>
      </c>
      <c r="F90" s="389">
        <v>356503</v>
      </c>
      <c r="H90" s="390" t="s">
        <v>1025</v>
      </c>
    </row>
    <row r="91" spans="1:9" x14ac:dyDescent="0.2">
      <c r="A91" s="388" t="s">
        <v>394</v>
      </c>
      <c r="B91" s="388" t="s">
        <v>347</v>
      </c>
      <c r="C91" s="388" t="s">
        <v>617</v>
      </c>
      <c r="E91" s="389">
        <v>371639</v>
      </c>
      <c r="F91" s="389">
        <v>371639</v>
      </c>
      <c r="H91" s="390" t="s">
        <v>1026</v>
      </c>
    </row>
    <row r="92" spans="1:9" x14ac:dyDescent="0.2">
      <c r="A92" s="388" t="s">
        <v>394</v>
      </c>
      <c r="B92" s="388" t="s">
        <v>347</v>
      </c>
      <c r="C92" s="388" t="s">
        <v>1027</v>
      </c>
      <c r="D92" s="389">
        <v>2988</v>
      </c>
      <c r="E92" s="389">
        <v>221462</v>
      </c>
      <c r="F92" s="389">
        <v>224450</v>
      </c>
      <c r="H92" s="390" t="s">
        <v>1028</v>
      </c>
    </row>
    <row r="93" spans="1:9" x14ac:dyDescent="0.2">
      <c r="A93" s="388" t="s">
        <v>394</v>
      </c>
      <c r="B93" s="388" t="s">
        <v>347</v>
      </c>
      <c r="C93" s="388" t="s">
        <v>1029</v>
      </c>
      <c r="E93" s="389">
        <v>21660</v>
      </c>
      <c r="F93" s="389">
        <v>21660</v>
      </c>
      <c r="H93" s="390" t="s">
        <v>1030</v>
      </c>
    </row>
    <row r="94" spans="1:9" x14ac:dyDescent="0.2">
      <c r="A94" s="388" t="s">
        <v>394</v>
      </c>
      <c r="B94" s="388" t="s">
        <v>347</v>
      </c>
      <c r="C94" s="388" t="s">
        <v>385</v>
      </c>
      <c r="D94" s="389">
        <v>17041</v>
      </c>
      <c r="E94" s="389">
        <v>344227</v>
      </c>
      <c r="F94" s="389">
        <v>347901</v>
      </c>
      <c r="G94" s="389">
        <v>13367</v>
      </c>
      <c r="H94" s="390" t="s">
        <v>1031</v>
      </c>
    </row>
    <row r="95" spans="1:9" x14ac:dyDescent="0.2">
      <c r="A95" s="388" t="s">
        <v>394</v>
      </c>
      <c r="B95" s="388" t="s">
        <v>347</v>
      </c>
      <c r="C95" s="388" t="s">
        <v>1032</v>
      </c>
      <c r="D95" s="389">
        <v>2480</v>
      </c>
      <c r="E95" s="389">
        <v>83445</v>
      </c>
      <c r="F95" s="389">
        <v>82558</v>
      </c>
      <c r="G95" s="389">
        <v>3367</v>
      </c>
      <c r="H95" s="390" t="s">
        <v>1033</v>
      </c>
    </row>
    <row r="96" spans="1:9" x14ac:dyDescent="0.2">
      <c r="A96" s="388" t="s">
        <v>394</v>
      </c>
      <c r="B96" s="388" t="s">
        <v>347</v>
      </c>
      <c r="C96" s="388" t="s">
        <v>387</v>
      </c>
      <c r="D96" s="389">
        <v>8</v>
      </c>
      <c r="E96" s="389">
        <v>456074</v>
      </c>
      <c r="F96" s="389">
        <v>455672</v>
      </c>
      <c r="G96" s="389">
        <v>410</v>
      </c>
      <c r="H96" s="390" t="s">
        <v>1034</v>
      </c>
    </row>
    <row r="97" spans="1:9" x14ac:dyDescent="0.2">
      <c r="A97" s="388" t="s">
        <v>394</v>
      </c>
      <c r="B97" s="388" t="s">
        <v>347</v>
      </c>
      <c r="C97" s="388" t="s">
        <v>389</v>
      </c>
      <c r="D97" s="389">
        <v>11193</v>
      </c>
      <c r="E97" s="389">
        <v>257513</v>
      </c>
      <c r="F97" s="389">
        <v>259738</v>
      </c>
      <c r="G97" s="389">
        <v>8968</v>
      </c>
      <c r="H97" s="390" t="s">
        <v>1035</v>
      </c>
    </row>
    <row r="98" spans="1:9" x14ac:dyDescent="0.2">
      <c r="A98" s="388" t="s">
        <v>394</v>
      </c>
      <c r="B98" s="388" t="s">
        <v>347</v>
      </c>
      <c r="C98" s="388" t="s">
        <v>399</v>
      </c>
      <c r="E98" s="389">
        <v>792503</v>
      </c>
      <c r="F98" s="389">
        <v>792503</v>
      </c>
      <c r="H98" s="390" t="s">
        <v>1036</v>
      </c>
    </row>
    <row r="99" spans="1:9" x14ac:dyDescent="0.2">
      <c r="A99" s="388" t="s">
        <v>394</v>
      </c>
      <c r="B99" s="388" t="s">
        <v>347</v>
      </c>
      <c r="C99" s="388" t="s">
        <v>1010</v>
      </c>
      <c r="D99" s="389">
        <v>12452</v>
      </c>
      <c r="E99" s="389">
        <v>372527</v>
      </c>
      <c r="F99" s="389">
        <v>384979</v>
      </c>
      <c r="H99" s="390" t="s">
        <v>1037</v>
      </c>
    </row>
    <row r="100" spans="1:9" x14ac:dyDescent="0.2">
      <c r="A100" s="388" t="s">
        <v>394</v>
      </c>
      <c r="B100" s="388" t="s">
        <v>347</v>
      </c>
      <c r="C100" s="388" t="s">
        <v>797</v>
      </c>
      <c r="E100" s="389">
        <v>717566</v>
      </c>
      <c r="F100" s="389">
        <v>717566</v>
      </c>
      <c r="H100" s="390" t="s">
        <v>1038</v>
      </c>
    </row>
    <row r="101" spans="1:9" x14ac:dyDescent="0.2">
      <c r="A101" s="388" t="s">
        <v>394</v>
      </c>
      <c r="B101" s="388" t="s">
        <v>347</v>
      </c>
      <c r="C101" s="388" t="s">
        <v>602</v>
      </c>
      <c r="D101" s="389">
        <v>12206</v>
      </c>
      <c r="E101" s="389">
        <v>239034</v>
      </c>
      <c r="F101" s="389">
        <v>241221</v>
      </c>
      <c r="G101" s="389">
        <v>10019</v>
      </c>
      <c r="H101" s="390" t="s">
        <v>1039</v>
      </c>
    </row>
    <row r="102" spans="1:9" x14ac:dyDescent="0.2">
      <c r="A102" s="388" t="s">
        <v>394</v>
      </c>
      <c r="B102" s="388" t="s">
        <v>347</v>
      </c>
      <c r="C102" s="388" t="s">
        <v>1052</v>
      </c>
      <c r="E102" s="389">
        <v>20000</v>
      </c>
      <c r="F102" s="389">
        <v>20000</v>
      </c>
      <c r="H102" s="390" t="s">
        <v>1053</v>
      </c>
    </row>
    <row r="103" spans="1:9" x14ac:dyDescent="0.2">
      <c r="A103" s="88" t="s">
        <v>394</v>
      </c>
      <c r="B103" s="88" t="s">
        <v>347</v>
      </c>
      <c r="C103" s="88" t="s">
        <v>308</v>
      </c>
      <c r="D103" s="89">
        <v>264625</v>
      </c>
      <c r="E103" s="89">
        <v>18605216.719999999</v>
      </c>
      <c r="F103" s="89">
        <v>18651617.719999999</v>
      </c>
      <c r="G103" s="447">
        <v>218224</v>
      </c>
      <c r="H103" s="90" t="s">
        <v>395</v>
      </c>
      <c r="I103" s="91"/>
    </row>
    <row r="104" spans="1:9" x14ac:dyDescent="0.2">
      <c r="A104" s="388" t="s">
        <v>394</v>
      </c>
      <c r="B104" s="388" t="s">
        <v>394</v>
      </c>
      <c r="C104" s="388" t="s">
        <v>307</v>
      </c>
      <c r="D104" s="389">
        <v>182343</v>
      </c>
      <c r="E104" s="389">
        <v>6651745</v>
      </c>
      <c r="F104" s="389">
        <v>6654206</v>
      </c>
      <c r="G104" s="389">
        <v>179882</v>
      </c>
      <c r="H104" s="390" t="s">
        <v>1040</v>
      </c>
    </row>
    <row r="105" spans="1:9" x14ac:dyDescent="0.2">
      <c r="A105" s="88" t="s">
        <v>394</v>
      </c>
      <c r="B105" s="88" t="s">
        <v>394</v>
      </c>
      <c r="C105" s="88" t="s">
        <v>308</v>
      </c>
      <c r="D105" s="89">
        <v>182343</v>
      </c>
      <c r="E105" s="89">
        <v>6651745</v>
      </c>
      <c r="F105" s="89">
        <v>6654206</v>
      </c>
      <c r="G105" s="447">
        <v>179882</v>
      </c>
      <c r="H105" s="90" t="s">
        <v>694</v>
      </c>
      <c r="I105" s="91"/>
    </row>
    <row r="106" spans="1:9" x14ac:dyDescent="0.2">
      <c r="A106" s="388" t="s">
        <v>394</v>
      </c>
      <c r="B106" s="388" t="s">
        <v>336</v>
      </c>
      <c r="C106" s="388" t="s">
        <v>883</v>
      </c>
      <c r="D106" s="389">
        <v>78549</v>
      </c>
      <c r="E106" s="389">
        <v>3008199</v>
      </c>
      <c r="F106" s="389">
        <v>3010781</v>
      </c>
      <c r="G106" s="389">
        <v>75967</v>
      </c>
      <c r="H106" s="390" t="s">
        <v>1041</v>
      </c>
    </row>
    <row r="107" spans="1:9" x14ac:dyDescent="0.2">
      <c r="A107" s="388" t="s">
        <v>394</v>
      </c>
      <c r="B107" s="388" t="s">
        <v>336</v>
      </c>
      <c r="C107" s="388" t="s">
        <v>347</v>
      </c>
      <c r="D107" s="389">
        <v>550</v>
      </c>
      <c r="E107" s="389">
        <v>22183</v>
      </c>
      <c r="F107" s="389">
        <v>22483</v>
      </c>
      <c r="G107" s="389">
        <v>250</v>
      </c>
      <c r="H107" s="390" t="s">
        <v>1042</v>
      </c>
    </row>
    <row r="108" spans="1:9" x14ac:dyDescent="0.2">
      <c r="A108" s="388" t="s">
        <v>394</v>
      </c>
      <c r="B108" s="388" t="s">
        <v>336</v>
      </c>
      <c r="C108" s="388" t="s">
        <v>1043</v>
      </c>
      <c r="E108" s="389">
        <v>23752</v>
      </c>
      <c r="F108" s="389">
        <v>22022</v>
      </c>
      <c r="G108" s="389">
        <v>1730</v>
      </c>
      <c r="H108" s="390" t="s">
        <v>1044</v>
      </c>
    </row>
    <row r="109" spans="1:9" x14ac:dyDescent="0.2">
      <c r="A109" s="388" t="s">
        <v>394</v>
      </c>
      <c r="B109" s="388" t="s">
        <v>336</v>
      </c>
      <c r="C109" s="388" t="s">
        <v>1288</v>
      </c>
      <c r="E109" s="389">
        <v>10282</v>
      </c>
      <c r="F109" s="389">
        <v>10282</v>
      </c>
      <c r="H109" s="390" t="s">
        <v>1289</v>
      </c>
    </row>
    <row r="110" spans="1:9" x14ac:dyDescent="0.2">
      <c r="A110" s="88" t="s">
        <v>394</v>
      </c>
      <c r="B110" s="88" t="s">
        <v>336</v>
      </c>
      <c r="C110" s="88" t="s">
        <v>308</v>
      </c>
      <c r="D110" s="89">
        <v>79099</v>
      </c>
      <c r="E110" s="89">
        <v>3064416</v>
      </c>
      <c r="F110" s="89">
        <v>3065568</v>
      </c>
      <c r="G110" s="89">
        <v>77947</v>
      </c>
      <c r="H110" s="90" t="s">
        <v>695</v>
      </c>
      <c r="I110" s="91"/>
    </row>
    <row r="111" spans="1:9" x14ac:dyDescent="0.2">
      <c r="A111" s="388" t="s">
        <v>394</v>
      </c>
      <c r="B111" s="388" t="s">
        <v>959</v>
      </c>
      <c r="C111" s="388" t="s">
        <v>859</v>
      </c>
      <c r="E111" s="389">
        <v>4961287.29</v>
      </c>
      <c r="F111" s="389">
        <v>4961283</v>
      </c>
      <c r="G111" s="389">
        <v>4.29</v>
      </c>
      <c r="H111" s="390" t="s">
        <v>1046</v>
      </c>
    </row>
    <row r="112" spans="1:9" x14ac:dyDescent="0.2">
      <c r="A112" s="88" t="s">
        <v>394</v>
      </c>
      <c r="B112" s="88" t="s">
        <v>959</v>
      </c>
      <c r="C112" s="88" t="s">
        <v>308</v>
      </c>
      <c r="D112" s="89"/>
      <c r="E112" s="89">
        <v>4961287.29</v>
      </c>
      <c r="F112" s="89">
        <v>4961283</v>
      </c>
      <c r="G112" s="89">
        <v>4.29</v>
      </c>
      <c r="H112" s="90" t="s">
        <v>696</v>
      </c>
      <c r="I112" s="91"/>
    </row>
    <row r="113" spans="1:12" x14ac:dyDescent="0.2">
      <c r="A113" s="388" t="s">
        <v>394</v>
      </c>
      <c r="B113" s="388" t="s">
        <v>859</v>
      </c>
      <c r="C113" s="388" t="s">
        <v>331</v>
      </c>
      <c r="E113" s="389">
        <v>94685</v>
      </c>
      <c r="F113" s="389">
        <v>94685</v>
      </c>
      <c r="H113" s="390" t="s">
        <v>1049</v>
      </c>
    </row>
    <row r="114" spans="1:12" x14ac:dyDescent="0.2">
      <c r="A114" s="88" t="s">
        <v>394</v>
      </c>
      <c r="B114" s="88" t="s">
        <v>859</v>
      </c>
      <c r="C114" s="88" t="s">
        <v>308</v>
      </c>
      <c r="D114" s="89"/>
      <c r="E114" s="89">
        <v>94685</v>
      </c>
      <c r="F114" s="89">
        <v>94685</v>
      </c>
      <c r="G114" s="89"/>
      <c r="H114" s="90" t="s">
        <v>697</v>
      </c>
      <c r="I114" s="91"/>
    </row>
    <row r="115" spans="1:12" x14ac:dyDescent="0.2">
      <c r="A115" s="388" t="s">
        <v>394</v>
      </c>
      <c r="B115" s="388" t="s">
        <v>698</v>
      </c>
      <c r="C115" s="388" t="s">
        <v>859</v>
      </c>
      <c r="D115" s="389">
        <v>-10850</v>
      </c>
      <c r="E115" s="389">
        <v>87529.19</v>
      </c>
      <c r="F115" s="389">
        <v>85779.19</v>
      </c>
      <c r="G115" s="389">
        <v>-9100</v>
      </c>
      <c r="H115" s="390" t="s">
        <v>1046</v>
      </c>
    </row>
    <row r="116" spans="1:12" x14ac:dyDescent="0.2">
      <c r="A116" s="88" t="s">
        <v>394</v>
      </c>
      <c r="B116" s="88" t="s">
        <v>698</v>
      </c>
      <c r="C116" s="88" t="s">
        <v>308</v>
      </c>
      <c r="D116" s="89">
        <v>-10850</v>
      </c>
      <c r="E116" s="89">
        <v>87529.19</v>
      </c>
      <c r="F116" s="89">
        <v>85779.19</v>
      </c>
      <c r="G116" s="89">
        <v>-9100</v>
      </c>
      <c r="H116" s="90" t="s">
        <v>699</v>
      </c>
      <c r="I116" s="91"/>
    </row>
    <row r="117" spans="1:12" x14ac:dyDescent="0.2">
      <c r="A117" s="388" t="s">
        <v>394</v>
      </c>
      <c r="B117" s="388" t="s">
        <v>337</v>
      </c>
      <c r="C117" s="388" t="s">
        <v>316</v>
      </c>
      <c r="E117" s="389">
        <v>700</v>
      </c>
      <c r="F117" s="389">
        <v>700</v>
      </c>
      <c r="H117" s="390" t="s">
        <v>1014</v>
      </c>
    </row>
    <row r="118" spans="1:12" x14ac:dyDescent="0.2">
      <c r="A118" s="388" t="s">
        <v>394</v>
      </c>
      <c r="B118" s="388" t="s">
        <v>337</v>
      </c>
      <c r="C118" s="388" t="s">
        <v>306</v>
      </c>
      <c r="E118" s="389">
        <v>700</v>
      </c>
      <c r="F118" s="389">
        <v>700</v>
      </c>
      <c r="H118" s="390" t="s">
        <v>1023</v>
      </c>
    </row>
    <row r="119" spans="1:12" x14ac:dyDescent="0.2">
      <c r="A119" s="388" t="s">
        <v>394</v>
      </c>
      <c r="B119" s="388" t="s">
        <v>337</v>
      </c>
      <c r="C119" s="388" t="s">
        <v>617</v>
      </c>
      <c r="E119" s="389">
        <v>350</v>
      </c>
      <c r="F119" s="389">
        <v>350</v>
      </c>
      <c r="H119" s="390" t="s">
        <v>1026</v>
      </c>
    </row>
    <row r="120" spans="1:12" x14ac:dyDescent="0.2">
      <c r="A120" s="388" t="s">
        <v>394</v>
      </c>
      <c r="B120" s="388" t="s">
        <v>337</v>
      </c>
      <c r="C120" s="388" t="s">
        <v>1010</v>
      </c>
      <c r="E120" s="389">
        <v>1900</v>
      </c>
      <c r="F120" s="389">
        <v>1900</v>
      </c>
      <c r="H120" s="390" t="s">
        <v>1037</v>
      </c>
    </row>
    <row r="121" spans="1:12" x14ac:dyDescent="0.2">
      <c r="A121" s="388" t="s">
        <v>394</v>
      </c>
      <c r="B121" s="388" t="s">
        <v>337</v>
      </c>
      <c r="C121" s="388" t="s">
        <v>883</v>
      </c>
      <c r="E121" s="389">
        <v>700</v>
      </c>
      <c r="G121" s="389">
        <v>700</v>
      </c>
      <c r="H121" s="390" t="s">
        <v>1041</v>
      </c>
    </row>
    <row r="122" spans="1:12" x14ac:dyDescent="0.2">
      <c r="A122" s="388" t="s">
        <v>394</v>
      </c>
      <c r="B122" s="388" t="s">
        <v>337</v>
      </c>
      <c r="C122" s="388" t="s">
        <v>1288</v>
      </c>
      <c r="E122" s="389">
        <v>700</v>
      </c>
      <c r="F122" s="389">
        <v>700</v>
      </c>
      <c r="H122" s="390" t="s">
        <v>1289</v>
      </c>
    </row>
    <row r="123" spans="1:12" x14ac:dyDescent="0.2">
      <c r="A123" s="88" t="s">
        <v>394</v>
      </c>
      <c r="B123" s="88" t="s">
        <v>337</v>
      </c>
      <c r="C123" s="88" t="s">
        <v>308</v>
      </c>
      <c r="D123" s="89"/>
      <c r="E123" s="89">
        <v>5050</v>
      </c>
      <c r="F123" s="89">
        <v>4350</v>
      </c>
      <c r="G123" s="89">
        <v>700</v>
      </c>
      <c r="H123" s="90" t="s">
        <v>701</v>
      </c>
      <c r="I123" s="91"/>
    </row>
    <row r="124" spans="1:12" x14ac:dyDescent="0.2">
      <c r="A124" s="388" t="s">
        <v>394</v>
      </c>
      <c r="B124" s="388" t="s">
        <v>840</v>
      </c>
      <c r="C124" s="388" t="s">
        <v>859</v>
      </c>
      <c r="E124" s="389">
        <v>53800</v>
      </c>
      <c r="F124" s="389">
        <v>52300</v>
      </c>
      <c r="G124" s="389">
        <v>1500</v>
      </c>
      <c r="H124" s="390" t="s">
        <v>1046</v>
      </c>
    </row>
    <row r="125" spans="1:12" x14ac:dyDescent="0.2">
      <c r="A125" s="388" t="s">
        <v>394</v>
      </c>
      <c r="B125" s="388" t="s">
        <v>840</v>
      </c>
      <c r="C125" s="388" t="s">
        <v>1052</v>
      </c>
      <c r="D125" s="389">
        <v>-11150</v>
      </c>
      <c r="E125" s="389">
        <v>844425</v>
      </c>
      <c r="F125" s="389">
        <v>847225</v>
      </c>
      <c r="G125" s="389">
        <v>-13950</v>
      </c>
      <c r="H125" s="390" t="s">
        <v>1053</v>
      </c>
      <c r="I125" s="566">
        <f>G135+G128+G103+G105</f>
        <v>399106</v>
      </c>
      <c r="J125" s="565" t="s">
        <v>1681</v>
      </c>
      <c r="K125" s="565"/>
      <c r="L125" s="565"/>
    </row>
    <row r="126" spans="1:12" x14ac:dyDescent="0.2">
      <c r="A126" s="88" t="s">
        <v>394</v>
      </c>
      <c r="B126" s="88" t="s">
        <v>840</v>
      </c>
      <c r="C126" s="88" t="s">
        <v>308</v>
      </c>
      <c r="D126" s="89">
        <v>-11150</v>
      </c>
      <c r="E126" s="89">
        <v>898225</v>
      </c>
      <c r="F126" s="89">
        <v>899525</v>
      </c>
      <c r="G126" s="89">
        <v>-12450</v>
      </c>
      <c r="H126" s="90" t="s">
        <v>702</v>
      </c>
      <c r="I126" s="91"/>
    </row>
    <row r="127" spans="1:12" x14ac:dyDescent="0.2">
      <c r="A127" s="388" t="s">
        <v>394</v>
      </c>
      <c r="B127" s="388" t="s">
        <v>893</v>
      </c>
      <c r="C127" s="388" t="s">
        <v>316</v>
      </c>
      <c r="E127" s="389">
        <v>10050</v>
      </c>
      <c r="F127" s="389">
        <v>10050</v>
      </c>
      <c r="H127" s="390" t="s">
        <v>1014</v>
      </c>
    </row>
    <row r="128" spans="1:12" x14ac:dyDescent="0.2">
      <c r="A128" s="388" t="s">
        <v>394</v>
      </c>
      <c r="B128" s="388" t="s">
        <v>893</v>
      </c>
      <c r="C128" s="388" t="s">
        <v>317</v>
      </c>
      <c r="D128" s="389">
        <v>500</v>
      </c>
      <c r="E128" s="389">
        <v>6300</v>
      </c>
      <c r="F128" s="389">
        <v>6300</v>
      </c>
      <c r="G128" s="567">
        <v>500</v>
      </c>
      <c r="H128" s="390" t="s">
        <v>1015</v>
      </c>
    </row>
    <row r="129" spans="1:9" x14ac:dyDescent="0.2">
      <c r="A129" s="388" t="s">
        <v>394</v>
      </c>
      <c r="B129" s="388" t="s">
        <v>893</v>
      </c>
      <c r="C129" s="388" t="s">
        <v>1016</v>
      </c>
      <c r="E129" s="389">
        <v>3975</v>
      </c>
      <c r="F129" s="389">
        <v>3975</v>
      </c>
      <c r="H129" s="390" t="s">
        <v>1017</v>
      </c>
    </row>
    <row r="130" spans="1:9" x14ac:dyDescent="0.2">
      <c r="A130" s="388" t="s">
        <v>394</v>
      </c>
      <c r="B130" s="388" t="s">
        <v>893</v>
      </c>
      <c r="C130" s="388" t="s">
        <v>1018</v>
      </c>
      <c r="E130" s="389">
        <v>500</v>
      </c>
      <c r="F130" s="389">
        <v>500</v>
      </c>
      <c r="H130" s="390" t="s">
        <v>1019</v>
      </c>
    </row>
    <row r="131" spans="1:9" x14ac:dyDescent="0.2">
      <c r="A131" s="388" t="s">
        <v>394</v>
      </c>
      <c r="B131" s="388" t="s">
        <v>893</v>
      </c>
      <c r="C131" s="388" t="s">
        <v>382</v>
      </c>
      <c r="E131" s="389">
        <v>4900</v>
      </c>
      <c r="F131" s="389">
        <v>4900</v>
      </c>
      <c r="H131" s="390" t="s">
        <v>1020</v>
      </c>
    </row>
    <row r="132" spans="1:9" x14ac:dyDescent="0.2">
      <c r="A132" s="388" t="s">
        <v>394</v>
      </c>
      <c r="B132" s="388" t="s">
        <v>893</v>
      </c>
      <c r="C132" s="388" t="s">
        <v>306</v>
      </c>
      <c r="E132" s="389">
        <v>500</v>
      </c>
      <c r="F132" s="389">
        <v>500</v>
      </c>
      <c r="H132" s="390" t="s">
        <v>1023</v>
      </c>
    </row>
    <row r="133" spans="1:9" x14ac:dyDescent="0.2">
      <c r="A133" s="388" t="s">
        <v>394</v>
      </c>
      <c r="B133" s="388" t="s">
        <v>893</v>
      </c>
      <c r="C133" s="388" t="s">
        <v>617</v>
      </c>
      <c r="E133" s="389">
        <v>825</v>
      </c>
      <c r="F133" s="389">
        <v>825</v>
      </c>
      <c r="H133" s="390" t="s">
        <v>1026</v>
      </c>
    </row>
    <row r="134" spans="1:9" x14ac:dyDescent="0.2">
      <c r="A134" s="388" t="s">
        <v>394</v>
      </c>
      <c r="B134" s="388" t="s">
        <v>893</v>
      </c>
      <c r="C134" s="388" t="s">
        <v>1027</v>
      </c>
      <c r="E134" s="389">
        <v>825</v>
      </c>
      <c r="F134" s="389">
        <v>825</v>
      </c>
      <c r="H134" s="390" t="s">
        <v>1028</v>
      </c>
    </row>
    <row r="135" spans="1:9" x14ac:dyDescent="0.2">
      <c r="A135" s="388" t="s">
        <v>394</v>
      </c>
      <c r="B135" s="388" t="s">
        <v>893</v>
      </c>
      <c r="C135" s="388" t="s">
        <v>385</v>
      </c>
      <c r="E135" s="389">
        <v>500</v>
      </c>
      <c r="G135" s="567">
        <v>500</v>
      </c>
      <c r="H135" s="390" t="s">
        <v>1031</v>
      </c>
    </row>
    <row r="136" spans="1:9" x14ac:dyDescent="0.2">
      <c r="A136" s="388" t="s">
        <v>394</v>
      </c>
      <c r="B136" s="388" t="s">
        <v>893</v>
      </c>
      <c r="C136" s="388" t="s">
        <v>399</v>
      </c>
      <c r="E136" s="389">
        <v>1100</v>
      </c>
      <c r="F136" s="389">
        <v>1100</v>
      </c>
      <c r="H136" s="390" t="s">
        <v>1036</v>
      </c>
    </row>
    <row r="137" spans="1:9" x14ac:dyDescent="0.2">
      <c r="A137" s="388" t="s">
        <v>394</v>
      </c>
      <c r="B137" s="388" t="s">
        <v>893</v>
      </c>
      <c r="C137" s="388" t="s">
        <v>1010</v>
      </c>
      <c r="E137" s="389">
        <v>1500</v>
      </c>
      <c r="F137" s="389">
        <v>1500</v>
      </c>
      <c r="H137" s="390" t="s">
        <v>1037</v>
      </c>
    </row>
    <row r="138" spans="1:9" x14ac:dyDescent="0.2">
      <c r="A138" s="388" t="s">
        <v>394</v>
      </c>
      <c r="B138" s="388" t="s">
        <v>893</v>
      </c>
      <c r="C138" s="388" t="s">
        <v>797</v>
      </c>
      <c r="E138" s="389">
        <v>3200</v>
      </c>
      <c r="F138" s="389">
        <v>3200</v>
      </c>
      <c r="H138" s="390" t="s">
        <v>1038</v>
      </c>
    </row>
    <row r="139" spans="1:9" x14ac:dyDescent="0.2">
      <c r="A139" s="388" t="s">
        <v>394</v>
      </c>
      <c r="B139" s="388" t="s">
        <v>893</v>
      </c>
      <c r="C139" s="388" t="s">
        <v>602</v>
      </c>
      <c r="E139" s="389">
        <v>1000</v>
      </c>
      <c r="F139" s="389">
        <v>1000</v>
      </c>
      <c r="H139" s="390" t="s">
        <v>1039</v>
      </c>
    </row>
    <row r="140" spans="1:9" x14ac:dyDescent="0.2">
      <c r="A140" s="388" t="s">
        <v>394</v>
      </c>
      <c r="B140" s="388" t="s">
        <v>893</v>
      </c>
      <c r="C140" s="388" t="s">
        <v>883</v>
      </c>
      <c r="E140" s="389">
        <v>500</v>
      </c>
      <c r="F140" s="389">
        <v>500</v>
      </c>
      <c r="H140" s="390" t="s">
        <v>1041</v>
      </c>
    </row>
    <row r="141" spans="1:9" x14ac:dyDescent="0.2">
      <c r="A141" s="88" t="s">
        <v>394</v>
      </c>
      <c r="B141" s="88" t="s">
        <v>893</v>
      </c>
      <c r="C141" s="88" t="s">
        <v>308</v>
      </c>
      <c r="D141" s="89">
        <v>500</v>
      </c>
      <c r="E141" s="89">
        <v>35675</v>
      </c>
      <c r="F141" s="89">
        <v>35175</v>
      </c>
      <c r="G141" s="89">
        <v>1000</v>
      </c>
      <c r="H141" s="90" t="s">
        <v>603</v>
      </c>
      <c r="I141" s="91"/>
    </row>
    <row r="142" spans="1:9" x14ac:dyDescent="0.2">
      <c r="A142" s="88" t="s">
        <v>394</v>
      </c>
      <c r="B142" s="88" t="s">
        <v>343</v>
      </c>
      <c r="C142" s="88" t="s">
        <v>308</v>
      </c>
      <c r="D142" s="89">
        <v>567727</v>
      </c>
      <c r="E142" s="89">
        <v>36167757.200000003</v>
      </c>
      <c r="F142" s="89">
        <v>36192346.909999996</v>
      </c>
      <c r="G142" s="89">
        <v>543137.29</v>
      </c>
      <c r="H142" s="90" t="s">
        <v>799</v>
      </c>
      <c r="I142" s="91"/>
    </row>
    <row r="143" spans="1:9" x14ac:dyDescent="0.2">
      <c r="A143" s="88" t="s">
        <v>800</v>
      </c>
      <c r="B143" s="88" t="s">
        <v>307</v>
      </c>
      <c r="C143" s="88" t="s">
        <v>308</v>
      </c>
      <c r="D143" s="89"/>
      <c r="E143" s="89">
        <v>1059682.32</v>
      </c>
      <c r="F143" s="89">
        <v>1059682.32</v>
      </c>
      <c r="G143" s="89"/>
      <c r="H143" s="90" t="s">
        <v>801</v>
      </c>
      <c r="I143" s="91"/>
    </row>
    <row r="144" spans="1:9" x14ac:dyDescent="0.2">
      <c r="A144" s="388" t="s">
        <v>800</v>
      </c>
      <c r="B144" s="388" t="s">
        <v>319</v>
      </c>
      <c r="C144" s="388" t="s">
        <v>1056</v>
      </c>
      <c r="D144" s="389">
        <v>449455.1</v>
      </c>
      <c r="E144" s="389">
        <v>468421.52</v>
      </c>
      <c r="F144" s="389">
        <v>449455.1</v>
      </c>
      <c r="G144" s="389">
        <v>468421.52</v>
      </c>
    </row>
    <row r="145" spans="1:9" x14ac:dyDescent="0.2">
      <c r="A145" s="388" t="s">
        <v>800</v>
      </c>
      <c r="B145" s="388" t="s">
        <v>319</v>
      </c>
      <c r="C145" s="388" t="s">
        <v>1057</v>
      </c>
      <c r="D145" s="389">
        <v>16983</v>
      </c>
      <c r="E145" s="389">
        <v>18692</v>
      </c>
      <c r="F145" s="389">
        <v>16983</v>
      </c>
      <c r="G145" s="389">
        <v>18692</v>
      </c>
    </row>
    <row r="146" spans="1:9" x14ac:dyDescent="0.2">
      <c r="A146" s="88" t="s">
        <v>800</v>
      </c>
      <c r="B146" s="88" t="s">
        <v>319</v>
      </c>
      <c r="C146" s="88" t="s">
        <v>308</v>
      </c>
      <c r="D146" s="89">
        <v>449455.1</v>
      </c>
      <c r="E146" s="89">
        <v>468421.52</v>
      </c>
      <c r="F146" s="89">
        <v>449455.1</v>
      </c>
      <c r="G146" s="89">
        <v>468421.52</v>
      </c>
      <c r="H146" s="90" t="s">
        <v>1058</v>
      </c>
      <c r="I146" s="91"/>
    </row>
    <row r="147" spans="1:9" x14ac:dyDescent="0.2">
      <c r="A147" s="88" t="s">
        <v>800</v>
      </c>
      <c r="B147" s="88" t="s">
        <v>343</v>
      </c>
      <c r="C147" s="88" t="s">
        <v>308</v>
      </c>
      <c r="D147" s="89">
        <v>449455.1</v>
      </c>
      <c r="E147" s="89">
        <v>1528103.84</v>
      </c>
      <c r="F147" s="89">
        <v>1509137.42</v>
      </c>
      <c r="G147" s="89">
        <v>468421.52</v>
      </c>
      <c r="H147" s="90" t="s">
        <v>802</v>
      </c>
      <c r="I147" s="91"/>
    </row>
    <row r="148" spans="1:9" x14ac:dyDescent="0.2">
      <c r="A148" s="88" t="s">
        <v>803</v>
      </c>
      <c r="B148" s="88" t="s">
        <v>307</v>
      </c>
      <c r="C148" s="88" t="s">
        <v>308</v>
      </c>
      <c r="D148" s="89">
        <v>103780</v>
      </c>
      <c r="E148" s="89">
        <v>653985.80000000005</v>
      </c>
      <c r="F148" s="89">
        <v>653585.80000000005</v>
      </c>
      <c r="G148" s="89">
        <v>104180</v>
      </c>
      <c r="H148" s="90" t="s">
        <v>804</v>
      </c>
      <c r="I148" s="91"/>
    </row>
    <row r="149" spans="1:9" x14ac:dyDescent="0.2">
      <c r="A149" s="88" t="s">
        <v>803</v>
      </c>
      <c r="B149" s="88" t="s">
        <v>380</v>
      </c>
      <c r="C149" s="88" t="s">
        <v>308</v>
      </c>
      <c r="D149" s="89">
        <v>300000</v>
      </c>
      <c r="E149" s="89">
        <v>300000</v>
      </c>
      <c r="F149" s="89">
        <v>300000</v>
      </c>
      <c r="G149" s="89">
        <v>300000</v>
      </c>
      <c r="H149" s="90" t="s">
        <v>1059</v>
      </c>
      <c r="I149" s="91"/>
    </row>
    <row r="150" spans="1:9" x14ac:dyDescent="0.2">
      <c r="A150" s="88" t="s">
        <v>803</v>
      </c>
      <c r="B150" s="88" t="s">
        <v>319</v>
      </c>
      <c r="C150" s="88" t="s">
        <v>308</v>
      </c>
      <c r="D150" s="89">
        <v>50000</v>
      </c>
      <c r="E150" s="89"/>
      <c r="F150" s="89"/>
      <c r="G150" s="89">
        <v>50000</v>
      </c>
      <c r="H150" s="90" t="s">
        <v>805</v>
      </c>
      <c r="I150" s="91"/>
    </row>
    <row r="151" spans="1:9" x14ac:dyDescent="0.2">
      <c r="A151" s="88" t="s">
        <v>803</v>
      </c>
      <c r="B151" s="88" t="s">
        <v>347</v>
      </c>
      <c r="C151" s="88" t="s">
        <v>308</v>
      </c>
      <c r="D151" s="89">
        <v>300000</v>
      </c>
      <c r="E151" s="89">
        <v>1200000</v>
      </c>
      <c r="F151" s="89">
        <v>1200000</v>
      </c>
      <c r="G151" s="89">
        <v>300000</v>
      </c>
      <c r="H151" s="90" t="s">
        <v>806</v>
      </c>
      <c r="I151" s="91"/>
    </row>
    <row r="152" spans="1:9" x14ac:dyDescent="0.2">
      <c r="A152" s="88" t="s">
        <v>803</v>
      </c>
      <c r="B152" s="88" t="s">
        <v>343</v>
      </c>
      <c r="C152" s="88" t="s">
        <v>308</v>
      </c>
      <c r="D152" s="89">
        <v>753780</v>
      </c>
      <c r="E152" s="89">
        <v>2153985.7999999998</v>
      </c>
      <c r="F152" s="89">
        <v>2153585.7999999998</v>
      </c>
      <c r="G152" s="89">
        <v>754180</v>
      </c>
      <c r="H152" s="90" t="s">
        <v>804</v>
      </c>
      <c r="I152" s="91"/>
    </row>
    <row r="153" spans="1:9" x14ac:dyDescent="0.2">
      <c r="A153" s="88" t="s">
        <v>604</v>
      </c>
      <c r="B153" s="88" t="s">
        <v>307</v>
      </c>
      <c r="C153" s="88" t="s">
        <v>308</v>
      </c>
      <c r="D153" s="89"/>
      <c r="E153" s="89">
        <v>28581</v>
      </c>
      <c r="F153" s="89"/>
      <c r="G153" s="89">
        <v>28581</v>
      </c>
      <c r="H153" s="90" t="s">
        <v>1290</v>
      </c>
      <c r="I153" s="91"/>
    </row>
    <row r="154" spans="1:9" x14ac:dyDescent="0.2">
      <c r="A154" s="88" t="s">
        <v>604</v>
      </c>
      <c r="B154" s="88" t="s">
        <v>822</v>
      </c>
      <c r="C154" s="88" t="s">
        <v>308</v>
      </c>
      <c r="D154" s="89"/>
      <c r="E154" s="89">
        <v>100000</v>
      </c>
      <c r="F154" s="89"/>
      <c r="G154" s="89">
        <v>100000</v>
      </c>
      <c r="H154" s="90" t="s">
        <v>1291</v>
      </c>
      <c r="I154" s="91"/>
    </row>
    <row r="155" spans="1:9" x14ac:dyDescent="0.2">
      <c r="A155" s="88" t="s">
        <v>604</v>
      </c>
      <c r="B155" s="88" t="s">
        <v>343</v>
      </c>
      <c r="C155" s="88" t="s">
        <v>308</v>
      </c>
      <c r="D155" s="89"/>
      <c r="E155" s="89">
        <v>128581</v>
      </c>
      <c r="F155" s="89"/>
      <c r="G155" s="89">
        <v>128581</v>
      </c>
      <c r="H155" s="90" t="s">
        <v>116</v>
      </c>
      <c r="I155" s="91"/>
    </row>
    <row r="156" spans="1:9" x14ac:dyDescent="0.2">
      <c r="A156" s="88" t="s">
        <v>807</v>
      </c>
      <c r="B156" s="88" t="s">
        <v>307</v>
      </c>
      <c r="C156" s="88" t="s">
        <v>308</v>
      </c>
      <c r="D156" s="89"/>
      <c r="E156" s="89">
        <v>3086728</v>
      </c>
      <c r="F156" s="89">
        <v>3170738.19</v>
      </c>
      <c r="G156" s="89">
        <v>-84010.19</v>
      </c>
      <c r="H156" s="90" t="s">
        <v>808</v>
      </c>
      <c r="I156" s="91"/>
    </row>
    <row r="157" spans="1:9" x14ac:dyDescent="0.2">
      <c r="A157" s="388" t="s">
        <v>807</v>
      </c>
      <c r="B157" s="388" t="s">
        <v>380</v>
      </c>
      <c r="C157" s="388" t="s">
        <v>1056</v>
      </c>
      <c r="E157" s="389">
        <v>280441.64</v>
      </c>
      <c r="F157" s="389">
        <v>289617.74</v>
      </c>
      <c r="G157" s="389">
        <v>-9176.1</v>
      </c>
    </row>
    <row r="158" spans="1:9" x14ac:dyDescent="0.2">
      <c r="A158" s="388" t="s">
        <v>807</v>
      </c>
      <c r="B158" s="388" t="s">
        <v>380</v>
      </c>
      <c r="C158" s="388" t="s">
        <v>1057</v>
      </c>
      <c r="E158" s="389">
        <v>10945.14</v>
      </c>
      <c r="F158" s="389">
        <v>11308.91</v>
      </c>
      <c r="G158" s="389">
        <v>-363.77</v>
      </c>
    </row>
    <row r="159" spans="1:9" x14ac:dyDescent="0.2">
      <c r="A159" s="88" t="s">
        <v>807</v>
      </c>
      <c r="B159" s="88" t="s">
        <v>380</v>
      </c>
      <c r="C159" s="88" t="s">
        <v>308</v>
      </c>
      <c r="D159" s="89"/>
      <c r="E159" s="89">
        <v>280441.64</v>
      </c>
      <c r="F159" s="89">
        <v>289617.74</v>
      </c>
      <c r="G159" s="89">
        <v>-9176.1</v>
      </c>
      <c r="H159" s="90" t="s">
        <v>809</v>
      </c>
      <c r="I159" s="91"/>
    </row>
    <row r="160" spans="1:9" x14ac:dyDescent="0.2">
      <c r="A160" s="88" t="s">
        <v>807</v>
      </c>
      <c r="B160" s="88" t="s">
        <v>343</v>
      </c>
      <c r="C160" s="88" t="s">
        <v>308</v>
      </c>
      <c r="D160" s="89"/>
      <c r="E160" s="89">
        <v>3367169.64</v>
      </c>
      <c r="F160" s="89">
        <v>3460355.93</v>
      </c>
      <c r="G160" s="89">
        <v>-93186.29</v>
      </c>
      <c r="H160" s="90" t="s">
        <v>810</v>
      </c>
      <c r="I160" s="91"/>
    </row>
    <row r="161" spans="1:9" x14ac:dyDescent="0.2">
      <c r="A161" s="88" t="s">
        <v>811</v>
      </c>
      <c r="B161" s="88" t="s">
        <v>307</v>
      </c>
      <c r="C161" s="88" t="s">
        <v>308</v>
      </c>
      <c r="D161" s="89">
        <v>-124049.99</v>
      </c>
      <c r="E161" s="89">
        <v>3341444.63</v>
      </c>
      <c r="F161" s="89">
        <v>3336608.68</v>
      </c>
      <c r="G161" s="89">
        <v>-119214.04</v>
      </c>
      <c r="H161" s="90" t="s">
        <v>703</v>
      </c>
      <c r="I161" s="91"/>
    </row>
    <row r="162" spans="1:9" x14ac:dyDescent="0.2">
      <c r="A162" s="88" t="s">
        <v>811</v>
      </c>
      <c r="B162" s="88" t="s">
        <v>384</v>
      </c>
      <c r="C162" s="88" t="s">
        <v>308</v>
      </c>
      <c r="D162" s="89"/>
      <c r="E162" s="89">
        <v>2550</v>
      </c>
      <c r="F162" s="89">
        <v>2550</v>
      </c>
      <c r="G162" s="89"/>
      <c r="H162" s="90" t="s">
        <v>812</v>
      </c>
      <c r="I162" s="91"/>
    </row>
    <row r="163" spans="1:9" x14ac:dyDescent="0.2">
      <c r="A163" s="88" t="s">
        <v>811</v>
      </c>
      <c r="B163" s="88" t="s">
        <v>343</v>
      </c>
      <c r="C163" s="88" t="s">
        <v>308</v>
      </c>
      <c r="D163" s="89">
        <v>-124049.99</v>
      </c>
      <c r="E163" s="89">
        <v>3343994.63</v>
      </c>
      <c r="F163" s="89">
        <v>3339158.68</v>
      </c>
      <c r="G163" s="89">
        <v>-119214.04</v>
      </c>
      <c r="H163" s="90" t="s">
        <v>813</v>
      </c>
      <c r="I163" s="91"/>
    </row>
    <row r="164" spans="1:9" x14ac:dyDescent="0.2">
      <c r="A164" s="88" t="s">
        <v>814</v>
      </c>
      <c r="B164" s="88" t="s">
        <v>307</v>
      </c>
      <c r="C164" s="88" t="s">
        <v>308</v>
      </c>
      <c r="D164" s="89"/>
      <c r="E164" s="89">
        <v>2039108.33</v>
      </c>
      <c r="F164" s="89">
        <v>2039108.33</v>
      </c>
      <c r="G164" s="89"/>
      <c r="H164" s="90" t="s">
        <v>815</v>
      </c>
      <c r="I164" s="91"/>
    </row>
    <row r="165" spans="1:9" x14ac:dyDescent="0.2">
      <c r="A165" s="388" t="s">
        <v>814</v>
      </c>
      <c r="B165" s="388" t="s">
        <v>319</v>
      </c>
      <c r="C165" s="388" t="s">
        <v>1056</v>
      </c>
      <c r="E165" s="389">
        <v>1521675.34</v>
      </c>
      <c r="F165" s="389">
        <v>1521675.34</v>
      </c>
    </row>
    <row r="166" spans="1:9" x14ac:dyDescent="0.2">
      <c r="A166" s="388" t="s">
        <v>814</v>
      </c>
      <c r="B166" s="388" t="s">
        <v>319</v>
      </c>
      <c r="C166" s="388" t="s">
        <v>1057</v>
      </c>
      <c r="E166" s="389">
        <v>60259</v>
      </c>
      <c r="F166" s="389">
        <v>60259</v>
      </c>
    </row>
    <row r="167" spans="1:9" x14ac:dyDescent="0.2">
      <c r="A167" s="88" t="s">
        <v>814</v>
      </c>
      <c r="B167" s="88" t="s">
        <v>319</v>
      </c>
      <c r="C167" s="88" t="s">
        <v>308</v>
      </c>
      <c r="D167" s="89"/>
      <c r="E167" s="89">
        <v>1521675.34</v>
      </c>
      <c r="F167" s="89">
        <v>1521675.34</v>
      </c>
      <c r="G167" s="89"/>
      <c r="H167" s="90" t="s">
        <v>816</v>
      </c>
      <c r="I167" s="91"/>
    </row>
    <row r="168" spans="1:9" x14ac:dyDescent="0.2">
      <c r="A168" s="88" t="s">
        <v>814</v>
      </c>
      <c r="B168" s="88" t="s">
        <v>343</v>
      </c>
      <c r="C168" s="88" t="s">
        <v>308</v>
      </c>
      <c r="D168" s="89"/>
      <c r="E168" s="89">
        <v>3560783.67</v>
      </c>
      <c r="F168" s="89">
        <v>3560783.67</v>
      </c>
      <c r="G168" s="89"/>
      <c r="H168" s="90" t="s">
        <v>817</v>
      </c>
      <c r="I168" s="91"/>
    </row>
    <row r="169" spans="1:9" x14ac:dyDescent="0.2">
      <c r="A169" s="88" t="s">
        <v>818</v>
      </c>
      <c r="B169" s="88" t="s">
        <v>307</v>
      </c>
      <c r="C169" s="88" t="s">
        <v>308</v>
      </c>
      <c r="D169" s="89">
        <v>-354295</v>
      </c>
      <c r="E169" s="89">
        <v>5557630</v>
      </c>
      <c r="F169" s="89">
        <v>5593754</v>
      </c>
      <c r="G169" s="89">
        <v>-390419</v>
      </c>
      <c r="H169" s="90" t="s">
        <v>819</v>
      </c>
      <c r="I169" s="91"/>
    </row>
    <row r="170" spans="1:9" x14ac:dyDescent="0.2">
      <c r="A170" s="88" t="s">
        <v>818</v>
      </c>
      <c r="B170" s="88" t="s">
        <v>347</v>
      </c>
      <c r="C170" s="88" t="s">
        <v>308</v>
      </c>
      <c r="D170" s="89">
        <v>-19040</v>
      </c>
      <c r="E170" s="89">
        <v>216065</v>
      </c>
      <c r="F170" s="89">
        <v>202300</v>
      </c>
      <c r="G170" s="89">
        <v>-5275</v>
      </c>
      <c r="H170" s="90" t="s">
        <v>820</v>
      </c>
      <c r="I170" s="91"/>
    </row>
    <row r="171" spans="1:9" x14ac:dyDescent="0.2">
      <c r="A171" s="88" t="s">
        <v>818</v>
      </c>
      <c r="B171" s="88" t="s">
        <v>822</v>
      </c>
      <c r="C171" s="88" t="s">
        <v>308</v>
      </c>
      <c r="D171" s="89"/>
      <c r="E171" s="89">
        <v>20928</v>
      </c>
      <c r="F171" s="89">
        <v>20928</v>
      </c>
      <c r="G171" s="89"/>
      <c r="H171" s="90" t="s">
        <v>823</v>
      </c>
      <c r="I171" s="91"/>
    </row>
    <row r="172" spans="1:9" x14ac:dyDescent="0.2">
      <c r="A172" s="88" t="s">
        <v>818</v>
      </c>
      <c r="B172" s="88" t="s">
        <v>343</v>
      </c>
      <c r="C172" s="88" t="s">
        <v>308</v>
      </c>
      <c r="D172" s="89">
        <v>-373335</v>
      </c>
      <c r="E172" s="89">
        <v>5794623</v>
      </c>
      <c r="F172" s="89">
        <v>5816982</v>
      </c>
      <c r="G172" s="89">
        <v>-395694</v>
      </c>
      <c r="H172" s="90" t="s">
        <v>824</v>
      </c>
      <c r="I172" s="91"/>
    </row>
    <row r="173" spans="1:9" x14ac:dyDescent="0.2">
      <c r="A173" s="88" t="s">
        <v>825</v>
      </c>
      <c r="B173" s="88" t="s">
        <v>307</v>
      </c>
      <c r="C173" s="88" t="s">
        <v>308</v>
      </c>
      <c r="D173" s="89"/>
      <c r="E173" s="89">
        <v>40920</v>
      </c>
      <c r="F173" s="89">
        <v>40920</v>
      </c>
      <c r="G173" s="89"/>
      <c r="H173" s="90" t="s">
        <v>826</v>
      </c>
      <c r="I173" s="91"/>
    </row>
    <row r="174" spans="1:9" x14ac:dyDescent="0.2">
      <c r="A174" s="88" t="s">
        <v>825</v>
      </c>
      <c r="B174" s="88" t="s">
        <v>319</v>
      </c>
      <c r="C174" s="88" t="s">
        <v>308</v>
      </c>
      <c r="D174" s="89"/>
      <c r="E174" s="89">
        <v>12518</v>
      </c>
      <c r="F174" s="89">
        <v>12518</v>
      </c>
      <c r="G174" s="89"/>
      <c r="H174" s="90" t="s">
        <v>1061</v>
      </c>
      <c r="I174" s="91"/>
    </row>
    <row r="175" spans="1:9" x14ac:dyDescent="0.2">
      <c r="A175" s="88" t="s">
        <v>825</v>
      </c>
      <c r="B175" s="88" t="s">
        <v>343</v>
      </c>
      <c r="C175" s="88" t="s">
        <v>308</v>
      </c>
      <c r="D175" s="89"/>
      <c r="E175" s="89">
        <v>53438</v>
      </c>
      <c r="F175" s="89">
        <v>53438</v>
      </c>
      <c r="G175" s="89"/>
      <c r="H175" s="90" t="s">
        <v>827</v>
      </c>
      <c r="I175" s="91"/>
    </row>
    <row r="176" spans="1:9" x14ac:dyDescent="0.2">
      <c r="A176" s="88" t="s">
        <v>828</v>
      </c>
      <c r="B176" s="88" t="s">
        <v>307</v>
      </c>
      <c r="C176" s="88" t="s">
        <v>308</v>
      </c>
      <c r="D176" s="89">
        <v>-124239</v>
      </c>
      <c r="E176" s="89">
        <v>1685804</v>
      </c>
      <c r="F176" s="89">
        <v>1684765</v>
      </c>
      <c r="G176" s="89">
        <v>-123200</v>
      </c>
      <c r="H176" s="90" t="s">
        <v>829</v>
      </c>
      <c r="I176" s="91"/>
    </row>
    <row r="177" spans="1:9" x14ac:dyDescent="0.2">
      <c r="A177" s="88" t="s">
        <v>828</v>
      </c>
      <c r="B177" s="88" t="s">
        <v>319</v>
      </c>
      <c r="C177" s="88" t="s">
        <v>308</v>
      </c>
      <c r="D177" s="89">
        <v>-53329</v>
      </c>
      <c r="E177" s="89">
        <v>917451</v>
      </c>
      <c r="F177" s="89">
        <v>1108407</v>
      </c>
      <c r="G177" s="89">
        <v>-244285</v>
      </c>
      <c r="H177" s="90" t="s">
        <v>830</v>
      </c>
      <c r="I177" s="91"/>
    </row>
    <row r="178" spans="1:9" x14ac:dyDescent="0.2">
      <c r="A178" s="88" t="s">
        <v>828</v>
      </c>
      <c r="B178" s="88" t="s">
        <v>343</v>
      </c>
      <c r="C178" s="88" t="s">
        <v>308</v>
      </c>
      <c r="D178" s="89">
        <v>-177568</v>
      </c>
      <c r="E178" s="89">
        <v>2603255</v>
      </c>
      <c r="F178" s="89">
        <v>2793172</v>
      </c>
      <c r="G178" s="89">
        <v>-367485</v>
      </c>
      <c r="H178" s="90" t="s">
        <v>831</v>
      </c>
      <c r="I178" s="91"/>
    </row>
    <row r="179" spans="1:9" x14ac:dyDescent="0.2">
      <c r="A179" s="88" t="s">
        <v>832</v>
      </c>
      <c r="B179" s="88" t="s">
        <v>307</v>
      </c>
      <c r="C179" s="88" t="s">
        <v>308</v>
      </c>
      <c r="D179" s="89">
        <v>-1464056.95</v>
      </c>
      <c r="E179" s="89">
        <v>15532283.75</v>
      </c>
      <c r="F179" s="89">
        <v>14653716.52</v>
      </c>
      <c r="G179" s="89">
        <v>-585489.72</v>
      </c>
      <c r="H179" s="90" t="s">
        <v>833</v>
      </c>
      <c r="I179" s="91"/>
    </row>
    <row r="180" spans="1:9" x14ac:dyDescent="0.2">
      <c r="A180" s="388" t="s">
        <v>832</v>
      </c>
      <c r="B180" s="388" t="s">
        <v>364</v>
      </c>
      <c r="C180" s="388" t="s">
        <v>1056</v>
      </c>
      <c r="E180" s="389">
        <v>17850.599999999999</v>
      </c>
      <c r="F180" s="389">
        <v>17850.599999999999</v>
      </c>
    </row>
    <row r="181" spans="1:9" x14ac:dyDescent="0.2">
      <c r="A181" s="388" t="s">
        <v>832</v>
      </c>
      <c r="B181" s="388" t="s">
        <v>364</v>
      </c>
      <c r="C181" s="388" t="s">
        <v>1057</v>
      </c>
      <c r="E181" s="389">
        <v>687.09</v>
      </c>
      <c r="F181" s="389">
        <v>687.09</v>
      </c>
    </row>
    <row r="182" spans="1:9" x14ac:dyDescent="0.2">
      <c r="A182" s="88" t="s">
        <v>832</v>
      </c>
      <c r="B182" s="88" t="s">
        <v>364</v>
      </c>
      <c r="C182" s="88" t="s">
        <v>308</v>
      </c>
      <c r="D182" s="89"/>
      <c r="E182" s="89">
        <v>17850.599999999999</v>
      </c>
      <c r="F182" s="89">
        <v>17850.599999999999</v>
      </c>
      <c r="G182" s="89"/>
      <c r="H182" s="90" t="s">
        <v>1062</v>
      </c>
      <c r="I182" s="91"/>
    </row>
    <row r="183" spans="1:9" x14ac:dyDescent="0.2">
      <c r="A183" s="88" t="s">
        <v>832</v>
      </c>
      <c r="B183" s="88" t="s">
        <v>380</v>
      </c>
      <c r="C183" s="88" t="s">
        <v>308</v>
      </c>
      <c r="D183" s="89"/>
      <c r="E183" s="89">
        <v>1044847.8</v>
      </c>
      <c r="F183" s="89">
        <v>1044847.8</v>
      </c>
      <c r="G183" s="89"/>
      <c r="H183" s="90" t="s">
        <v>834</v>
      </c>
      <c r="I183" s="91"/>
    </row>
    <row r="184" spans="1:9" x14ac:dyDescent="0.2">
      <c r="A184" s="88" t="s">
        <v>832</v>
      </c>
      <c r="B184" s="88" t="s">
        <v>319</v>
      </c>
      <c r="C184" s="88" t="s">
        <v>308</v>
      </c>
      <c r="D184" s="89">
        <v>-1090</v>
      </c>
      <c r="E184" s="89">
        <v>1905508.7</v>
      </c>
      <c r="F184" s="89">
        <v>2798768.7</v>
      </c>
      <c r="G184" s="89">
        <v>-894350</v>
      </c>
      <c r="H184" s="90" t="s">
        <v>835</v>
      </c>
      <c r="I184" s="91"/>
    </row>
    <row r="185" spans="1:9" x14ac:dyDescent="0.2">
      <c r="A185" s="88" t="s">
        <v>832</v>
      </c>
      <c r="B185" s="88" t="s">
        <v>349</v>
      </c>
      <c r="C185" s="88" t="s">
        <v>308</v>
      </c>
      <c r="D185" s="89">
        <v>-5900</v>
      </c>
      <c r="E185" s="89">
        <v>70800</v>
      </c>
      <c r="F185" s="89">
        <v>70800</v>
      </c>
      <c r="G185" s="89">
        <v>-5900</v>
      </c>
      <c r="H185" s="90" t="s">
        <v>836</v>
      </c>
      <c r="I185" s="91"/>
    </row>
    <row r="186" spans="1:9" x14ac:dyDescent="0.2">
      <c r="A186" s="88" t="s">
        <v>832</v>
      </c>
      <c r="B186" s="88" t="s">
        <v>320</v>
      </c>
      <c r="C186" s="88" t="s">
        <v>308</v>
      </c>
      <c r="D186" s="89"/>
      <c r="E186" s="89">
        <v>26000</v>
      </c>
      <c r="F186" s="89">
        <v>26000</v>
      </c>
      <c r="G186" s="89"/>
      <c r="H186" s="90" t="s">
        <v>1063</v>
      </c>
      <c r="I186" s="91"/>
    </row>
    <row r="187" spans="1:9" x14ac:dyDescent="0.2">
      <c r="A187" s="88" t="s">
        <v>832</v>
      </c>
      <c r="B187" s="88" t="s">
        <v>347</v>
      </c>
      <c r="C187" s="88" t="s">
        <v>308</v>
      </c>
      <c r="D187" s="89">
        <v>-198999</v>
      </c>
      <c r="E187" s="89">
        <v>2151353.08</v>
      </c>
      <c r="F187" s="89">
        <v>2219526.08</v>
      </c>
      <c r="G187" s="89">
        <v>-267172</v>
      </c>
      <c r="H187" s="90" t="s">
        <v>838</v>
      </c>
      <c r="I187" s="91"/>
    </row>
    <row r="188" spans="1:9" x14ac:dyDescent="0.2">
      <c r="A188" s="88" t="s">
        <v>832</v>
      </c>
      <c r="B188" s="88" t="s">
        <v>822</v>
      </c>
      <c r="C188" s="88" t="s">
        <v>308</v>
      </c>
      <c r="D188" s="89">
        <v>-152995.13</v>
      </c>
      <c r="E188" s="89">
        <v>234385.29</v>
      </c>
      <c r="F188" s="89">
        <v>143500</v>
      </c>
      <c r="G188" s="89">
        <v>-62109.84</v>
      </c>
      <c r="H188" s="90" t="s">
        <v>839</v>
      </c>
      <c r="I188" s="91"/>
    </row>
    <row r="189" spans="1:9" x14ac:dyDescent="0.2">
      <c r="A189" s="88" t="s">
        <v>832</v>
      </c>
      <c r="B189" s="88" t="s">
        <v>840</v>
      </c>
      <c r="C189" s="88" t="s">
        <v>308</v>
      </c>
      <c r="D189" s="89"/>
      <c r="E189" s="89">
        <v>29476484.16</v>
      </c>
      <c r="F189" s="89">
        <v>29476484.16</v>
      </c>
      <c r="G189" s="89"/>
      <c r="H189" s="90" t="s">
        <v>841</v>
      </c>
      <c r="I189" s="91"/>
    </row>
    <row r="190" spans="1:9" x14ac:dyDescent="0.2">
      <c r="A190" s="88" t="s">
        <v>832</v>
      </c>
      <c r="B190" s="88" t="s">
        <v>842</v>
      </c>
      <c r="C190" s="88" t="s">
        <v>308</v>
      </c>
      <c r="D190" s="89">
        <v>-600000</v>
      </c>
      <c r="E190" s="89">
        <v>600000</v>
      </c>
      <c r="F190" s="89"/>
      <c r="G190" s="89"/>
      <c r="H190" s="90" t="s">
        <v>843</v>
      </c>
      <c r="I190" s="91"/>
    </row>
    <row r="191" spans="1:9" x14ac:dyDescent="0.2">
      <c r="A191" s="88" t="s">
        <v>832</v>
      </c>
      <c r="B191" s="88" t="s">
        <v>343</v>
      </c>
      <c r="C191" s="88" t="s">
        <v>308</v>
      </c>
      <c r="D191" s="89">
        <v>-2423041.08</v>
      </c>
      <c r="E191" s="89">
        <v>51059513.380000003</v>
      </c>
      <c r="F191" s="89">
        <v>50451493.859999999</v>
      </c>
      <c r="G191" s="89">
        <v>-1815021.56</v>
      </c>
      <c r="H191" s="90" t="s">
        <v>844</v>
      </c>
      <c r="I191" s="91"/>
    </row>
    <row r="192" spans="1:9" x14ac:dyDescent="0.2">
      <c r="A192" s="88" t="s">
        <v>845</v>
      </c>
      <c r="B192" s="88" t="s">
        <v>307</v>
      </c>
      <c r="C192" s="88" t="s">
        <v>308</v>
      </c>
      <c r="D192" s="89">
        <v>-1028200</v>
      </c>
      <c r="E192" s="89">
        <v>3209758</v>
      </c>
      <c r="F192" s="89">
        <v>1861377</v>
      </c>
      <c r="G192" s="89">
        <v>320181</v>
      </c>
      <c r="H192" s="90" t="s">
        <v>846</v>
      </c>
      <c r="I192" s="91"/>
    </row>
    <row r="193" spans="1:9" x14ac:dyDescent="0.2">
      <c r="A193" s="88" t="s">
        <v>845</v>
      </c>
      <c r="B193" s="88" t="s">
        <v>343</v>
      </c>
      <c r="C193" s="88" t="s">
        <v>308</v>
      </c>
      <c r="D193" s="89">
        <v>-1028200</v>
      </c>
      <c r="E193" s="89">
        <v>3209758</v>
      </c>
      <c r="F193" s="89">
        <v>1861377</v>
      </c>
      <c r="G193" s="89">
        <v>320181</v>
      </c>
      <c r="H193" s="90" t="s">
        <v>846</v>
      </c>
      <c r="I193" s="91"/>
    </row>
    <row r="194" spans="1:9" x14ac:dyDescent="0.2">
      <c r="A194" s="88" t="s">
        <v>847</v>
      </c>
      <c r="B194" s="88" t="s">
        <v>307</v>
      </c>
      <c r="C194" s="88" t="s">
        <v>308</v>
      </c>
      <c r="D194" s="89">
        <v>-73065</v>
      </c>
      <c r="E194" s="89">
        <v>1084091</v>
      </c>
      <c r="F194" s="89">
        <v>1256277</v>
      </c>
      <c r="G194" s="89">
        <v>-245251</v>
      </c>
      <c r="H194" s="90" t="s">
        <v>710</v>
      </c>
      <c r="I194" s="91"/>
    </row>
    <row r="195" spans="1:9" x14ac:dyDescent="0.2">
      <c r="A195" s="88" t="s">
        <v>847</v>
      </c>
      <c r="B195" s="88" t="s">
        <v>319</v>
      </c>
      <c r="C195" s="88" t="s">
        <v>308</v>
      </c>
      <c r="D195" s="89">
        <v>-195</v>
      </c>
      <c r="E195" s="89">
        <v>34184</v>
      </c>
      <c r="F195" s="89">
        <v>33989</v>
      </c>
      <c r="G195" s="89"/>
      <c r="H195" s="90" t="s">
        <v>711</v>
      </c>
      <c r="I195" s="91"/>
    </row>
    <row r="196" spans="1:9" x14ac:dyDescent="0.2">
      <c r="A196" s="88" t="s">
        <v>847</v>
      </c>
      <c r="B196" s="88" t="s">
        <v>347</v>
      </c>
      <c r="C196" s="88" t="s">
        <v>308</v>
      </c>
      <c r="D196" s="89">
        <v>1485</v>
      </c>
      <c r="E196" s="89">
        <v>1590</v>
      </c>
      <c r="F196" s="89">
        <v>1635</v>
      </c>
      <c r="G196" s="89">
        <v>1440</v>
      </c>
      <c r="H196" s="90" t="s">
        <v>848</v>
      </c>
      <c r="I196" s="91"/>
    </row>
    <row r="197" spans="1:9" x14ac:dyDescent="0.2">
      <c r="A197" s="88" t="s">
        <v>847</v>
      </c>
      <c r="B197" s="88" t="s">
        <v>822</v>
      </c>
      <c r="C197" s="88" t="s">
        <v>308</v>
      </c>
      <c r="D197" s="89"/>
      <c r="E197" s="89">
        <v>68600</v>
      </c>
      <c r="F197" s="89">
        <v>68600</v>
      </c>
      <c r="G197" s="89"/>
      <c r="H197" s="90" t="s">
        <v>713</v>
      </c>
      <c r="I197" s="91"/>
    </row>
    <row r="198" spans="1:9" x14ac:dyDescent="0.2">
      <c r="A198" s="88" t="s">
        <v>847</v>
      </c>
      <c r="B198" s="88" t="s">
        <v>343</v>
      </c>
      <c r="C198" s="88" t="s">
        <v>308</v>
      </c>
      <c r="D198" s="89">
        <v>-71775</v>
      </c>
      <c r="E198" s="89">
        <v>1188465</v>
      </c>
      <c r="F198" s="89">
        <v>1360501</v>
      </c>
      <c r="G198" s="89">
        <v>-243811</v>
      </c>
      <c r="H198" s="90" t="s">
        <v>849</v>
      </c>
      <c r="I198" s="91"/>
    </row>
    <row r="199" spans="1:9" x14ac:dyDescent="0.2">
      <c r="A199" s="88" t="s">
        <v>850</v>
      </c>
      <c r="B199" s="88" t="s">
        <v>319</v>
      </c>
      <c r="C199" s="88" t="s">
        <v>308</v>
      </c>
      <c r="D199" s="89">
        <v>227569.12</v>
      </c>
      <c r="E199" s="89">
        <v>1379227.79</v>
      </c>
      <c r="F199" s="89">
        <v>1489775.66</v>
      </c>
      <c r="G199" s="89">
        <v>117021.25</v>
      </c>
      <c r="H199" s="90" t="s">
        <v>851</v>
      </c>
      <c r="I199" s="91"/>
    </row>
    <row r="200" spans="1:9" x14ac:dyDescent="0.2">
      <c r="A200" s="88" t="s">
        <v>850</v>
      </c>
      <c r="B200" s="88" t="s">
        <v>349</v>
      </c>
      <c r="C200" s="88" t="s">
        <v>308</v>
      </c>
      <c r="D200" s="89">
        <v>680481.45</v>
      </c>
      <c r="E200" s="89">
        <v>490836.15</v>
      </c>
      <c r="F200" s="89">
        <v>680481.45</v>
      </c>
      <c r="G200" s="89">
        <v>490836.15</v>
      </c>
      <c r="H200" s="90" t="s">
        <v>852</v>
      </c>
      <c r="I200" s="91"/>
    </row>
    <row r="201" spans="1:9" x14ac:dyDescent="0.2">
      <c r="A201" s="88" t="s">
        <v>850</v>
      </c>
      <c r="B201" s="88" t="s">
        <v>959</v>
      </c>
      <c r="C201" s="88" t="s">
        <v>308</v>
      </c>
      <c r="D201" s="89">
        <v>199098.9</v>
      </c>
      <c r="E201" s="89">
        <v>98966.399999999994</v>
      </c>
      <c r="F201" s="89">
        <v>199098.9</v>
      </c>
      <c r="G201" s="89">
        <v>98966.399999999994</v>
      </c>
      <c r="H201" s="90" t="s">
        <v>1064</v>
      </c>
      <c r="I201" s="91"/>
    </row>
    <row r="202" spans="1:9" x14ac:dyDescent="0.2">
      <c r="A202" s="88" t="s">
        <v>850</v>
      </c>
      <c r="B202" s="88" t="s">
        <v>853</v>
      </c>
      <c r="C202" s="88" t="s">
        <v>308</v>
      </c>
      <c r="D202" s="89"/>
      <c r="E202" s="89">
        <v>3763.2</v>
      </c>
      <c r="F202" s="89"/>
      <c r="G202" s="89">
        <v>3763.2</v>
      </c>
      <c r="H202" s="90" t="s">
        <v>854</v>
      </c>
      <c r="I202" s="91"/>
    </row>
    <row r="203" spans="1:9" x14ac:dyDescent="0.2">
      <c r="A203" s="88" t="s">
        <v>850</v>
      </c>
      <c r="B203" s="88" t="s">
        <v>822</v>
      </c>
      <c r="C203" s="88" t="s">
        <v>308</v>
      </c>
      <c r="D203" s="89"/>
      <c r="E203" s="89">
        <v>300000</v>
      </c>
      <c r="F203" s="89">
        <v>47500</v>
      </c>
      <c r="G203" s="89">
        <v>252500</v>
      </c>
      <c r="H203" s="90" t="s">
        <v>1292</v>
      </c>
      <c r="I203" s="91"/>
    </row>
    <row r="204" spans="1:9" x14ac:dyDescent="0.2">
      <c r="A204" s="88" t="s">
        <v>850</v>
      </c>
      <c r="B204" s="88" t="s">
        <v>698</v>
      </c>
      <c r="C204" s="88" t="s">
        <v>308</v>
      </c>
      <c r="D204" s="89"/>
      <c r="E204" s="89">
        <v>142683</v>
      </c>
      <c r="F204" s="89">
        <v>19024.400000000001</v>
      </c>
      <c r="G204" s="89">
        <v>123658.6</v>
      </c>
      <c r="H204" s="90" t="s">
        <v>1293</v>
      </c>
      <c r="I204" s="91"/>
    </row>
    <row r="205" spans="1:9" x14ac:dyDescent="0.2">
      <c r="A205" s="88" t="s">
        <v>850</v>
      </c>
      <c r="B205" s="88" t="s">
        <v>343</v>
      </c>
      <c r="C205" s="88" t="s">
        <v>308</v>
      </c>
      <c r="D205" s="89">
        <v>1107149.47</v>
      </c>
      <c r="E205" s="89">
        <v>2415476.54</v>
      </c>
      <c r="F205" s="89">
        <v>2435880.41</v>
      </c>
      <c r="G205" s="89">
        <v>1086745.6000000001</v>
      </c>
      <c r="H205" s="90" t="s">
        <v>855</v>
      </c>
      <c r="I205" s="91"/>
    </row>
    <row r="206" spans="1:9" x14ac:dyDescent="0.2">
      <c r="A206" s="388" t="s">
        <v>1065</v>
      </c>
      <c r="B206" s="388" t="s">
        <v>822</v>
      </c>
      <c r="C206" s="388" t="s">
        <v>347</v>
      </c>
      <c r="E206" s="389">
        <v>433200</v>
      </c>
      <c r="F206" s="389">
        <v>433200</v>
      </c>
      <c r="H206" s="390" t="s">
        <v>1042</v>
      </c>
    </row>
    <row r="207" spans="1:9" x14ac:dyDescent="0.2">
      <c r="A207" s="388" t="s">
        <v>1065</v>
      </c>
      <c r="B207" s="388" t="s">
        <v>822</v>
      </c>
      <c r="C207" s="388" t="s">
        <v>332</v>
      </c>
      <c r="E207" s="389">
        <v>560975</v>
      </c>
      <c r="F207" s="389">
        <v>560975</v>
      </c>
      <c r="H207" s="390" t="s">
        <v>1050</v>
      </c>
    </row>
    <row r="208" spans="1:9" x14ac:dyDescent="0.2">
      <c r="A208" s="388" t="s">
        <v>1065</v>
      </c>
      <c r="B208" s="388" t="s">
        <v>822</v>
      </c>
      <c r="C208" s="388" t="s">
        <v>1047</v>
      </c>
      <c r="D208" s="389">
        <v>970503</v>
      </c>
      <c r="E208" s="389">
        <v>2037858</v>
      </c>
      <c r="F208" s="389">
        <v>2030975</v>
      </c>
      <c r="G208" s="389">
        <v>977386</v>
      </c>
      <c r="H208" s="390" t="s">
        <v>1048</v>
      </c>
    </row>
    <row r="209" spans="1:9" x14ac:dyDescent="0.2">
      <c r="A209" s="88" t="s">
        <v>1065</v>
      </c>
      <c r="B209" s="88" t="s">
        <v>822</v>
      </c>
      <c r="C209" s="88" t="s">
        <v>308</v>
      </c>
      <c r="D209" s="89">
        <v>970503</v>
      </c>
      <c r="E209" s="89">
        <v>3032033</v>
      </c>
      <c r="F209" s="89">
        <v>3025150</v>
      </c>
      <c r="G209" s="89">
        <v>977386</v>
      </c>
      <c r="H209" s="90" t="s">
        <v>1066</v>
      </c>
      <c r="I209" s="91"/>
    </row>
    <row r="210" spans="1:9" x14ac:dyDescent="0.2">
      <c r="A210" s="388" t="s">
        <v>1065</v>
      </c>
      <c r="B210" s="388" t="s">
        <v>840</v>
      </c>
      <c r="C210" s="388" t="s">
        <v>883</v>
      </c>
      <c r="E210" s="389">
        <v>74880</v>
      </c>
      <c r="F210" s="389">
        <v>74880</v>
      </c>
      <c r="H210" s="390" t="s">
        <v>1041</v>
      </c>
    </row>
    <row r="211" spans="1:9" x14ac:dyDescent="0.2">
      <c r="A211" s="88" t="s">
        <v>1065</v>
      </c>
      <c r="B211" s="88" t="s">
        <v>840</v>
      </c>
      <c r="C211" s="88" t="s">
        <v>308</v>
      </c>
      <c r="D211" s="89"/>
      <c r="E211" s="89">
        <v>74880</v>
      </c>
      <c r="F211" s="89">
        <v>74880</v>
      </c>
      <c r="G211" s="89"/>
      <c r="H211" s="90" t="s">
        <v>1067</v>
      </c>
      <c r="I211" s="91"/>
    </row>
    <row r="212" spans="1:9" x14ac:dyDescent="0.2">
      <c r="A212" s="88" t="s">
        <v>1065</v>
      </c>
      <c r="B212" s="88" t="s">
        <v>343</v>
      </c>
      <c r="C212" s="88" t="s">
        <v>308</v>
      </c>
      <c r="D212" s="89">
        <v>970503</v>
      </c>
      <c r="E212" s="89">
        <v>3106913</v>
      </c>
      <c r="F212" s="89">
        <v>3100030</v>
      </c>
      <c r="G212" s="89">
        <v>977386</v>
      </c>
      <c r="H212" s="90" t="s">
        <v>1068</v>
      </c>
      <c r="I212" s="91"/>
    </row>
    <row r="213" spans="1:9" x14ac:dyDescent="0.2">
      <c r="A213" s="88" t="s">
        <v>608</v>
      </c>
      <c r="B213" s="88" t="s">
        <v>307</v>
      </c>
      <c r="C213" s="88" t="s">
        <v>308</v>
      </c>
      <c r="D213" s="89">
        <v>408436.83</v>
      </c>
      <c r="E213" s="89">
        <v>1245564.3400000001</v>
      </c>
      <c r="F213" s="89">
        <v>1461048.07</v>
      </c>
      <c r="G213" s="89">
        <v>192953.1</v>
      </c>
      <c r="H213" s="90" t="s">
        <v>609</v>
      </c>
      <c r="I213" s="91"/>
    </row>
    <row r="214" spans="1:9" x14ac:dyDescent="0.2">
      <c r="A214" s="88" t="s">
        <v>608</v>
      </c>
      <c r="B214" s="88" t="s">
        <v>343</v>
      </c>
      <c r="C214" s="88" t="s">
        <v>308</v>
      </c>
      <c r="D214" s="89">
        <v>408436.83</v>
      </c>
      <c r="E214" s="89">
        <v>1245564.3400000001</v>
      </c>
      <c r="F214" s="89">
        <v>1461048.07</v>
      </c>
      <c r="G214" s="89">
        <v>192953.1</v>
      </c>
      <c r="H214" s="90" t="s">
        <v>609</v>
      </c>
      <c r="I214" s="91"/>
    </row>
    <row r="215" spans="1:9" x14ac:dyDescent="0.2">
      <c r="A215" s="88" t="s">
        <v>856</v>
      </c>
      <c r="B215" s="88" t="s">
        <v>307</v>
      </c>
      <c r="C215" s="88" t="s">
        <v>308</v>
      </c>
      <c r="D215" s="89">
        <v>-2255076.16</v>
      </c>
      <c r="E215" s="89">
        <v>3338968.16</v>
      </c>
      <c r="F215" s="89">
        <v>2567536.5099999998</v>
      </c>
      <c r="G215" s="89">
        <v>-1483644.51</v>
      </c>
      <c r="H215" s="90" t="s">
        <v>857</v>
      </c>
      <c r="I215" s="91"/>
    </row>
    <row r="216" spans="1:9" x14ac:dyDescent="0.2">
      <c r="A216" s="388" t="s">
        <v>856</v>
      </c>
      <c r="B216" s="388" t="s">
        <v>319</v>
      </c>
      <c r="C216" s="388" t="s">
        <v>330</v>
      </c>
      <c r="D216" s="389">
        <v>-3000</v>
      </c>
      <c r="E216" s="389">
        <v>3000</v>
      </c>
      <c r="H216" s="390" t="s">
        <v>1069</v>
      </c>
    </row>
    <row r="217" spans="1:9" x14ac:dyDescent="0.2">
      <c r="A217" s="388" t="s">
        <v>856</v>
      </c>
      <c r="B217" s="388" t="s">
        <v>319</v>
      </c>
      <c r="C217" s="388" t="s">
        <v>1043</v>
      </c>
      <c r="E217" s="389">
        <v>2375.1999999999998</v>
      </c>
      <c r="F217" s="389">
        <v>2375.1999999999998</v>
      </c>
      <c r="H217" s="390" t="s">
        <v>1044</v>
      </c>
    </row>
    <row r="218" spans="1:9" x14ac:dyDescent="0.2">
      <c r="A218" s="88" t="s">
        <v>856</v>
      </c>
      <c r="B218" s="88" t="s">
        <v>319</v>
      </c>
      <c r="C218" s="88" t="s">
        <v>308</v>
      </c>
      <c r="D218" s="89">
        <v>-3000</v>
      </c>
      <c r="E218" s="89">
        <v>5375.2</v>
      </c>
      <c r="F218" s="89">
        <v>2375.1999999999998</v>
      </c>
      <c r="G218" s="89"/>
      <c r="H218" s="90" t="s">
        <v>1070</v>
      </c>
      <c r="I218" s="91"/>
    </row>
    <row r="219" spans="1:9" x14ac:dyDescent="0.2">
      <c r="A219" s="388" t="s">
        <v>856</v>
      </c>
      <c r="B219" s="388" t="s">
        <v>349</v>
      </c>
      <c r="C219" s="388" t="s">
        <v>330</v>
      </c>
      <c r="D219" s="389">
        <v>-6000</v>
      </c>
      <c r="E219" s="389">
        <v>6000</v>
      </c>
      <c r="H219" s="390" t="s">
        <v>1069</v>
      </c>
    </row>
    <row r="220" spans="1:9" x14ac:dyDescent="0.2">
      <c r="A220" s="388" t="s">
        <v>856</v>
      </c>
      <c r="B220" s="388" t="s">
        <v>349</v>
      </c>
      <c r="C220" s="388" t="s">
        <v>1047</v>
      </c>
      <c r="D220" s="389">
        <v>-144270</v>
      </c>
      <c r="E220" s="389">
        <v>400800</v>
      </c>
      <c r="F220" s="389">
        <v>339530</v>
      </c>
      <c r="G220" s="389">
        <v>-83000</v>
      </c>
      <c r="H220" s="390" t="s">
        <v>1048</v>
      </c>
    </row>
    <row r="221" spans="1:9" x14ac:dyDescent="0.2">
      <c r="A221" s="88" t="s">
        <v>856</v>
      </c>
      <c r="B221" s="88" t="s">
        <v>349</v>
      </c>
      <c r="C221" s="88" t="s">
        <v>308</v>
      </c>
      <c r="D221" s="89">
        <v>-150270</v>
      </c>
      <c r="E221" s="89">
        <v>406800</v>
      </c>
      <c r="F221" s="89">
        <v>339530</v>
      </c>
      <c r="G221" s="89">
        <v>-83000</v>
      </c>
      <c r="H221" s="90" t="s">
        <v>1071</v>
      </c>
      <c r="I221" s="91"/>
    </row>
    <row r="222" spans="1:9" x14ac:dyDescent="0.2">
      <c r="A222" s="88" t="s">
        <v>856</v>
      </c>
      <c r="B222" s="88" t="s">
        <v>347</v>
      </c>
      <c r="C222" s="88" t="s">
        <v>308</v>
      </c>
      <c r="D222" s="89">
        <v>-1512485</v>
      </c>
      <c r="E222" s="89">
        <v>1447470</v>
      </c>
      <c r="F222" s="89">
        <v>1000000</v>
      </c>
      <c r="G222" s="89">
        <v>-1065015</v>
      </c>
      <c r="H222" s="90" t="s">
        <v>610</v>
      </c>
      <c r="I222" s="91"/>
    </row>
    <row r="223" spans="1:9" x14ac:dyDescent="0.2">
      <c r="A223" s="88" t="s">
        <v>856</v>
      </c>
      <c r="B223" s="88" t="s">
        <v>343</v>
      </c>
      <c r="C223" s="88" t="s">
        <v>308</v>
      </c>
      <c r="D223" s="89">
        <v>-3920831.16</v>
      </c>
      <c r="E223" s="89">
        <v>5198613.3600000003</v>
      </c>
      <c r="F223" s="89">
        <v>3909441.71</v>
      </c>
      <c r="G223" s="89">
        <v>-2631659.5099999998</v>
      </c>
      <c r="H223" s="90" t="s">
        <v>857</v>
      </c>
      <c r="I223" s="91"/>
    </row>
    <row r="224" spans="1:9" x14ac:dyDescent="0.2">
      <c r="A224" s="88" t="s">
        <v>1075</v>
      </c>
      <c r="B224" s="88" t="s">
        <v>343</v>
      </c>
      <c r="C224" s="88" t="s">
        <v>308</v>
      </c>
      <c r="D224" s="89">
        <v>-3861748.83</v>
      </c>
      <c r="E224" s="89">
        <v>126125995.40000001</v>
      </c>
      <c r="F224" s="89">
        <v>123458732.45999999</v>
      </c>
      <c r="G224" s="89">
        <v>-1194485.8899999999</v>
      </c>
      <c r="H224" s="90" t="s">
        <v>1076</v>
      </c>
      <c r="I224" s="91"/>
    </row>
    <row r="225" spans="1:9" x14ac:dyDescent="0.2">
      <c r="A225" s="88" t="s">
        <v>859</v>
      </c>
      <c r="B225" s="88" t="s">
        <v>307</v>
      </c>
      <c r="C225" s="88" t="s">
        <v>308</v>
      </c>
      <c r="D225" s="89">
        <v>-90932002</v>
      </c>
      <c r="E225" s="89"/>
      <c r="F225" s="89"/>
      <c r="G225" s="89">
        <v>-90932002</v>
      </c>
      <c r="H225" s="90" t="s">
        <v>860</v>
      </c>
      <c r="I225" s="91"/>
    </row>
    <row r="226" spans="1:9" x14ac:dyDescent="0.2">
      <c r="A226" s="88" t="s">
        <v>859</v>
      </c>
      <c r="B226" s="88" t="s">
        <v>343</v>
      </c>
      <c r="C226" s="88" t="s">
        <v>308</v>
      </c>
      <c r="D226" s="89">
        <v>-90932002</v>
      </c>
      <c r="E226" s="89"/>
      <c r="F226" s="89"/>
      <c r="G226" s="89">
        <v>-90932002</v>
      </c>
      <c r="H226" s="90" t="s">
        <v>861</v>
      </c>
      <c r="I226" s="91"/>
    </row>
    <row r="227" spans="1:9" x14ac:dyDescent="0.2">
      <c r="A227" s="88" t="s">
        <v>337</v>
      </c>
      <c r="B227" s="88" t="s">
        <v>307</v>
      </c>
      <c r="C227" s="88" t="s">
        <v>308</v>
      </c>
      <c r="D227" s="89">
        <v>-726194.54</v>
      </c>
      <c r="E227" s="89"/>
      <c r="F227" s="89">
        <v>278695.78999999998</v>
      </c>
      <c r="G227" s="89">
        <v>-1004890.33</v>
      </c>
      <c r="H227" s="90" t="s">
        <v>862</v>
      </c>
      <c r="I227" s="91"/>
    </row>
    <row r="228" spans="1:9" x14ac:dyDescent="0.2">
      <c r="A228" s="88" t="s">
        <v>337</v>
      </c>
      <c r="B228" s="88" t="s">
        <v>343</v>
      </c>
      <c r="C228" s="88" t="s">
        <v>308</v>
      </c>
      <c r="D228" s="89">
        <v>-726194.54</v>
      </c>
      <c r="E228" s="89"/>
      <c r="F228" s="89">
        <v>278695.78999999998</v>
      </c>
      <c r="G228" s="89">
        <v>-1004890.33</v>
      </c>
      <c r="H228" s="90" t="s">
        <v>862</v>
      </c>
      <c r="I228" s="91"/>
    </row>
    <row r="229" spans="1:9" x14ac:dyDescent="0.2">
      <c r="A229" s="88" t="s">
        <v>338</v>
      </c>
      <c r="B229" s="88" t="s">
        <v>1080</v>
      </c>
      <c r="C229" s="88" t="s">
        <v>308</v>
      </c>
      <c r="D229" s="89">
        <v>-1766500.14</v>
      </c>
      <c r="E229" s="89"/>
      <c r="F229" s="89"/>
      <c r="G229" s="89">
        <v>-1766500.14</v>
      </c>
      <c r="H229" s="90" t="s">
        <v>1081</v>
      </c>
      <c r="I229" s="91"/>
    </row>
    <row r="230" spans="1:9" x14ac:dyDescent="0.2">
      <c r="A230" s="88" t="s">
        <v>338</v>
      </c>
      <c r="B230" s="88" t="s">
        <v>883</v>
      </c>
      <c r="C230" s="88" t="s">
        <v>308</v>
      </c>
      <c r="D230" s="89"/>
      <c r="E230" s="89"/>
      <c r="F230" s="89">
        <v>5295219.95</v>
      </c>
      <c r="G230" s="89">
        <v>-5295219.95</v>
      </c>
      <c r="H230" s="90" t="s">
        <v>1294</v>
      </c>
      <c r="I230" s="91"/>
    </row>
    <row r="231" spans="1:9" x14ac:dyDescent="0.2">
      <c r="A231" s="88" t="s">
        <v>338</v>
      </c>
      <c r="B231" s="88" t="s">
        <v>343</v>
      </c>
      <c r="C231" s="88" t="s">
        <v>308</v>
      </c>
      <c r="D231" s="89">
        <v>-1766500.14</v>
      </c>
      <c r="E231" s="89"/>
      <c r="F231" s="89">
        <v>5295219.95</v>
      </c>
      <c r="G231" s="89">
        <v>-7061720.0899999999</v>
      </c>
      <c r="H231" s="90" t="s">
        <v>865</v>
      </c>
      <c r="I231" s="91"/>
    </row>
    <row r="232" spans="1:9" x14ac:dyDescent="0.2">
      <c r="A232" s="88" t="s">
        <v>872</v>
      </c>
      <c r="B232" s="88" t="s">
        <v>307</v>
      </c>
      <c r="C232" s="88" t="s">
        <v>308</v>
      </c>
      <c r="D232" s="89">
        <v>-5573915.7400000002</v>
      </c>
      <c r="E232" s="89">
        <v>5573915.7400000002</v>
      </c>
      <c r="F232" s="89"/>
      <c r="G232" s="89"/>
      <c r="H232" s="90" t="s">
        <v>873</v>
      </c>
      <c r="I232" s="91"/>
    </row>
    <row r="233" spans="1:9" ht="13.5" thickBot="1" x14ac:dyDescent="0.25">
      <c r="A233" s="88" t="s">
        <v>872</v>
      </c>
      <c r="B233" s="88" t="s">
        <v>343</v>
      </c>
      <c r="C233" s="88" t="s">
        <v>308</v>
      </c>
      <c r="D233" s="89">
        <v>-5573915.7400000002</v>
      </c>
      <c r="E233" s="89">
        <v>5573915.7400000002</v>
      </c>
      <c r="F233" s="89"/>
      <c r="G233" s="89"/>
      <c r="H233" s="90" t="s">
        <v>874</v>
      </c>
      <c r="I233" s="91"/>
    </row>
    <row r="234" spans="1:9" x14ac:dyDescent="0.2">
      <c r="A234" s="456" t="s">
        <v>875</v>
      </c>
      <c r="B234" s="457" t="s">
        <v>307</v>
      </c>
      <c r="C234" s="457" t="s">
        <v>308</v>
      </c>
      <c r="D234" s="458">
        <v>-815438.52</v>
      </c>
      <c r="E234" s="458">
        <v>3227558.92</v>
      </c>
      <c r="F234" s="458">
        <v>3023444.06</v>
      </c>
      <c r="G234" s="477">
        <v>-611323.66</v>
      </c>
      <c r="H234" s="589" t="s">
        <v>876</v>
      </c>
      <c r="I234" s="91"/>
    </row>
    <row r="235" spans="1:9" x14ac:dyDescent="0.2">
      <c r="A235" s="461" t="s">
        <v>875</v>
      </c>
      <c r="B235" s="88" t="s">
        <v>387</v>
      </c>
      <c r="C235" s="88" t="s">
        <v>308</v>
      </c>
      <c r="D235" s="89">
        <v>48109.27</v>
      </c>
      <c r="E235" s="89">
        <v>175737.9</v>
      </c>
      <c r="F235" s="89">
        <v>188961.44</v>
      </c>
      <c r="G235" s="89">
        <v>34885.730000000003</v>
      </c>
      <c r="H235" s="590" t="s">
        <v>877</v>
      </c>
      <c r="I235" s="91"/>
    </row>
    <row r="236" spans="1:9" x14ac:dyDescent="0.2">
      <c r="A236" s="461" t="s">
        <v>875</v>
      </c>
      <c r="B236" s="88" t="s">
        <v>319</v>
      </c>
      <c r="C236" s="88" t="s">
        <v>308</v>
      </c>
      <c r="D236" s="89">
        <v>-876671</v>
      </c>
      <c r="E236" s="89">
        <v>1184608</v>
      </c>
      <c r="F236" s="89">
        <v>1181371</v>
      </c>
      <c r="G236" s="478">
        <v>-873434</v>
      </c>
      <c r="H236" s="590" t="s">
        <v>1082</v>
      </c>
      <c r="I236" s="91"/>
    </row>
    <row r="237" spans="1:9" x14ac:dyDescent="0.2">
      <c r="A237" s="461" t="s">
        <v>875</v>
      </c>
      <c r="B237" s="88" t="s">
        <v>347</v>
      </c>
      <c r="C237" s="88" t="s">
        <v>308</v>
      </c>
      <c r="D237" s="89">
        <v>-965019.46</v>
      </c>
      <c r="E237" s="89">
        <v>1182189.29</v>
      </c>
      <c r="F237" s="89">
        <v>1681883.05</v>
      </c>
      <c r="G237" s="481">
        <v>-1464713.22</v>
      </c>
      <c r="H237" s="590" t="s">
        <v>613</v>
      </c>
      <c r="I237" s="91"/>
    </row>
    <row r="238" spans="1:9" ht="13.5" thickBot="1" x14ac:dyDescent="0.25">
      <c r="A238" s="463" t="s">
        <v>875</v>
      </c>
      <c r="B238" s="464" t="s">
        <v>822</v>
      </c>
      <c r="C238" s="464" t="s">
        <v>308</v>
      </c>
      <c r="D238" s="465">
        <v>-22401.919999999998</v>
      </c>
      <c r="E238" s="465">
        <v>45553.91</v>
      </c>
      <c r="F238" s="465">
        <v>42777.440000000002</v>
      </c>
      <c r="G238" s="479">
        <v>-19625.45</v>
      </c>
      <c r="H238" s="591" t="s">
        <v>1083</v>
      </c>
      <c r="I238" s="482">
        <f>G236+G238</f>
        <v>-893059.45</v>
      </c>
    </row>
    <row r="239" spans="1:9" x14ac:dyDescent="0.2">
      <c r="A239" s="88" t="s">
        <v>875</v>
      </c>
      <c r="B239" s="88" t="s">
        <v>343</v>
      </c>
      <c r="C239" s="88" t="s">
        <v>308</v>
      </c>
      <c r="D239" s="89">
        <v>-2631421.63</v>
      </c>
      <c r="E239" s="89">
        <v>5815648.0199999996</v>
      </c>
      <c r="F239" s="89">
        <v>6118436.9900000002</v>
      </c>
      <c r="G239" s="89">
        <v>-2934210.6</v>
      </c>
      <c r="H239" s="90" t="s">
        <v>878</v>
      </c>
      <c r="I239" s="91"/>
    </row>
    <row r="240" spans="1:9" x14ac:dyDescent="0.2">
      <c r="A240" s="88" t="s">
        <v>879</v>
      </c>
      <c r="B240" s="88" t="s">
        <v>307</v>
      </c>
      <c r="C240" s="88" t="s">
        <v>308</v>
      </c>
      <c r="D240" s="89">
        <v>-6364936</v>
      </c>
      <c r="E240" s="89">
        <v>10627041</v>
      </c>
      <c r="F240" s="89">
        <v>8891500</v>
      </c>
      <c r="G240" s="89">
        <v>-4629395</v>
      </c>
      <c r="H240" s="90" t="s">
        <v>880</v>
      </c>
      <c r="I240" s="91"/>
    </row>
    <row r="241" spans="1:9" x14ac:dyDescent="0.2">
      <c r="A241" s="88" t="s">
        <v>879</v>
      </c>
      <c r="B241" s="88" t="s">
        <v>387</v>
      </c>
      <c r="C241" s="88" t="s">
        <v>308</v>
      </c>
      <c r="D241" s="89">
        <v>182832.99</v>
      </c>
      <c r="E241" s="89">
        <v>326191.83</v>
      </c>
      <c r="F241" s="89">
        <v>94065.89</v>
      </c>
      <c r="G241" s="89">
        <v>414958.93</v>
      </c>
      <c r="H241" s="90" t="s">
        <v>881</v>
      </c>
      <c r="I241" s="91"/>
    </row>
    <row r="242" spans="1:9" x14ac:dyDescent="0.2">
      <c r="A242" s="88" t="s">
        <v>879</v>
      </c>
      <c r="B242" s="88" t="s">
        <v>319</v>
      </c>
      <c r="C242" s="88" t="s">
        <v>308</v>
      </c>
      <c r="D242" s="89">
        <v>-10427765</v>
      </c>
      <c r="E242" s="89">
        <v>1149965</v>
      </c>
      <c r="F242" s="89">
        <v>2274255</v>
      </c>
      <c r="G242" s="89">
        <v>-11552055</v>
      </c>
      <c r="H242" s="90" t="s">
        <v>882</v>
      </c>
      <c r="I242" s="91"/>
    </row>
    <row r="243" spans="1:9" x14ac:dyDescent="0.2">
      <c r="A243" s="88" t="s">
        <v>879</v>
      </c>
      <c r="B243" s="88" t="s">
        <v>883</v>
      </c>
      <c r="C243" s="88" t="s">
        <v>308</v>
      </c>
      <c r="D243" s="89">
        <v>799675</v>
      </c>
      <c r="E243" s="89">
        <v>199267</v>
      </c>
      <c r="F243" s="89"/>
      <c r="G243" s="89">
        <v>998942</v>
      </c>
      <c r="H243" s="90" t="s">
        <v>884</v>
      </c>
      <c r="I243" s="91"/>
    </row>
    <row r="244" spans="1:9" x14ac:dyDescent="0.2">
      <c r="A244" s="88" t="s">
        <v>879</v>
      </c>
      <c r="B244" s="88" t="s">
        <v>347</v>
      </c>
      <c r="C244" s="88" t="s">
        <v>308</v>
      </c>
      <c r="D244" s="89">
        <v>-2806795.96</v>
      </c>
      <c r="E244" s="89">
        <v>404318.27</v>
      </c>
      <c r="F244" s="89">
        <v>348368.81</v>
      </c>
      <c r="G244" s="89">
        <v>-2750846.5</v>
      </c>
      <c r="H244" s="90" t="s">
        <v>885</v>
      </c>
      <c r="I244" s="91"/>
    </row>
    <row r="245" spans="1:9" x14ac:dyDescent="0.2">
      <c r="A245" s="88" t="s">
        <v>879</v>
      </c>
      <c r="B245" s="88" t="s">
        <v>822</v>
      </c>
      <c r="C245" s="88" t="s">
        <v>308</v>
      </c>
      <c r="D245" s="89">
        <v>-68196.84</v>
      </c>
      <c r="E245" s="89"/>
      <c r="F245" s="89">
        <v>13781.77</v>
      </c>
      <c r="G245" s="89">
        <v>-81978.61</v>
      </c>
      <c r="H245" s="90" t="s">
        <v>1084</v>
      </c>
      <c r="I245" s="91"/>
    </row>
    <row r="246" spans="1:9" x14ac:dyDescent="0.2">
      <c r="A246" s="88" t="s">
        <v>879</v>
      </c>
      <c r="B246" s="88" t="s">
        <v>840</v>
      </c>
      <c r="C246" s="88" t="s">
        <v>308</v>
      </c>
      <c r="D246" s="89"/>
      <c r="E246" s="89">
        <v>320000</v>
      </c>
      <c r="F246" s="89">
        <v>320000</v>
      </c>
      <c r="G246" s="89"/>
      <c r="H246" s="90" t="s">
        <v>1295</v>
      </c>
      <c r="I246" s="91"/>
    </row>
    <row r="247" spans="1:9" x14ac:dyDescent="0.2">
      <c r="A247" s="88" t="s">
        <v>879</v>
      </c>
      <c r="B247" s="88" t="s">
        <v>343</v>
      </c>
      <c r="C247" s="88" t="s">
        <v>308</v>
      </c>
      <c r="D247" s="89">
        <v>-18685185.809999999</v>
      </c>
      <c r="E247" s="89">
        <v>13026783.1</v>
      </c>
      <c r="F247" s="89">
        <v>11941971.470000001</v>
      </c>
      <c r="G247" s="89">
        <v>-17600374.18</v>
      </c>
      <c r="H247" s="90" t="s">
        <v>886</v>
      </c>
      <c r="I247" s="91"/>
    </row>
    <row r="248" spans="1:9" x14ac:dyDescent="0.2">
      <c r="A248" s="88" t="s">
        <v>887</v>
      </c>
      <c r="B248" s="88" t="s">
        <v>307</v>
      </c>
      <c r="C248" s="88" t="s">
        <v>308</v>
      </c>
      <c r="D248" s="89">
        <v>-6702327</v>
      </c>
      <c r="E248" s="89">
        <v>3351163.5</v>
      </c>
      <c r="F248" s="89"/>
      <c r="G248" s="89">
        <v>-3351163.5</v>
      </c>
      <c r="H248" s="90" t="s">
        <v>888</v>
      </c>
      <c r="I248" s="91"/>
    </row>
    <row r="249" spans="1:9" x14ac:dyDescent="0.2">
      <c r="A249" s="88" t="s">
        <v>887</v>
      </c>
      <c r="B249" s="88" t="s">
        <v>343</v>
      </c>
      <c r="C249" s="88" t="s">
        <v>308</v>
      </c>
      <c r="D249" s="89">
        <v>-6702327</v>
      </c>
      <c r="E249" s="89">
        <v>3351163.5</v>
      </c>
      <c r="F249" s="89"/>
      <c r="G249" s="89">
        <v>-3351163.5</v>
      </c>
      <c r="H249" s="90" t="s">
        <v>889</v>
      </c>
      <c r="I249" s="91"/>
    </row>
    <row r="250" spans="1:9" x14ac:dyDescent="0.2">
      <c r="A250" s="88" t="s">
        <v>890</v>
      </c>
      <c r="B250" s="88" t="s">
        <v>307</v>
      </c>
      <c r="C250" s="88" t="s">
        <v>308</v>
      </c>
      <c r="D250" s="89">
        <v>-350296</v>
      </c>
      <c r="E250" s="89">
        <v>350296</v>
      </c>
      <c r="F250" s="89">
        <v>309450</v>
      </c>
      <c r="G250" s="89">
        <v>-309450</v>
      </c>
      <c r="H250" s="90" t="s">
        <v>891</v>
      </c>
      <c r="I250" s="91"/>
    </row>
    <row r="251" spans="1:9" x14ac:dyDescent="0.2">
      <c r="A251" s="88" t="s">
        <v>890</v>
      </c>
      <c r="B251" s="88" t="s">
        <v>343</v>
      </c>
      <c r="C251" s="88" t="s">
        <v>308</v>
      </c>
      <c r="D251" s="89">
        <v>-350296</v>
      </c>
      <c r="E251" s="89">
        <v>350296</v>
      </c>
      <c r="F251" s="89">
        <v>309450</v>
      </c>
      <c r="G251" s="89">
        <v>-309450</v>
      </c>
      <c r="H251" s="90" t="s">
        <v>892</v>
      </c>
      <c r="I251" s="91"/>
    </row>
    <row r="252" spans="1:9" ht="13.5" thickBot="1" x14ac:dyDescent="0.25">
      <c r="A252" s="88" t="s">
        <v>1088</v>
      </c>
      <c r="B252" s="88" t="s">
        <v>343</v>
      </c>
      <c r="C252" s="88" t="s">
        <v>308</v>
      </c>
      <c r="D252" s="89">
        <v>-127367842.86</v>
      </c>
      <c r="E252" s="89">
        <v>28117806.359999999</v>
      </c>
      <c r="F252" s="89">
        <v>23943774.199999999</v>
      </c>
      <c r="G252" s="89">
        <v>-123193810.7</v>
      </c>
      <c r="H252" s="90" t="s">
        <v>1089</v>
      </c>
      <c r="I252" s="91"/>
    </row>
    <row r="253" spans="1:9" x14ac:dyDescent="0.2">
      <c r="A253" s="467" t="s">
        <v>893</v>
      </c>
      <c r="B253" s="468" t="s">
        <v>347</v>
      </c>
      <c r="C253" s="468" t="s">
        <v>307</v>
      </c>
      <c r="D253" s="469"/>
      <c r="E253" s="469">
        <v>1988768.21</v>
      </c>
      <c r="F253" s="469"/>
      <c r="G253" s="469">
        <v>1988768.21</v>
      </c>
      <c r="H253" s="592" t="s">
        <v>1040</v>
      </c>
    </row>
    <row r="254" spans="1:9" x14ac:dyDescent="0.2">
      <c r="A254" s="473" t="s">
        <v>893</v>
      </c>
      <c r="B254" s="388" t="s">
        <v>347</v>
      </c>
      <c r="C254" s="388" t="s">
        <v>319</v>
      </c>
      <c r="E254" s="389">
        <v>9871</v>
      </c>
      <c r="G254" s="389">
        <v>9871</v>
      </c>
      <c r="H254" s="593" t="s">
        <v>1055</v>
      </c>
    </row>
    <row r="255" spans="1:9" x14ac:dyDescent="0.2">
      <c r="A255" s="473" t="s">
        <v>893</v>
      </c>
      <c r="B255" s="388" t="s">
        <v>347</v>
      </c>
      <c r="C255" s="388" t="s">
        <v>883</v>
      </c>
      <c r="E255" s="389">
        <v>147548.54</v>
      </c>
      <c r="G255" s="389">
        <v>147548.54</v>
      </c>
      <c r="H255" s="593" t="s">
        <v>1041</v>
      </c>
    </row>
    <row r="256" spans="1:9" x14ac:dyDescent="0.2">
      <c r="A256" s="473" t="s">
        <v>893</v>
      </c>
      <c r="B256" s="388" t="s">
        <v>347</v>
      </c>
      <c r="C256" s="388" t="s">
        <v>347</v>
      </c>
      <c r="E256" s="389">
        <v>11184</v>
      </c>
      <c r="G256" s="389">
        <v>11184</v>
      </c>
      <c r="H256" s="593" t="s">
        <v>1042</v>
      </c>
    </row>
    <row r="257" spans="1:9" x14ac:dyDescent="0.2">
      <c r="A257" s="473" t="s">
        <v>893</v>
      </c>
      <c r="B257" s="388" t="s">
        <v>347</v>
      </c>
      <c r="C257" s="388" t="s">
        <v>859</v>
      </c>
      <c r="E257" s="389">
        <v>493319.98</v>
      </c>
      <c r="G257" s="389">
        <v>493319.98</v>
      </c>
      <c r="H257" s="593" t="s">
        <v>1046</v>
      </c>
    </row>
    <row r="258" spans="1:9" x14ac:dyDescent="0.2">
      <c r="A258" s="461" t="s">
        <v>893</v>
      </c>
      <c r="B258" s="88" t="s">
        <v>347</v>
      </c>
      <c r="C258" s="88" t="s">
        <v>308</v>
      </c>
      <c r="D258" s="89"/>
      <c r="E258" s="89">
        <v>2650691.73</v>
      </c>
      <c r="F258" s="89"/>
      <c r="G258" s="402">
        <v>2650691.73</v>
      </c>
      <c r="H258" s="590" t="s">
        <v>725</v>
      </c>
      <c r="I258" s="404">
        <f>G258+G265</f>
        <v>8737238.3399999999</v>
      </c>
    </row>
    <row r="259" spans="1:9" x14ac:dyDescent="0.2">
      <c r="A259" s="473" t="s">
        <v>893</v>
      </c>
      <c r="B259" s="388" t="s">
        <v>947</v>
      </c>
      <c r="C259" s="388" t="s">
        <v>307</v>
      </c>
      <c r="E259" s="389">
        <v>4828448.92</v>
      </c>
      <c r="G259" s="389">
        <v>4828448.92</v>
      </c>
      <c r="H259" s="593" t="s">
        <v>1040</v>
      </c>
    </row>
    <row r="260" spans="1:9" x14ac:dyDescent="0.2">
      <c r="A260" s="473" t="s">
        <v>893</v>
      </c>
      <c r="B260" s="388" t="s">
        <v>947</v>
      </c>
      <c r="C260" s="388" t="s">
        <v>319</v>
      </c>
      <c r="E260" s="389">
        <v>425789.62</v>
      </c>
      <c r="G260" s="389">
        <v>425789.62</v>
      </c>
      <c r="H260" s="593" t="s">
        <v>1055</v>
      </c>
    </row>
    <row r="261" spans="1:9" x14ac:dyDescent="0.2">
      <c r="A261" s="473" t="s">
        <v>893</v>
      </c>
      <c r="B261" s="388" t="s">
        <v>947</v>
      </c>
      <c r="C261" s="388" t="s">
        <v>883</v>
      </c>
      <c r="E261" s="389">
        <v>87046.42</v>
      </c>
      <c r="G261" s="389">
        <v>87046.42</v>
      </c>
      <c r="H261" s="593" t="s">
        <v>1041</v>
      </c>
    </row>
    <row r="262" spans="1:9" x14ac:dyDescent="0.2">
      <c r="A262" s="473" t="s">
        <v>893</v>
      </c>
      <c r="B262" s="388" t="s">
        <v>947</v>
      </c>
      <c r="C262" s="388" t="s">
        <v>347</v>
      </c>
      <c r="E262" s="389">
        <v>207850</v>
      </c>
      <c r="G262" s="389">
        <v>207850</v>
      </c>
      <c r="H262" s="593" t="s">
        <v>1042</v>
      </c>
    </row>
    <row r="263" spans="1:9" x14ac:dyDescent="0.2">
      <c r="A263" s="473" t="s">
        <v>893</v>
      </c>
      <c r="B263" s="388" t="s">
        <v>947</v>
      </c>
      <c r="C263" s="388" t="s">
        <v>1043</v>
      </c>
      <c r="E263" s="389">
        <v>25770.880000000001</v>
      </c>
      <c r="G263" s="389">
        <v>25770.880000000001</v>
      </c>
      <c r="H263" s="593" t="s">
        <v>1044</v>
      </c>
    </row>
    <row r="264" spans="1:9" x14ac:dyDescent="0.2">
      <c r="A264" s="473" t="s">
        <v>893</v>
      </c>
      <c r="B264" s="388" t="s">
        <v>947</v>
      </c>
      <c r="C264" s="388" t="s">
        <v>859</v>
      </c>
      <c r="E264" s="389">
        <v>511640.77</v>
      </c>
      <c r="G264" s="389">
        <v>511640.77</v>
      </c>
      <c r="H264" s="593" t="s">
        <v>1046</v>
      </c>
    </row>
    <row r="265" spans="1:9" x14ac:dyDescent="0.2">
      <c r="A265" s="461" t="s">
        <v>893</v>
      </c>
      <c r="B265" s="88" t="s">
        <v>947</v>
      </c>
      <c r="C265" s="88" t="s">
        <v>308</v>
      </c>
      <c r="D265" s="89"/>
      <c r="E265" s="89">
        <v>6086546.6100000003</v>
      </c>
      <c r="F265" s="89"/>
      <c r="G265" s="402">
        <v>6086546.6100000003</v>
      </c>
      <c r="H265" s="590" t="s">
        <v>726</v>
      </c>
      <c r="I265" s="91"/>
    </row>
    <row r="266" spans="1:9" x14ac:dyDescent="0.2">
      <c r="A266" s="473" t="s">
        <v>893</v>
      </c>
      <c r="B266" s="388" t="s">
        <v>822</v>
      </c>
      <c r="C266" s="388" t="s">
        <v>330</v>
      </c>
      <c r="E266" s="389">
        <v>40500</v>
      </c>
      <c r="G266" s="389">
        <v>40500</v>
      </c>
      <c r="H266" s="593" t="s">
        <v>1069</v>
      </c>
    </row>
    <row r="267" spans="1:9" x14ac:dyDescent="0.2">
      <c r="A267" s="473" t="s">
        <v>893</v>
      </c>
      <c r="B267" s="388" t="s">
        <v>822</v>
      </c>
      <c r="C267" s="388" t="s">
        <v>332</v>
      </c>
      <c r="E267" s="389">
        <v>76000</v>
      </c>
      <c r="G267" s="389">
        <v>76000</v>
      </c>
      <c r="H267" s="593" t="s">
        <v>1050</v>
      </c>
    </row>
    <row r="268" spans="1:9" x14ac:dyDescent="0.2">
      <c r="A268" s="473" t="s">
        <v>893</v>
      </c>
      <c r="B268" s="388" t="s">
        <v>822</v>
      </c>
      <c r="C268" s="388" t="s">
        <v>1047</v>
      </c>
      <c r="E268" s="389">
        <v>349070</v>
      </c>
      <c r="G268" s="389">
        <v>349070</v>
      </c>
      <c r="H268" s="593" t="s">
        <v>1048</v>
      </c>
    </row>
    <row r="269" spans="1:9" x14ac:dyDescent="0.2">
      <c r="A269" s="461" t="s">
        <v>893</v>
      </c>
      <c r="B269" s="88" t="s">
        <v>822</v>
      </c>
      <c r="C269" s="88" t="s">
        <v>308</v>
      </c>
      <c r="D269" s="89"/>
      <c r="E269" s="89">
        <v>465570</v>
      </c>
      <c r="F269" s="89"/>
      <c r="G269" s="478">
        <v>465570</v>
      </c>
      <c r="H269" s="590" t="s">
        <v>895</v>
      </c>
      <c r="I269" s="91"/>
    </row>
    <row r="270" spans="1:9" x14ac:dyDescent="0.2">
      <c r="A270" s="473" t="s">
        <v>893</v>
      </c>
      <c r="B270" s="388" t="s">
        <v>698</v>
      </c>
      <c r="C270" s="388" t="s">
        <v>307</v>
      </c>
      <c r="E270" s="389">
        <v>760</v>
      </c>
      <c r="G270" s="389">
        <v>760</v>
      </c>
      <c r="H270" s="593" t="s">
        <v>1040</v>
      </c>
    </row>
    <row r="271" spans="1:9" x14ac:dyDescent="0.2">
      <c r="A271" s="473" t="s">
        <v>893</v>
      </c>
      <c r="B271" s="388" t="s">
        <v>698</v>
      </c>
      <c r="C271" s="388" t="s">
        <v>347</v>
      </c>
      <c r="E271" s="389">
        <v>1812</v>
      </c>
      <c r="G271" s="389">
        <v>1812</v>
      </c>
      <c r="H271" s="593" t="s">
        <v>1042</v>
      </c>
    </row>
    <row r="272" spans="1:9" x14ac:dyDescent="0.2">
      <c r="A272" s="473" t="s">
        <v>893</v>
      </c>
      <c r="B272" s="388" t="s">
        <v>698</v>
      </c>
      <c r="C272" s="388" t="s">
        <v>332</v>
      </c>
      <c r="E272" s="389">
        <v>1800</v>
      </c>
      <c r="G272" s="389">
        <v>1800</v>
      </c>
      <c r="H272" s="593" t="s">
        <v>1050</v>
      </c>
    </row>
    <row r="273" spans="1:9" x14ac:dyDescent="0.2">
      <c r="A273" s="473" t="s">
        <v>893</v>
      </c>
      <c r="B273" s="388" t="s">
        <v>698</v>
      </c>
      <c r="C273" s="388" t="s">
        <v>859</v>
      </c>
      <c r="E273" s="389">
        <v>3860</v>
      </c>
      <c r="G273" s="389">
        <v>3860</v>
      </c>
      <c r="H273" s="593" t="s">
        <v>1046</v>
      </c>
    </row>
    <row r="274" spans="1:9" x14ac:dyDescent="0.2">
      <c r="A274" s="473" t="s">
        <v>893</v>
      </c>
      <c r="B274" s="388" t="s">
        <v>698</v>
      </c>
      <c r="C274" s="388" t="s">
        <v>1052</v>
      </c>
      <c r="E274" s="389">
        <v>4720</v>
      </c>
      <c r="G274" s="389">
        <v>4720</v>
      </c>
      <c r="H274" s="593" t="s">
        <v>1053</v>
      </c>
    </row>
    <row r="275" spans="1:9" x14ac:dyDescent="0.2">
      <c r="A275" s="461" t="s">
        <v>893</v>
      </c>
      <c r="B275" s="88" t="s">
        <v>698</v>
      </c>
      <c r="C275" s="88" t="s">
        <v>308</v>
      </c>
      <c r="D275" s="89"/>
      <c r="E275" s="89">
        <v>12952</v>
      </c>
      <c r="F275" s="89"/>
      <c r="G275" s="478">
        <v>12952</v>
      </c>
      <c r="H275" s="590" t="s">
        <v>727</v>
      </c>
      <c r="I275" s="482">
        <f>G269+G275</f>
        <v>478522</v>
      </c>
    </row>
    <row r="276" spans="1:9" x14ac:dyDescent="0.2">
      <c r="A276" s="473" t="s">
        <v>893</v>
      </c>
      <c r="B276" s="388" t="s">
        <v>840</v>
      </c>
      <c r="C276" s="388" t="s">
        <v>307</v>
      </c>
      <c r="E276" s="389">
        <v>42227</v>
      </c>
      <c r="G276" s="389">
        <v>42227</v>
      </c>
      <c r="H276" s="593" t="s">
        <v>1040</v>
      </c>
    </row>
    <row r="277" spans="1:9" x14ac:dyDescent="0.2">
      <c r="A277" s="473" t="s">
        <v>893</v>
      </c>
      <c r="B277" s="388" t="s">
        <v>840</v>
      </c>
      <c r="C277" s="388" t="s">
        <v>859</v>
      </c>
      <c r="E277" s="389">
        <v>7640</v>
      </c>
      <c r="G277" s="389">
        <v>7640</v>
      </c>
      <c r="H277" s="593" t="s">
        <v>1046</v>
      </c>
    </row>
    <row r="278" spans="1:9" x14ac:dyDescent="0.2">
      <c r="A278" s="473" t="s">
        <v>893</v>
      </c>
      <c r="B278" s="388" t="s">
        <v>840</v>
      </c>
      <c r="C278" s="388" t="s">
        <v>1052</v>
      </c>
      <c r="E278" s="389">
        <v>352651</v>
      </c>
      <c r="G278" s="389">
        <v>352651</v>
      </c>
      <c r="H278" s="593" t="s">
        <v>1053</v>
      </c>
    </row>
    <row r="279" spans="1:9" x14ac:dyDescent="0.2">
      <c r="A279" s="461" t="s">
        <v>893</v>
      </c>
      <c r="B279" s="88" t="s">
        <v>840</v>
      </c>
      <c r="C279" s="88" t="s">
        <v>308</v>
      </c>
      <c r="D279" s="89"/>
      <c r="E279" s="89">
        <v>402518</v>
      </c>
      <c r="F279" s="89"/>
      <c r="G279" s="481">
        <v>402518</v>
      </c>
      <c r="H279" s="590" t="s">
        <v>728</v>
      </c>
      <c r="I279" s="483">
        <f>G279</f>
        <v>402518</v>
      </c>
    </row>
    <row r="280" spans="1:9" ht="13.5" thickBot="1" x14ac:dyDescent="0.25">
      <c r="A280" s="463" t="s">
        <v>893</v>
      </c>
      <c r="B280" s="464" t="s">
        <v>343</v>
      </c>
      <c r="C280" s="464" t="s">
        <v>308</v>
      </c>
      <c r="D280" s="465"/>
      <c r="E280" s="465">
        <v>9618278.3399999999</v>
      </c>
      <c r="F280" s="465"/>
      <c r="G280" s="465">
        <v>9618278.3399999999</v>
      </c>
      <c r="H280" s="591" t="s">
        <v>896</v>
      </c>
      <c r="I280" s="136">
        <f>I279+I275+I258</f>
        <v>9618278.3399999999</v>
      </c>
    </row>
    <row r="281" spans="1:9" x14ac:dyDescent="0.2">
      <c r="A281" s="467" t="s">
        <v>897</v>
      </c>
      <c r="B281" s="468" t="s">
        <v>307</v>
      </c>
      <c r="C281" s="468" t="s">
        <v>484</v>
      </c>
      <c r="D281" s="469"/>
      <c r="E281" s="469"/>
      <c r="F281" s="469">
        <v>1059682.32</v>
      </c>
      <c r="G281" s="469">
        <v>-1059682.32</v>
      </c>
      <c r="H281" s="592" t="s">
        <v>1054</v>
      </c>
    </row>
    <row r="282" spans="1:9" x14ac:dyDescent="0.2">
      <c r="A282" s="461" t="s">
        <v>897</v>
      </c>
      <c r="B282" s="88" t="s">
        <v>307</v>
      </c>
      <c r="C282" s="88" t="s">
        <v>308</v>
      </c>
      <c r="D282" s="89"/>
      <c r="E282" s="89"/>
      <c r="F282" s="89">
        <v>1059682.32</v>
      </c>
      <c r="G282" s="402">
        <v>-1059682.32</v>
      </c>
      <c r="H282" s="590" t="s">
        <v>898</v>
      </c>
      <c r="I282" s="594" t="s">
        <v>1124</v>
      </c>
    </row>
    <row r="283" spans="1:9" x14ac:dyDescent="0.2">
      <c r="A283" s="461" t="s">
        <v>897</v>
      </c>
      <c r="B283" s="88" t="s">
        <v>343</v>
      </c>
      <c r="C283" s="88" t="s">
        <v>308</v>
      </c>
      <c r="D283" s="89"/>
      <c r="E283" s="89"/>
      <c r="F283" s="89">
        <v>1059682.32</v>
      </c>
      <c r="G283" s="89">
        <v>-1059682.32</v>
      </c>
      <c r="H283" s="590" t="s">
        <v>899</v>
      </c>
      <c r="I283" s="91"/>
    </row>
    <row r="284" spans="1:9" x14ac:dyDescent="0.2">
      <c r="A284" s="473" t="s">
        <v>900</v>
      </c>
      <c r="B284" s="388" t="s">
        <v>307</v>
      </c>
      <c r="C284" s="388" t="s">
        <v>307</v>
      </c>
      <c r="E284" s="389">
        <v>7712500</v>
      </c>
      <c r="G284" s="389">
        <v>7712500</v>
      </c>
      <c r="H284" s="593" t="s">
        <v>1040</v>
      </c>
    </row>
    <row r="285" spans="1:9" x14ac:dyDescent="0.2">
      <c r="A285" s="473" t="s">
        <v>900</v>
      </c>
      <c r="B285" s="388" t="s">
        <v>307</v>
      </c>
      <c r="C285" s="388" t="s">
        <v>319</v>
      </c>
      <c r="E285" s="389">
        <v>334000</v>
      </c>
      <c r="G285" s="389">
        <v>334000</v>
      </c>
      <c r="H285" s="593" t="s">
        <v>1055</v>
      </c>
    </row>
    <row r="286" spans="1:9" x14ac:dyDescent="0.2">
      <c r="A286" s="473" t="s">
        <v>900</v>
      </c>
      <c r="B286" s="388" t="s">
        <v>307</v>
      </c>
      <c r="C286" s="388" t="s">
        <v>883</v>
      </c>
      <c r="E286" s="389">
        <v>230000</v>
      </c>
      <c r="G286" s="389">
        <v>230000</v>
      </c>
      <c r="H286" s="593" t="s">
        <v>1041</v>
      </c>
    </row>
    <row r="287" spans="1:9" x14ac:dyDescent="0.2">
      <c r="A287" s="473" t="s">
        <v>900</v>
      </c>
      <c r="B287" s="388" t="s">
        <v>307</v>
      </c>
      <c r="C287" s="388" t="s">
        <v>347</v>
      </c>
      <c r="E287" s="389">
        <v>250000</v>
      </c>
      <c r="G287" s="389">
        <v>250000</v>
      </c>
      <c r="H287" s="593" t="s">
        <v>1042</v>
      </c>
    </row>
    <row r="288" spans="1:9" x14ac:dyDescent="0.2">
      <c r="A288" s="473" t="s">
        <v>900</v>
      </c>
      <c r="B288" s="388" t="s">
        <v>307</v>
      </c>
      <c r="C288" s="388" t="s">
        <v>859</v>
      </c>
      <c r="E288" s="389">
        <v>365000</v>
      </c>
      <c r="G288" s="389">
        <v>365000</v>
      </c>
      <c r="H288" s="593" t="s">
        <v>1046</v>
      </c>
    </row>
    <row r="289" spans="1:9" x14ac:dyDescent="0.2">
      <c r="A289" s="461" t="s">
        <v>900</v>
      </c>
      <c r="B289" s="88" t="s">
        <v>307</v>
      </c>
      <c r="C289" s="88" t="s">
        <v>308</v>
      </c>
      <c r="D289" s="89"/>
      <c r="E289" s="89">
        <v>8891500</v>
      </c>
      <c r="F289" s="89"/>
      <c r="G289" s="89">
        <v>8891500</v>
      </c>
      <c r="H289" s="590" t="s">
        <v>901</v>
      </c>
      <c r="I289" s="91"/>
    </row>
    <row r="290" spans="1:9" x14ac:dyDescent="0.2">
      <c r="A290" s="473" t="s">
        <v>900</v>
      </c>
      <c r="B290" s="388" t="s">
        <v>319</v>
      </c>
      <c r="C290" s="388" t="s">
        <v>484</v>
      </c>
      <c r="E290" s="389">
        <v>2274255</v>
      </c>
      <c r="G290" s="389">
        <v>2274255</v>
      </c>
      <c r="H290" s="593" t="s">
        <v>1054</v>
      </c>
    </row>
    <row r="291" spans="1:9" x14ac:dyDescent="0.2">
      <c r="A291" s="461" t="s">
        <v>900</v>
      </c>
      <c r="B291" s="88" t="s">
        <v>319</v>
      </c>
      <c r="C291" s="88" t="s">
        <v>308</v>
      </c>
      <c r="D291" s="89"/>
      <c r="E291" s="89">
        <v>2274255</v>
      </c>
      <c r="F291" s="89"/>
      <c r="G291" s="89">
        <v>2274255</v>
      </c>
      <c r="H291" s="590" t="s">
        <v>902</v>
      </c>
      <c r="I291" s="91"/>
    </row>
    <row r="292" spans="1:9" x14ac:dyDescent="0.2">
      <c r="A292" s="473" t="s">
        <v>900</v>
      </c>
      <c r="B292" s="388" t="s">
        <v>347</v>
      </c>
      <c r="C292" s="388" t="s">
        <v>484</v>
      </c>
      <c r="E292" s="389">
        <v>348368.81</v>
      </c>
      <c r="G292" s="389">
        <v>348368.81</v>
      </c>
      <c r="H292" s="593" t="s">
        <v>1054</v>
      </c>
    </row>
    <row r="293" spans="1:9" x14ac:dyDescent="0.2">
      <c r="A293" s="461" t="s">
        <v>900</v>
      </c>
      <c r="B293" s="88" t="s">
        <v>347</v>
      </c>
      <c r="C293" s="88" t="s">
        <v>308</v>
      </c>
      <c r="D293" s="89"/>
      <c r="E293" s="89">
        <v>348368.81</v>
      </c>
      <c r="F293" s="89"/>
      <c r="G293" s="89">
        <v>348368.81</v>
      </c>
      <c r="H293" s="590" t="s">
        <v>903</v>
      </c>
      <c r="I293" s="91"/>
    </row>
    <row r="294" spans="1:9" x14ac:dyDescent="0.2">
      <c r="A294" s="473" t="s">
        <v>900</v>
      </c>
      <c r="B294" s="388" t="s">
        <v>822</v>
      </c>
      <c r="C294" s="388" t="s">
        <v>484</v>
      </c>
      <c r="E294" s="389">
        <v>13781.77</v>
      </c>
      <c r="G294" s="389">
        <v>13781.77</v>
      </c>
      <c r="H294" s="593" t="s">
        <v>1054</v>
      </c>
    </row>
    <row r="295" spans="1:9" x14ac:dyDescent="0.2">
      <c r="A295" s="461" t="s">
        <v>900</v>
      </c>
      <c r="B295" s="88" t="s">
        <v>822</v>
      </c>
      <c r="C295" s="88" t="s">
        <v>308</v>
      </c>
      <c r="D295" s="89"/>
      <c r="E295" s="89">
        <v>13781.77</v>
      </c>
      <c r="F295" s="89"/>
      <c r="G295" s="89">
        <v>13781.77</v>
      </c>
      <c r="H295" s="590" t="s">
        <v>731</v>
      </c>
      <c r="I295" s="91"/>
    </row>
    <row r="296" spans="1:9" x14ac:dyDescent="0.2">
      <c r="A296" s="473" t="s">
        <v>900</v>
      </c>
      <c r="B296" s="388" t="s">
        <v>840</v>
      </c>
      <c r="C296" s="388" t="s">
        <v>484</v>
      </c>
      <c r="E296" s="389">
        <v>320000</v>
      </c>
      <c r="G296" s="389">
        <v>320000</v>
      </c>
      <c r="H296" s="593" t="s">
        <v>1054</v>
      </c>
    </row>
    <row r="297" spans="1:9" x14ac:dyDescent="0.2">
      <c r="A297" s="461" t="s">
        <v>900</v>
      </c>
      <c r="B297" s="88" t="s">
        <v>840</v>
      </c>
      <c r="C297" s="88" t="s">
        <v>308</v>
      </c>
      <c r="D297" s="89"/>
      <c r="E297" s="89">
        <v>320000</v>
      </c>
      <c r="F297" s="89"/>
      <c r="G297" s="89">
        <v>320000</v>
      </c>
      <c r="H297" s="590" t="s">
        <v>1296</v>
      </c>
      <c r="I297" s="91"/>
    </row>
    <row r="298" spans="1:9" ht="13.5" thickBot="1" x14ac:dyDescent="0.25">
      <c r="A298" s="463" t="s">
        <v>900</v>
      </c>
      <c r="B298" s="464" t="s">
        <v>343</v>
      </c>
      <c r="C298" s="464" t="s">
        <v>308</v>
      </c>
      <c r="D298" s="465"/>
      <c r="E298" s="465">
        <v>11847905.58</v>
      </c>
      <c r="F298" s="465"/>
      <c r="G298" s="465">
        <v>11847905.58</v>
      </c>
      <c r="H298" s="591" t="s">
        <v>904</v>
      </c>
      <c r="I298" s="91"/>
    </row>
    <row r="299" spans="1:9" x14ac:dyDescent="0.2">
      <c r="A299" s="473" t="s">
        <v>905</v>
      </c>
      <c r="B299" s="388" t="s">
        <v>307</v>
      </c>
      <c r="C299" s="388" t="s">
        <v>484</v>
      </c>
      <c r="F299" s="389">
        <v>326191.83</v>
      </c>
      <c r="G299" s="389">
        <v>-326191.83</v>
      </c>
      <c r="H299" s="593" t="s">
        <v>1054</v>
      </c>
    </row>
    <row r="300" spans="1:9" x14ac:dyDescent="0.2">
      <c r="A300" s="461" t="s">
        <v>905</v>
      </c>
      <c r="B300" s="88" t="s">
        <v>307</v>
      </c>
      <c r="C300" s="88" t="s">
        <v>308</v>
      </c>
      <c r="D300" s="89"/>
      <c r="E300" s="89"/>
      <c r="F300" s="89">
        <v>326191.83</v>
      </c>
      <c r="G300" s="402">
        <v>-326191.83</v>
      </c>
      <c r="H300" s="590" t="s">
        <v>732</v>
      </c>
      <c r="I300" s="594" t="s">
        <v>1124</v>
      </c>
    </row>
    <row r="301" spans="1:9" x14ac:dyDescent="0.2">
      <c r="A301" s="473" t="s">
        <v>905</v>
      </c>
      <c r="B301" s="388" t="s">
        <v>319</v>
      </c>
      <c r="C301" s="388" t="s">
        <v>484</v>
      </c>
      <c r="F301" s="389">
        <v>199267</v>
      </c>
      <c r="G301" s="389">
        <v>-199267</v>
      </c>
      <c r="H301" s="593" t="s">
        <v>1054</v>
      </c>
    </row>
    <row r="302" spans="1:9" x14ac:dyDescent="0.2">
      <c r="A302" s="461" t="s">
        <v>905</v>
      </c>
      <c r="B302" s="88" t="s">
        <v>319</v>
      </c>
      <c r="C302" s="88" t="s">
        <v>308</v>
      </c>
      <c r="D302" s="89"/>
      <c r="E302" s="89"/>
      <c r="F302" s="89">
        <v>199267</v>
      </c>
      <c r="G302" s="89">
        <v>-199267</v>
      </c>
      <c r="H302" s="590" t="s">
        <v>733</v>
      </c>
      <c r="I302" s="91"/>
    </row>
    <row r="303" spans="1:9" x14ac:dyDescent="0.2">
      <c r="A303" s="461" t="s">
        <v>905</v>
      </c>
      <c r="B303" s="88" t="s">
        <v>343</v>
      </c>
      <c r="C303" s="88" t="s">
        <v>308</v>
      </c>
      <c r="D303" s="89"/>
      <c r="E303" s="89"/>
      <c r="F303" s="89">
        <v>525458.82999999996</v>
      </c>
      <c r="G303" s="89">
        <v>-525458.82999999996</v>
      </c>
      <c r="H303" s="590" t="s">
        <v>908</v>
      </c>
      <c r="I303" s="91"/>
    </row>
    <row r="304" spans="1:9" x14ac:dyDescent="0.2">
      <c r="A304" s="473" t="s">
        <v>909</v>
      </c>
      <c r="B304" s="388" t="s">
        <v>307</v>
      </c>
      <c r="C304" s="388" t="s">
        <v>484</v>
      </c>
      <c r="E304" s="389">
        <v>3023444.06</v>
      </c>
      <c r="G304" s="389">
        <v>3023444.06</v>
      </c>
      <c r="H304" s="593" t="s">
        <v>1054</v>
      </c>
    </row>
    <row r="305" spans="1:9" x14ac:dyDescent="0.2">
      <c r="A305" s="461" t="s">
        <v>909</v>
      </c>
      <c r="B305" s="88" t="s">
        <v>307</v>
      </c>
      <c r="C305" s="88" t="s">
        <v>308</v>
      </c>
      <c r="D305" s="89"/>
      <c r="E305" s="89">
        <v>3023444.06</v>
      </c>
      <c r="F305" s="89"/>
      <c r="G305" s="89">
        <v>3023444.06</v>
      </c>
      <c r="H305" s="590" t="s">
        <v>910</v>
      </c>
      <c r="I305" s="91"/>
    </row>
    <row r="306" spans="1:9" x14ac:dyDescent="0.2">
      <c r="A306" s="473" t="s">
        <v>909</v>
      </c>
      <c r="B306" s="388" t="s">
        <v>319</v>
      </c>
      <c r="C306" s="388" t="s">
        <v>484</v>
      </c>
      <c r="E306" s="389">
        <v>1181371</v>
      </c>
      <c r="G306" s="389">
        <v>1181371</v>
      </c>
      <c r="H306" s="593" t="s">
        <v>1054</v>
      </c>
    </row>
    <row r="307" spans="1:9" x14ac:dyDescent="0.2">
      <c r="A307" s="461" t="s">
        <v>909</v>
      </c>
      <c r="B307" s="88" t="s">
        <v>319</v>
      </c>
      <c r="C307" s="88" t="s">
        <v>308</v>
      </c>
      <c r="D307" s="89"/>
      <c r="E307" s="89">
        <v>1181371</v>
      </c>
      <c r="F307" s="89"/>
      <c r="G307" s="89">
        <v>1181371</v>
      </c>
      <c r="H307" s="590" t="s">
        <v>911</v>
      </c>
      <c r="I307" s="91"/>
    </row>
    <row r="308" spans="1:9" x14ac:dyDescent="0.2">
      <c r="A308" s="473" t="s">
        <v>909</v>
      </c>
      <c r="B308" s="388" t="s">
        <v>347</v>
      </c>
      <c r="C308" s="388" t="s">
        <v>484</v>
      </c>
      <c r="E308" s="389">
        <v>1681883.05</v>
      </c>
      <c r="G308" s="389">
        <v>1681883.05</v>
      </c>
      <c r="H308" s="593" t="s">
        <v>1054</v>
      </c>
    </row>
    <row r="309" spans="1:9" x14ac:dyDescent="0.2">
      <c r="A309" s="461" t="s">
        <v>909</v>
      </c>
      <c r="B309" s="88" t="s">
        <v>347</v>
      </c>
      <c r="C309" s="88" t="s">
        <v>308</v>
      </c>
      <c r="D309" s="89"/>
      <c r="E309" s="89">
        <v>1681883.05</v>
      </c>
      <c r="F309" s="89"/>
      <c r="G309" s="89">
        <v>1681883.05</v>
      </c>
      <c r="H309" s="590" t="s">
        <v>614</v>
      </c>
      <c r="I309" s="91"/>
    </row>
    <row r="310" spans="1:9" x14ac:dyDescent="0.2">
      <c r="A310" s="473" t="s">
        <v>909</v>
      </c>
      <c r="B310" s="388" t="s">
        <v>822</v>
      </c>
      <c r="C310" s="388" t="s">
        <v>484</v>
      </c>
      <c r="E310" s="389">
        <v>42777.440000000002</v>
      </c>
      <c r="G310" s="389">
        <v>42777.440000000002</v>
      </c>
      <c r="H310" s="593" t="s">
        <v>1054</v>
      </c>
    </row>
    <row r="311" spans="1:9" x14ac:dyDescent="0.2">
      <c r="A311" s="461" t="s">
        <v>909</v>
      </c>
      <c r="B311" s="88" t="s">
        <v>822</v>
      </c>
      <c r="C311" s="88" t="s">
        <v>308</v>
      </c>
      <c r="D311" s="89"/>
      <c r="E311" s="89">
        <v>42777.440000000002</v>
      </c>
      <c r="F311" s="89"/>
      <c r="G311" s="89">
        <v>42777.440000000002</v>
      </c>
      <c r="H311" s="590" t="s">
        <v>1092</v>
      </c>
      <c r="I311" s="91"/>
    </row>
    <row r="312" spans="1:9" x14ac:dyDescent="0.2">
      <c r="A312" s="461" t="s">
        <v>909</v>
      </c>
      <c r="B312" s="88" t="s">
        <v>343</v>
      </c>
      <c r="C312" s="88" t="s">
        <v>308</v>
      </c>
      <c r="D312" s="89"/>
      <c r="E312" s="89">
        <v>5929475.5499999998</v>
      </c>
      <c r="F312" s="89"/>
      <c r="G312" s="89">
        <v>5929475.5499999998</v>
      </c>
      <c r="H312" s="590" t="s">
        <v>912</v>
      </c>
      <c r="I312" s="91"/>
    </row>
    <row r="313" spans="1:9" x14ac:dyDescent="0.2">
      <c r="A313" s="473" t="s">
        <v>913</v>
      </c>
      <c r="B313" s="388" t="s">
        <v>307</v>
      </c>
      <c r="C313" s="388" t="s">
        <v>484</v>
      </c>
      <c r="F313" s="389">
        <v>175737.9</v>
      </c>
      <c r="G313" s="389">
        <v>-175737.9</v>
      </c>
      <c r="H313" s="593" t="s">
        <v>1054</v>
      </c>
    </row>
    <row r="314" spans="1:9" x14ac:dyDescent="0.2">
      <c r="A314" s="461" t="s">
        <v>913</v>
      </c>
      <c r="B314" s="88" t="s">
        <v>307</v>
      </c>
      <c r="C314" s="88" t="s">
        <v>308</v>
      </c>
      <c r="D314" s="89"/>
      <c r="E314" s="89"/>
      <c r="F314" s="89">
        <v>175737.9</v>
      </c>
      <c r="G314" s="402">
        <v>-175737.9</v>
      </c>
      <c r="H314" s="590" t="s">
        <v>734</v>
      </c>
      <c r="I314" s="91"/>
    </row>
    <row r="315" spans="1:9" ht="13.5" thickBot="1" x14ac:dyDescent="0.25">
      <c r="A315" s="463" t="s">
        <v>913</v>
      </c>
      <c r="B315" s="464" t="s">
        <v>343</v>
      </c>
      <c r="C315" s="464" t="s">
        <v>308</v>
      </c>
      <c r="D315" s="465"/>
      <c r="E315" s="465"/>
      <c r="F315" s="465">
        <v>175737.9</v>
      </c>
      <c r="G315" s="465">
        <v>-175737.9</v>
      </c>
      <c r="H315" s="591" t="s">
        <v>915</v>
      </c>
      <c r="I315" s="91"/>
    </row>
    <row r="316" spans="1:9" x14ac:dyDescent="0.2">
      <c r="A316" s="388" t="s">
        <v>919</v>
      </c>
      <c r="B316" s="388" t="s">
        <v>307</v>
      </c>
      <c r="C316" s="388" t="s">
        <v>307</v>
      </c>
      <c r="E316" s="389">
        <v>1200</v>
      </c>
      <c r="G316" s="389">
        <v>1200</v>
      </c>
      <c r="H316" s="390" t="s">
        <v>1040</v>
      </c>
    </row>
    <row r="317" spans="1:9" x14ac:dyDescent="0.2">
      <c r="A317" s="388" t="s">
        <v>919</v>
      </c>
      <c r="B317" s="388" t="s">
        <v>307</v>
      </c>
      <c r="C317" s="388" t="s">
        <v>883</v>
      </c>
      <c r="E317" s="389">
        <v>30000</v>
      </c>
      <c r="G317" s="389">
        <v>30000</v>
      </c>
      <c r="H317" s="390" t="s">
        <v>1041</v>
      </c>
    </row>
    <row r="318" spans="1:9" x14ac:dyDescent="0.2">
      <c r="A318" s="388" t="s">
        <v>919</v>
      </c>
      <c r="B318" s="388" t="s">
        <v>307</v>
      </c>
      <c r="C318" s="388" t="s">
        <v>347</v>
      </c>
      <c r="E318" s="389">
        <v>3060</v>
      </c>
      <c r="G318" s="389">
        <v>3060</v>
      </c>
      <c r="H318" s="390" t="s">
        <v>1042</v>
      </c>
    </row>
    <row r="319" spans="1:9" x14ac:dyDescent="0.2">
      <c r="A319" s="388" t="s">
        <v>919</v>
      </c>
      <c r="B319" s="388" t="s">
        <v>307</v>
      </c>
      <c r="C319" s="388" t="s">
        <v>484</v>
      </c>
      <c r="E319" s="389">
        <v>951843.1</v>
      </c>
      <c r="G319" s="389">
        <v>951843.1</v>
      </c>
      <c r="H319" s="390" t="s">
        <v>1054</v>
      </c>
    </row>
    <row r="320" spans="1:9" x14ac:dyDescent="0.2">
      <c r="A320" s="88" t="s">
        <v>919</v>
      </c>
      <c r="B320" s="88" t="s">
        <v>307</v>
      </c>
      <c r="C320" s="88" t="s">
        <v>308</v>
      </c>
      <c r="D320" s="89"/>
      <c r="E320" s="89">
        <v>986103.1</v>
      </c>
      <c r="F320" s="89"/>
      <c r="G320" s="89">
        <v>986103.1</v>
      </c>
      <c r="H320" s="90" t="s">
        <v>935</v>
      </c>
      <c r="I320" s="91"/>
    </row>
    <row r="321" spans="1:9" x14ac:dyDescent="0.2">
      <c r="A321" s="388" t="s">
        <v>919</v>
      </c>
      <c r="B321" s="388" t="s">
        <v>364</v>
      </c>
      <c r="C321" s="388" t="s">
        <v>307</v>
      </c>
      <c r="E321" s="389">
        <v>38281.25</v>
      </c>
      <c r="G321" s="389">
        <v>38281.25</v>
      </c>
      <c r="H321" s="390" t="s">
        <v>1040</v>
      </c>
    </row>
    <row r="322" spans="1:9" x14ac:dyDescent="0.2">
      <c r="A322" s="388" t="s">
        <v>919</v>
      </c>
      <c r="B322" s="388" t="s">
        <v>364</v>
      </c>
      <c r="C322" s="388" t="s">
        <v>883</v>
      </c>
      <c r="E322" s="389">
        <v>23652.3</v>
      </c>
      <c r="G322" s="389">
        <v>23652.3</v>
      </c>
      <c r="H322" s="390" t="s">
        <v>1041</v>
      </c>
    </row>
    <row r="323" spans="1:9" x14ac:dyDescent="0.2">
      <c r="A323" s="388" t="s">
        <v>919</v>
      </c>
      <c r="B323" s="388" t="s">
        <v>364</v>
      </c>
      <c r="C323" s="388" t="s">
        <v>347</v>
      </c>
      <c r="E323" s="389">
        <v>4920</v>
      </c>
      <c r="G323" s="389">
        <v>4920</v>
      </c>
      <c r="H323" s="390" t="s">
        <v>1042</v>
      </c>
    </row>
    <row r="324" spans="1:9" x14ac:dyDescent="0.2">
      <c r="A324" s="388" t="s">
        <v>919</v>
      </c>
      <c r="B324" s="388" t="s">
        <v>364</v>
      </c>
      <c r="C324" s="388" t="s">
        <v>484</v>
      </c>
      <c r="E324" s="389">
        <v>919679.05</v>
      </c>
      <c r="G324" s="389">
        <v>919679.05</v>
      </c>
      <c r="H324" s="390" t="s">
        <v>1054</v>
      </c>
    </row>
    <row r="325" spans="1:9" x14ac:dyDescent="0.2">
      <c r="A325" s="88" t="s">
        <v>919</v>
      </c>
      <c r="B325" s="88" t="s">
        <v>364</v>
      </c>
      <c r="C325" s="88" t="s">
        <v>308</v>
      </c>
      <c r="D325" s="89"/>
      <c r="E325" s="89">
        <v>986532.6</v>
      </c>
      <c r="F325" s="89"/>
      <c r="G325" s="89">
        <v>986532.6</v>
      </c>
      <c r="H325" s="90" t="s">
        <v>936</v>
      </c>
      <c r="I325" s="91"/>
    </row>
    <row r="326" spans="1:9" x14ac:dyDescent="0.2">
      <c r="A326" s="388" t="s">
        <v>919</v>
      </c>
      <c r="B326" s="388" t="s">
        <v>380</v>
      </c>
      <c r="C326" s="388" t="s">
        <v>484</v>
      </c>
      <c r="E326" s="389">
        <v>5600</v>
      </c>
      <c r="G326" s="389">
        <v>5600</v>
      </c>
      <c r="H326" s="390" t="s">
        <v>1054</v>
      </c>
    </row>
    <row r="327" spans="1:9" x14ac:dyDescent="0.2">
      <c r="A327" s="88" t="s">
        <v>919</v>
      </c>
      <c r="B327" s="88" t="s">
        <v>380</v>
      </c>
      <c r="C327" s="88" t="s">
        <v>308</v>
      </c>
      <c r="D327" s="89"/>
      <c r="E327" s="89">
        <v>5600</v>
      </c>
      <c r="F327" s="89"/>
      <c r="G327" s="89">
        <v>5600</v>
      </c>
      <c r="H327" s="90" t="s">
        <v>1297</v>
      </c>
      <c r="I327" s="91"/>
    </row>
    <row r="328" spans="1:9" x14ac:dyDescent="0.2">
      <c r="A328" s="388" t="s">
        <v>919</v>
      </c>
      <c r="B328" s="388" t="s">
        <v>347</v>
      </c>
      <c r="C328" s="388" t="s">
        <v>307</v>
      </c>
      <c r="E328" s="389">
        <v>1944045.29</v>
      </c>
      <c r="G328" s="389">
        <v>1944045.29</v>
      </c>
      <c r="H328" s="390" t="s">
        <v>1040</v>
      </c>
    </row>
    <row r="329" spans="1:9" x14ac:dyDescent="0.2">
      <c r="A329" s="388" t="s">
        <v>919</v>
      </c>
      <c r="B329" s="388" t="s">
        <v>347</v>
      </c>
      <c r="C329" s="388" t="s">
        <v>883</v>
      </c>
      <c r="E329" s="389">
        <v>330901.89</v>
      </c>
      <c r="G329" s="389">
        <v>330901.89</v>
      </c>
      <c r="H329" s="390" t="s">
        <v>1041</v>
      </c>
    </row>
    <row r="330" spans="1:9" x14ac:dyDescent="0.2">
      <c r="A330" s="388" t="s">
        <v>919</v>
      </c>
      <c r="B330" s="388" t="s">
        <v>347</v>
      </c>
      <c r="C330" s="388" t="s">
        <v>347</v>
      </c>
      <c r="E330" s="389">
        <v>2422.75</v>
      </c>
      <c r="G330" s="389">
        <v>2422.75</v>
      </c>
      <c r="H330" s="390" t="s">
        <v>1042</v>
      </c>
    </row>
    <row r="331" spans="1:9" x14ac:dyDescent="0.2">
      <c r="A331" s="388" t="s">
        <v>919</v>
      </c>
      <c r="B331" s="388" t="s">
        <v>347</v>
      </c>
      <c r="C331" s="388" t="s">
        <v>1043</v>
      </c>
      <c r="E331" s="389">
        <v>2375.1999999999998</v>
      </c>
      <c r="G331" s="389">
        <v>2375.1999999999998</v>
      </c>
      <c r="H331" s="390" t="s">
        <v>1044</v>
      </c>
    </row>
    <row r="332" spans="1:9" x14ac:dyDescent="0.2">
      <c r="A332" s="388" t="s">
        <v>919</v>
      </c>
      <c r="B332" s="388" t="s">
        <v>347</v>
      </c>
      <c r="C332" s="388" t="s">
        <v>1288</v>
      </c>
      <c r="E332" s="389">
        <v>1542.3</v>
      </c>
      <c r="G332" s="389">
        <v>1542.3</v>
      </c>
      <c r="H332" s="390" t="s">
        <v>1289</v>
      </c>
    </row>
    <row r="333" spans="1:9" x14ac:dyDescent="0.2">
      <c r="A333" s="88" t="s">
        <v>919</v>
      </c>
      <c r="B333" s="88" t="s">
        <v>347</v>
      </c>
      <c r="C333" s="88" t="s">
        <v>308</v>
      </c>
      <c r="D333" s="89"/>
      <c r="E333" s="89">
        <v>2281287.4300000002</v>
      </c>
      <c r="F333" s="89"/>
      <c r="G333" s="89">
        <v>2281287.4300000002</v>
      </c>
      <c r="H333" s="90" t="s">
        <v>735</v>
      </c>
      <c r="I333" s="91"/>
    </row>
    <row r="334" spans="1:9" x14ac:dyDescent="0.2">
      <c r="A334" s="388" t="s">
        <v>919</v>
      </c>
      <c r="B334" s="388" t="s">
        <v>394</v>
      </c>
      <c r="C334" s="388" t="s">
        <v>307</v>
      </c>
      <c r="E334" s="389">
        <v>731691.95</v>
      </c>
      <c r="G334" s="389">
        <v>731691.95</v>
      </c>
      <c r="H334" s="390" t="s">
        <v>1040</v>
      </c>
    </row>
    <row r="335" spans="1:9" x14ac:dyDescent="0.2">
      <c r="A335" s="88" t="s">
        <v>919</v>
      </c>
      <c r="B335" s="88" t="s">
        <v>394</v>
      </c>
      <c r="C335" s="88" t="s">
        <v>308</v>
      </c>
      <c r="D335" s="89"/>
      <c r="E335" s="89">
        <v>731691.95</v>
      </c>
      <c r="F335" s="89"/>
      <c r="G335" s="89">
        <v>731691.95</v>
      </c>
      <c r="H335" s="90" t="s">
        <v>736</v>
      </c>
      <c r="I335" s="91"/>
    </row>
    <row r="336" spans="1:9" x14ac:dyDescent="0.2">
      <c r="A336" s="388" t="s">
        <v>919</v>
      </c>
      <c r="B336" s="388" t="s">
        <v>576</v>
      </c>
      <c r="C336" s="388" t="s">
        <v>307</v>
      </c>
      <c r="E336" s="389">
        <v>133000</v>
      </c>
      <c r="G336" s="389">
        <v>133000</v>
      </c>
      <c r="H336" s="390" t="s">
        <v>1040</v>
      </c>
    </row>
    <row r="337" spans="1:9" x14ac:dyDescent="0.2">
      <c r="A337" s="388" t="s">
        <v>919</v>
      </c>
      <c r="B337" s="388" t="s">
        <v>576</v>
      </c>
      <c r="C337" s="388" t="s">
        <v>883</v>
      </c>
      <c r="E337" s="389">
        <v>53000</v>
      </c>
      <c r="G337" s="389">
        <v>53000</v>
      </c>
      <c r="H337" s="390" t="s">
        <v>1041</v>
      </c>
    </row>
    <row r="338" spans="1:9" x14ac:dyDescent="0.2">
      <c r="A338" s="88" t="s">
        <v>919</v>
      </c>
      <c r="B338" s="88" t="s">
        <v>576</v>
      </c>
      <c r="C338" s="88" t="s">
        <v>308</v>
      </c>
      <c r="D338" s="89"/>
      <c r="E338" s="89">
        <v>186000</v>
      </c>
      <c r="F338" s="89"/>
      <c r="G338" s="89">
        <v>186000</v>
      </c>
      <c r="H338" s="90" t="s">
        <v>737</v>
      </c>
      <c r="I338" s="91"/>
    </row>
    <row r="339" spans="1:9" x14ac:dyDescent="0.2">
      <c r="A339" s="388" t="s">
        <v>919</v>
      </c>
      <c r="B339" s="388" t="s">
        <v>800</v>
      </c>
      <c r="C339" s="388" t="s">
        <v>307</v>
      </c>
      <c r="E339" s="389">
        <v>39000</v>
      </c>
      <c r="G339" s="389">
        <v>39000</v>
      </c>
      <c r="H339" s="390" t="s">
        <v>1040</v>
      </c>
    </row>
    <row r="340" spans="1:9" x14ac:dyDescent="0.2">
      <c r="A340" s="88" t="s">
        <v>919</v>
      </c>
      <c r="B340" s="88" t="s">
        <v>800</v>
      </c>
      <c r="C340" s="88" t="s">
        <v>308</v>
      </c>
      <c r="D340" s="89"/>
      <c r="E340" s="89">
        <v>39000</v>
      </c>
      <c r="F340" s="89"/>
      <c r="G340" s="89">
        <v>39000</v>
      </c>
      <c r="H340" s="90" t="s">
        <v>738</v>
      </c>
      <c r="I340" s="91"/>
    </row>
    <row r="341" spans="1:9" x14ac:dyDescent="0.2">
      <c r="A341" s="388" t="s">
        <v>919</v>
      </c>
      <c r="B341" s="388" t="s">
        <v>698</v>
      </c>
      <c r="C341" s="388" t="s">
        <v>307</v>
      </c>
      <c r="E341" s="389">
        <v>511</v>
      </c>
      <c r="G341" s="389">
        <v>511</v>
      </c>
      <c r="H341" s="390" t="s">
        <v>1040</v>
      </c>
    </row>
    <row r="342" spans="1:9" x14ac:dyDescent="0.2">
      <c r="A342" s="388" t="s">
        <v>919</v>
      </c>
      <c r="B342" s="388" t="s">
        <v>698</v>
      </c>
      <c r="C342" s="388" t="s">
        <v>883</v>
      </c>
      <c r="E342" s="389">
        <v>70</v>
      </c>
      <c r="G342" s="389">
        <v>70</v>
      </c>
      <c r="H342" s="390" t="s">
        <v>1041</v>
      </c>
    </row>
    <row r="343" spans="1:9" x14ac:dyDescent="0.2">
      <c r="A343" s="388" t="s">
        <v>919</v>
      </c>
      <c r="B343" s="388" t="s">
        <v>698</v>
      </c>
      <c r="C343" s="388" t="s">
        <v>1288</v>
      </c>
      <c r="E343" s="389">
        <v>105</v>
      </c>
      <c r="G343" s="389">
        <v>105</v>
      </c>
      <c r="H343" s="390" t="s">
        <v>1289</v>
      </c>
    </row>
    <row r="344" spans="1:9" x14ac:dyDescent="0.2">
      <c r="A344" s="88" t="s">
        <v>919</v>
      </c>
      <c r="B344" s="88" t="s">
        <v>698</v>
      </c>
      <c r="C344" s="88" t="s">
        <v>308</v>
      </c>
      <c r="D344" s="89"/>
      <c r="E344" s="89">
        <v>686</v>
      </c>
      <c r="F344" s="89"/>
      <c r="G344" s="89">
        <v>686</v>
      </c>
      <c r="H344" s="90" t="s">
        <v>739</v>
      </c>
      <c r="I344" s="91"/>
    </row>
    <row r="345" spans="1:9" x14ac:dyDescent="0.2">
      <c r="A345" s="388" t="s">
        <v>919</v>
      </c>
      <c r="B345" s="388" t="s">
        <v>840</v>
      </c>
      <c r="C345" s="388" t="s">
        <v>307</v>
      </c>
      <c r="E345" s="389">
        <v>3467.5</v>
      </c>
      <c r="G345" s="389">
        <v>3467.5</v>
      </c>
      <c r="H345" s="390" t="s">
        <v>1040</v>
      </c>
    </row>
    <row r="346" spans="1:9" x14ac:dyDescent="0.2">
      <c r="A346" s="388" t="s">
        <v>919</v>
      </c>
      <c r="B346" s="388" t="s">
        <v>840</v>
      </c>
      <c r="C346" s="388" t="s">
        <v>883</v>
      </c>
      <c r="E346" s="389">
        <v>50</v>
      </c>
      <c r="G346" s="389">
        <v>50</v>
      </c>
      <c r="H346" s="390" t="s">
        <v>1041</v>
      </c>
    </row>
    <row r="347" spans="1:9" x14ac:dyDescent="0.2">
      <c r="A347" s="88" t="s">
        <v>919</v>
      </c>
      <c r="B347" s="88" t="s">
        <v>840</v>
      </c>
      <c r="C347" s="88" t="s">
        <v>308</v>
      </c>
      <c r="D347" s="89"/>
      <c r="E347" s="89">
        <v>3517.5</v>
      </c>
      <c r="F347" s="89"/>
      <c r="G347" s="89">
        <v>3517.5</v>
      </c>
      <c r="H347" s="90" t="s">
        <v>740</v>
      </c>
      <c r="I347" s="91"/>
    </row>
    <row r="348" spans="1:9" ht="13.5" thickBot="1" x14ac:dyDescent="0.25">
      <c r="A348" s="88" t="s">
        <v>919</v>
      </c>
      <c r="B348" s="88" t="s">
        <v>343</v>
      </c>
      <c r="C348" s="88" t="s">
        <v>308</v>
      </c>
      <c r="D348" s="89"/>
      <c r="E348" s="89">
        <v>5220418.58</v>
      </c>
      <c r="F348" s="89"/>
      <c r="G348" s="89">
        <v>5220418.58</v>
      </c>
      <c r="H348" s="90" t="s">
        <v>937</v>
      </c>
      <c r="I348" s="91"/>
    </row>
    <row r="349" spans="1:9" x14ac:dyDescent="0.2">
      <c r="A349" s="467" t="s">
        <v>938</v>
      </c>
      <c r="B349" s="468" t="s">
        <v>307</v>
      </c>
      <c r="C349" s="468" t="s">
        <v>484</v>
      </c>
      <c r="D349" s="469"/>
      <c r="E349" s="469">
        <v>161552.1</v>
      </c>
      <c r="F349" s="469"/>
      <c r="G349" s="469">
        <v>161552.1</v>
      </c>
      <c r="H349" s="470" t="s">
        <v>1054</v>
      </c>
      <c r="I349" s="472"/>
    </row>
    <row r="350" spans="1:9" x14ac:dyDescent="0.2">
      <c r="A350" s="461" t="s">
        <v>938</v>
      </c>
      <c r="B350" s="88" t="s">
        <v>307</v>
      </c>
      <c r="C350" s="88" t="s">
        <v>308</v>
      </c>
      <c r="D350" s="89"/>
      <c r="E350" s="89">
        <v>161552.1</v>
      </c>
      <c r="F350" s="89"/>
      <c r="G350" s="578">
        <v>161552.1</v>
      </c>
      <c r="H350" s="90" t="s">
        <v>939</v>
      </c>
      <c r="I350" s="462"/>
    </row>
    <row r="351" spans="1:9" x14ac:dyDescent="0.2">
      <c r="A351" s="473" t="s">
        <v>938</v>
      </c>
      <c r="B351" s="388" t="s">
        <v>380</v>
      </c>
      <c r="C351" s="388" t="s">
        <v>307</v>
      </c>
      <c r="E351" s="389">
        <v>6118.75</v>
      </c>
      <c r="G351" s="389">
        <v>6118.75</v>
      </c>
      <c r="H351" s="390" t="s">
        <v>1040</v>
      </c>
      <c r="I351" s="474"/>
    </row>
    <row r="352" spans="1:9" x14ac:dyDescent="0.2">
      <c r="A352" s="473" t="s">
        <v>938</v>
      </c>
      <c r="B352" s="388" t="s">
        <v>380</v>
      </c>
      <c r="C352" s="388" t="s">
        <v>484</v>
      </c>
      <c r="E352" s="389">
        <v>298704.09999999998</v>
      </c>
      <c r="G352" s="389">
        <v>298704.09999999998</v>
      </c>
      <c r="H352" s="390" t="s">
        <v>1054</v>
      </c>
      <c r="I352" s="474"/>
    </row>
    <row r="353" spans="1:9" x14ac:dyDescent="0.2">
      <c r="A353" s="461" t="s">
        <v>938</v>
      </c>
      <c r="B353" s="88" t="s">
        <v>380</v>
      </c>
      <c r="C353" s="88" t="s">
        <v>308</v>
      </c>
      <c r="D353" s="89"/>
      <c r="E353" s="89">
        <v>304822.84999999998</v>
      </c>
      <c r="F353" s="89"/>
      <c r="G353" s="578">
        <v>304822.84999999998</v>
      </c>
      <c r="H353" s="90" t="s">
        <v>940</v>
      </c>
      <c r="I353" s="579">
        <f>G364+G355+G353+G350</f>
        <v>569783.15</v>
      </c>
    </row>
    <row r="354" spans="1:9" x14ac:dyDescent="0.2">
      <c r="A354" s="473" t="s">
        <v>938</v>
      </c>
      <c r="B354" s="388" t="s">
        <v>1298</v>
      </c>
      <c r="C354" s="388" t="s">
        <v>484</v>
      </c>
      <c r="E354" s="389">
        <v>70</v>
      </c>
      <c r="G354" s="389">
        <v>70</v>
      </c>
      <c r="H354" s="390" t="s">
        <v>1054</v>
      </c>
      <c r="I354" s="474"/>
    </row>
    <row r="355" spans="1:9" x14ac:dyDescent="0.2">
      <c r="A355" s="461" t="s">
        <v>938</v>
      </c>
      <c r="B355" s="88" t="s">
        <v>1298</v>
      </c>
      <c r="C355" s="88" t="s">
        <v>308</v>
      </c>
      <c r="D355" s="89"/>
      <c r="E355" s="89">
        <v>70</v>
      </c>
      <c r="F355" s="89"/>
      <c r="G355" s="578">
        <v>70</v>
      </c>
      <c r="H355" s="90" t="s">
        <v>1299</v>
      </c>
      <c r="I355" s="462"/>
    </row>
    <row r="356" spans="1:9" x14ac:dyDescent="0.2">
      <c r="A356" s="473" t="s">
        <v>938</v>
      </c>
      <c r="B356" s="388" t="s">
        <v>319</v>
      </c>
      <c r="C356" s="388" t="s">
        <v>484</v>
      </c>
      <c r="E356" s="389">
        <v>701052.73</v>
      </c>
      <c r="G356" s="389">
        <v>701052.73</v>
      </c>
      <c r="H356" s="390" t="s">
        <v>1054</v>
      </c>
      <c r="I356" s="474"/>
    </row>
    <row r="357" spans="1:9" x14ac:dyDescent="0.2">
      <c r="A357" s="461" t="s">
        <v>938</v>
      </c>
      <c r="B357" s="88" t="s">
        <v>319</v>
      </c>
      <c r="C357" s="88" t="s">
        <v>308</v>
      </c>
      <c r="D357" s="89"/>
      <c r="E357" s="89">
        <v>701052.73</v>
      </c>
      <c r="F357" s="89"/>
      <c r="G357" s="429">
        <v>701052.73</v>
      </c>
      <c r="H357" s="90" t="s">
        <v>941</v>
      </c>
      <c r="I357" s="580">
        <f>G359+G357</f>
        <v>1109762.73</v>
      </c>
    </row>
    <row r="358" spans="1:9" x14ac:dyDescent="0.2">
      <c r="A358" s="473" t="s">
        <v>938</v>
      </c>
      <c r="B358" s="388" t="s">
        <v>326</v>
      </c>
      <c r="C358" s="388" t="s">
        <v>484</v>
      </c>
      <c r="E358" s="389">
        <v>408710</v>
      </c>
      <c r="G358" s="389">
        <v>408710</v>
      </c>
      <c r="H358" s="390" t="s">
        <v>1054</v>
      </c>
      <c r="I358" s="474"/>
    </row>
    <row r="359" spans="1:9" x14ac:dyDescent="0.2">
      <c r="A359" s="461" t="s">
        <v>938</v>
      </c>
      <c r="B359" s="88" t="s">
        <v>326</v>
      </c>
      <c r="C359" s="88" t="s">
        <v>308</v>
      </c>
      <c r="D359" s="89"/>
      <c r="E359" s="89">
        <v>408710</v>
      </c>
      <c r="F359" s="89"/>
      <c r="G359" s="429">
        <v>408710</v>
      </c>
      <c r="H359" s="90" t="s">
        <v>942</v>
      </c>
      <c r="I359" s="462"/>
    </row>
    <row r="360" spans="1:9" x14ac:dyDescent="0.2">
      <c r="A360" s="473" t="s">
        <v>938</v>
      </c>
      <c r="B360" s="388" t="s">
        <v>347</v>
      </c>
      <c r="C360" s="388" t="s">
        <v>307</v>
      </c>
      <c r="E360" s="389">
        <v>1314</v>
      </c>
      <c r="G360" s="389">
        <v>1314</v>
      </c>
      <c r="H360" s="390" t="s">
        <v>1040</v>
      </c>
      <c r="I360" s="474"/>
    </row>
    <row r="361" spans="1:9" x14ac:dyDescent="0.2">
      <c r="A361" s="473" t="s">
        <v>938</v>
      </c>
      <c r="B361" s="388" t="s">
        <v>347</v>
      </c>
      <c r="C361" s="388" t="s">
        <v>484</v>
      </c>
      <c r="E361" s="389">
        <v>211757.6</v>
      </c>
      <c r="G361" s="389">
        <v>211757.6</v>
      </c>
      <c r="H361" s="390" t="s">
        <v>1054</v>
      </c>
      <c r="I361" s="474"/>
    </row>
    <row r="362" spans="1:9" x14ac:dyDescent="0.2">
      <c r="A362" s="461" t="s">
        <v>938</v>
      </c>
      <c r="B362" s="88" t="s">
        <v>347</v>
      </c>
      <c r="C362" s="88" t="s">
        <v>308</v>
      </c>
      <c r="D362" s="89"/>
      <c r="E362" s="89">
        <v>213071.6</v>
      </c>
      <c r="F362" s="89"/>
      <c r="G362" s="576">
        <v>213071.6</v>
      </c>
      <c r="H362" s="90" t="s">
        <v>943</v>
      </c>
      <c r="I362" s="462"/>
    </row>
    <row r="363" spans="1:9" x14ac:dyDescent="0.2">
      <c r="A363" s="473" t="s">
        <v>938</v>
      </c>
      <c r="B363" s="388" t="s">
        <v>945</v>
      </c>
      <c r="C363" s="388" t="s">
        <v>484</v>
      </c>
      <c r="E363" s="389">
        <v>103338.2</v>
      </c>
      <c r="G363" s="389">
        <v>103338.2</v>
      </c>
      <c r="H363" s="390" t="s">
        <v>1054</v>
      </c>
      <c r="I363" s="474"/>
    </row>
    <row r="364" spans="1:9" x14ac:dyDescent="0.2">
      <c r="A364" s="461" t="s">
        <v>938</v>
      </c>
      <c r="B364" s="88" t="s">
        <v>945</v>
      </c>
      <c r="C364" s="88" t="s">
        <v>308</v>
      </c>
      <c r="D364" s="89"/>
      <c r="E364" s="89">
        <v>103338.2</v>
      </c>
      <c r="F364" s="89"/>
      <c r="G364" s="578">
        <v>103338.2</v>
      </c>
      <c r="H364" s="90" t="s">
        <v>946</v>
      </c>
      <c r="I364" s="462"/>
    </row>
    <row r="365" spans="1:9" x14ac:dyDescent="0.2">
      <c r="A365" s="473" t="s">
        <v>938</v>
      </c>
      <c r="B365" s="388" t="s">
        <v>947</v>
      </c>
      <c r="C365" s="388" t="s">
        <v>883</v>
      </c>
      <c r="E365" s="389">
        <v>2640</v>
      </c>
      <c r="G365" s="389">
        <v>2640</v>
      </c>
      <c r="H365" s="390" t="s">
        <v>1041</v>
      </c>
      <c r="I365" s="474"/>
    </row>
    <row r="366" spans="1:9" x14ac:dyDescent="0.2">
      <c r="A366" s="473" t="s">
        <v>938</v>
      </c>
      <c r="B366" s="388" t="s">
        <v>947</v>
      </c>
      <c r="C366" s="388" t="s">
        <v>484</v>
      </c>
      <c r="E366" s="389">
        <v>1395866.9</v>
      </c>
      <c r="G366" s="389">
        <v>1395866.9</v>
      </c>
      <c r="H366" s="390" t="s">
        <v>1054</v>
      </c>
      <c r="I366" s="474"/>
    </row>
    <row r="367" spans="1:9" x14ac:dyDescent="0.2">
      <c r="A367" s="461" t="s">
        <v>938</v>
      </c>
      <c r="B367" s="88" t="s">
        <v>947</v>
      </c>
      <c r="C367" s="88" t="s">
        <v>308</v>
      </c>
      <c r="D367" s="89"/>
      <c r="E367" s="89">
        <v>1398506.9</v>
      </c>
      <c r="F367" s="89"/>
      <c r="G367" s="581">
        <v>1398506.9</v>
      </c>
      <c r="H367" s="90" t="s">
        <v>741</v>
      </c>
      <c r="I367" s="582">
        <f>G367</f>
        <v>1398506.9</v>
      </c>
    </row>
    <row r="368" spans="1:9" x14ac:dyDescent="0.2">
      <c r="A368" s="473" t="s">
        <v>938</v>
      </c>
      <c r="B368" s="388" t="s">
        <v>331</v>
      </c>
      <c r="C368" s="388" t="s">
        <v>307</v>
      </c>
      <c r="E368" s="389">
        <v>36693.879999999997</v>
      </c>
      <c r="G368" s="389">
        <v>36693.879999999997</v>
      </c>
      <c r="H368" s="390" t="s">
        <v>1040</v>
      </c>
      <c r="I368" s="474"/>
    </row>
    <row r="369" spans="1:9" x14ac:dyDescent="0.2">
      <c r="A369" s="473" t="s">
        <v>938</v>
      </c>
      <c r="B369" s="388" t="s">
        <v>331</v>
      </c>
      <c r="C369" s="388" t="s">
        <v>484</v>
      </c>
      <c r="E369" s="389">
        <v>52200.2</v>
      </c>
      <c r="G369" s="389">
        <v>52200.2</v>
      </c>
      <c r="H369" s="390" t="s">
        <v>1054</v>
      </c>
      <c r="I369" s="474"/>
    </row>
    <row r="370" spans="1:9" x14ac:dyDescent="0.2">
      <c r="A370" s="461" t="s">
        <v>938</v>
      </c>
      <c r="B370" s="88" t="s">
        <v>331</v>
      </c>
      <c r="C370" s="88" t="s">
        <v>308</v>
      </c>
      <c r="D370" s="89"/>
      <c r="E370" s="89">
        <v>88894.080000000002</v>
      </c>
      <c r="F370" s="89"/>
      <c r="G370" s="481">
        <v>88894.080000000002</v>
      </c>
      <c r="H370" s="90" t="s">
        <v>950</v>
      </c>
      <c r="I370" s="583">
        <f>G396+G372+G370</f>
        <v>331841.95</v>
      </c>
    </row>
    <row r="371" spans="1:9" x14ac:dyDescent="0.2">
      <c r="A371" s="473" t="s">
        <v>938</v>
      </c>
      <c r="B371" s="388" t="s">
        <v>332</v>
      </c>
      <c r="C371" s="388" t="s">
        <v>484</v>
      </c>
      <c r="E371" s="389">
        <v>97738.29</v>
      </c>
      <c r="G371" s="389">
        <v>97738.29</v>
      </c>
      <c r="H371" s="390" t="s">
        <v>1054</v>
      </c>
      <c r="I371" s="474"/>
    </row>
    <row r="372" spans="1:9" x14ac:dyDescent="0.2">
      <c r="A372" s="461" t="s">
        <v>938</v>
      </c>
      <c r="B372" s="88" t="s">
        <v>332</v>
      </c>
      <c r="C372" s="88" t="s">
        <v>308</v>
      </c>
      <c r="D372" s="89"/>
      <c r="E372" s="89">
        <v>97738.29</v>
      </c>
      <c r="F372" s="89"/>
      <c r="G372" s="481">
        <v>97738.29</v>
      </c>
      <c r="H372" s="90" t="s">
        <v>951</v>
      </c>
      <c r="I372" s="462"/>
    </row>
    <row r="373" spans="1:9" x14ac:dyDescent="0.2">
      <c r="A373" s="473" t="s">
        <v>938</v>
      </c>
      <c r="B373" s="388" t="s">
        <v>336</v>
      </c>
      <c r="C373" s="388" t="s">
        <v>484</v>
      </c>
      <c r="E373" s="389">
        <v>1726605.5</v>
      </c>
      <c r="G373" s="389">
        <v>1726605.5</v>
      </c>
      <c r="H373" s="390" t="s">
        <v>1054</v>
      </c>
      <c r="I373" s="474"/>
    </row>
    <row r="374" spans="1:9" x14ac:dyDescent="0.2">
      <c r="A374" s="461" t="s">
        <v>938</v>
      </c>
      <c r="B374" s="88" t="s">
        <v>336</v>
      </c>
      <c r="C374" s="88" t="s">
        <v>308</v>
      </c>
      <c r="D374" s="89"/>
      <c r="E374" s="89">
        <v>1726605.5</v>
      </c>
      <c r="F374" s="89"/>
      <c r="G374" s="584">
        <v>1726605.5</v>
      </c>
      <c r="H374" s="90" t="s">
        <v>952</v>
      </c>
      <c r="I374" s="585">
        <f>G394+G374</f>
        <v>2066145.8</v>
      </c>
    </row>
    <row r="375" spans="1:9" x14ac:dyDescent="0.2">
      <c r="A375" s="473" t="s">
        <v>938</v>
      </c>
      <c r="B375" s="388" t="s">
        <v>953</v>
      </c>
      <c r="C375" s="388" t="s">
        <v>484</v>
      </c>
      <c r="E375" s="389">
        <v>98500</v>
      </c>
      <c r="G375" s="389">
        <v>98500</v>
      </c>
      <c r="H375" s="390" t="s">
        <v>1054</v>
      </c>
      <c r="I375" s="474"/>
    </row>
    <row r="376" spans="1:9" x14ac:dyDescent="0.2">
      <c r="A376" s="461" t="s">
        <v>938</v>
      </c>
      <c r="B376" s="88" t="s">
        <v>953</v>
      </c>
      <c r="C376" s="88" t="s">
        <v>308</v>
      </c>
      <c r="D376" s="89"/>
      <c r="E376" s="89">
        <v>98500</v>
      </c>
      <c r="F376" s="89"/>
      <c r="G376" s="416">
        <v>98500</v>
      </c>
      <c r="H376" s="90" t="s">
        <v>954</v>
      </c>
      <c r="I376" s="462"/>
    </row>
    <row r="377" spans="1:9" x14ac:dyDescent="0.2">
      <c r="A377" s="473" t="s">
        <v>938</v>
      </c>
      <c r="B377" s="388" t="s">
        <v>955</v>
      </c>
      <c r="C377" s="388" t="s">
        <v>484</v>
      </c>
      <c r="E377" s="389">
        <v>41952</v>
      </c>
      <c r="G377" s="389">
        <v>41952</v>
      </c>
      <c r="H377" s="390" t="s">
        <v>1054</v>
      </c>
      <c r="I377" s="474"/>
    </row>
    <row r="378" spans="1:9" x14ac:dyDescent="0.2">
      <c r="A378" s="461" t="s">
        <v>938</v>
      </c>
      <c r="B378" s="88" t="s">
        <v>955</v>
      </c>
      <c r="C378" s="88" t="s">
        <v>308</v>
      </c>
      <c r="D378" s="89"/>
      <c r="E378" s="89">
        <v>41952</v>
      </c>
      <c r="F378" s="89"/>
      <c r="G378" s="416">
        <v>41952</v>
      </c>
      <c r="H378" s="90" t="s">
        <v>956</v>
      </c>
      <c r="I378" s="462"/>
    </row>
    <row r="379" spans="1:9" x14ac:dyDescent="0.2">
      <c r="A379" s="473" t="s">
        <v>938</v>
      </c>
      <c r="B379" s="388" t="s">
        <v>957</v>
      </c>
      <c r="C379" s="388" t="s">
        <v>484</v>
      </c>
      <c r="E379" s="389">
        <v>288000</v>
      </c>
      <c r="G379" s="389">
        <v>288000</v>
      </c>
      <c r="H379" s="390" t="s">
        <v>1054</v>
      </c>
      <c r="I379" s="474"/>
    </row>
    <row r="380" spans="1:9" x14ac:dyDescent="0.2">
      <c r="A380" s="461" t="s">
        <v>938</v>
      </c>
      <c r="B380" s="88" t="s">
        <v>957</v>
      </c>
      <c r="C380" s="88" t="s">
        <v>308</v>
      </c>
      <c r="D380" s="89"/>
      <c r="E380" s="89">
        <v>288000</v>
      </c>
      <c r="F380" s="89"/>
      <c r="G380" s="416">
        <v>288000</v>
      </c>
      <c r="H380" s="90" t="s">
        <v>958</v>
      </c>
      <c r="I380" s="462"/>
    </row>
    <row r="381" spans="1:9" x14ac:dyDescent="0.2">
      <c r="A381" s="473" t="s">
        <v>938</v>
      </c>
      <c r="B381" s="388" t="s">
        <v>959</v>
      </c>
      <c r="C381" s="388" t="s">
        <v>484</v>
      </c>
      <c r="E381" s="389">
        <v>285565.19</v>
      </c>
      <c r="G381" s="389">
        <v>285565.19</v>
      </c>
      <c r="H381" s="390" t="s">
        <v>1054</v>
      </c>
      <c r="I381" s="474"/>
    </row>
    <row r="382" spans="1:9" x14ac:dyDescent="0.2">
      <c r="A382" s="461" t="s">
        <v>938</v>
      </c>
      <c r="B382" s="88" t="s">
        <v>959</v>
      </c>
      <c r="C382" s="88" t="s">
        <v>308</v>
      </c>
      <c r="D382" s="89"/>
      <c r="E382" s="89">
        <v>285565.19</v>
      </c>
      <c r="F382" s="89"/>
      <c r="G382" s="416">
        <v>285565.19</v>
      </c>
      <c r="H382" s="90" t="s">
        <v>960</v>
      </c>
      <c r="I382" s="462"/>
    </row>
    <row r="383" spans="1:9" x14ac:dyDescent="0.2">
      <c r="A383" s="473" t="s">
        <v>938</v>
      </c>
      <c r="B383" s="388" t="s">
        <v>807</v>
      </c>
      <c r="C383" s="388" t="s">
        <v>484</v>
      </c>
      <c r="E383" s="389">
        <v>240060</v>
      </c>
      <c r="G383" s="389">
        <v>240060</v>
      </c>
      <c r="H383" s="390" t="s">
        <v>1054</v>
      </c>
      <c r="I383" s="474"/>
    </row>
    <row r="384" spans="1:9" x14ac:dyDescent="0.2">
      <c r="A384" s="461" t="s">
        <v>938</v>
      </c>
      <c r="B384" s="88" t="s">
        <v>807</v>
      </c>
      <c r="C384" s="88" t="s">
        <v>308</v>
      </c>
      <c r="D384" s="89"/>
      <c r="E384" s="89">
        <v>240060</v>
      </c>
      <c r="F384" s="89"/>
      <c r="G384" s="416">
        <v>240060</v>
      </c>
      <c r="H384" s="90" t="s">
        <v>961</v>
      </c>
      <c r="I384" s="462"/>
    </row>
    <row r="385" spans="1:9" x14ac:dyDescent="0.2">
      <c r="A385" s="473" t="s">
        <v>938</v>
      </c>
      <c r="B385" s="388" t="s">
        <v>811</v>
      </c>
      <c r="C385" s="388" t="s">
        <v>484</v>
      </c>
      <c r="E385" s="389">
        <v>37050</v>
      </c>
      <c r="G385" s="389">
        <v>37050</v>
      </c>
      <c r="H385" s="390" t="s">
        <v>1054</v>
      </c>
      <c r="I385" s="474"/>
    </row>
    <row r="386" spans="1:9" x14ac:dyDescent="0.2">
      <c r="A386" s="461" t="s">
        <v>938</v>
      </c>
      <c r="B386" s="88" t="s">
        <v>811</v>
      </c>
      <c r="C386" s="88" t="s">
        <v>308</v>
      </c>
      <c r="D386" s="89"/>
      <c r="E386" s="89">
        <v>37050</v>
      </c>
      <c r="F386" s="89"/>
      <c r="G386" s="416">
        <v>37050</v>
      </c>
      <c r="H386" s="90" t="s">
        <v>962</v>
      </c>
      <c r="I386" s="462"/>
    </row>
    <row r="387" spans="1:9" x14ac:dyDescent="0.2">
      <c r="A387" s="473" t="s">
        <v>938</v>
      </c>
      <c r="B387" s="388" t="s">
        <v>814</v>
      </c>
      <c r="C387" s="388" t="s">
        <v>484</v>
      </c>
      <c r="E387" s="389">
        <v>135000</v>
      </c>
      <c r="G387" s="389">
        <v>135000</v>
      </c>
      <c r="H387" s="390" t="s">
        <v>1054</v>
      </c>
      <c r="I387" s="474"/>
    </row>
    <row r="388" spans="1:9" x14ac:dyDescent="0.2">
      <c r="A388" s="461" t="s">
        <v>938</v>
      </c>
      <c r="B388" s="88" t="s">
        <v>814</v>
      </c>
      <c r="C388" s="88" t="s">
        <v>308</v>
      </c>
      <c r="D388" s="89"/>
      <c r="E388" s="89">
        <v>135000</v>
      </c>
      <c r="F388" s="89"/>
      <c r="G388" s="416">
        <v>135000</v>
      </c>
      <c r="H388" s="90" t="s">
        <v>963</v>
      </c>
      <c r="I388" s="588">
        <f>G388+G386+G384+G382+G380+G378+G376</f>
        <v>1126127.19</v>
      </c>
    </row>
    <row r="389" spans="1:9" x14ac:dyDescent="0.2">
      <c r="A389" s="473" t="s">
        <v>938</v>
      </c>
      <c r="B389" s="388" t="s">
        <v>964</v>
      </c>
      <c r="C389" s="388" t="s">
        <v>947</v>
      </c>
      <c r="E389" s="389">
        <v>2206707</v>
      </c>
      <c r="G389" s="389">
        <v>2206707</v>
      </c>
      <c r="H389" s="390" t="s">
        <v>1093</v>
      </c>
      <c r="I389" s="474"/>
    </row>
    <row r="390" spans="1:9" x14ac:dyDescent="0.2">
      <c r="A390" s="473" t="s">
        <v>938</v>
      </c>
      <c r="B390" s="388" t="s">
        <v>964</v>
      </c>
      <c r="C390" s="388" t="s">
        <v>330</v>
      </c>
      <c r="E390" s="389">
        <v>19500</v>
      </c>
      <c r="G390" s="389">
        <v>19500</v>
      </c>
      <c r="H390" s="390" t="s">
        <v>1069</v>
      </c>
      <c r="I390" s="474"/>
    </row>
    <row r="391" spans="1:9" x14ac:dyDescent="0.2">
      <c r="A391" s="473" t="s">
        <v>938</v>
      </c>
      <c r="B391" s="388" t="s">
        <v>964</v>
      </c>
      <c r="C391" s="388" t="s">
        <v>332</v>
      </c>
      <c r="E391" s="389">
        <v>57000</v>
      </c>
      <c r="G391" s="389">
        <v>57000</v>
      </c>
      <c r="H391" s="390" t="s">
        <v>1050</v>
      </c>
      <c r="I391" s="474"/>
    </row>
    <row r="392" spans="1:9" x14ac:dyDescent="0.2">
      <c r="A392" s="461" t="s">
        <v>938</v>
      </c>
      <c r="B392" s="88" t="s">
        <v>964</v>
      </c>
      <c r="C392" s="88" t="s">
        <v>308</v>
      </c>
      <c r="D392" s="89"/>
      <c r="E392" s="89">
        <v>2283207</v>
      </c>
      <c r="F392" s="89"/>
      <c r="G392" s="586">
        <v>2283207</v>
      </c>
      <c r="H392" s="90" t="s">
        <v>742</v>
      </c>
      <c r="I392" s="587">
        <f>G392</f>
        <v>2283207</v>
      </c>
    </row>
    <row r="393" spans="1:9" x14ac:dyDescent="0.2">
      <c r="A393" s="473" t="s">
        <v>938</v>
      </c>
      <c r="B393" s="388" t="s">
        <v>966</v>
      </c>
      <c r="C393" s="388" t="s">
        <v>484</v>
      </c>
      <c r="E393" s="389">
        <v>339540.3</v>
      </c>
      <c r="G393" s="389">
        <v>339540.3</v>
      </c>
      <c r="H393" s="390" t="s">
        <v>1054</v>
      </c>
      <c r="I393" s="474"/>
    </row>
    <row r="394" spans="1:9" x14ac:dyDescent="0.2">
      <c r="A394" s="461" t="s">
        <v>938</v>
      </c>
      <c r="B394" s="88" t="s">
        <v>966</v>
      </c>
      <c r="C394" s="88" t="s">
        <v>308</v>
      </c>
      <c r="D394" s="89"/>
      <c r="E394" s="89">
        <v>339540.3</v>
      </c>
      <c r="F394" s="89"/>
      <c r="G394" s="584">
        <v>339540.3</v>
      </c>
      <c r="H394" s="90" t="s">
        <v>967</v>
      </c>
      <c r="I394" s="462"/>
    </row>
    <row r="395" spans="1:9" x14ac:dyDescent="0.2">
      <c r="A395" s="473" t="s">
        <v>938</v>
      </c>
      <c r="B395" s="388" t="s">
        <v>853</v>
      </c>
      <c r="C395" s="388" t="s">
        <v>484</v>
      </c>
      <c r="E395" s="389">
        <v>145209.57999999999</v>
      </c>
      <c r="G395" s="389">
        <v>145209.57999999999</v>
      </c>
      <c r="H395" s="390" t="s">
        <v>1054</v>
      </c>
      <c r="I395" s="474"/>
    </row>
    <row r="396" spans="1:9" x14ac:dyDescent="0.2">
      <c r="A396" s="461" t="s">
        <v>938</v>
      </c>
      <c r="B396" s="88" t="s">
        <v>853</v>
      </c>
      <c r="C396" s="88" t="s">
        <v>308</v>
      </c>
      <c r="D396" s="89"/>
      <c r="E396" s="89">
        <v>145209.57999999999</v>
      </c>
      <c r="F396" s="89"/>
      <c r="G396" s="481">
        <v>145209.57999999999</v>
      </c>
      <c r="H396" s="90" t="s">
        <v>970</v>
      </c>
      <c r="I396" s="462"/>
    </row>
    <row r="397" spans="1:9" x14ac:dyDescent="0.2">
      <c r="A397" s="473" t="s">
        <v>938</v>
      </c>
      <c r="B397" s="388" t="s">
        <v>971</v>
      </c>
      <c r="C397" s="388" t="s">
        <v>484</v>
      </c>
      <c r="E397" s="389">
        <v>186490.7</v>
      </c>
      <c r="G397" s="389">
        <v>186490.7</v>
      </c>
      <c r="H397" s="390" t="s">
        <v>1054</v>
      </c>
      <c r="I397" s="474"/>
    </row>
    <row r="398" spans="1:9" x14ac:dyDescent="0.2">
      <c r="A398" s="461" t="s">
        <v>938</v>
      </c>
      <c r="B398" s="88" t="s">
        <v>971</v>
      </c>
      <c r="C398" s="88" t="s">
        <v>308</v>
      </c>
      <c r="D398" s="89"/>
      <c r="E398" s="89">
        <v>186490.7</v>
      </c>
      <c r="F398" s="89"/>
      <c r="G398" s="576">
        <v>186490.7</v>
      </c>
      <c r="H398" s="90" t="s">
        <v>972</v>
      </c>
      <c r="I398" s="462"/>
    </row>
    <row r="399" spans="1:9" x14ac:dyDescent="0.2">
      <c r="A399" s="473" t="s">
        <v>938</v>
      </c>
      <c r="B399" s="388" t="s">
        <v>973</v>
      </c>
      <c r="C399" s="388" t="s">
        <v>387</v>
      </c>
      <c r="E399" s="389">
        <v>8</v>
      </c>
      <c r="G399" s="389">
        <v>8</v>
      </c>
      <c r="H399" s="390" t="s">
        <v>1034</v>
      </c>
      <c r="I399" s="474"/>
    </row>
    <row r="400" spans="1:9" x14ac:dyDescent="0.2">
      <c r="A400" s="473" t="s">
        <v>938</v>
      </c>
      <c r="B400" s="388" t="s">
        <v>973</v>
      </c>
      <c r="C400" s="388" t="s">
        <v>947</v>
      </c>
      <c r="E400" s="389">
        <v>12819</v>
      </c>
      <c r="G400" s="389">
        <v>12819</v>
      </c>
      <c r="H400" s="390" t="s">
        <v>1093</v>
      </c>
      <c r="I400" s="474"/>
    </row>
    <row r="401" spans="1:9" x14ac:dyDescent="0.2">
      <c r="A401" s="473" t="s">
        <v>938</v>
      </c>
      <c r="B401" s="388" t="s">
        <v>973</v>
      </c>
      <c r="C401" s="388" t="s">
        <v>331</v>
      </c>
      <c r="E401" s="389">
        <v>20649</v>
      </c>
      <c r="G401" s="389">
        <v>20649</v>
      </c>
      <c r="H401" s="390" t="s">
        <v>1049</v>
      </c>
      <c r="I401" s="474"/>
    </row>
    <row r="402" spans="1:9" x14ac:dyDescent="0.2">
      <c r="A402" s="473" t="s">
        <v>938</v>
      </c>
      <c r="B402" s="388" t="s">
        <v>973</v>
      </c>
      <c r="C402" s="388" t="s">
        <v>1052</v>
      </c>
      <c r="E402" s="389">
        <v>20000</v>
      </c>
      <c r="G402" s="389">
        <v>20000</v>
      </c>
      <c r="H402" s="390" t="s">
        <v>1053</v>
      </c>
      <c r="I402" s="474"/>
    </row>
    <row r="403" spans="1:9" x14ac:dyDescent="0.2">
      <c r="A403" s="473" t="s">
        <v>938</v>
      </c>
      <c r="B403" s="388" t="s">
        <v>973</v>
      </c>
      <c r="C403" s="388" t="s">
        <v>484</v>
      </c>
      <c r="E403" s="389">
        <v>19186.400000000001</v>
      </c>
      <c r="G403" s="389">
        <v>19186.400000000001</v>
      </c>
      <c r="H403" s="390" t="s">
        <v>1054</v>
      </c>
      <c r="I403" s="474"/>
    </row>
    <row r="404" spans="1:9" x14ac:dyDescent="0.2">
      <c r="A404" s="461" t="s">
        <v>938</v>
      </c>
      <c r="B404" s="88" t="s">
        <v>973</v>
      </c>
      <c r="C404" s="88" t="s">
        <v>308</v>
      </c>
      <c r="D404" s="89"/>
      <c r="E404" s="89">
        <v>72662.399999999994</v>
      </c>
      <c r="F404" s="89"/>
      <c r="G404" s="576">
        <v>72662.399999999994</v>
      </c>
      <c r="H404" s="90" t="s">
        <v>974</v>
      </c>
      <c r="I404" s="462"/>
    </row>
    <row r="405" spans="1:9" x14ac:dyDescent="0.2">
      <c r="A405" s="473" t="s">
        <v>938</v>
      </c>
      <c r="B405" s="388" t="s">
        <v>975</v>
      </c>
      <c r="C405" s="388" t="s">
        <v>484</v>
      </c>
      <c r="E405" s="389">
        <v>5517106</v>
      </c>
      <c r="G405" s="389">
        <v>5517106</v>
      </c>
      <c r="H405" s="390" t="s">
        <v>1054</v>
      </c>
      <c r="I405" s="474"/>
    </row>
    <row r="406" spans="1:9" x14ac:dyDescent="0.2">
      <c r="A406" s="461" t="s">
        <v>938</v>
      </c>
      <c r="B406" s="88" t="s">
        <v>975</v>
      </c>
      <c r="C406" s="88" t="s">
        <v>308</v>
      </c>
      <c r="D406" s="89"/>
      <c r="E406" s="89">
        <v>5517106</v>
      </c>
      <c r="F406" s="89"/>
      <c r="G406" s="402">
        <v>5517106</v>
      </c>
      <c r="H406" s="90" t="s">
        <v>976</v>
      </c>
      <c r="I406" s="569">
        <f>G406+G408+G410+G412</f>
        <v>5653273</v>
      </c>
    </row>
    <row r="407" spans="1:9" x14ac:dyDescent="0.2">
      <c r="A407" s="473" t="s">
        <v>938</v>
      </c>
      <c r="B407" s="388" t="s">
        <v>998</v>
      </c>
      <c r="C407" s="388" t="s">
        <v>484</v>
      </c>
      <c r="F407" s="389">
        <v>-1279</v>
      </c>
      <c r="G407" s="389">
        <v>1279</v>
      </c>
      <c r="H407" s="390" t="s">
        <v>1054</v>
      </c>
      <c r="I407" s="474"/>
    </row>
    <row r="408" spans="1:9" x14ac:dyDescent="0.2">
      <c r="A408" s="461" t="s">
        <v>938</v>
      </c>
      <c r="B408" s="88" t="s">
        <v>998</v>
      </c>
      <c r="C408" s="88" t="s">
        <v>308</v>
      </c>
      <c r="D408" s="89"/>
      <c r="E408" s="89"/>
      <c r="F408" s="89">
        <v>-1279</v>
      </c>
      <c r="G408" s="402">
        <v>1279</v>
      </c>
      <c r="H408" s="90" t="s">
        <v>1095</v>
      </c>
      <c r="I408" s="462"/>
    </row>
    <row r="409" spans="1:9" x14ac:dyDescent="0.2">
      <c r="A409" s="473" t="s">
        <v>938</v>
      </c>
      <c r="B409" s="388" t="s">
        <v>1000</v>
      </c>
      <c r="C409" s="388" t="s">
        <v>484</v>
      </c>
      <c r="E409" s="389">
        <v>-67412</v>
      </c>
      <c r="G409" s="389">
        <v>-67412</v>
      </c>
      <c r="H409" s="390" t="s">
        <v>1054</v>
      </c>
      <c r="I409" s="474"/>
    </row>
    <row r="410" spans="1:9" x14ac:dyDescent="0.2">
      <c r="A410" s="461" t="s">
        <v>938</v>
      </c>
      <c r="B410" s="88" t="s">
        <v>1000</v>
      </c>
      <c r="C410" s="88" t="s">
        <v>308</v>
      </c>
      <c r="D410" s="89"/>
      <c r="E410" s="89">
        <v>-67412</v>
      </c>
      <c r="F410" s="89"/>
      <c r="G410" s="402">
        <v>-67412</v>
      </c>
      <c r="H410" s="90" t="s">
        <v>1300</v>
      </c>
      <c r="I410" s="462"/>
    </row>
    <row r="411" spans="1:9" x14ac:dyDescent="0.2">
      <c r="A411" s="473" t="s">
        <v>938</v>
      </c>
      <c r="B411" s="388" t="s">
        <v>977</v>
      </c>
      <c r="C411" s="388" t="s">
        <v>484</v>
      </c>
      <c r="E411" s="389">
        <v>202300</v>
      </c>
      <c r="G411" s="389">
        <v>202300</v>
      </c>
      <c r="H411" s="390" t="s">
        <v>1054</v>
      </c>
      <c r="I411" s="474"/>
    </row>
    <row r="412" spans="1:9" x14ac:dyDescent="0.2">
      <c r="A412" s="461" t="s">
        <v>938</v>
      </c>
      <c r="B412" s="88" t="s">
        <v>977</v>
      </c>
      <c r="C412" s="88" t="s">
        <v>308</v>
      </c>
      <c r="D412" s="89"/>
      <c r="E412" s="89">
        <v>202300</v>
      </c>
      <c r="F412" s="89"/>
      <c r="G412" s="402">
        <v>202300</v>
      </c>
      <c r="H412" s="90" t="s">
        <v>978</v>
      </c>
      <c r="I412" s="462"/>
    </row>
    <row r="413" spans="1:9" x14ac:dyDescent="0.2">
      <c r="A413" s="473" t="s">
        <v>938</v>
      </c>
      <c r="B413" s="388" t="s">
        <v>981</v>
      </c>
      <c r="C413" s="388" t="s">
        <v>484</v>
      </c>
      <c r="E413" s="389">
        <v>1336071</v>
      </c>
      <c r="G413" s="389">
        <v>1336071</v>
      </c>
      <c r="H413" s="390" t="s">
        <v>1054</v>
      </c>
      <c r="I413" s="474"/>
    </row>
    <row r="414" spans="1:9" x14ac:dyDescent="0.2">
      <c r="A414" s="461" t="s">
        <v>938</v>
      </c>
      <c r="B414" s="88" t="s">
        <v>981</v>
      </c>
      <c r="C414" s="88" t="s">
        <v>308</v>
      </c>
      <c r="D414" s="89"/>
      <c r="E414" s="89">
        <v>1336071</v>
      </c>
      <c r="F414" s="89"/>
      <c r="G414" s="571">
        <v>1336071</v>
      </c>
      <c r="H414" s="90" t="s">
        <v>982</v>
      </c>
      <c r="I414" s="462"/>
    </row>
    <row r="415" spans="1:9" x14ac:dyDescent="0.2">
      <c r="A415" s="473" t="s">
        <v>938</v>
      </c>
      <c r="B415" s="388" t="s">
        <v>983</v>
      </c>
      <c r="C415" s="388" t="s">
        <v>484</v>
      </c>
      <c r="E415" s="389">
        <v>759271</v>
      </c>
      <c r="G415" s="389">
        <v>759271</v>
      </c>
      <c r="H415" s="390" t="s">
        <v>1054</v>
      </c>
      <c r="I415" s="474"/>
    </row>
    <row r="416" spans="1:9" x14ac:dyDescent="0.2">
      <c r="A416" s="461" t="s">
        <v>938</v>
      </c>
      <c r="B416" s="88" t="s">
        <v>983</v>
      </c>
      <c r="C416" s="88" t="s">
        <v>308</v>
      </c>
      <c r="D416" s="89"/>
      <c r="E416" s="89">
        <v>759271</v>
      </c>
      <c r="F416" s="89"/>
      <c r="G416" s="571">
        <v>759271</v>
      </c>
      <c r="H416" s="90" t="s">
        <v>984</v>
      </c>
      <c r="I416" s="572">
        <f>G414+G416</f>
        <v>2095342</v>
      </c>
    </row>
    <row r="417" spans="1:10" x14ac:dyDescent="0.2">
      <c r="A417" s="473" t="s">
        <v>938</v>
      </c>
      <c r="B417" s="388" t="s">
        <v>985</v>
      </c>
      <c r="C417" s="388" t="s">
        <v>484</v>
      </c>
      <c r="E417" s="389">
        <v>104550.6</v>
      </c>
      <c r="G417" s="389">
        <v>104550.6</v>
      </c>
      <c r="H417" s="390" t="s">
        <v>1054</v>
      </c>
      <c r="I417" s="570"/>
    </row>
    <row r="418" spans="1:10" x14ac:dyDescent="0.2">
      <c r="A418" s="461" t="s">
        <v>938</v>
      </c>
      <c r="B418" s="88" t="s">
        <v>985</v>
      </c>
      <c r="C418" s="88" t="s">
        <v>308</v>
      </c>
      <c r="D418" s="89"/>
      <c r="E418" s="89">
        <v>104550.6</v>
      </c>
      <c r="F418" s="89"/>
      <c r="G418" s="574">
        <v>104550.6</v>
      </c>
      <c r="H418" s="90" t="s">
        <v>469</v>
      </c>
      <c r="I418" s="462"/>
    </row>
    <row r="419" spans="1:10" x14ac:dyDescent="0.2">
      <c r="A419" s="473" t="s">
        <v>938</v>
      </c>
      <c r="B419" s="388" t="s">
        <v>470</v>
      </c>
      <c r="C419" s="388" t="s">
        <v>484</v>
      </c>
      <c r="E419" s="389">
        <v>12261.2</v>
      </c>
      <c r="G419" s="389">
        <v>12261.2</v>
      </c>
      <c r="H419" s="390" t="s">
        <v>1054</v>
      </c>
      <c r="I419" s="474"/>
    </row>
    <row r="420" spans="1:10" x14ac:dyDescent="0.2">
      <c r="A420" s="461" t="s">
        <v>938</v>
      </c>
      <c r="B420" s="88" t="s">
        <v>470</v>
      </c>
      <c r="C420" s="88" t="s">
        <v>308</v>
      </c>
      <c r="D420" s="89"/>
      <c r="E420" s="89">
        <v>12261.2</v>
      </c>
      <c r="F420" s="89"/>
      <c r="G420" s="574">
        <v>12261.2</v>
      </c>
      <c r="H420" s="90" t="s">
        <v>471</v>
      </c>
      <c r="I420" s="462"/>
    </row>
    <row r="421" spans="1:10" x14ac:dyDescent="0.2">
      <c r="A421" s="473" t="s">
        <v>938</v>
      </c>
      <c r="B421" s="388" t="s">
        <v>472</v>
      </c>
      <c r="C421" s="388" t="s">
        <v>484</v>
      </c>
      <c r="E421" s="389">
        <v>70800</v>
      </c>
      <c r="G421" s="389">
        <v>70800</v>
      </c>
      <c r="H421" s="390" t="s">
        <v>1054</v>
      </c>
      <c r="I421" s="474"/>
    </row>
    <row r="422" spans="1:10" x14ac:dyDescent="0.2">
      <c r="A422" s="461" t="s">
        <v>938</v>
      </c>
      <c r="B422" s="88" t="s">
        <v>472</v>
      </c>
      <c r="C422" s="88" t="s">
        <v>308</v>
      </c>
      <c r="D422" s="89"/>
      <c r="E422" s="89">
        <v>70800</v>
      </c>
      <c r="F422" s="89"/>
      <c r="G422" s="574">
        <v>70800</v>
      </c>
      <c r="H422" s="90" t="s">
        <v>473</v>
      </c>
      <c r="I422" s="462"/>
    </row>
    <row r="423" spans="1:10" x14ac:dyDescent="0.2">
      <c r="A423" s="473" t="s">
        <v>938</v>
      </c>
      <c r="B423" s="388" t="s">
        <v>474</v>
      </c>
      <c r="C423" s="388" t="s">
        <v>484</v>
      </c>
      <c r="E423" s="389">
        <v>210619.8</v>
      </c>
      <c r="G423" s="389">
        <v>210619.8</v>
      </c>
      <c r="H423" s="390" t="s">
        <v>1054</v>
      </c>
      <c r="I423" s="474"/>
    </row>
    <row r="424" spans="1:10" x14ac:dyDescent="0.2">
      <c r="A424" s="461" t="s">
        <v>938</v>
      </c>
      <c r="B424" s="88" t="s">
        <v>474</v>
      </c>
      <c r="C424" s="88" t="s">
        <v>308</v>
      </c>
      <c r="D424" s="89"/>
      <c r="E424" s="89">
        <v>210619.8</v>
      </c>
      <c r="F424" s="89"/>
      <c r="G424" s="574">
        <v>210619.8</v>
      </c>
      <c r="H424" s="90" t="s">
        <v>475</v>
      </c>
      <c r="I424" s="462"/>
    </row>
    <row r="425" spans="1:10" x14ac:dyDescent="0.2">
      <c r="A425" s="473" t="s">
        <v>938</v>
      </c>
      <c r="B425" s="388" t="s">
        <v>476</v>
      </c>
      <c r="C425" s="388" t="s">
        <v>484</v>
      </c>
      <c r="E425" s="389">
        <v>14506</v>
      </c>
      <c r="G425" s="389">
        <v>14506</v>
      </c>
      <c r="H425" s="390" t="s">
        <v>1054</v>
      </c>
      <c r="I425" s="474"/>
    </row>
    <row r="426" spans="1:10" x14ac:dyDescent="0.2">
      <c r="A426" s="461" t="s">
        <v>938</v>
      </c>
      <c r="B426" s="88" t="s">
        <v>476</v>
      </c>
      <c r="C426" s="88" t="s">
        <v>308</v>
      </c>
      <c r="D426" s="89"/>
      <c r="E426" s="89">
        <v>14506</v>
      </c>
      <c r="F426" s="89"/>
      <c r="G426" s="574">
        <v>14506</v>
      </c>
      <c r="H426" s="90" t="s">
        <v>477</v>
      </c>
      <c r="I426" s="462"/>
    </row>
    <row r="427" spans="1:10" x14ac:dyDescent="0.2">
      <c r="A427" s="473" t="s">
        <v>938</v>
      </c>
      <c r="B427" s="388" t="s">
        <v>478</v>
      </c>
      <c r="C427" s="388" t="s">
        <v>484</v>
      </c>
      <c r="E427" s="389">
        <v>167914</v>
      </c>
      <c r="G427" s="389">
        <v>167914</v>
      </c>
      <c r="H427" s="390" t="s">
        <v>1054</v>
      </c>
      <c r="I427" s="474"/>
    </row>
    <row r="428" spans="1:10" x14ac:dyDescent="0.2">
      <c r="A428" s="461" t="s">
        <v>938</v>
      </c>
      <c r="B428" s="88" t="s">
        <v>478</v>
      </c>
      <c r="C428" s="88" t="s">
        <v>308</v>
      </c>
      <c r="D428" s="89"/>
      <c r="E428" s="89">
        <v>167914</v>
      </c>
      <c r="F428" s="89"/>
      <c r="G428" s="574">
        <v>167914</v>
      </c>
      <c r="H428" s="90" t="s">
        <v>479</v>
      </c>
      <c r="I428" s="575">
        <f>G428+G426+G424+G422+G420+G418</f>
        <v>580651.6</v>
      </c>
    </row>
    <row r="429" spans="1:10" x14ac:dyDescent="0.2">
      <c r="A429" s="473" t="s">
        <v>938</v>
      </c>
      <c r="B429" s="388" t="s">
        <v>482</v>
      </c>
      <c r="C429" s="388" t="s">
        <v>484</v>
      </c>
      <c r="E429" s="389">
        <v>1655000</v>
      </c>
      <c r="G429" s="389">
        <v>1655000</v>
      </c>
      <c r="H429" s="390" t="s">
        <v>1054</v>
      </c>
      <c r="I429" s="474"/>
    </row>
    <row r="430" spans="1:10" x14ac:dyDescent="0.2">
      <c r="A430" s="461" t="s">
        <v>938</v>
      </c>
      <c r="B430" s="88" t="s">
        <v>482</v>
      </c>
      <c r="C430" s="88" t="s">
        <v>308</v>
      </c>
      <c r="D430" s="89"/>
      <c r="E430" s="89">
        <v>1655000</v>
      </c>
      <c r="F430" s="89"/>
      <c r="G430" s="403">
        <v>1655000</v>
      </c>
      <c r="H430" s="90" t="s">
        <v>483</v>
      </c>
      <c r="I430" s="573">
        <f>G430</f>
        <v>1655000</v>
      </c>
    </row>
    <row r="431" spans="1:10" x14ac:dyDescent="0.2">
      <c r="A431" s="473" t="s">
        <v>938</v>
      </c>
      <c r="B431" s="388" t="s">
        <v>484</v>
      </c>
      <c r="C431" s="388" t="s">
        <v>484</v>
      </c>
      <c r="E431" s="389">
        <v>28194</v>
      </c>
      <c r="G431" s="389">
        <v>28194</v>
      </c>
      <c r="H431" s="390" t="s">
        <v>1054</v>
      </c>
      <c r="I431" s="474"/>
    </row>
    <row r="432" spans="1:10" x14ac:dyDescent="0.2">
      <c r="A432" s="461" t="s">
        <v>938</v>
      </c>
      <c r="B432" s="88" t="s">
        <v>484</v>
      </c>
      <c r="C432" s="88" t="s">
        <v>308</v>
      </c>
      <c r="D432" s="89"/>
      <c r="E432" s="89">
        <v>28194</v>
      </c>
      <c r="F432" s="89"/>
      <c r="G432" s="576">
        <v>28194</v>
      </c>
      <c r="H432" s="90" t="s">
        <v>1097</v>
      </c>
      <c r="I432" s="577">
        <f>G432+G404+G398+G362</f>
        <v>500418.69999999995</v>
      </c>
      <c r="J432" s="94">
        <f>G406+G408+G410+G412+G414+G416+G418+G420+G422+G424+G426+G428+G430</f>
        <v>9984266.5999999996</v>
      </c>
    </row>
    <row r="433" spans="1:9" ht="13.5" thickBot="1" x14ac:dyDescent="0.25">
      <c r="A433" s="463" t="s">
        <v>938</v>
      </c>
      <c r="B433" s="464" t="s">
        <v>343</v>
      </c>
      <c r="C433" s="464" t="s">
        <v>308</v>
      </c>
      <c r="D433" s="465"/>
      <c r="E433" s="465">
        <v>19368781.02</v>
      </c>
      <c r="F433" s="465">
        <v>-1279</v>
      </c>
      <c r="G433" s="465">
        <v>19370060.02</v>
      </c>
      <c r="H433" s="466" t="s">
        <v>486</v>
      </c>
      <c r="I433" s="568"/>
    </row>
    <row r="434" spans="1:9" x14ac:dyDescent="0.2">
      <c r="A434" s="388" t="s">
        <v>487</v>
      </c>
      <c r="B434" s="388" t="s">
        <v>307</v>
      </c>
      <c r="C434" s="388" t="s">
        <v>484</v>
      </c>
      <c r="E434" s="389">
        <v>192640.86</v>
      </c>
      <c r="G434" s="389">
        <v>192640.86</v>
      </c>
      <c r="H434" s="390" t="s">
        <v>1054</v>
      </c>
    </row>
    <row r="435" spans="1:9" x14ac:dyDescent="0.2">
      <c r="A435" s="88" t="s">
        <v>487</v>
      </c>
      <c r="B435" s="88" t="s">
        <v>307</v>
      </c>
      <c r="C435" s="88" t="s">
        <v>308</v>
      </c>
      <c r="D435" s="89"/>
      <c r="E435" s="89">
        <v>192640.86</v>
      </c>
      <c r="F435" s="89"/>
      <c r="G435" s="89">
        <v>192640.86</v>
      </c>
      <c r="H435" s="90" t="s">
        <v>488</v>
      </c>
      <c r="I435" s="91"/>
    </row>
    <row r="436" spans="1:9" x14ac:dyDescent="0.2">
      <c r="A436" s="388" t="s">
        <v>487</v>
      </c>
      <c r="B436" s="388" t="s">
        <v>364</v>
      </c>
      <c r="C436" s="388" t="s">
        <v>399</v>
      </c>
      <c r="E436" s="389">
        <v>168.38</v>
      </c>
      <c r="G436" s="389">
        <v>168.38</v>
      </c>
      <c r="H436" s="390" t="s">
        <v>1036</v>
      </c>
    </row>
    <row r="437" spans="1:9" x14ac:dyDescent="0.2">
      <c r="A437" s="388" t="s">
        <v>487</v>
      </c>
      <c r="B437" s="388" t="s">
        <v>364</v>
      </c>
      <c r="C437" s="388" t="s">
        <v>484</v>
      </c>
      <c r="E437" s="389">
        <v>55899.71</v>
      </c>
      <c r="G437" s="389">
        <v>55899.71</v>
      </c>
      <c r="H437" s="390" t="s">
        <v>1054</v>
      </c>
    </row>
    <row r="438" spans="1:9" x14ac:dyDescent="0.2">
      <c r="A438" s="88" t="s">
        <v>487</v>
      </c>
      <c r="B438" s="88" t="s">
        <v>364</v>
      </c>
      <c r="C438" s="88" t="s">
        <v>308</v>
      </c>
      <c r="D438" s="89"/>
      <c r="E438" s="89">
        <v>56068.09</v>
      </c>
      <c r="F438" s="89"/>
      <c r="G438" s="89">
        <v>56068.09</v>
      </c>
      <c r="H438" s="90" t="s">
        <v>1301</v>
      </c>
      <c r="I438" s="91"/>
    </row>
    <row r="439" spans="1:9" x14ac:dyDescent="0.2">
      <c r="A439" s="388" t="s">
        <v>487</v>
      </c>
      <c r="B439" s="388" t="s">
        <v>309</v>
      </c>
      <c r="C439" s="388" t="s">
        <v>859</v>
      </c>
      <c r="E439" s="389">
        <v>5565.3</v>
      </c>
      <c r="G439" s="389">
        <v>5565.3</v>
      </c>
      <c r="H439" s="390" t="s">
        <v>1046</v>
      </c>
    </row>
    <row r="440" spans="1:9" x14ac:dyDescent="0.2">
      <c r="A440" s="388" t="s">
        <v>487</v>
      </c>
      <c r="B440" s="388" t="s">
        <v>309</v>
      </c>
      <c r="C440" s="388" t="s">
        <v>484</v>
      </c>
      <c r="E440" s="389">
        <v>18746.400000000001</v>
      </c>
      <c r="G440" s="389">
        <v>18746.400000000001</v>
      </c>
      <c r="H440" s="390" t="s">
        <v>1054</v>
      </c>
    </row>
    <row r="441" spans="1:9" x14ac:dyDescent="0.2">
      <c r="A441" s="88" t="s">
        <v>487</v>
      </c>
      <c r="B441" s="88" t="s">
        <v>309</v>
      </c>
      <c r="C441" s="88" t="s">
        <v>308</v>
      </c>
      <c r="D441" s="89"/>
      <c r="E441" s="89">
        <v>24311.7</v>
      </c>
      <c r="F441" s="89"/>
      <c r="G441" s="89">
        <v>24311.7</v>
      </c>
      <c r="H441" s="90" t="s">
        <v>1302</v>
      </c>
      <c r="I441" s="91"/>
    </row>
    <row r="442" spans="1:9" x14ac:dyDescent="0.2">
      <c r="A442" s="388" t="s">
        <v>487</v>
      </c>
      <c r="B442" s="388" t="s">
        <v>315</v>
      </c>
      <c r="C442" s="388" t="s">
        <v>484</v>
      </c>
      <c r="E442" s="389">
        <v>3290.18</v>
      </c>
      <c r="G442" s="389">
        <v>3290.18</v>
      </c>
      <c r="H442" s="390" t="s">
        <v>1054</v>
      </c>
    </row>
    <row r="443" spans="1:9" x14ac:dyDescent="0.2">
      <c r="A443" s="88" t="s">
        <v>487</v>
      </c>
      <c r="B443" s="88" t="s">
        <v>315</v>
      </c>
      <c r="C443" s="88" t="s">
        <v>308</v>
      </c>
      <c r="D443" s="89"/>
      <c r="E443" s="89">
        <v>3290.18</v>
      </c>
      <c r="F443" s="89"/>
      <c r="G443" s="89">
        <v>3290.18</v>
      </c>
      <c r="H443" s="90" t="s">
        <v>1303</v>
      </c>
      <c r="I443" s="91"/>
    </row>
    <row r="444" spans="1:9" x14ac:dyDescent="0.2">
      <c r="A444" s="388" t="s">
        <v>487</v>
      </c>
      <c r="B444" s="388" t="s">
        <v>319</v>
      </c>
      <c r="C444" s="388" t="s">
        <v>484</v>
      </c>
      <c r="E444" s="389">
        <v>6454.61</v>
      </c>
      <c r="G444" s="389">
        <v>6454.61</v>
      </c>
      <c r="H444" s="390" t="s">
        <v>1054</v>
      </c>
    </row>
    <row r="445" spans="1:9" x14ac:dyDescent="0.2">
      <c r="A445" s="88" t="s">
        <v>487</v>
      </c>
      <c r="B445" s="88" t="s">
        <v>319</v>
      </c>
      <c r="C445" s="88" t="s">
        <v>308</v>
      </c>
      <c r="D445" s="89"/>
      <c r="E445" s="89">
        <v>6454.61</v>
      </c>
      <c r="F445" s="89"/>
      <c r="G445" s="89">
        <v>6454.61</v>
      </c>
      <c r="H445" s="90" t="s">
        <v>489</v>
      </c>
      <c r="I445" s="91"/>
    </row>
    <row r="446" spans="1:9" x14ac:dyDescent="0.2">
      <c r="A446" s="388" t="s">
        <v>487</v>
      </c>
      <c r="B446" s="388" t="s">
        <v>822</v>
      </c>
      <c r="C446" s="388" t="s">
        <v>307</v>
      </c>
      <c r="E446" s="389">
        <v>4331.1099999999997</v>
      </c>
      <c r="G446" s="389">
        <v>4331.1099999999997</v>
      </c>
      <c r="H446" s="390" t="s">
        <v>1040</v>
      </c>
    </row>
    <row r="447" spans="1:9" x14ac:dyDescent="0.2">
      <c r="A447" s="388" t="s">
        <v>487</v>
      </c>
      <c r="B447" s="388" t="s">
        <v>822</v>
      </c>
      <c r="C447" s="388" t="s">
        <v>883</v>
      </c>
      <c r="E447" s="389">
        <v>310.27</v>
      </c>
      <c r="G447" s="389">
        <v>310.27</v>
      </c>
      <c r="H447" s="390" t="s">
        <v>1041</v>
      </c>
    </row>
    <row r="448" spans="1:9" x14ac:dyDescent="0.2">
      <c r="A448" s="388" t="s">
        <v>487</v>
      </c>
      <c r="B448" s="388" t="s">
        <v>822</v>
      </c>
      <c r="C448" s="388" t="s">
        <v>859</v>
      </c>
      <c r="E448" s="389">
        <v>186.58</v>
      </c>
      <c r="G448" s="389">
        <v>186.58</v>
      </c>
      <c r="H448" s="390" t="s">
        <v>1046</v>
      </c>
    </row>
    <row r="449" spans="1:9" x14ac:dyDescent="0.2">
      <c r="A449" s="388" t="s">
        <v>487</v>
      </c>
      <c r="B449" s="388" t="s">
        <v>822</v>
      </c>
      <c r="C449" s="388" t="s">
        <v>484</v>
      </c>
      <c r="E449" s="389">
        <v>29477.95</v>
      </c>
      <c r="G449" s="389">
        <v>29477.95</v>
      </c>
      <c r="H449" s="390" t="s">
        <v>1054</v>
      </c>
    </row>
    <row r="450" spans="1:9" x14ac:dyDescent="0.2">
      <c r="A450" s="88" t="s">
        <v>487</v>
      </c>
      <c r="B450" s="88" t="s">
        <v>822</v>
      </c>
      <c r="C450" s="88" t="s">
        <v>308</v>
      </c>
      <c r="D450" s="89"/>
      <c r="E450" s="89">
        <v>34305.910000000003</v>
      </c>
      <c r="F450" s="89"/>
      <c r="G450" s="89">
        <v>34305.910000000003</v>
      </c>
      <c r="H450" s="90" t="s">
        <v>490</v>
      </c>
      <c r="I450" s="91"/>
    </row>
    <row r="451" spans="1:9" x14ac:dyDescent="0.2">
      <c r="A451" s="88" t="s">
        <v>487</v>
      </c>
      <c r="B451" s="88" t="s">
        <v>343</v>
      </c>
      <c r="C451" s="88" t="s">
        <v>308</v>
      </c>
      <c r="D451" s="89"/>
      <c r="E451" s="89">
        <v>317071.34999999998</v>
      </c>
      <c r="F451" s="89"/>
      <c r="G451" s="89">
        <v>317071.34999999998</v>
      </c>
      <c r="H451" s="90" t="s">
        <v>491</v>
      </c>
      <c r="I451" s="91"/>
    </row>
    <row r="452" spans="1:9" x14ac:dyDescent="0.2">
      <c r="A452" s="388" t="s">
        <v>492</v>
      </c>
      <c r="B452" s="388" t="s">
        <v>307</v>
      </c>
      <c r="C452" s="388" t="s">
        <v>484</v>
      </c>
      <c r="E452" s="389">
        <v>143500</v>
      </c>
      <c r="G452" s="389">
        <v>143500</v>
      </c>
      <c r="H452" s="390" t="s">
        <v>1054</v>
      </c>
    </row>
    <row r="453" spans="1:9" x14ac:dyDescent="0.2">
      <c r="A453" s="88" t="s">
        <v>492</v>
      </c>
      <c r="B453" s="88" t="s">
        <v>307</v>
      </c>
      <c r="C453" s="88" t="s">
        <v>308</v>
      </c>
      <c r="D453" s="89"/>
      <c r="E453" s="89">
        <v>143500</v>
      </c>
      <c r="F453" s="89"/>
      <c r="G453" s="402">
        <v>143500</v>
      </c>
      <c r="H453" s="90" t="s">
        <v>493</v>
      </c>
      <c r="I453" s="91"/>
    </row>
    <row r="454" spans="1:9" x14ac:dyDescent="0.2">
      <c r="A454" s="388" t="s">
        <v>492</v>
      </c>
      <c r="B454" s="388" t="s">
        <v>319</v>
      </c>
      <c r="C454" s="388" t="s">
        <v>484</v>
      </c>
      <c r="E454" s="389">
        <v>58011.839999999997</v>
      </c>
      <c r="G454" s="389">
        <v>58011.839999999997</v>
      </c>
      <c r="H454" s="390" t="s">
        <v>1054</v>
      </c>
    </row>
    <row r="455" spans="1:9" x14ac:dyDescent="0.2">
      <c r="A455" s="88" t="s">
        <v>492</v>
      </c>
      <c r="B455" s="88" t="s">
        <v>319</v>
      </c>
      <c r="C455" s="88" t="s">
        <v>308</v>
      </c>
      <c r="D455" s="89"/>
      <c r="E455" s="89">
        <v>58011.839999999997</v>
      </c>
      <c r="F455" s="89"/>
      <c r="G455" s="89">
        <v>58011.839999999997</v>
      </c>
      <c r="H455" s="90" t="s">
        <v>494</v>
      </c>
      <c r="I455" s="91"/>
    </row>
    <row r="456" spans="1:9" x14ac:dyDescent="0.2">
      <c r="A456" s="88" t="s">
        <v>492</v>
      </c>
      <c r="B456" s="88" t="s">
        <v>343</v>
      </c>
      <c r="C456" s="88" t="s">
        <v>308</v>
      </c>
      <c r="D456" s="89"/>
      <c r="E456" s="89">
        <v>201511.84</v>
      </c>
      <c r="F456" s="89"/>
      <c r="G456" s="89">
        <v>201511.84</v>
      </c>
      <c r="H456" s="90" t="s">
        <v>495</v>
      </c>
      <c r="I456" s="91"/>
    </row>
    <row r="457" spans="1:9" x14ac:dyDescent="0.2">
      <c r="A457" s="388" t="s">
        <v>496</v>
      </c>
      <c r="B457" s="388" t="s">
        <v>307</v>
      </c>
      <c r="C457" s="388" t="s">
        <v>484</v>
      </c>
      <c r="E457" s="389">
        <v>15900</v>
      </c>
      <c r="G457" s="389">
        <v>15900</v>
      </c>
      <c r="H457" s="390" t="s">
        <v>1054</v>
      </c>
    </row>
    <row r="458" spans="1:9" x14ac:dyDescent="0.2">
      <c r="A458" s="88" t="s">
        <v>496</v>
      </c>
      <c r="B458" s="88" t="s">
        <v>307</v>
      </c>
      <c r="C458" s="88" t="s">
        <v>308</v>
      </c>
      <c r="D458" s="89"/>
      <c r="E458" s="89">
        <v>15900</v>
      </c>
      <c r="F458" s="89"/>
      <c r="G458" s="402">
        <v>15900</v>
      </c>
      <c r="H458" s="90" t="s">
        <v>497</v>
      </c>
      <c r="I458" s="91"/>
    </row>
    <row r="459" spans="1:9" x14ac:dyDescent="0.2">
      <c r="A459" s="388" t="s">
        <v>496</v>
      </c>
      <c r="B459" s="388" t="s">
        <v>319</v>
      </c>
      <c r="C459" s="388" t="s">
        <v>484</v>
      </c>
      <c r="E459" s="389">
        <v>224336.13</v>
      </c>
      <c r="G459" s="389">
        <v>224336.13</v>
      </c>
      <c r="H459" s="390" t="s">
        <v>1054</v>
      </c>
    </row>
    <row r="460" spans="1:9" x14ac:dyDescent="0.2">
      <c r="A460" s="88" t="s">
        <v>496</v>
      </c>
      <c r="B460" s="88" t="s">
        <v>319</v>
      </c>
      <c r="C460" s="88" t="s">
        <v>308</v>
      </c>
      <c r="D460" s="89"/>
      <c r="E460" s="89">
        <v>224336.13</v>
      </c>
      <c r="F460" s="89"/>
      <c r="G460" s="402">
        <v>224336.13</v>
      </c>
      <c r="H460" s="90" t="s">
        <v>1304</v>
      </c>
      <c r="I460" s="91"/>
    </row>
    <row r="461" spans="1:9" x14ac:dyDescent="0.2">
      <c r="A461" s="388" t="s">
        <v>496</v>
      </c>
      <c r="B461" s="388" t="s">
        <v>326</v>
      </c>
      <c r="C461" s="388" t="s">
        <v>484</v>
      </c>
      <c r="E461" s="389">
        <v>100241.73</v>
      </c>
      <c r="G461" s="389">
        <v>100241.73</v>
      </c>
      <c r="H461" s="390" t="s">
        <v>1054</v>
      </c>
    </row>
    <row r="462" spans="1:9" x14ac:dyDescent="0.2">
      <c r="A462" s="88" t="s">
        <v>496</v>
      </c>
      <c r="B462" s="88" t="s">
        <v>326</v>
      </c>
      <c r="C462" s="88" t="s">
        <v>308</v>
      </c>
      <c r="D462" s="89"/>
      <c r="E462" s="89">
        <v>100241.73</v>
      </c>
      <c r="F462" s="89"/>
      <c r="G462" s="402">
        <v>100241.73</v>
      </c>
      <c r="H462" s="90" t="s">
        <v>1305</v>
      </c>
      <c r="I462" s="91"/>
    </row>
    <row r="463" spans="1:9" x14ac:dyDescent="0.2">
      <c r="A463" s="88" t="s">
        <v>496</v>
      </c>
      <c r="B463" s="88" t="s">
        <v>343</v>
      </c>
      <c r="C463" s="88" t="s">
        <v>308</v>
      </c>
      <c r="D463" s="89"/>
      <c r="E463" s="89">
        <v>340477.86</v>
      </c>
      <c r="F463" s="89"/>
      <c r="G463" s="89">
        <v>340477.86</v>
      </c>
      <c r="H463" s="90" t="s">
        <v>497</v>
      </c>
      <c r="I463" s="91"/>
    </row>
    <row r="464" spans="1:9" x14ac:dyDescent="0.2">
      <c r="A464" s="388" t="s">
        <v>499</v>
      </c>
      <c r="B464" s="388" t="s">
        <v>307</v>
      </c>
      <c r="C464" s="388" t="s">
        <v>484</v>
      </c>
      <c r="E464" s="389">
        <v>7459</v>
      </c>
      <c r="G464" s="389">
        <v>7459</v>
      </c>
      <c r="H464" s="390" t="s">
        <v>1054</v>
      </c>
    </row>
    <row r="465" spans="1:9" x14ac:dyDescent="0.2">
      <c r="A465" s="88" t="s">
        <v>499</v>
      </c>
      <c r="B465" s="88" t="s">
        <v>307</v>
      </c>
      <c r="C465" s="88" t="s">
        <v>308</v>
      </c>
      <c r="D465" s="89"/>
      <c r="E465" s="89">
        <v>7459</v>
      </c>
      <c r="F465" s="89"/>
      <c r="G465" s="89">
        <v>7459</v>
      </c>
      <c r="H465" s="90" t="s">
        <v>1306</v>
      </c>
      <c r="I465" s="91"/>
    </row>
    <row r="466" spans="1:9" x14ac:dyDescent="0.2">
      <c r="A466" s="388" t="s">
        <v>499</v>
      </c>
      <c r="B466" s="388" t="s">
        <v>315</v>
      </c>
      <c r="C466" s="388" t="s">
        <v>484</v>
      </c>
      <c r="E466" s="389">
        <v>5978</v>
      </c>
      <c r="G466" s="389">
        <v>5978</v>
      </c>
      <c r="H466" s="390" t="s">
        <v>1054</v>
      </c>
    </row>
    <row r="467" spans="1:9" x14ac:dyDescent="0.2">
      <c r="A467" s="88" t="s">
        <v>499</v>
      </c>
      <c r="B467" s="88" t="s">
        <v>315</v>
      </c>
      <c r="C467" s="88" t="s">
        <v>308</v>
      </c>
      <c r="D467" s="89"/>
      <c r="E467" s="89">
        <v>5978</v>
      </c>
      <c r="F467" s="89"/>
      <c r="G467" s="89">
        <v>5978</v>
      </c>
      <c r="H467" s="90" t="s">
        <v>1307</v>
      </c>
      <c r="I467" s="91"/>
    </row>
    <row r="468" spans="1:9" x14ac:dyDescent="0.2">
      <c r="A468" s="388" t="s">
        <v>499</v>
      </c>
      <c r="B468" s="388" t="s">
        <v>319</v>
      </c>
      <c r="C468" s="388" t="s">
        <v>484</v>
      </c>
      <c r="E468" s="389">
        <v>105000</v>
      </c>
      <c r="G468" s="389">
        <v>105000</v>
      </c>
      <c r="H468" s="390" t="s">
        <v>1054</v>
      </c>
    </row>
    <row r="469" spans="1:9" x14ac:dyDescent="0.2">
      <c r="A469" s="88" t="s">
        <v>499</v>
      </c>
      <c r="B469" s="88" t="s">
        <v>319</v>
      </c>
      <c r="C469" s="88" t="s">
        <v>308</v>
      </c>
      <c r="D469" s="89"/>
      <c r="E469" s="89">
        <v>105000</v>
      </c>
      <c r="F469" s="89"/>
      <c r="G469" s="89">
        <v>105000</v>
      </c>
      <c r="H469" s="90" t="s">
        <v>500</v>
      </c>
      <c r="I469" s="91"/>
    </row>
    <row r="470" spans="1:9" x14ac:dyDescent="0.2">
      <c r="A470" s="88" t="s">
        <v>499</v>
      </c>
      <c r="B470" s="88" t="s">
        <v>343</v>
      </c>
      <c r="C470" s="88" t="s">
        <v>308</v>
      </c>
      <c r="D470" s="89"/>
      <c r="E470" s="89">
        <v>118437</v>
      </c>
      <c r="F470" s="89"/>
      <c r="G470" s="89">
        <v>118437</v>
      </c>
      <c r="H470" s="90" t="s">
        <v>276</v>
      </c>
      <c r="I470" s="91"/>
    </row>
    <row r="471" spans="1:9" x14ac:dyDescent="0.2">
      <c r="A471" s="388" t="s">
        <v>501</v>
      </c>
      <c r="B471" s="388" t="s">
        <v>315</v>
      </c>
      <c r="C471" s="388" t="s">
        <v>484</v>
      </c>
      <c r="E471" s="389">
        <v>309450</v>
      </c>
      <c r="G471" s="389">
        <v>309450</v>
      </c>
      <c r="H471" s="390" t="s">
        <v>1054</v>
      </c>
    </row>
    <row r="472" spans="1:9" x14ac:dyDescent="0.2">
      <c r="A472" s="88" t="s">
        <v>501</v>
      </c>
      <c r="B472" s="88" t="s">
        <v>315</v>
      </c>
      <c r="C472" s="88" t="s">
        <v>308</v>
      </c>
      <c r="D472" s="89"/>
      <c r="E472" s="89">
        <v>309450</v>
      </c>
      <c r="F472" s="89"/>
      <c r="G472" s="89">
        <v>309450</v>
      </c>
      <c r="H472" s="90" t="s">
        <v>502</v>
      </c>
      <c r="I472" s="91"/>
    </row>
    <row r="473" spans="1:9" x14ac:dyDescent="0.2">
      <c r="A473" s="88" t="s">
        <v>501</v>
      </c>
      <c r="B473" s="88" t="s">
        <v>343</v>
      </c>
      <c r="C473" s="88" t="s">
        <v>308</v>
      </c>
      <c r="D473" s="89"/>
      <c r="E473" s="89">
        <v>309450</v>
      </c>
      <c r="F473" s="89"/>
      <c r="G473" s="89">
        <v>309450</v>
      </c>
      <c r="H473" s="90" t="s">
        <v>503</v>
      </c>
      <c r="I473" s="91"/>
    </row>
    <row r="474" spans="1:9" x14ac:dyDescent="0.2">
      <c r="A474" s="388" t="s">
        <v>504</v>
      </c>
      <c r="B474" s="388" t="s">
        <v>307</v>
      </c>
      <c r="C474" s="388" t="s">
        <v>484</v>
      </c>
      <c r="E474" s="389">
        <v>157600</v>
      </c>
      <c r="G474" s="389">
        <v>157600</v>
      </c>
      <c r="H474" s="390" t="s">
        <v>1054</v>
      </c>
    </row>
    <row r="475" spans="1:9" x14ac:dyDescent="0.2">
      <c r="A475" s="88" t="s">
        <v>504</v>
      </c>
      <c r="B475" s="88" t="s">
        <v>307</v>
      </c>
      <c r="C475" s="88" t="s">
        <v>308</v>
      </c>
      <c r="D475" s="89"/>
      <c r="E475" s="89">
        <v>157600</v>
      </c>
      <c r="F475" s="89"/>
      <c r="G475" s="89">
        <v>157600</v>
      </c>
      <c r="H475" s="90" t="s">
        <v>505</v>
      </c>
      <c r="I475" s="91"/>
    </row>
    <row r="476" spans="1:9" x14ac:dyDescent="0.2">
      <c r="A476" s="388" t="s">
        <v>504</v>
      </c>
      <c r="B476" s="388" t="s">
        <v>319</v>
      </c>
      <c r="C476" s="388" t="s">
        <v>484</v>
      </c>
      <c r="E476" s="389">
        <v>1635</v>
      </c>
      <c r="G476" s="389">
        <v>1635</v>
      </c>
      <c r="H476" s="390" t="s">
        <v>1054</v>
      </c>
    </row>
    <row r="477" spans="1:9" x14ac:dyDescent="0.2">
      <c r="A477" s="88" t="s">
        <v>504</v>
      </c>
      <c r="B477" s="88" t="s">
        <v>319</v>
      </c>
      <c r="C477" s="88" t="s">
        <v>308</v>
      </c>
      <c r="D477" s="89"/>
      <c r="E477" s="89">
        <v>1635</v>
      </c>
      <c r="F477" s="89"/>
      <c r="G477" s="89">
        <v>1635</v>
      </c>
      <c r="H477" s="90" t="s">
        <v>848</v>
      </c>
      <c r="I477" s="91"/>
    </row>
    <row r="478" spans="1:9" x14ac:dyDescent="0.2">
      <c r="A478" s="88" t="s">
        <v>504</v>
      </c>
      <c r="B478" s="88" t="s">
        <v>343</v>
      </c>
      <c r="C478" s="88" t="s">
        <v>308</v>
      </c>
      <c r="D478" s="89"/>
      <c r="E478" s="89">
        <v>159235</v>
      </c>
      <c r="F478" s="89"/>
      <c r="G478" s="89">
        <v>159235</v>
      </c>
      <c r="H478" s="90" t="s">
        <v>505</v>
      </c>
      <c r="I478" s="91"/>
    </row>
    <row r="479" spans="1:9" x14ac:dyDescent="0.2">
      <c r="A479" s="388" t="s">
        <v>506</v>
      </c>
      <c r="B479" s="388" t="s">
        <v>307</v>
      </c>
      <c r="C479" s="388" t="s">
        <v>484</v>
      </c>
      <c r="E479" s="389">
        <v>184184.4</v>
      </c>
      <c r="G479" s="389">
        <v>184184.4</v>
      </c>
      <c r="H479" s="390" t="s">
        <v>1054</v>
      </c>
    </row>
    <row r="480" spans="1:9" x14ac:dyDescent="0.2">
      <c r="A480" s="88" t="s">
        <v>506</v>
      </c>
      <c r="B480" s="88" t="s">
        <v>307</v>
      </c>
      <c r="C480" s="88" t="s">
        <v>308</v>
      </c>
      <c r="D480" s="89"/>
      <c r="E480" s="89">
        <v>184184.4</v>
      </c>
      <c r="F480" s="89"/>
      <c r="G480" s="402">
        <v>184184.4</v>
      </c>
      <c r="H480" s="90" t="s">
        <v>507</v>
      </c>
      <c r="I480" s="91"/>
    </row>
    <row r="481" spans="1:9" x14ac:dyDescent="0.2">
      <c r="A481" s="88" t="s">
        <v>506</v>
      </c>
      <c r="B481" s="88" t="s">
        <v>343</v>
      </c>
      <c r="C481" s="88" t="s">
        <v>308</v>
      </c>
      <c r="D481" s="89"/>
      <c r="E481" s="89">
        <v>184184.4</v>
      </c>
      <c r="F481" s="89"/>
      <c r="G481" s="89">
        <v>184184.4</v>
      </c>
      <c r="H481" s="90" t="s">
        <v>559</v>
      </c>
      <c r="I481" s="91"/>
    </row>
    <row r="482" spans="1:9" x14ac:dyDescent="0.2">
      <c r="A482" s="388" t="s">
        <v>627</v>
      </c>
      <c r="B482" s="388" t="s">
        <v>307</v>
      </c>
      <c r="C482" s="388" t="s">
        <v>484</v>
      </c>
      <c r="E482" s="389">
        <v>1851940</v>
      </c>
      <c r="G482" s="389">
        <v>1851940</v>
      </c>
      <c r="H482" s="390" t="s">
        <v>1054</v>
      </c>
    </row>
    <row r="483" spans="1:9" x14ac:dyDescent="0.2">
      <c r="A483" s="88" t="s">
        <v>627</v>
      </c>
      <c r="B483" s="88" t="s">
        <v>307</v>
      </c>
      <c r="C483" s="88" t="s">
        <v>308</v>
      </c>
      <c r="D483" s="89"/>
      <c r="E483" s="89">
        <v>1851940</v>
      </c>
      <c r="F483" s="89"/>
      <c r="G483" s="89">
        <v>1851940</v>
      </c>
      <c r="H483" s="90" t="s">
        <v>628</v>
      </c>
      <c r="I483" s="91"/>
    </row>
    <row r="484" spans="1:9" x14ac:dyDescent="0.2">
      <c r="A484" s="88" t="s">
        <v>627</v>
      </c>
      <c r="B484" s="88" t="s">
        <v>343</v>
      </c>
      <c r="C484" s="88" t="s">
        <v>308</v>
      </c>
      <c r="D484" s="89"/>
      <c r="E484" s="89">
        <v>1851940</v>
      </c>
      <c r="F484" s="89"/>
      <c r="G484" s="89">
        <v>1851940</v>
      </c>
      <c r="H484" s="90" t="s">
        <v>628</v>
      </c>
      <c r="I484" s="91"/>
    </row>
    <row r="485" spans="1:9" x14ac:dyDescent="0.2">
      <c r="A485" s="388" t="s">
        <v>743</v>
      </c>
      <c r="B485" s="388" t="s">
        <v>487</v>
      </c>
      <c r="C485" s="388" t="s">
        <v>484</v>
      </c>
      <c r="E485" s="389">
        <v>309450</v>
      </c>
      <c r="G485" s="389">
        <v>309450</v>
      </c>
      <c r="H485" s="390" t="s">
        <v>1054</v>
      </c>
    </row>
    <row r="486" spans="1:9" x14ac:dyDescent="0.2">
      <c r="A486" s="88" t="s">
        <v>743</v>
      </c>
      <c r="B486" s="88" t="s">
        <v>487</v>
      </c>
      <c r="C486" s="88" t="s">
        <v>308</v>
      </c>
      <c r="D486" s="89"/>
      <c r="E486" s="89">
        <v>309450</v>
      </c>
      <c r="F486" s="89"/>
      <c r="G486" s="89">
        <v>309450</v>
      </c>
      <c r="H486" s="90" t="s">
        <v>774</v>
      </c>
      <c r="I486" s="91"/>
    </row>
    <row r="487" spans="1:9" x14ac:dyDescent="0.2">
      <c r="A487" s="388" t="s">
        <v>743</v>
      </c>
      <c r="B487" s="388" t="s">
        <v>745</v>
      </c>
      <c r="C487" s="388" t="s">
        <v>484</v>
      </c>
      <c r="E487" s="389">
        <v>2055574.53</v>
      </c>
      <c r="G487" s="389">
        <v>2055574.53</v>
      </c>
      <c r="H487" s="390" t="s">
        <v>1054</v>
      </c>
    </row>
    <row r="488" spans="1:9" x14ac:dyDescent="0.2">
      <c r="A488" s="88" t="s">
        <v>743</v>
      </c>
      <c r="B488" s="88" t="s">
        <v>745</v>
      </c>
      <c r="C488" s="88" t="s">
        <v>308</v>
      </c>
      <c r="D488" s="89"/>
      <c r="E488" s="89">
        <v>2055574.53</v>
      </c>
      <c r="F488" s="89"/>
      <c r="G488" s="89">
        <v>2055574.53</v>
      </c>
      <c r="H488" s="90" t="s">
        <v>746</v>
      </c>
      <c r="I488" s="91"/>
    </row>
    <row r="489" spans="1:9" x14ac:dyDescent="0.2">
      <c r="A489" s="388" t="s">
        <v>743</v>
      </c>
      <c r="B489" s="388" t="s">
        <v>749</v>
      </c>
      <c r="C489" s="388" t="s">
        <v>484</v>
      </c>
      <c r="E489" s="389">
        <v>840709.1</v>
      </c>
      <c r="G489" s="389">
        <v>840709.1</v>
      </c>
      <c r="H489" s="390" t="s">
        <v>1054</v>
      </c>
    </row>
    <row r="490" spans="1:9" x14ac:dyDescent="0.2">
      <c r="A490" s="88" t="s">
        <v>743</v>
      </c>
      <c r="B490" s="88" t="s">
        <v>749</v>
      </c>
      <c r="C490" s="88" t="s">
        <v>308</v>
      </c>
      <c r="D490" s="89"/>
      <c r="E490" s="89">
        <v>840709.1</v>
      </c>
      <c r="F490" s="89"/>
      <c r="G490" s="89">
        <v>840709.1</v>
      </c>
      <c r="H490" s="90" t="s">
        <v>935</v>
      </c>
      <c r="I490" s="91"/>
    </row>
    <row r="491" spans="1:9" x14ac:dyDescent="0.2">
      <c r="A491" s="388" t="s">
        <v>743</v>
      </c>
      <c r="B491" s="388" t="s">
        <v>750</v>
      </c>
      <c r="C491" s="388" t="s">
        <v>484</v>
      </c>
      <c r="E491" s="389">
        <v>281726.8</v>
      </c>
      <c r="G491" s="389">
        <v>281726.8</v>
      </c>
      <c r="H491" s="390" t="s">
        <v>1054</v>
      </c>
    </row>
    <row r="492" spans="1:9" x14ac:dyDescent="0.2">
      <c r="A492" s="88" t="s">
        <v>743</v>
      </c>
      <c r="B492" s="88" t="s">
        <v>750</v>
      </c>
      <c r="C492" s="88" t="s">
        <v>308</v>
      </c>
      <c r="D492" s="89"/>
      <c r="E492" s="89">
        <v>281726.8</v>
      </c>
      <c r="F492" s="89"/>
      <c r="G492" s="89">
        <v>281726.8</v>
      </c>
      <c r="H492" s="90" t="s">
        <v>1099</v>
      </c>
      <c r="I492" s="91"/>
    </row>
    <row r="493" spans="1:9" x14ac:dyDescent="0.2">
      <c r="A493" s="388" t="s">
        <v>743</v>
      </c>
      <c r="B493" s="388" t="s">
        <v>752</v>
      </c>
      <c r="C493" s="388" t="s">
        <v>484</v>
      </c>
      <c r="E493" s="389">
        <v>1068497.73</v>
      </c>
      <c r="G493" s="389">
        <v>1068497.73</v>
      </c>
      <c r="H493" s="390" t="s">
        <v>1054</v>
      </c>
    </row>
    <row r="494" spans="1:9" x14ac:dyDescent="0.2">
      <c r="A494" s="88" t="s">
        <v>743</v>
      </c>
      <c r="B494" s="88" t="s">
        <v>752</v>
      </c>
      <c r="C494" s="88" t="s">
        <v>308</v>
      </c>
      <c r="D494" s="89"/>
      <c r="E494" s="89">
        <v>1068497.73</v>
      </c>
      <c r="F494" s="89"/>
      <c r="G494" s="89">
        <v>1068497.73</v>
      </c>
      <c r="H494" s="90" t="s">
        <v>753</v>
      </c>
      <c r="I494" s="91"/>
    </row>
    <row r="495" spans="1:9" x14ac:dyDescent="0.2">
      <c r="A495" s="388" t="s">
        <v>743</v>
      </c>
      <c r="B495" s="388" t="s">
        <v>754</v>
      </c>
      <c r="C495" s="388" t="s">
        <v>484</v>
      </c>
      <c r="E495" s="389">
        <v>2546582.69</v>
      </c>
      <c r="G495" s="389">
        <v>2546582.69</v>
      </c>
      <c r="H495" s="390" t="s">
        <v>1054</v>
      </c>
    </row>
    <row r="496" spans="1:9" x14ac:dyDescent="0.2">
      <c r="A496" s="88" t="s">
        <v>743</v>
      </c>
      <c r="B496" s="88" t="s">
        <v>754</v>
      </c>
      <c r="C496" s="88" t="s">
        <v>308</v>
      </c>
      <c r="D496" s="89"/>
      <c r="E496" s="89">
        <v>2546582.69</v>
      </c>
      <c r="F496" s="89"/>
      <c r="G496" s="89">
        <v>2546582.69</v>
      </c>
      <c r="H496" s="90" t="s">
        <v>564</v>
      </c>
      <c r="I496" s="91"/>
    </row>
    <row r="497" spans="1:9" x14ac:dyDescent="0.2">
      <c r="A497" s="388" t="s">
        <v>743</v>
      </c>
      <c r="B497" s="388" t="s">
        <v>755</v>
      </c>
      <c r="C497" s="388" t="s">
        <v>484</v>
      </c>
      <c r="E497" s="389">
        <v>8020521</v>
      </c>
      <c r="G497" s="389">
        <v>8020521</v>
      </c>
      <c r="H497" s="390" t="s">
        <v>1054</v>
      </c>
    </row>
    <row r="498" spans="1:9" x14ac:dyDescent="0.2">
      <c r="A498" s="88" t="s">
        <v>743</v>
      </c>
      <c r="B498" s="88" t="s">
        <v>755</v>
      </c>
      <c r="C498" s="88" t="s">
        <v>308</v>
      </c>
      <c r="D498" s="89"/>
      <c r="E498" s="89">
        <v>8020521</v>
      </c>
      <c r="F498" s="89"/>
      <c r="G498" s="89">
        <v>8020521</v>
      </c>
      <c r="H498" s="90" t="s">
        <v>565</v>
      </c>
      <c r="I498" s="91"/>
    </row>
    <row r="499" spans="1:9" x14ac:dyDescent="0.2">
      <c r="A499" s="388" t="s">
        <v>743</v>
      </c>
      <c r="B499" s="388" t="s">
        <v>1100</v>
      </c>
      <c r="C499" s="388" t="s">
        <v>484</v>
      </c>
      <c r="E499" s="389">
        <v>1655000</v>
      </c>
      <c r="G499" s="389">
        <v>1655000</v>
      </c>
      <c r="H499" s="390" t="s">
        <v>1054</v>
      </c>
    </row>
    <row r="500" spans="1:9" x14ac:dyDescent="0.2">
      <c r="A500" s="88" t="s">
        <v>743</v>
      </c>
      <c r="B500" s="88" t="s">
        <v>1100</v>
      </c>
      <c r="C500" s="88" t="s">
        <v>308</v>
      </c>
      <c r="D500" s="89"/>
      <c r="E500" s="89">
        <v>1655000</v>
      </c>
      <c r="F500" s="89"/>
      <c r="G500" s="89">
        <v>1655000</v>
      </c>
      <c r="H500" s="90" t="s">
        <v>1101</v>
      </c>
      <c r="I500" s="91"/>
    </row>
    <row r="501" spans="1:9" x14ac:dyDescent="0.2">
      <c r="A501" s="388" t="s">
        <v>743</v>
      </c>
      <c r="B501" s="388" t="s">
        <v>756</v>
      </c>
      <c r="C501" s="388" t="s">
        <v>484</v>
      </c>
      <c r="E501" s="389">
        <v>350296</v>
      </c>
      <c r="G501" s="389">
        <v>350296</v>
      </c>
      <c r="H501" s="390" t="s">
        <v>1054</v>
      </c>
    </row>
    <row r="502" spans="1:9" x14ac:dyDescent="0.2">
      <c r="A502" s="88" t="s">
        <v>743</v>
      </c>
      <c r="B502" s="88" t="s">
        <v>756</v>
      </c>
      <c r="C502" s="88" t="s">
        <v>308</v>
      </c>
      <c r="D502" s="89"/>
      <c r="E502" s="89">
        <v>350296</v>
      </c>
      <c r="F502" s="89"/>
      <c r="G502" s="89">
        <v>350296</v>
      </c>
      <c r="H502" s="90" t="s">
        <v>1104</v>
      </c>
      <c r="I502" s="91"/>
    </row>
    <row r="503" spans="1:9" x14ac:dyDescent="0.2">
      <c r="A503" s="388" t="s">
        <v>743</v>
      </c>
      <c r="B503" s="388" t="s">
        <v>758</v>
      </c>
      <c r="C503" s="388" t="s">
        <v>484</v>
      </c>
      <c r="E503" s="389">
        <v>1915.9</v>
      </c>
      <c r="G503" s="389">
        <v>1915.9</v>
      </c>
      <c r="H503" s="390" t="s">
        <v>1054</v>
      </c>
    </row>
    <row r="504" spans="1:9" x14ac:dyDescent="0.2">
      <c r="A504" s="88" t="s">
        <v>743</v>
      </c>
      <c r="B504" s="88" t="s">
        <v>758</v>
      </c>
      <c r="C504" s="88" t="s">
        <v>308</v>
      </c>
      <c r="D504" s="89"/>
      <c r="E504" s="89">
        <v>1915.9</v>
      </c>
      <c r="F504" s="89"/>
      <c r="G504" s="89">
        <v>1915.9</v>
      </c>
      <c r="H504" s="90" t="s">
        <v>776</v>
      </c>
      <c r="I504" s="91"/>
    </row>
    <row r="505" spans="1:9" x14ac:dyDescent="0.2">
      <c r="A505" s="88" t="s">
        <v>743</v>
      </c>
      <c r="B505" s="88" t="s">
        <v>343</v>
      </c>
      <c r="C505" s="88" t="s">
        <v>308</v>
      </c>
      <c r="D505" s="89"/>
      <c r="E505" s="89">
        <v>17130273.75</v>
      </c>
      <c r="F505" s="89"/>
      <c r="G505" s="89">
        <v>17130273.75</v>
      </c>
      <c r="H505" s="90"/>
      <c r="I505" s="91"/>
    </row>
    <row r="506" spans="1:9" x14ac:dyDescent="0.2">
      <c r="A506" s="388" t="s">
        <v>761</v>
      </c>
      <c r="B506" s="388" t="s">
        <v>745</v>
      </c>
      <c r="C506" s="388" t="s">
        <v>484</v>
      </c>
      <c r="E506" s="389">
        <v>759234.05</v>
      </c>
      <c r="G506" s="389">
        <v>759234.05</v>
      </c>
      <c r="H506" s="390" t="s">
        <v>1054</v>
      </c>
    </row>
    <row r="507" spans="1:9" x14ac:dyDescent="0.2">
      <c r="A507" s="88" t="s">
        <v>761</v>
      </c>
      <c r="B507" s="88" t="s">
        <v>745</v>
      </c>
      <c r="C507" s="88" t="s">
        <v>308</v>
      </c>
      <c r="D507" s="89"/>
      <c r="E507" s="89">
        <v>759234.05</v>
      </c>
      <c r="F507" s="89"/>
      <c r="G507" s="89">
        <v>759234.05</v>
      </c>
      <c r="H507" s="90" t="s">
        <v>746</v>
      </c>
      <c r="I507" s="91"/>
    </row>
    <row r="508" spans="1:9" x14ac:dyDescent="0.2">
      <c r="A508" s="388" t="s">
        <v>761</v>
      </c>
      <c r="B508" s="388" t="s">
        <v>750</v>
      </c>
      <c r="C508" s="388" t="s">
        <v>484</v>
      </c>
      <c r="E508" s="389">
        <v>190448.8</v>
      </c>
      <c r="G508" s="389">
        <v>190448.8</v>
      </c>
      <c r="H508" s="390" t="s">
        <v>1054</v>
      </c>
    </row>
    <row r="509" spans="1:9" x14ac:dyDescent="0.2">
      <c r="A509" s="88" t="s">
        <v>761</v>
      </c>
      <c r="B509" s="88" t="s">
        <v>750</v>
      </c>
      <c r="C509" s="88" t="s">
        <v>308</v>
      </c>
      <c r="D509" s="89"/>
      <c r="E509" s="89">
        <v>190448.8</v>
      </c>
      <c r="F509" s="89"/>
      <c r="G509" s="89">
        <v>190448.8</v>
      </c>
      <c r="H509" s="90" t="s">
        <v>1099</v>
      </c>
      <c r="I509" s="91"/>
    </row>
    <row r="510" spans="1:9" x14ac:dyDescent="0.2">
      <c r="A510" s="388" t="s">
        <v>761</v>
      </c>
      <c r="B510" s="388" t="s">
        <v>754</v>
      </c>
      <c r="C510" s="388" t="s">
        <v>484</v>
      </c>
      <c r="E510" s="389">
        <v>7250</v>
      </c>
      <c r="G510" s="389">
        <v>7250</v>
      </c>
      <c r="H510" s="390" t="s">
        <v>1054</v>
      </c>
    </row>
    <row r="511" spans="1:9" x14ac:dyDescent="0.2">
      <c r="A511" s="88" t="s">
        <v>761</v>
      </c>
      <c r="B511" s="88" t="s">
        <v>754</v>
      </c>
      <c r="C511" s="88" t="s">
        <v>308</v>
      </c>
      <c r="D511" s="89"/>
      <c r="E511" s="89">
        <v>7250</v>
      </c>
      <c r="F511" s="89"/>
      <c r="G511" s="89">
        <v>7250</v>
      </c>
      <c r="H511" s="90" t="s">
        <v>564</v>
      </c>
      <c r="I511" s="91"/>
    </row>
    <row r="512" spans="1:9" x14ac:dyDescent="0.2">
      <c r="A512" s="388" t="s">
        <v>761</v>
      </c>
      <c r="B512" s="388" t="s">
        <v>755</v>
      </c>
      <c r="C512" s="388" t="s">
        <v>484</v>
      </c>
      <c r="E512" s="389">
        <v>140831.6</v>
      </c>
      <c r="G512" s="389">
        <v>140831.6</v>
      </c>
      <c r="H512" s="390" t="s">
        <v>1054</v>
      </c>
    </row>
    <row r="513" spans="1:9" x14ac:dyDescent="0.2">
      <c r="A513" s="88" t="s">
        <v>761</v>
      </c>
      <c r="B513" s="88" t="s">
        <v>755</v>
      </c>
      <c r="C513" s="88" t="s">
        <v>308</v>
      </c>
      <c r="D513" s="89"/>
      <c r="E513" s="89">
        <v>140831.6</v>
      </c>
      <c r="F513" s="89"/>
      <c r="G513" s="89">
        <v>140831.6</v>
      </c>
      <c r="H513" s="90" t="s">
        <v>565</v>
      </c>
      <c r="I513" s="91"/>
    </row>
    <row r="514" spans="1:9" x14ac:dyDescent="0.2">
      <c r="A514" s="388" t="s">
        <v>761</v>
      </c>
      <c r="B514" s="388" t="s">
        <v>758</v>
      </c>
      <c r="C514" s="388" t="s">
        <v>484</v>
      </c>
      <c r="E514" s="389">
        <v>7764.85</v>
      </c>
      <c r="G514" s="389">
        <v>7764.85</v>
      </c>
      <c r="H514" s="390" t="s">
        <v>1054</v>
      </c>
    </row>
    <row r="515" spans="1:9" x14ac:dyDescent="0.2">
      <c r="A515" s="88" t="s">
        <v>761</v>
      </c>
      <c r="B515" s="88" t="s">
        <v>758</v>
      </c>
      <c r="C515" s="88" t="s">
        <v>308</v>
      </c>
      <c r="D515" s="89"/>
      <c r="E515" s="89">
        <v>7764.85</v>
      </c>
      <c r="F515" s="89"/>
      <c r="G515" s="89">
        <v>7764.85</v>
      </c>
      <c r="H515" s="90" t="s">
        <v>776</v>
      </c>
      <c r="I515" s="91"/>
    </row>
    <row r="516" spans="1:9" x14ac:dyDescent="0.2">
      <c r="A516" s="88" t="s">
        <v>761</v>
      </c>
      <c r="B516" s="88" t="s">
        <v>343</v>
      </c>
      <c r="C516" s="88" t="s">
        <v>308</v>
      </c>
      <c r="D516" s="89"/>
      <c r="E516" s="89">
        <v>1105529.3</v>
      </c>
      <c r="F516" s="89"/>
      <c r="G516" s="89">
        <v>1105529.3</v>
      </c>
      <c r="H516" s="90"/>
      <c r="I516" s="91"/>
    </row>
    <row r="517" spans="1:9" x14ac:dyDescent="0.2">
      <c r="A517" s="88" t="s">
        <v>508</v>
      </c>
      <c r="B517" s="88" t="s">
        <v>343</v>
      </c>
      <c r="C517" s="88" t="s">
        <v>308</v>
      </c>
      <c r="D517" s="89"/>
      <c r="E517" s="89">
        <v>73702969.569999993</v>
      </c>
      <c r="F517" s="89">
        <v>1759600.05</v>
      </c>
      <c r="G517" s="89">
        <v>71943369.519999996</v>
      </c>
      <c r="H517" s="90" t="s">
        <v>509</v>
      </c>
      <c r="I517" s="91"/>
    </row>
    <row r="518" spans="1:9" x14ac:dyDescent="0.2">
      <c r="A518" s="388" t="s">
        <v>510</v>
      </c>
      <c r="B518" s="388" t="s">
        <v>347</v>
      </c>
      <c r="C518" s="388" t="s">
        <v>307</v>
      </c>
      <c r="F518" s="389">
        <v>-84669</v>
      </c>
      <c r="G518" s="389">
        <v>84669</v>
      </c>
      <c r="H518" s="390" t="s">
        <v>1040</v>
      </c>
    </row>
    <row r="519" spans="1:9" x14ac:dyDescent="0.2">
      <c r="A519" s="388" t="s">
        <v>510</v>
      </c>
      <c r="B519" s="388" t="s">
        <v>347</v>
      </c>
      <c r="C519" s="388" t="s">
        <v>316</v>
      </c>
      <c r="F519" s="389">
        <v>6538987</v>
      </c>
      <c r="G519" s="389">
        <v>-6538987</v>
      </c>
      <c r="H519" s="390" t="s">
        <v>1014</v>
      </c>
    </row>
    <row r="520" spans="1:9" x14ac:dyDescent="0.2">
      <c r="A520" s="388" t="s">
        <v>510</v>
      </c>
      <c r="B520" s="388" t="s">
        <v>347</v>
      </c>
      <c r="C520" s="388" t="s">
        <v>317</v>
      </c>
      <c r="F520" s="389">
        <v>2786886</v>
      </c>
      <c r="G520" s="389">
        <v>-2786886</v>
      </c>
      <c r="H520" s="390" t="s">
        <v>1015</v>
      </c>
    </row>
    <row r="521" spans="1:9" x14ac:dyDescent="0.2">
      <c r="A521" s="388" t="s">
        <v>510</v>
      </c>
      <c r="B521" s="388" t="s">
        <v>347</v>
      </c>
      <c r="C521" s="388" t="s">
        <v>1016</v>
      </c>
      <c r="F521" s="389">
        <v>2605335</v>
      </c>
      <c r="G521" s="389">
        <v>-2605335</v>
      </c>
      <c r="H521" s="390" t="s">
        <v>1017</v>
      </c>
    </row>
    <row r="522" spans="1:9" x14ac:dyDescent="0.2">
      <c r="A522" s="388" t="s">
        <v>510</v>
      </c>
      <c r="B522" s="388" t="s">
        <v>347</v>
      </c>
      <c r="C522" s="388" t="s">
        <v>1018</v>
      </c>
      <c r="F522" s="389">
        <v>86962</v>
      </c>
      <c r="G522" s="389">
        <v>-86962</v>
      </c>
      <c r="H522" s="390" t="s">
        <v>1019</v>
      </c>
    </row>
    <row r="523" spans="1:9" x14ac:dyDescent="0.2">
      <c r="A523" s="388" t="s">
        <v>510</v>
      </c>
      <c r="B523" s="388" t="s">
        <v>347</v>
      </c>
      <c r="C523" s="388" t="s">
        <v>382</v>
      </c>
      <c r="F523" s="389">
        <v>1190609</v>
      </c>
      <c r="G523" s="389">
        <v>-1190609</v>
      </c>
      <c r="H523" s="390" t="s">
        <v>1020</v>
      </c>
    </row>
    <row r="524" spans="1:9" x14ac:dyDescent="0.2">
      <c r="A524" s="388" t="s">
        <v>510</v>
      </c>
      <c r="B524" s="388" t="s">
        <v>347</v>
      </c>
      <c r="C524" s="388" t="s">
        <v>1021</v>
      </c>
      <c r="F524" s="389">
        <v>134094</v>
      </c>
      <c r="G524" s="389">
        <v>-134094</v>
      </c>
      <c r="H524" s="390" t="s">
        <v>1022</v>
      </c>
    </row>
    <row r="525" spans="1:9" x14ac:dyDescent="0.2">
      <c r="A525" s="388" t="s">
        <v>510</v>
      </c>
      <c r="B525" s="388" t="s">
        <v>347</v>
      </c>
      <c r="C525" s="388" t="s">
        <v>306</v>
      </c>
      <c r="F525" s="389">
        <v>292504</v>
      </c>
      <c r="G525" s="389">
        <v>-292504</v>
      </c>
      <c r="H525" s="390" t="s">
        <v>1023</v>
      </c>
    </row>
    <row r="526" spans="1:9" x14ac:dyDescent="0.2">
      <c r="A526" s="388" t="s">
        <v>510</v>
      </c>
      <c r="B526" s="388" t="s">
        <v>347</v>
      </c>
      <c r="C526" s="388" t="s">
        <v>1024</v>
      </c>
      <c r="F526" s="389">
        <v>356359</v>
      </c>
      <c r="G526" s="389">
        <v>-356359</v>
      </c>
      <c r="H526" s="390" t="s">
        <v>1025</v>
      </c>
    </row>
    <row r="527" spans="1:9" x14ac:dyDescent="0.2">
      <c r="A527" s="388" t="s">
        <v>510</v>
      </c>
      <c r="B527" s="388" t="s">
        <v>347</v>
      </c>
      <c r="C527" s="388" t="s">
        <v>617</v>
      </c>
      <c r="F527" s="389">
        <v>371639</v>
      </c>
      <c r="G527" s="389">
        <v>-371639</v>
      </c>
      <c r="H527" s="390" t="s">
        <v>1026</v>
      </c>
    </row>
    <row r="528" spans="1:9" x14ac:dyDescent="0.2">
      <c r="A528" s="388" t="s">
        <v>510</v>
      </c>
      <c r="B528" s="388" t="s">
        <v>347</v>
      </c>
      <c r="C528" s="388" t="s">
        <v>1027</v>
      </c>
      <c r="F528" s="389">
        <v>91462</v>
      </c>
      <c r="G528" s="389">
        <v>-91462</v>
      </c>
      <c r="H528" s="390" t="s">
        <v>1028</v>
      </c>
    </row>
    <row r="529" spans="1:9" x14ac:dyDescent="0.2">
      <c r="A529" s="388" t="s">
        <v>510</v>
      </c>
      <c r="B529" s="388" t="s">
        <v>347</v>
      </c>
      <c r="C529" s="388" t="s">
        <v>1029</v>
      </c>
      <c r="F529" s="389">
        <v>21660</v>
      </c>
      <c r="G529" s="389">
        <v>-21660</v>
      </c>
      <c r="H529" s="390" t="s">
        <v>1030</v>
      </c>
    </row>
    <row r="530" spans="1:9" x14ac:dyDescent="0.2">
      <c r="A530" s="388" t="s">
        <v>510</v>
      </c>
      <c r="B530" s="388" t="s">
        <v>347</v>
      </c>
      <c r="C530" s="388" t="s">
        <v>385</v>
      </c>
      <c r="F530" s="389">
        <v>291522</v>
      </c>
      <c r="G530" s="389">
        <v>-291522</v>
      </c>
      <c r="H530" s="390" t="s">
        <v>1031</v>
      </c>
    </row>
    <row r="531" spans="1:9" x14ac:dyDescent="0.2">
      <c r="A531" s="388" t="s">
        <v>510</v>
      </c>
      <c r="B531" s="388" t="s">
        <v>347</v>
      </c>
      <c r="C531" s="388" t="s">
        <v>1032</v>
      </c>
      <c r="F531" s="389">
        <v>80078</v>
      </c>
      <c r="G531" s="389">
        <v>-80078</v>
      </c>
      <c r="H531" s="390" t="s">
        <v>1033</v>
      </c>
    </row>
    <row r="532" spans="1:9" x14ac:dyDescent="0.2">
      <c r="A532" s="388" t="s">
        <v>510</v>
      </c>
      <c r="B532" s="388" t="s">
        <v>347</v>
      </c>
      <c r="C532" s="388" t="s">
        <v>387</v>
      </c>
      <c r="F532" s="389">
        <v>456074</v>
      </c>
      <c r="G532" s="389">
        <v>-456074</v>
      </c>
      <c r="H532" s="390" t="s">
        <v>1034</v>
      </c>
    </row>
    <row r="533" spans="1:9" x14ac:dyDescent="0.2">
      <c r="A533" s="388" t="s">
        <v>510</v>
      </c>
      <c r="B533" s="388" t="s">
        <v>347</v>
      </c>
      <c r="C533" s="388" t="s">
        <v>389</v>
      </c>
      <c r="F533" s="389">
        <v>257513</v>
      </c>
      <c r="G533" s="389">
        <v>-257513</v>
      </c>
      <c r="H533" s="390" t="s">
        <v>1035</v>
      </c>
    </row>
    <row r="534" spans="1:9" x14ac:dyDescent="0.2">
      <c r="A534" s="388" t="s">
        <v>510</v>
      </c>
      <c r="B534" s="388" t="s">
        <v>347</v>
      </c>
      <c r="C534" s="388" t="s">
        <v>399</v>
      </c>
      <c r="F534" s="389">
        <v>792347</v>
      </c>
      <c r="G534" s="389">
        <v>-792347</v>
      </c>
      <c r="H534" s="390" t="s">
        <v>1036</v>
      </c>
    </row>
    <row r="535" spans="1:9" x14ac:dyDescent="0.2">
      <c r="A535" s="388" t="s">
        <v>510</v>
      </c>
      <c r="B535" s="388" t="s">
        <v>347</v>
      </c>
      <c r="C535" s="388" t="s">
        <v>1010</v>
      </c>
      <c r="F535" s="389">
        <v>372527</v>
      </c>
      <c r="G535" s="389">
        <v>-372527</v>
      </c>
      <c r="H535" s="390" t="s">
        <v>1037</v>
      </c>
    </row>
    <row r="536" spans="1:9" x14ac:dyDescent="0.2">
      <c r="A536" s="388" t="s">
        <v>510</v>
      </c>
      <c r="B536" s="388" t="s">
        <v>347</v>
      </c>
      <c r="C536" s="388" t="s">
        <v>797</v>
      </c>
      <c r="F536" s="389">
        <v>717566</v>
      </c>
      <c r="G536" s="389">
        <v>-717566</v>
      </c>
      <c r="H536" s="390" t="s">
        <v>1038</v>
      </c>
    </row>
    <row r="537" spans="1:9" x14ac:dyDescent="0.2">
      <c r="A537" s="388" t="s">
        <v>510</v>
      </c>
      <c r="B537" s="388" t="s">
        <v>347</v>
      </c>
      <c r="C537" s="388" t="s">
        <v>602</v>
      </c>
      <c r="F537" s="389">
        <v>229015</v>
      </c>
      <c r="G537" s="389">
        <v>-229015</v>
      </c>
      <c r="H537" s="390" t="s">
        <v>1039</v>
      </c>
    </row>
    <row r="538" spans="1:9" x14ac:dyDescent="0.2">
      <c r="A538" s="388" t="s">
        <v>510</v>
      </c>
      <c r="B538" s="388" t="s">
        <v>347</v>
      </c>
      <c r="C538" s="388" t="s">
        <v>883</v>
      </c>
      <c r="F538" s="389">
        <v>3002663</v>
      </c>
      <c r="G538" s="389">
        <v>-3002663</v>
      </c>
      <c r="H538" s="390" t="s">
        <v>1041</v>
      </c>
    </row>
    <row r="539" spans="1:9" x14ac:dyDescent="0.2">
      <c r="A539" s="388" t="s">
        <v>510</v>
      </c>
      <c r="B539" s="388" t="s">
        <v>347</v>
      </c>
      <c r="C539" s="388" t="s">
        <v>347</v>
      </c>
      <c r="F539" s="389">
        <v>1130246</v>
      </c>
      <c r="G539" s="389">
        <v>-1130246</v>
      </c>
      <c r="H539" s="390" t="s">
        <v>1042</v>
      </c>
    </row>
    <row r="540" spans="1:9" x14ac:dyDescent="0.2">
      <c r="A540" s="388" t="s">
        <v>510</v>
      </c>
      <c r="B540" s="388" t="s">
        <v>347</v>
      </c>
      <c r="C540" s="388" t="s">
        <v>1043</v>
      </c>
      <c r="F540" s="389">
        <v>23752</v>
      </c>
      <c r="G540" s="389">
        <v>-23752</v>
      </c>
      <c r="H540" s="390" t="s">
        <v>1044</v>
      </c>
    </row>
    <row r="541" spans="1:9" x14ac:dyDescent="0.2">
      <c r="A541" s="388" t="s">
        <v>510</v>
      </c>
      <c r="B541" s="388" t="s">
        <v>347</v>
      </c>
      <c r="C541" s="388" t="s">
        <v>1288</v>
      </c>
      <c r="F541" s="389">
        <v>10282</v>
      </c>
      <c r="G541" s="389">
        <v>-10282</v>
      </c>
      <c r="H541" s="390" t="s">
        <v>1289</v>
      </c>
    </row>
    <row r="542" spans="1:9" x14ac:dyDescent="0.2">
      <c r="A542" s="388" t="s">
        <v>510</v>
      </c>
      <c r="B542" s="388" t="s">
        <v>347</v>
      </c>
      <c r="C542" s="388" t="s">
        <v>859</v>
      </c>
      <c r="F542" s="389">
        <v>4927791.29</v>
      </c>
      <c r="G542" s="389">
        <v>-4927791.29</v>
      </c>
      <c r="H542" s="390" t="s">
        <v>1046</v>
      </c>
    </row>
    <row r="543" spans="1:9" x14ac:dyDescent="0.2">
      <c r="A543" s="388" t="s">
        <v>510</v>
      </c>
      <c r="B543" s="388" t="s">
        <v>347</v>
      </c>
      <c r="C543" s="388" t="s">
        <v>1052</v>
      </c>
      <c r="F543" s="389">
        <v>60711</v>
      </c>
      <c r="G543" s="389">
        <v>-60711</v>
      </c>
      <c r="H543" s="390" t="s">
        <v>1053</v>
      </c>
    </row>
    <row r="544" spans="1:9" x14ac:dyDescent="0.2">
      <c r="A544" s="88" t="s">
        <v>510</v>
      </c>
      <c r="B544" s="88" t="s">
        <v>347</v>
      </c>
      <c r="C544" s="88" t="s">
        <v>308</v>
      </c>
      <c r="D544" s="89"/>
      <c r="E544" s="89"/>
      <c r="F544" s="89">
        <v>26743915.289999999</v>
      </c>
      <c r="G544" s="89">
        <v>-26743915.289999999</v>
      </c>
      <c r="H544" s="90" t="s">
        <v>763</v>
      </c>
      <c r="I544" s="91"/>
    </row>
    <row r="545" spans="1:9" x14ac:dyDescent="0.2">
      <c r="A545" s="388" t="s">
        <v>510</v>
      </c>
      <c r="B545" s="388" t="s">
        <v>394</v>
      </c>
      <c r="C545" s="388" t="s">
        <v>307</v>
      </c>
      <c r="F545" s="389">
        <v>6651745</v>
      </c>
      <c r="G545" s="389">
        <v>-6651745</v>
      </c>
      <c r="H545" s="390" t="s">
        <v>1040</v>
      </c>
    </row>
    <row r="546" spans="1:9" x14ac:dyDescent="0.2">
      <c r="A546" s="88" t="s">
        <v>510</v>
      </c>
      <c r="B546" s="88" t="s">
        <v>394</v>
      </c>
      <c r="C546" s="88" t="s">
        <v>308</v>
      </c>
      <c r="D546" s="89"/>
      <c r="E546" s="89"/>
      <c r="F546" s="89">
        <v>6651745</v>
      </c>
      <c r="G546" s="89">
        <v>-6651745</v>
      </c>
      <c r="H546" s="90" t="s">
        <v>764</v>
      </c>
      <c r="I546" s="91"/>
    </row>
    <row r="547" spans="1:9" x14ac:dyDescent="0.2">
      <c r="A547" s="388" t="s">
        <v>510</v>
      </c>
      <c r="B547" s="388" t="s">
        <v>822</v>
      </c>
      <c r="C547" s="388" t="s">
        <v>347</v>
      </c>
      <c r="F547" s="389">
        <v>216600</v>
      </c>
      <c r="G547" s="389">
        <v>-216600</v>
      </c>
      <c r="H547" s="390" t="s">
        <v>1042</v>
      </c>
    </row>
    <row r="548" spans="1:9" x14ac:dyDescent="0.2">
      <c r="A548" s="388" t="s">
        <v>510</v>
      </c>
      <c r="B548" s="388" t="s">
        <v>822</v>
      </c>
      <c r="C548" s="388" t="s">
        <v>331</v>
      </c>
      <c r="F548" s="389">
        <v>90199</v>
      </c>
      <c r="G548" s="389">
        <v>-90199</v>
      </c>
      <c r="H548" s="390" t="s">
        <v>1049</v>
      </c>
    </row>
    <row r="549" spans="1:9" x14ac:dyDescent="0.2">
      <c r="A549" s="388" t="s">
        <v>510</v>
      </c>
      <c r="B549" s="388" t="s">
        <v>822</v>
      </c>
      <c r="C549" s="388" t="s">
        <v>1047</v>
      </c>
      <c r="F549" s="389">
        <v>984269</v>
      </c>
      <c r="G549" s="389">
        <v>-984269</v>
      </c>
      <c r="H549" s="390" t="s">
        <v>1048</v>
      </c>
    </row>
    <row r="550" spans="1:9" x14ac:dyDescent="0.2">
      <c r="A550" s="88" t="s">
        <v>510</v>
      </c>
      <c r="B550" s="88" t="s">
        <v>822</v>
      </c>
      <c r="C550" s="88" t="s">
        <v>308</v>
      </c>
      <c r="D550" s="89"/>
      <c r="E550" s="89"/>
      <c r="F550" s="89">
        <v>1291068</v>
      </c>
      <c r="G550" s="89">
        <v>-1291068</v>
      </c>
      <c r="H550" s="90" t="s">
        <v>516</v>
      </c>
      <c r="I550" s="91"/>
    </row>
    <row r="551" spans="1:9" x14ac:dyDescent="0.2">
      <c r="A551" s="388" t="s">
        <v>510</v>
      </c>
      <c r="B551" s="388" t="s">
        <v>698</v>
      </c>
      <c r="C551" s="388" t="s">
        <v>316</v>
      </c>
      <c r="F551" s="389">
        <v>700</v>
      </c>
      <c r="G551" s="389">
        <v>-700</v>
      </c>
      <c r="H551" s="390" t="s">
        <v>1014</v>
      </c>
    </row>
    <row r="552" spans="1:9" x14ac:dyDescent="0.2">
      <c r="A552" s="388" t="s">
        <v>510</v>
      </c>
      <c r="B552" s="388" t="s">
        <v>698</v>
      </c>
      <c r="C552" s="388" t="s">
        <v>306</v>
      </c>
      <c r="F552" s="389">
        <v>700</v>
      </c>
      <c r="G552" s="389">
        <v>-700</v>
      </c>
      <c r="H552" s="390" t="s">
        <v>1023</v>
      </c>
    </row>
    <row r="553" spans="1:9" x14ac:dyDescent="0.2">
      <c r="A553" s="388" t="s">
        <v>510</v>
      </c>
      <c r="B553" s="388" t="s">
        <v>698</v>
      </c>
      <c r="C553" s="388" t="s">
        <v>617</v>
      </c>
      <c r="F553" s="389">
        <v>350</v>
      </c>
      <c r="G553" s="389">
        <v>-350</v>
      </c>
      <c r="H553" s="390" t="s">
        <v>1026</v>
      </c>
    </row>
    <row r="554" spans="1:9" x14ac:dyDescent="0.2">
      <c r="A554" s="388" t="s">
        <v>510</v>
      </c>
      <c r="B554" s="388" t="s">
        <v>698</v>
      </c>
      <c r="C554" s="388" t="s">
        <v>1010</v>
      </c>
      <c r="F554" s="389">
        <v>1900</v>
      </c>
      <c r="G554" s="389">
        <v>-1900</v>
      </c>
      <c r="H554" s="390" t="s">
        <v>1037</v>
      </c>
    </row>
    <row r="555" spans="1:9" x14ac:dyDescent="0.2">
      <c r="A555" s="388" t="s">
        <v>510</v>
      </c>
      <c r="B555" s="388" t="s">
        <v>698</v>
      </c>
      <c r="C555" s="388" t="s">
        <v>883</v>
      </c>
      <c r="F555" s="389">
        <v>700</v>
      </c>
      <c r="G555" s="389">
        <v>-700</v>
      </c>
      <c r="H555" s="390" t="s">
        <v>1041</v>
      </c>
    </row>
    <row r="556" spans="1:9" x14ac:dyDescent="0.2">
      <c r="A556" s="388" t="s">
        <v>510</v>
      </c>
      <c r="B556" s="388" t="s">
        <v>698</v>
      </c>
      <c r="C556" s="388" t="s">
        <v>347</v>
      </c>
      <c r="F556" s="389">
        <v>30000</v>
      </c>
      <c r="G556" s="389">
        <v>-30000</v>
      </c>
      <c r="H556" s="390" t="s">
        <v>1042</v>
      </c>
    </row>
    <row r="557" spans="1:9" x14ac:dyDescent="0.2">
      <c r="A557" s="388" t="s">
        <v>510</v>
      </c>
      <c r="B557" s="388" t="s">
        <v>698</v>
      </c>
      <c r="C557" s="388" t="s">
        <v>1288</v>
      </c>
      <c r="F557" s="389">
        <v>700</v>
      </c>
      <c r="G557" s="389">
        <v>-700</v>
      </c>
      <c r="H557" s="390" t="s">
        <v>1289</v>
      </c>
    </row>
    <row r="558" spans="1:9" x14ac:dyDescent="0.2">
      <c r="A558" s="388" t="s">
        <v>510</v>
      </c>
      <c r="B558" s="388" t="s">
        <v>698</v>
      </c>
      <c r="C558" s="388" t="s">
        <v>859</v>
      </c>
      <c r="F558" s="389">
        <v>50500</v>
      </c>
      <c r="G558" s="389">
        <v>-50500</v>
      </c>
      <c r="H558" s="390" t="s">
        <v>1046</v>
      </c>
    </row>
    <row r="559" spans="1:9" x14ac:dyDescent="0.2">
      <c r="A559" s="88" t="s">
        <v>510</v>
      </c>
      <c r="B559" s="88" t="s">
        <v>698</v>
      </c>
      <c r="C559" s="88" t="s">
        <v>308</v>
      </c>
      <c r="D559" s="89"/>
      <c r="E559" s="89"/>
      <c r="F559" s="89">
        <v>85550</v>
      </c>
      <c r="G559" s="89">
        <v>-85550</v>
      </c>
      <c r="H559" s="90" t="s">
        <v>765</v>
      </c>
      <c r="I559" s="91"/>
    </row>
    <row r="560" spans="1:9" x14ac:dyDescent="0.2">
      <c r="A560" s="388" t="s">
        <v>510</v>
      </c>
      <c r="B560" s="388" t="s">
        <v>840</v>
      </c>
      <c r="C560" s="388" t="s">
        <v>307</v>
      </c>
      <c r="F560" s="389">
        <v>183150</v>
      </c>
      <c r="G560" s="389">
        <v>-183150</v>
      </c>
      <c r="H560" s="390" t="s">
        <v>1040</v>
      </c>
    </row>
    <row r="561" spans="1:8" x14ac:dyDescent="0.2">
      <c r="A561" s="388" t="s">
        <v>510</v>
      </c>
      <c r="B561" s="388" t="s">
        <v>840</v>
      </c>
      <c r="C561" s="388" t="s">
        <v>316</v>
      </c>
      <c r="F561" s="389">
        <v>9550</v>
      </c>
      <c r="G561" s="389">
        <v>-9550</v>
      </c>
      <c r="H561" s="390" t="s">
        <v>1014</v>
      </c>
    </row>
    <row r="562" spans="1:8" x14ac:dyDescent="0.2">
      <c r="A562" s="388" t="s">
        <v>510</v>
      </c>
      <c r="B562" s="388" t="s">
        <v>840</v>
      </c>
      <c r="C562" s="388" t="s">
        <v>317</v>
      </c>
      <c r="F562" s="389">
        <v>6300</v>
      </c>
      <c r="G562" s="389">
        <v>-6300</v>
      </c>
      <c r="H562" s="390" t="s">
        <v>1015</v>
      </c>
    </row>
    <row r="563" spans="1:8" x14ac:dyDescent="0.2">
      <c r="A563" s="388" t="s">
        <v>510</v>
      </c>
      <c r="B563" s="388" t="s">
        <v>840</v>
      </c>
      <c r="C563" s="388" t="s">
        <v>1016</v>
      </c>
      <c r="F563" s="389">
        <v>3975</v>
      </c>
      <c r="G563" s="389">
        <v>-3975</v>
      </c>
      <c r="H563" s="390" t="s">
        <v>1017</v>
      </c>
    </row>
    <row r="564" spans="1:8" x14ac:dyDescent="0.2">
      <c r="A564" s="388" t="s">
        <v>510</v>
      </c>
      <c r="B564" s="388" t="s">
        <v>840</v>
      </c>
      <c r="C564" s="388" t="s">
        <v>1018</v>
      </c>
      <c r="F564" s="389">
        <v>500</v>
      </c>
      <c r="G564" s="389">
        <v>-500</v>
      </c>
      <c r="H564" s="390" t="s">
        <v>1019</v>
      </c>
    </row>
    <row r="565" spans="1:8" x14ac:dyDescent="0.2">
      <c r="A565" s="388" t="s">
        <v>510</v>
      </c>
      <c r="B565" s="388" t="s">
        <v>840</v>
      </c>
      <c r="C565" s="388" t="s">
        <v>382</v>
      </c>
      <c r="F565" s="389">
        <v>4900</v>
      </c>
      <c r="G565" s="389">
        <v>-4900</v>
      </c>
      <c r="H565" s="390" t="s">
        <v>1020</v>
      </c>
    </row>
    <row r="566" spans="1:8" x14ac:dyDescent="0.2">
      <c r="A566" s="388" t="s">
        <v>510</v>
      </c>
      <c r="B566" s="388" t="s">
        <v>840</v>
      </c>
      <c r="C566" s="388" t="s">
        <v>306</v>
      </c>
      <c r="F566" s="389">
        <v>500</v>
      </c>
      <c r="G566" s="389">
        <v>-500</v>
      </c>
      <c r="H566" s="390" t="s">
        <v>1023</v>
      </c>
    </row>
    <row r="567" spans="1:8" x14ac:dyDescent="0.2">
      <c r="A567" s="388" t="s">
        <v>510</v>
      </c>
      <c r="B567" s="388" t="s">
        <v>840</v>
      </c>
      <c r="C567" s="388" t="s">
        <v>617</v>
      </c>
      <c r="F567" s="389">
        <v>825</v>
      </c>
      <c r="G567" s="389">
        <v>-825</v>
      </c>
      <c r="H567" s="390" t="s">
        <v>1026</v>
      </c>
    </row>
    <row r="568" spans="1:8" x14ac:dyDescent="0.2">
      <c r="A568" s="388" t="s">
        <v>510</v>
      </c>
      <c r="B568" s="388" t="s">
        <v>840</v>
      </c>
      <c r="C568" s="388" t="s">
        <v>1027</v>
      </c>
      <c r="F568" s="389">
        <v>825</v>
      </c>
      <c r="G568" s="389">
        <v>-825</v>
      </c>
      <c r="H568" s="390" t="s">
        <v>1028</v>
      </c>
    </row>
    <row r="569" spans="1:8" x14ac:dyDescent="0.2">
      <c r="A569" s="388" t="s">
        <v>510</v>
      </c>
      <c r="B569" s="388" t="s">
        <v>840</v>
      </c>
      <c r="C569" s="388" t="s">
        <v>385</v>
      </c>
      <c r="F569" s="389">
        <v>500</v>
      </c>
      <c r="G569" s="389">
        <v>-500</v>
      </c>
      <c r="H569" s="390" t="s">
        <v>1031</v>
      </c>
    </row>
    <row r="570" spans="1:8" x14ac:dyDescent="0.2">
      <c r="A570" s="388" t="s">
        <v>510</v>
      </c>
      <c r="B570" s="388" t="s">
        <v>840</v>
      </c>
      <c r="C570" s="388" t="s">
        <v>399</v>
      </c>
      <c r="F570" s="389">
        <v>1100</v>
      </c>
      <c r="G570" s="389">
        <v>-1100</v>
      </c>
      <c r="H570" s="390" t="s">
        <v>1036</v>
      </c>
    </row>
    <row r="571" spans="1:8" x14ac:dyDescent="0.2">
      <c r="A571" s="388" t="s">
        <v>510</v>
      </c>
      <c r="B571" s="388" t="s">
        <v>840</v>
      </c>
      <c r="C571" s="388" t="s">
        <v>1010</v>
      </c>
      <c r="F571" s="389">
        <v>1500</v>
      </c>
      <c r="G571" s="389">
        <v>-1500</v>
      </c>
      <c r="H571" s="390" t="s">
        <v>1037</v>
      </c>
    </row>
    <row r="572" spans="1:8" x14ac:dyDescent="0.2">
      <c r="A572" s="388" t="s">
        <v>510</v>
      </c>
      <c r="B572" s="388" t="s">
        <v>840</v>
      </c>
      <c r="C572" s="388" t="s">
        <v>797</v>
      </c>
      <c r="F572" s="389">
        <v>3200</v>
      </c>
      <c r="G572" s="389">
        <v>-3200</v>
      </c>
      <c r="H572" s="390" t="s">
        <v>1038</v>
      </c>
    </row>
    <row r="573" spans="1:8" x14ac:dyDescent="0.2">
      <c r="A573" s="388" t="s">
        <v>510</v>
      </c>
      <c r="B573" s="388" t="s">
        <v>840</v>
      </c>
      <c r="C573" s="388" t="s">
        <v>602</v>
      </c>
      <c r="F573" s="389">
        <v>1000</v>
      </c>
      <c r="G573" s="389">
        <v>-1000</v>
      </c>
      <c r="H573" s="390" t="s">
        <v>1039</v>
      </c>
    </row>
    <row r="574" spans="1:8" x14ac:dyDescent="0.2">
      <c r="A574" s="388" t="s">
        <v>510</v>
      </c>
      <c r="B574" s="388" t="s">
        <v>840</v>
      </c>
      <c r="C574" s="388" t="s">
        <v>883</v>
      </c>
      <c r="F574" s="389">
        <v>500</v>
      </c>
      <c r="G574" s="389">
        <v>-500</v>
      </c>
      <c r="H574" s="390" t="s">
        <v>1041</v>
      </c>
    </row>
    <row r="575" spans="1:8" x14ac:dyDescent="0.2">
      <c r="A575" s="388" t="s">
        <v>510</v>
      </c>
      <c r="B575" s="388" t="s">
        <v>840</v>
      </c>
      <c r="C575" s="388" t="s">
        <v>859</v>
      </c>
      <c r="F575" s="389">
        <v>50300</v>
      </c>
      <c r="G575" s="389">
        <v>-50300</v>
      </c>
      <c r="H575" s="390" t="s">
        <v>1046</v>
      </c>
    </row>
    <row r="576" spans="1:8" x14ac:dyDescent="0.2">
      <c r="A576" s="388" t="s">
        <v>510</v>
      </c>
      <c r="B576" s="388" t="s">
        <v>840</v>
      </c>
      <c r="C576" s="388" t="s">
        <v>1052</v>
      </c>
      <c r="F576" s="389">
        <v>819309</v>
      </c>
      <c r="G576" s="389">
        <v>-819309</v>
      </c>
      <c r="H576" s="390" t="s">
        <v>1053</v>
      </c>
    </row>
    <row r="577" spans="1:9" x14ac:dyDescent="0.2">
      <c r="A577" s="88" t="s">
        <v>510</v>
      </c>
      <c r="B577" s="88" t="s">
        <v>840</v>
      </c>
      <c r="C577" s="88" t="s">
        <v>308</v>
      </c>
      <c r="D577" s="89"/>
      <c r="E577" s="89"/>
      <c r="F577" s="89">
        <v>1087934</v>
      </c>
      <c r="G577" s="89">
        <v>-1087934</v>
      </c>
      <c r="H577" s="90" t="s">
        <v>766</v>
      </c>
      <c r="I577" s="91"/>
    </row>
    <row r="578" spans="1:9" x14ac:dyDescent="0.2">
      <c r="A578" s="388" t="s">
        <v>510</v>
      </c>
      <c r="B578" s="388" t="s">
        <v>729</v>
      </c>
      <c r="C578" s="388" t="s">
        <v>307</v>
      </c>
      <c r="F578" s="389">
        <v>1264320</v>
      </c>
      <c r="G578" s="389">
        <v>-1264320</v>
      </c>
      <c r="H578" s="390" t="s">
        <v>1040</v>
      </c>
    </row>
    <row r="579" spans="1:9" x14ac:dyDescent="0.2">
      <c r="A579" s="388" t="s">
        <v>510</v>
      </c>
      <c r="B579" s="388" t="s">
        <v>729</v>
      </c>
      <c r="C579" s="388" t="s">
        <v>883</v>
      </c>
      <c r="F579" s="389">
        <v>25920</v>
      </c>
      <c r="G579" s="389">
        <v>-25920</v>
      </c>
      <c r="H579" s="390" t="s">
        <v>1041</v>
      </c>
      <c r="I579" s="94"/>
    </row>
    <row r="580" spans="1:9" x14ac:dyDescent="0.2">
      <c r="A580" s="88" t="s">
        <v>510</v>
      </c>
      <c r="B580" s="88" t="s">
        <v>729</v>
      </c>
      <c r="C580" s="88" t="s">
        <v>308</v>
      </c>
      <c r="D580" s="89"/>
      <c r="E580" s="89"/>
      <c r="F580" s="89">
        <v>1290240</v>
      </c>
      <c r="G580" s="89">
        <v>-1290240</v>
      </c>
      <c r="H580" s="90" t="s">
        <v>767</v>
      </c>
      <c r="I580" s="136">
        <f>-G581-G586</f>
        <v>35037488.289999999</v>
      </c>
    </row>
    <row r="581" spans="1:9" ht="13.5" thickBot="1" x14ac:dyDescent="0.25">
      <c r="A581" s="88" t="s">
        <v>510</v>
      </c>
      <c r="B581" s="88" t="s">
        <v>343</v>
      </c>
      <c r="C581" s="88" t="s">
        <v>308</v>
      </c>
      <c r="D581" s="89"/>
      <c r="E581" s="89"/>
      <c r="F581" s="89">
        <v>37150452.289999999</v>
      </c>
      <c r="G581" s="89">
        <v>-37150452.289999999</v>
      </c>
      <c r="H581" s="90" t="s">
        <v>523</v>
      </c>
      <c r="I581" s="91"/>
    </row>
    <row r="582" spans="1:9" x14ac:dyDescent="0.2">
      <c r="A582" s="467" t="s">
        <v>524</v>
      </c>
      <c r="B582" s="468" t="s">
        <v>307</v>
      </c>
      <c r="C582" s="468" t="s">
        <v>484</v>
      </c>
      <c r="D582" s="469"/>
      <c r="E582" s="469">
        <v>1977408.07</v>
      </c>
      <c r="F582" s="469"/>
      <c r="G582" s="469">
        <v>1977408.07</v>
      </c>
      <c r="H582" s="470" t="s">
        <v>1054</v>
      </c>
      <c r="I582" s="472"/>
    </row>
    <row r="583" spans="1:9" x14ac:dyDescent="0.2">
      <c r="A583" s="461" t="s">
        <v>524</v>
      </c>
      <c r="B583" s="88" t="s">
        <v>307</v>
      </c>
      <c r="C583" s="88" t="s">
        <v>308</v>
      </c>
      <c r="D583" s="89"/>
      <c r="E583" s="89">
        <v>1977408.07</v>
      </c>
      <c r="F583" s="89"/>
      <c r="G583" s="89">
        <v>1977408.07</v>
      </c>
      <c r="H583" s="90" t="s">
        <v>525</v>
      </c>
      <c r="I583" s="462"/>
    </row>
    <row r="584" spans="1:9" x14ac:dyDescent="0.2">
      <c r="A584" s="473" t="s">
        <v>524</v>
      </c>
      <c r="B584" s="388" t="s">
        <v>347</v>
      </c>
      <c r="C584" s="388" t="s">
        <v>484</v>
      </c>
      <c r="E584" s="389">
        <v>135555.93</v>
      </c>
      <c r="G584" s="389">
        <v>135555.93</v>
      </c>
      <c r="H584" s="390" t="s">
        <v>1054</v>
      </c>
      <c r="I584" s="474"/>
    </row>
    <row r="585" spans="1:9" x14ac:dyDescent="0.2">
      <c r="A585" s="461" t="s">
        <v>524</v>
      </c>
      <c r="B585" s="88" t="s">
        <v>347</v>
      </c>
      <c r="C585" s="88" t="s">
        <v>308</v>
      </c>
      <c r="D585" s="89"/>
      <c r="E585" s="89">
        <v>135555.93</v>
      </c>
      <c r="F585" s="89"/>
      <c r="G585" s="89">
        <v>135555.93</v>
      </c>
      <c r="H585" s="90" t="s">
        <v>768</v>
      </c>
      <c r="I585" s="462"/>
    </row>
    <row r="586" spans="1:9" x14ac:dyDescent="0.2">
      <c r="A586" s="461" t="s">
        <v>524</v>
      </c>
      <c r="B586" s="88" t="s">
        <v>343</v>
      </c>
      <c r="C586" s="88" t="s">
        <v>308</v>
      </c>
      <c r="D586" s="89"/>
      <c r="E586" s="89">
        <v>2112964</v>
      </c>
      <c r="F586" s="89"/>
      <c r="G586" s="89">
        <v>2112964</v>
      </c>
      <c r="H586" s="90" t="s">
        <v>526</v>
      </c>
      <c r="I586" s="462"/>
    </row>
    <row r="587" spans="1:9" x14ac:dyDescent="0.2">
      <c r="A587" s="473" t="s">
        <v>527</v>
      </c>
      <c r="B587" s="388" t="s">
        <v>307</v>
      </c>
      <c r="C587" s="388" t="s">
        <v>307</v>
      </c>
      <c r="F587" s="389">
        <v>8541152</v>
      </c>
      <c r="G587" s="389">
        <v>-8541152</v>
      </c>
      <c r="H587" s="390" t="s">
        <v>1040</v>
      </c>
      <c r="I587" s="474"/>
    </row>
    <row r="588" spans="1:9" x14ac:dyDescent="0.2">
      <c r="A588" s="473" t="s">
        <v>527</v>
      </c>
      <c r="B588" s="388" t="s">
        <v>307</v>
      </c>
      <c r="C588" s="388" t="s">
        <v>319</v>
      </c>
      <c r="F588" s="389">
        <v>1068327</v>
      </c>
      <c r="G588" s="389">
        <v>-1068327</v>
      </c>
      <c r="H588" s="390" t="s">
        <v>1055</v>
      </c>
      <c r="I588" s="474"/>
    </row>
    <row r="589" spans="1:9" x14ac:dyDescent="0.2">
      <c r="A589" s="473" t="s">
        <v>527</v>
      </c>
      <c r="B589" s="388" t="s">
        <v>307</v>
      </c>
      <c r="C589" s="388" t="s">
        <v>883</v>
      </c>
      <c r="F589" s="389">
        <v>277894</v>
      </c>
      <c r="G589" s="389">
        <v>-277894</v>
      </c>
      <c r="H589" s="390" t="s">
        <v>1041</v>
      </c>
      <c r="I589" s="474"/>
    </row>
    <row r="590" spans="1:9" x14ac:dyDescent="0.2">
      <c r="A590" s="473" t="s">
        <v>527</v>
      </c>
      <c r="B590" s="388" t="s">
        <v>307</v>
      </c>
      <c r="C590" s="388" t="s">
        <v>347</v>
      </c>
      <c r="F590" s="389">
        <v>237967</v>
      </c>
      <c r="G590" s="389">
        <v>-237967</v>
      </c>
      <c r="H590" s="390" t="s">
        <v>1042</v>
      </c>
      <c r="I590" s="474"/>
    </row>
    <row r="591" spans="1:9" x14ac:dyDescent="0.2">
      <c r="A591" s="473" t="s">
        <v>527</v>
      </c>
      <c r="B591" s="388" t="s">
        <v>307</v>
      </c>
      <c r="C591" s="388" t="s">
        <v>1043</v>
      </c>
      <c r="F591" s="389">
        <v>15426</v>
      </c>
      <c r="G591" s="389">
        <v>-15426</v>
      </c>
      <c r="H591" s="390" t="s">
        <v>1044</v>
      </c>
      <c r="I591" s="474"/>
    </row>
    <row r="592" spans="1:9" x14ac:dyDescent="0.2">
      <c r="A592" s="473" t="s">
        <v>527</v>
      </c>
      <c r="B592" s="388" t="s">
        <v>307</v>
      </c>
      <c r="C592" s="388" t="s">
        <v>859</v>
      </c>
      <c r="F592" s="389">
        <v>485377</v>
      </c>
      <c r="G592" s="389">
        <v>-485377</v>
      </c>
      <c r="H592" s="390" t="s">
        <v>1046</v>
      </c>
      <c r="I592" s="474"/>
    </row>
    <row r="593" spans="1:11" x14ac:dyDescent="0.2">
      <c r="A593" s="473" t="s">
        <v>527</v>
      </c>
      <c r="B593" s="388" t="s">
        <v>307</v>
      </c>
      <c r="C593" s="388" t="s">
        <v>1052</v>
      </c>
      <c r="F593" s="389">
        <v>898</v>
      </c>
      <c r="G593" s="389">
        <v>-898</v>
      </c>
      <c r="H593" s="390" t="s">
        <v>1053</v>
      </c>
      <c r="I593" s="474"/>
    </row>
    <row r="594" spans="1:11" x14ac:dyDescent="0.2">
      <c r="A594" s="461" t="s">
        <v>527</v>
      </c>
      <c r="B594" s="88" t="s">
        <v>307</v>
      </c>
      <c r="C594" s="88" t="s">
        <v>308</v>
      </c>
      <c r="D594" s="89"/>
      <c r="E594" s="89"/>
      <c r="F594" s="89">
        <v>10627041</v>
      </c>
      <c r="G594" s="89">
        <v>-10627041</v>
      </c>
      <c r="H594" s="90" t="s">
        <v>528</v>
      </c>
      <c r="I594" s="462"/>
    </row>
    <row r="595" spans="1:11" x14ac:dyDescent="0.2">
      <c r="A595" s="473" t="s">
        <v>527</v>
      </c>
      <c r="B595" s="388" t="s">
        <v>319</v>
      </c>
      <c r="C595" s="388" t="s">
        <v>484</v>
      </c>
      <c r="F595" s="389">
        <v>1149965</v>
      </c>
      <c r="G595" s="389">
        <v>-1149965</v>
      </c>
      <c r="H595" s="390" t="s">
        <v>1054</v>
      </c>
      <c r="I595" s="474"/>
    </row>
    <row r="596" spans="1:11" x14ac:dyDescent="0.2">
      <c r="A596" s="461" t="s">
        <v>527</v>
      </c>
      <c r="B596" s="88" t="s">
        <v>319</v>
      </c>
      <c r="C596" s="88" t="s">
        <v>308</v>
      </c>
      <c r="D596" s="89"/>
      <c r="E596" s="89"/>
      <c r="F596" s="89">
        <v>1149965</v>
      </c>
      <c r="G596" s="89">
        <v>-1149965</v>
      </c>
      <c r="H596" s="90" t="s">
        <v>632</v>
      </c>
      <c r="I596" s="462"/>
    </row>
    <row r="597" spans="1:11" x14ac:dyDescent="0.2">
      <c r="A597" s="473" t="s">
        <v>527</v>
      </c>
      <c r="B597" s="388" t="s">
        <v>347</v>
      </c>
      <c r="C597" s="388" t="s">
        <v>484</v>
      </c>
      <c r="F597" s="389">
        <v>404318.27</v>
      </c>
      <c r="G597" s="389">
        <v>-404318.27</v>
      </c>
      <c r="H597" s="390" t="s">
        <v>1054</v>
      </c>
      <c r="I597" s="474"/>
    </row>
    <row r="598" spans="1:11" x14ac:dyDescent="0.2">
      <c r="A598" s="461" t="s">
        <v>527</v>
      </c>
      <c r="B598" s="88" t="s">
        <v>347</v>
      </c>
      <c r="C598" s="88" t="s">
        <v>308</v>
      </c>
      <c r="D598" s="89"/>
      <c r="E598" s="89"/>
      <c r="F598" s="89">
        <v>404318.27</v>
      </c>
      <c r="G598" s="89">
        <v>-404318.27</v>
      </c>
      <c r="H598" s="90" t="s">
        <v>633</v>
      </c>
      <c r="I598" s="462"/>
    </row>
    <row r="599" spans="1:11" x14ac:dyDescent="0.2">
      <c r="A599" s="473" t="s">
        <v>527</v>
      </c>
      <c r="B599" s="388" t="s">
        <v>840</v>
      </c>
      <c r="C599" s="388" t="s">
        <v>484</v>
      </c>
      <c r="F599" s="389">
        <v>320000</v>
      </c>
      <c r="G599" s="389">
        <v>-320000</v>
      </c>
      <c r="H599" s="390" t="s">
        <v>1054</v>
      </c>
      <c r="I599" s="474"/>
    </row>
    <row r="600" spans="1:11" x14ac:dyDescent="0.2">
      <c r="A600" s="461" t="s">
        <v>527</v>
      </c>
      <c r="B600" s="88" t="s">
        <v>840</v>
      </c>
      <c r="C600" s="88" t="s">
        <v>308</v>
      </c>
      <c r="D600" s="89"/>
      <c r="E600" s="89"/>
      <c r="F600" s="89">
        <v>320000</v>
      </c>
      <c r="G600" s="89">
        <v>-320000</v>
      </c>
      <c r="H600" s="90" t="s">
        <v>1308</v>
      </c>
      <c r="I600" s="462"/>
    </row>
    <row r="601" spans="1:11" x14ac:dyDescent="0.2">
      <c r="A601" s="461" t="s">
        <v>527</v>
      </c>
      <c r="B601" s="88" t="s">
        <v>343</v>
      </c>
      <c r="C601" s="88" t="s">
        <v>308</v>
      </c>
      <c r="D601" s="89"/>
      <c r="E601" s="89"/>
      <c r="F601" s="578">
        <v>12501324.27</v>
      </c>
      <c r="G601" s="89">
        <v>-12501324.27</v>
      </c>
      <c r="H601" s="90" t="s">
        <v>529</v>
      </c>
      <c r="I601" s="462"/>
    </row>
    <row r="602" spans="1:11" x14ac:dyDescent="0.2">
      <c r="A602" s="473" t="s">
        <v>530</v>
      </c>
      <c r="B602" s="388" t="s">
        <v>307</v>
      </c>
      <c r="C602" s="388" t="s">
        <v>484</v>
      </c>
      <c r="E602" s="389">
        <v>94065.89</v>
      </c>
      <c r="G602" s="389">
        <v>94065.89</v>
      </c>
      <c r="H602" s="390" t="s">
        <v>1054</v>
      </c>
      <c r="I602" s="474"/>
    </row>
    <row r="603" spans="1:11" x14ac:dyDescent="0.2">
      <c r="A603" s="461" t="s">
        <v>530</v>
      </c>
      <c r="B603" s="88" t="s">
        <v>307</v>
      </c>
      <c r="C603" s="88" t="s">
        <v>308</v>
      </c>
      <c r="D603" s="89"/>
      <c r="E603" s="89">
        <v>94065.89</v>
      </c>
      <c r="F603" s="89"/>
      <c r="G603" s="402">
        <v>94065.89</v>
      </c>
      <c r="H603" s="90" t="s">
        <v>769</v>
      </c>
      <c r="I603" s="462"/>
    </row>
    <row r="604" spans="1:11" x14ac:dyDescent="0.2">
      <c r="A604" s="461" t="s">
        <v>530</v>
      </c>
      <c r="B604" s="88" t="s">
        <v>343</v>
      </c>
      <c r="C604" s="88" t="s">
        <v>308</v>
      </c>
      <c r="D604" s="89"/>
      <c r="E604" s="578">
        <v>94065.89</v>
      </c>
      <c r="F604" s="89"/>
      <c r="G604" s="89">
        <v>94065.89</v>
      </c>
      <c r="H604" s="90" t="s">
        <v>533</v>
      </c>
      <c r="I604" s="462"/>
    </row>
    <row r="605" spans="1:11" x14ac:dyDescent="0.2">
      <c r="A605" s="473" t="s">
        <v>534</v>
      </c>
      <c r="B605" s="388" t="s">
        <v>307</v>
      </c>
      <c r="C605" s="388" t="s">
        <v>484</v>
      </c>
      <c r="F605" s="389">
        <v>3227558.92</v>
      </c>
      <c r="G605" s="389">
        <v>-3227558.92</v>
      </c>
      <c r="H605" s="390" t="s">
        <v>1054</v>
      </c>
      <c r="I605" s="474"/>
    </row>
    <row r="606" spans="1:11" x14ac:dyDescent="0.2">
      <c r="A606" s="461" t="s">
        <v>534</v>
      </c>
      <c r="B606" s="88" t="s">
        <v>307</v>
      </c>
      <c r="C606" s="88" t="s">
        <v>308</v>
      </c>
      <c r="D606" s="89"/>
      <c r="E606" s="89"/>
      <c r="F606" s="89">
        <v>3227558.92</v>
      </c>
      <c r="G606" s="89">
        <v>-3227558.92</v>
      </c>
      <c r="H606" s="90" t="s">
        <v>634</v>
      </c>
      <c r="I606" s="462"/>
    </row>
    <row r="607" spans="1:11" x14ac:dyDescent="0.2">
      <c r="A607" s="473" t="s">
        <v>534</v>
      </c>
      <c r="B607" s="388" t="s">
        <v>319</v>
      </c>
      <c r="C607" s="388" t="s">
        <v>484</v>
      </c>
      <c r="F607" s="389">
        <v>1184608</v>
      </c>
      <c r="G607" s="389">
        <v>-1184608</v>
      </c>
      <c r="H607" s="390" t="s">
        <v>1054</v>
      </c>
      <c r="I607" s="474"/>
      <c r="J607" s="94">
        <f>F303+F315</f>
        <v>701196.73</v>
      </c>
      <c r="K607" t="s">
        <v>5352</v>
      </c>
    </row>
    <row r="608" spans="1:11" x14ac:dyDescent="0.2">
      <c r="A608" s="461" t="s">
        <v>534</v>
      </c>
      <c r="B608" s="88" t="s">
        <v>319</v>
      </c>
      <c r="C608" s="88" t="s">
        <v>308</v>
      </c>
      <c r="D608" s="89"/>
      <c r="E608" s="89"/>
      <c r="F608" s="89">
        <v>1184608</v>
      </c>
      <c r="G608" s="89">
        <v>-1184608</v>
      </c>
      <c r="H608" s="90" t="s">
        <v>771</v>
      </c>
      <c r="I608" s="462"/>
      <c r="J608" s="94">
        <f>G603+G615</f>
        <v>283027.33</v>
      </c>
      <c r="K608" t="s">
        <v>5353</v>
      </c>
    </row>
    <row r="609" spans="1:9" x14ac:dyDescent="0.2">
      <c r="A609" s="473" t="s">
        <v>534</v>
      </c>
      <c r="B609" s="388" t="s">
        <v>347</v>
      </c>
      <c r="C609" s="388" t="s">
        <v>484</v>
      </c>
      <c r="F609" s="389">
        <v>1182189.29</v>
      </c>
      <c r="G609" s="389">
        <v>-1182189.29</v>
      </c>
      <c r="H609" s="390" t="s">
        <v>1054</v>
      </c>
      <c r="I609" s="474"/>
    </row>
    <row r="610" spans="1:9" x14ac:dyDescent="0.2">
      <c r="A610" s="461" t="s">
        <v>534</v>
      </c>
      <c r="B610" s="88" t="s">
        <v>347</v>
      </c>
      <c r="C610" s="88" t="s">
        <v>308</v>
      </c>
      <c r="D610" s="89"/>
      <c r="E610" s="89"/>
      <c r="F610" s="89">
        <v>1182189.29</v>
      </c>
      <c r="G610" s="89">
        <v>-1182189.29</v>
      </c>
      <c r="H610" s="90" t="s">
        <v>635</v>
      </c>
      <c r="I610" s="462"/>
    </row>
    <row r="611" spans="1:9" x14ac:dyDescent="0.2">
      <c r="A611" s="473" t="s">
        <v>534</v>
      </c>
      <c r="B611" s="388" t="s">
        <v>822</v>
      </c>
      <c r="C611" s="388" t="s">
        <v>484</v>
      </c>
      <c r="F611" s="389">
        <v>45553.91</v>
      </c>
      <c r="G611" s="389">
        <v>-45553.91</v>
      </c>
      <c r="H611" s="390" t="s">
        <v>1054</v>
      </c>
      <c r="I611" s="474"/>
    </row>
    <row r="612" spans="1:9" x14ac:dyDescent="0.2">
      <c r="A612" s="461" t="s">
        <v>534</v>
      </c>
      <c r="B612" s="88" t="s">
        <v>822</v>
      </c>
      <c r="C612" s="88" t="s">
        <v>308</v>
      </c>
      <c r="D612" s="89"/>
      <c r="E612" s="89"/>
      <c r="F612" s="89">
        <v>45553.91</v>
      </c>
      <c r="G612" s="89">
        <v>-45553.91</v>
      </c>
      <c r="H612" s="90" t="s">
        <v>1105</v>
      </c>
      <c r="I612" s="462"/>
    </row>
    <row r="613" spans="1:9" x14ac:dyDescent="0.2">
      <c r="A613" s="461" t="s">
        <v>534</v>
      </c>
      <c r="B613" s="88" t="s">
        <v>343</v>
      </c>
      <c r="C613" s="88" t="s">
        <v>308</v>
      </c>
      <c r="D613" s="89"/>
      <c r="E613" s="89"/>
      <c r="F613" s="578">
        <v>5639910.1200000001</v>
      </c>
      <c r="G613" s="89">
        <v>-5639910.1200000001</v>
      </c>
      <c r="H613" s="90" t="s">
        <v>536</v>
      </c>
      <c r="I613" s="462"/>
    </row>
    <row r="614" spans="1:9" x14ac:dyDescent="0.2">
      <c r="A614" s="473" t="s">
        <v>636</v>
      </c>
      <c r="B614" s="388" t="s">
        <v>307</v>
      </c>
      <c r="C614" s="388" t="s">
        <v>484</v>
      </c>
      <c r="E614" s="389">
        <v>188961.44</v>
      </c>
      <c r="G614" s="389">
        <v>188961.44</v>
      </c>
      <c r="H614" s="390" t="s">
        <v>1054</v>
      </c>
      <c r="I614" s="474"/>
    </row>
    <row r="615" spans="1:9" x14ac:dyDescent="0.2">
      <c r="A615" s="461" t="s">
        <v>636</v>
      </c>
      <c r="B615" s="88" t="s">
        <v>307</v>
      </c>
      <c r="C615" s="88" t="s">
        <v>308</v>
      </c>
      <c r="D615" s="89"/>
      <c r="E615" s="89">
        <v>188961.44</v>
      </c>
      <c r="F615" s="89"/>
      <c r="G615" s="402">
        <v>188961.44</v>
      </c>
      <c r="H615" s="90" t="s">
        <v>637</v>
      </c>
      <c r="I615" s="462"/>
    </row>
    <row r="616" spans="1:9" ht="13.5" thickBot="1" x14ac:dyDescent="0.25">
      <c r="A616" s="463" t="s">
        <v>636</v>
      </c>
      <c r="B616" s="464" t="s">
        <v>343</v>
      </c>
      <c r="C616" s="464" t="s">
        <v>308</v>
      </c>
      <c r="D616" s="465"/>
      <c r="E616" s="659">
        <v>188961.44</v>
      </c>
      <c r="F616" s="465"/>
      <c r="G616" s="465">
        <v>188961.44</v>
      </c>
      <c r="H616" s="466" t="s">
        <v>638</v>
      </c>
      <c r="I616" s="568"/>
    </row>
    <row r="617" spans="1:9" x14ac:dyDescent="0.2">
      <c r="A617" s="388" t="s">
        <v>1264</v>
      </c>
      <c r="B617" s="388" t="s">
        <v>307</v>
      </c>
      <c r="C617" s="388" t="s">
        <v>484</v>
      </c>
      <c r="F617" s="389">
        <v>3351163.5</v>
      </c>
      <c r="G617" s="389">
        <v>-3351163.5</v>
      </c>
      <c r="H617" s="390" t="s">
        <v>1054</v>
      </c>
    </row>
    <row r="618" spans="1:9" x14ac:dyDescent="0.2">
      <c r="A618" s="88" t="s">
        <v>1264</v>
      </c>
      <c r="B618" s="88" t="s">
        <v>307</v>
      </c>
      <c r="C618" s="88" t="s">
        <v>308</v>
      </c>
      <c r="D618" s="89"/>
      <c r="E618" s="89"/>
      <c r="F618" s="89">
        <v>3351163.5</v>
      </c>
      <c r="G618" s="89">
        <v>-3351163.5</v>
      </c>
      <c r="H618" s="90" t="s">
        <v>1309</v>
      </c>
      <c r="I618" s="91"/>
    </row>
    <row r="619" spans="1:9" x14ac:dyDescent="0.2">
      <c r="A619" s="88" t="s">
        <v>1264</v>
      </c>
      <c r="B619" s="88" t="s">
        <v>343</v>
      </c>
      <c r="C619" s="88" t="s">
        <v>308</v>
      </c>
      <c r="D619" s="89"/>
      <c r="E619" s="89"/>
      <c r="F619" s="578">
        <v>3351163.5</v>
      </c>
      <c r="G619" s="89">
        <v>-3351163.5</v>
      </c>
      <c r="H619" s="90" t="s">
        <v>1265</v>
      </c>
      <c r="I619" s="91"/>
    </row>
    <row r="620" spans="1:9" x14ac:dyDescent="0.2">
      <c r="A620" s="388" t="s">
        <v>537</v>
      </c>
      <c r="B620" s="388" t="s">
        <v>307</v>
      </c>
      <c r="C620" s="388" t="s">
        <v>484</v>
      </c>
      <c r="F620" s="389">
        <v>2126494.12</v>
      </c>
      <c r="G620" s="389">
        <v>-2126494.12</v>
      </c>
      <c r="H620" s="390" t="s">
        <v>1054</v>
      </c>
    </row>
    <row r="621" spans="1:9" x14ac:dyDescent="0.2">
      <c r="A621" s="88" t="s">
        <v>537</v>
      </c>
      <c r="B621" s="88" t="s">
        <v>307</v>
      </c>
      <c r="C621" s="88" t="s">
        <v>308</v>
      </c>
      <c r="D621" s="89"/>
      <c r="E621" s="89"/>
      <c r="F621" s="89">
        <v>2126494.12</v>
      </c>
      <c r="G621" s="89">
        <v>-2126494.12</v>
      </c>
      <c r="H621" s="90" t="s">
        <v>538</v>
      </c>
      <c r="I621" s="91"/>
    </row>
    <row r="622" spans="1:9" x14ac:dyDescent="0.2">
      <c r="A622" s="88" t="s">
        <v>537</v>
      </c>
      <c r="B622" s="88" t="s">
        <v>343</v>
      </c>
      <c r="C622" s="88" t="s">
        <v>308</v>
      </c>
      <c r="D622" s="89"/>
      <c r="E622" s="89"/>
      <c r="F622" s="89">
        <v>2126494.12</v>
      </c>
      <c r="G622" s="89">
        <v>-2126494.12</v>
      </c>
      <c r="H622" s="90" t="s">
        <v>539</v>
      </c>
      <c r="I622" s="91"/>
    </row>
    <row r="623" spans="1:9" x14ac:dyDescent="0.2">
      <c r="A623" s="388" t="s">
        <v>540</v>
      </c>
      <c r="B623" s="388" t="s">
        <v>307</v>
      </c>
      <c r="C623" s="388" t="s">
        <v>387</v>
      </c>
      <c r="F623" s="389">
        <v>0.52</v>
      </c>
      <c r="G623" s="389">
        <v>-0.52</v>
      </c>
      <c r="H623" s="390" t="s">
        <v>1034</v>
      </c>
    </row>
    <row r="624" spans="1:9" x14ac:dyDescent="0.2">
      <c r="A624" s="388" t="s">
        <v>540</v>
      </c>
      <c r="B624" s="388" t="s">
        <v>307</v>
      </c>
      <c r="C624" s="388" t="s">
        <v>859</v>
      </c>
      <c r="F624" s="389">
        <v>3.24</v>
      </c>
      <c r="G624" s="389">
        <v>-3.24</v>
      </c>
      <c r="H624" s="390" t="s">
        <v>1046</v>
      </c>
    </row>
    <row r="625" spans="1:9" x14ac:dyDescent="0.2">
      <c r="A625" s="388" t="s">
        <v>540</v>
      </c>
      <c r="B625" s="388" t="s">
        <v>307</v>
      </c>
      <c r="C625" s="388" t="s">
        <v>484</v>
      </c>
      <c r="F625" s="389">
        <v>451.06</v>
      </c>
      <c r="G625" s="389">
        <v>-451.06</v>
      </c>
      <c r="H625" s="390" t="s">
        <v>1054</v>
      </c>
    </row>
    <row r="626" spans="1:9" x14ac:dyDescent="0.2">
      <c r="A626" s="88" t="s">
        <v>540</v>
      </c>
      <c r="B626" s="88" t="s">
        <v>307</v>
      </c>
      <c r="C626" s="88" t="s">
        <v>308</v>
      </c>
      <c r="D626" s="89"/>
      <c r="E626" s="89"/>
      <c r="F626" s="89">
        <v>454.82</v>
      </c>
      <c r="G626" s="89">
        <v>-454.82</v>
      </c>
      <c r="H626" s="90" t="s">
        <v>541</v>
      </c>
      <c r="I626" s="91"/>
    </row>
    <row r="627" spans="1:9" x14ac:dyDescent="0.2">
      <c r="A627" s="388" t="s">
        <v>540</v>
      </c>
      <c r="B627" s="388" t="s">
        <v>319</v>
      </c>
      <c r="C627" s="388" t="s">
        <v>307</v>
      </c>
      <c r="F627" s="389">
        <v>630</v>
      </c>
      <c r="G627" s="389">
        <v>-630</v>
      </c>
      <c r="H627" s="390" t="s">
        <v>1040</v>
      </c>
    </row>
    <row r="628" spans="1:9" x14ac:dyDescent="0.2">
      <c r="A628" s="388" t="s">
        <v>540</v>
      </c>
      <c r="B628" s="388" t="s">
        <v>319</v>
      </c>
      <c r="C628" s="388" t="s">
        <v>316</v>
      </c>
      <c r="F628" s="389">
        <v>15</v>
      </c>
      <c r="G628" s="389">
        <v>-15</v>
      </c>
      <c r="H628" s="390" t="s">
        <v>1014</v>
      </c>
    </row>
    <row r="629" spans="1:9" x14ac:dyDescent="0.2">
      <c r="A629" s="388" t="s">
        <v>540</v>
      </c>
      <c r="B629" s="388" t="s">
        <v>319</v>
      </c>
      <c r="C629" s="388" t="s">
        <v>317</v>
      </c>
      <c r="F629" s="389">
        <v>3040</v>
      </c>
      <c r="G629" s="389">
        <v>-3040</v>
      </c>
      <c r="H629" s="390" t="s">
        <v>1015</v>
      </c>
    </row>
    <row r="630" spans="1:9" x14ac:dyDescent="0.2">
      <c r="A630" s="388" t="s">
        <v>540</v>
      </c>
      <c r="B630" s="388" t="s">
        <v>319</v>
      </c>
      <c r="C630" s="388" t="s">
        <v>859</v>
      </c>
      <c r="F630" s="389">
        <v>15</v>
      </c>
      <c r="G630" s="389">
        <v>-15</v>
      </c>
      <c r="H630" s="390" t="s">
        <v>1046</v>
      </c>
    </row>
    <row r="631" spans="1:9" x14ac:dyDescent="0.2">
      <c r="A631" s="388" t="s">
        <v>540</v>
      </c>
      <c r="B631" s="388" t="s">
        <v>319</v>
      </c>
      <c r="C631" s="388" t="s">
        <v>1052</v>
      </c>
      <c r="F631" s="389">
        <v>125</v>
      </c>
      <c r="G631" s="389">
        <v>-125</v>
      </c>
      <c r="H631" s="390" t="s">
        <v>1053</v>
      </c>
    </row>
    <row r="632" spans="1:9" x14ac:dyDescent="0.2">
      <c r="A632" s="388" t="s">
        <v>540</v>
      </c>
      <c r="B632" s="388" t="s">
        <v>319</v>
      </c>
      <c r="C632" s="388" t="s">
        <v>484</v>
      </c>
      <c r="F632" s="389">
        <v>3894.76</v>
      </c>
      <c r="G632" s="389">
        <v>-3894.76</v>
      </c>
      <c r="H632" s="390" t="s">
        <v>1054</v>
      </c>
    </row>
    <row r="633" spans="1:9" x14ac:dyDescent="0.2">
      <c r="A633" s="88" t="s">
        <v>540</v>
      </c>
      <c r="B633" s="88" t="s">
        <v>319</v>
      </c>
      <c r="C633" s="88" t="s">
        <v>308</v>
      </c>
      <c r="D633" s="89"/>
      <c r="E633" s="89"/>
      <c r="F633" s="89">
        <v>7719.76</v>
      </c>
      <c r="G633" s="89">
        <v>-7719.76</v>
      </c>
      <c r="H633" s="90" t="s">
        <v>542</v>
      </c>
      <c r="I633" s="91"/>
    </row>
    <row r="634" spans="1:9" x14ac:dyDescent="0.2">
      <c r="A634" s="388" t="s">
        <v>540</v>
      </c>
      <c r="B634" s="388" t="s">
        <v>347</v>
      </c>
      <c r="C634" s="388" t="s">
        <v>484</v>
      </c>
      <c r="F634" s="389">
        <v>9100.52</v>
      </c>
      <c r="G634" s="389">
        <v>-9100.52</v>
      </c>
      <c r="H634" s="390" t="s">
        <v>1054</v>
      </c>
    </row>
    <row r="635" spans="1:9" x14ac:dyDescent="0.2">
      <c r="A635" s="88" t="s">
        <v>540</v>
      </c>
      <c r="B635" s="88" t="s">
        <v>347</v>
      </c>
      <c r="C635" s="88" t="s">
        <v>308</v>
      </c>
      <c r="D635" s="89"/>
      <c r="E635" s="89"/>
      <c r="F635" s="89">
        <v>9100.52</v>
      </c>
      <c r="G635" s="89">
        <v>-9100.52</v>
      </c>
      <c r="H635" s="90" t="s">
        <v>543</v>
      </c>
      <c r="I635" s="91"/>
    </row>
    <row r="636" spans="1:9" x14ac:dyDescent="0.2">
      <c r="A636" s="88" t="s">
        <v>540</v>
      </c>
      <c r="B636" s="88" t="s">
        <v>343</v>
      </c>
      <c r="C636" s="88" t="s">
        <v>308</v>
      </c>
      <c r="D636" s="89"/>
      <c r="E636" s="89"/>
      <c r="F636" s="658">
        <v>17275.099999999999</v>
      </c>
      <c r="G636" s="89">
        <v>-17275.099999999999</v>
      </c>
      <c r="H636" s="90" t="s">
        <v>544</v>
      </c>
      <c r="I636" s="91"/>
    </row>
    <row r="637" spans="1:9" x14ac:dyDescent="0.2">
      <c r="A637" s="388" t="s">
        <v>545</v>
      </c>
      <c r="B637" s="388" t="s">
        <v>307</v>
      </c>
      <c r="C637" s="388" t="s">
        <v>484</v>
      </c>
      <c r="F637" s="389">
        <v>1245756.81</v>
      </c>
      <c r="G637" s="389">
        <v>-1245756.81</v>
      </c>
      <c r="H637" s="390" t="s">
        <v>1054</v>
      </c>
    </row>
    <row r="638" spans="1:9" x14ac:dyDescent="0.2">
      <c r="A638" s="88" t="s">
        <v>545</v>
      </c>
      <c r="B638" s="88" t="s">
        <v>307</v>
      </c>
      <c r="C638" s="88" t="s">
        <v>308</v>
      </c>
      <c r="D638" s="89"/>
      <c r="E638" s="89"/>
      <c r="F638" s="89">
        <v>1245756.81</v>
      </c>
      <c r="G638" s="89">
        <v>-1245756.81</v>
      </c>
      <c r="H638" s="90" t="s">
        <v>546</v>
      </c>
      <c r="I638" s="91" t="s">
        <v>4665</v>
      </c>
    </row>
    <row r="639" spans="1:9" x14ac:dyDescent="0.2">
      <c r="A639" s="388" t="s">
        <v>545</v>
      </c>
      <c r="B639" s="388" t="s">
        <v>364</v>
      </c>
      <c r="C639" s="388" t="s">
        <v>484</v>
      </c>
      <c r="F639" s="389">
        <v>19285.59</v>
      </c>
      <c r="G639" s="389">
        <v>-19285.59</v>
      </c>
      <c r="H639" s="390" t="s">
        <v>1054</v>
      </c>
      <c r="I639" s="532">
        <f>F601-E604+F613-E616+F619</f>
        <v>21209370.559999999</v>
      </c>
    </row>
    <row r="640" spans="1:9" x14ac:dyDescent="0.2">
      <c r="A640" s="88" t="s">
        <v>545</v>
      </c>
      <c r="B640" s="88" t="s">
        <v>364</v>
      </c>
      <c r="C640" s="88" t="s">
        <v>308</v>
      </c>
      <c r="D640" s="89"/>
      <c r="E640" s="89"/>
      <c r="F640" s="89">
        <v>19285.59</v>
      </c>
      <c r="G640" s="89">
        <v>-19285.59</v>
      </c>
      <c r="H640" s="90" t="s">
        <v>547</v>
      </c>
      <c r="I640" s="91"/>
    </row>
    <row r="641" spans="1:9" x14ac:dyDescent="0.2">
      <c r="A641" s="388" t="s">
        <v>545</v>
      </c>
      <c r="B641" s="388" t="s">
        <v>319</v>
      </c>
      <c r="C641" s="388" t="s">
        <v>484</v>
      </c>
      <c r="F641" s="389">
        <v>1209031.82</v>
      </c>
      <c r="G641" s="389">
        <v>-1209031.82</v>
      </c>
      <c r="H641" s="390" t="s">
        <v>1054</v>
      </c>
      <c r="I641" t="s">
        <v>4663</v>
      </c>
    </row>
    <row r="642" spans="1:9" x14ac:dyDescent="0.2">
      <c r="A642" s="88" t="s">
        <v>545</v>
      </c>
      <c r="B642" s="88" t="s">
        <v>319</v>
      </c>
      <c r="C642" s="88" t="s">
        <v>308</v>
      </c>
      <c r="D642" s="89"/>
      <c r="E642" s="89"/>
      <c r="F642" s="89">
        <v>1209031.82</v>
      </c>
      <c r="G642" s="402">
        <v>-1209031.82</v>
      </c>
      <c r="H642" s="90" t="s">
        <v>548</v>
      </c>
      <c r="I642" s="432">
        <f>F643+F646+F658</f>
        <v>2852668.22</v>
      </c>
    </row>
    <row r="643" spans="1:9" x14ac:dyDescent="0.2">
      <c r="A643" s="88" t="s">
        <v>545</v>
      </c>
      <c r="B643" s="88" t="s">
        <v>343</v>
      </c>
      <c r="C643" s="88" t="s">
        <v>308</v>
      </c>
      <c r="D643" s="89"/>
      <c r="E643" s="89"/>
      <c r="F643" s="431">
        <v>2474074.2200000002</v>
      </c>
      <c r="G643" s="89">
        <v>-2474074.2200000002</v>
      </c>
      <c r="H643" s="90" t="s">
        <v>549</v>
      </c>
      <c r="I643" s="136"/>
    </row>
    <row r="644" spans="1:9" x14ac:dyDescent="0.2">
      <c r="A644" s="388" t="s">
        <v>550</v>
      </c>
      <c r="B644" s="388" t="s">
        <v>307</v>
      </c>
      <c r="C644" s="388" t="s">
        <v>484</v>
      </c>
      <c r="F644" s="389">
        <v>18600</v>
      </c>
      <c r="G644" s="389">
        <v>-18600</v>
      </c>
      <c r="H644" s="390" t="s">
        <v>1054</v>
      </c>
      <c r="I644" t="s">
        <v>4664</v>
      </c>
    </row>
    <row r="645" spans="1:9" x14ac:dyDescent="0.2">
      <c r="A645" s="88" t="s">
        <v>550</v>
      </c>
      <c r="B645" s="88" t="s">
        <v>307</v>
      </c>
      <c r="C645" s="88" t="s">
        <v>308</v>
      </c>
      <c r="D645" s="89"/>
      <c r="E645" s="89"/>
      <c r="F645" s="89">
        <v>18600</v>
      </c>
      <c r="G645" s="402">
        <v>-18600</v>
      </c>
      <c r="H645" s="90" t="s">
        <v>551</v>
      </c>
      <c r="I645" s="547">
        <f>F655+F652+F636</f>
        <v>375030.1</v>
      </c>
    </row>
    <row r="646" spans="1:9" x14ac:dyDescent="0.2">
      <c r="A646" s="88" t="s">
        <v>550</v>
      </c>
      <c r="B646" s="88" t="s">
        <v>343</v>
      </c>
      <c r="C646" s="88" t="s">
        <v>308</v>
      </c>
      <c r="D646" s="89"/>
      <c r="E646" s="89"/>
      <c r="F646" s="431">
        <v>18600</v>
      </c>
      <c r="G646" s="89">
        <v>-18600</v>
      </c>
      <c r="H646" s="90" t="s">
        <v>551</v>
      </c>
      <c r="I646" s="91"/>
    </row>
    <row r="647" spans="1:9" x14ac:dyDescent="0.2">
      <c r="A647" s="388" t="s">
        <v>552</v>
      </c>
      <c r="B647" s="388" t="s">
        <v>307</v>
      </c>
      <c r="C647" s="388" t="s">
        <v>484</v>
      </c>
      <c r="E647" s="389">
        <v>2126494.12</v>
      </c>
      <c r="G647" s="389">
        <v>2126494.12</v>
      </c>
      <c r="H647" s="390" t="s">
        <v>1054</v>
      </c>
    </row>
    <row r="648" spans="1:9" x14ac:dyDescent="0.2">
      <c r="A648" s="88" t="s">
        <v>552</v>
      </c>
      <c r="B648" s="88" t="s">
        <v>307</v>
      </c>
      <c r="C648" s="88" t="s">
        <v>308</v>
      </c>
      <c r="D648" s="89"/>
      <c r="E648" s="89">
        <v>2126494.12</v>
      </c>
      <c r="F648" s="89"/>
      <c r="G648" s="89">
        <v>2126494.12</v>
      </c>
      <c r="H648" s="90" t="s">
        <v>553</v>
      </c>
      <c r="I648" s="91"/>
    </row>
    <row r="649" spans="1:9" x14ac:dyDescent="0.2">
      <c r="A649" s="88" t="s">
        <v>552</v>
      </c>
      <c r="B649" s="88" t="s">
        <v>343</v>
      </c>
      <c r="C649" s="88" t="s">
        <v>308</v>
      </c>
      <c r="D649" s="89"/>
      <c r="E649" s="89">
        <v>2126494.12</v>
      </c>
      <c r="F649" s="89"/>
      <c r="G649" s="89">
        <v>2126494.12</v>
      </c>
      <c r="H649" s="90" t="s">
        <v>554</v>
      </c>
      <c r="I649" s="91"/>
    </row>
    <row r="650" spans="1:9" x14ac:dyDescent="0.2">
      <c r="A650" s="388" t="s">
        <v>641</v>
      </c>
      <c r="B650" s="388" t="s">
        <v>307</v>
      </c>
      <c r="C650" s="388" t="s">
        <v>484</v>
      </c>
      <c r="F650" s="389">
        <v>7459</v>
      </c>
      <c r="G650" s="389">
        <v>-7459</v>
      </c>
      <c r="H650" s="390" t="s">
        <v>1054</v>
      </c>
    </row>
    <row r="651" spans="1:9" x14ac:dyDescent="0.2">
      <c r="A651" s="88" t="s">
        <v>641</v>
      </c>
      <c r="B651" s="88" t="s">
        <v>307</v>
      </c>
      <c r="C651" s="88" t="s">
        <v>308</v>
      </c>
      <c r="D651" s="89"/>
      <c r="E651" s="89"/>
      <c r="F651" s="89">
        <v>7459</v>
      </c>
      <c r="G651" s="89">
        <v>-7459</v>
      </c>
      <c r="H651" s="90" t="s">
        <v>642</v>
      </c>
      <c r="I651" s="91"/>
    </row>
    <row r="652" spans="1:9" x14ac:dyDescent="0.2">
      <c r="A652" s="88" t="s">
        <v>641</v>
      </c>
      <c r="B652" s="88" t="s">
        <v>343</v>
      </c>
      <c r="C652" s="88" t="s">
        <v>308</v>
      </c>
      <c r="D652" s="89"/>
      <c r="E652" s="89"/>
      <c r="F652" s="658">
        <v>7459</v>
      </c>
      <c r="G652" s="89">
        <v>-7459</v>
      </c>
      <c r="H652" s="90" t="s">
        <v>275</v>
      </c>
      <c r="I652" s="91"/>
    </row>
    <row r="653" spans="1:9" x14ac:dyDescent="0.2">
      <c r="A653" s="388" t="s">
        <v>555</v>
      </c>
      <c r="B653" s="388" t="s">
        <v>315</v>
      </c>
      <c r="C653" s="388" t="s">
        <v>484</v>
      </c>
      <c r="F653" s="389">
        <v>350296</v>
      </c>
      <c r="G653" s="389">
        <v>-350296</v>
      </c>
      <c r="H653" s="390" t="s">
        <v>1054</v>
      </c>
    </row>
    <row r="654" spans="1:9" x14ac:dyDescent="0.2">
      <c r="A654" s="88" t="s">
        <v>555</v>
      </c>
      <c r="B654" s="88" t="s">
        <v>315</v>
      </c>
      <c r="C654" s="88" t="s">
        <v>308</v>
      </c>
      <c r="D654" s="89"/>
      <c r="E654" s="89"/>
      <c r="F654" s="89">
        <v>350296</v>
      </c>
      <c r="G654" s="89">
        <v>-350296</v>
      </c>
      <c r="H654" s="90" t="s">
        <v>556</v>
      </c>
      <c r="I654" s="91"/>
    </row>
    <row r="655" spans="1:9" x14ac:dyDescent="0.2">
      <c r="A655" s="88" t="s">
        <v>555</v>
      </c>
      <c r="B655" s="88" t="s">
        <v>343</v>
      </c>
      <c r="C655" s="88" t="s">
        <v>308</v>
      </c>
      <c r="D655" s="89"/>
      <c r="E655" s="89"/>
      <c r="F655" s="658">
        <v>350296</v>
      </c>
      <c r="G655" s="89">
        <v>-350296</v>
      </c>
      <c r="H655" s="90" t="s">
        <v>557</v>
      </c>
      <c r="I655" s="91"/>
    </row>
    <row r="656" spans="1:9" x14ac:dyDescent="0.2">
      <c r="A656" s="388" t="s">
        <v>558</v>
      </c>
      <c r="B656" s="388" t="s">
        <v>307</v>
      </c>
      <c r="C656" s="388" t="s">
        <v>484</v>
      </c>
      <c r="F656" s="389">
        <v>359994</v>
      </c>
      <c r="G656" s="389">
        <v>-359994</v>
      </c>
      <c r="H656" s="390" t="s">
        <v>1054</v>
      </c>
    </row>
    <row r="657" spans="1:9" x14ac:dyDescent="0.2">
      <c r="A657" s="88" t="s">
        <v>558</v>
      </c>
      <c r="B657" s="88" t="s">
        <v>307</v>
      </c>
      <c r="C657" s="88" t="s">
        <v>308</v>
      </c>
      <c r="D657" s="89"/>
      <c r="E657" s="89"/>
      <c r="F657" s="89">
        <v>359994</v>
      </c>
      <c r="G657" s="402">
        <v>-359994</v>
      </c>
      <c r="H657" s="90" t="s">
        <v>559</v>
      </c>
      <c r="I657" s="136"/>
    </row>
    <row r="658" spans="1:9" x14ac:dyDescent="0.2">
      <c r="A658" s="88" t="s">
        <v>558</v>
      </c>
      <c r="B658" s="88" t="s">
        <v>343</v>
      </c>
      <c r="C658" s="88" t="s">
        <v>308</v>
      </c>
      <c r="D658" s="89"/>
      <c r="E658" s="89"/>
      <c r="F658" s="431">
        <v>359994</v>
      </c>
      <c r="G658" s="89">
        <v>-359994</v>
      </c>
      <c r="H658" s="90"/>
      <c r="I658" s="91"/>
    </row>
    <row r="659" spans="1:9" x14ac:dyDescent="0.2">
      <c r="A659" s="388" t="s">
        <v>773</v>
      </c>
      <c r="B659" s="388" t="s">
        <v>487</v>
      </c>
      <c r="C659" s="388" t="s">
        <v>484</v>
      </c>
      <c r="F659" s="389">
        <v>309450</v>
      </c>
      <c r="G659" s="389">
        <v>-309450</v>
      </c>
      <c r="H659" s="390" t="s">
        <v>1054</v>
      </c>
    </row>
    <row r="660" spans="1:9" x14ac:dyDescent="0.2">
      <c r="A660" s="88" t="s">
        <v>773</v>
      </c>
      <c r="B660" s="88" t="s">
        <v>487</v>
      </c>
      <c r="C660" s="88" t="s">
        <v>308</v>
      </c>
      <c r="D660" s="89"/>
      <c r="E660" s="89"/>
      <c r="F660" s="89">
        <v>309450</v>
      </c>
      <c r="G660" s="89">
        <v>-309450</v>
      </c>
      <c r="H660" s="90" t="s">
        <v>1106</v>
      </c>
      <c r="I660" s="91"/>
    </row>
    <row r="661" spans="1:9" x14ac:dyDescent="0.2">
      <c r="A661" s="388" t="s">
        <v>773</v>
      </c>
      <c r="B661" s="388" t="s">
        <v>745</v>
      </c>
      <c r="C661" s="388" t="s">
        <v>484</v>
      </c>
      <c r="F661" s="389">
        <v>2055574.53</v>
      </c>
      <c r="G661" s="389">
        <v>-2055574.53</v>
      </c>
      <c r="H661" s="390" t="s">
        <v>1054</v>
      </c>
    </row>
    <row r="662" spans="1:9" x14ac:dyDescent="0.2">
      <c r="A662" s="88" t="s">
        <v>773</v>
      </c>
      <c r="B662" s="88" t="s">
        <v>745</v>
      </c>
      <c r="C662" s="88" t="s">
        <v>308</v>
      </c>
      <c r="D662" s="89"/>
      <c r="E662" s="89"/>
      <c r="F662" s="89">
        <v>2055574.53</v>
      </c>
      <c r="G662" s="89">
        <v>-2055574.53</v>
      </c>
      <c r="H662" s="90" t="s">
        <v>746</v>
      </c>
      <c r="I662" s="91"/>
    </row>
    <row r="663" spans="1:9" x14ac:dyDescent="0.2">
      <c r="A663" s="388" t="s">
        <v>773</v>
      </c>
      <c r="B663" s="388" t="s">
        <v>749</v>
      </c>
      <c r="C663" s="388" t="s">
        <v>484</v>
      </c>
      <c r="F663" s="389">
        <v>840709.1</v>
      </c>
      <c r="G663" s="389">
        <v>-840709.1</v>
      </c>
      <c r="H663" s="390" t="s">
        <v>1054</v>
      </c>
    </row>
    <row r="664" spans="1:9" x14ac:dyDescent="0.2">
      <c r="A664" s="88" t="s">
        <v>773</v>
      </c>
      <c r="B664" s="88" t="s">
        <v>749</v>
      </c>
      <c r="C664" s="88" t="s">
        <v>308</v>
      </c>
      <c r="D664" s="89"/>
      <c r="E664" s="89"/>
      <c r="F664" s="89">
        <v>840709.1</v>
      </c>
      <c r="G664" s="89">
        <v>-840709.1</v>
      </c>
      <c r="H664" s="90" t="s">
        <v>935</v>
      </c>
      <c r="I664" s="91"/>
    </row>
    <row r="665" spans="1:9" x14ac:dyDescent="0.2">
      <c r="A665" s="388" t="s">
        <v>773</v>
      </c>
      <c r="B665" s="388" t="s">
        <v>750</v>
      </c>
      <c r="C665" s="388" t="s">
        <v>484</v>
      </c>
      <c r="F665" s="389">
        <v>281726.8</v>
      </c>
      <c r="G665" s="389">
        <v>-281726.8</v>
      </c>
      <c r="H665" s="390" t="s">
        <v>1054</v>
      </c>
    </row>
    <row r="666" spans="1:9" x14ac:dyDescent="0.2">
      <c r="A666" s="88" t="s">
        <v>773</v>
      </c>
      <c r="B666" s="88" t="s">
        <v>750</v>
      </c>
      <c r="C666" s="88" t="s">
        <v>308</v>
      </c>
      <c r="D666" s="89"/>
      <c r="E666" s="89"/>
      <c r="F666" s="89">
        <v>281726.8</v>
      </c>
      <c r="G666" s="89">
        <v>-281726.8</v>
      </c>
      <c r="H666" s="90" t="s">
        <v>1099</v>
      </c>
      <c r="I666" s="91"/>
    </row>
    <row r="667" spans="1:9" x14ac:dyDescent="0.2">
      <c r="A667" s="388" t="s">
        <v>773</v>
      </c>
      <c r="B667" s="388" t="s">
        <v>752</v>
      </c>
      <c r="C667" s="388" t="s">
        <v>484</v>
      </c>
      <c r="F667" s="389">
        <v>1068497.73</v>
      </c>
      <c r="G667" s="389">
        <v>-1068497.73</v>
      </c>
      <c r="H667" s="390" t="s">
        <v>1054</v>
      </c>
    </row>
    <row r="668" spans="1:9" x14ac:dyDescent="0.2">
      <c r="A668" s="88" t="s">
        <v>773</v>
      </c>
      <c r="B668" s="88" t="s">
        <v>752</v>
      </c>
      <c r="C668" s="88" t="s">
        <v>308</v>
      </c>
      <c r="D668" s="89"/>
      <c r="E668" s="89"/>
      <c r="F668" s="89">
        <v>1068497.73</v>
      </c>
      <c r="G668" s="89">
        <v>-1068497.73</v>
      </c>
      <c r="H668" s="90" t="s">
        <v>753</v>
      </c>
      <c r="I668" s="91"/>
    </row>
    <row r="669" spans="1:9" x14ac:dyDescent="0.2">
      <c r="A669" s="388" t="s">
        <v>773</v>
      </c>
      <c r="B669" s="388" t="s">
        <v>754</v>
      </c>
      <c r="C669" s="388" t="s">
        <v>484</v>
      </c>
      <c r="F669" s="389">
        <v>2546582.69</v>
      </c>
      <c r="G669" s="389">
        <v>-2546582.69</v>
      </c>
      <c r="H669" s="390" t="s">
        <v>1054</v>
      </c>
    </row>
    <row r="670" spans="1:9" x14ac:dyDescent="0.2">
      <c r="A670" s="88" t="s">
        <v>773</v>
      </c>
      <c r="B670" s="88" t="s">
        <v>754</v>
      </c>
      <c r="C670" s="88" t="s">
        <v>308</v>
      </c>
      <c r="D670" s="89"/>
      <c r="E670" s="89"/>
      <c r="F670" s="89">
        <v>2546582.69</v>
      </c>
      <c r="G670" s="89">
        <v>-2546582.69</v>
      </c>
      <c r="H670" s="90" t="s">
        <v>564</v>
      </c>
      <c r="I670" s="91"/>
    </row>
    <row r="671" spans="1:9" x14ac:dyDescent="0.2">
      <c r="A671" s="388" t="s">
        <v>773</v>
      </c>
      <c r="B671" s="388" t="s">
        <v>755</v>
      </c>
      <c r="C671" s="388" t="s">
        <v>484</v>
      </c>
      <c r="F671" s="389">
        <v>8020521</v>
      </c>
      <c r="G671" s="389">
        <v>-8020521</v>
      </c>
      <c r="H671" s="390" t="s">
        <v>1054</v>
      </c>
    </row>
    <row r="672" spans="1:9" x14ac:dyDescent="0.2">
      <c r="A672" s="88" t="s">
        <v>773</v>
      </c>
      <c r="B672" s="88" t="s">
        <v>755</v>
      </c>
      <c r="C672" s="88" t="s">
        <v>308</v>
      </c>
      <c r="D672" s="89"/>
      <c r="E672" s="89"/>
      <c r="F672" s="89">
        <v>8020521</v>
      </c>
      <c r="G672" s="89">
        <v>-8020521</v>
      </c>
      <c r="H672" s="90" t="s">
        <v>565</v>
      </c>
      <c r="I672" s="91"/>
    </row>
    <row r="673" spans="1:9" x14ac:dyDescent="0.2">
      <c r="A673" s="388" t="s">
        <v>773</v>
      </c>
      <c r="B673" s="388" t="s">
        <v>1100</v>
      </c>
      <c r="C673" s="388" t="s">
        <v>484</v>
      </c>
      <c r="F673" s="389">
        <v>1655000</v>
      </c>
      <c r="G673" s="389">
        <v>-1655000</v>
      </c>
      <c r="H673" s="390" t="s">
        <v>1054</v>
      </c>
    </row>
    <row r="674" spans="1:9" x14ac:dyDescent="0.2">
      <c r="A674" s="88" t="s">
        <v>773</v>
      </c>
      <c r="B674" s="88" t="s">
        <v>1100</v>
      </c>
      <c r="C674" s="88" t="s">
        <v>308</v>
      </c>
      <c r="D674" s="89"/>
      <c r="E674" s="89"/>
      <c r="F674" s="89">
        <v>1655000</v>
      </c>
      <c r="G674" s="89">
        <v>-1655000</v>
      </c>
      <c r="H674" s="90" t="s">
        <v>1101</v>
      </c>
      <c r="I674" s="91"/>
    </row>
    <row r="675" spans="1:9" x14ac:dyDescent="0.2">
      <c r="A675" s="388" t="s">
        <v>773</v>
      </c>
      <c r="B675" s="388" t="s">
        <v>756</v>
      </c>
      <c r="C675" s="388" t="s">
        <v>484</v>
      </c>
      <c r="F675" s="389">
        <v>350296</v>
      </c>
      <c r="G675" s="389">
        <v>-350296</v>
      </c>
      <c r="H675" s="390" t="s">
        <v>1054</v>
      </c>
    </row>
    <row r="676" spans="1:9" x14ac:dyDescent="0.2">
      <c r="A676" s="88" t="s">
        <v>773</v>
      </c>
      <c r="B676" s="88" t="s">
        <v>756</v>
      </c>
      <c r="C676" s="88" t="s">
        <v>308</v>
      </c>
      <c r="D676" s="89"/>
      <c r="E676" s="89"/>
      <c r="F676" s="89">
        <v>350296</v>
      </c>
      <c r="G676" s="89">
        <v>-350296</v>
      </c>
      <c r="H676" s="90" t="s">
        <v>1104</v>
      </c>
      <c r="I676" s="91"/>
    </row>
    <row r="677" spans="1:9" x14ac:dyDescent="0.2">
      <c r="A677" s="388" t="s">
        <v>773</v>
      </c>
      <c r="B677" s="388" t="s">
        <v>758</v>
      </c>
      <c r="C677" s="388" t="s">
        <v>484</v>
      </c>
      <c r="F677" s="389">
        <v>1915.9</v>
      </c>
      <c r="G677" s="389">
        <v>-1915.9</v>
      </c>
      <c r="H677" s="390" t="s">
        <v>1054</v>
      </c>
    </row>
    <row r="678" spans="1:9" x14ac:dyDescent="0.2">
      <c r="A678" s="88" t="s">
        <v>773</v>
      </c>
      <c r="B678" s="88" t="s">
        <v>758</v>
      </c>
      <c r="C678" s="88" t="s">
        <v>308</v>
      </c>
      <c r="D678" s="89"/>
      <c r="E678" s="89"/>
      <c r="F678" s="89">
        <v>1915.9</v>
      </c>
      <c r="G678" s="89">
        <v>-1915.9</v>
      </c>
      <c r="H678" s="90" t="s">
        <v>776</v>
      </c>
      <c r="I678" s="91"/>
    </row>
    <row r="679" spans="1:9" x14ac:dyDescent="0.2">
      <c r="A679" s="88" t="s">
        <v>773</v>
      </c>
      <c r="B679" s="88" t="s">
        <v>343</v>
      </c>
      <c r="C679" s="88" t="s">
        <v>308</v>
      </c>
      <c r="D679" s="89"/>
      <c r="E679" s="89"/>
      <c r="F679" s="89">
        <v>17130273.75</v>
      </c>
      <c r="G679" s="89">
        <v>-17130273.75</v>
      </c>
      <c r="H679" s="90"/>
      <c r="I679" s="91"/>
    </row>
    <row r="680" spans="1:9" x14ac:dyDescent="0.2">
      <c r="A680" s="388" t="s">
        <v>778</v>
      </c>
      <c r="B680" s="388" t="s">
        <v>745</v>
      </c>
      <c r="C680" s="388" t="s">
        <v>484</v>
      </c>
      <c r="F680" s="389">
        <v>759234.05</v>
      </c>
      <c r="G680" s="389">
        <v>-759234.05</v>
      </c>
      <c r="H680" s="390" t="s">
        <v>1054</v>
      </c>
    </row>
    <row r="681" spans="1:9" x14ac:dyDescent="0.2">
      <c r="A681" s="88" t="s">
        <v>778</v>
      </c>
      <c r="B681" s="88" t="s">
        <v>745</v>
      </c>
      <c r="C681" s="88" t="s">
        <v>308</v>
      </c>
      <c r="D681" s="89"/>
      <c r="E681" s="89"/>
      <c r="F681" s="89">
        <v>759234.05</v>
      </c>
      <c r="G681" s="89">
        <v>-759234.05</v>
      </c>
      <c r="H681" s="90" t="s">
        <v>746</v>
      </c>
      <c r="I681" s="91"/>
    </row>
    <row r="682" spans="1:9" x14ac:dyDescent="0.2">
      <c r="A682" s="388" t="s">
        <v>778</v>
      </c>
      <c r="B682" s="388" t="s">
        <v>750</v>
      </c>
      <c r="C682" s="388" t="s">
        <v>484</v>
      </c>
      <c r="F682" s="389">
        <v>190448.8</v>
      </c>
      <c r="G682" s="389">
        <v>-190448.8</v>
      </c>
      <c r="H682" s="390" t="s">
        <v>1054</v>
      </c>
    </row>
    <row r="683" spans="1:9" x14ac:dyDescent="0.2">
      <c r="A683" s="88" t="s">
        <v>778</v>
      </c>
      <c r="B683" s="88" t="s">
        <v>750</v>
      </c>
      <c r="C683" s="88" t="s">
        <v>308</v>
      </c>
      <c r="D683" s="89"/>
      <c r="E683" s="89"/>
      <c r="F683" s="89">
        <v>190448.8</v>
      </c>
      <c r="G683" s="89">
        <v>-190448.8</v>
      </c>
      <c r="H683" s="90" t="s">
        <v>1099</v>
      </c>
      <c r="I683" s="91"/>
    </row>
    <row r="684" spans="1:9" x14ac:dyDescent="0.2">
      <c r="A684" s="388" t="s">
        <v>778</v>
      </c>
      <c r="B684" s="388" t="s">
        <v>754</v>
      </c>
      <c r="C684" s="388" t="s">
        <v>484</v>
      </c>
      <c r="F684" s="389">
        <v>7250</v>
      </c>
      <c r="G684" s="389">
        <v>-7250</v>
      </c>
      <c r="H684" s="390" t="s">
        <v>1054</v>
      </c>
    </row>
    <row r="685" spans="1:9" x14ac:dyDescent="0.2">
      <c r="A685" s="88" t="s">
        <v>778</v>
      </c>
      <c r="B685" s="88" t="s">
        <v>754</v>
      </c>
      <c r="C685" s="88" t="s">
        <v>308</v>
      </c>
      <c r="D685" s="89"/>
      <c r="E685" s="89"/>
      <c r="F685" s="89">
        <v>7250</v>
      </c>
      <c r="G685" s="89">
        <v>-7250</v>
      </c>
      <c r="H685" s="90" t="s">
        <v>564</v>
      </c>
      <c r="I685" s="91"/>
    </row>
    <row r="686" spans="1:9" x14ac:dyDescent="0.2">
      <c r="A686" s="388" t="s">
        <v>778</v>
      </c>
      <c r="B686" s="388" t="s">
        <v>755</v>
      </c>
      <c r="C686" s="388" t="s">
        <v>484</v>
      </c>
      <c r="F686" s="389">
        <v>140831.6</v>
      </c>
      <c r="G686" s="389">
        <v>-140831.6</v>
      </c>
      <c r="H686" s="390" t="s">
        <v>1054</v>
      </c>
    </row>
    <row r="687" spans="1:9" x14ac:dyDescent="0.2">
      <c r="A687" s="88" t="s">
        <v>778</v>
      </c>
      <c r="B687" s="88" t="s">
        <v>755</v>
      </c>
      <c r="C687" s="88" t="s">
        <v>308</v>
      </c>
      <c r="D687" s="89"/>
      <c r="E687" s="89"/>
      <c r="F687" s="89">
        <v>140831.6</v>
      </c>
      <c r="G687" s="89">
        <v>-140831.6</v>
      </c>
      <c r="H687" s="90" t="s">
        <v>565</v>
      </c>
      <c r="I687" s="91"/>
    </row>
    <row r="688" spans="1:9" x14ac:dyDescent="0.2">
      <c r="A688" s="388" t="s">
        <v>778</v>
      </c>
      <c r="B688" s="388" t="s">
        <v>758</v>
      </c>
      <c r="C688" s="388" t="s">
        <v>484</v>
      </c>
      <c r="F688" s="389">
        <v>7764.85</v>
      </c>
      <c r="G688" s="389">
        <v>-7764.85</v>
      </c>
      <c r="H688" s="390" t="s">
        <v>1054</v>
      </c>
    </row>
    <row r="689" spans="1:9" x14ac:dyDescent="0.2">
      <c r="A689" s="88" t="s">
        <v>778</v>
      </c>
      <c r="B689" s="88" t="s">
        <v>758</v>
      </c>
      <c r="C689" s="88" t="s">
        <v>308</v>
      </c>
      <c r="D689" s="89"/>
      <c r="E689" s="89"/>
      <c r="F689" s="89">
        <v>7764.85</v>
      </c>
      <c r="G689" s="89">
        <v>-7764.85</v>
      </c>
      <c r="H689" s="90" t="s">
        <v>776</v>
      </c>
      <c r="I689" s="91"/>
    </row>
    <row r="690" spans="1:9" x14ac:dyDescent="0.2">
      <c r="A690" s="88" t="s">
        <v>778</v>
      </c>
      <c r="B690" s="88" t="s">
        <v>343</v>
      </c>
      <c r="C690" s="88" t="s">
        <v>308</v>
      </c>
      <c r="D690" s="89"/>
      <c r="E690" s="89"/>
      <c r="F690" s="89">
        <v>1105529.3</v>
      </c>
      <c r="G690" s="89">
        <v>-1105529.3</v>
      </c>
      <c r="H690" s="90"/>
      <c r="I690" s="91"/>
    </row>
    <row r="691" spans="1:9" x14ac:dyDescent="0.2">
      <c r="A691" s="88" t="s">
        <v>560</v>
      </c>
      <c r="B691" s="88" t="s">
        <v>343</v>
      </c>
      <c r="C691" s="88" t="s">
        <v>308</v>
      </c>
      <c r="D691" s="89"/>
      <c r="E691" s="89">
        <v>4522485.45</v>
      </c>
      <c r="F691" s="89">
        <v>82232845.670000002</v>
      </c>
      <c r="G691" s="89">
        <v>-77710360.219999999</v>
      </c>
      <c r="H691" s="90" t="s">
        <v>561</v>
      </c>
      <c r="I691" s="91"/>
    </row>
    <row r="692" spans="1:9" x14ac:dyDescent="0.2">
      <c r="A692" s="88" t="s">
        <v>343</v>
      </c>
      <c r="B692" s="88" t="s">
        <v>343</v>
      </c>
      <c r="C692" s="88" t="s">
        <v>308</v>
      </c>
      <c r="D692" s="89"/>
      <c r="E692" s="89">
        <v>4210814692.7600002</v>
      </c>
      <c r="F692" s="89">
        <v>4210814692.7600002</v>
      </c>
      <c r="G692" s="89"/>
      <c r="H692" s="90" t="s">
        <v>1107</v>
      </c>
      <c r="I692" s="91"/>
    </row>
    <row r="693" spans="1:9" x14ac:dyDescent="0.2">
      <c r="A693" s="88" t="s">
        <v>1108</v>
      </c>
      <c r="B693" s="88" t="s">
        <v>343</v>
      </c>
      <c r="C693" s="88" t="s">
        <v>308</v>
      </c>
      <c r="D693" s="89"/>
      <c r="E693" s="89"/>
      <c r="F693" s="89"/>
      <c r="G693" s="89"/>
      <c r="H693" s="90"/>
      <c r="I693" s="91"/>
    </row>
    <row r="694" spans="1:9" x14ac:dyDescent="0.2">
      <c r="A694" s="88" t="s">
        <v>1007</v>
      </c>
      <c r="B694" s="88" t="s">
        <v>343</v>
      </c>
      <c r="C694" s="88" t="s">
        <v>308</v>
      </c>
      <c r="D694" s="89">
        <v>127913129.59999999</v>
      </c>
      <c r="E694" s="89">
        <v>1921513051.3199999</v>
      </c>
      <c r="F694" s="89">
        <v>1923876516.05</v>
      </c>
      <c r="G694" s="89">
        <v>125549664.87</v>
      </c>
      <c r="H694" s="90" t="s">
        <v>101</v>
      </c>
      <c r="I694" s="91"/>
    </row>
    <row r="695" spans="1:9" x14ac:dyDescent="0.2">
      <c r="A695" s="88" t="s">
        <v>1012</v>
      </c>
      <c r="B695" s="88" t="s">
        <v>343</v>
      </c>
      <c r="C695" s="88" t="s">
        <v>308</v>
      </c>
      <c r="D695" s="89">
        <v>3316462.09</v>
      </c>
      <c r="E695" s="89">
        <v>2056832384.6600001</v>
      </c>
      <c r="F695" s="89">
        <v>2055543224.3299999</v>
      </c>
      <c r="G695" s="89">
        <v>4605622.42</v>
      </c>
      <c r="H695" s="90" t="s">
        <v>1013</v>
      </c>
      <c r="I695" s="91"/>
    </row>
    <row r="696" spans="1:9" x14ac:dyDescent="0.2">
      <c r="A696" s="88" t="s">
        <v>1075</v>
      </c>
      <c r="B696" s="88" t="s">
        <v>343</v>
      </c>
      <c r="C696" s="88" t="s">
        <v>308</v>
      </c>
      <c r="D696" s="89">
        <v>-3861748.83</v>
      </c>
      <c r="E696" s="89">
        <v>126125995.40000001</v>
      </c>
      <c r="F696" s="89">
        <v>123458732.45999999</v>
      </c>
      <c r="G696" s="89">
        <v>-1194485.8899999999</v>
      </c>
      <c r="H696" s="90" t="s">
        <v>1076</v>
      </c>
      <c r="I696" s="91"/>
    </row>
    <row r="697" spans="1:9" x14ac:dyDescent="0.2">
      <c r="A697" s="88" t="s">
        <v>1088</v>
      </c>
      <c r="B697" s="88" t="s">
        <v>343</v>
      </c>
      <c r="C697" s="88" t="s">
        <v>308</v>
      </c>
      <c r="D697" s="89">
        <v>-127367842.86</v>
      </c>
      <c r="E697" s="89">
        <v>28117806.359999999</v>
      </c>
      <c r="F697" s="89">
        <v>23943774.199999999</v>
      </c>
      <c r="G697" s="89">
        <v>-123193810.7</v>
      </c>
      <c r="H697" s="90" t="s">
        <v>1089</v>
      </c>
      <c r="I697" s="91"/>
    </row>
    <row r="698" spans="1:9" x14ac:dyDescent="0.2">
      <c r="A698" s="88" t="s">
        <v>508</v>
      </c>
      <c r="B698" s="88" t="s">
        <v>343</v>
      </c>
      <c r="C698" s="88" t="s">
        <v>308</v>
      </c>
      <c r="D698" s="89"/>
      <c r="E698" s="89">
        <v>73702969.569999993</v>
      </c>
      <c r="F698" s="89">
        <v>1759600.05</v>
      </c>
      <c r="G698" s="89">
        <v>71943369.519999996</v>
      </c>
      <c r="H698" s="90" t="s">
        <v>509</v>
      </c>
      <c r="I698" s="91"/>
    </row>
    <row r="699" spans="1:9" x14ac:dyDescent="0.2">
      <c r="A699" s="88" t="s">
        <v>560</v>
      </c>
      <c r="B699" s="88" t="s">
        <v>343</v>
      </c>
      <c r="C699" s="88" t="s">
        <v>308</v>
      </c>
      <c r="D699" s="89"/>
      <c r="E699" s="89">
        <v>4522485.45</v>
      </c>
      <c r="F699" s="89">
        <v>82232845.670000002</v>
      </c>
      <c r="G699" s="89">
        <v>-77710360.219999999</v>
      </c>
      <c r="H699" s="90" t="s">
        <v>561</v>
      </c>
      <c r="I699" s="91"/>
    </row>
    <row r="700" spans="1:9" x14ac:dyDescent="0.2">
      <c r="A700" s="88" t="s">
        <v>1109</v>
      </c>
      <c r="B700" s="88" t="s">
        <v>343</v>
      </c>
      <c r="C700" s="88" t="s">
        <v>308</v>
      </c>
      <c r="D700" s="89"/>
      <c r="E700" s="89"/>
      <c r="F700" s="89"/>
      <c r="G700" s="89"/>
      <c r="H700" s="90" t="s">
        <v>1110</v>
      </c>
      <c r="I700" s="91"/>
    </row>
    <row r="701" spans="1:9" x14ac:dyDescent="0.2">
      <c r="A701" s="88" t="s">
        <v>343</v>
      </c>
      <c r="B701" s="88" t="s">
        <v>343</v>
      </c>
      <c r="C701" s="88" t="s">
        <v>308</v>
      </c>
      <c r="D701" s="89"/>
      <c r="E701" s="89">
        <v>4210814692.7600002</v>
      </c>
      <c r="F701" s="89">
        <v>4210814692.7600002</v>
      </c>
      <c r="G701" s="89"/>
      <c r="H701" s="90" t="s">
        <v>1107</v>
      </c>
      <c r="I701" s="91"/>
    </row>
    <row r="703" spans="1:9" s="182" customFormat="1" ht="15" x14ac:dyDescent="0.25">
      <c r="A703" s="518"/>
      <c r="B703" s="518"/>
      <c r="C703" s="518"/>
      <c r="D703" s="519"/>
      <c r="E703" s="519"/>
      <c r="F703" s="519"/>
      <c r="G703" s="519">
        <f>-G698-G699</f>
        <v>5766990.700000003</v>
      </c>
      <c r="H703" s="520" t="s">
        <v>1310</v>
      </c>
    </row>
    <row r="705" spans="7:8" x14ac:dyDescent="0.2">
      <c r="G705" s="526">
        <v>5767</v>
      </c>
      <c r="H705" s="90" t="s">
        <v>1311</v>
      </c>
    </row>
  </sheetData>
  <pageMargins left="0.7" right="0.7" top="0.78740157499999996" bottom="0.78740157499999996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737"/>
  <sheetViews>
    <sheetView topLeftCell="A684" workbookViewId="0">
      <selection activeCell="H449" sqref="H449"/>
    </sheetView>
  </sheetViews>
  <sheetFormatPr defaultColWidth="9.140625" defaultRowHeight="12.75" x14ac:dyDescent="0.2"/>
  <cols>
    <col min="1" max="2" width="4" style="388" bestFit="1" customWidth="1"/>
    <col min="3" max="3" width="5" style="388" bestFit="1" customWidth="1"/>
    <col min="4" max="4" width="14.42578125" style="389" bestFit="1" customWidth="1"/>
    <col min="5" max="6" width="15.42578125" style="389" bestFit="1" customWidth="1"/>
    <col min="7" max="7" width="14.42578125" style="389" bestFit="1" customWidth="1"/>
    <col min="8" max="8" width="39.5703125" style="390" customWidth="1"/>
    <col min="9" max="9" width="13.42578125" bestFit="1" customWidth="1"/>
    <col min="11" max="11" width="12.140625" customWidth="1"/>
  </cols>
  <sheetData>
    <row r="1" spans="1:9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9" x14ac:dyDescent="0.2">
      <c r="A2" s="88" t="s">
        <v>306</v>
      </c>
      <c r="B2" s="88" t="s">
        <v>364</v>
      </c>
      <c r="C2" s="88" t="s">
        <v>308</v>
      </c>
      <c r="D2" s="89">
        <v>3756400</v>
      </c>
      <c r="E2" s="89">
        <v>684400</v>
      </c>
      <c r="F2" s="89">
        <v>560400</v>
      </c>
      <c r="G2" s="89">
        <v>3880400</v>
      </c>
      <c r="H2" s="90" t="s">
        <v>573</v>
      </c>
      <c r="I2" s="91"/>
    </row>
    <row r="3" spans="1:9" x14ac:dyDescent="0.2">
      <c r="A3" s="88" t="s">
        <v>306</v>
      </c>
      <c r="B3" s="88" t="s">
        <v>309</v>
      </c>
      <c r="C3" s="88" t="s">
        <v>308</v>
      </c>
      <c r="D3" s="89">
        <v>2865000</v>
      </c>
      <c r="E3" s="89">
        <v>136200</v>
      </c>
      <c r="F3" s="89"/>
      <c r="G3" s="89">
        <v>3001200</v>
      </c>
      <c r="H3" s="90" t="s">
        <v>653</v>
      </c>
      <c r="I3" s="91"/>
    </row>
    <row r="4" spans="1:9" x14ac:dyDescent="0.2">
      <c r="A4" s="88" t="s">
        <v>306</v>
      </c>
      <c r="B4" s="88" t="s">
        <v>655</v>
      </c>
      <c r="C4" s="88" t="s">
        <v>308</v>
      </c>
      <c r="D4" s="89">
        <v>1766200</v>
      </c>
      <c r="E4" s="89">
        <v>389200</v>
      </c>
      <c r="F4" s="89">
        <v>174400</v>
      </c>
      <c r="G4" s="89">
        <v>1981000</v>
      </c>
      <c r="H4" s="90" t="s">
        <v>656</v>
      </c>
      <c r="I4" s="91"/>
    </row>
    <row r="5" spans="1:9" x14ac:dyDescent="0.2">
      <c r="A5" s="88" t="s">
        <v>306</v>
      </c>
      <c r="B5" s="88" t="s">
        <v>311</v>
      </c>
      <c r="C5" s="88" t="s">
        <v>308</v>
      </c>
      <c r="D5" s="89">
        <v>730260</v>
      </c>
      <c r="E5" s="89">
        <v>11476</v>
      </c>
      <c r="F5" s="89">
        <v>3016</v>
      </c>
      <c r="G5" s="89">
        <v>738720</v>
      </c>
      <c r="H5" s="90" t="s">
        <v>657</v>
      </c>
      <c r="I5" s="91"/>
    </row>
    <row r="6" spans="1:9" x14ac:dyDescent="0.2">
      <c r="A6" s="88" t="s">
        <v>306</v>
      </c>
      <c r="B6" s="88" t="s">
        <v>312</v>
      </c>
      <c r="C6" s="88" t="s">
        <v>308</v>
      </c>
      <c r="D6" s="89">
        <v>1350000</v>
      </c>
      <c r="E6" s="89">
        <v>104270.39999999999</v>
      </c>
      <c r="F6" s="89">
        <v>21770.400000000001</v>
      </c>
      <c r="G6" s="89">
        <v>1432500</v>
      </c>
      <c r="H6" s="90" t="s">
        <v>658</v>
      </c>
      <c r="I6" s="91"/>
    </row>
    <row r="7" spans="1:9" x14ac:dyDescent="0.2">
      <c r="A7" s="88" t="s">
        <v>306</v>
      </c>
      <c r="B7" s="88" t="s">
        <v>313</v>
      </c>
      <c r="C7" s="88" t="s">
        <v>308</v>
      </c>
      <c r="D7" s="89">
        <v>2679300</v>
      </c>
      <c r="E7" s="89">
        <v>315291.59999999998</v>
      </c>
      <c r="F7" s="89">
        <v>83991.6</v>
      </c>
      <c r="G7" s="89">
        <v>2910600</v>
      </c>
      <c r="H7" s="90" t="s">
        <v>659</v>
      </c>
      <c r="I7" s="91"/>
    </row>
    <row r="8" spans="1:9" x14ac:dyDescent="0.2">
      <c r="A8" s="88" t="s">
        <v>306</v>
      </c>
      <c r="B8" s="88" t="s">
        <v>314</v>
      </c>
      <c r="C8" s="88" t="s">
        <v>308</v>
      </c>
      <c r="D8" s="89">
        <v>4974500</v>
      </c>
      <c r="E8" s="89">
        <v>347546.71</v>
      </c>
      <c r="F8" s="89">
        <v>188296.71</v>
      </c>
      <c r="G8" s="89">
        <v>5133750</v>
      </c>
      <c r="H8" s="90" t="s">
        <v>660</v>
      </c>
      <c r="I8" s="91"/>
    </row>
    <row r="9" spans="1:9" x14ac:dyDescent="0.2">
      <c r="A9" s="88" t="s">
        <v>306</v>
      </c>
      <c r="B9" s="88" t="s">
        <v>349</v>
      </c>
      <c r="C9" s="88" t="s">
        <v>308</v>
      </c>
      <c r="D9" s="89">
        <v>32377.78</v>
      </c>
      <c r="E9" s="89">
        <v>137277.76999999999</v>
      </c>
      <c r="F9" s="89">
        <v>153604.44</v>
      </c>
      <c r="G9" s="89">
        <v>16051.11</v>
      </c>
      <c r="H9" s="90" t="s">
        <v>574</v>
      </c>
      <c r="I9" s="91"/>
    </row>
    <row r="10" spans="1:9" x14ac:dyDescent="0.2">
      <c r="A10" s="88" t="s">
        <v>306</v>
      </c>
      <c r="B10" s="88" t="s">
        <v>320</v>
      </c>
      <c r="C10" s="88" t="s">
        <v>308</v>
      </c>
      <c r="D10" s="89">
        <v>120765.83</v>
      </c>
      <c r="E10" s="89">
        <v>106100.83</v>
      </c>
      <c r="F10" s="89">
        <v>141600.82999999999</v>
      </c>
      <c r="G10" s="89">
        <v>85265.83</v>
      </c>
      <c r="H10" s="90" t="s">
        <v>661</v>
      </c>
      <c r="I10" s="91"/>
    </row>
    <row r="11" spans="1:9" x14ac:dyDescent="0.2">
      <c r="A11" s="88" t="s">
        <v>306</v>
      </c>
      <c r="B11" s="88" t="s">
        <v>351</v>
      </c>
      <c r="C11" s="88" t="s">
        <v>308</v>
      </c>
      <c r="D11" s="89">
        <v>20018.89</v>
      </c>
      <c r="E11" s="89">
        <v>61616.11</v>
      </c>
      <c r="F11" s="89">
        <v>70373.33</v>
      </c>
      <c r="G11" s="89">
        <v>11261.67</v>
      </c>
      <c r="H11" s="90" t="s">
        <v>663</v>
      </c>
      <c r="I11" s="91"/>
    </row>
    <row r="12" spans="1:9" x14ac:dyDescent="0.2">
      <c r="A12" s="88" t="s">
        <v>306</v>
      </c>
      <c r="B12" s="88" t="s">
        <v>322</v>
      </c>
      <c r="C12" s="88" t="s">
        <v>308</v>
      </c>
      <c r="D12" s="89">
        <v>27224</v>
      </c>
      <c r="E12" s="89">
        <v>29520</v>
      </c>
      <c r="F12" s="89">
        <v>35506</v>
      </c>
      <c r="G12" s="89">
        <v>21238</v>
      </c>
      <c r="H12" s="90" t="s">
        <v>664</v>
      </c>
      <c r="I12" s="91"/>
    </row>
    <row r="13" spans="1:9" x14ac:dyDescent="0.2">
      <c r="A13" s="88" t="s">
        <v>306</v>
      </c>
      <c r="B13" s="88" t="s">
        <v>323</v>
      </c>
      <c r="C13" s="88" t="s">
        <v>308</v>
      </c>
      <c r="D13" s="89"/>
      <c r="E13" s="89">
        <v>64540.800000000003</v>
      </c>
      <c r="F13" s="89">
        <v>64540.800000000003</v>
      </c>
      <c r="G13" s="89"/>
      <c r="H13" s="90" t="s">
        <v>665</v>
      </c>
      <c r="I13" s="91"/>
    </row>
    <row r="14" spans="1:9" x14ac:dyDescent="0.2">
      <c r="A14" s="88" t="s">
        <v>306</v>
      </c>
      <c r="B14" s="88" t="s">
        <v>324</v>
      </c>
      <c r="C14" s="88" t="s">
        <v>308</v>
      </c>
      <c r="D14" s="89"/>
      <c r="E14" s="89">
        <v>155383.20000000001</v>
      </c>
      <c r="F14" s="89">
        <v>155383.20000000001</v>
      </c>
      <c r="G14" s="89"/>
      <c r="H14" s="90" t="s">
        <v>666</v>
      </c>
      <c r="I14" s="91"/>
    </row>
    <row r="15" spans="1:9" x14ac:dyDescent="0.2">
      <c r="A15" s="88" t="s">
        <v>306</v>
      </c>
      <c r="B15" s="88" t="s">
        <v>325</v>
      </c>
      <c r="C15" s="88" t="s">
        <v>308</v>
      </c>
      <c r="D15" s="89">
        <v>136694.44</v>
      </c>
      <c r="E15" s="89">
        <v>190000</v>
      </c>
      <c r="F15" s="89">
        <v>190000</v>
      </c>
      <c r="G15" s="89">
        <v>136694.44</v>
      </c>
      <c r="H15" s="90" t="s">
        <v>667</v>
      </c>
      <c r="I15" s="91"/>
    </row>
    <row r="16" spans="1:9" x14ac:dyDescent="0.2">
      <c r="A16" s="88" t="s">
        <v>306</v>
      </c>
      <c r="B16" s="88" t="s">
        <v>394</v>
      </c>
      <c r="C16" s="88" t="s">
        <v>308</v>
      </c>
      <c r="D16" s="89">
        <v>2688600</v>
      </c>
      <c r="E16" s="89">
        <v>267900</v>
      </c>
      <c r="F16" s="89"/>
      <c r="G16" s="89">
        <v>2956500</v>
      </c>
      <c r="H16" s="90" t="s">
        <v>575</v>
      </c>
      <c r="I16" s="91"/>
    </row>
    <row r="17" spans="1:9" x14ac:dyDescent="0.2">
      <c r="A17" s="88" t="s">
        <v>306</v>
      </c>
      <c r="B17" s="88" t="s">
        <v>334</v>
      </c>
      <c r="C17" s="88" t="s">
        <v>308</v>
      </c>
      <c r="D17" s="89">
        <v>2858100</v>
      </c>
      <c r="E17" s="89">
        <v>135300</v>
      </c>
      <c r="F17" s="89"/>
      <c r="G17" s="89">
        <v>2993400</v>
      </c>
      <c r="H17" s="90" t="s">
        <v>335</v>
      </c>
      <c r="I17" s="91"/>
    </row>
    <row r="18" spans="1:9" x14ac:dyDescent="0.2">
      <c r="A18" s="88" t="s">
        <v>306</v>
      </c>
      <c r="B18" s="88" t="s">
        <v>955</v>
      </c>
      <c r="C18" s="88" t="s">
        <v>308</v>
      </c>
      <c r="D18" s="89">
        <v>2485340</v>
      </c>
      <c r="E18" s="89">
        <v>121238.78</v>
      </c>
      <c r="F18" s="89">
        <v>2606578.7799999998</v>
      </c>
      <c r="G18" s="89"/>
      <c r="H18" s="90" t="s">
        <v>578</v>
      </c>
      <c r="I18" s="91"/>
    </row>
    <row r="19" spans="1:9" x14ac:dyDescent="0.2">
      <c r="A19" s="88" t="s">
        <v>306</v>
      </c>
      <c r="B19" s="88" t="s">
        <v>957</v>
      </c>
      <c r="C19" s="88" t="s">
        <v>308</v>
      </c>
      <c r="D19" s="89">
        <v>1372800</v>
      </c>
      <c r="E19" s="89">
        <v>361195.8</v>
      </c>
      <c r="F19" s="89">
        <v>1733995.8</v>
      </c>
      <c r="G19" s="89"/>
      <c r="H19" s="90" t="s">
        <v>579</v>
      </c>
      <c r="I19" s="91"/>
    </row>
    <row r="20" spans="1:9" x14ac:dyDescent="0.2">
      <c r="A20" s="88" t="s">
        <v>306</v>
      </c>
      <c r="B20" s="88" t="s">
        <v>580</v>
      </c>
      <c r="C20" s="88" t="s">
        <v>308</v>
      </c>
      <c r="D20" s="89">
        <v>3417480</v>
      </c>
      <c r="E20" s="89">
        <v>135720</v>
      </c>
      <c r="F20" s="89">
        <v>3553200</v>
      </c>
      <c r="G20" s="89"/>
      <c r="H20" s="90" t="s">
        <v>581</v>
      </c>
      <c r="I20" s="91"/>
    </row>
    <row r="21" spans="1:9" x14ac:dyDescent="0.2">
      <c r="A21" s="88" t="s">
        <v>306</v>
      </c>
      <c r="B21" s="88" t="s">
        <v>669</v>
      </c>
      <c r="C21" s="88" t="s">
        <v>308</v>
      </c>
      <c r="D21" s="89">
        <v>970000</v>
      </c>
      <c r="E21" s="89">
        <v>30000</v>
      </c>
      <c r="F21" s="89">
        <v>1000000</v>
      </c>
      <c r="G21" s="89"/>
      <c r="H21" s="90" t="s">
        <v>670</v>
      </c>
      <c r="I21" s="91"/>
    </row>
    <row r="22" spans="1:9" x14ac:dyDescent="0.2">
      <c r="A22" s="88" t="s">
        <v>306</v>
      </c>
      <c r="B22" s="88" t="s">
        <v>859</v>
      </c>
      <c r="C22" s="88" t="s">
        <v>308</v>
      </c>
      <c r="D22" s="89">
        <v>27935</v>
      </c>
      <c r="E22" s="89">
        <v>126564.17</v>
      </c>
      <c r="F22" s="89">
        <v>137787.5</v>
      </c>
      <c r="G22" s="89">
        <v>16711.669999999998</v>
      </c>
      <c r="H22" s="90" t="s">
        <v>582</v>
      </c>
      <c r="I22" s="91"/>
    </row>
    <row r="23" spans="1:9" x14ac:dyDescent="0.2">
      <c r="A23" s="88" t="s">
        <v>306</v>
      </c>
      <c r="B23" s="88" t="s">
        <v>341</v>
      </c>
      <c r="C23" s="88" t="s">
        <v>308</v>
      </c>
      <c r="D23" s="89">
        <v>44775</v>
      </c>
      <c r="E23" s="89">
        <v>82485</v>
      </c>
      <c r="F23" s="89">
        <v>101420</v>
      </c>
      <c r="G23" s="89">
        <v>25840</v>
      </c>
      <c r="H23" s="90" t="s">
        <v>342</v>
      </c>
      <c r="I23" s="91"/>
    </row>
    <row r="24" spans="1:9" x14ac:dyDescent="0.2">
      <c r="A24" s="88" t="s">
        <v>306</v>
      </c>
      <c r="B24" s="88" t="s">
        <v>585</v>
      </c>
      <c r="C24" s="88" t="s">
        <v>308</v>
      </c>
      <c r="D24" s="89"/>
      <c r="E24" s="89">
        <v>94141.58</v>
      </c>
      <c r="F24" s="89">
        <v>94141.58</v>
      </c>
      <c r="G24" s="89"/>
      <c r="H24" s="90" t="s">
        <v>673</v>
      </c>
      <c r="I24" s="91"/>
    </row>
    <row r="25" spans="1:9" x14ac:dyDescent="0.2">
      <c r="A25" s="88" t="s">
        <v>306</v>
      </c>
      <c r="B25" s="88" t="s">
        <v>586</v>
      </c>
      <c r="C25" s="88" t="s">
        <v>308</v>
      </c>
      <c r="D25" s="89"/>
      <c r="E25" s="89">
        <v>52909.8</v>
      </c>
      <c r="F25" s="89">
        <v>52909.8</v>
      </c>
      <c r="G25" s="89"/>
      <c r="H25" s="90" t="s">
        <v>674</v>
      </c>
      <c r="I25" s="91"/>
    </row>
    <row r="26" spans="1:9" x14ac:dyDescent="0.2">
      <c r="A26" s="88" t="s">
        <v>306</v>
      </c>
      <c r="B26" s="88" t="s">
        <v>587</v>
      </c>
      <c r="C26" s="88" t="s">
        <v>308</v>
      </c>
      <c r="D26" s="89">
        <v>71309.59</v>
      </c>
      <c r="E26" s="89">
        <v>35506.839999999997</v>
      </c>
      <c r="F26" s="89">
        <v>106816.43</v>
      </c>
      <c r="G26" s="89"/>
      <c r="H26" s="90" t="s">
        <v>588</v>
      </c>
      <c r="I26" s="91"/>
    </row>
    <row r="27" spans="1:9" x14ac:dyDescent="0.2">
      <c r="A27" s="88" t="s">
        <v>306</v>
      </c>
      <c r="B27" s="88" t="s">
        <v>675</v>
      </c>
      <c r="C27" s="88" t="s">
        <v>308</v>
      </c>
      <c r="D27" s="89">
        <v>21476.39</v>
      </c>
      <c r="E27" s="89">
        <v>10966.68</v>
      </c>
      <c r="F27" s="89">
        <v>32443.07</v>
      </c>
      <c r="G27" s="89"/>
      <c r="H27" s="90" t="s">
        <v>676</v>
      </c>
      <c r="I27" s="91"/>
    </row>
    <row r="28" spans="1:9" x14ac:dyDescent="0.2">
      <c r="A28" s="88" t="s">
        <v>306</v>
      </c>
      <c r="B28" s="88" t="s">
        <v>994</v>
      </c>
      <c r="C28" s="88" t="s">
        <v>308</v>
      </c>
      <c r="D28" s="89"/>
      <c r="E28" s="89">
        <v>5199600.6900000004</v>
      </c>
      <c r="F28" s="89">
        <v>33560.69</v>
      </c>
      <c r="G28" s="89">
        <v>5166040</v>
      </c>
      <c r="H28" s="90" t="s">
        <v>995</v>
      </c>
      <c r="I28" s="136">
        <f>G28+G30</f>
        <v>5240273.33</v>
      </c>
    </row>
    <row r="29" spans="1:9" x14ac:dyDescent="0.2">
      <c r="A29" s="88" t="s">
        <v>306</v>
      </c>
      <c r="B29" s="88" t="s">
        <v>996</v>
      </c>
      <c r="C29" s="88" t="s">
        <v>308</v>
      </c>
      <c r="D29" s="89"/>
      <c r="E29" s="89">
        <v>4235720</v>
      </c>
      <c r="F29" s="89"/>
      <c r="G29" s="89">
        <v>4235720</v>
      </c>
      <c r="H29" s="90" t="s">
        <v>997</v>
      </c>
      <c r="I29" s="136">
        <f>G29+G31</f>
        <v>4264830</v>
      </c>
    </row>
    <row r="30" spans="1:9" x14ac:dyDescent="0.2">
      <c r="A30" s="88" t="s">
        <v>306</v>
      </c>
      <c r="B30" s="88" t="s">
        <v>998</v>
      </c>
      <c r="C30" s="88" t="s">
        <v>308</v>
      </c>
      <c r="D30" s="89"/>
      <c r="E30" s="89">
        <v>388633.33</v>
      </c>
      <c r="F30" s="89">
        <v>314400</v>
      </c>
      <c r="G30" s="89">
        <v>74233.33</v>
      </c>
      <c r="H30" s="90" t="s">
        <v>999</v>
      </c>
      <c r="I30" s="136">
        <f>SUM(I28:I29)</f>
        <v>9505103.3300000001</v>
      </c>
    </row>
    <row r="31" spans="1:9" x14ac:dyDescent="0.2">
      <c r="A31" s="88" t="s">
        <v>306</v>
      </c>
      <c r="B31" s="88" t="s">
        <v>1000</v>
      </c>
      <c r="C31" s="88" t="s">
        <v>308</v>
      </c>
      <c r="D31" s="89"/>
      <c r="E31" s="89">
        <v>29110</v>
      </c>
      <c r="F31" s="89"/>
      <c r="G31" s="89">
        <v>29110</v>
      </c>
      <c r="H31" s="90" t="s">
        <v>1001</v>
      </c>
      <c r="I31" s="91"/>
    </row>
    <row r="32" spans="1:9" x14ac:dyDescent="0.2">
      <c r="A32" s="88" t="s">
        <v>306</v>
      </c>
      <c r="B32" s="88" t="s">
        <v>343</v>
      </c>
      <c r="C32" s="88" t="s">
        <v>308</v>
      </c>
      <c r="D32" s="89">
        <v>32416556.920000002</v>
      </c>
      <c r="E32" s="89">
        <v>14039816.09</v>
      </c>
      <c r="F32" s="89">
        <v>11610136.960000001</v>
      </c>
      <c r="G32" s="89">
        <v>34846236.049999997</v>
      </c>
      <c r="H32" s="90" t="s">
        <v>344</v>
      </c>
      <c r="I32" s="91"/>
    </row>
    <row r="33" spans="1:9" x14ac:dyDescent="0.2">
      <c r="A33" s="88" t="s">
        <v>345</v>
      </c>
      <c r="B33" s="88" t="s">
        <v>319</v>
      </c>
      <c r="C33" s="88" t="s">
        <v>308</v>
      </c>
      <c r="D33" s="89">
        <v>186055.72</v>
      </c>
      <c r="E33" s="89">
        <v>9674925.9800000004</v>
      </c>
      <c r="F33" s="89">
        <v>9719402.3599999994</v>
      </c>
      <c r="G33" s="89">
        <v>141579.34</v>
      </c>
      <c r="H33" s="90" t="s">
        <v>1002</v>
      </c>
      <c r="I33" s="91"/>
    </row>
    <row r="34" spans="1:9" x14ac:dyDescent="0.2">
      <c r="A34" s="88" t="s">
        <v>345</v>
      </c>
      <c r="B34" s="88" t="s">
        <v>349</v>
      </c>
      <c r="C34" s="88" t="s">
        <v>308</v>
      </c>
      <c r="D34" s="89"/>
      <c r="E34" s="89">
        <v>314841.11</v>
      </c>
      <c r="F34" s="89">
        <v>6056.44</v>
      </c>
      <c r="G34" s="89">
        <v>308784.67</v>
      </c>
      <c r="H34" s="90" t="s">
        <v>1003</v>
      </c>
      <c r="I34" s="91"/>
    </row>
    <row r="35" spans="1:9" x14ac:dyDescent="0.2">
      <c r="A35" s="88" t="s">
        <v>345</v>
      </c>
      <c r="B35" s="88" t="s">
        <v>822</v>
      </c>
      <c r="C35" s="88" t="s">
        <v>308</v>
      </c>
      <c r="D35" s="89">
        <v>4600000</v>
      </c>
      <c r="E35" s="89">
        <v>1734400000</v>
      </c>
      <c r="F35" s="89">
        <v>1731400000</v>
      </c>
      <c r="G35" s="89">
        <v>7600000</v>
      </c>
      <c r="H35" s="90" t="s">
        <v>589</v>
      </c>
      <c r="I35" s="91"/>
    </row>
    <row r="36" spans="1:9" x14ac:dyDescent="0.2">
      <c r="A36" s="88" t="s">
        <v>345</v>
      </c>
      <c r="B36" s="88" t="s">
        <v>840</v>
      </c>
      <c r="C36" s="88" t="s">
        <v>308</v>
      </c>
      <c r="D36" s="89">
        <v>68993652.090000004</v>
      </c>
      <c r="E36" s="89">
        <v>5196115.45</v>
      </c>
      <c r="F36" s="89">
        <v>24173238</v>
      </c>
      <c r="G36" s="89">
        <v>50016529.539999999</v>
      </c>
      <c r="H36" s="90" t="s">
        <v>590</v>
      </c>
      <c r="I36" s="91"/>
    </row>
    <row r="37" spans="1:9" x14ac:dyDescent="0.2">
      <c r="A37" s="88" t="s">
        <v>345</v>
      </c>
      <c r="B37" s="88" t="s">
        <v>678</v>
      </c>
      <c r="C37" s="88" t="s">
        <v>308</v>
      </c>
      <c r="D37" s="89">
        <v>31000000</v>
      </c>
      <c r="E37" s="89">
        <v>20000000</v>
      </c>
      <c r="F37" s="89">
        <v>41000000</v>
      </c>
      <c r="G37" s="89">
        <v>10000000</v>
      </c>
      <c r="H37" s="90" t="s">
        <v>679</v>
      </c>
      <c r="I37" s="91"/>
    </row>
    <row r="38" spans="1:9" x14ac:dyDescent="0.2">
      <c r="A38" s="88" t="s">
        <v>345</v>
      </c>
      <c r="B38" s="88" t="s">
        <v>975</v>
      </c>
      <c r="C38" s="88" t="s">
        <v>308</v>
      </c>
      <c r="D38" s="89">
        <v>8000000</v>
      </c>
      <c r="E38" s="89">
        <v>166619.18</v>
      </c>
      <c r="F38" s="89">
        <v>8166619.1799999997</v>
      </c>
      <c r="G38" s="89"/>
      <c r="H38" s="90" t="s">
        <v>680</v>
      </c>
      <c r="I38" s="91"/>
    </row>
    <row r="39" spans="1:9" x14ac:dyDescent="0.2">
      <c r="A39" s="88" t="s">
        <v>345</v>
      </c>
      <c r="B39" s="88" t="s">
        <v>998</v>
      </c>
      <c r="C39" s="88" t="s">
        <v>308</v>
      </c>
      <c r="D39" s="89"/>
      <c r="E39" s="89">
        <v>4000000</v>
      </c>
      <c r="F39" s="89"/>
      <c r="G39" s="89">
        <v>4000000</v>
      </c>
      <c r="H39" s="90" t="s">
        <v>1004</v>
      </c>
      <c r="I39" s="91"/>
    </row>
    <row r="40" spans="1:9" x14ac:dyDescent="0.2">
      <c r="A40" s="88" t="s">
        <v>345</v>
      </c>
      <c r="B40" s="88" t="s">
        <v>1000</v>
      </c>
      <c r="C40" s="88" t="s">
        <v>308</v>
      </c>
      <c r="D40" s="89"/>
      <c r="E40" s="89">
        <v>21000000</v>
      </c>
      <c r="F40" s="89"/>
      <c r="G40" s="89">
        <v>21000000</v>
      </c>
      <c r="H40" s="90" t="s">
        <v>1005</v>
      </c>
      <c r="I40" s="91"/>
    </row>
    <row r="41" spans="1:9" x14ac:dyDescent="0.2">
      <c r="A41" s="88" t="s">
        <v>345</v>
      </c>
      <c r="B41" s="88" t="s">
        <v>484</v>
      </c>
      <c r="C41" s="88" t="s">
        <v>308</v>
      </c>
      <c r="D41" s="89"/>
      <c r="E41" s="89">
        <v>21422876.710000001</v>
      </c>
      <c r="F41" s="89">
        <v>21422876.710000001</v>
      </c>
      <c r="G41" s="89"/>
      <c r="H41" s="90" t="s">
        <v>1006</v>
      </c>
      <c r="I41" s="91"/>
    </row>
    <row r="42" spans="1:9" x14ac:dyDescent="0.2">
      <c r="A42" s="88" t="s">
        <v>345</v>
      </c>
      <c r="B42" s="88" t="s">
        <v>343</v>
      </c>
      <c r="C42" s="88" t="s">
        <v>308</v>
      </c>
      <c r="D42" s="89">
        <v>112779707.81</v>
      </c>
      <c r="E42" s="89">
        <v>1816175378.4300001</v>
      </c>
      <c r="F42" s="89">
        <v>1835888192.6900001</v>
      </c>
      <c r="G42" s="89">
        <v>93066893.549999997</v>
      </c>
      <c r="H42" s="90" t="s">
        <v>348</v>
      </c>
      <c r="I42" s="91"/>
    </row>
    <row r="43" spans="1:9" x14ac:dyDescent="0.2">
      <c r="A43" s="88" t="s">
        <v>1007</v>
      </c>
      <c r="B43" s="88" t="s">
        <v>343</v>
      </c>
      <c r="C43" s="88" t="s">
        <v>308</v>
      </c>
      <c r="D43" s="89">
        <v>145196264.72999999</v>
      </c>
      <c r="E43" s="89">
        <v>1830215194.52</v>
      </c>
      <c r="F43" s="89">
        <v>1847498329.6500001</v>
      </c>
      <c r="G43" s="89">
        <v>127913129.59999999</v>
      </c>
      <c r="H43" s="90" t="s">
        <v>101</v>
      </c>
      <c r="I43" s="91"/>
    </row>
    <row r="44" spans="1:9" x14ac:dyDescent="0.2">
      <c r="A44" s="88" t="s">
        <v>349</v>
      </c>
      <c r="B44" s="88" t="s">
        <v>307</v>
      </c>
      <c r="C44" s="88" t="s">
        <v>308</v>
      </c>
      <c r="D44" s="89">
        <v>35516</v>
      </c>
      <c r="E44" s="89"/>
      <c r="F44" s="89"/>
      <c r="G44" s="89">
        <v>35516</v>
      </c>
      <c r="H44" s="90" t="s">
        <v>350</v>
      </c>
      <c r="I44" s="91"/>
    </row>
    <row r="45" spans="1:9" x14ac:dyDescent="0.2">
      <c r="A45" s="88" t="s">
        <v>349</v>
      </c>
      <c r="B45" s="88" t="s">
        <v>343</v>
      </c>
      <c r="C45" s="88" t="s">
        <v>308</v>
      </c>
      <c r="D45" s="89">
        <v>35516</v>
      </c>
      <c r="E45" s="89"/>
      <c r="F45" s="89"/>
      <c r="G45" s="89">
        <v>35516</v>
      </c>
      <c r="H45" s="90" t="s">
        <v>350</v>
      </c>
      <c r="I45" s="91"/>
    </row>
    <row r="46" spans="1:9" x14ac:dyDescent="0.2">
      <c r="A46" s="88" t="s">
        <v>351</v>
      </c>
      <c r="B46" s="88" t="s">
        <v>307</v>
      </c>
      <c r="C46" s="88" t="s">
        <v>308</v>
      </c>
      <c r="D46" s="89">
        <v>6372353.7400000002</v>
      </c>
      <c r="E46" s="89">
        <v>354286</v>
      </c>
      <c r="F46" s="89"/>
      <c r="G46" s="89">
        <v>6726639.7400000002</v>
      </c>
      <c r="H46" s="90" t="s">
        <v>352</v>
      </c>
      <c r="I46" s="91"/>
    </row>
    <row r="47" spans="1:9" x14ac:dyDescent="0.2">
      <c r="A47" s="88" t="s">
        <v>351</v>
      </c>
      <c r="B47" s="88" t="s">
        <v>343</v>
      </c>
      <c r="C47" s="88" t="s">
        <v>308</v>
      </c>
      <c r="D47" s="89">
        <v>6372353.7400000002</v>
      </c>
      <c r="E47" s="89">
        <v>354286</v>
      </c>
      <c r="F47" s="89"/>
      <c r="G47" s="89">
        <v>6726639.7400000002</v>
      </c>
      <c r="H47" s="90" t="s">
        <v>352</v>
      </c>
      <c r="I47" s="91"/>
    </row>
    <row r="48" spans="1:9" x14ac:dyDescent="0.2">
      <c r="A48" s="88" t="s">
        <v>325</v>
      </c>
      <c r="B48" s="88" t="s">
        <v>349</v>
      </c>
      <c r="C48" s="88" t="s">
        <v>308</v>
      </c>
      <c r="D48" s="89">
        <v>-35516</v>
      </c>
      <c r="E48" s="89"/>
      <c r="F48" s="89"/>
      <c r="G48" s="89">
        <v>-35516</v>
      </c>
      <c r="H48" s="90" t="s">
        <v>353</v>
      </c>
      <c r="I48" s="91"/>
    </row>
    <row r="49" spans="1:9" x14ac:dyDescent="0.2">
      <c r="A49" s="88" t="s">
        <v>325</v>
      </c>
      <c r="B49" s="88" t="s">
        <v>351</v>
      </c>
      <c r="C49" s="88" t="s">
        <v>308</v>
      </c>
      <c r="D49" s="89">
        <v>-4924327.74</v>
      </c>
      <c r="E49" s="89"/>
      <c r="F49" s="89">
        <v>746645</v>
      </c>
      <c r="G49" s="89">
        <v>-5670972.7400000002</v>
      </c>
      <c r="H49" s="90" t="s">
        <v>354</v>
      </c>
      <c r="I49" s="91"/>
    </row>
    <row r="50" spans="1:9" x14ac:dyDescent="0.2">
      <c r="A50" s="88" t="s">
        <v>325</v>
      </c>
      <c r="B50" s="88" t="s">
        <v>343</v>
      </c>
      <c r="C50" s="88" t="s">
        <v>308</v>
      </c>
      <c r="D50" s="89">
        <v>-4959843.74</v>
      </c>
      <c r="E50" s="89"/>
      <c r="F50" s="89">
        <v>746645</v>
      </c>
      <c r="G50" s="89">
        <v>-5706488.7400000002</v>
      </c>
      <c r="H50" s="90" t="s">
        <v>355</v>
      </c>
      <c r="I50" s="91"/>
    </row>
    <row r="51" spans="1:9" x14ac:dyDescent="0.2">
      <c r="A51" s="88" t="s">
        <v>327</v>
      </c>
      <c r="B51" s="88" t="s">
        <v>307</v>
      </c>
      <c r="C51" s="88" t="s">
        <v>308</v>
      </c>
      <c r="D51" s="89">
        <v>1521837.22</v>
      </c>
      <c r="E51" s="89">
        <v>432553</v>
      </c>
      <c r="F51" s="89">
        <v>76348</v>
      </c>
      <c r="G51" s="89">
        <v>1878042.22</v>
      </c>
      <c r="H51" s="90" t="s">
        <v>356</v>
      </c>
      <c r="I51" s="91"/>
    </row>
    <row r="52" spans="1:9" x14ac:dyDescent="0.2">
      <c r="A52" s="88" t="s">
        <v>327</v>
      </c>
      <c r="B52" s="88" t="s">
        <v>319</v>
      </c>
      <c r="C52" s="88" t="s">
        <v>308</v>
      </c>
      <c r="D52" s="89">
        <v>777504.33</v>
      </c>
      <c r="E52" s="89">
        <v>198601.25</v>
      </c>
      <c r="F52" s="89">
        <v>150547</v>
      </c>
      <c r="G52" s="89">
        <v>825558.58</v>
      </c>
      <c r="H52" s="90" t="s">
        <v>357</v>
      </c>
      <c r="I52" s="91"/>
    </row>
    <row r="53" spans="1:9" x14ac:dyDescent="0.2">
      <c r="A53" s="88" t="s">
        <v>327</v>
      </c>
      <c r="B53" s="88" t="s">
        <v>343</v>
      </c>
      <c r="C53" s="88" t="s">
        <v>308</v>
      </c>
      <c r="D53" s="89">
        <v>2299341.5499999998</v>
      </c>
      <c r="E53" s="89">
        <v>631154.25</v>
      </c>
      <c r="F53" s="89">
        <v>226895</v>
      </c>
      <c r="G53" s="89">
        <v>2703600.8</v>
      </c>
      <c r="H53" s="90" t="s">
        <v>358</v>
      </c>
      <c r="I53" s="91"/>
    </row>
    <row r="54" spans="1:9" x14ac:dyDescent="0.2">
      <c r="A54" s="88" t="s">
        <v>359</v>
      </c>
      <c r="B54" s="88" t="s">
        <v>327</v>
      </c>
      <c r="C54" s="88" t="s">
        <v>308</v>
      </c>
      <c r="D54" s="89">
        <v>-1858200.82</v>
      </c>
      <c r="E54" s="89">
        <v>226895</v>
      </c>
      <c r="F54" s="89">
        <v>370616</v>
      </c>
      <c r="G54" s="89">
        <v>-2001921.82</v>
      </c>
      <c r="H54" s="90" t="s">
        <v>360</v>
      </c>
      <c r="I54" s="91"/>
    </row>
    <row r="55" spans="1:9" x14ac:dyDescent="0.2">
      <c r="A55" s="88" t="s">
        <v>359</v>
      </c>
      <c r="B55" s="88" t="s">
        <v>343</v>
      </c>
      <c r="C55" s="88" t="s">
        <v>308</v>
      </c>
      <c r="D55" s="89">
        <v>-1858200.82</v>
      </c>
      <c r="E55" s="89">
        <v>226895</v>
      </c>
      <c r="F55" s="89">
        <v>370616</v>
      </c>
      <c r="G55" s="89">
        <v>-2001921.82</v>
      </c>
      <c r="H55" s="90" t="s">
        <v>361</v>
      </c>
      <c r="I55" s="91"/>
    </row>
    <row r="56" spans="1:9" x14ac:dyDescent="0.2">
      <c r="A56" s="88" t="s">
        <v>362</v>
      </c>
      <c r="B56" s="88" t="s">
        <v>307</v>
      </c>
      <c r="C56" s="88" t="s">
        <v>308</v>
      </c>
      <c r="D56" s="89"/>
      <c r="E56" s="89">
        <v>475586</v>
      </c>
      <c r="F56" s="89">
        <v>475586</v>
      </c>
      <c r="G56" s="89"/>
      <c r="H56" s="90" t="s">
        <v>363</v>
      </c>
      <c r="I56" s="91"/>
    </row>
    <row r="57" spans="1:9" x14ac:dyDescent="0.2">
      <c r="A57" s="88" t="s">
        <v>362</v>
      </c>
      <c r="B57" s="88" t="s">
        <v>319</v>
      </c>
      <c r="C57" s="88" t="s">
        <v>308</v>
      </c>
      <c r="D57" s="89"/>
      <c r="E57" s="89">
        <v>509854.25</v>
      </c>
      <c r="F57" s="89">
        <v>509854.25</v>
      </c>
      <c r="G57" s="89"/>
      <c r="H57" s="90" t="s">
        <v>365</v>
      </c>
      <c r="I57" s="91"/>
    </row>
    <row r="58" spans="1:9" x14ac:dyDescent="0.2">
      <c r="A58" s="88" t="s">
        <v>362</v>
      </c>
      <c r="B58" s="88" t="s">
        <v>343</v>
      </c>
      <c r="C58" s="88" t="s">
        <v>308</v>
      </c>
      <c r="D58" s="89"/>
      <c r="E58" s="89">
        <v>985440.25</v>
      </c>
      <c r="F58" s="89">
        <v>985440.25</v>
      </c>
      <c r="G58" s="89"/>
      <c r="H58" s="90" t="s">
        <v>366</v>
      </c>
      <c r="I58" s="91"/>
    </row>
    <row r="59" spans="1:9" x14ac:dyDescent="0.2">
      <c r="A59" s="88" t="s">
        <v>367</v>
      </c>
      <c r="B59" s="88" t="s">
        <v>307</v>
      </c>
      <c r="C59" s="88" t="s">
        <v>308</v>
      </c>
      <c r="D59" s="89"/>
      <c r="E59" s="89">
        <v>87500</v>
      </c>
      <c r="F59" s="89">
        <v>87500</v>
      </c>
      <c r="G59" s="89"/>
      <c r="H59" s="90" t="s">
        <v>1008</v>
      </c>
      <c r="I59" s="91"/>
    </row>
    <row r="60" spans="1:9" x14ac:dyDescent="0.2">
      <c r="A60" s="88" t="s">
        <v>367</v>
      </c>
      <c r="B60" s="88" t="s">
        <v>319</v>
      </c>
      <c r="C60" s="88" t="s">
        <v>308</v>
      </c>
      <c r="D60" s="89"/>
      <c r="E60" s="89">
        <v>255908</v>
      </c>
      <c r="F60" s="89">
        <v>255908</v>
      </c>
      <c r="G60" s="89"/>
      <c r="H60" s="90" t="s">
        <v>368</v>
      </c>
      <c r="I60" s="91"/>
    </row>
    <row r="61" spans="1:9" x14ac:dyDescent="0.2">
      <c r="A61" s="88" t="s">
        <v>367</v>
      </c>
      <c r="B61" s="88" t="s">
        <v>343</v>
      </c>
      <c r="C61" s="88" t="s">
        <v>308</v>
      </c>
      <c r="D61" s="89"/>
      <c r="E61" s="89">
        <v>343408</v>
      </c>
      <c r="F61" s="89">
        <v>343408</v>
      </c>
      <c r="G61" s="89"/>
      <c r="H61" s="90" t="s">
        <v>369</v>
      </c>
      <c r="I61" s="91"/>
    </row>
    <row r="62" spans="1:9" x14ac:dyDescent="0.2">
      <c r="A62" s="88" t="s">
        <v>370</v>
      </c>
      <c r="B62" s="88" t="s">
        <v>307</v>
      </c>
      <c r="C62" s="88" t="s">
        <v>308</v>
      </c>
      <c r="D62" s="89">
        <v>18466</v>
      </c>
      <c r="E62" s="89">
        <v>882471</v>
      </c>
      <c r="F62" s="89">
        <v>882012</v>
      </c>
      <c r="G62" s="89">
        <v>18925</v>
      </c>
      <c r="H62" s="90" t="s">
        <v>371</v>
      </c>
      <c r="I62" s="91"/>
    </row>
    <row r="63" spans="1:9" x14ac:dyDescent="0.2">
      <c r="A63" s="88" t="s">
        <v>370</v>
      </c>
      <c r="B63" s="88" t="s">
        <v>343</v>
      </c>
      <c r="C63" s="88" t="s">
        <v>308</v>
      </c>
      <c r="D63" s="89">
        <v>18466</v>
      </c>
      <c r="E63" s="89">
        <v>882471</v>
      </c>
      <c r="F63" s="89">
        <v>882012</v>
      </c>
      <c r="G63" s="89">
        <v>18925</v>
      </c>
      <c r="H63" s="90" t="s">
        <v>372</v>
      </c>
      <c r="I63" s="91"/>
    </row>
    <row r="64" spans="1:9" x14ac:dyDescent="0.2">
      <c r="A64" s="88" t="s">
        <v>373</v>
      </c>
      <c r="B64" s="88" t="s">
        <v>307</v>
      </c>
      <c r="C64" s="88" t="s">
        <v>308</v>
      </c>
      <c r="D64" s="89">
        <v>22080</v>
      </c>
      <c r="E64" s="89">
        <v>235200</v>
      </c>
      <c r="F64" s="89">
        <v>234360</v>
      </c>
      <c r="G64" s="89">
        <v>22920</v>
      </c>
      <c r="H64" s="90" t="s">
        <v>374</v>
      </c>
      <c r="I64" s="91"/>
    </row>
    <row r="65" spans="1:9" x14ac:dyDescent="0.2">
      <c r="A65" s="88" t="s">
        <v>373</v>
      </c>
      <c r="B65" s="88" t="s">
        <v>319</v>
      </c>
      <c r="C65" s="88" t="s">
        <v>308</v>
      </c>
      <c r="D65" s="89">
        <v>36100</v>
      </c>
      <c r="E65" s="89">
        <v>108000</v>
      </c>
      <c r="F65" s="89">
        <v>36100</v>
      </c>
      <c r="G65" s="89">
        <v>108000</v>
      </c>
      <c r="H65" s="90" t="s">
        <v>684</v>
      </c>
      <c r="I65" s="91"/>
    </row>
    <row r="66" spans="1:9" x14ac:dyDescent="0.2">
      <c r="A66" s="88" t="s">
        <v>373</v>
      </c>
      <c r="B66" s="88" t="s">
        <v>343</v>
      </c>
      <c r="C66" s="88" t="s">
        <v>308</v>
      </c>
      <c r="D66" s="89">
        <v>58180</v>
      </c>
      <c r="E66" s="89">
        <v>343200</v>
      </c>
      <c r="F66" s="89">
        <v>270460</v>
      </c>
      <c r="G66" s="89">
        <v>130920</v>
      </c>
      <c r="H66" s="90" t="s">
        <v>375</v>
      </c>
      <c r="I66" s="91"/>
    </row>
    <row r="67" spans="1:9" x14ac:dyDescent="0.2">
      <c r="A67" s="88" t="s">
        <v>376</v>
      </c>
      <c r="B67" s="88" t="s">
        <v>307</v>
      </c>
      <c r="C67" s="88" t="s">
        <v>308</v>
      </c>
      <c r="D67" s="89"/>
      <c r="E67" s="89">
        <v>151840495.88999999</v>
      </c>
      <c r="F67" s="89">
        <v>151840495.88999999</v>
      </c>
      <c r="G67" s="89"/>
      <c r="H67" s="90" t="s">
        <v>377</v>
      </c>
      <c r="I67" s="91"/>
    </row>
    <row r="68" spans="1:9" x14ac:dyDescent="0.2">
      <c r="A68" s="88" t="s">
        <v>376</v>
      </c>
      <c r="B68" s="88" t="s">
        <v>347</v>
      </c>
      <c r="C68" s="88" t="s">
        <v>308</v>
      </c>
      <c r="D68" s="89"/>
      <c r="E68" s="89">
        <v>28329</v>
      </c>
      <c r="F68" s="89">
        <v>28329</v>
      </c>
      <c r="G68" s="89"/>
      <c r="H68" s="90" t="s">
        <v>685</v>
      </c>
      <c r="I68" s="91"/>
    </row>
    <row r="69" spans="1:9" x14ac:dyDescent="0.2">
      <c r="A69" s="88" t="s">
        <v>376</v>
      </c>
      <c r="B69" s="88" t="s">
        <v>343</v>
      </c>
      <c r="C69" s="88" t="s">
        <v>308</v>
      </c>
      <c r="D69" s="89"/>
      <c r="E69" s="89">
        <v>151868824.88999999</v>
      </c>
      <c r="F69" s="89">
        <v>151868824.88999999</v>
      </c>
      <c r="G69" s="89"/>
      <c r="H69" s="90" t="s">
        <v>377</v>
      </c>
      <c r="I69" s="91"/>
    </row>
    <row r="70" spans="1:9" x14ac:dyDescent="0.2">
      <c r="A70" s="88" t="s">
        <v>378</v>
      </c>
      <c r="B70" s="88" t="s">
        <v>307</v>
      </c>
      <c r="C70" s="88" t="s">
        <v>308</v>
      </c>
      <c r="D70" s="89">
        <v>1057603.02</v>
      </c>
      <c r="E70" s="89">
        <v>1803261069.21</v>
      </c>
      <c r="F70" s="89">
        <v>1803307841.23</v>
      </c>
      <c r="G70" s="89">
        <v>1010831</v>
      </c>
      <c r="H70" s="90" t="s">
        <v>379</v>
      </c>
      <c r="I70" s="91"/>
    </row>
    <row r="71" spans="1:9" x14ac:dyDescent="0.2">
      <c r="A71" s="88" t="s">
        <v>378</v>
      </c>
      <c r="B71" s="88" t="s">
        <v>382</v>
      </c>
      <c r="C71" s="88" t="s">
        <v>308</v>
      </c>
      <c r="D71" s="89">
        <v>273574.14</v>
      </c>
      <c r="E71" s="89">
        <v>4820351.66</v>
      </c>
      <c r="F71" s="89">
        <v>4949186.8</v>
      </c>
      <c r="G71" s="89">
        <v>144739</v>
      </c>
      <c r="H71" s="90" t="s">
        <v>383</v>
      </c>
      <c r="I71" s="91"/>
    </row>
    <row r="72" spans="1:9" x14ac:dyDescent="0.2">
      <c r="A72" s="88" t="s">
        <v>378</v>
      </c>
      <c r="B72" s="88" t="s">
        <v>384</v>
      </c>
      <c r="C72" s="88" t="s">
        <v>308</v>
      </c>
      <c r="D72" s="89">
        <v>1257754.33</v>
      </c>
      <c r="E72" s="89">
        <v>1366557.19</v>
      </c>
      <c r="F72" s="89">
        <v>2572258.4</v>
      </c>
      <c r="G72" s="89">
        <v>52053.120000000003</v>
      </c>
      <c r="H72" s="90" t="s">
        <v>686</v>
      </c>
      <c r="I72" s="91"/>
    </row>
    <row r="73" spans="1:9" x14ac:dyDescent="0.2">
      <c r="A73" s="88" t="s">
        <v>378</v>
      </c>
      <c r="B73" s="88" t="s">
        <v>385</v>
      </c>
      <c r="C73" s="88" t="s">
        <v>308</v>
      </c>
      <c r="D73" s="89">
        <v>379367.47</v>
      </c>
      <c r="E73" s="89">
        <v>659911.65</v>
      </c>
      <c r="F73" s="89">
        <v>979645.9</v>
      </c>
      <c r="G73" s="89">
        <v>59633.22</v>
      </c>
      <c r="H73" s="90" t="s">
        <v>386</v>
      </c>
      <c r="I73" s="91"/>
    </row>
    <row r="74" spans="1:9" x14ac:dyDescent="0.2">
      <c r="A74" s="88" t="s">
        <v>378</v>
      </c>
      <c r="B74" s="88" t="s">
        <v>387</v>
      </c>
      <c r="C74" s="88" t="s">
        <v>308</v>
      </c>
      <c r="D74" s="89">
        <v>34569.449999999997</v>
      </c>
      <c r="E74" s="89">
        <v>1372240.95</v>
      </c>
      <c r="F74" s="89">
        <v>1344546.76</v>
      </c>
      <c r="G74" s="89">
        <v>62263.64</v>
      </c>
      <c r="H74" s="90" t="s">
        <v>388</v>
      </c>
      <c r="I74" s="91"/>
    </row>
    <row r="75" spans="1:9" x14ac:dyDescent="0.2">
      <c r="A75" s="88" t="s">
        <v>378</v>
      </c>
      <c r="B75" s="88" t="s">
        <v>389</v>
      </c>
      <c r="C75" s="88" t="s">
        <v>308</v>
      </c>
      <c r="D75" s="89">
        <v>23506.87</v>
      </c>
      <c r="E75" s="89">
        <v>447339.04</v>
      </c>
      <c r="F75" s="89">
        <v>455614.4</v>
      </c>
      <c r="G75" s="89">
        <v>15231.51</v>
      </c>
      <c r="H75" s="90" t="s">
        <v>390</v>
      </c>
      <c r="I75" s="91"/>
    </row>
    <row r="76" spans="1:9" x14ac:dyDescent="0.2">
      <c r="A76" s="88" t="s">
        <v>378</v>
      </c>
      <c r="B76" s="88" t="s">
        <v>391</v>
      </c>
      <c r="C76" s="88" t="s">
        <v>308</v>
      </c>
      <c r="D76" s="89">
        <v>9864.59</v>
      </c>
      <c r="E76" s="89">
        <v>111313.93</v>
      </c>
      <c r="F76" s="89">
        <v>107438.39999999999</v>
      </c>
      <c r="G76" s="89">
        <v>13740.12</v>
      </c>
      <c r="H76" s="90" t="s">
        <v>392</v>
      </c>
      <c r="I76" s="91"/>
    </row>
    <row r="77" spans="1:9" x14ac:dyDescent="0.2">
      <c r="A77" s="88" t="s">
        <v>378</v>
      </c>
      <c r="B77" s="88" t="s">
        <v>592</v>
      </c>
      <c r="C77" s="88" t="s">
        <v>308</v>
      </c>
      <c r="D77" s="89">
        <v>5741.21</v>
      </c>
      <c r="E77" s="89">
        <v>87697.35</v>
      </c>
      <c r="F77" s="89">
        <v>82993.460000000006</v>
      </c>
      <c r="G77" s="89">
        <v>10445.1</v>
      </c>
      <c r="H77" s="90" t="s">
        <v>593</v>
      </c>
      <c r="I77" s="91"/>
    </row>
    <row r="78" spans="1:9" x14ac:dyDescent="0.2">
      <c r="A78" s="88" t="s">
        <v>378</v>
      </c>
      <c r="B78" s="88" t="s">
        <v>594</v>
      </c>
      <c r="C78" s="88" t="s">
        <v>308</v>
      </c>
      <c r="D78" s="89">
        <v>8635.1299999999992</v>
      </c>
      <c r="E78" s="89">
        <v>59450.23</v>
      </c>
      <c r="F78" s="89">
        <v>63660.14</v>
      </c>
      <c r="G78" s="89">
        <v>4425.22</v>
      </c>
      <c r="H78" s="90" t="s">
        <v>1009</v>
      </c>
      <c r="I78" s="91"/>
    </row>
    <row r="79" spans="1:9" x14ac:dyDescent="0.2">
      <c r="A79" s="88" t="s">
        <v>378</v>
      </c>
      <c r="B79" s="88" t="s">
        <v>398</v>
      </c>
      <c r="C79" s="88" t="s">
        <v>308</v>
      </c>
      <c r="D79" s="89">
        <v>22094.82</v>
      </c>
      <c r="E79" s="89">
        <v>253596.26</v>
      </c>
      <c r="F79" s="89">
        <v>251896.97</v>
      </c>
      <c r="G79" s="89">
        <v>23794.11</v>
      </c>
      <c r="H79" s="90" t="s">
        <v>596</v>
      </c>
      <c r="I79" s="91"/>
    </row>
    <row r="80" spans="1:9" x14ac:dyDescent="0.2">
      <c r="A80" s="88" t="s">
        <v>378</v>
      </c>
      <c r="B80" s="88" t="s">
        <v>597</v>
      </c>
      <c r="C80" s="88" t="s">
        <v>308</v>
      </c>
      <c r="D80" s="89">
        <v>18280.68</v>
      </c>
      <c r="E80" s="89">
        <v>66290.41</v>
      </c>
      <c r="F80" s="89">
        <v>77906.559999999998</v>
      </c>
      <c r="G80" s="89">
        <v>6664.53</v>
      </c>
      <c r="H80" s="90" t="s">
        <v>598</v>
      </c>
      <c r="I80" s="91"/>
    </row>
    <row r="81" spans="1:10" x14ac:dyDescent="0.2">
      <c r="A81" s="88" t="s">
        <v>378</v>
      </c>
      <c r="B81" s="88" t="s">
        <v>599</v>
      </c>
      <c r="C81" s="88" t="s">
        <v>308</v>
      </c>
      <c r="D81" s="89">
        <v>215.56</v>
      </c>
      <c r="E81" s="89">
        <v>4000.32</v>
      </c>
      <c r="F81" s="89">
        <v>1446</v>
      </c>
      <c r="G81" s="89">
        <v>2769.88</v>
      </c>
      <c r="H81" s="90" t="s">
        <v>600</v>
      </c>
      <c r="I81" s="91"/>
    </row>
    <row r="82" spans="1:10" x14ac:dyDescent="0.2">
      <c r="A82" s="88" t="s">
        <v>378</v>
      </c>
      <c r="B82" s="88" t="s">
        <v>399</v>
      </c>
      <c r="C82" s="88" t="s">
        <v>308</v>
      </c>
      <c r="D82" s="89">
        <v>52112.71</v>
      </c>
      <c r="E82" s="89">
        <v>41805567.950000003</v>
      </c>
      <c r="F82" s="89">
        <v>41856000</v>
      </c>
      <c r="G82" s="89">
        <v>1680.66</v>
      </c>
      <c r="H82" s="90" t="s">
        <v>601</v>
      </c>
      <c r="I82" s="91"/>
    </row>
    <row r="83" spans="1:10" x14ac:dyDescent="0.2">
      <c r="A83" s="88" t="s">
        <v>378</v>
      </c>
      <c r="B83" s="88" t="s">
        <v>1010</v>
      </c>
      <c r="C83" s="88" t="s">
        <v>308</v>
      </c>
      <c r="D83" s="89"/>
      <c r="E83" s="89">
        <v>1000</v>
      </c>
      <c r="F83" s="89"/>
      <c r="G83" s="89">
        <v>1000</v>
      </c>
      <c r="H83" s="90" t="s">
        <v>1011</v>
      </c>
      <c r="I83" s="91"/>
    </row>
    <row r="84" spans="1:10" x14ac:dyDescent="0.2">
      <c r="A84" s="88" t="s">
        <v>378</v>
      </c>
      <c r="B84" s="88" t="s">
        <v>343</v>
      </c>
      <c r="C84" s="88" t="s">
        <v>308</v>
      </c>
      <c r="D84" s="89">
        <v>3143319.98</v>
      </c>
      <c r="E84" s="89">
        <v>1854316386.1500001</v>
      </c>
      <c r="F84" s="89">
        <v>1856050435.02</v>
      </c>
      <c r="G84" s="89">
        <v>1409271.11</v>
      </c>
      <c r="H84" s="90" t="s">
        <v>393</v>
      </c>
      <c r="I84" s="91"/>
    </row>
    <row r="85" spans="1:10" x14ac:dyDescent="0.2">
      <c r="A85" s="88" t="s">
        <v>1012</v>
      </c>
      <c r="B85" s="88" t="s">
        <v>343</v>
      </c>
      <c r="C85" s="88" t="s">
        <v>308</v>
      </c>
      <c r="D85" s="89">
        <v>5109132.71</v>
      </c>
      <c r="E85" s="89">
        <v>2009952065.54</v>
      </c>
      <c r="F85" s="89">
        <v>2011744736.1600001</v>
      </c>
      <c r="G85" s="89">
        <v>3316462.09</v>
      </c>
      <c r="H85" s="90" t="s">
        <v>1013</v>
      </c>
      <c r="I85" s="91" t="s">
        <v>1115</v>
      </c>
    </row>
    <row r="86" spans="1:10" x14ac:dyDescent="0.2">
      <c r="A86" s="88" t="s">
        <v>394</v>
      </c>
      <c r="B86" s="88" t="s">
        <v>385</v>
      </c>
      <c r="C86" s="88" t="s">
        <v>308</v>
      </c>
      <c r="D86" s="89">
        <v>163239</v>
      </c>
      <c r="E86" s="89">
        <v>2301768</v>
      </c>
      <c r="F86" s="89">
        <v>2401847</v>
      </c>
      <c r="G86" s="89">
        <v>63160</v>
      </c>
      <c r="H86" s="90" t="s">
        <v>689</v>
      </c>
      <c r="I86" s="136">
        <f>G86</f>
        <v>63160</v>
      </c>
      <c r="J86" t="s">
        <v>1116</v>
      </c>
    </row>
    <row r="87" spans="1:10" x14ac:dyDescent="0.2">
      <c r="A87" s="388" t="s">
        <v>394</v>
      </c>
      <c r="B87" s="388" t="s">
        <v>347</v>
      </c>
      <c r="C87" s="388" t="s">
        <v>316</v>
      </c>
      <c r="D87" s="389">
        <v>273226</v>
      </c>
      <c r="E87" s="389">
        <v>6463813</v>
      </c>
      <c r="F87" s="389">
        <v>6722481</v>
      </c>
      <c r="G87" s="389">
        <v>14558</v>
      </c>
      <c r="H87" s="390" t="s">
        <v>1014</v>
      </c>
      <c r="I87" s="94">
        <f>G106+G108+G114+G165+G173</f>
        <v>826567</v>
      </c>
      <c r="J87" t="s">
        <v>1117</v>
      </c>
    </row>
    <row r="88" spans="1:10" x14ac:dyDescent="0.2">
      <c r="A88" s="388" t="s">
        <v>394</v>
      </c>
      <c r="B88" s="388" t="s">
        <v>347</v>
      </c>
      <c r="C88" s="388" t="s">
        <v>317</v>
      </c>
      <c r="D88" s="389">
        <v>-52626.5</v>
      </c>
      <c r="E88" s="389">
        <v>2962676.5</v>
      </c>
      <c r="F88" s="389">
        <v>2870351</v>
      </c>
      <c r="G88" s="389">
        <v>39699</v>
      </c>
      <c r="H88" s="390" t="s">
        <v>1015</v>
      </c>
      <c r="I88" s="94">
        <f>G171+G175</f>
        <v>749455.1</v>
      </c>
      <c r="J88" t="s">
        <v>1114</v>
      </c>
    </row>
    <row r="89" spans="1:10" x14ac:dyDescent="0.2">
      <c r="A89" s="388" t="s">
        <v>394</v>
      </c>
      <c r="B89" s="388" t="s">
        <v>347</v>
      </c>
      <c r="C89" s="388" t="s">
        <v>1016</v>
      </c>
      <c r="D89" s="389">
        <v>-72682.5</v>
      </c>
      <c r="E89" s="389">
        <v>2840495.5</v>
      </c>
      <c r="F89" s="389">
        <v>2666790</v>
      </c>
      <c r="G89" s="389">
        <v>101023</v>
      </c>
      <c r="H89" s="390" t="s">
        <v>1017</v>
      </c>
      <c r="I89" s="374">
        <f>G172+G174++G177+G221</f>
        <v>155265</v>
      </c>
      <c r="J89" t="s">
        <v>1118</v>
      </c>
    </row>
    <row r="90" spans="1:10" x14ac:dyDescent="0.2">
      <c r="A90" s="388" t="s">
        <v>394</v>
      </c>
      <c r="B90" s="388" t="s">
        <v>347</v>
      </c>
      <c r="C90" s="388" t="s">
        <v>1018</v>
      </c>
      <c r="D90" s="389">
        <v>265</v>
      </c>
      <c r="E90" s="389">
        <v>76943</v>
      </c>
      <c r="F90" s="389">
        <v>77208</v>
      </c>
      <c r="H90" s="390" t="s">
        <v>1019</v>
      </c>
      <c r="I90" s="94">
        <f>SUM(I86:I89)</f>
        <v>1794447.1</v>
      </c>
    </row>
    <row r="91" spans="1:10" x14ac:dyDescent="0.2">
      <c r="A91" s="388" t="s">
        <v>394</v>
      </c>
      <c r="B91" s="388" t="s">
        <v>347</v>
      </c>
      <c r="C91" s="388" t="s">
        <v>382</v>
      </c>
      <c r="D91" s="389">
        <v>54727</v>
      </c>
      <c r="E91" s="389">
        <v>1278822</v>
      </c>
      <c r="F91" s="389">
        <v>1282716</v>
      </c>
      <c r="G91" s="389">
        <v>50833</v>
      </c>
      <c r="H91" s="390" t="s">
        <v>1020</v>
      </c>
    </row>
    <row r="92" spans="1:10" x14ac:dyDescent="0.2">
      <c r="A92" s="388" t="s">
        <v>394</v>
      </c>
      <c r="B92" s="388" t="s">
        <v>347</v>
      </c>
      <c r="C92" s="388" t="s">
        <v>1021</v>
      </c>
      <c r="E92" s="389">
        <v>106711</v>
      </c>
      <c r="F92" s="389">
        <v>106711</v>
      </c>
      <c r="H92" s="390" t="s">
        <v>1022</v>
      </c>
    </row>
    <row r="93" spans="1:10" x14ac:dyDescent="0.2">
      <c r="A93" s="388" t="s">
        <v>394</v>
      </c>
      <c r="B93" s="388" t="s">
        <v>347</v>
      </c>
      <c r="C93" s="388" t="s">
        <v>306</v>
      </c>
      <c r="D93" s="389">
        <v>120</v>
      </c>
      <c r="E93" s="389">
        <v>298290</v>
      </c>
      <c r="F93" s="389">
        <v>298410</v>
      </c>
      <c r="H93" s="390" t="s">
        <v>1023</v>
      </c>
    </row>
    <row r="94" spans="1:10" x14ac:dyDescent="0.2">
      <c r="A94" s="388" t="s">
        <v>394</v>
      </c>
      <c r="B94" s="388" t="s">
        <v>347</v>
      </c>
      <c r="C94" s="388" t="s">
        <v>1024</v>
      </c>
      <c r="E94" s="389">
        <v>412309</v>
      </c>
      <c r="F94" s="389">
        <v>412165</v>
      </c>
      <c r="G94" s="389">
        <v>144</v>
      </c>
      <c r="H94" s="390" t="s">
        <v>1025</v>
      </c>
    </row>
    <row r="95" spans="1:10" x14ac:dyDescent="0.2">
      <c r="A95" s="388" t="s">
        <v>394</v>
      </c>
      <c r="B95" s="388" t="s">
        <v>347</v>
      </c>
      <c r="C95" s="388" t="s">
        <v>617</v>
      </c>
      <c r="E95" s="389">
        <v>342839</v>
      </c>
      <c r="F95" s="389">
        <v>342839</v>
      </c>
      <c r="H95" s="390" t="s">
        <v>1026</v>
      </c>
    </row>
    <row r="96" spans="1:10" x14ac:dyDescent="0.2">
      <c r="A96" s="388" t="s">
        <v>394</v>
      </c>
      <c r="B96" s="388" t="s">
        <v>347</v>
      </c>
      <c r="C96" s="388" t="s">
        <v>1027</v>
      </c>
      <c r="E96" s="389">
        <v>80889</v>
      </c>
      <c r="F96" s="389">
        <v>77901</v>
      </c>
      <c r="G96" s="389">
        <v>2988</v>
      </c>
      <c r="H96" s="390" t="s">
        <v>1028</v>
      </c>
    </row>
    <row r="97" spans="1:9" x14ac:dyDescent="0.2">
      <c r="A97" s="388" t="s">
        <v>394</v>
      </c>
      <c r="B97" s="388" t="s">
        <v>347</v>
      </c>
      <c r="C97" s="388" t="s">
        <v>1029</v>
      </c>
      <c r="E97" s="389">
        <v>13605</v>
      </c>
      <c r="F97" s="389">
        <v>13605</v>
      </c>
      <c r="H97" s="390" t="s">
        <v>1030</v>
      </c>
    </row>
    <row r="98" spans="1:9" x14ac:dyDescent="0.2">
      <c r="A98" s="388" t="s">
        <v>394</v>
      </c>
      <c r="B98" s="388" t="s">
        <v>347</v>
      </c>
      <c r="C98" s="388" t="s">
        <v>385</v>
      </c>
      <c r="D98" s="389">
        <v>17908</v>
      </c>
      <c r="E98" s="389">
        <v>330758</v>
      </c>
      <c r="F98" s="389">
        <v>331625</v>
      </c>
      <c r="G98" s="389">
        <v>17041</v>
      </c>
      <c r="H98" s="390" t="s">
        <v>1031</v>
      </c>
    </row>
    <row r="99" spans="1:9" x14ac:dyDescent="0.2">
      <c r="A99" s="388" t="s">
        <v>394</v>
      </c>
      <c r="B99" s="388" t="s">
        <v>347</v>
      </c>
      <c r="C99" s="388" t="s">
        <v>1032</v>
      </c>
      <c r="D99" s="389">
        <v>2185</v>
      </c>
      <c r="E99" s="389">
        <v>88955</v>
      </c>
      <c r="F99" s="389">
        <v>88660</v>
      </c>
      <c r="G99" s="389">
        <v>2480</v>
      </c>
      <c r="H99" s="390" t="s">
        <v>1033</v>
      </c>
    </row>
    <row r="100" spans="1:9" x14ac:dyDescent="0.2">
      <c r="A100" s="388" t="s">
        <v>394</v>
      </c>
      <c r="B100" s="388" t="s">
        <v>347</v>
      </c>
      <c r="C100" s="388" t="s">
        <v>387</v>
      </c>
      <c r="D100" s="389">
        <v>16104</v>
      </c>
      <c r="E100" s="389">
        <v>518710</v>
      </c>
      <c r="F100" s="389">
        <v>534806</v>
      </c>
      <c r="G100" s="389">
        <v>8</v>
      </c>
      <c r="H100" s="390" t="s">
        <v>1034</v>
      </c>
    </row>
    <row r="101" spans="1:9" x14ac:dyDescent="0.2">
      <c r="A101" s="388" t="s">
        <v>394</v>
      </c>
      <c r="B101" s="388" t="s">
        <v>347</v>
      </c>
      <c r="C101" s="388" t="s">
        <v>389</v>
      </c>
      <c r="D101" s="389">
        <v>14477</v>
      </c>
      <c r="E101" s="389">
        <v>267248</v>
      </c>
      <c r="F101" s="389">
        <v>270532</v>
      </c>
      <c r="G101" s="389">
        <v>11193</v>
      </c>
      <c r="H101" s="390" t="s">
        <v>1035</v>
      </c>
    </row>
    <row r="102" spans="1:9" x14ac:dyDescent="0.2">
      <c r="A102" s="388" t="s">
        <v>394</v>
      </c>
      <c r="B102" s="388" t="s">
        <v>347</v>
      </c>
      <c r="C102" s="388" t="s">
        <v>399</v>
      </c>
      <c r="D102" s="389">
        <v>44558</v>
      </c>
      <c r="E102" s="389">
        <v>871198</v>
      </c>
      <c r="F102" s="389">
        <v>915756</v>
      </c>
      <c r="H102" s="390" t="s">
        <v>1036</v>
      </c>
    </row>
    <row r="103" spans="1:9" x14ac:dyDescent="0.2">
      <c r="A103" s="388" t="s">
        <v>394</v>
      </c>
      <c r="B103" s="388" t="s">
        <v>347</v>
      </c>
      <c r="C103" s="388" t="s">
        <v>1010</v>
      </c>
      <c r="D103" s="389">
        <v>22252</v>
      </c>
      <c r="E103" s="389">
        <v>393295</v>
      </c>
      <c r="F103" s="389">
        <v>403095</v>
      </c>
      <c r="G103" s="389">
        <v>12452</v>
      </c>
      <c r="H103" s="390" t="s">
        <v>1037</v>
      </c>
    </row>
    <row r="104" spans="1:9" x14ac:dyDescent="0.2">
      <c r="A104" s="388" t="s">
        <v>394</v>
      </c>
      <c r="B104" s="388" t="s">
        <v>347</v>
      </c>
      <c r="C104" s="388" t="s">
        <v>797</v>
      </c>
      <c r="E104" s="389">
        <v>764312</v>
      </c>
      <c r="F104" s="389">
        <v>764312</v>
      </c>
      <c r="H104" s="390" t="s">
        <v>1038</v>
      </c>
    </row>
    <row r="105" spans="1:9" x14ac:dyDescent="0.2">
      <c r="A105" s="388" t="s">
        <v>394</v>
      </c>
      <c r="B105" s="388" t="s">
        <v>347</v>
      </c>
      <c r="C105" s="388" t="s">
        <v>602</v>
      </c>
      <c r="D105" s="389">
        <v>20146</v>
      </c>
      <c r="E105" s="389">
        <v>281778</v>
      </c>
      <c r="F105" s="389">
        <v>289718</v>
      </c>
      <c r="G105" s="389">
        <v>12206</v>
      </c>
      <c r="H105" s="390" t="s">
        <v>1039</v>
      </c>
    </row>
    <row r="106" spans="1:9" x14ac:dyDescent="0.2">
      <c r="A106" s="88" t="s">
        <v>394</v>
      </c>
      <c r="B106" s="88" t="s">
        <v>347</v>
      </c>
      <c r="C106" s="88" t="s">
        <v>308</v>
      </c>
      <c r="D106" s="89">
        <v>340659</v>
      </c>
      <c r="E106" s="89">
        <v>18393647</v>
      </c>
      <c r="F106" s="89">
        <v>18469681</v>
      </c>
      <c r="G106" s="89">
        <v>264625</v>
      </c>
      <c r="H106" s="90" t="s">
        <v>395</v>
      </c>
      <c r="I106" s="91"/>
    </row>
    <row r="107" spans="1:9" x14ac:dyDescent="0.2">
      <c r="A107" s="388" t="s">
        <v>394</v>
      </c>
      <c r="B107" s="388" t="s">
        <v>394</v>
      </c>
      <c r="C107" s="388" t="s">
        <v>307</v>
      </c>
      <c r="D107" s="389">
        <v>199693</v>
      </c>
      <c r="E107" s="389">
        <v>6722903</v>
      </c>
      <c r="F107" s="389">
        <v>6740253</v>
      </c>
      <c r="G107" s="389">
        <v>182343</v>
      </c>
      <c r="H107" s="390" t="s">
        <v>1040</v>
      </c>
    </row>
    <row r="108" spans="1:9" x14ac:dyDescent="0.2">
      <c r="A108" s="88" t="s">
        <v>394</v>
      </c>
      <c r="B108" s="88" t="s">
        <v>394</v>
      </c>
      <c r="C108" s="88" t="s">
        <v>308</v>
      </c>
      <c r="D108" s="89">
        <v>199693</v>
      </c>
      <c r="E108" s="89">
        <v>6722903</v>
      </c>
      <c r="F108" s="89">
        <v>6740253</v>
      </c>
      <c r="G108" s="89">
        <v>182343</v>
      </c>
      <c r="H108" s="90" t="s">
        <v>694</v>
      </c>
      <c r="I108" s="91"/>
    </row>
    <row r="109" spans="1:9" x14ac:dyDescent="0.2">
      <c r="A109" s="88" t="s">
        <v>394</v>
      </c>
      <c r="B109" s="88" t="s">
        <v>947</v>
      </c>
      <c r="C109" s="88" t="s">
        <v>308</v>
      </c>
      <c r="D109" s="89">
        <v>339088</v>
      </c>
      <c r="E109" s="89">
        <v>1982903</v>
      </c>
      <c r="F109" s="89">
        <v>2321991</v>
      </c>
      <c r="G109" s="89"/>
      <c r="H109" s="90" t="s">
        <v>396</v>
      </c>
      <c r="I109" s="91">
        <f>I94</f>
        <v>0</v>
      </c>
    </row>
    <row r="110" spans="1:9" x14ac:dyDescent="0.2">
      <c r="A110" s="388" t="s">
        <v>394</v>
      </c>
      <c r="B110" s="388" t="s">
        <v>336</v>
      </c>
      <c r="C110" s="388" t="s">
        <v>883</v>
      </c>
      <c r="D110" s="389">
        <v>112073</v>
      </c>
      <c r="E110" s="389">
        <v>2828050</v>
      </c>
      <c r="F110" s="389">
        <v>2861574</v>
      </c>
      <c r="G110" s="389">
        <v>78549</v>
      </c>
      <c r="H110" s="390" t="s">
        <v>1041</v>
      </c>
    </row>
    <row r="111" spans="1:9" x14ac:dyDescent="0.2">
      <c r="A111" s="388" t="s">
        <v>394</v>
      </c>
      <c r="B111" s="388" t="s">
        <v>336</v>
      </c>
      <c r="C111" s="388" t="s">
        <v>347</v>
      </c>
      <c r="E111" s="389">
        <v>27214</v>
      </c>
      <c r="F111" s="389">
        <v>26664</v>
      </c>
      <c r="G111" s="389">
        <v>550</v>
      </c>
      <c r="H111" s="390" t="s">
        <v>1042</v>
      </c>
    </row>
    <row r="112" spans="1:9" x14ac:dyDescent="0.2">
      <c r="A112" s="388" t="s">
        <v>394</v>
      </c>
      <c r="B112" s="388" t="s">
        <v>336</v>
      </c>
      <c r="C112" s="388" t="s">
        <v>1043</v>
      </c>
      <c r="E112" s="389">
        <v>22222</v>
      </c>
      <c r="F112" s="389">
        <v>22222</v>
      </c>
      <c r="H112" s="390" t="s">
        <v>1044</v>
      </c>
    </row>
    <row r="113" spans="1:9" x14ac:dyDescent="0.2">
      <c r="A113" s="388" t="s">
        <v>394</v>
      </c>
      <c r="B113" s="388" t="s">
        <v>336</v>
      </c>
      <c r="C113" s="388" t="s">
        <v>729</v>
      </c>
      <c r="D113" s="389">
        <v>1076</v>
      </c>
      <c r="E113" s="389">
        <v>1076</v>
      </c>
      <c r="F113" s="389">
        <v>2152</v>
      </c>
      <c r="H113" s="390" t="s">
        <v>1045</v>
      </c>
    </row>
    <row r="114" spans="1:9" x14ac:dyDescent="0.2">
      <c r="A114" s="88" t="s">
        <v>394</v>
      </c>
      <c r="B114" s="88" t="s">
        <v>336</v>
      </c>
      <c r="C114" s="88" t="s">
        <v>308</v>
      </c>
      <c r="D114" s="89">
        <v>113149</v>
      </c>
      <c r="E114" s="89">
        <v>2878562</v>
      </c>
      <c r="F114" s="89">
        <v>2912612</v>
      </c>
      <c r="G114" s="89">
        <v>79099</v>
      </c>
      <c r="H114" s="90" t="s">
        <v>695</v>
      </c>
      <c r="I114" s="91"/>
    </row>
    <row r="115" spans="1:9" x14ac:dyDescent="0.2">
      <c r="A115" s="388" t="s">
        <v>394</v>
      </c>
      <c r="B115" s="388" t="s">
        <v>959</v>
      </c>
      <c r="C115" s="388" t="s">
        <v>859</v>
      </c>
      <c r="E115" s="389">
        <v>4820639</v>
      </c>
      <c r="F115" s="389">
        <v>4820639</v>
      </c>
      <c r="H115" s="390" t="s">
        <v>1046</v>
      </c>
    </row>
    <row r="116" spans="1:9" x14ac:dyDescent="0.2">
      <c r="A116" s="88" t="s">
        <v>394</v>
      </c>
      <c r="B116" s="88" t="s">
        <v>959</v>
      </c>
      <c r="C116" s="88" t="s">
        <v>308</v>
      </c>
      <c r="D116" s="89"/>
      <c r="E116" s="89">
        <v>4820639</v>
      </c>
      <c r="F116" s="89">
        <v>4820639</v>
      </c>
      <c r="G116" s="89"/>
      <c r="H116" s="90" t="s">
        <v>696</v>
      </c>
      <c r="I116" s="91"/>
    </row>
    <row r="117" spans="1:9" x14ac:dyDescent="0.2">
      <c r="A117" s="388" t="s">
        <v>394</v>
      </c>
      <c r="B117" s="388" t="s">
        <v>822</v>
      </c>
      <c r="C117" s="388" t="s">
        <v>1047</v>
      </c>
      <c r="D117" s="389">
        <v>846609</v>
      </c>
      <c r="F117" s="389">
        <v>846609</v>
      </c>
      <c r="H117" s="390" t="s">
        <v>1048</v>
      </c>
    </row>
    <row r="118" spans="1:9" x14ac:dyDescent="0.2">
      <c r="A118" s="88" t="s">
        <v>394</v>
      </c>
      <c r="B118" s="88" t="s">
        <v>822</v>
      </c>
      <c r="C118" s="88" t="s">
        <v>308</v>
      </c>
      <c r="D118" s="89">
        <v>846609</v>
      </c>
      <c r="E118" s="89"/>
      <c r="F118" s="89">
        <v>846609</v>
      </c>
      <c r="G118" s="89"/>
      <c r="H118" s="90" t="s">
        <v>397</v>
      </c>
      <c r="I118" s="91"/>
    </row>
    <row r="119" spans="1:9" x14ac:dyDescent="0.2">
      <c r="A119" s="388" t="s">
        <v>394</v>
      </c>
      <c r="B119" s="388" t="s">
        <v>859</v>
      </c>
      <c r="C119" s="388" t="s">
        <v>347</v>
      </c>
      <c r="D119" s="389">
        <v>5383</v>
      </c>
      <c r="E119" s="389">
        <v>216600</v>
      </c>
      <c r="F119" s="389">
        <v>221983</v>
      </c>
      <c r="H119" s="390" t="s">
        <v>1042</v>
      </c>
    </row>
    <row r="120" spans="1:9" x14ac:dyDescent="0.2">
      <c r="A120" s="388" t="s">
        <v>394</v>
      </c>
      <c r="B120" s="388" t="s">
        <v>859</v>
      </c>
      <c r="C120" s="388" t="s">
        <v>331</v>
      </c>
      <c r="E120" s="389">
        <v>108143</v>
      </c>
      <c r="F120" s="389">
        <v>108143</v>
      </c>
      <c r="H120" s="390" t="s">
        <v>1049</v>
      </c>
    </row>
    <row r="121" spans="1:9" x14ac:dyDescent="0.2">
      <c r="A121" s="388" t="s">
        <v>394</v>
      </c>
      <c r="B121" s="388" t="s">
        <v>859</v>
      </c>
      <c r="C121" s="388" t="s">
        <v>332</v>
      </c>
      <c r="D121" s="389">
        <v>153931</v>
      </c>
      <c r="F121" s="389">
        <v>153931</v>
      </c>
      <c r="H121" s="390" t="s">
        <v>1050</v>
      </c>
    </row>
    <row r="122" spans="1:9" x14ac:dyDescent="0.2">
      <c r="A122" s="88" t="s">
        <v>394</v>
      </c>
      <c r="B122" s="88" t="s">
        <v>859</v>
      </c>
      <c r="C122" s="88" t="s">
        <v>308</v>
      </c>
      <c r="D122" s="89">
        <v>159314</v>
      </c>
      <c r="E122" s="89">
        <v>324743</v>
      </c>
      <c r="F122" s="89">
        <v>484057</v>
      </c>
      <c r="G122" s="89"/>
      <c r="H122" s="90" t="s">
        <v>697</v>
      </c>
      <c r="I122" s="91"/>
    </row>
    <row r="123" spans="1:9" x14ac:dyDescent="0.2">
      <c r="A123" s="388" t="s">
        <v>394</v>
      </c>
      <c r="B123" s="388" t="s">
        <v>698</v>
      </c>
      <c r="C123" s="388" t="s">
        <v>859</v>
      </c>
      <c r="D123" s="389">
        <v>-10500</v>
      </c>
      <c r="E123" s="389">
        <v>56100</v>
      </c>
      <c r="F123" s="389">
        <v>56450</v>
      </c>
      <c r="G123" s="389">
        <v>-10850</v>
      </c>
      <c r="H123" s="390" t="s">
        <v>1046</v>
      </c>
    </row>
    <row r="124" spans="1:9" x14ac:dyDescent="0.2">
      <c r="A124" s="88" t="s">
        <v>394</v>
      </c>
      <c r="B124" s="88" t="s">
        <v>698</v>
      </c>
      <c r="C124" s="88" t="s">
        <v>308</v>
      </c>
      <c r="D124" s="89">
        <v>-10500</v>
      </c>
      <c r="E124" s="89">
        <v>56100</v>
      </c>
      <c r="F124" s="89">
        <v>56450</v>
      </c>
      <c r="G124" s="89">
        <v>-10850</v>
      </c>
      <c r="H124" s="90" t="s">
        <v>699</v>
      </c>
      <c r="I124" s="91"/>
    </row>
    <row r="125" spans="1:9" x14ac:dyDescent="0.2">
      <c r="A125" s="388" t="s">
        <v>394</v>
      </c>
      <c r="B125" s="388" t="s">
        <v>337</v>
      </c>
      <c r="C125" s="388" t="s">
        <v>316</v>
      </c>
      <c r="D125" s="389">
        <v>450</v>
      </c>
      <c r="E125" s="389">
        <v>1650</v>
      </c>
      <c r="F125" s="389">
        <v>2100</v>
      </c>
      <c r="H125" s="390" t="s">
        <v>1014</v>
      </c>
    </row>
    <row r="126" spans="1:9" x14ac:dyDescent="0.2">
      <c r="A126" s="388" t="s">
        <v>394</v>
      </c>
      <c r="B126" s="388" t="s">
        <v>337</v>
      </c>
      <c r="C126" s="388" t="s">
        <v>317</v>
      </c>
      <c r="E126" s="389">
        <v>1400</v>
      </c>
      <c r="F126" s="389">
        <v>1400</v>
      </c>
      <c r="H126" s="390" t="s">
        <v>1015</v>
      </c>
    </row>
    <row r="127" spans="1:9" x14ac:dyDescent="0.2">
      <c r="A127" s="388" t="s">
        <v>394</v>
      </c>
      <c r="B127" s="388" t="s">
        <v>337</v>
      </c>
      <c r="C127" s="388" t="s">
        <v>1016</v>
      </c>
      <c r="E127" s="389">
        <v>300</v>
      </c>
      <c r="F127" s="389">
        <v>300</v>
      </c>
      <c r="H127" s="390" t="s">
        <v>1017</v>
      </c>
    </row>
    <row r="128" spans="1:9" x14ac:dyDescent="0.2">
      <c r="A128" s="388" t="s">
        <v>394</v>
      </c>
      <c r="B128" s="388" t="s">
        <v>337</v>
      </c>
      <c r="C128" s="388" t="s">
        <v>1018</v>
      </c>
      <c r="E128" s="389">
        <v>300</v>
      </c>
      <c r="F128" s="389">
        <v>300</v>
      </c>
      <c r="H128" s="390" t="s">
        <v>1019</v>
      </c>
    </row>
    <row r="129" spans="1:9" x14ac:dyDescent="0.2">
      <c r="A129" s="388" t="s">
        <v>394</v>
      </c>
      <c r="B129" s="388" t="s">
        <v>337</v>
      </c>
      <c r="C129" s="388" t="s">
        <v>382</v>
      </c>
      <c r="D129" s="389">
        <v>300</v>
      </c>
      <c r="F129" s="389">
        <v>300</v>
      </c>
      <c r="H129" s="390" t="s">
        <v>1020</v>
      </c>
    </row>
    <row r="130" spans="1:9" x14ac:dyDescent="0.2">
      <c r="A130" s="388" t="s">
        <v>394</v>
      </c>
      <c r="B130" s="388" t="s">
        <v>337</v>
      </c>
      <c r="C130" s="388" t="s">
        <v>306</v>
      </c>
      <c r="E130" s="389">
        <v>900</v>
      </c>
      <c r="F130" s="389">
        <v>900</v>
      </c>
      <c r="H130" s="390" t="s">
        <v>1023</v>
      </c>
    </row>
    <row r="131" spans="1:9" x14ac:dyDescent="0.2">
      <c r="A131" s="388" t="s">
        <v>394</v>
      </c>
      <c r="B131" s="388" t="s">
        <v>337</v>
      </c>
      <c r="C131" s="388" t="s">
        <v>617</v>
      </c>
      <c r="E131" s="389">
        <v>1000</v>
      </c>
      <c r="F131" s="389">
        <v>1000</v>
      </c>
      <c r="H131" s="390" t="s">
        <v>1026</v>
      </c>
    </row>
    <row r="132" spans="1:9" x14ac:dyDescent="0.2">
      <c r="A132" s="388" t="s">
        <v>394</v>
      </c>
      <c r="B132" s="388" t="s">
        <v>337</v>
      </c>
      <c r="C132" s="388" t="s">
        <v>387</v>
      </c>
      <c r="D132" s="389">
        <v>650</v>
      </c>
      <c r="F132" s="389">
        <v>650</v>
      </c>
      <c r="H132" s="390" t="s">
        <v>1034</v>
      </c>
    </row>
    <row r="133" spans="1:9" x14ac:dyDescent="0.2">
      <c r="A133" s="388" t="s">
        <v>394</v>
      </c>
      <c r="B133" s="388" t="s">
        <v>337</v>
      </c>
      <c r="C133" s="388" t="s">
        <v>389</v>
      </c>
      <c r="D133" s="389">
        <v>300</v>
      </c>
      <c r="F133" s="389">
        <v>300</v>
      </c>
      <c r="H133" s="390" t="s">
        <v>1035</v>
      </c>
    </row>
    <row r="134" spans="1:9" x14ac:dyDescent="0.2">
      <c r="A134" s="388" t="s">
        <v>394</v>
      </c>
      <c r="B134" s="388" t="s">
        <v>337</v>
      </c>
      <c r="C134" s="388" t="s">
        <v>399</v>
      </c>
      <c r="D134" s="389">
        <v>2100</v>
      </c>
      <c r="F134" s="389">
        <v>2100</v>
      </c>
      <c r="H134" s="390" t="s">
        <v>1036</v>
      </c>
    </row>
    <row r="135" spans="1:9" x14ac:dyDescent="0.2">
      <c r="A135" s="388" t="s">
        <v>394</v>
      </c>
      <c r="B135" s="388" t="s">
        <v>337</v>
      </c>
      <c r="C135" s="388" t="s">
        <v>1010</v>
      </c>
      <c r="D135" s="389">
        <v>-2100</v>
      </c>
      <c r="E135" s="389">
        <v>3050</v>
      </c>
      <c r="F135" s="389">
        <v>950</v>
      </c>
      <c r="H135" s="390" t="s">
        <v>1037</v>
      </c>
    </row>
    <row r="136" spans="1:9" x14ac:dyDescent="0.2">
      <c r="A136" s="388" t="s">
        <v>394</v>
      </c>
      <c r="B136" s="388" t="s">
        <v>337</v>
      </c>
      <c r="C136" s="388" t="s">
        <v>602</v>
      </c>
      <c r="D136" s="389">
        <v>700</v>
      </c>
      <c r="E136" s="389">
        <v>700</v>
      </c>
      <c r="F136" s="389">
        <v>1400</v>
      </c>
      <c r="H136" s="390" t="s">
        <v>1039</v>
      </c>
    </row>
    <row r="137" spans="1:9" x14ac:dyDescent="0.2">
      <c r="A137" s="388" t="s">
        <v>394</v>
      </c>
      <c r="B137" s="388" t="s">
        <v>337</v>
      </c>
      <c r="C137" s="388" t="s">
        <v>883</v>
      </c>
      <c r="D137" s="389">
        <v>950</v>
      </c>
      <c r="E137" s="389">
        <v>2250</v>
      </c>
      <c r="F137" s="389">
        <v>3200</v>
      </c>
      <c r="H137" s="390" t="s">
        <v>1041</v>
      </c>
    </row>
    <row r="138" spans="1:9" x14ac:dyDescent="0.2">
      <c r="A138" s="388" t="s">
        <v>394</v>
      </c>
      <c r="B138" s="388" t="s">
        <v>337</v>
      </c>
      <c r="C138" s="388" t="s">
        <v>332</v>
      </c>
      <c r="E138" s="389">
        <v>28000</v>
      </c>
      <c r="F138" s="389">
        <v>28000</v>
      </c>
      <c r="H138" s="390" t="s">
        <v>1050</v>
      </c>
    </row>
    <row r="139" spans="1:9" x14ac:dyDescent="0.2">
      <c r="A139" s="88" t="s">
        <v>394</v>
      </c>
      <c r="B139" s="88" t="s">
        <v>337</v>
      </c>
      <c r="C139" s="88" t="s">
        <v>308</v>
      </c>
      <c r="D139" s="89">
        <v>3350</v>
      </c>
      <c r="E139" s="89">
        <v>39550</v>
      </c>
      <c r="F139" s="89">
        <v>42900</v>
      </c>
      <c r="G139" s="89"/>
      <c r="H139" s="90" t="s">
        <v>701</v>
      </c>
      <c r="I139" s="91"/>
    </row>
    <row r="140" spans="1:9" x14ac:dyDescent="0.2">
      <c r="A140" s="388" t="s">
        <v>394</v>
      </c>
      <c r="B140" s="388" t="s">
        <v>840</v>
      </c>
      <c r="C140" s="388" t="s">
        <v>1016</v>
      </c>
      <c r="E140" s="389">
        <v>500</v>
      </c>
      <c r="F140" s="389">
        <v>500</v>
      </c>
      <c r="H140" s="390" t="s">
        <v>1017</v>
      </c>
    </row>
    <row r="141" spans="1:9" x14ac:dyDescent="0.2">
      <c r="A141" s="388" t="s">
        <v>394</v>
      </c>
      <c r="B141" s="388" t="s">
        <v>840</v>
      </c>
      <c r="C141" s="388" t="s">
        <v>883</v>
      </c>
      <c r="E141" s="389">
        <v>1000</v>
      </c>
      <c r="F141" s="389">
        <v>1000</v>
      </c>
      <c r="H141" s="390" t="s">
        <v>1041</v>
      </c>
    </row>
    <row r="142" spans="1:9" x14ac:dyDescent="0.2">
      <c r="A142" s="388" t="s">
        <v>394</v>
      </c>
      <c r="B142" s="388" t="s">
        <v>840</v>
      </c>
      <c r="C142" s="388" t="s">
        <v>859</v>
      </c>
      <c r="D142" s="389">
        <v>-10600</v>
      </c>
      <c r="E142" s="389">
        <v>65550</v>
      </c>
      <c r="F142" s="389">
        <v>54950</v>
      </c>
      <c r="H142" s="390" t="s">
        <v>1046</v>
      </c>
    </row>
    <row r="143" spans="1:9" x14ac:dyDescent="0.2">
      <c r="A143" s="388" t="s">
        <v>394</v>
      </c>
      <c r="B143" s="388" t="s">
        <v>840</v>
      </c>
      <c r="C143" s="388" t="s">
        <v>840</v>
      </c>
      <c r="E143" s="389">
        <v>500</v>
      </c>
      <c r="F143" s="389">
        <v>500</v>
      </c>
      <c r="H143" s="390" t="s">
        <v>1051</v>
      </c>
    </row>
    <row r="144" spans="1:9" x14ac:dyDescent="0.2">
      <c r="A144" s="388" t="s">
        <v>394</v>
      </c>
      <c r="B144" s="388" t="s">
        <v>840</v>
      </c>
      <c r="C144" s="388" t="s">
        <v>1052</v>
      </c>
      <c r="E144" s="389">
        <v>584683</v>
      </c>
      <c r="F144" s="389">
        <v>595833</v>
      </c>
      <c r="G144" s="389">
        <v>-11150</v>
      </c>
      <c r="H144" s="390" t="s">
        <v>1053</v>
      </c>
    </row>
    <row r="145" spans="1:9" x14ac:dyDescent="0.2">
      <c r="A145" s="388" t="s">
        <v>394</v>
      </c>
      <c r="B145" s="388" t="s">
        <v>840</v>
      </c>
      <c r="C145" s="388" t="s">
        <v>484</v>
      </c>
      <c r="E145" s="389">
        <v>1000</v>
      </c>
      <c r="F145" s="389">
        <v>1000</v>
      </c>
      <c r="H145" s="390" t="s">
        <v>1054</v>
      </c>
    </row>
    <row r="146" spans="1:9" x14ac:dyDescent="0.2">
      <c r="A146" s="88" t="s">
        <v>394</v>
      </c>
      <c r="B146" s="88" t="s">
        <v>840</v>
      </c>
      <c r="C146" s="88" t="s">
        <v>308</v>
      </c>
      <c r="D146" s="89">
        <v>-10600</v>
      </c>
      <c r="E146" s="89">
        <v>653233</v>
      </c>
      <c r="F146" s="89">
        <v>653783</v>
      </c>
      <c r="G146" s="89">
        <v>-11150</v>
      </c>
      <c r="H146" s="90" t="s">
        <v>702</v>
      </c>
      <c r="I146" s="91"/>
    </row>
    <row r="147" spans="1:9" x14ac:dyDescent="0.2">
      <c r="A147" s="388" t="s">
        <v>394</v>
      </c>
      <c r="B147" s="388" t="s">
        <v>893</v>
      </c>
      <c r="C147" s="388" t="s">
        <v>316</v>
      </c>
      <c r="D147" s="389">
        <v>1000</v>
      </c>
      <c r="E147" s="389">
        <v>10150</v>
      </c>
      <c r="F147" s="389">
        <v>11150</v>
      </c>
      <c r="H147" s="390" t="s">
        <v>1014</v>
      </c>
    </row>
    <row r="148" spans="1:9" x14ac:dyDescent="0.2">
      <c r="A148" s="388" t="s">
        <v>394</v>
      </c>
      <c r="B148" s="388" t="s">
        <v>893</v>
      </c>
      <c r="C148" s="388" t="s">
        <v>317</v>
      </c>
      <c r="E148" s="389">
        <v>13325</v>
      </c>
      <c r="F148" s="389">
        <v>12825</v>
      </c>
      <c r="G148" s="389">
        <v>500</v>
      </c>
      <c r="H148" s="390" t="s">
        <v>1015</v>
      </c>
    </row>
    <row r="149" spans="1:9" x14ac:dyDescent="0.2">
      <c r="A149" s="388" t="s">
        <v>394</v>
      </c>
      <c r="B149" s="388" t="s">
        <v>893</v>
      </c>
      <c r="C149" s="388" t="s">
        <v>1016</v>
      </c>
      <c r="D149" s="389">
        <v>1500</v>
      </c>
      <c r="E149" s="389">
        <v>6325</v>
      </c>
      <c r="F149" s="389">
        <v>7825</v>
      </c>
      <c r="H149" s="390" t="s">
        <v>1017</v>
      </c>
    </row>
    <row r="150" spans="1:9" x14ac:dyDescent="0.2">
      <c r="A150" s="388" t="s">
        <v>394</v>
      </c>
      <c r="B150" s="388" t="s">
        <v>893</v>
      </c>
      <c r="C150" s="388" t="s">
        <v>1018</v>
      </c>
      <c r="E150" s="389">
        <v>1825</v>
      </c>
      <c r="F150" s="389">
        <v>1825</v>
      </c>
      <c r="H150" s="390" t="s">
        <v>1019</v>
      </c>
    </row>
    <row r="151" spans="1:9" x14ac:dyDescent="0.2">
      <c r="A151" s="388" t="s">
        <v>394</v>
      </c>
      <c r="B151" s="388" t="s">
        <v>893</v>
      </c>
      <c r="C151" s="388" t="s">
        <v>382</v>
      </c>
      <c r="E151" s="389">
        <v>2000</v>
      </c>
      <c r="F151" s="389">
        <v>2000</v>
      </c>
      <c r="H151" s="390" t="s">
        <v>1020</v>
      </c>
    </row>
    <row r="152" spans="1:9" x14ac:dyDescent="0.2">
      <c r="A152" s="388" t="s">
        <v>394</v>
      </c>
      <c r="B152" s="388" t="s">
        <v>893</v>
      </c>
      <c r="C152" s="388" t="s">
        <v>1021</v>
      </c>
      <c r="E152" s="389">
        <v>2150</v>
      </c>
      <c r="F152" s="389">
        <v>2150</v>
      </c>
      <c r="H152" s="390" t="s">
        <v>1022</v>
      </c>
    </row>
    <row r="153" spans="1:9" x14ac:dyDescent="0.2">
      <c r="A153" s="388" t="s">
        <v>394</v>
      </c>
      <c r="B153" s="388" t="s">
        <v>893</v>
      </c>
      <c r="C153" s="388" t="s">
        <v>1024</v>
      </c>
      <c r="E153" s="389">
        <v>500</v>
      </c>
      <c r="F153" s="389">
        <v>500</v>
      </c>
      <c r="H153" s="390" t="s">
        <v>1025</v>
      </c>
    </row>
    <row r="154" spans="1:9" x14ac:dyDescent="0.2">
      <c r="A154" s="388" t="s">
        <v>394</v>
      </c>
      <c r="B154" s="388" t="s">
        <v>893</v>
      </c>
      <c r="C154" s="388" t="s">
        <v>617</v>
      </c>
      <c r="E154" s="389">
        <v>500</v>
      </c>
      <c r="F154" s="389">
        <v>500</v>
      </c>
      <c r="H154" s="390" t="s">
        <v>1026</v>
      </c>
    </row>
    <row r="155" spans="1:9" x14ac:dyDescent="0.2">
      <c r="A155" s="388" t="s">
        <v>394</v>
      </c>
      <c r="B155" s="388" t="s">
        <v>893</v>
      </c>
      <c r="C155" s="388" t="s">
        <v>1027</v>
      </c>
      <c r="E155" s="389">
        <v>500</v>
      </c>
      <c r="F155" s="389">
        <v>500</v>
      </c>
      <c r="H155" s="390" t="s">
        <v>1028</v>
      </c>
    </row>
    <row r="156" spans="1:9" x14ac:dyDescent="0.2">
      <c r="A156" s="388" t="s">
        <v>394</v>
      </c>
      <c r="B156" s="388" t="s">
        <v>893</v>
      </c>
      <c r="C156" s="388" t="s">
        <v>385</v>
      </c>
      <c r="D156" s="389">
        <v>500</v>
      </c>
      <c r="E156" s="389">
        <v>1000</v>
      </c>
      <c r="F156" s="389">
        <v>1500</v>
      </c>
      <c r="H156" s="390" t="s">
        <v>1031</v>
      </c>
    </row>
    <row r="157" spans="1:9" x14ac:dyDescent="0.2">
      <c r="A157" s="388" t="s">
        <v>394</v>
      </c>
      <c r="B157" s="388" t="s">
        <v>893</v>
      </c>
      <c r="C157" s="388" t="s">
        <v>387</v>
      </c>
      <c r="E157" s="389">
        <v>1825</v>
      </c>
      <c r="F157" s="389">
        <v>1825</v>
      </c>
      <c r="H157" s="390" t="s">
        <v>1034</v>
      </c>
    </row>
    <row r="158" spans="1:9" x14ac:dyDescent="0.2">
      <c r="A158" s="388" t="s">
        <v>394</v>
      </c>
      <c r="B158" s="388" t="s">
        <v>893</v>
      </c>
      <c r="C158" s="388" t="s">
        <v>389</v>
      </c>
      <c r="E158" s="389">
        <v>1650</v>
      </c>
      <c r="F158" s="389">
        <v>1650</v>
      </c>
      <c r="H158" s="390" t="s">
        <v>1035</v>
      </c>
    </row>
    <row r="159" spans="1:9" x14ac:dyDescent="0.2">
      <c r="A159" s="388" t="s">
        <v>394</v>
      </c>
      <c r="B159" s="388" t="s">
        <v>893</v>
      </c>
      <c r="C159" s="388" t="s">
        <v>399</v>
      </c>
      <c r="E159" s="389">
        <v>1000</v>
      </c>
      <c r="F159" s="389">
        <v>1000</v>
      </c>
      <c r="H159" s="390" t="s">
        <v>1036</v>
      </c>
    </row>
    <row r="160" spans="1:9" x14ac:dyDescent="0.2">
      <c r="A160" s="388" t="s">
        <v>394</v>
      </c>
      <c r="B160" s="388" t="s">
        <v>893</v>
      </c>
      <c r="C160" s="388" t="s">
        <v>1010</v>
      </c>
      <c r="E160" s="389">
        <v>1000</v>
      </c>
      <c r="F160" s="389">
        <v>1000</v>
      </c>
      <c r="H160" s="390" t="s">
        <v>1037</v>
      </c>
    </row>
    <row r="161" spans="1:9" x14ac:dyDescent="0.2">
      <c r="A161" s="388" t="s">
        <v>394</v>
      </c>
      <c r="B161" s="388" t="s">
        <v>893</v>
      </c>
      <c r="C161" s="388" t="s">
        <v>797</v>
      </c>
      <c r="E161" s="389">
        <v>1000</v>
      </c>
      <c r="F161" s="389">
        <v>1000</v>
      </c>
      <c r="H161" s="390" t="s">
        <v>1038</v>
      </c>
    </row>
    <row r="162" spans="1:9" x14ac:dyDescent="0.2">
      <c r="A162" s="388" t="s">
        <v>394</v>
      </c>
      <c r="B162" s="388" t="s">
        <v>893</v>
      </c>
      <c r="C162" s="388" t="s">
        <v>602</v>
      </c>
      <c r="D162" s="389">
        <v>500</v>
      </c>
      <c r="E162" s="389">
        <v>1000</v>
      </c>
      <c r="F162" s="389">
        <v>1500</v>
      </c>
      <c r="H162" s="390" t="s">
        <v>1039</v>
      </c>
    </row>
    <row r="163" spans="1:9" x14ac:dyDescent="0.2">
      <c r="A163" s="388" t="s">
        <v>394</v>
      </c>
      <c r="B163" s="388" t="s">
        <v>893</v>
      </c>
      <c r="C163" s="388" t="s">
        <v>319</v>
      </c>
      <c r="E163" s="389">
        <v>500</v>
      </c>
      <c r="F163" s="389">
        <v>500</v>
      </c>
      <c r="H163" s="390" t="s">
        <v>1055</v>
      </c>
    </row>
    <row r="164" spans="1:9" x14ac:dyDescent="0.2">
      <c r="A164" s="388" t="s">
        <v>394</v>
      </c>
      <c r="B164" s="388" t="s">
        <v>893</v>
      </c>
      <c r="C164" s="388" t="s">
        <v>883</v>
      </c>
      <c r="D164" s="389">
        <v>500</v>
      </c>
      <c r="E164" s="389">
        <v>2500</v>
      </c>
      <c r="F164" s="389">
        <v>3000</v>
      </c>
      <c r="H164" s="390" t="s">
        <v>1041</v>
      </c>
    </row>
    <row r="165" spans="1:9" x14ac:dyDescent="0.2">
      <c r="A165" s="88" t="s">
        <v>394</v>
      </c>
      <c r="B165" s="88" t="s">
        <v>893</v>
      </c>
      <c r="C165" s="88" t="s">
        <v>308</v>
      </c>
      <c r="D165" s="89">
        <v>4000</v>
      </c>
      <c r="E165" s="89">
        <v>48750</v>
      </c>
      <c r="F165" s="89">
        <v>52250</v>
      </c>
      <c r="G165" s="89">
        <v>500</v>
      </c>
      <c r="H165" s="90" t="s">
        <v>603</v>
      </c>
      <c r="I165" s="91"/>
    </row>
    <row r="166" spans="1:9" x14ac:dyDescent="0.2">
      <c r="A166" s="88" t="s">
        <v>394</v>
      </c>
      <c r="B166" s="88" t="s">
        <v>343</v>
      </c>
      <c r="C166" s="88" t="s">
        <v>308</v>
      </c>
      <c r="D166" s="89">
        <v>2148001</v>
      </c>
      <c r="E166" s="89">
        <v>38222798</v>
      </c>
      <c r="F166" s="89">
        <v>39803072</v>
      </c>
      <c r="G166" s="89">
        <v>567727</v>
      </c>
      <c r="H166" s="90" t="s">
        <v>799</v>
      </c>
      <c r="I166" s="91"/>
    </row>
    <row r="167" spans="1:9" x14ac:dyDescent="0.2">
      <c r="A167" s="88" t="s">
        <v>800</v>
      </c>
      <c r="B167" s="88" t="s">
        <v>307</v>
      </c>
      <c r="C167" s="88" t="s">
        <v>308</v>
      </c>
      <c r="D167" s="89"/>
      <c r="E167" s="89">
        <v>2462080.0099999998</v>
      </c>
      <c r="F167" s="89">
        <v>2462080.0099999998</v>
      </c>
      <c r="G167" s="89"/>
      <c r="H167" s="90" t="s">
        <v>801</v>
      </c>
      <c r="I167" s="91"/>
    </row>
    <row r="168" spans="1:9" x14ac:dyDescent="0.2">
      <c r="A168" s="388" t="s">
        <v>800</v>
      </c>
      <c r="B168" s="388" t="s">
        <v>319</v>
      </c>
      <c r="C168" s="388" t="s">
        <v>1056</v>
      </c>
      <c r="E168" s="389">
        <v>864754.62</v>
      </c>
      <c r="F168" s="389">
        <v>415299.52</v>
      </c>
      <c r="G168" s="389">
        <v>449455.1</v>
      </c>
    </row>
    <row r="169" spans="1:9" x14ac:dyDescent="0.2">
      <c r="A169" s="388" t="s">
        <v>800</v>
      </c>
      <c r="B169" s="388" t="s">
        <v>319</v>
      </c>
      <c r="C169" s="388" t="s">
        <v>1057</v>
      </c>
      <c r="E169" s="389">
        <v>32151</v>
      </c>
      <c r="F169" s="389">
        <v>15168</v>
      </c>
      <c r="G169" s="389">
        <v>16983</v>
      </c>
    </row>
    <row r="170" spans="1:9" x14ac:dyDescent="0.2">
      <c r="A170" s="88" t="s">
        <v>800</v>
      </c>
      <c r="B170" s="88" t="s">
        <v>319</v>
      </c>
      <c r="C170" s="88" t="s">
        <v>308</v>
      </c>
      <c r="D170" s="89"/>
      <c r="E170" s="89">
        <v>864754.62</v>
      </c>
      <c r="F170" s="89">
        <v>415299.52</v>
      </c>
      <c r="G170" s="89">
        <v>449455.1</v>
      </c>
      <c r="H170" s="90" t="s">
        <v>1058</v>
      </c>
      <c r="I170" s="91"/>
    </row>
    <row r="171" spans="1:9" x14ac:dyDescent="0.2">
      <c r="A171" s="88" t="s">
        <v>800</v>
      </c>
      <c r="B171" s="88" t="s">
        <v>343</v>
      </c>
      <c r="C171" s="88" t="s">
        <v>308</v>
      </c>
      <c r="D171" s="89"/>
      <c r="E171" s="89">
        <v>3326834.63</v>
      </c>
      <c r="F171" s="89">
        <v>2877379.53</v>
      </c>
      <c r="G171" s="89">
        <v>449455.1</v>
      </c>
      <c r="H171" s="90" t="s">
        <v>802</v>
      </c>
      <c r="I171" s="91"/>
    </row>
    <row r="172" spans="1:9" x14ac:dyDescent="0.2">
      <c r="A172" s="88" t="s">
        <v>803</v>
      </c>
      <c r="B172" s="88" t="s">
        <v>307</v>
      </c>
      <c r="C172" s="88" t="s">
        <v>308</v>
      </c>
      <c r="D172" s="89">
        <v>70300</v>
      </c>
      <c r="E172" s="89">
        <v>1260706.5</v>
      </c>
      <c r="F172" s="89">
        <v>1227226.5</v>
      </c>
      <c r="G172" s="89">
        <v>103780</v>
      </c>
      <c r="H172" s="90" t="s">
        <v>804</v>
      </c>
      <c r="I172" s="91"/>
    </row>
    <row r="173" spans="1:9" x14ac:dyDescent="0.2">
      <c r="A173" s="88" t="s">
        <v>803</v>
      </c>
      <c r="B173" s="88" t="s">
        <v>380</v>
      </c>
      <c r="C173" s="88" t="s">
        <v>308</v>
      </c>
      <c r="D173" s="89"/>
      <c r="E173" s="89">
        <v>300000</v>
      </c>
      <c r="F173" s="89"/>
      <c r="G173" s="89">
        <v>300000</v>
      </c>
      <c r="H173" s="90" t="s">
        <v>1059</v>
      </c>
      <c r="I173" s="91"/>
    </row>
    <row r="174" spans="1:9" x14ac:dyDescent="0.2">
      <c r="A174" s="88" t="s">
        <v>803</v>
      </c>
      <c r="B174" s="88" t="s">
        <v>319</v>
      </c>
      <c r="C174" s="88" t="s">
        <v>308</v>
      </c>
      <c r="D174" s="89">
        <v>50000</v>
      </c>
      <c r="E174" s="89"/>
      <c r="F174" s="89"/>
      <c r="G174" s="89">
        <v>50000</v>
      </c>
      <c r="H174" s="90" t="s">
        <v>805</v>
      </c>
      <c r="I174" s="91"/>
    </row>
    <row r="175" spans="1:9" x14ac:dyDescent="0.2">
      <c r="A175" s="88" t="s">
        <v>803</v>
      </c>
      <c r="B175" s="88" t="s">
        <v>347</v>
      </c>
      <c r="C175" s="88" t="s">
        <v>308</v>
      </c>
      <c r="D175" s="89">
        <v>300000</v>
      </c>
      <c r="E175" s="89">
        <v>600000</v>
      </c>
      <c r="F175" s="89">
        <v>600000</v>
      </c>
      <c r="G175" s="89">
        <v>300000</v>
      </c>
      <c r="H175" s="90" t="s">
        <v>806</v>
      </c>
      <c r="I175" s="91"/>
    </row>
    <row r="176" spans="1:9" x14ac:dyDescent="0.2">
      <c r="A176" s="88" t="s">
        <v>803</v>
      </c>
      <c r="B176" s="88" t="s">
        <v>343</v>
      </c>
      <c r="C176" s="88" t="s">
        <v>308</v>
      </c>
      <c r="D176" s="89">
        <v>420300</v>
      </c>
      <c r="E176" s="89">
        <v>2160706.5</v>
      </c>
      <c r="F176" s="89">
        <v>1827226.5</v>
      </c>
      <c r="G176" s="89">
        <v>753780</v>
      </c>
      <c r="H176" s="90" t="s">
        <v>804</v>
      </c>
      <c r="I176" s="91"/>
    </row>
    <row r="177" spans="1:9" x14ac:dyDescent="0.2">
      <c r="A177" s="88" t="s">
        <v>604</v>
      </c>
      <c r="B177" s="88" t="s">
        <v>319</v>
      </c>
      <c r="C177" s="88" t="s">
        <v>308</v>
      </c>
      <c r="D177" s="89"/>
      <c r="E177" s="89">
        <v>1000000</v>
      </c>
      <c r="F177" s="89">
        <v>1000000</v>
      </c>
      <c r="G177" s="89"/>
      <c r="H177" s="90" t="s">
        <v>116</v>
      </c>
      <c r="I177" s="91"/>
    </row>
    <row r="178" spans="1:9" x14ac:dyDescent="0.2">
      <c r="A178" s="88" t="s">
        <v>604</v>
      </c>
      <c r="B178" s="88" t="s">
        <v>343</v>
      </c>
      <c r="C178" s="88" t="s">
        <v>308</v>
      </c>
      <c r="D178" s="89"/>
      <c r="E178" s="89">
        <v>1000000</v>
      </c>
      <c r="F178" s="89">
        <v>1000000</v>
      </c>
      <c r="G178" s="89"/>
      <c r="H178" s="90" t="s">
        <v>116</v>
      </c>
      <c r="I178" s="91"/>
    </row>
    <row r="179" spans="1:9" x14ac:dyDescent="0.2">
      <c r="A179" s="88" t="s">
        <v>807</v>
      </c>
      <c r="B179" s="88" t="s">
        <v>307</v>
      </c>
      <c r="C179" s="88" t="s">
        <v>308</v>
      </c>
      <c r="D179" s="89">
        <v>-1333</v>
      </c>
      <c r="E179" s="89">
        <v>3412767</v>
      </c>
      <c r="F179" s="89">
        <v>3411434</v>
      </c>
      <c r="G179" s="89"/>
      <c r="H179" s="90" t="s">
        <v>808</v>
      </c>
      <c r="I179" s="91"/>
    </row>
    <row r="180" spans="1:9" x14ac:dyDescent="0.2">
      <c r="A180" s="388" t="s">
        <v>807</v>
      </c>
      <c r="B180" s="388" t="s">
        <v>380</v>
      </c>
      <c r="C180" s="388" t="s">
        <v>1056</v>
      </c>
      <c r="E180" s="389">
        <v>992102.05</v>
      </c>
      <c r="F180" s="389">
        <v>992102.05</v>
      </c>
    </row>
    <row r="181" spans="1:9" x14ac:dyDescent="0.2">
      <c r="A181" s="388" t="s">
        <v>807</v>
      </c>
      <c r="B181" s="388" t="s">
        <v>380</v>
      </c>
      <c r="C181" s="388" t="s">
        <v>1057</v>
      </c>
      <c r="E181" s="389">
        <v>35127.47</v>
      </c>
      <c r="F181" s="389">
        <v>35127.47</v>
      </c>
    </row>
    <row r="182" spans="1:9" x14ac:dyDescent="0.2">
      <c r="A182" s="388" t="s">
        <v>807</v>
      </c>
      <c r="B182" s="388" t="s">
        <v>380</v>
      </c>
      <c r="C182" s="388" t="s">
        <v>1060</v>
      </c>
      <c r="E182" s="389">
        <v>19851.5</v>
      </c>
      <c r="F182" s="389">
        <v>19851.5</v>
      </c>
    </row>
    <row r="183" spans="1:9" x14ac:dyDescent="0.2">
      <c r="A183" s="88" t="s">
        <v>807</v>
      </c>
      <c r="B183" s="88" t="s">
        <v>380</v>
      </c>
      <c r="C183" s="88" t="s">
        <v>308</v>
      </c>
      <c r="D183" s="89"/>
      <c r="E183" s="89">
        <v>992102.05</v>
      </c>
      <c r="F183" s="89">
        <v>992102.05</v>
      </c>
      <c r="G183" s="89"/>
      <c r="H183" s="90" t="s">
        <v>809</v>
      </c>
      <c r="I183" s="91"/>
    </row>
    <row r="184" spans="1:9" x14ac:dyDescent="0.2">
      <c r="A184" s="88" t="s">
        <v>807</v>
      </c>
      <c r="B184" s="88" t="s">
        <v>343</v>
      </c>
      <c r="C184" s="88" t="s">
        <v>308</v>
      </c>
      <c r="D184" s="89">
        <v>-1333</v>
      </c>
      <c r="E184" s="89">
        <v>4404869.05</v>
      </c>
      <c r="F184" s="89">
        <v>4403536.05</v>
      </c>
      <c r="G184" s="89"/>
      <c r="H184" s="90" t="s">
        <v>810</v>
      </c>
      <c r="I184" s="91"/>
    </row>
    <row r="185" spans="1:9" x14ac:dyDescent="0.2">
      <c r="A185" s="88" t="s">
        <v>811</v>
      </c>
      <c r="B185" s="88" t="s">
        <v>307</v>
      </c>
      <c r="C185" s="88" t="s">
        <v>308</v>
      </c>
      <c r="D185" s="89">
        <v>-217998.02</v>
      </c>
      <c r="E185" s="89">
        <v>3420885.16</v>
      </c>
      <c r="F185" s="89">
        <v>3326937.13</v>
      </c>
      <c r="G185" s="89">
        <v>-124049.99</v>
      </c>
      <c r="H185" s="90" t="s">
        <v>703</v>
      </c>
      <c r="I185" s="91"/>
    </row>
    <row r="186" spans="1:9" x14ac:dyDescent="0.2">
      <c r="A186" s="88" t="s">
        <v>811</v>
      </c>
      <c r="B186" s="88" t="s">
        <v>384</v>
      </c>
      <c r="C186" s="88" t="s">
        <v>308</v>
      </c>
      <c r="D186" s="89">
        <v>-41350</v>
      </c>
      <c r="E186" s="89">
        <v>244507</v>
      </c>
      <c r="F186" s="89">
        <v>203157</v>
      </c>
      <c r="G186" s="89"/>
      <c r="H186" s="90" t="s">
        <v>812</v>
      </c>
      <c r="I186" s="91"/>
    </row>
    <row r="187" spans="1:9" x14ac:dyDescent="0.2">
      <c r="A187" s="88" t="s">
        <v>811</v>
      </c>
      <c r="B187" s="88" t="s">
        <v>343</v>
      </c>
      <c r="C187" s="88" t="s">
        <v>308</v>
      </c>
      <c r="D187" s="89">
        <v>-259348.02</v>
      </c>
      <c r="E187" s="89">
        <v>3665392.16</v>
      </c>
      <c r="F187" s="89">
        <v>3530094.13</v>
      </c>
      <c r="G187" s="89">
        <v>-124049.99</v>
      </c>
      <c r="H187" s="90" t="s">
        <v>813</v>
      </c>
      <c r="I187" s="91"/>
    </row>
    <row r="188" spans="1:9" x14ac:dyDescent="0.2">
      <c r="A188" s="88" t="s">
        <v>814</v>
      </c>
      <c r="B188" s="88" t="s">
        <v>307</v>
      </c>
      <c r="C188" s="88" t="s">
        <v>308</v>
      </c>
      <c r="D188" s="89"/>
      <c r="E188" s="89">
        <v>2245762.7599999998</v>
      </c>
      <c r="F188" s="89">
        <v>2245762.7599999998</v>
      </c>
      <c r="G188" s="89"/>
      <c r="H188" s="90" t="s">
        <v>815</v>
      </c>
      <c r="I188" s="91"/>
    </row>
    <row r="189" spans="1:9" x14ac:dyDescent="0.2">
      <c r="A189" s="388" t="s">
        <v>814</v>
      </c>
      <c r="B189" s="388" t="s">
        <v>319</v>
      </c>
      <c r="C189" s="388" t="s">
        <v>1056</v>
      </c>
      <c r="D189" s="389">
        <v>-268303.59000000003</v>
      </c>
      <c r="E189" s="389">
        <v>1444558.28</v>
      </c>
      <c r="F189" s="389">
        <v>1176254.69</v>
      </c>
    </row>
    <row r="190" spans="1:9" x14ac:dyDescent="0.2">
      <c r="A190" s="388" t="s">
        <v>814</v>
      </c>
      <c r="B190" s="388" t="s">
        <v>319</v>
      </c>
      <c r="C190" s="388" t="s">
        <v>1057</v>
      </c>
      <c r="D190" s="389">
        <v>-9963</v>
      </c>
      <c r="E190" s="389">
        <v>56300</v>
      </c>
      <c r="F190" s="389">
        <v>46337</v>
      </c>
    </row>
    <row r="191" spans="1:9" x14ac:dyDescent="0.2">
      <c r="A191" s="88" t="s">
        <v>814</v>
      </c>
      <c r="B191" s="88" t="s">
        <v>319</v>
      </c>
      <c r="C191" s="88" t="s">
        <v>308</v>
      </c>
      <c r="D191" s="89">
        <v>-268303.59000000003</v>
      </c>
      <c r="E191" s="89">
        <v>1444558.28</v>
      </c>
      <c r="F191" s="89">
        <v>1176254.69</v>
      </c>
      <c r="G191" s="89"/>
      <c r="H191" s="90" t="s">
        <v>816</v>
      </c>
      <c r="I191" s="91"/>
    </row>
    <row r="192" spans="1:9" x14ac:dyDescent="0.2">
      <c r="A192" s="88" t="s">
        <v>814</v>
      </c>
      <c r="B192" s="88" t="s">
        <v>343</v>
      </c>
      <c r="C192" s="88" t="s">
        <v>308</v>
      </c>
      <c r="D192" s="89">
        <v>-268303.59000000003</v>
      </c>
      <c r="E192" s="89">
        <v>3690321.04</v>
      </c>
      <c r="F192" s="89">
        <v>3422017.45</v>
      </c>
      <c r="G192" s="89"/>
      <c r="H192" s="90" t="s">
        <v>817</v>
      </c>
      <c r="I192" s="91"/>
    </row>
    <row r="193" spans="1:9" x14ac:dyDescent="0.2">
      <c r="A193" s="88" t="s">
        <v>818</v>
      </c>
      <c r="B193" s="88" t="s">
        <v>307</v>
      </c>
      <c r="C193" s="88" t="s">
        <v>308</v>
      </c>
      <c r="D193" s="89">
        <v>-246121</v>
      </c>
      <c r="E193" s="89">
        <v>5390588</v>
      </c>
      <c r="F193" s="89">
        <v>5498762</v>
      </c>
      <c r="G193" s="89">
        <v>-354295</v>
      </c>
      <c r="H193" s="90" t="s">
        <v>819</v>
      </c>
      <c r="I193" s="91"/>
    </row>
    <row r="194" spans="1:9" x14ac:dyDescent="0.2">
      <c r="A194" s="88" t="s">
        <v>818</v>
      </c>
      <c r="B194" s="88" t="s">
        <v>347</v>
      </c>
      <c r="C194" s="88" t="s">
        <v>308</v>
      </c>
      <c r="D194" s="89">
        <v>-7225</v>
      </c>
      <c r="E194" s="89">
        <v>171335</v>
      </c>
      <c r="F194" s="89">
        <v>183150</v>
      </c>
      <c r="G194" s="89">
        <v>-19040</v>
      </c>
      <c r="H194" s="90" t="s">
        <v>820</v>
      </c>
      <c r="I194" s="91"/>
    </row>
    <row r="195" spans="1:9" x14ac:dyDescent="0.2">
      <c r="A195" s="88" t="s">
        <v>818</v>
      </c>
      <c r="B195" s="88" t="s">
        <v>394</v>
      </c>
      <c r="C195" s="88" t="s">
        <v>308</v>
      </c>
      <c r="D195" s="89">
        <v>-28531</v>
      </c>
      <c r="E195" s="89">
        <v>144883</v>
      </c>
      <c r="F195" s="89">
        <v>116352</v>
      </c>
      <c r="G195" s="89"/>
      <c r="H195" s="90" t="s">
        <v>821</v>
      </c>
      <c r="I195" s="91"/>
    </row>
    <row r="196" spans="1:9" x14ac:dyDescent="0.2">
      <c r="A196" s="88" t="s">
        <v>818</v>
      </c>
      <c r="B196" s="88" t="s">
        <v>822</v>
      </c>
      <c r="C196" s="88" t="s">
        <v>308</v>
      </c>
      <c r="D196" s="89"/>
      <c r="E196" s="89">
        <v>20928</v>
      </c>
      <c r="F196" s="89">
        <v>20928</v>
      </c>
      <c r="G196" s="89"/>
      <c r="H196" s="90" t="s">
        <v>823</v>
      </c>
      <c r="I196" s="91"/>
    </row>
    <row r="197" spans="1:9" x14ac:dyDescent="0.2">
      <c r="A197" s="88" t="s">
        <v>818</v>
      </c>
      <c r="B197" s="88" t="s">
        <v>343</v>
      </c>
      <c r="C197" s="88" t="s">
        <v>308</v>
      </c>
      <c r="D197" s="89">
        <v>-281877</v>
      </c>
      <c r="E197" s="89">
        <v>5727734</v>
      </c>
      <c r="F197" s="89">
        <v>5819192</v>
      </c>
      <c r="G197" s="89">
        <v>-373335</v>
      </c>
      <c r="H197" s="90" t="s">
        <v>824</v>
      </c>
      <c r="I197" s="91"/>
    </row>
    <row r="198" spans="1:9" x14ac:dyDescent="0.2">
      <c r="A198" s="88" t="s">
        <v>825</v>
      </c>
      <c r="B198" s="88" t="s">
        <v>307</v>
      </c>
      <c r="C198" s="88" t="s">
        <v>308</v>
      </c>
      <c r="D198" s="89"/>
      <c r="E198" s="89">
        <v>39060</v>
      </c>
      <c r="F198" s="89">
        <v>39060</v>
      </c>
      <c r="G198" s="89"/>
      <c r="H198" s="90" t="s">
        <v>826</v>
      </c>
      <c r="I198" s="91"/>
    </row>
    <row r="199" spans="1:9" x14ac:dyDescent="0.2">
      <c r="A199" s="88" t="s">
        <v>825</v>
      </c>
      <c r="B199" s="88" t="s">
        <v>319</v>
      </c>
      <c r="C199" s="88" t="s">
        <v>308</v>
      </c>
      <c r="D199" s="89"/>
      <c r="E199" s="89">
        <v>1000</v>
      </c>
      <c r="F199" s="89">
        <v>1000</v>
      </c>
      <c r="G199" s="89"/>
      <c r="H199" s="90" t="s">
        <v>1061</v>
      </c>
      <c r="I199" s="91"/>
    </row>
    <row r="200" spans="1:9" x14ac:dyDescent="0.2">
      <c r="A200" s="88" t="s">
        <v>825</v>
      </c>
      <c r="B200" s="88" t="s">
        <v>343</v>
      </c>
      <c r="C200" s="88" t="s">
        <v>308</v>
      </c>
      <c r="D200" s="89"/>
      <c r="E200" s="89">
        <v>40060</v>
      </c>
      <c r="F200" s="89">
        <v>40060</v>
      </c>
      <c r="G200" s="89"/>
      <c r="H200" s="90" t="s">
        <v>827</v>
      </c>
      <c r="I200" s="91"/>
    </row>
    <row r="201" spans="1:9" x14ac:dyDescent="0.2">
      <c r="A201" s="88" t="s">
        <v>828</v>
      </c>
      <c r="B201" s="88" t="s">
        <v>307</v>
      </c>
      <c r="C201" s="88" t="s">
        <v>308</v>
      </c>
      <c r="D201" s="89">
        <v>-85175</v>
      </c>
      <c r="E201" s="89">
        <v>1476765</v>
      </c>
      <c r="F201" s="89">
        <v>1515829</v>
      </c>
      <c r="G201" s="89">
        <v>-124239</v>
      </c>
      <c r="H201" s="90" t="s">
        <v>829</v>
      </c>
      <c r="I201" s="91"/>
    </row>
    <row r="202" spans="1:9" x14ac:dyDescent="0.2">
      <c r="A202" s="88" t="s">
        <v>828</v>
      </c>
      <c r="B202" s="88" t="s">
        <v>319</v>
      </c>
      <c r="C202" s="88" t="s">
        <v>308</v>
      </c>
      <c r="D202" s="89">
        <v>-33821</v>
      </c>
      <c r="E202" s="89">
        <v>776056</v>
      </c>
      <c r="F202" s="89">
        <v>795564</v>
      </c>
      <c r="G202" s="89">
        <v>-53329</v>
      </c>
      <c r="H202" s="90" t="s">
        <v>830</v>
      </c>
      <c r="I202" s="91"/>
    </row>
    <row r="203" spans="1:9" x14ac:dyDescent="0.2">
      <c r="A203" s="88" t="s">
        <v>828</v>
      </c>
      <c r="B203" s="88" t="s">
        <v>343</v>
      </c>
      <c r="C203" s="88" t="s">
        <v>308</v>
      </c>
      <c r="D203" s="89">
        <v>-118996</v>
      </c>
      <c r="E203" s="89">
        <v>2252821</v>
      </c>
      <c r="F203" s="89">
        <v>2311393</v>
      </c>
      <c r="G203" s="89">
        <v>-177568</v>
      </c>
      <c r="H203" s="90" t="s">
        <v>831</v>
      </c>
      <c r="I203" s="91"/>
    </row>
    <row r="204" spans="1:9" x14ac:dyDescent="0.2">
      <c r="A204" s="88" t="s">
        <v>832</v>
      </c>
      <c r="B204" s="88" t="s">
        <v>307</v>
      </c>
      <c r="C204" s="88" t="s">
        <v>308</v>
      </c>
      <c r="D204" s="89">
        <v>-673702.05</v>
      </c>
      <c r="E204" s="89">
        <v>14583523.789999999</v>
      </c>
      <c r="F204" s="89">
        <v>15373878.689999999</v>
      </c>
      <c r="G204" s="89">
        <v>-1464056.95</v>
      </c>
      <c r="H204" s="90" t="s">
        <v>833</v>
      </c>
      <c r="I204" s="91"/>
    </row>
    <row r="205" spans="1:9" x14ac:dyDescent="0.2">
      <c r="A205" s="388" t="s">
        <v>832</v>
      </c>
      <c r="B205" s="388" t="s">
        <v>364</v>
      </c>
      <c r="C205" s="388" t="s">
        <v>1056</v>
      </c>
      <c r="E205" s="389">
        <v>834.93</v>
      </c>
      <c r="F205" s="389">
        <v>834.93</v>
      </c>
    </row>
    <row r="206" spans="1:9" x14ac:dyDescent="0.2">
      <c r="A206" s="388" t="s">
        <v>832</v>
      </c>
      <c r="B206" s="388" t="s">
        <v>364</v>
      </c>
      <c r="C206" s="388" t="s">
        <v>1057</v>
      </c>
      <c r="E206" s="389">
        <v>32.5</v>
      </c>
      <c r="F206" s="389">
        <v>32.5</v>
      </c>
    </row>
    <row r="207" spans="1:9" x14ac:dyDescent="0.2">
      <c r="A207" s="88" t="s">
        <v>832</v>
      </c>
      <c r="B207" s="88" t="s">
        <v>364</v>
      </c>
      <c r="C207" s="88" t="s">
        <v>308</v>
      </c>
      <c r="D207" s="89"/>
      <c r="E207" s="89">
        <v>834.93</v>
      </c>
      <c r="F207" s="89">
        <v>834.93</v>
      </c>
      <c r="G207" s="89"/>
      <c r="H207" s="90" t="s">
        <v>1062</v>
      </c>
      <c r="I207" s="91"/>
    </row>
    <row r="208" spans="1:9" x14ac:dyDescent="0.2">
      <c r="A208" s="88" t="s">
        <v>832</v>
      </c>
      <c r="B208" s="88" t="s">
        <v>380</v>
      </c>
      <c r="C208" s="88" t="s">
        <v>308</v>
      </c>
      <c r="D208" s="89"/>
      <c r="E208" s="89">
        <v>1109145.1000000001</v>
      </c>
      <c r="F208" s="89">
        <v>1109145.1000000001</v>
      </c>
      <c r="G208" s="89"/>
      <c r="H208" s="90" t="s">
        <v>834</v>
      </c>
      <c r="I208" s="91"/>
    </row>
    <row r="209" spans="1:9" x14ac:dyDescent="0.2">
      <c r="A209" s="88" t="s">
        <v>832</v>
      </c>
      <c r="B209" s="88" t="s">
        <v>319</v>
      </c>
      <c r="C209" s="88" t="s">
        <v>308</v>
      </c>
      <c r="D209" s="89">
        <v>-16618</v>
      </c>
      <c r="E209" s="89">
        <v>1510271</v>
      </c>
      <c r="F209" s="89">
        <v>1494743</v>
      </c>
      <c r="G209" s="89">
        <v>-1090</v>
      </c>
      <c r="H209" s="90" t="s">
        <v>835</v>
      </c>
      <c r="I209" s="91"/>
    </row>
    <row r="210" spans="1:9" x14ac:dyDescent="0.2">
      <c r="A210" s="88" t="s">
        <v>832</v>
      </c>
      <c r="B210" s="88" t="s">
        <v>349</v>
      </c>
      <c r="C210" s="88" t="s">
        <v>308</v>
      </c>
      <c r="D210" s="89">
        <v>-3500</v>
      </c>
      <c r="E210" s="89">
        <v>63000</v>
      </c>
      <c r="F210" s="89">
        <v>65400</v>
      </c>
      <c r="G210" s="89">
        <v>-5900</v>
      </c>
      <c r="H210" s="90" t="s">
        <v>836</v>
      </c>
      <c r="I210" s="91"/>
    </row>
    <row r="211" spans="1:9" x14ac:dyDescent="0.2">
      <c r="A211" s="88" t="s">
        <v>832</v>
      </c>
      <c r="B211" s="88" t="s">
        <v>320</v>
      </c>
      <c r="C211" s="88" t="s">
        <v>308</v>
      </c>
      <c r="D211" s="89"/>
      <c r="E211" s="89">
        <v>42000</v>
      </c>
      <c r="F211" s="89">
        <v>42000</v>
      </c>
      <c r="G211" s="89"/>
      <c r="H211" s="90" t="s">
        <v>1063</v>
      </c>
      <c r="I211" s="91"/>
    </row>
    <row r="212" spans="1:9" x14ac:dyDescent="0.2">
      <c r="A212" s="88" t="s">
        <v>832</v>
      </c>
      <c r="B212" s="88" t="s">
        <v>347</v>
      </c>
      <c r="C212" s="88" t="s">
        <v>308</v>
      </c>
      <c r="D212" s="89">
        <v>-286502</v>
      </c>
      <c r="E212" s="89">
        <v>2557270.2000000002</v>
      </c>
      <c r="F212" s="89">
        <v>2469767.2000000002</v>
      </c>
      <c r="G212" s="89">
        <v>-198999</v>
      </c>
      <c r="H212" s="90" t="s">
        <v>838</v>
      </c>
      <c r="I212" s="91"/>
    </row>
    <row r="213" spans="1:9" x14ac:dyDescent="0.2">
      <c r="A213" s="88" t="s">
        <v>832</v>
      </c>
      <c r="B213" s="88" t="s">
        <v>822</v>
      </c>
      <c r="C213" s="88" t="s">
        <v>308</v>
      </c>
      <c r="D213" s="89">
        <v>-21416.43</v>
      </c>
      <c r="E213" s="89">
        <v>96982.58</v>
      </c>
      <c r="F213" s="89">
        <v>228561.28</v>
      </c>
      <c r="G213" s="89">
        <v>-152995.13</v>
      </c>
      <c r="H213" s="90" t="s">
        <v>839</v>
      </c>
      <c r="I213" s="91"/>
    </row>
    <row r="214" spans="1:9" x14ac:dyDescent="0.2">
      <c r="A214" s="88" t="s">
        <v>832</v>
      </c>
      <c r="B214" s="88" t="s">
        <v>840</v>
      </c>
      <c r="C214" s="88" t="s">
        <v>308</v>
      </c>
      <c r="D214" s="89"/>
      <c r="E214" s="89">
        <v>19595483.77</v>
      </c>
      <c r="F214" s="89">
        <v>19595483.77</v>
      </c>
      <c r="G214" s="89"/>
      <c r="H214" s="90" t="s">
        <v>841</v>
      </c>
      <c r="I214" s="91"/>
    </row>
    <row r="215" spans="1:9" x14ac:dyDescent="0.2">
      <c r="A215" s="88" t="s">
        <v>832</v>
      </c>
      <c r="B215" s="88" t="s">
        <v>842</v>
      </c>
      <c r="C215" s="88" t="s">
        <v>308</v>
      </c>
      <c r="D215" s="89">
        <v>-600000</v>
      </c>
      <c r="E215" s="89">
        <v>600000</v>
      </c>
      <c r="F215" s="89">
        <v>600000</v>
      </c>
      <c r="G215" s="89">
        <v>-600000</v>
      </c>
      <c r="H215" s="90" t="s">
        <v>843</v>
      </c>
      <c r="I215" s="91"/>
    </row>
    <row r="216" spans="1:9" x14ac:dyDescent="0.2">
      <c r="A216" s="88" t="s">
        <v>832</v>
      </c>
      <c r="B216" s="88" t="s">
        <v>343</v>
      </c>
      <c r="C216" s="88" t="s">
        <v>308</v>
      </c>
      <c r="D216" s="89">
        <v>-1601738.48</v>
      </c>
      <c r="E216" s="89">
        <v>40158511.369999997</v>
      </c>
      <c r="F216" s="89">
        <v>40979813.969999999</v>
      </c>
      <c r="G216" s="89">
        <v>-2423041.08</v>
      </c>
      <c r="H216" s="90" t="s">
        <v>844</v>
      </c>
      <c r="I216" s="91"/>
    </row>
    <row r="217" spans="1:9" x14ac:dyDescent="0.2">
      <c r="A217" s="88" t="s">
        <v>845</v>
      </c>
      <c r="B217" s="88" t="s">
        <v>307</v>
      </c>
      <c r="C217" s="88" t="s">
        <v>308</v>
      </c>
      <c r="D217" s="89">
        <v>-1688100</v>
      </c>
      <c r="E217" s="89">
        <v>3136620</v>
      </c>
      <c r="F217" s="89">
        <v>2476720</v>
      </c>
      <c r="G217" s="89">
        <v>-1028200</v>
      </c>
      <c r="H217" s="90" t="s">
        <v>846</v>
      </c>
      <c r="I217" s="91"/>
    </row>
    <row r="218" spans="1:9" x14ac:dyDescent="0.2">
      <c r="A218" s="88" t="s">
        <v>845</v>
      </c>
      <c r="B218" s="88" t="s">
        <v>343</v>
      </c>
      <c r="C218" s="88" t="s">
        <v>308</v>
      </c>
      <c r="D218" s="89">
        <v>-1688100</v>
      </c>
      <c r="E218" s="89">
        <v>3136620</v>
      </c>
      <c r="F218" s="89">
        <v>2476720</v>
      </c>
      <c r="G218" s="89">
        <v>-1028200</v>
      </c>
      <c r="H218" s="90" t="s">
        <v>846</v>
      </c>
      <c r="I218" s="91"/>
    </row>
    <row r="219" spans="1:9" x14ac:dyDescent="0.2">
      <c r="A219" s="88" t="s">
        <v>847</v>
      </c>
      <c r="B219" s="88" t="s">
        <v>307</v>
      </c>
      <c r="C219" s="88" t="s">
        <v>308</v>
      </c>
      <c r="D219" s="89">
        <v>-46135</v>
      </c>
      <c r="E219" s="89">
        <v>994648</v>
      </c>
      <c r="F219" s="89">
        <v>1021578</v>
      </c>
      <c r="G219" s="89">
        <v>-73065</v>
      </c>
      <c r="H219" s="90" t="s">
        <v>710</v>
      </c>
      <c r="I219" s="91"/>
    </row>
    <row r="220" spans="1:9" x14ac:dyDescent="0.2">
      <c r="A220" s="88" t="s">
        <v>847</v>
      </c>
      <c r="B220" s="88" t="s">
        <v>319</v>
      </c>
      <c r="C220" s="88" t="s">
        <v>308</v>
      </c>
      <c r="D220" s="89">
        <v>-12001</v>
      </c>
      <c r="E220" s="89">
        <v>76055</v>
      </c>
      <c r="F220" s="89">
        <v>64249</v>
      </c>
      <c r="G220" s="89">
        <v>-195</v>
      </c>
      <c r="H220" s="90" t="s">
        <v>711</v>
      </c>
      <c r="I220" s="91"/>
    </row>
    <row r="221" spans="1:9" x14ac:dyDescent="0.2">
      <c r="A221" s="88" t="s">
        <v>847</v>
      </c>
      <c r="B221" s="88" t="s">
        <v>347</v>
      </c>
      <c r="C221" s="88" t="s">
        <v>308</v>
      </c>
      <c r="D221" s="89">
        <v>2715</v>
      </c>
      <c r="E221" s="89">
        <v>1110</v>
      </c>
      <c r="F221" s="89">
        <v>2340</v>
      </c>
      <c r="G221" s="89">
        <v>1485</v>
      </c>
      <c r="H221" s="90" t="s">
        <v>848</v>
      </c>
      <c r="I221" s="91"/>
    </row>
    <row r="222" spans="1:9" x14ac:dyDescent="0.2">
      <c r="A222" s="88" t="s">
        <v>847</v>
      </c>
      <c r="B222" s="88" t="s">
        <v>822</v>
      </c>
      <c r="C222" s="88" t="s">
        <v>308</v>
      </c>
      <c r="D222" s="89">
        <v>-542</v>
      </c>
      <c r="E222" s="89">
        <v>188542</v>
      </c>
      <c r="F222" s="89">
        <v>188000</v>
      </c>
      <c r="G222" s="89"/>
      <c r="H222" s="90" t="s">
        <v>713</v>
      </c>
      <c r="I222" s="91"/>
    </row>
    <row r="223" spans="1:9" x14ac:dyDescent="0.2">
      <c r="A223" s="88" t="s">
        <v>847</v>
      </c>
      <c r="B223" s="88" t="s">
        <v>343</v>
      </c>
      <c r="C223" s="88" t="s">
        <v>308</v>
      </c>
      <c r="D223" s="89">
        <v>-55963</v>
      </c>
      <c r="E223" s="89">
        <v>1260355</v>
      </c>
      <c r="F223" s="89">
        <v>1276167</v>
      </c>
      <c r="G223" s="89">
        <v>-71775</v>
      </c>
      <c r="H223" s="90" t="s">
        <v>849</v>
      </c>
      <c r="I223" s="91"/>
    </row>
    <row r="224" spans="1:9" x14ac:dyDescent="0.2">
      <c r="A224" s="88" t="s">
        <v>850</v>
      </c>
      <c r="B224" s="88" t="s">
        <v>319</v>
      </c>
      <c r="C224" s="88" t="s">
        <v>308</v>
      </c>
      <c r="D224" s="89">
        <v>80524.72</v>
      </c>
      <c r="E224" s="89">
        <v>1094021.1499999999</v>
      </c>
      <c r="F224" s="89">
        <v>946976.75</v>
      </c>
      <c r="G224" s="89">
        <v>227569.12</v>
      </c>
      <c r="H224" s="90" t="s">
        <v>851</v>
      </c>
      <c r="I224" s="91"/>
    </row>
    <row r="225" spans="1:9" x14ac:dyDescent="0.2">
      <c r="A225" s="88" t="s">
        <v>850</v>
      </c>
      <c r="B225" s="88" t="s">
        <v>349</v>
      </c>
      <c r="C225" s="88" t="s">
        <v>308</v>
      </c>
      <c r="D225" s="89">
        <v>767052.49</v>
      </c>
      <c r="E225" s="89">
        <v>680481.45</v>
      </c>
      <c r="F225" s="89">
        <v>767052.49</v>
      </c>
      <c r="G225" s="89">
        <v>680481.45</v>
      </c>
      <c r="H225" s="90" t="s">
        <v>852</v>
      </c>
      <c r="I225" s="91"/>
    </row>
    <row r="226" spans="1:9" x14ac:dyDescent="0.2">
      <c r="A226" s="88" t="s">
        <v>850</v>
      </c>
      <c r="B226" s="88" t="s">
        <v>959</v>
      </c>
      <c r="C226" s="88" t="s">
        <v>308</v>
      </c>
      <c r="D226" s="89"/>
      <c r="E226" s="89">
        <v>217198.8</v>
      </c>
      <c r="F226" s="89">
        <v>18099.900000000001</v>
      </c>
      <c r="G226" s="89">
        <v>199098.9</v>
      </c>
      <c r="H226" s="90" t="s">
        <v>1064</v>
      </c>
      <c r="I226" s="91"/>
    </row>
    <row r="227" spans="1:9" x14ac:dyDescent="0.2">
      <c r="A227" s="88" t="s">
        <v>850</v>
      </c>
      <c r="B227" s="88" t="s">
        <v>853</v>
      </c>
      <c r="C227" s="88" t="s">
        <v>308</v>
      </c>
      <c r="D227" s="89">
        <v>32151.23</v>
      </c>
      <c r="E227" s="89"/>
      <c r="F227" s="89">
        <v>32151.23</v>
      </c>
      <c r="G227" s="89"/>
      <c r="H227" s="90" t="s">
        <v>854</v>
      </c>
      <c r="I227" s="91"/>
    </row>
    <row r="228" spans="1:9" x14ac:dyDescent="0.2">
      <c r="A228" s="88" t="s">
        <v>850</v>
      </c>
      <c r="B228" s="88" t="s">
        <v>343</v>
      </c>
      <c r="C228" s="88" t="s">
        <v>308</v>
      </c>
      <c r="D228" s="89">
        <v>879728.44</v>
      </c>
      <c r="E228" s="89">
        <v>1991701.4</v>
      </c>
      <c r="F228" s="89">
        <v>1764280.37</v>
      </c>
      <c r="G228" s="89">
        <v>1107149.47</v>
      </c>
      <c r="H228" s="90" t="s">
        <v>855</v>
      </c>
      <c r="I228" s="91"/>
    </row>
    <row r="229" spans="1:9" x14ac:dyDescent="0.2">
      <c r="A229" s="388" t="s">
        <v>1065</v>
      </c>
      <c r="B229" s="388" t="s">
        <v>822</v>
      </c>
      <c r="C229" s="388" t="s">
        <v>332</v>
      </c>
      <c r="E229" s="389">
        <v>560475</v>
      </c>
      <c r="F229" s="389">
        <v>560475</v>
      </c>
      <c r="H229" s="390" t="s">
        <v>1050</v>
      </c>
    </row>
    <row r="230" spans="1:9" x14ac:dyDescent="0.2">
      <c r="A230" s="388" t="s">
        <v>1065</v>
      </c>
      <c r="B230" s="388" t="s">
        <v>822</v>
      </c>
      <c r="C230" s="388" t="s">
        <v>1047</v>
      </c>
      <c r="E230" s="389">
        <v>1934123</v>
      </c>
      <c r="F230" s="389">
        <v>963620</v>
      </c>
      <c r="G230" s="389">
        <v>970503</v>
      </c>
      <c r="H230" s="390" t="s">
        <v>1048</v>
      </c>
    </row>
    <row r="231" spans="1:9" x14ac:dyDescent="0.2">
      <c r="A231" s="88" t="s">
        <v>1065</v>
      </c>
      <c r="B231" s="88" t="s">
        <v>822</v>
      </c>
      <c r="C231" s="88" t="s">
        <v>308</v>
      </c>
      <c r="D231" s="89"/>
      <c r="E231" s="89">
        <v>2494598</v>
      </c>
      <c r="F231" s="89">
        <v>1524095</v>
      </c>
      <c r="G231" s="89">
        <v>970503</v>
      </c>
      <c r="H231" s="90" t="s">
        <v>1066</v>
      </c>
      <c r="I231" s="91"/>
    </row>
    <row r="232" spans="1:9" x14ac:dyDescent="0.2">
      <c r="A232" s="388" t="s">
        <v>1065</v>
      </c>
      <c r="B232" s="388" t="s">
        <v>840</v>
      </c>
      <c r="C232" s="388" t="s">
        <v>883</v>
      </c>
      <c r="E232" s="389">
        <v>47160</v>
      </c>
      <c r="F232" s="389">
        <v>47160</v>
      </c>
      <c r="H232" s="390" t="s">
        <v>1041</v>
      </c>
    </row>
    <row r="233" spans="1:9" x14ac:dyDescent="0.2">
      <c r="A233" s="88" t="s">
        <v>1065</v>
      </c>
      <c r="B233" s="88" t="s">
        <v>840</v>
      </c>
      <c r="C233" s="88" t="s">
        <v>308</v>
      </c>
      <c r="D233" s="89"/>
      <c r="E233" s="89">
        <v>47160</v>
      </c>
      <c r="F233" s="89">
        <v>47160</v>
      </c>
      <c r="G233" s="89"/>
      <c r="H233" s="90" t="s">
        <v>1067</v>
      </c>
      <c r="I233" s="91"/>
    </row>
    <row r="234" spans="1:9" x14ac:dyDescent="0.2">
      <c r="A234" s="88" t="s">
        <v>1065</v>
      </c>
      <c r="B234" s="88" t="s">
        <v>343</v>
      </c>
      <c r="C234" s="88" t="s">
        <v>308</v>
      </c>
      <c r="D234" s="89"/>
      <c r="E234" s="89">
        <v>2541758</v>
      </c>
      <c r="F234" s="89">
        <v>1571255</v>
      </c>
      <c r="G234" s="89">
        <v>970503</v>
      </c>
      <c r="H234" s="90" t="s">
        <v>1068</v>
      </c>
      <c r="I234" s="91"/>
    </row>
    <row r="235" spans="1:9" x14ac:dyDescent="0.2">
      <c r="A235" s="88" t="s">
        <v>608</v>
      </c>
      <c r="B235" s="88" t="s">
        <v>307</v>
      </c>
      <c r="C235" s="88" t="s">
        <v>308</v>
      </c>
      <c r="D235" s="89">
        <v>818498.49</v>
      </c>
      <c r="E235" s="89">
        <v>3076694.53</v>
      </c>
      <c r="F235" s="89">
        <v>3486756.19</v>
      </c>
      <c r="G235" s="89">
        <v>408436.83</v>
      </c>
      <c r="H235" s="90" t="s">
        <v>609</v>
      </c>
      <c r="I235" s="91"/>
    </row>
    <row r="236" spans="1:9" x14ac:dyDescent="0.2">
      <c r="A236" s="88" t="s">
        <v>608</v>
      </c>
      <c r="B236" s="88" t="s">
        <v>343</v>
      </c>
      <c r="C236" s="88" t="s">
        <v>308</v>
      </c>
      <c r="D236" s="89">
        <v>818498.49</v>
      </c>
      <c r="E236" s="89">
        <v>3076694.53</v>
      </c>
      <c r="F236" s="89">
        <v>3486756.19</v>
      </c>
      <c r="G236" s="89">
        <v>408436.83</v>
      </c>
      <c r="H236" s="90" t="s">
        <v>609</v>
      </c>
      <c r="I236" s="91"/>
    </row>
    <row r="237" spans="1:9" x14ac:dyDescent="0.2">
      <c r="A237" s="88" t="s">
        <v>856</v>
      </c>
      <c r="B237" s="88" t="s">
        <v>307</v>
      </c>
      <c r="C237" s="88" t="s">
        <v>308</v>
      </c>
      <c r="D237" s="89">
        <v>-3092503.6</v>
      </c>
      <c r="E237" s="89">
        <v>2386481.6</v>
      </c>
      <c r="F237" s="89">
        <v>1549054.16</v>
      </c>
      <c r="G237" s="89">
        <v>-2255076.16</v>
      </c>
      <c r="H237" s="90" t="s">
        <v>857</v>
      </c>
      <c r="I237" s="91"/>
    </row>
    <row r="238" spans="1:9" x14ac:dyDescent="0.2">
      <c r="A238" s="388" t="s">
        <v>856</v>
      </c>
      <c r="B238" s="388" t="s">
        <v>319</v>
      </c>
      <c r="C238" s="388" t="s">
        <v>330</v>
      </c>
      <c r="F238" s="389">
        <v>3000</v>
      </c>
      <c r="G238" s="389">
        <v>-3000</v>
      </c>
      <c r="H238" s="390" t="s">
        <v>1069</v>
      </c>
    </row>
    <row r="239" spans="1:9" x14ac:dyDescent="0.2">
      <c r="A239" s="388" t="s">
        <v>856</v>
      </c>
      <c r="B239" s="388" t="s">
        <v>319</v>
      </c>
      <c r="C239" s="388" t="s">
        <v>1043</v>
      </c>
      <c r="E239" s="389">
        <v>2222.1999999999998</v>
      </c>
      <c r="F239" s="389">
        <v>2222.1999999999998</v>
      </c>
      <c r="H239" s="390" t="s">
        <v>1044</v>
      </c>
    </row>
    <row r="240" spans="1:9" x14ac:dyDescent="0.2">
      <c r="A240" s="88" t="s">
        <v>856</v>
      </c>
      <c r="B240" s="88" t="s">
        <v>319</v>
      </c>
      <c r="C240" s="88" t="s">
        <v>308</v>
      </c>
      <c r="D240" s="89"/>
      <c r="E240" s="89">
        <v>2222.1999999999998</v>
      </c>
      <c r="F240" s="89">
        <v>5222.2</v>
      </c>
      <c r="G240" s="89">
        <v>-3000</v>
      </c>
      <c r="H240" s="90" t="s">
        <v>1070</v>
      </c>
      <c r="I240" s="91"/>
    </row>
    <row r="241" spans="1:9" x14ac:dyDescent="0.2">
      <c r="A241" s="388" t="s">
        <v>856</v>
      </c>
      <c r="B241" s="388" t="s">
        <v>349</v>
      </c>
      <c r="C241" s="388" t="s">
        <v>330</v>
      </c>
      <c r="F241" s="389">
        <v>6000</v>
      </c>
      <c r="G241" s="389">
        <v>-6000</v>
      </c>
      <c r="H241" s="390" t="s">
        <v>1069</v>
      </c>
    </row>
    <row r="242" spans="1:9" x14ac:dyDescent="0.2">
      <c r="A242" s="388" t="s">
        <v>856</v>
      </c>
      <c r="B242" s="388" t="s">
        <v>349</v>
      </c>
      <c r="C242" s="388" t="s">
        <v>1047</v>
      </c>
      <c r="F242" s="389">
        <v>144270</v>
      </c>
      <c r="G242" s="389">
        <v>-144270</v>
      </c>
      <c r="H242" s="390" t="s">
        <v>1048</v>
      </c>
    </row>
    <row r="243" spans="1:9" x14ac:dyDescent="0.2">
      <c r="A243" s="88" t="s">
        <v>856</v>
      </c>
      <c r="B243" s="88" t="s">
        <v>349</v>
      </c>
      <c r="C243" s="88" t="s">
        <v>308</v>
      </c>
      <c r="D243" s="89"/>
      <c r="E243" s="89"/>
      <c r="F243" s="89">
        <v>150270</v>
      </c>
      <c r="G243" s="89">
        <v>-150270</v>
      </c>
      <c r="H243" s="90" t="s">
        <v>1071</v>
      </c>
      <c r="I243" s="91"/>
    </row>
    <row r="244" spans="1:9" x14ac:dyDescent="0.2">
      <c r="A244" s="88" t="s">
        <v>856</v>
      </c>
      <c r="B244" s="88" t="s">
        <v>347</v>
      </c>
      <c r="C244" s="88" t="s">
        <v>308</v>
      </c>
      <c r="D244" s="89">
        <v>-1069320</v>
      </c>
      <c r="E244" s="89">
        <v>1556835</v>
      </c>
      <c r="F244" s="89">
        <v>2000000</v>
      </c>
      <c r="G244" s="89">
        <v>-1512485</v>
      </c>
      <c r="H244" s="90" t="s">
        <v>610</v>
      </c>
      <c r="I244" s="91"/>
    </row>
    <row r="245" spans="1:9" x14ac:dyDescent="0.2">
      <c r="A245" s="88" t="s">
        <v>856</v>
      </c>
      <c r="B245" s="88" t="s">
        <v>343</v>
      </c>
      <c r="C245" s="88" t="s">
        <v>308</v>
      </c>
      <c r="D245" s="89">
        <v>-4161823.6</v>
      </c>
      <c r="E245" s="89">
        <v>3945538.8</v>
      </c>
      <c r="F245" s="89">
        <v>3704546.36</v>
      </c>
      <c r="G245" s="89">
        <v>-3920831.16</v>
      </c>
      <c r="H245" s="90" t="s">
        <v>857</v>
      </c>
      <c r="I245" s="91"/>
    </row>
    <row r="246" spans="1:9" x14ac:dyDescent="0.2">
      <c r="A246" s="88" t="s">
        <v>973</v>
      </c>
      <c r="B246" s="88" t="s">
        <v>1072</v>
      </c>
      <c r="C246" s="88" t="s">
        <v>308</v>
      </c>
      <c r="D246" s="89"/>
      <c r="E246" s="89">
        <v>834.17</v>
      </c>
      <c r="F246" s="89">
        <v>834.17</v>
      </c>
      <c r="G246" s="89"/>
      <c r="H246" s="90" t="s">
        <v>1073</v>
      </c>
      <c r="I246" s="91"/>
    </row>
    <row r="247" spans="1:9" x14ac:dyDescent="0.2">
      <c r="A247" s="88" t="s">
        <v>973</v>
      </c>
      <c r="B247" s="88" t="s">
        <v>343</v>
      </c>
      <c r="C247" s="88" t="s">
        <v>308</v>
      </c>
      <c r="D247" s="89"/>
      <c r="E247" s="89">
        <v>834.17</v>
      </c>
      <c r="F247" s="89">
        <v>834.17</v>
      </c>
      <c r="G247" s="89"/>
      <c r="H247" s="90" t="s">
        <v>1074</v>
      </c>
      <c r="I247" s="91"/>
    </row>
    <row r="248" spans="1:9" x14ac:dyDescent="0.2">
      <c r="A248" s="88" t="s">
        <v>1075</v>
      </c>
      <c r="B248" s="88" t="s">
        <v>343</v>
      </c>
      <c r="C248" s="88" t="s">
        <v>308</v>
      </c>
      <c r="D248" s="89">
        <v>-4170954.76</v>
      </c>
      <c r="E248" s="89">
        <v>120603549.65000001</v>
      </c>
      <c r="F248" s="89">
        <v>120294343.72</v>
      </c>
      <c r="G248" s="89">
        <v>-3861748.83</v>
      </c>
      <c r="H248" s="90" t="s">
        <v>1076</v>
      </c>
      <c r="I248" s="91"/>
    </row>
    <row r="249" spans="1:9" x14ac:dyDescent="0.2">
      <c r="A249" s="88" t="s">
        <v>859</v>
      </c>
      <c r="B249" s="88" t="s">
        <v>307</v>
      </c>
      <c r="C249" s="88" t="s">
        <v>308</v>
      </c>
      <c r="D249" s="89">
        <v>-115103800</v>
      </c>
      <c r="E249" s="89">
        <v>24171798</v>
      </c>
      <c r="F249" s="89"/>
      <c r="G249" s="89">
        <v>-90932002</v>
      </c>
      <c r="H249" s="90" t="s">
        <v>860</v>
      </c>
      <c r="I249" s="91"/>
    </row>
    <row r="250" spans="1:9" x14ac:dyDescent="0.2">
      <c r="A250" s="88" t="s">
        <v>859</v>
      </c>
      <c r="B250" s="88" t="s">
        <v>343</v>
      </c>
      <c r="C250" s="88" t="s">
        <v>308</v>
      </c>
      <c r="D250" s="89">
        <v>-115103800</v>
      </c>
      <c r="E250" s="89">
        <v>24171798</v>
      </c>
      <c r="F250" s="89"/>
      <c r="G250" s="89">
        <v>-90932002</v>
      </c>
      <c r="H250" s="90" t="s">
        <v>861</v>
      </c>
      <c r="I250" s="91"/>
    </row>
    <row r="251" spans="1:9" x14ac:dyDescent="0.2">
      <c r="A251" s="88" t="s">
        <v>1077</v>
      </c>
      <c r="B251" s="88" t="s">
        <v>307</v>
      </c>
      <c r="C251" s="88" t="s">
        <v>308</v>
      </c>
      <c r="D251" s="89"/>
      <c r="E251" s="89">
        <v>33560.69</v>
      </c>
      <c r="F251" s="89">
        <v>33560.69</v>
      </c>
      <c r="G251" s="89"/>
      <c r="H251" s="90" t="s">
        <v>1078</v>
      </c>
      <c r="I251" s="91"/>
    </row>
    <row r="252" spans="1:9" x14ac:dyDescent="0.2">
      <c r="A252" s="88" t="s">
        <v>1077</v>
      </c>
      <c r="B252" s="88" t="s">
        <v>343</v>
      </c>
      <c r="C252" s="88" t="s">
        <v>308</v>
      </c>
      <c r="D252" s="89"/>
      <c r="E252" s="89">
        <v>33560.69</v>
      </c>
      <c r="F252" s="89">
        <v>33560.69</v>
      </c>
      <c r="G252" s="89"/>
      <c r="H252" s="90" t="s">
        <v>1079</v>
      </c>
      <c r="I252" s="91"/>
    </row>
    <row r="253" spans="1:9" x14ac:dyDescent="0.2">
      <c r="A253" s="88" t="s">
        <v>337</v>
      </c>
      <c r="B253" s="88" t="s">
        <v>307</v>
      </c>
      <c r="C253" s="88" t="s">
        <v>308</v>
      </c>
      <c r="D253" s="89">
        <v>-456959.35</v>
      </c>
      <c r="E253" s="89"/>
      <c r="F253" s="89">
        <v>269235.19</v>
      </c>
      <c r="G253" s="89">
        <v>-726194.54</v>
      </c>
      <c r="H253" s="90" t="s">
        <v>862</v>
      </c>
      <c r="I253" s="91"/>
    </row>
    <row r="254" spans="1:9" x14ac:dyDescent="0.2">
      <c r="A254" s="88" t="s">
        <v>337</v>
      </c>
      <c r="B254" s="88" t="s">
        <v>343</v>
      </c>
      <c r="C254" s="88" t="s">
        <v>308</v>
      </c>
      <c r="D254" s="89">
        <v>-456959.35</v>
      </c>
      <c r="E254" s="89"/>
      <c r="F254" s="89">
        <v>269235.19</v>
      </c>
      <c r="G254" s="89">
        <v>-726194.54</v>
      </c>
      <c r="H254" s="90" t="s">
        <v>862</v>
      </c>
      <c r="I254" s="91"/>
    </row>
    <row r="255" spans="1:9" x14ac:dyDescent="0.2">
      <c r="A255" s="88" t="s">
        <v>338</v>
      </c>
      <c r="B255" s="88" t="s">
        <v>863</v>
      </c>
      <c r="C255" s="88" t="s">
        <v>308</v>
      </c>
      <c r="D255" s="89">
        <v>-579732.85</v>
      </c>
      <c r="E255" s="89">
        <v>579732.85</v>
      </c>
      <c r="F255" s="89"/>
      <c r="G255" s="89"/>
      <c r="H255" s="90" t="s">
        <v>864</v>
      </c>
      <c r="I255" s="91"/>
    </row>
    <row r="256" spans="1:9" x14ac:dyDescent="0.2">
      <c r="A256" s="88" t="s">
        <v>338</v>
      </c>
      <c r="B256" s="88" t="s">
        <v>611</v>
      </c>
      <c r="C256" s="88" t="s">
        <v>308</v>
      </c>
      <c r="D256" s="89">
        <v>-2084099.69</v>
      </c>
      <c r="E256" s="89">
        <v>2084099.69</v>
      </c>
      <c r="F256" s="89"/>
      <c r="G256" s="89"/>
      <c r="H256" s="90" t="s">
        <v>612</v>
      </c>
      <c r="I256" s="91"/>
    </row>
    <row r="257" spans="1:9" x14ac:dyDescent="0.2">
      <c r="A257" s="88" t="s">
        <v>338</v>
      </c>
      <c r="B257" s="88" t="s">
        <v>521</v>
      </c>
      <c r="C257" s="88" t="s">
        <v>308</v>
      </c>
      <c r="D257" s="89">
        <v>-3859434.56</v>
      </c>
      <c r="E257" s="89">
        <v>3859434.56</v>
      </c>
      <c r="F257" s="89"/>
      <c r="G257" s="89"/>
      <c r="H257" s="90" t="s">
        <v>715</v>
      </c>
      <c r="I257" s="91"/>
    </row>
    <row r="258" spans="1:9" x14ac:dyDescent="0.2">
      <c r="A258" s="88" t="s">
        <v>338</v>
      </c>
      <c r="B258" s="88" t="s">
        <v>1080</v>
      </c>
      <c r="C258" s="88" t="s">
        <v>308</v>
      </c>
      <c r="D258" s="89"/>
      <c r="E258" s="89">
        <v>3348968.43</v>
      </c>
      <c r="F258" s="89">
        <v>5115468.57</v>
      </c>
      <c r="G258" s="89">
        <v>-1766500.14</v>
      </c>
      <c r="H258" s="90" t="s">
        <v>1081</v>
      </c>
      <c r="I258" s="91"/>
    </row>
    <row r="259" spans="1:9" x14ac:dyDescent="0.2">
      <c r="A259" s="88" t="s">
        <v>338</v>
      </c>
      <c r="B259" s="88" t="s">
        <v>343</v>
      </c>
      <c r="C259" s="88" t="s">
        <v>308</v>
      </c>
      <c r="D259" s="89">
        <v>-6523267.0999999996</v>
      </c>
      <c r="E259" s="89">
        <v>9872235.5299999993</v>
      </c>
      <c r="F259" s="89">
        <v>5115468.57</v>
      </c>
      <c r="G259" s="89">
        <v>-1766500.14</v>
      </c>
      <c r="H259" s="90" t="s">
        <v>865</v>
      </c>
      <c r="I259" s="91"/>
    </row>
    <row r="260" spans="1:9" x14ac:dyDescent="0.2">
      <c r="A260" s="88" t="s">
        <v>340</v>
      </c>
      <c r="B260" s="88" t="s">
        <v>307</v>
      </c>
      <c r="C260" s="88" t="s">
        <v>308</v>
      </c>
      <c r="D260" s="89">
        <v>11937.2</v>
      </c>
      <c r="E260" s="89"/>
      <c r="F260" s="89">
        <v>11937.2</v>
      </c>
      <c r="G260" s="89"/>
      <c r="H260" s="90" t="s">
        <v>866</v>
      </c>
      <c r="I260" s="91"/>
    </row>
    <row r="261" spans="1:9" x14ac:dyDescent="0.2">
      <c r="A261" s="88" t="s">
        <v>340</v>
      </c>
      <c r="B261" s="88" t="s">
        <v>380</v>
      </c>
      <c r="C261" s="88" t="s">
        <v>308</v>
      </c>
      <c r="D261" s="89">
        <v>180148.77</v>
      </c>
      <c r="E261" s="89"/>
      <c r="F261" s="89">
        <v>180148.77</v>
      </c>
      <c r="G261" s="89"/>
      <c r="H261" s="90" t="s">
        <v>867</v>
      </c>
      <c r="I261" s="91"/>
    </row>
    <row r="262" spans="1:9" x14ac:dyDescent="0.2">
      <c r="A262" s="88" t="s">
        <v>340</v>
      </c>
      <c r="B262" s="88" t="s">
        <v>382</v>
      </c>
      <c r="C262" s="88" t="s">
        <v>308</v>
      </c>
      <c r="D262" s="89">
        <v>183599.82</v>
      </c>
      <c r="E262" s="89"/>
      <c r="F262" s="89">
        <v>183599.82</v>
      </c>
      <c r="G262" s="89"/>
      <c r="H262" s="90" t="s">
        <v>868</v>
      </c>
      <c r="I262" s="91"/>
    </row>
    <row r="263" spans="1:9" x14ac:dyDescent="0.2">
      <c r="A263" s="88" t="s">
        <v>340</v>
      </c>
      <c r="B263" s="88" t="s">
        <v>384</v>
      </c>
      <c r="C263" s="88" t="s">
        <v>308</v>
      </c>
      <c r="D263" s="89">
        <v>5958092.5199999996</v>
      </c>
      <c r="E263" s="89"/>
      <c r="F263" s="89">
        <v>5958092.5199999996</v>
      </c>
      <c r="G263" s="89"/>
      <c r="H263" s="90" t="s">
        <v>869</v>
      </c>
      <c r="I263" s="91"/>
    </row>
    <row r="264" spans="1:9" x14ac:dyDescent="0.2">
      <c r="A264" s="88" t="s">
        <v>340</v>
      </c>
      <c r="B264" s="88" t="s">
        <v>385</v>
      </c>
      <c r="C264" s="88" t="s">
        <v>308</v>
      </c>
      <c r="D264" s="89">
        <v>3538457.22</v>
      </c>
      <c r="E264" s="89"/>
      <c r="F264" s="89">
        <v>3538457.22</v>
      </c>
      <c r="G264" s="89"/>
      <c r="H264" s="90" t="s">
        <v>870</v>
      </c>
      <c r="I264" s="91"/>
    </row>
    <row r="265" spans="1:9" x14ac:dyDescent="0.2">
      <c r="A265" s="88" t="s">
        <v>340</v>
      </c>
      <c r="B265" s="88" t="s">
        <v>343</v>
      </c>
      <c r="C265" s="88" t="s">
        <v>308</v>
      </c>
      <c r="D265" s="89">
        <v>9872235.5299999993</v>
      </c>
      <c r="E265" s="89"/>
      <c r="F265" s="89">
        <v>9872235.5299999993</v>
      </c>
      <c r="G265" s="89"/>
      <c r="H265" s="90" t="s">
        <v>871</v>
      </c>
      <c r="I265" s="91"/>
    </row>
    <row r="266" spans="1:9" x14ac:dyDescent="0.2">
      <c r="A266" s="88" t="s">
        <v>872</v>
      </c>
      <c r="B266" s="88" t="s">
        <v>307</v>
      </c>
      <c r="C266" s="88" t="s">
        <v>308</v>
      </c>
      <c r="D266" s="89">
        <v>-5384703.7599999998</v>
      </c>
      <c r="E266" s="89">
        <v>5384703.7599999998</v>
      </c>
      <c r="F266" s="89"/>
      <c r="G266" s="89"/>
      <c r="H266" s="90" t="s">
        <v>873</v>
      </c>
      <c r="I266" s="91"/>
    </row>
    <row r="267" spans="1:9" ht="13.5" thickBot="1" x14ac:dyDescent="0.25">
      <c r="A267" s="88" t="s">
        <v>872</v>
      </c>
      <c r="B267" s="88" t="s">
        <v>343</v>
      </c>
      <c r="C267" s="88" t="s">
        <v>308</v>
      </c>
      <c r="D267" s="89">
        <v>-5384703.7599999998</v>
      </c>
      <c r="E267" s="89">
        <v>5384703.7599999998</v>
      </c>
      <c r="F267" s="89"/>
      <c r="G267" s="89"/>
      <c r="H267" s="90" t="s">
        <v>874</v>
      </c>
      <c r="I267" s="91"/>
    </row>
    <row r="268" spans="1:9" x14ac:dyDescent="0.2">
      <c r="A268" s="456" t="s">
        <v>875</v>
      </c>
      <c r="B268" s="457" t="s">
        <v>307</v>
      </c>
      <c r="C268" s="457" t="s">
        <v>308</v>
      </c>
      <c r="D268" s="458">
        <v>-1047443.61</v>
      </c>
      <c r="E268" s="458">
        <v>4965554.97</v>
      </c>
      <c r="F268" s="458">
        <v>4733549.88</v>
      </c>
      <c r="G268" s="477">
        <v>-815438.52</v>
      </c>
      <c r="H268" s="459" t="s">
        <v>876</v>
      </c>
      <c r="I268" s="460"/>
    </row>
    <row r="269" spans="1:9" x14ac:dyDescent="0.2">
      <c r="A269" s="461" t="s">
        <v>875</v>
      </c>
      <c r="B269" s="88" t="s">
        <v>387</v>
      </c>
      <c r="C269" s="88" t="s">
        <v>308</v>
      </c>
      <c r="D269" s="89">
        <v>115914.15</v>
      </c>
      <c r="E269" s="89">
        <v>279275.90999999997</v>
      </c>
      <c r="F269" s="89">
        <v>347080.79</v>
      </c>
      <c r="G269" s="89">
        <v>48109.27</v>
      </c>
      <c r="H269" s="90" t="s">
        <v>877</v>
      </c>
      <c r="I269" s="462"/>
    </row>
    <row r="270" spans="1:9" x14ac:dyDescent="0.2">
      <c r="A270" s="461" t="s">
        <v>875</v>
      </c>
      <c r="B270" s="88" t="s">
        <v>319</v>
      </c>
      <c r="C270" s="88" t="s">
        <v>308</v>
      </c>
      <c r="D270" s="89">
        <v>-917289.33</v>
      </c>
      <c r="E270" s="89">
        <v>1279266</v>
      </c>
      <c r="F270" s="89">
        <v>1238647.67</v>
      </c>
      <c r="G270" s="478">
        <v>-876671</v>
      </c>
      <c r="H270" s="90" t="s">
        <v>1082</v>
      </c>
      <c r="I270" s="462"/>
    </row>
    <row r="271" spans="1:9" x14ac:dyDescent="0.2">
      <c r="A271" s="461" t="s">
        <v>875</v>
      </c>
      <c r="B271" s="88" t="s">
        <v>347</v>
      </c>
      <c r="C271" s="88" t="s">
        <v>308</v>
      </c>
      <c r="D271" s="89">
        <v>-976296.1</v>
      </c>
      <c r="E271" s="89">
        <v>1513125.01</v>
      </c>
      <c r="F271" s="89">
        <v>1501848.37</v>
      </c>
      <c r="G271" s="481">
        <v>-965019.46</v>
      </c>
      <c r="H271" s="90" t="s">
        <v>613</v>
      </c>
      <c r="I271" s="462"/>
    </row>
    <row r="272" spans="1:9" ht="13.5" thickBot="1" x14ac:dyDescent="0.25">
      <c r="A272" s="463" t="s">
        <v>875</v>
      </c>
      <c r="B272" s="464" t="s">
        <v>822</v>
      </c>
      <c r="C272" s="464" t="s">
        <v>308</v>
      </c>
      <c r="D272" s="465"/>
      <c r="E272" s="465">
        <v>101077.7</v>
      </c>
      <c r="F272" s="465">
        <v>123479.62</v>
      </c>
      <c r="G272" s="479">
        <v>-22401.919999999998</v>
      </c>
      <c r="H272" s="466" t="s">
        <v>1083</v>
      </c>
      <c r="I272" s="480">
        <f>G270+G272</f>
        <v>-899072.92</v>
      </c>
    </row>
    <row r="273" spans="1:10" x14ac:dyDescent="0.2">
      <c r="A273" s="88" t="s">
        <v>875</v>
      </c>
      <c r="B273" s="88" t="s">
        <v>343</v>
      </c>
      <c r="C273" s="88" t="s">
        <v>308</v>
      </c>
      <c r="D273" s="89">
        <v>-2825114.89</v>
      </c>
      <c r="E273" s="89">
        <v>8138299.5899999999</v>
      </c>
      <c r="F273" s="89">
        <v>7944606.3300000001</v>
      </c>
      <c r="G273" s="89">
        <v>-2631421.63</v>
      </c>
      <c r="H273" s="90" t="s">
        <v>878</v>
      </c>
      <c r="I273" s="91"/>
    </row>
    <row r="274" spans="1:10" x14ac:dyDescent="0.2">
      <c r="A274" s="88" t="s">
        <v>879</v>
      </c>
      <c r="B274" s="88" t="s">
        <v>307</v>
      </c>
      <c r="C274" s="88" t="s">
        <v>308</v>
      </c>
      <c r="D274" s="89">
        <v>-6589017</v>
      </c>
      <c r="E274" s="89">
        <v>12263365</v>
      </c>
      <c r="F274" s="89">
        <v>12039284</v>
      </c>
      <c r="G274" s="89">
        <v>-6364936</v>
      </c>
      <c r="H274" s="90" t="s">
        <v>880</v>
      </c>
      <c r="I274" s="91"/>
    </row>
    <row r="275" spans="1:10" x14ac:dyDescent="0.2">
      <c r="A275" s="88" t="s">
        <v>879</v>
      </c>
      <c r="B275" s="88" t="s">
        <v>387</v>
      </c>
      <c r="C275" s="88" t="s">
        <v>308</v>
      </c>
      <c r="D275" s="89">
        <v>420977.58</v>
      </c>
      <c r="E275" s="89">
        <v>81214.789999999994</v>
      </c>
      <c r="F275" s="89">
        <v>319359.38</v>
      </c>
      <c r="G275" s="89">
        <v>182832.99</v>
      </c>
      <c r="H275" s="90" t="s">
        <v>881</v>
      </c>
      <c r="I275" s="91"/>
    </row>
    <row r="276" spans="1:10" x14ac:dyDescent="0.2">
      <c r="A276" s="88" t="s">
        <v>879</v>
      </c>
      <c r="B276" s="88" t="s">
        <v>319</v>
      </c>
      <c r="C276" s="88" t="s">
        <v>308</v>
      </c>
      <c r="D276" s="89">
        <v>-11116730</v>
      </c>
      <c r="E276" s="89">
        <v>1765185</v>
      </c>
      <c r="F276" s="89">
        <v>1076220</v>
      </c>
      <c r="G276" s="89">
        <v>-10427765</v>
      </c>
      <c r="H276" s="90" t="s">
        <v>882</v>
      </c>
      <c r="I276" s="91"/>
    </row>
    <row r="277" spans="1:10" x14ac:dyDescent="0.2">
      <c r="A277" s="88" t="s">
        <v>879</v>
      </c>
      <c r="B277" s="88" t="s">
        <v>883</v>
      </c>
      <c r="C277" s="88" t="s">
        <v>308</v>
      </c>
      <c r="D277" s="89">
        <v>688938</v>
      </c>
      <c r="E277" s="89">
        <v>133171</v>
      </c>
      <c r="F277" s="89">
        <v>22434</v>
      </c>
      <c r="G277" s="89">
        <v>799675</v>
      </c>
      <c r="H277" s="90" t="s">
        <v>884</v>
      </c>
      <c r="I277" s="91"/>
    </row>
    <row r="278" spans="1:10" x14ac:dyDescent="0.2">
      <c r="A278" s="88" t="s">
        <v>879</v>
      </c>
      <c r="B278" s="88" t="s">
        <v>347</v>
      </c>
      <c r="C278" s="88" t="s">
        <v>308</v>
      </c>
      <c r="D278" s="89">
        <v>-3013110.15</v>
      </c>
      <c r="E278" s="89">
        <v>455355.26</v>
      </c>
      <c r="F278" s="89">
        <v>249041.07</v>
      </c>
      <c r="G278" s="89">
        <v>-2806795.96</v>
      </c>
      <c r="H278" s="90" t="s">
        <v>885</v>
      </c>
      <c r="I278" s="91"/>
    </row>
    <row r="279" spans="1:10" x14ac:dyDescent="0.2">
      <c r="A279" s="88" t="s">
        <v>879</v>
      </c>
      <c r="B279" s="88" t="s">
        <v>822</v>
      </c>
      <c r="C279" s="88" t="s">
        <v>308</v>
      </c>
      <c r="D279" s="89">
        <v>-25059.54</v>
      </c>
      <c r="E279" s="89"/>
      <c r="F279" s="89">
        <v>43137.3</v>
      </c>
      <c r="G279" s="89">
        <v>-68196.84</v>
      </c>
      <c r="H279" s="90" t="s">
        <v>1084</v>
      </c>
      <c r="I279" s="91"/>
    </row>
    <row r="280" spans="1:10" x14ac:dyDescent="0.2">
      <c r="A280" s="88" t="s">
        <v>879</v>
      </c>
      <c r="B280" s="88" t="s">
        <v>343</v>
      </c>
      <c r="C280" s="88" t="s">
        <v>308</v>
      </c>
      <c r="D280" s="89">
        <v>-19634001.109999999</v>
      </c>
      <c r="E280" s="89">
        <v>14698291.050000001</v>
      </c>
      <c r="F280" s="89">
        <v>13749475.75</v>
      </c>
      <c r="G280" s="89">
        <v>-18685185.809999999</v>
      </c>
      <c r="H280" s="90" t="s">
        <v>886</v>
      </c>
      <c r="I280" s="91"/>
    </row>
    <row r="281" spans="1:10" x14ac:dyDescent="0.2">
      <c r="A281" s="88" t="s">
        <v>887</v>
      </c>
      <c r="B281" s="88" t="s">
        <v>307</v>
      </c>
      <c r="C281" s="88" t="s">
        <v>308</v>
      </c>
      <c r="D281" s="89">
        <v>-5641192</v>
      </c>
      <c r="E281" s="89"/>
      <c r="F281" s="89">
        <v>1061135</v>
      </c>
      <c r="G281" s="89">
        <v>-6702327</v>
      </c>
      <c r="H281" s="90" t="s">
        <v>888</v>
      </c>
      <c r="I281" s="91"/>
    </row>
    <row r="282" spans="1:10" x14ac:dyDescent="0.2">
      <c r="A282" s="88" t="s">
        <v>887</v>
      </c>
      <c r="B282" s="88" t="s">
        <v>343</v>
      </c>
      <c r="C282" s="88" t="s">
        <v>308</v>
      </c>
      <c r="D282" s="89">
        <v>-5641192</v>
      </c>
      <c r="E282" s="89"/>
      <c r="F282" s="89">
        <v>1061135</v>
      </c>
      <c r="G282" s="89">
        <v>-6702327</v>
      </c>
      <c r="H282" s="90" t="s">
        <v>889</v>
      </c>
      <c r="I282" s="91"/>
    </row>
    <row r="283" spans="1:10" x14ac:dyDescent="0.2">
      <c r="A283" s="88" t="s">
        <v>890</v>
      </c>
      <c r="B283" s="88" t="s">
        <v>307</v>
      </c>
      <c r="C283" s="88" t="s">
        <v>308</v>
      </c>
      <c r="D283" s="89">
        <v>-437640</v>
      </c>
      <c r="E283" s="89">
        <v>437640</v>
      </c>
      <c r="F283" s="89">
        <v>350296</v>
      </c>
      <c r="G283" s="89">
        <v>-350296</v>
      </c>
      <c r="H283" s="90" t="s">
        <v>891</v>
      </c>
      <c r="I283" s="91"/>
    </row>
    <row r="284" spans="1:10" x14ac:dyDescent="0.2">
      <c r="A284" s="88" t="s">
        <v>890</v>
      </c>
      <c r="B284" s="88" t="s">
        <v>343</v>
      </c>
      <c r="C284" s="88" t="s">
        <v>308</v>
      </c>
      <c r="D284" s="89">
        <v>-437640</v>
      </c>
      <c r="E284" s="89">
        <v>437640</v>
      </c>
      <c r="F284" s="89">
        <v>350296</v>
      </c>
      <c r="G284" s="89">
        <v>-350296</v>
      </c>
      <c r="H284" s="90" t="s">
        <v>892</v>
      </c>
      <c r="I284" s="91"/>
    </row>
    <row r="285" spans="1:10" x14ac:dyDescent="0.2">
      <c r="A285" s="88" t="s">
        <v>1085</v>
      </c>
      <c r="B285" s="88" t="s">
        <v>380</v>
      </c>
      <c r="C285" s="88" t="s">
        <v>308</v>
      </c>
      <c r="D285" s="89"/>
      <c r="E285" s="89">
        <v>24171798</v>
      </c>
      <c r="F285" s="89">
        <v>24171798</v>
      </c>
      <c r="G285" s="89"/>
      <c r="H285" s="90" t="s">
        <v>1086</v>
      </c>
      <c r="I285" s="91"/>
    </row>
    <row r="286" spans="1:10" x14ac:dyDescent="0.2">
      <c r="A286" s="88" t="s">
        <v>1085</v>
      </c>
      <c r="B286" s="88" t="s">
        <v>343</v>
      </c>
      <c r="C286" s="88" t="s">
        <v>308</v>
      </c>
      <c r="D286" s="89"/>
      <c r="E286" s="89">
        <v>24171798</v>
      </c>
      <c r="F286" s="89">
        <v>24171798</v>
      </c>
      <c r="G286" s="89"/>
      <c r="H286" s="90" t="s">
        <v>1087</v>
      </c>
      <c r="I286" s="91"/>
    </row>
    <row r="287" spans="1:10" ht="13.5" thickBot="1" x14ac:dyDescent="0.25">
      <c r="A287" s="88" t="s">
        <v>1088</v>
      </c>
      <c r="B287" s="88" t="s">
        <v>343</v>
      </c>
      <c r="C287" s="88" t="s">
        <v>308</v>
      </c>
      <c r="D287" s="89">
        <v>-146134442.68000001</v>
      </c>
      <c r="E287" s="89">
        <v>86908326.620000005</v>
      </c>
      <c r="F287" s="89">
        <v>62567811.060000002</v>
      </c>
      <c r="G287" s="89">
        <v>-121793927.12</v>
      </c>
      <c r="H287" s="90" t="s">
        <v>1089</v>
      </c>
      <c r="I287" s="91"/>
    </row>
    <row r="288" spans="1:10" x14ac:dyDescent="0.2">
      <c r="A288" s="467" t="s">
        <v>893</v>
      </c>
      <c r="B288" s="468" t="s">
        <v>347</v>
      </c>
      <c r="C288" s="468" t="s">
        <v>307</v>
      </c>
      <c r="D288" s="469"/>
      <c r="E288" s="469">
        <v>3241134.2</v>
      </c>
      <c r="F288" s="469"/>
      <c r="G288" s="469">
        <v>3241134.2</v>
      </c>
      <c r="H288" s="470" t="s">
        <v>1040</v>
      </c>
      <c r="I288" s="471"/>
      <c r="J288" s="472"/>
    </row>
    <row r="289" spans="1:10" x14ac:dyDescent="0.2">
      <c r="A289" s="473" t="s">
        <v>893</v>
      </c>
      <c r="B289" s="388" t="s">
        <v>347</v>
      </c>
      <c r="C289" s="388" t="s">
        <v>319</v>
      </c>
      <c r="E289" s="389">
        <v>196268.32</v>
      </c>
      <c r="G289" s="389">
        <v>196268.32</v>
      </c>
      <c r="H289" s="390" t="s">
        <v>1055</v>
      </c>
      <c r="J289" s="474"/>
    </row>
    <row r="290" spans="1:10" x14ac:dyDescent="0.2">
      <c r="A290" s="473" t="s">
        <v>893</v>
      </c>
      <c r="B290" s="388" t="s">
        <v>347</v>
      </c>
      <c r="C290" s="388" t="s">
        <v>883</v>
      </c>
      <c r="E290" s="389">
        <v>274075.3</v>
      </c>
      <c r="G290" s="389">
        <v>274075.3</v>
      </c>
      <c r="H290" s="390" t="s">
        <v>1041</v>
      </c>
      <c r="J290" s="474"/>
    </row>
    <row r="291" spans="1:10" x14ac:dyDescent="0.2">
      <c r="A291" s="473" t="s">
        <v>893</v>
      </c>
      <c r="B291" s="388" t="s">
        <v>347</v>
      </c>
      <c r="C291" s="388" t="s">
        <v>347</v>
      </c>
      <c r="E291" s="389">
        <v>16980</v>
      </c>
      <c r="G291" s="389">
        <v>16980</v>
      </c>
      <c r="H291" s="390" t="s">
        <v>1042</v>
      </c>
      <c r="J291" s="474"/>
    </row>
    <row r="292" spans="1:10" x14ac:dyDescent="0.2">
      <c r="A292" s="473" t="s">
        <v>893</v>
      </c>
      <c r="B292" s="388" t="s">
        <v>347</v>
      </c>
      <c r="C292" s="388" t="s">
        <v>859</v>
      </c>
      <c r="E292" s="389">
        <v>412492.09</v>
      </c>
      <c r="G292" s="389">
        <v>412492.09</v>
      </c>
      <c r="H292" s="390" t="s">
        <v>1046</v>
      </c>
      <c r="J292" s="474"/>
    </row>
    <row r="293" spans="1:10" x14ac:dyDescent="0.2">
      <c r="A293" s="461" t="s">
        <v>893</v>
      </c>
      <c r="B293" s="88" t="s">
        <v>347</v>
      </c>
      <c r="C293" s="88" t="s">
        <v>308</v>
      </c>
      <c r="D293" s="89"/>
      <c r="E293" s="89">
        <v>4140949.91</v>
      </c>
      <c r="F293" s="89"/>
      <c r="G293" s="402">
        <v>4140949.91</v>
      </c>
      <c r="H293" s="90" t="s">
        <v>725</v>
      </c>
      <c r="I293" s="91"/>
      <c r="J293" s="474"/>
    </row>
    <row r="294" spans="1:10" x14ac:dyDescent="0.2">
      <c r="A294" s="473" t="s">
        <v>893</v>
      </c>
      <c r="B294" s="388" t="s">
        <v>947</v>
      </c>
      <c r="C294" s="388" t="s">
        <v>307</v>
      </c>
      <c r="E294" s="389">
        <v>5490898.21</v>
      </c>
      <c r="G294" s="389">
        <v>5490898.21</v>
      </c>
      <c r="H294" s="390" t="s">
        <v>1040</v>
      </c>
      <c r="J294" s="474"/>
    </row>
    <row r="295" spans="1:10" x14ac:dyDescent="0.2">
      <c r="A295" s="473" t="s">
        <v>893</v>
      </c>
      <c r="B295" s="388" t="s">
        <v>947</v>
      </c>
      <c r="C295" s="388" t="s">
        <v>319</v>
      </c>
      <c r="E295" s="389">
        <v>923947.35</v>
      </c>
      <c r="G295" s="389">
        <v>923947.35</v>
      </c>
      <c r="H295" s="390" t="s">
        <v>1055</v>
      </c>
      <c r="J295" s="474"/>
    </row>
    <row r="296" spans="1:10" x14ac:dyDescent="0.2">
      <c r="A296" s="473" t="s">
        <v>893</v>
      </c>
      <c r="B296" s="388" t="s">
        <v>947</v>
      </c>
      <c r="C296" s="388" t="s">
        <v>883</v>
      </c>
      <c r="E296" s="389">
        <v>313292.53999999998</v>
      </c>
      <c r="G296" s="389">
        <v>313292.53999999998</v>
      </c>
      <c r="H296" s="390" t="s">
        <v>1041</v>
      </c>
      <c r="J296" s="474"/>
    </row>
    <row r="297" spans="1:10" x14ac:dyDescent="0.2">
      <c r="A297" s="473" t="s">
        <v>893</v>
      </c>
      <c r="B297" s="388" t="s">
        <v>947</v>
      </c>
      <c r="C297" s="388" t="s">
        <v>347</v>
      </c>
      <c r="E297" s="389">
        <v>24387.29</v>
      </c>
      <c r="G297" s="389">
        <v>24387.29</v>
      </c>
      <c r="H297" s="390" t="s">
        <v>1042</v>
      </c>
      <c r="J297" s="474"/>
    </row>
    <row r="298" spans="1:10" x14ac:dyDescent="0.2">
      <c r="A298" s="473" t="s">
        <v>893</v>
      </c>
      <c r="B298" s="388" t="s">
        <v>947</v>
      </c>
      <c r="C298" s="388" t="s">
        <v>859</v>
      </c>
      <c r="E298" s="389">
        <v>992096.01</v>
      </c>
      <c r="G298" s="389">
        <v>992096.01</v>
      </c>
      <c r="H298" s="390" t="s">
        <v>1046</v>
      </c>
      <c r="J298" s="474"/>
    </row>
    <row r="299" spans="1:10" x14ac:dyDescent="0.2">
      <c r="A299" s="461" t="s">
        <v>893</v>
      </c>
      <c r="B299" s="88" t="s">
        <v>947</v>
      </c>
      <c r="C299" s="88" t="s">
        <v>308</v>
      </c>
      <c r="D299" s="89"/>
      <c r="E299" s="89">
        <v>7744621.4000000004</v>
      </c>
      <c r="F299" s="89"/>
      <c r="G299" s="402">
        <v>7744621.4000000004</v>
      </c>
      <c r="H299" s="90" t="s">
        <v>726</v>
      </c>
      <c r="I299" s="404">
        <f>G293+G299</f>
        <v>11885571.310000001</v>
      </c>
      <c r="J299" s="474"/>
    </row>
    <row r="300" spans="1:10" x14ac:dyDescent="0.2">
      <c r="A300" s="473" t="s">
        <v>893</v>
      </c>
      <c r="B300" s="388" t="s">
        <v>822</v>
      </c>
      <c r="C300" s="388" t="s">
        <v>330</v>
      </c>
      <c r="E300" s="389">
        <v>40500</v>
      </c>
      <c r="G300" s="389">
        <v>40500</v>
      </c>
      <c r="H300" s="390" t="s">
        <v>1069</v>
      </c>
      <c r="J300" s="474"/>
    </row>
    <row r="301" spans="1:10" x14ac:dyDescent="0.2">
      <c r="A301" s="473" t="s">
        <v>893</v>
      </c>
      <c r="B301" s="388" t="s">
        <v>822</v>
      </c>
      <c r="C301" s="388" t="s">
        <v>332</v>
      </c>
      <c r="E301" s="389">
        <v>197799</v>
      </c>
      <c r="G301" s="389">
        <v>197799</v>
      </c>
      <c r="H301" s="390" t="s">
        <v>1050</v>
      </c>
      <c r="J301" s="474"/>
    </row>
    <row r="302" spans="1:10" x14ac:dyDescent="0.2">
      <c r="A302" s="473" t="s">
        <v>893</v>
      </c>
      <c r="B302" s="388" t="s">
        <v>822</v>
      </c>
      <c r="C302" s="388" t="s">
        <v>1047</v>
      </c>
      <c r="E302" s="389">
        <v>857890</v>
      </c>
      <c r="G302" s="389">
        <v>857890</v>
      </c>
      <c r="H302" s="390" t="s">
        <v>1048</v>
      </c>
      <c r="J302" s="474"/>
    </row>
    <row r="303" spans="1:10" x14ac:dyDescent="0.2">
      <c r="A303" s="461" t="s">
        <v>893</v>
      </c>
      <c r="B303" s="88" t="s">
        <v>822</v>
      </c>
      <c r="C303" s="88" t="s">
        <v>308</v>
      </c>
      <c r="D303" s="89"/>
      <c r="E303" s="89">
        <v>1096189</v>
      </c>
      <c r="F303" s="89"/>
      <c r="G303" s="478">
        <v>1096189</v>
      </c>
      <c r="H303" s="90" t="s">
        <v>895</v>
      </c>
      <c r="I303" s="91"/>
      <c r="J303" s="474"/>
    </row>
    <row r="304" spans="1:10" x14ac:dyDescent="0.2">
      <c r="A304" s="473" t="s">
        <v>893</v>
      </c>
      <c r="B304" s="388" t="s">
        <v>1090</v>
      </c>
      <c r="C304" s="388" t="s">
        <v>332</v>
      </c>
      <c r="E304" s="389">
        <v>71625</v>
      </c>
      <c r="G304" s="389">
        <v>71625</v>
      </c>
      <c r="H304" s="390" t="s">
        <v>1050</v>
      </c>
      <c r="J304" s="474"/>
    </row>
    <row r="305" spans="1:10" x14ac:dyDescent="0.2">
      <c r="A305" s="461" t="s">
        <v>893</v>
      </c>
      <c r="B305" s="88" t="s">
        <v>1090</v>
      </c>
      <c r="C305" s="88" t="s">
        <v>308</v>
      </c>
      <c r="D305" s="89"/>
      <c r="E305" s="89">
        <v>71625</v>
      </c>
      <c r="F305" s="89"/>
      <c r="G305" s="478">
        <v>71625</v>
      </c>
      <c r="H305" s="90" t="s">
        <v>1091</v>
      </c>
      <c r="I305" s="91"/>
      <c r="J305" s="474"/>
    </row>
    <row r="306" spans="1:10" x14ac:dyDescent="0.2">
      <c r="A306" s="473" t="s">
        <v>893</v>
      </c>
      <c r="B306" s="388" t="s">
        <v>698</v>
      </c>
      <c r="C306" s="388" t="s">
        <v>307</v>
      </c>
      <c r="E306" s="389">
        <v>3920</v>
      </c>
      <c r="G306" s="389">
        <v>3920</v>
      </c>
      <c r="H306" s="390" t="s">
        <v>1040</v>
      </c>
      <c r="J306" s="474"/>
    </row>
    <row r="307" spans="1:10" x14ac:dyDescent="0.2">
      <c r="A307" s="473" t="s">
        <v>893</v>
      </c>
      <c r="B307" s="388" t="s">
        <v>698</v>
      </c>
      <c r="C307" s="388" t="s">
        <v>883</v>
      </c>
      <c r="E307" s="389">
        <v>2400</v>
      </c>
      <c r="G307" s="389">
        <v>2400</v>
      </c>
      <c r="H307" s="390" t="s">
        <v>1041</v>
      </c>
      <c r="J307" s="474"/>
    </row>
    <row r="308" spans="1:10" x14ac:dyDescent="0.2">
      <c r="A308" s="473" t="s">
        <v>893</v>
      </c>
      <c r="B308" s="388" t="s">
        <v>698</v>
      </c>
      <c r="C308" s="388" t="s">
        <v>332</v>
      </c>
      <c r="E308" s="389">
        <v>1500</v>
      </c>
      <c r="G308" s="389">
        <v>1500</v>
      </c>
      <c r="H308" s="390" t="s">
        <v>1050</v>
      </c>
      <c r="J308" s="474"/>
    </row>
    <row r="309" spans="1:10" x14ac:dyDescent="0.2">
      <c r="A309" s="473" t="s">
        <v>893</v>
      </c>
      <c r="B309" s="388" t="s">
        <v>698</v>
      </c>
      <c r="C309" s="388" t="s">
        <v>859</v>
      </c>
      <c r="E309" s="389">
        <v>2640</v>
      </c>
      <c r="G309" s="389">
        <v>2640</v>
      </c>
      <c r="H309" s="390" t="s">
        <v>1046</v>
      </c>
      <c r="J309" s="474"/>
    </row>
    <row r="310" spans="1:10" x14ac:dyDescent="0.2">
      <c r="A310" s="473" t="s">
        <v>893</v>
      </c>
      <c r="B310" s="388" t="s">
        <v>698</v>
      </c>
      <c r="C310" s="388" t="s">
        <v>1052</v>
      </c>
      <c r="E310" s="389">
        <v>120</v>
      </c>
      <c r="G310" s="389">
        <v>120</v>
      </c>
      <c r="H310" s="390" t="s">
        <v>1053</v>
      </c>
      <c r="J310" s="474"/>
    </row>
    <row r="311" spans="1:10" x14ac:dyDescent="0.2">
      <c r="A311" s="461" t="s">
        <v>893</v>
      </c>
      <c r="B311" s="88" t="s">
        <v>698</v>
      </c>
      <c r="C311" s="88" t="s">
        <v>308</v>
      </c>
      <c r="D311" s="89"/>
      <c r="E311" s="89">
        <v>10580</v>
      </c>
      <c r="F311" s="89"/>
      <c r="G311" s="478">
        <v>10580</v>
      </c>
      <c r="H311" s="90" t="s">
        <v>727</v>
      </c>
      <c r="I311" s="482">
        <f>G303+G305+G311</f>
        <v>1178394</v>
      </c>
      <c r="J311" s="474"/>
    </row>
    <row r="312" spans="1:10" x14ac:dyDescent="0.2">
      <c r="A312" s="473" t="s">
        <v>893</v>
      </c>
      <c r="B312" s="388" t="s">
        <v>840</v>
      </c>
      <c r="C312" s="388" t="s">
        <v>307</v>
      </c>
      <c r="E312" s="389">
        <v>18566</v>
      </c>
      <c r="G312" s="389">
        <v>18566</v>
      </c>
      <c r="H312" s="390" t="s">
        <v>1040</v>
      </c>
      <c r="J312" s="474"/>
    </row>
    <row r="313" spans="1:10" x14ac:dyDescent="0.2">
      <c r="A313" s="473" t="s">
        <v>893</v>
      </c>
      <c r="B313" s="388" t="s">
        <v>840</v>
      </c>
      <c r="C313" s="388" t="s">
        <v>859</v>
      </c>
      <c r="E313" s="389">
        <v>9788</v>
      </c>
      <c r="G313" s="389">
        <v>9788</v>
      </c>
      <c r="H313" s="390" t="s">
        <v>1046</v>
      </c>
      <c r="J313" s="474"/>
    </row>
    <row r="314" spans="1:10" x14ac:dyDescent="0.2">
      <c r="A314" s="473" t="s">
        <v>893</v>
      </c>
      <c r="B314" s="388" t="s">
        <v>840</v>
      </c>
      <c r="C314" s="388" t="s">
        <v>1052</v>
      </c>
      <c r="E314" s="389">
        <v>52920</v>
      </c>
      <c r="G314" s="389">
        <v>52920</v>
      </c>
      <c r="H314" s="390" t="s">
        <v>1053</v>
      </c>
      <c r="J314" s="474"/>
    </row>
    <row r="315" spans="1:10" x14ac:dyDescent="0.2">
      <c r="A315" s="461" t="s">
        <v>893</v>
      </c>
      <c r="B315" s="88" t="s">
        <v>840</v>
      </c>
      <c r="C315" s="88" t="s">
        <v>308</v>
      </c>
      <c r="D315" s="89"/>
      <c r="E315" s="89">
        <v>81274</v>
      </c>
      <c r="F315" s="89"/>
      <c r="G315" s="481">
        <v>81274</v>
      </c>
      <c r="H315" s="90" t="s">
        <v>728</v>
      </c>
      <c r="I315" s="483">
        <f>G315</f>
        <v>81274</v>
      </c>
      <c r="J315" s="474"/>
    </row>
    <row r="316" spans="1:10" ht="13.5" thickBot="1" x14ac:dyDescent="0.25">
      <c r="A316" s="463" t="s">
        <v>893</v>
      </c>
      <c r="B316" s="464" t="s">
        <v>343</v>
      </c>
      <c r="C316" s="464" t="s">
        <v>308</v>
      </c>
      <c r="D316" s="465"/>
      <c r="E316" s="465">
        <v>13145239.310000001</v>
      </c>
      <c r="F316" s="465"/>
      <c r="G316" s="465">
        <v>13145239.310000001</v>
      </c>
      <c r="H316" s="466" t="s">
        <v>896</v>
      </c>
      <c r="I316" s="484">
        <f>I299+I311+I315</f>
        <v>13145239.310000001</v>
      </c>
      <c r="J316" s="476"/>
    </row>
    <row r="317" spans="1:10" x14ac:dyDescent="0.2">
      <c r="A317" s="467" t="s">
        <v>897</v>
      </c>
      <c r="B317" s="468" t="s">
        <v>307</v>
      </c>
      <c r="C317" s="468" t="s">
        <v>484</v>
      </c>
      <c r="D317" s="469"/>
      <c r="E317" s="469"/>
      <c r="F317" s="469">
        <v>1958054.59</v>
      </c>
      <c r="G317" s="469">
        <v>-1958054.59</v>
      </c>
      <c r="H317" s="470" t="s">
        <v>1054</v>
      </c>
      <c r="I317" s="471"/>
      <c r="J317" s="472"/>
    </row>
    <row r="318" spans="1:10" x14ac:dyDescent="0.2">
      <c r="A318" s="461" t="s">
        <v>897</v>
      </c>
      <c r="B318" s="88" t="s">
        <v>307</v>
      </c>
      <c r="C318" s="88" t="s">
        <v>308</v>
      </c>
      <c r="D318" s="89"/>
      <c r="E318" s="89"/>
      <c r="F318" s="89">
        <v>1958054.59</v>
      </c>
      <c r="G318" s="89">
        <v>-1958054.59</v>
      </c>
      <c r="H318" s="90" t="s">
        <v>898</v>
      </c>
      <c r="I318" s="91"/>
      <c r="J318" s="474"/>
    </row>
    <row r="319" spans="1:10" x14ac:dyDescent="0.2">
      <c r="A319" s="461" t="s">
        <v>897</v>
      </c>
      <c r="B319" s="88" t="s">
        <v>343</v>
      </c>
      <c r="C319" s="88" t="s">
        <v>308</v>
      </c>
      <c r="D319" s="89"/>
      <c r="E319" s="89"/>
      <c r="F319" s="89">
        <v>1958054.59</v>
      </c>
      <c r="G319" s="89">
        <v>-1958054.59</v>
      </c>
      <c r="H319" s="90" t="s">
        <v>899</v>
      </c>
      <c r="I319" s="485" t="s">
        <v>1124</v>
      </c>
      <c r="J319" s="474"/>
    </row>
    <row r="320" spans="1:10" x14ac:dyDescent="0.2">
      <c r="A320" s="473" t="s">
        <v>900</v>
      </c>
      <c r="B320" s="388" t="s">
        <v>307</v>
      </c>
      <c r="C320" s="388" t="s">
        <v>307</v>
      </c>
      <c r="E320" s="389">
        <v>10288200</v>
      </c>
      <c r="G320" s="389">
        <v>10288200</v>
      </c>
      <c r="H320" s="390" t="s">
        <v>1040</v>
      </c>
      <c r="J320" s="474"/>
    </row>
    <row r="321" spans="1:10" x14ac:dyDescent="0.2">
      <c r="A321" s="473" t="s">
        <v>900</v>
      </c>
      <c r="B321" s="388" t="s">
        <v>307</v>
      </c>
      <c r="C321" s="388" t="s">
        <v>319</v>
      </c>
      <c r="E321" s="389">
        <v>1231000</v>
      </c>
      <c r="G321" s="389">
        <v>1231000</v>
      </c>
      <c r="H321" s="390" t="s">
        <v>1055</v>
      </c>
      <c r="I321" s="487" t="s">
        <v>1125</v>
      </c>
      <c r="J321" s="474"/>
    </row>
    <row r="322" spans="1:10" x14ac:dyDescent="0.2">
      <c r="A322" s="473" t="s">
        <v>900</v>
      </c>
      <c r="B322" s="388" t="s">
        <v>307</v>
      </c>
      <c r="C322" s="388" t="s">
        <v>883</v>
      </c>
      <c r="E322" s="389">
        <v>510084</v>
      </c>
      <c r="G322" s="389">
        <v>510084</v>
      </c>
      <c r="H322" s="390" t="s">
        <v>1041</v>
      </c>
      <c r="J322" s="474"/>
    </row>
    <row r="323" spans="1:10" x14ac:dyDescent="0.2">
      <c r="A323" s="473" t="s">
        <v>900</v>
      </c>
      <c r="B323" s="388" t="s">
        <v>307</v>
      </c>
      <c r="C323" s="388" t="s">
        <v>347</v>
      </c>
      <c r="E323" s="389">
        <v>6000</v>
      </c>
      <c r="G323" s="389">
        <v>6000</v>
      </c>
      <c r="H323" s="390" t="s">
        <v>1042</v>
      </c>
      <c r="J323" s="474"/>
    </row>
    <row r="324" spans="1:10" x14ac:dyDescent="0.2">
      <c r="A324" s="473" t="s">
        <v>900</v>
      </c>
      <c r="B324" s="388" t="s">
        <v>307</v>
      </c>
      <c r="C324" s="388" t="s">
        <v>1043</v>
      </c>
      <c r="E324" s="389">
        <v>4000</v>
      </c>
      <c r="G324" s="389">
        <v>4000</v>
      </c>
      <c r="H324" s="390" t="s">
        <v>1044</v>
      </c>
      <c r="J324" s="474"/>
    </row>
    <row r="325" spans="1:10" x14ac:dyDescent="0.2">
      <c r="A325" s="461" t="s">
        <v>900</v>
      </c>
      <c r="B325" s="88" t="s">
        <v>307</v>
      </c>
      <c r="C325" s="88" t="s">
        <v>308</v>
      </c>
      <c r="D325" s="89"/>
      <c r="E325" s="89">
        <v>12039284</v>
      </c>
      <c r="F325" s="89"/>
      <c r="G325" s="89">
        <v>12039284</v>
      </c>
      <c r="H325" s="90" t="s">
        <v>901</v>
      </c>
      <c r="I325" s="91"/>
      <c r="J325" s="474"/>
    </row>
    <row r="326" spans="1:10" x14ac:dyDescent="0.2">
      <c r="A326" s="473" t="s">
        <v>900</v>
      </c>
      <c r="B326" s="388" t="s">
        <v>319</v>
      </c>
      <c r="C326" s="388" t="s">
        <v>484</v>
      </c>
      <c r="E326" s="389">
        <v>1076220</v>
      </c>
      <c r="G326" s="389">
        <v>1076220</v>
      </c>
      <c r="H326" s="390" t="s">
        <v>1054</v>
      </c>
      <c r="J326" s="474"/>
    </row>
    <row r="327" spans="1:10" x14ac:dyDescent="0.2">
      <c r="A327" s="461" t="s">
        <v>900</v>
      </c>
      <c r="B327" s="88" t="s">
        <v>319</v>
      </c>
      <c r="C327" s="88" t="s">
        <v>308</v>
      </c>
      <c r="D327" s="89"/>
      <c r="E327" s="89">
        <v>1076220</v>
      </c>
      <c r="F327" s="89"/>
      <c r="G327" s="89">
        <v>1076220</v>
      </c>
      <c r="H327" s="90" t="s">
        <v>902</v>
      </c>
      <c r="I327" s="91"/>
      <c r="J327" s="474"/>
    </row>
    <row r="328" spans="1:10" x14ac:dyDescent="0.2">
      <c r="A328" s="473" t="s">
        <v>900</v>
      </c>
      <c r="B328" s="388" t="s">
        <v>347</v>
      </c>
      <c r="C328" s="388" t="s">
        <v>484</v>
      </c>
      <c r="E328" s="389">
        <v>292178.37</v>
      </c>
      <c r="G328" s="389">
        <v>292178.37</v>
      </c>
      <c r="H328" s="390" t="s">
        <v>1054</v>
      </c>
      <c r="J328" s="474"/>
    </row>
    <row r="329" spans="1:10" x14ac:dyDescent="0.2">
      <c r="A329" s="461" t="s">
        <v>900</v>
      </c>
      <c r="B329" s="88" t="s">
        <v>347</v>
      </c>
      <c r="C329" s="88" t="s">
        <v>308</v>
      </c>
      <c r="D329" s="89"/>
      <c r="E329" s="89">
        <v>292178.37</v>
      </c>
      <c r="F329" s="89"/>
      <c r="G329" s="89">
        <v>292178.37</v>
      </c>
      <c r="H329" s="90" t="s">
        <v>903</v>
      </c>
      <c r="I329" s="91"/>
      <c r="J329" s="474"/>
    </row>
    <row r="330" spans="1:10" x14ac:dyDescent="0.2">
      <c r="A330" s="461" t="s">
        <v>900</v>
      </c>
      <c r="B330" s="88" t="s">
        <v>343</v>
      </c>
      <c r="C330" s="88" t="s">
        <v>308</v>
      </c>
      <c r="D330" s="89"/>
      <c r="E330" s="89">
        <v>13407682.369999999</v>
      </c>
      <c r="F330" s="89"/>
      <c r="G330" s="89">
        <v>13407682.369999999</v>
      </c>
      <c r="H330" s="90" t="s">
        <v>904</v>
      </c>
      <c r="I330" s="91"/>
      <c r="J330" s="474"/>
    </row>
    <row r="331" spans="1:10" x14ac:dyDescent="0.2">
      <c r="A331" s="473" t="s">
        <v>905</v>
      </c>
      <c r="B331" s="388" t="s">
        <v>307</v>
      </c>
      <c r="C331" s="388" t="s">
        <v>484</v>
      </c>
      <c r="F331" s="389">
        <v>81214.789999999994</v>
      </c>
      <c r="G331" s="389">
        <v>-81214.789999999994</v>
      </c>
      <c r="H331" s="390" t="s">
        <v>1054</v>
      </c>
      <c r="J331" s="474"/>
    </row>
    <row r="332" spans="1:10" x14ac:dyDescent="0.2">
      <c r="A332" s="461" t="s">
        <v>905</v>
      </c>
      <c r="B332" s="88" t="s">
        <v>307</v>
      </c>
      <c r="C332" s="88" t="s">
        <v>308</v>
      </c>
      <c r="D332" s="89"/>
      <c r="E332" s="89"/>
      <c r="F332" s="89">
        <v>81214.789999999994</v>
      </c>
      <c r="G332" s="89">
        <v>-81214.789999999994</v>
      </c>
      <c r="H332" s="90" t="s">
        <v>732</v>
      </c>
      <c r="I332" s="91"/>
      <c r="J332" s="474"/>
    </row>
    <row r="333" spans="1:10" x14ac:dyDescent="0.2">
      <c r="A333" s="473" t="s">
        <v>905</v>
      </c>
      <c r="B333" s="388" t="s">
        <v>319</v>
      </c>
      <c r="C333" s="388" t="s">
        <v>484</v>
      </c>
      <c r="F333" s="389">
        <v>133171</v>
      </c>
      <c r="G333" s="389">
        <v>-133171</v>
      </c>
      <c r="H333" s="390" t="s">
        <v>1054</v>
      </c>
      <c r="J333" s="474"/>
    </row>
    <row r="334" spans="1:10" x14ac:dyDescent="0.2">
      <c r="A334" s="461" t="s">
        <v>905</v>
      </c>
      <c r="B334" s="88" t="s">
        <v>319</v>
      </c>
      <c r="C334" s="88" t="s">
        <v>308</v>
      </c>
      <c r="D334" s="89"/>
      <c r="E334" s="89"/>
      <c r="F334" s="89">
        <v>133171</v>
      </c>
      <c r="G334" s="89">
        <v>-133171</v>
      </c>
      <c r="H334" s="90" t="s">
        <v>733</v>
      </c>
      <c r="I334" s="91"/>
      <c r="J334" s="474"/>
    </row>
    <row r="335" spans="1:10" x14ac:dyDescent="0.2">
      <c r="A335" s="461" t="s">
        <v>905</v>
      </c>
      <c r="B335" s="88" t="s">
        <v>343</v>
      </c>
      <c r="C335" s="88" t="s">
        <v>308</v>
      </c>
      <c r="D335" s="89"/>
      <c r="E335" s="89"/>
      <c r="F335" s="89">
        <v>214385.79</v>
      </c>
      <c r="G335" s="402">
        <v>-214385.79</v>
      </c>
      <c r="H335" s="90" t="s">
        <v>908</v>
      </c>
      <c r="I335" s="91"/>
      <c r="J335" s="474"/>
    </row>
    <row r="336" spans="1:10" x14ac:dyDescent="0.2">
      <c r="A336" s="473" t="s">
        <v>909</v>
      </c>
      <c r="B336" s="388" t="s">
        <v>307</v>
      </c>
      <c r="C336" s="388" t="s">
        <v>484</v>
      </c>
      <c r="E336" s="389">
        <v>4733549.88</v>
      </c>
      <c r="G336" s="389">
        <v>4733549.88</v>
      </c>
      <c r="H336" s="390" t="s">
        <v>1054</v>
      </c>
      <c r="J336" s="474"/>
    </row>
    <row r="337" spans="1:10" x14ac:dyDescent="0.2">
      <c r="A337" s="461" t="s">
        <v>909</v>
      </c>
      <c r="B337" s="88" t="s">
        <v>307</v>
      </c>
      <c r="C337" s="88" t="s">
        <v>308</v>
      </c>
      <c r="D337" s="89"/>
      <c r="E337" s="89">
        <v>4733549.88</v>
      </c>
      <c r="F337" s="89"/>
      <c r="G337" s="89">
        <v>4733549.88</v>
      </c>
      <c r="H337" s="90" t="s">
        <v>910</v>
      </c>
      <c r="I337" s="91"/>
      <c r="J337" s="474"/>
    </row>
    <row r="338" spans="1:10" x14ac:dyDescent="0.2">
      <c r="A338" s="473" t="s">
        <v>909</v>
      </c>
      <c r="B338" s="388" t="s">
        <v>319</v>
      </c>
      <c r="C338" s="388" t="s">
        <v>484</v>
      </c>
      <c r="E338" s="389">
        <v>1290149</v>
      </c>
      <c r="G338" s="389">
        <v>1290149</v>
      </c>
      <c r="H338" s="390" t="s">
        <v>1054</v>
      </c>
      <c r="J338" s="474"/>
    </row>
    <row r="339" spans="1:10" x14ac:dyDescent="0.2">
      <c r="A339" s="461" t="s">
        <v>909</v>
      </c>
      <c r="B339" s="88" t="s">
        <v>319</v>
      </c>
      <c r="C339" s="88" t="s">
        <v>308</v>
      </c>
      <c r="D339" s="89"/>
      <c r="E339" s="89">
        <v>1290149</v>
      </c>
      <c r="F339" s="89"/>
      <c r="G339" s="89">
        <v>1290149</v>
      </c>
      <c r="H339" s="90" t="s">
        <v>911</v>
      </c>
      <c r="I339" s="91"/>
      <c r="J339" s="474"/>
    </row>
    <row r="340" spans="1:10" x14ac:dyDescent="0.2">
      <c r="A340" s="473" t="s">
        <v>909</v>
      </c>
      <c r="B340" s="388" t="s">
        <v>347</v>
      </c>
      <c r="C340" s="388" t="s">
        <v>484</v>
      </c>
      <c r="E340" s="389">
        <v>1501848.37</v>
      </c>
      <c r="G340" s="389">
        <v>1501848.37</v>
      </c>
      <c r="H340" s="390" t="s">
        <v>1054</v>
      </c>
      <c r="J340" s="474"/>
    </row>
    <row r="341" spans="1:10" x14ac:dyDescent="0.2">
      <c r="A341" s="461" t="s">
        <v>909</v>
      </c>
      <c r="B341" s="88" t="s">
        <v>347</v>
      </c>
      <c r="C341" s="88" t="s">
        <v>308</v>
      </c>
      <c r="D341" s="89"/>
      <c r="E341" s="89">
        <v>1501848.37</v>
      </c>
      <c r="F341" s="89"/>
      <c r="G341" s="89">
        <v>1501848.37</v>
      </c>
      <c r="H341" s="90" t="s">
        <v>614</v>
      </c>
      <c r="I341" s="91"/>
      <c r="J341" s="474"/>
    </row>
    <row r="342" spans="1:10" x14ac:dyDescent="0.2">
      <c r="A342" s="473" t="s">
        <v>909</v>
      </c>
      <c r="B342" s="388" t="s">
        <v>822</v>
      </c>
      <c r="C342" s="388" t="s">
        <v>484</v>
      </c>
      <c r="E342" s="389">
        <v>71978.289999999994</v>
      </c>
      <c r="G342" s="389">
        <v>71978.289999999994</v>
      </c>
      <c r="H342" s="390" t="s">
        <v>1054</v>
      </c>
      <c r="J342" s="474"/>
    </row>
    <row r="343" spans="1:10" x14ac:dyDescent="0.2">
      <c r="A343" s="461" t="s">
        <v>909</v>
      </c>
      <c r="B343" s="88" t="s">
        <v>822</v>
      </c>
      <c r="C343" s="88" t="s">
        <v>308</v>
      </c>
      <c r="D343" s="89"/>
      <c r="E343" s="89">
        <v>71978.289999999994</v>
      </c>
      <c r="F343" s="89"/>
      <c r="G343" s="89">
        <v>71978.289999999994</v>
      </c>
      <c r="H343" s="90" t="s">
        <v>1092</v>
      </c>
      <c r="I343" s="91"/>
      <c r="J343" s="474"/>
    </row>
    <row r="344" spans="1:10" x14ac:dyDescent="0.2">
      <c r="A344" s="461" t="s">
        <v>909</v>
      </c>
      <c r="B344" s="88" t="s">
        <v>343</v>
      </c>
      <c r="C344" s="88" t="s">
        <v>308</v>
      </c>
      <c r="D344" s="89"/>
      <c r="E344" s="89">
        <v>7597525.54</v>
      </c>
      <c r="F344" s="89"/>
      <c r="G344" s="89">
        <v>7597525.54</v>
      </c>
      <c r="H344" s="90" t="s">
        <v>912</v>
      </c>
      <c r="I344" s="91"/>
      <c r="J344" s="474"/>
    </row>
    <row r="345" spans="1:10" x14ac:dyDescent="0.2">
      <c r="A345" s="473" t="s">
        <v>913</v>
      </c>
      <c r="B345" s="388" t="s">
        <v>307</v>
      </c>
      <c r="C345" s="388" t="s">
        <v>484</v>
      </c>
      <c r="F345" s="389">
        <v>279275.90999999997</v>
      </c>
      <c r="G345" s="389">
        <v>-279275.90999999997</v>
      </c>
      <c r="H345" s="390" t="s">
        <v>1054</v>
      </c>
      <c r="J345" s="474"/>
    </row>
    <row r="346" spans="1:10" x14ac:dyDescent="0.2">
      <c r="A346" s="461" t="s">
        <v>913</v>
      </c>
      <c r="B346" s="88" t="s">
        <v>307</v>
      </c>
      <c r="C346" s="88" t="s">
        <v>308</v>
      </c>
      <c r="D346" s="89"/>
      <c r="E346" s="89"/>
      <c r="F346" s="89">
        <v>279275.90999999997</v>
      </c>
      <c r="G346" s="402">
        <v>-279275.90999999997</v>
      </c>
      <c r="H346" s="90" t="s">
        <v>734</v>
      </c>
      <c r="I346" s="91"/>
      <c r="J346" s="474"/>
    </row>
    <row r="347" spans="1:10" ht="13.5" thickBot="1" x14ac:dyDescent="0.25">
      <c r="A347" s="463" t="s">
        <v>913</v>
      </c>
      <c r="B347" s="464" t="s">
        <v>343</v>
      </c>
      <c r="C347" s="464" t="s">
        <v>308</v>
      </c>
      <c r="D347" s="465"/>
      <c r="E347" s="465"/>
      <c r="F347" s="465">
        <v>279275.90999999997</v>
      </c>
      <c r="G347" s="465">
        <v>-279275.90999999997</v>
      </c>
      <c r="H347" s="466" t="s">
        <v>915</v>
      </c>
      <c r="I347" s="475"/>
      <c r="J347" s="476"/>
    </row>
    <row r="348" spans="1:10" x14ac:dyDescent="0.2">
      <c r="A348" s="388" t="s">
        <v>916</v>
      </c>
      <c r="B348" s="388" t="s">
        <v>307</v>
      </c>
      <c r="C348" s="388" t="s">
        <v>484</v>
      </c>
      <c r="E348" s="389">
        <v>1061135</v>
      </c>
      <c r="G348" s="389">
        <v>1061135</v>
      </c>
      <c r="H348" s="390" t="s">
        <v>1054</v>
      </c>
    </row>
    <row r="349" spans="1:10" x14ac:dyDescent="0.2">
      <c r="A349" s="88" t="s">
        <v>916</v>
      </c>
      <c r="B349" s="88" t="s">
        <v>307</v>
      </c>
      <c r="C349" s="88" t="s">
        <v>308</v>
      </c>
      <c r="D349" s="89"/>
      <c r="E349" s="89">
        <v>1061135</v>
      </c>
      <c r="F349" s="89"/>
      <c r="G349" s="89">
        <v>1061135</v>
      </c>
      <c r="H349" s="90" t="s">
        <v>917</v>
      </c>
      <c r="I349" s="91"/>
    </row>
    <row r="350" spans="1:10" x14ac:dyDescent="0.2">
      <c r="A350" s="88" t="s">
        <v>916</v>
      </c>
      <c r="B350" s="88" t="s">
        <v>343</v>
      </c>
      <c r="C350" s="88" t="s">
        <v>308</v>
      </c>
      <c r="D350" s="89"/>
      <c r="E350" s="89">
        <v>1061135</v>
      </c>
      <c r="F350" s="89"/>
      <c r="G350" s="89">
        <v>1061135</v>
      </c>
      <c r="H350" s="90" t="s">
        <v>918</v>
      </c>
      <c r="I350" s="91"/>
    </row>
    <row r="351" spans="1:10" x14ac:dyDescent="0.2">
      <c r="A351" s="388" t="s">
        <v>919</v>
      </c>
      <c r="B351" s="388" t="s">
        <v>307</v>
      </c>
      <c r="C351" s="388" t="s">
        <v>484</v>
      </c>
      <c r="E351" s="389">
        <v>963528.96</v>
      </c>
      <c r="G351" s="389">
        <v>963528.96</v>
      </c>
      <c r="H351" s="390" t="s">
        <v>1054</v>
      </c>
    </row>
    <row r="352" spans="1:10" x14ac:dyDescent="0.2">
      <c r="A352" s="88" t="s">
        <v>919</v>
      </c>
      <c r="B352" s="88" t="s">
        <v>307</v>
      </c>
      <c r="C352" s="88" t="s">
        <v>308</v>
      </c>
      <c r="D352" s="89"/>
      <c r="E352" s="89">
        <v>963528.96</v>
      </c>
      <c r="F352" s="89"/>
      <c r="G352" s="89">
        <v>963528.96</v>
      </c>
      <c r="H352" s="90" t="s">
        <v>935</v>
      </c>
      <c r="I352" s="91"/>
    </row>
    <row r="353" spans="1:9" x14ac:dyDescent="0.2">
      <c r="A353" s="388" t="s">
        <v>919</v>
      </c>
      <c r="B353" s="388" t="s">
        <v>364</v>
      </c>
      <c r="C353" s="388" t="s">
        <v>307</v>
      </c>
      <c r="E353" s="389">
        <v>57984.9</v>
      </c>
      <c r="G353" s="389">
        <v>57984.9</v>
      </c>
      <c r="H353" s="390" t="s">
        <v>1040</v>
      </c>
    </row>
    <row r="354" spans="1:9" x14ac:dyDescent="0.2">
      <c r="A354" s="388" t="s">
        <v>919</v>
      </c>
      <c r="B354" s="388" t="s">
        <v>364</v>
      </c>
      <c r="C354" s="388" t="s">
        <v>883</v>
      </c>
      <c r="E354" s="389">
        <v>1993.25</v>
      </c>
      <c r="G354" s="389">
        <v>1993.25</v>
      </c>
      <c r="H354" s="390" t="s">
        <v>1041</v>
      </c>
    </row>
    <row r="355" spans="1:9" x14ac:dyDescent="0.2">
      <c r="A355" s="388" t="s">
        <v>919</v>
      </c>
      <c r="B355" s="388" t="s">
        <v>364</v>
      </c>
      <c r="C355" s="388" t="s">
        <v>347</v>
      </c>
      <c r="E355" s="389">
        <v>8609.65</v>
      </c>
      <c r="G355" s="389">
        <v>8609.65</v>
      </c>
      <c r="H355" s="390" t="s">
        <v>1042</v>
      </c>
    </row>
    <row r="356" spans="1:9" x14ac:dyDescent="0.2">
      <c r="A356" s="388" t="s">
        <v>919</v>
      </c>
      <c r="B356" s="388" t="s">
        <v>364</v>
      </c>
      <c r="C356" s="388" t="s">
        <v>1047</v>
      </c>
      <c r="E356" s="389">
        <v>6854.4</v>
      </c>
      <c r="G356" s="389">
        <v>6854.4</v>
      </c>
      <c r="H356" s="390" t="s">
        <v>1048</v>
      </c>
    </row>
    <row r="357" spans="1:9" x14ac:dyDescent="0.2">
      <c r="A357" s="388" t="s">
        <v>919</v>
      </c>
      <c r="B357" s="388" t="s">
        <v>364</v>
      </c>
      <c r="C357" s="388" t="s">
        <v>484</v>
      </c>
      <c r="E357" s="389">
        <v>465979.01</v>
      </c>
      <c r="G357" s="389">
        <v>465979.01</v>
      </c>
      <c r="H357" s="390" t="s">
        <v>1054</v>
      </c>
    </row>
    <row r="358" spans="1:9" x14ac:dyDescent="0.2">
      <c r="A358" s="88" t="s">
        <v>919</v>
      </c>
      <c r="B358" s="88" t="s">
        <v>364</v>
      </c>
      <c r="C358" s="88" t="s">
        <v>308</v>
      </c>
      <c r="D358" s="89"/>
      <c r="E358" s="89">
        <v>541421.21</v>
      </c>
      <c r="F358" s="89"/>
      <c r="G358" s="89">
        <v>541421.21</v>
      </c>
      <c r="H358" s="90" t="s">
        <v>936</v>
      </c>
      <c r="I358" s="91"/>
    </row>
    <row r="359" spans="1:9" x14ac:dyDescent="0.2">
      <c r="A359" s="388" t="s">
        <v>919</v>
      </c>
      <c r="B359" s="388" t="s">
        <v>347</v>
      </c>
      <c r="C359" s="388" t="s">
        <v>307</v>
      </c>
      <c r="E359" s="389">
        <v>1960631.86</v>
      </c>
      <c r="G359" s="389">
        <v>1960631.86</v>
      </c>
      <c r="H359" s="390" t="s">
        <v>1040</v>
      </c>
    </row>
    <row r="360" spans="1:9" x14ac:dyDescent="0.2">
      <c r="A360" s="388" t="s">
        <v>919</v>
      </c>
      <c r="B360" s="388" t="s">
        <v>347</v>
      </c>
      <c r="C360" s="388" t="s">
        <v>319</v>
      </c>
      <c r="E360" s="389">
        <v>99365.4</v>
      </c>
      <c r="G360" s="389">
        <v>99365.4</v>
      </c>
      <c r="H360" s="390" t="s">
        <v>1055</v>
      </c>
    </row>
    <row r="361" spans="1:9" x14ac:dyDescent="0.2">
      <c r="A361" s="388" t="s">
        <v>919</v>
      </c>
      <c r="B361" s="388" t="s">
        <v>347</v>
      </c>
      <c r="C361" s="388" t="s">
        <v>883</v>
      </c>
      <c r="E361" s="389">
        <v>311085.5</v>
      </c>
      <c r="G361" s="389">
        <v>311085.5</v>
      </c>
      <c r="H361" s="390" t="s">
        <v>1041</v>
      </c>
    </row>
    <row r="362" spans="1:9" x14ac:dyDescent="0.2">
      <c r="A362" s="388" t="s">
        <v>919</v>
      </c>
      <c r="B362" s="388" t="s">
        <v>347</v>
      </c>
      <c r="C362" s="388" t="s">
        <v>347</v>
      </c>
      <c r="E362" s="389">
        <v>2993.52</v>
      </c>
      <c r="G362" s="389">
        <v>2993.52</v>
      </c>
      <c r="H362" s="390" t="s">
        <v>1042</v>
      </c>
    </row>
    <row r="363" spans="1:9" x14ac:dyDescent="0.2">
      <c r="A363" s="388" t="s">
        <v>919</v>
      </c>
      <c r="B363" s="388" t="s">
        <v>347</v>
      </c>
      <c r="C363" s="388" t="s">
        <v>1043</v>
      </c>
      <c r="E363" s="389">
        <v>2222.1999999999998</v>
      </c>
      <c r="G363" s="389">
        <v>2222.1999999999998</v>
      </c>
      <c r="H363" s="390" t="s">
        <v>1044</v>
      </c>
    </row>
    <row r="364" spans="1:9" x14ac:dyDescent="0.2">
      <c r="A364" s="88" t="s">
        <v>919</v>
      </c>
      <c r="B364" s="88" t="s">
        <v>347</v>
      </c>
      <c r="C364" s="88" t="s">
        <v>308</v>
      </c>
      <c r="D364" s="89"/>
      <c r="E364" s="89">
        <v>2376298.48</v>
      </c>
      <c r="F364" s="89"/>
      <c r="G364" s="89">
        <v>2376298.48</v>
      </c>
      <c r="H364" s="90" t="s">
        <v>735</v>
      </c>
      <c r="I364" s="91"/>
    </row>
    <row r="365" spans="1:9" x14ac:dyDescent="0.2">
      <c r="A365" s="388" t="s">
        <v>919</v>
      </c>
      <c r="B365" s="388" t="s">
        <v>394</v>
      </c>
      <c r="C365" s="388" t="s">
        <v>307</v>
      </c>
      <c r="E365" s="389">
        <v>739519.33</v>
      </c>
      <c r="G365" s="389">
        <v>739519.33</v>
      </c>
      <c r="H365" s="390" t="s">
        <v>1040</v>
      </c>
    </row>
    <row r="366" spans="1:9" x14ac:dyDescent="0.2">
      <c r="A366" s="88" t="s">
        <v>919</v>
      </c>
      <c r="B366" s="88" t="s">
        <v>394</v>
      </c>
      <c r="C366" s="88" t="s">
        <v>308</v>
      </c>
      <c r="D366" s="89"/>
      <c r="E366" s="89">
        <v>739519.33</v>
      </c>
      <c r="F366" s="89"/>
      <c r="G366" s="89">
        <v>739519.33</v>
      </c>
      <c r="H366" s="90" t="s">
        <v>736</v>
      </c>
      <c r="I366" s="91"/>
    </row>
    <row r="367" spans="1:9" x14ac:dyDescent="0.2">
      <c r="A367" s="388" t="s">
        <v>919</v>
      </c>
      <c r="B367" s="388" t="s">
        <v>576</v>
      </c>
      <c r="C367" s="388" t="s">
        <v>307</v>
      </c>
      <c r="E367" s="389">
        <v>122000</v>
      </c>
      <c r="G367" s="389">
        <v>122000</v>
      </c>
      <c r="H367" s="390" t="s">
        <v>1040</v>
      </c>
    </row>
    <row r="368" spans="1:9" x14ac:dyDescent="0.2">
      <c r="A368" s="388" t="s">
        <v>919</v>
      </c>
      <c r="B368" s="388" t="s">
        <v>576</v>
      </c>
      <c r="C368" s="388" t="s">
        <v>883</v>
      </c>
      <c r="E368" s="389">
        <v>57000</v>
      </c>
      <c r="G368" s="389">
        <v>57000</v>
      </c>
      <c r="H368" s="390" t="s">
        <v>1041</v>
      </c>
    </row>
    <row r="369" spans="1:9" x14ac:dyDescent="0.2">
      <c r="A369" s="88" t="s">
        <v>919</v>
      </c>
      <c r="B369" s="88" t="s">
        <v>576</v>
      </c>
      <c r="C369" s="88" t="s">
        <v>308</v>
      </c>
      <c r="D369" s="89"/>
      <c r="E369" s="89">
        <v>179000</v>
      </c>
      <c r="F369" s="89"/>
      <c r="G369" s="89">
        <v>179000</v>
      </c>
      <c r="H369" s="90" t="s">
        <v>737</v>
      </c>
      <c r="I369" s="91"/>
    </row>
    <row r="370" spans="1:9" x14ac:dyDescent="0.2">
      <c r="A370" s="388" t="s">
        <v>919</v>
      </c>
      <c r="B370" s="388" t="s">
        <v>800</v>
      </c>
      <c r="C370" s="388" t="s">
        <v>307</v>
      </c>
      <c r="E370" s="389">
        <v>51000</v>
      </c>
      <c r="G370" s="389">
        <v>51000</v>
      </c>
      <c r="H370" s="390" t="s">
        <v>1040</v>
      </c>
    </row>
    <row r="371" spans="1:9" x14ac:dyDescent="0.2">
      <c r="A371" s="88" t="s">
        <v>919</v>
      </c>
      <c r="B371" s="88" t="s">
        <v>800</v>
      </c>
      <c r="C371" s="88" t="s">
        <v>308</v>
      </c>
      <c r="D371" s="89"/>
      <c r="E371" s="89">
        <v>51000</v>
      </c>
      <c r="F371" s="89"/>
      <c r="G371" s="89">
        <v>51000</v>
      </c>
      <c r="H371" s="90" t="s">
        <v>738</v>
      </c>
      <c r="I371" s="91"/>
    </row>
    <row r="372" spans="1:9" x14ac:dyDescent="0.2">
      <c r="A372" s="388" t="s">
        <v>919</v>
      </c>
      <c r="B372" s="388" t="s">
        <v>698</v>
      </c>
      <c r="C372" s="388" t="s">
        <v>307</v>
      </c>
      <c r="E372" s="389">
        <v>1001</v>
      </c>
      <c r="G372" s="389">
        <v>1001</v>
      </c>
      <c r="H372" s="390" t="s">
        <v>1040</v>
      </c>
    </row>
    <row r="373" spans="1:9" x14ac:dyDescent="0.2">
      <c r="A373" s="388" t="s">
        <v>919</v>
      </c>
      <c r="B373" s="388" t="s">
        <v>698</v>
      </c>
      <c r="C373" s="388" t="s">
        <v>883</v>
      </c>
      <c r="E373" s="389">
        <v>225</v>
      </c>
      <c r="G373" s="389">
        <v>225</v>
      </c>
      <c r="H373" s="390" t="s">
        <v>1041</v>
      </c>
    </row>
    <row r="374" spans="1:9" x14ac:dyDescent="0.2">
      <c r="A374" s="88" t="s">
        <v>919</v>
      </c>
      <c r="B374" s="88" t="s">
        <v>698</v>
      </c>
      <c r="C374" s="88" t="s">
        <v>308</v>
      </c>
      <c r="D374" s="89"/>
      <c r="E374" s="89">
        <v>1226</v>
      </c>
      <c r="F374" s="89"/>
      <c r="G374" s="89">
        <v>1226</v>
      </c>
      <c r="H374" s="90" t="s">
        <v>739</v>
      </c>
      <c r="I374" s="91"/>
    </row>
    <row r="375" spans="1:9" x14ac:dyDescent="0.2">
      <c r="A375" s="388" t="s">
        <v>919</v>
      </c>
      <c r="B375" s="388" t="s">
        <v>840</v>
      </c>
      <c r="C375" s="388" t="s">
        <v>307</v>
      </c>
      <c r="E375" s="389">
        <v>4457.5</v>
      </c>
      <c r="G375" s="389">
        <v>4457.5</v>
      </c>
      <c r="H375" s="390" t="s">
        <v>1040</v>
      </c>
    </row>
    <row r="376" spans="1:9" x14ac:dyDescent="0.2">
      <c r="A376" s="388" t="s">
        <v>919</v>
      </c>
      <c r="B376" s="388" t="s">
        <v>840</v>
      </c>
      <c r="C376" s="388" t="s">
        <v>319</v>
      </c>
      <c r="E376" s="389">
        <v>50</v>
      </c>
      <c r="G376" s="389">
        <v>50</v>
      </c>
      <c r="H376" s="390" t="s">
        <v>1055</v>
      </c>
    </row>
    <row r="377" spans="1:9" x14ac:dyDescent="0.2">
      <c r="A377" s="388" t="s">
        <v>919</v>
      </c>
      <c r="B377" s="388" t="s">
        <v>840</v>
      </c>
      <c r="C377" s="388" t="s">
        <v>883</v>
      </c>
      <c r="E377" s="389">
        <v>250</v>
      </c>
      <c r="G377" s="389">
        <v>250</v>
      </c>
      <c r="H377" s="390" t="s">
        <v>1041</v>
      </c>
    </row>
    <row r="378" spans="1:9" x14ac:dyDescent="0.2">
      <c r="A378" s="88" t="s">
        <v>919</v>
      </c>
      <c r="B378" s="88" t="s">
        <v>840</v>
      </c>
      <c r="C378" s="88" t="s">
        <v>308</v>
      </c>
      <c r="D378" s="89"/>
      <c r="E378" s="89">
        <v>4757.5</v>
      </c>
      <c r="F378" s="89"/>
      <c r="G378" s="89">
        <v>4757.5</v>
      </c>
      <c r="H378" s="90" t="s">
        <v>740</v>
      </c>
      <c r="I378" s="91"/>
    </row>
    <row r="379" spans="1:9" x14ac:dyDescent="0.2">
      <c r="A379" s="88" t="s">
        <v>919</v>
      </c>
      <c r="B379" s="88" t="s">
        <v>343</v>
      </c>
      <c r="C379" s="88" t="s">
        <v>308</v>
      </c>
      <c r="D379" s="89"/>
      <c r="E379" s="89">
        <v>4856751.4800000004</v>
      </c>
      <c r="F379" s="89"/>
      <c r="G379" s="89">
        <v>4856751.4800000004</v>
      </c>
      <c r="H379" s="90" t="s">
        <v>937</v>
      </c>
      <c r="I379" s="136">
        <f>G379+G381+G384+G386+G388+G391+G393+G396+G398+G401+G403+G426+G430+G433+G435+G443+G475</f>
        <v>10654961.039999999</v>
      </c>
    </row>
    <row r="380" spans="1:9" x14ac:dyDescent="0.2">
      <c r="A380" s="388" t="s">
        <v>938</v>
      </c>
      <c r="B380" s="388" t="s">
        <v>307</v>
      </c>
      <c r="C380" s="388" t="s">
        <v>484</v>
      </c>
      <c r="E380" s="389">
        <v>288732.15000000002</v>
      </c>
      <c r="G380" s="389">
        <v>288732.15000000002</v>
      </c>
      <c r="H380" s="390" t="s">
        <v>1054</v>
      </c>
    </row>
    <row r="381" spans="1:9" x14ac:dyDescent="0.2">
      <c r="A381" s="88" t="s">
        <v>938</v>
      </c>
      <c r="B381" s="88" t="s">
        <v>307</v>
      </c>
      <c r="C381" s="88" t="s">
        <v>308</v>
      </c>
      <c r="D381" s="89"/>
      <c r="E381" s="89">
        <v>288732.15000000002</v>
      </c>
      <c r="F381" s="89"/>
      <c r="G381" s="421">
        <v>288732.15000000002</v>
      </c>
      <c r="H381" s="90" t="s">
        <v>939</v>
      </c>
      <c r="I381" s="91"/>
    </row>
    <row r="382" spans="1:9" x14ac:dyDescent="0.2">
      <c r="A382" s="388" t="s">
        <v>938</v>
      </c>
      <c r="B382" s="388" t="s">
        <v>380</v>
      </c>
      <c r="C382" s="388" t="s">
        <v>307</v>
      </c>
      <c r="E382" s="389">
        <v>13391.5</v>
      </c>
      <c r="G382" s="389">
        <v>13391.5</v>
      </c>
      <c r="H382" s="390" t="s">
        <v>1040</v>
      </c>
    </row>
    <row r="383" spans="1:9" x14ac:dyDescent="0.2">
      <c r="A383" s="388" t="s">
        <v>938</v>
      </c>
      <c r="B383" s="388" t="s">
        <v>380</v>
      </c>
      <c r="C383" s="388" t="s">
        <v>484</v>
      </c>
      <c r="E383" s="389">
        <v>167366.82999999999</v>
      </c>
      <c r="G383" s="389">
        <v>167366.82999999999</v>
      </c>
      <c r="H383" s="390" t="s">
        <v>1054</v>
      </c>
    </row>
    <row r="384" spans="1:9" x14ac:dyDescent="0.2">
      <c r="A384" s="88" t="s">
        <v>938</v>
      </c>
      <c r="B384" s="88" t="s">
        <v>380</v>
      </c>
      <c r="C384" s="88" t="s">
        <v>308</v>
      </c>
      <c r="D384" s="89"/>
      <c r="E384" s="89">
        <v>180758.33</v>
      </c>
      <c r="F384" s="89"/>
      <c r="G384" s="421">
        <v>180758.33</v>
      </c>
      <c r="H384" s="90" t="s">
        <v>940</v>
      </c>
      <c r="I384" s="422">
        <f>G381+G384+G393</f>
        <v>481829.48</v>
      </c>
    </row>
    <row r="385" spans="1:9" x14ac:dyDescent="0.2">
      <c r="A385" s="388" t="s">
        <v>938</v>
      </c>
      <c r="B385" s="388" t="s">
        <v>319</v>
      </c>
      <c r="C385" s="388" t="s">
        <v>484</v>
      </c>
      <c r="E385" s="389">
        <v>849966</v>
      </c>
      <c r="G385" s="389">
        <v>849966</v>
      </c>
      <c r="H385" s="390" t="s">
        <v>1054</v>
      </c>
    </row>
    <row r="386" spans="1:9" x14ac:dyDescent="0.2">
      <c r="A386" s="88" t="s">
        <v>938</v>
      </c>
      <c r="B386" s="88" t="s">
        <v>319</v>
      </c>
      <c r="C386" s="88" t="s">
        <v>308</v>
      </c>
      <c r="D386" s="89"/>
      <c r="E386" s="89">
        <v>849966</v>
      </c>
      <c r="F386" s="89"/>
      <c r="G386" s="429">
        <v>849966</v>
      </c>
      <c r="H386" s="90" t="s">
        <v>941</v>
      </c>
      <c r="I386" s="91"/>
    </row>
    <row r="387" spans="1:9" x14ac:dyDescent="0.2">
      <c r="A387" s="388" t="s">
        <v>938</v>
      </c>
      <c r="B387" s="388" t="s">
        <v>326</v>
      </c>
      <c r="C387" s="388" t="s">
        <v>484</v>
      </c>
      <c r="E387" s="389">
        <v>267295</v>
      </c>
      <c r="G387" s="389">
        <v>267295</v>
      </c>
      <c r="H387" s="390" t="s">
        <v>1054</v>
      </c>
    </row>
    <row r="388" spans="1:9" x14ac:dyDescent="0.2">
      <c r="A388" s="88" t="s">
        <v>938</v>
      </c>
      <c r="B388" s="88" t="s">
        <v>326</v>
      </c>
      <c r="C388" s="88" t="s">
        <v>308</v>
      </c>
      <c r="D388" s="89"/>
      <c r="E388" s="89">
        <v>267295</v>
      </c>
      <c r="F388" s="89"/>
      <c r="G388" s="429">
        <v>267295</v>
      </c>
      <c r="H388" s="90" t="s">
        <v>942</v>
      </c>
      <c r="I388" s="430">
        <f>G386+G388</f>
        <v>1117261</v>
      </c>
    </row>
    <row r="389" spans="1:9" x14ac:dyDescent="0.2">
      <c r="A389" s="388" t="s">
        <v>938</v>
      </c>
      <c r="B389" s="388" t="s">
        <v>347</v>
      </c>
      <c r="C389" s="388" t="s">
        <v>307</v>
      </c>
      <c r="E389" s="389">
        <v>970</v>
      </c>
      <c r="G389" s="389">
        <v>970</v>
      </c>
      <c r="H389" s="390" t="s">
        <v>1040</v>
      </c>
    </row>
    <row r="390" spans="1:9" x14ac:dyDescent="0.2">
      <c r="A390" s="388" t="s">
        <v>938</v>
      </c>
      <c r="B390" s="388" t="s">
        <v>347</v>
      </c>
      <c r="C390" s="388" t="s">
        <v>484</v>
      </c>
      <c r="E390" s="389">
        <v>163045.34</v>
      </c>
      <c r="G390" s="389">
        <v>163045.34</v>
      </c>
      <c r="H390" s="390" t="s">
        <v>1054</v>
      </c>
    </row>
    <row r="391" spans="1:9" x14ac:dyDescent="0.2">
      <c r="A391" s="88" t="s">
        <v>938</v>
      </c>
      <c r="B391" s="88" t="s">
        <v>347</v>
      </c>
      <c r="C391" s="88" t="s">
        <v>308</v>
      </c>
      <c r="D391" s="89"/>
      <c r="E391" s="89">
        <v>164015.34</v>
      </c>
      <c r="F391" s="89"/>
      <c r="G391" s="431">
        <v>164015.34</v>
      </c>
      <c r="H391" s="90" t="s">
        <v>943</v>
      </c>
      <c r="I391" s="91"/>
    </row>
    <row r="392" spans="1:9" x14ac:dyDescent="0.2">
      <c r="A392" s="388" t="s">
        <v>938</v>
      </c>
      <c r="B392" s="388" t="s">
        <v>394</v>
      </c>
      <c r="C392" s="388" t="s">
        <v>484</v>
      </c>
      <c r="E392" s="389">
        <v>12339</v>
      </c>
      <c r="G392" s="389">
        <v>12339</v>
      </c>
      <c r="H392" s="390" t="s">
        <v>1054</v>
      </c>
    </row>
    <row r="393" spans="1:9" x14ac:dyDescent="0.2">
      <c r="A393" s="88" t="s">
        <v>938</v>
      </c>
      <c r="B393" s="88" t="s">
        <v>394</v>
      </c>
      <c r="C393" s="88" t="s">
        <v>308</v>
      </c>
      <c r="D393" s="89"/>
      <c r="E393" s="89">
        <v>12339</v>
      </c>
      <c r="F393" s="89"/>
      <c r="G393" s="421">
        <v>12339</v>
      </c>
      <c r="H393" s="90" t="s">
        <v>944</v>
      </c>
      <c r="I393" s="91"/>
    </row>
    <row r="394" spans="1:9" x14ac:dyDescent="0.2">
      <c r="A394" s="388" t="s">
        <v>938</v>
      </c>
      <c r="B394" s="388" t="s">
        <v>945</v>
      </c>
      <c r="C394" s="388" t="s">
        <v>307</v>
      </c>
      <c r="E394" s="389">
        <v>8094</v>
      </c>
      <c r="G394" s="389">
        <v>8094</v>
      </c>
      <c r="H394" s="390" t="s">
        <v>1040</v>
      </c>
    </row>
    <row r="395" spans="1:9" x14ac:dyDescent="0.2">
      <c r="A395" s="388" t="s">
        <v>938</v>
      </c>
      <c r="B395" s="388" t="s">
        <v>945</v>
      </c>
      <c r="C395" s="388" t="s">
        <v>484</v>
      </c>
      <c r="E395" s="389">
        <v>89220.5</v>
      </c>
      <c r="G395" s="389">
        <v>89220.5</v>
      </c>
      <c r="H395" s="390" t="s">
        <v>1054</v>
      </c>
    </row>
    <row r="396" spans="1:9" x14ac:dyDescent="0.2">
      <c r="A396" s="88" t="s">
        <v>938</v>
      </c>
      <c r="B396" s="88" t="s">
        <v>945</v>
      </c>
      <c r="C396" s="88" t="s">
        <v>308</v>
      </c>
      <c r="D396" s="89"/>
      <c r="E396" s="89">
        <v>97314.5</v>
      </c>
      <c r="F396" s="89"/>
      <c r="G396" s="431">
        <v>97314.5</v>
      </c>
      <c r="H396" s="90" t="s">
        <v>946</v>
      </c>
      <c r="I396" s="91"/>
    </row>
    <row r="397" spans="1:9" x14ac:dyDescent="0.2">
      <c r="A397" s="388" t="s">
        <v>938</v>
      </c>
      <c r="B397" s="388" t="s">
        <v>947</v>
      </c>
      <c r="C397" s="388" t="s">
        <v>484</v>
      </c>
      <c r="E397" s="389">
        <v>976300.8</v>
      </c>
      <c r="G397" s="389">
        <v>976300.8</v>
      </c>
      <c r="H397" s="390" t="s">
        <v>1054</v>
      </c>
    </row>
    <row r="398" spans="1:9" x14ac:dyDescent="0.2">
      <c r="A398" s="88" t="s">
        <v>938</v>
      </c>
      <c r="B398" s="88" t="s">
        <v>947</v>
      </c>
      <c r="C398" s="88" t="s">
        <v>308</v>
      </c>
      <c r="D398" s="89"/>
      <c r="E398" s="89">
        <v>976300.8</v>
      </c>
      <c r="F398" s="89"/>
      <c r="G398" s="413">
        <v>976300.8</v>
      </c>
      <c r="H398" s="90" t="s">
        <v>741</v>
      </c>
      <c r="I398" s="91"/>
    </row>
    <row r="399" spans="1:9" x14ac:dyDescent="0.2">
      <c r="A399" s="388" t="s">
        <v>938</v>
      </c>
      <c r="B399" s="388" t="s">
        <v>331</v>
      </c>
      <c r="C399" s="388" t="s">
        <v>307</v>
      </c>
      <c r="E399" s="389">
        <v>37130.65</v>
      </c>
      <c r="G399" s="389">
        <v>37130.65</v>
      </c>
      <c r="H399" s="390" t="s">
        <v>1040</v>
      </c>
    </row>
    <row r="400" spans="1:9" x14ac:dyDescent="0.2">
      <c r="A400" s="388" t="s">
        <v>938</v>
      </c>
      <c r="B400" s="388" t="s">
        <v>331</v>
      </c>
      <c r="C400" s="388" t="s">
        <v>484</v>
      </c>
      <c r="E400" s="389">
        <v>56671.4</v>
      </c>
      <c r="G400" s="389">
        <v>56671.4</v>
      </c>
      <c r="H400" s="390" t="s">
        <v>1054</v>
      </c>
    </row>
    <row r="401" spans="1:9" x14ac:dyDescent="0.2">
      <c r="A401" s="88" t="s">
        <v>938</v>
      </c>
      <c r="B401" s="88" t="s">
        <v>331</v>
      </c>
      <c r="C401" s="88" t="s">
        <v>308</v>
      </c>
      <c r="D401" s="89"/>
      <c r="E401" s="89">
        <v>93802.05</v>
      </c>
      <c r="F401" s="89"/>
      <c r="G401" s="423">
        <v>93802.05</v>
      </c>
      <c r="H401" s="90" t="s">
        <v>950</v>
      </c>
      <c r="I401" s="91"/>
    </row>
    <row r="402" spans="1:9" x14ac:dyDescent="0.2">
      <c r="A402" s="388" t="s">
        <v>938</v>
      </c>
      <c r="B402" s="388" t="s">
        <v>332</v>
      </c>
      <c r="C402" s="388" t="s">
        <v>484</v>
      </c>
      <c r="E402" s="389">
        <v>92254.19</v>
      </c>
      <c r="G402" s="389">
        <v>92254.19</v>
      </c>
      <c r="H402" s="390" t="s">
        <v>1054</v>
      </c>
    </row>
    <row r="403" spans="1:9" x14ac:dyDescent="0.2">
      <c r="A403" s="88" t="s">
        <v>938</v>
      </c>
      <c r="B403" s="88" t="s">
        <v>332</v>
      </c>
      <c r="C403" s="88" t="s">
        <v>308</v>
      </c>
      <c r="D403" s="89"/>
      <c r="E403" s="89">
        <v>92254.19</v>
      </c>
      <c r="F403" s="89"/>
      <c r="G403" s="423">
        <v>92254.19</v>
      </c>
      <c r="H403" s="90" t="s">
        <v>951</v>
      </c>
      <c r="I403" s="91"/>
    </row>
    <row r="404" spans="1:9" x14ac:dyDescent="0.2">
      <c r="A404" s="388" t="s">
        <v>938</v>
      </c>
      <c r="B404" s="388" t="s">
        <v>336</v>
      </c>
      <c r="C404" s="388" t="s">
        <v>484</v>
      </c>
      <c r="E404" s="389">
        <v>1583183.16</v>
      </c>
      <c r="G404" s="389">
        <v>1583183.16</v>
      </c>
      <c r="H404" s="390" t="s">
        <v>1054</v>
      </c>
      <c r="I404" s="94">
        <f>G405+G407+G409+G411+G413+G416+G418+G420+G422+G428</f>
        <v>3174810.73</v>
      </c>
    </row>
    <row r="405" spans="1:9" x14ac:dyDescent="0.2">
      <c r="A405" s="88" t="s">
        <v>938</v>
      </c>
      <c r="B405" s="88" t="s">
        <v>336</v>
      </c>
      <c r="C405" s="88" t="s">
        <v>308</v>
      </c>
      <c r="D405" s="89"/>
      <c r="E405" s="89">
        <v>1583183.16</v>
      </c>
      <c r="F405" s="89"/>
      <c r="G405" s="426">
        <v>1583183.16</v>
      </c>
      <c r="H405" s="90" t="s">
        <v>952</v>
      </c>
      <c r="I405" s="91"/>
    </row>
    <row r="406" spans="1:9" x14ac:dyDescent="0.2">
      <c r="A406" s="388" t="s">
        <v>938</v>
      </c>
      <c r="B406" s="388" t="s">
        <v>953</v>
      </c>
      <c r="C406" s="388" t="s">
        <v>484</v>
      </c>
      <c r="E406" s="389">
        <v>59000</v>
      </c>
      <c r="G406" s="389">
        <v>59000</v>
      </c>
      <c r="H406" s="390" t="s">
        <v>1054</v>
      </c>
    </row>
    <row r="407" spans="1:9" x14ac:dyDescent="0.2">
      <c r="A407" s="88" t="s">
        <v>938</v>
      </c>
      <c r="B407" s="88" t="s">
        <v>953</v>
      </c>
      <c r="C407" s="88" t="s">
        <v>308</v>
      </c>
      <c r="D407" s="89"/>
      <c r="E407" s="89">
        <v>59000</v>
      </c>
      <c r="F407" s="89"/>
      <c r="G407" s="416">
        <v>59000</v>
      </c>
      <c r="H407" s="90" t="s">
        <v>954</v>
      </c>
      <c r="I407" s="91"/>
    </row>
    <row r="408" spans="1:9" x14ac:dyDescent="0.2">
      <c r="A408" s="388" t="s">
        <v>938</v>
      </c>
      <c r="B408" s="388" t="s">
        <v>955</v>
      </c>
      <c r="C408" s="388" t="s">
        <v>484</v>
      </c>
      <c r="E408" s="389">
        <v>42211.7</v>
      </c>
      <c r="G408" s="389">
        <v>42211.7</v>
      </c>
      <c r="H408" s="390" t="s">
        <v>1054</v>
      </c>
    </row>
    <row r="409" spans="1:9" x14ac:dyDescent="0.2">
      <c r="A409" s="88" t="s">
        <v>938</v>
      </c>
      <c r="B409" s="88" t="s">
        <v>955</v>
      </c>
      <c r="C409" s="88" t="s">
        <v>308</v>
      </c>
      <c r="D409" s="89"/>
      <c r="E409" s="89">
        <v>42211.7</v>
      </c>
      <c r="F409" s="89"/>
      <c r="G409" s="416">
        <v>42211.7</v>
      </c>
      <c r="H409" s="90" t="s">
        <v>956</v>
      </c>
      <c r="I409" s="91"/>
    </row>
    <row r="410" spans="1:9" x14ac:dyDescent="0.2">
      <c r="A410" s="388" t="s">
        <v>938</v>
      </c>
      <c r="B410" s="388" t="s">
        <v>957</v>
      </c>
      <c r="C410" s="388" t="s">
        <v>484</v>
      </c>
      <c r="E410" s="389">
        <v>285600</v>
      </c>
      <c r="G410" s="389">
        <v>285600</v>
      </c>
      <c r="H410" s="390" t="s">
        <v>1054</v>
      </c>
    </row>
    <row r="411" spans="1:9" x14ac:dyDescent="0.2">
      <c r="A411" s="88" t="s">
        <v>938</v>
      </c>
      <c r="B411" s="88" t="s">
        <v>957</v>
      </c>
      <c r="C411" s="88" t="s">
        <v>308</v>
      </c>
      <c r="D411" s="89"/>
      <c r="E411" s="89">
        <v>285600</v>
      </c>
      <c r="F411" s="89"/>
      <c r="G411" s="416">
        <v>285600</v>
      </c>
      <c r="H411" s="90" t="s">
        <v>958</v>
      </c>
      <c r="I411" s="91"/>
    </row>
    <row r="412" spans="1:9" x14ac:dyDescent="0.2">
      <c r="A412" s="388" t="s">
        <v>938</v>
      </c>
      <c r="B412" s="388" t="s">
        <v>580</v>
      </c>
      <c r="C412" s="388" t="s">
        <v>484</v>
      </c>
      <c r="E412" s="389">
        <v>142800</v>
      </c>
      <c r="G412" s="389">
        <v>142800</v>
      </c>
      <c r="H412" s="390" t="s">
        <v>1054</v>
      </c>
    </row>
    <row r="413" spans="1:9" x14ac:dyDescent="0.2">
      <c r="A413" s="88" t="s">
        <v>938</v>
      </c>
      <c r="B413" s="88" t="s">
        <v>580</v>
      </c>
      <c r="C413" s="88" t="s">
        <v>308</v>
      </c>
      <c r="D413" s="89"/>
      <c r="E413" s="89">
        <v>142800</v>
      </c>
      <c r="F413" s="89"/>
      <c r="G413" s="426">
        <v>142800</v>
      </c>
      <c r="H413" s="90" t="s">
        <v>619</v>
      </c>
      <c r="I413" s="91"/>
    </row>
    <row r="414" spans="1:9" x14ac:dyDescent="0.2">
      <c r="A414" s="388" t="s">
        <v>938</v>
      </c>
      <c r="B414" s="388" t="s">
        <v>959</v>
      </c>
      <c r="C414" s="388" t="s">
        <v>319</v>
      </c>
      <c r="E414" s="389">
        <v>-15000</v>
      </c>
      <c r="G414" s="389">
        <v>-15000</v>
      </c>
      <c r="H414" s="390" t="s">
        <v>1055</v>
      </c>
    </row>
    <row r="415" spans="1:9" x14ac:dyDescent="0.2">
      <c r="A415" s="388" t="s">
        <v>938</v>
      </c>
      <c r="B415" s="388" t="s">
        <v>959</v>
      </c>
      <c r="C415" s="388" t="s">
        <v>484</v>
      </c>
      <c r="E415" s="389">
        <v>330344.67</v>
      </c>
      <c r="G415" s="389">
        <v>330344.67</v>
      </c>
      <c r="H415" s="390" t="s">
        <v>1054</v>
      </c>
    </row>
    <row r="416" spans="1:9" x14ac:dyDescent="0.2">
      <c r="A416" s="88" t="s">
        <v>938</v>
      </c>
      <c r="B416" s="88" t="s">
        <v>959</v>
      </c>
      <c r="C416" s="88" t="s">
        <v>308</v>
      </c>
      <c r="D416" s="89"/>
      <c r="E416" s="89">
        <v>315344.67</v>
      </c>
      <c r="F416" s="89"/>
      <c r="G416" s="416">
        <v>315344.67</v>
      </c>
      <c r="H416" s="90" t="s">
        <v>960</v>
      </c>
      <c r="I416" s="91"/>
    </row>
    <row r="417" spans="1:9" x14ac:dyDescent="0.2">
      <c r="A417" s="388" t="s">
        <v>938</v>
      </c>
      <c r="B417" s="388" t="s">
        <v>807</v>
      </c>
      <c r="C417" s="388" t="s">
        <v>484</v>
      </c>
      <c r="E417" s="389">
        <v>168000</v>
      </c>
      <c r="G417" s="389">
        <v>168000</v>
      </c>
      <c r="H417" s="390" t="s">
        <v>1054</v>
      </c>
    </row>
    <row r="418" spans="1:9" x14ac:dyDescent="0.2">
      <c r="A418" s="88" t="s">
        <v>938</v>
      </c>
      <c r="B418" s="88" t="s">
        <v>807</v>
      </c>
      <c r="C418" s="88" t="s">
        <v>308</v>
      </c>
      <c r="D418" s="89"/>
      <c r="E418" s="89">
        <v>168000</v>
      </c>
      <c r="F418" s="89"/>
      <c r="G418" s="416">
        <v>168000</v>
      </c>
      <c r="H418" s="90" t="s">
        <v>961</v>
      </c>
      <c r="I418" s="91"/>
    </row>
    <row r="419" spans="1:9" x14ac:dyDescent="0.2">
      <c r="A419" s="388" t="s">
        <v>938</v>
      </c>
      <c r="B419" s="388" t="s">
        <v>811</v>
      </c>
      <c r="C419" s="388" t="s">
        <v>484</v>
      </c>
      <c r="E419" s="389">
        <v>114762</v>
      </c>
      <c r="G419" s="389">
        <v>114762</v>
      </c>
      <c r="H419" s="390" t="s">
        <v>1054</v>
      </c>
    </row>
    <row r="420" spans="1:9" x14ac:dyDescent="0.2">
      <c r="A420" s="88" t="s">
        <v>938</v>
      </c>
      <c r="B420" s="88" t="s">
        <v>811</v>
      </c>
      <c r="C420" s="88" t="s">
        <v>308</v>
      </c>
      <c r="D420" s="89"/>
      <c r="E420" s="89">
        <v>114762</v>
      </c>
      <c r="F420" s="89"/>
      <c r="G420" s="416">
        <v>114762</v>
      </c>
      <c r="H420" s="90" t="s">
        <v>962</v>
      </c>
      <c r="I420" s="91"/>
    </row>
    <row r="421" spans="1:9" x14ac:dyDescent="0.2">
      <c r="A421" s="388" t="s">
        <v>938</v>
      </c>
      <c r="B421" s="388" t="s">
        <v>814</v>
      </c>
      <c r="C421" s="388" t="s">
        <v>484</v>
      </c>
      <c r="E421" s="389">
        <v>87498</v>
      </c>
      <c r="G421" s="389">
        <v>87498</v>
      </c>
      <c r="H421" s="390" t="s">
        <v>1054</v>
      </c>
    </row>
    <row r="422" spans="1:9" x14ac:dyDescent="0.2">
      <c r="A422" s="88" t="s">
        <v>938</v>
      </c>
      <c r="B422" s="88" t="s">
        <v>814</v>
      </c>
      <c r="C422" s="88" t="s">
        <v>308</v>
      </c>
      <c r="D422" s="89"/>
      <c r="E422" s="89">
        <v>87498</v>
      </c>
      <c r="F422" s="89"/>
      <c r="G422" s="416">
        <v>87498</v>
      </c>
      <c r="H422" s="90" t="s">
        <v>963</v>
      </c>
      <c r="I422" s="417">
        <f>G407+G409+G411+G416+G418+G420+G422</f>
        <v>1072416.3700000001</v>
      </c>
    </row>
    <row r="423" spans="1:9" x14ac:dyDescent="0.2">
      <c r="A423" s="388" t="s">
        <v>938</v>
      </c>
      <c r="B423" s="388" t="s">
        <v>964</v>
      </c>
      <c r="C423" s="388" t="s">
        <v>947</v>
      </c>
      <c r="E423" s="389">
        <v>2450619</v>
      </c>
      <c r="G423" s="389">
        <v>2450619</v>
      </c>
      <c r="H423" s="390" t="s">
        <v>1093</v>
      </c>
    </row>
    <row r="424" spans="1:9" x14ac:dyDescent="0.2">
      <c r="A424" s="388" t="s">
        <v>938</v>
      </c>
      <c r="B424" s="388" t="s">
        <v>964</v>
      </c>
      <c r="C424" s="388" t="s">
        <v>330</v>
      </c>
      <c r="E424" s="389">
        <v>19500</v>
      </c>
      <c r="G424" s="389">
        <v>19500</v>
      </c>
      <c r="H424" s="390" t="s">
        <v>1069</v>
      </c>
    </row>
    <row r="425" spans="1:9" x14ac:dyDescent="0.2">
      <c r="A425" s="388" t="s">
        <v>938</v>
      </c>
      <c r="B425" s="388" t="s">
        <v>964</v>
      </c>
      <c r="C425" s="388" t="s">
        <v>332</v>
      </c>
      <c r="E425" s="389">
        <v>57500</v>
      </c>
      <c r="G425" s="389">
        <v>57500</v>
      </c>
      <c r="H425" s="390" t="s">
        <v>1050</v>
      </c>
    </row>
    <row r="426" spans="1:9" x14ac:dyDescent="0.2">
      <c r="A426" s="88" t="s">
        <v>938</v>
      </c>
      <c r="B426" s="88" t="s">
        <v>964</v>
      </c>
      <c r="C426" s="88" t="s">
        <v>308</v>
      </c>
      <c r="D426" s="89"/>
      <c r="E426" s="89">
        <v>2527619</v>
      </c>
      <c r="F426" s="89"/>
      <c r="G426" s="419">
        <v>2527619</v>
      </c>
      <c r="H426" s="90" t="s">
        <v>742</v>
      </c>
      <c r="I426" s="91"/>
    </row>
    <row r="427" spans="1:9" x14ac:dyDescent="0.2">
      <c r="A427" s="388" t="s">
        <v>938</v>
      </c>
      <c r="B427" s="388" t="s">
        <v>966</v>
      </c>
      <c r="C427" s="388" t="s">
        <v>484</v>
      </c>
      <c r="E427" s="389">
        <v>376411.2</v>
      </c>
      <c r="G427" s="389">
        <v>376411.2</v>
      </c>
      <c r="H427" s="390" t="s">
        <v>1054</v>
      </c>
    </row>
    <row r="428" spans="1:9" x14ac:dyDescent="0.2">
      <c r="A428" s="88" t="s">
        <v>938</v>
      </c>
      <c r="B428" s="88" t="s">
        <v>966</v>
      </c>
      <c r="C428" s="88" t="s">
        <v>308</v>
      </c>
      <c r="D428" s="89"/>
      <c r="E428" s="89">
        <v>376411.2</v>
      </c>
      <c r="F428" s="89"/>
      <c r="G428" s="426">
        <v>376411.2</v>
      </c>
      <c r="H428" s="90" t="s">
        <v>967</v>
      </c>
      <c r="I428" s="427">
        <f>G405+G413+G428</f>
        <v>2102394.36</v>
      </c>
    </row>
    <row r="429" spans="1:9" x14ac:dyDescent="0.2">
      <c r="A429" s="388" t="s">
        <v>938</v>
      </c>
      <c r="B429" s="388" t="s">
        <v>968</v>
      </c>
      <c r="C429" s="388" t="s">
        <v>484</v>
      </c>
      <c r="E429" s="389">
        <v>-340852</v>
      </c>
      <c r="G429" s="389">
        <v>-340852</v>
      </c>
      <c r="H429" s="390" t="s">
        <v>1054</v>
      </c>
    </row>
    <row r="430" spans="1:9" x14ac:dyDescent="0.2">
      <c r="A430" s="88" t="s">
        <v>938</v>
      </c>
      <c r="B430" s="88" t="s">
        <v>968</v>
      </c>
      <c r="C430" s="88" t="s">
        <v>308</v>
      </c>
      <c r="D430" s="89"/>
      <c r="E430" s="89">
        <v>-340852</v>
      </c>
      <c r="F430" s="89"/>
      <c r="G430" s="419">
        <v>-340852</v>
      </c>
      <c r="H430" s="90" t="s">
        <v>1094</v>
      </c>
      <c r="I430" s="420">
        <f>G426+G430</f>
        <v>2186767</v>
      </c>
    </row>
    <row r="431" spans="1:9" x14ac:dyDescent="0.2">
      <c r="A431" s="388" t="s">
        <v>938</v>
      </c>
      <c r="B431" s="388" t="s">
        <v>853</v>
      </c>
      <c r="C431" s="388" t="s">
        <v>319</v>
      </c>
      <c r="E431" s="389">
        <v>2002</v>
      </c>
      <c r="G431" s="389">
        <v>2002</v>
      </c>
      <c r="H431" s="390" t="s">
        <v>1055</v>
      </c>
    </row>
    <row r="432" spans="1:9" x14ac:dyDescent="0.2">
      <c r="A432" s="388" t="s">
        <v>938</v>
      </c>
      <c r="B432" s="388" t="s">
        <v>853</v>
      </c>
      <c r="C432" s="388" t="s">
        <v>484</v>
      </c>
      <c r="E432" s="389">
        <v>145385.20000000001</v>
      </c>
      <c r="G432" s="389">
        <v>145385.20000000001</v>
      </c>
      <c r="H432" s="390" t="s">
        <v>1054</v>
      </c>
    </row>
    <row r="433" spans="1:9" x14ac:dyDescent="0.2">
      <c r="A433" s="88" t="s">
        <v>938</v>
      </c>
      <c r="B433" s="88" t="s">
        <v>853</v>
      </c>
      <c r="C433" s="88" t="s">
        <v>308</v>
      </c>
      <c r="D433" s="89"/>
      <c r="E433" s="89">
        <v>147387.20000000001</v>
      </c>
      <c r="F433" s="89"/>
      <c r="G433" s="423">
        <v>147387.20000000001</v>
      </c>
      <c r="H433" s="90" t="s">
        <v>970</v>
      </c>
      <c r="I433" s="424">
        <f>G433+G403+G401</f>
        <v>333443.44</v>
      </c>
    </row>
    <row r="434" spans="1:9" x14ac:dyDescent="0.2">
      <c r="A434" s="388" t="s">
        <v>938</v>
      </c>
      <c r="B434" s="388" t="s">
        <v>971</v>
      </c>
      <c r="C434" s="388" t="s">
        <v>484</v>
      </c>
      <c r="E434" s="389">
        <v>305083</v>
      </c>
      <c r="G434" s="389">
        <v>305083</v>
      </c>
      <c r="H434" s="390" t="s">
        <v>1054</v>
      </c>
    </row>
    <row r="435" spans="1:9" x14ac:dyDescent="0.2">
      <c r="A435" s="88" t="s">
        <v>938</v>
      </c>
      <c r="B435" s="88" t="s">
        <v>971</v>
      </c>
      <c r="C435" s="88" t="s">
        <v>308</v>
      </c>
      <c r="D435" s="89"/>
      <c r="E435" s="89">
        <v>305083</v>
      </c>
      <c r="F435" s="89"/>
      <c r="G435" s="431">
        <v>305083</v>
      </c>
      <c r="H435" s="90" t="s">
        <v>972</v>
      </c>
      <c r="I435" s="91"/>
    </row>
    <row r="436" spans="1:9" x14ac:dyDescent="0.2">
      <c r="A436" s="388" t="s">
        <v>938</v>
      </c>
      <c r="B436" s="388" t="s">
        <v>973</v>
      </c>
      <c r="C436" s="388" t="s">
        <v>307</v>
      </c>
      <c r="E436" s="389">
        <v>7</v>
      </c>
      <c r="G436" s="389">
        <v>7</v>
      </c>
      <c r="H436" s="390" t="s">
        <v>1040</v>
      </c>
    </row>
    <row r="437" spans="1:9" x14ac:dyDescent="0.2">
      <c r="A437" s="388" t="s">
        <v>938</v>
      </c>
      <c r="B437" s="388" t="s">
        <v>973</v>
      </c>
      <c r="C437" s="388" t="s">
        <v>316</v>
      </c>
      <c r="E437" s="389">
        <v>12</v>
      </c>
      <c r="G437" s="389">
        <v>12</v>
      </c>
      <c r="H437" s="390" t="s">
        <v>1014</v>
      </c>
    </row>
    <row r="438" spans="1:9" x14ac:dyDescent="0.2">
      <c r="A438" s="388" t="s">
        <v>938</v>
      </c>
      <c r="B438" s="388" t="s">
        <v>973</v>
      </c>
      <c r="C438" s="388" t="s">
        <v>306</v>
      </c>
      <c r="E438" s="389">
        <v>120</v>
      </c>
      <c r="G438" s="389">
        <v>120</v>
      </c>
      <c r="H438" s="390" t="s">
        <v>1023</v>
      </c>
    </row>
    <row r="439" spans="1:9" x14ac:dyDescent="0.2">
      <c r="A439" s="388" t="s">
        <v>938</v>
      </c>
      <c r="B439" s="388" t="s">
        <v>973</v>
      </c>
      <c r="C439" s="388" t="s">
        <v>331</v>
      </c>
      <c r="E439" s="389">
        <v>20649</v>
      </c>
      <c r="G439" s="389">
        <v>20649</v>
      </c>
      <c r="H439" s="390" t="s">
        <v>1049</v>
      </c>
    </row>
    <row r="440" spans="1:9" x14ac:dyDescent="0.2">
      <c r="A440" s="388" t="s">
        <v>938</v>
      </c>
      <c r="B440" s="388" t="s">
        <v>973</v>
      </c>
      <c r="C440" s="388" t="s">
        <v>859</v>
      </c>
      <c r="E440" s="389">
        <v>31</v>
      </c>
      <c r="G440" s="389">
        <v>31</v>
      </c>
      <c r="H440" s="390" t="s">
        <v>1046</v>
      </c>
    </row>
    <row r="441" spans="1:9" x14ac:dyDescent="0.2">
      <c r="A441" s="388" t="s">
        <v>938</v>
      </c>
      <c r="B441" s="388" t="s">
        <v>973</v>
      </c>
      <c r="C441" s="388" t="s">
        <v>1052</v>
      </c>
      <c r="E441" s="389">
        <v>400</v>
      </c>
      <c r="G441" s="389">
        <v>400</v>
      </c>
      <c r="H441" s="390" t="s">
        <v>1053</v>
      </c>
    </row>
    <row r="442" spans="1:9" x14ac:dyDescent="0.2">
      <c r="A442" s="388" t="s">
        <v>938</v>
      </c>
      <c r="B442" s="388" t="s">
        <v>973</v>
      </c>
      <c r="C442" s="388" t="s">
        <v>484</v>
      </c>
      <c r="E442" s="389">
        <v>6076</v>
      </c>
      <c r="G442" s="389">
        <v>6076</v>
      </c>
      <c r="H442" s="390" t="s">
        <v>1054</v>
      </c>
    </row>
    <row r="443" spans="1:9" x14ac:dyDescent="0.2">
      <c r="A443" s="88" t="s">
        <v>938</v>
      </c>
      <c r="B443" s="88" t="s">
        <v>973</v>
      </c>
      <c r="C443" s="88" t="s">
        <v>308</v>
      </c>
      <c r="D443" s="89"/>
      <c r="E443" s="89">
        <v>27295</v>
      </c>
      <c r="F443" s="89"/>
      <c r="G443" s="431">
        <v>27295</v>
      </c>
      <c r="H443" s="90" t="s">
        <v>974</v>
      </c>
      <c r="I443" s="91"/>
    </row>
    <row r="444" spans="1:9" x14ac:dyDescent="0.2">
      <c r="A444" s="388" t="s">
        <v>938</v>
      </c>
      <c r="B444" s="388" t="s">
        <v>975</v>
      </c>
      <c r="C444" s="388" t="s">
        <v>484</v>
      </c>
      <c r="E444" s="389">
        <v>5476733</v>
      </c>
      <c r="G444" s="389">
        <v>5476733</v>
      </c>
      <c r="H444" s="390" t="s">
        <v>1054</v>
      </c>
    </row>
    <row r="445" spans="1:9" x14ac:dyDescent="0.2">
      <c r="A445" s="88" t="s">
        <v>938</v>
      </c>
      <c r="B445" s="88" t="s">
        <v>975</v>
      </c>
      <c r="C445" s="88" t="s">
        <v>308</v>
      </c>
      <c r="D445" s="89"/>
      <c r="E445" s="89">
        <v>5476733</v>
      </c>
      <c r="F445" s="89"/>
      <c r="G445" s="402">
        <v>5476733</v>
      </c>
      <c r="H445" s="90" t="s">
        <v>976</v>
      </c>
      <c r="I445" s="136">
        <f>G445+G447+G449+G451+G453+G455+G457+G459+G461+G463+G465+G467+G469+G471+G473</f>
        <v>9024795.2400000002</v>
      </c>
    </row>
    <row r="446" spans="1:9" x14ac:dyDescent="0.2">
      <c r="A446" s="388" t="s">
        <v>938</v>
      </c>
      <c r="B446" s="388" t="s">
        <v>998</v>
      </c>
      <c r="C446" s="388" t="s">
        <v>484</v>
      </c>
      <c r="E446" s="389">
        <v>1381</v>
      </c>
      <c r="G446" s="389">
        <v>1381</v>
      </c>
      <c r="H446" s="390" t="s">
        <v>1054</v>
      </c>
    </row>
    <row r="447" spans="1:9" x14ac:dyDescent="0.2">
      <c r="A447" s="88" t="s">
        <v>938</v>
      </c>
      <c r="B447" s="88" t="s">
        <v>998</v>
      </c>
      <c r="C447" s="88" t="s">
        <v>308</v>
      </c>
      <c r="D447" s="89"/>
      <c r="E447" s="89">
        <v>1381</v>
      </c>
      <c r="F447" s="89"/>
      <c r="G447" s="402">
        <v>1381</v>
      </c>
      <c r="H447" s="90" t="s">
        <v>1095</v>
      </c>
      <c r="I447" s="404">
        <f>G445+G447+G449+G451+G453</f>
        <v>5302085</v>
      </c>
    </row>
    <row r="448" spans="1:9" x14ac:dyDescent="0.2">
      <c r="A448" s="388" t="s">
        <v>938</v>
      </c>
      <c r="B448" s="388" t="s">
        <v>1000</v>
      </c>
      <c r="C448" s="388" t="s">
        <v>484</v>
      </c>
      <c r="E448" s="389">
        <v>-465970</v>
      </c>
      <c r="G448" s="389">
        <v>-465970</v>
      </c>
      <c r="H448" s="390" t="s">
        <v>1054</v>
      </c>
    </row>
    <row r="449" spans="1:9" x14ac:dyDescent="0.2">
      <c r="A449" s="88" t="s">
        <v>938</v>
      </c>
      <c r="B449" s="88" t="s">
        <v>1000</v>
      </c>
      <c r="C449" s="88" t="s">
        <v>308</v>
      </c>
      <c r="D449" s="89"/>
      <c r="E449" s="89">
        <v>-465970</v>
      </c>
      <c r="F449" s="89"/>
      <c r="G449" s="402">
        <v>-465970</v>
      </c>
      <c r="H449" s="90" t="s">
        <v>1096</v>
      </c>
      <c r="I449" s="91"/>
    </row>
    <row r="450" spans="1:9" x14ac:dyDescent="0.2">
      <c r="A450" s="388" t="s">
        <v>938</v>
      </c>
      <c r="B450" s="388" t="s">
        <v>977</v>
      </c>
      <c r="C450" s="388" t="s">
        <v>484</v>
      </c>
      <c r="E450" s="389">
        <v>153150</v>
      </c>
      <c r="G450" s="389">
        <v>153150</v>
      </c>
      <c r="H450" s="390" t="s">
        <v>1054</v>
      </c>
    </row>
    <row r="451" spans="1:9" x14ac:dyDescent="0.2">
      <c r="A451" s="88" t="s">
        <v>938</v>
      </c>
      <c r="B451" s="88" t="s">
        <v>977</v>
      </c>
      <c r="C451" s="88" t="s">
        <v>308</v>
      </c>
      <c r="D451" s="89"/>
      <c r="E451" s="89">
        <v>153150</v>
      </c>
      <c r="F451" s="89"/>
      <c r="G451" s="402">
        <v>153150</v>
      </c>
      <c r="H451" s="90" t="s">
        <v>978</v>
      </c>
      <c r="I451" s="91"/>
    </row>
    <row r="452" spans="1:9" x14ac:dyDescent="0.2">
      <c r="A452" s="388" t="s">
        <v>938</v>
      </c>
      <c r="B452" s="388" t="s">
        <v>979</v>
      </c>
      <c r="C452" s="388" t="s">
        <v>319</v>
      </c>
      <c r="E452" s="389">
        <v>136791</v>
      </c>
      <c r="G452" s="389">
        <v>136791</v>
      </c>
      <c r="H452" s="390" t="s">
        <v>1055</v>
      </c>
    </row>
    <row r="453" spans="1:9" x14ac:dyDescent="0.2">
      <c r="A453" s="88" t="s">
        <v>938</v>
      </c>
      <c r="B453" s="88" t="s">
        <v>979</v>
      </c>
      <c r="C453" s="88" t="s">
        <v>308</v>
      </c>
      <c r="D453" s="89"/>
      <c r="E453" s="89">
        <v>136791</v>
      </c>
      <c r="F453" s="89"/>
      <c r="G453" s="402">
        <v>136791</v>
      </c>
      <c r="H453" s="90" t="s">
        <v>980</v>
      </c>
      <c r="I453" s="91"/>
    </row>
    <row r="454" spans="1:9" x14ac:dyDescent="0.2">
      <c r="A454" s="388" t="s">
        <v>938</v>
      </c>
      <c r="B454" s="388" t="s">
        <v>981</v>
      </c>
      <c r="C454" s="388" t="s">
        <v>484</v>
      </c>
      <c r="E454" s="389">
        <v>1202436</v>
      </c>
      <c r="G454" s="389">
        <v>1202436</v>
      </c>
      <c r="H454" s="390" t="s">
        <v>1054</v>
      </c>
    </row>
    <row r="455" spans="1:9" x14ac:dyDescent="0.2">
      <c r="A455" s="88" t="s">
        <v>938</v>
      </c>
      <c r="B455" s="88" t="s">
        <v>981</v>
      </c>
      <c r="C455" s="88" t="s">
        <v>308</v>
      </c>
      <c r="D455" s="89"/>
      <c r="E455" s="89">
        <v>1202436</v>
      </c>
      <c r="F455" s="89"/>
      <c r="G455" s="408">
        <v>1202436</v>
      </c>
      <c r="H455" s="90" t="s">
        <v>982</v>
      </c>
      <c r="I455" s="91"/>
    </row>
    <row r="456" spans="1:9" x14ac:dyDescent="0.2">
      <c r="A456" s="388" t="s">
        <v>938</v>
      </c>
      <c r="B456" s="388" t="s">
        <v>983</v>
      </c>
      <c r="C456" s="388" t="s">
        <v>484</v>
      </c>
      <c r="E456" s="389">
        <v>530347</v>
      </c>
      <c r="G456" s="389">
        <v>530347</v>
      </c>
      <c r="H456" s="390" t="s">
        <v>1054</v>
      </c>
    </row>
    <row r="457" spans="1:9" x14ac:dyDescent="0.2">
      <c r="A457" s="88" t="s">
        <v>938</v>
      </c>
      <c r="B457" s="88" t="s">
        <v>983</v>
      </c>
      <c r="C457" s="88" t="s">
        <v>308</v>
      </c>
      <c r="D457" s="89"/>
      <c r="E457" s="89">
        <v>530347</v>
      </c>
      <c r="F457" s="89"/>
      <c r="G457" s="408">
        <v>530347</v>
      </c>
      <c r="H457" s="90" t="s">
        <v>984</v>
      </c>
      <c r="I457" s="409">
        <f>G455+G457</f>
        <v>1732783</v>
      </c>
    </row>
    <row r="458" spans="1:9" x14ac:dyDescent="0.2">
      <c r="A458" s="388" t="s">
        <v>938</v>
      </c>
      <c r="B458" s="388" t="s">
        <v>985</v>
      </c>
      <c r="C458" s="388" t="s">
        <v>484</v>
      </c>
      <c r="E458" s="389">
        <v>98431.2</v>
      </c>
      <c r="G458" s="389">
        <v>98431.2</v>
      </c>
      <c r="H458" s="390" t="s">
        <v>1054</v>
      </c>
    </row>
    <row r="459" spans="1:9" x14ac:dyDescent="0.2">
      <c r="A459" s="88" t="s">
        <v>938</v>
      </c>
      <c r="B459" s="88" t="s">
        <v>985</v>
      </c>
      <c r="C459" s="88" t="s">
        <v>308</v>
      </c>
      <c r="D459" s="89"/>
      <c r="E459" s="89">
        <v>98431.2</v>
      </c>
      <c r="F459" s="89"/>
      <c r="G459" s="412">
        <v>98431.2</v>
      </c>
      <c r="H459" s="90" t="s">
        <v>469</v>
      </c>
      <c r="I459" s="91"/>
    </row>
    <row r="460" spans="1:9" x14ac:dyDescent="0.2">
      <c r="A460" s="388" t="s">
        <v>938</v>
      </c>
      <c r="B460" s="388" t="s">
        <v>470</v>
      </c>
      <c r="C460" s="388" t="s">
        <v>484</v>
      </c>
      <c r="E460" s="389">
        <v>11881.4</v>
      </c>
      <c r="G460" s="389">
        <v>11881.4</v>
      </c>
      <c r="H460" s="390" t="s">
        <v>1054</v>
      </c>
      <c r="I460" s="411">
        <f>G459+G461+G463+G465+G467+G469+G471</f>
        <v>489127.24000000005</v>
      </c>
    </row>
    <row r="461" spans="1:9" x14ac:dyDescent="0.2">
      <c r="A461" s="88" t="s">
        <v>938</v>
      </c>
      <c r="B461" s="88" t="s">
        <v>470</v>
      </c>
      <c r="C461" s="88" t="s">
        <v>308</v>
      </c>
      <c r="D461" s="89"/>
      <c r="E461" s="89">
        <v>11881.4</v>
      </c>
      <c r="F461" s="89"/>
      <c r="G461" s="412">
        <v>11881.4</v>
      </c>
      <c r="H461" s="90" t="s">
        <v>471</v>
      </c>
      <c r="I461" s="91"/>
    </row>
    <row r="462" spans="1:9" x14ac:dyDescent="0.2">
      <c r="A462" s="388" t="s">
        <v>938</v>
      </c>
      <c r="B462" s="388" t="s">
        <v>472</v>
      </c>
      <c r="C462" s="388" t="s">
        <v>484</v>
      </c>
      <c r="E462" s="389">
        <v>65400</v>
      </c>
      <c r="G462" s="389">
        <v>65400</v>
      </c>
      <c r="H462" s="390" t="s">
        <v>1054</v>
      </c>
    </row>
    <row r="463" spans="1:9" x14ac:dyDescent="0.2">
      <c r="A463" s="88" t="s">
        <v>938</v>
      </c>
      <c r="B463" s="88" t="s">
        <v>472</v>
      </c>
      <c r="C463" s="88" t="s">
        <v>308</v>
      </c>
      <c r="D463" s="89"/>
      <c r="E463" s="89">
        <v>65400</v>
      </c>
      <c r="F463" s="89"/>
      <c r="G463" s="412">
        <v>65400</v>
      </c>
      <c r="H463" s="90" t="s">
        <v>473</v>
      </c>
      <c r="I463" s="91"/>
    </row>
    <row r="464" spans="1:9" x14ac:dyDescent="0.2">
      <c r="A464" s="388" t="s">
        <v>938</v>
      </c>
      <c r="B464" s="388" t="s">
        <v>474</v>
      </c>
      <c r="C464" s="388" t="s">
        <v>484</v>
      </c>
      <c r="E464" s="389">
        <v>207874.2</v>
      </c>
      <c r="G464" s="389">
        <v>207874.2</v>
      </c>
      <c r="H464" s="390" t="s">
        <v>1054</v>
      </c>
    </row>
    <row r="465" spans="1:11" x14ac:dyDescent="0.2">
      <c r="A465" s="88" t="s">
        <v>938</v>
      </c>
      <c r="B465" s="88" t="s">
        <v>474</v>
      </c>
      <c r="C465" s="88" t="s">
        <v>308</v>
      </c>
      <c r="D465" s="89"/>
      <c r="E465" s="89">
        <v>207874.2</v>
      </c>
      <c r="F465" s="89"/>
      <c r="G465" s="412">
        <v>207874.2</v>
      </c>
      <c r="H465" s="90" t="s">
        <v>475</v>
      </c>
      <c r="I465" s="91"/>
    </row>
    <row r="466" spans="1:11" x14ac:dyDescent="0.2">
      <c r="A466" s="388" t="s">
        <v>938</v>
      </c>
      <c r="B466" s="388" t="s">
        <v>476</v>
      </c>
      <c r="C466" s="388" t="s">
        <v>484</v>
      </c>
      <c r="E466" s="389">
        <v>13913</v>
      </c>
      <c r="G466" s="389">
        <v>13913</v>
      </c>
      <c r="H466" s="390" t="s">
        <v>1054</v>
      </c>
    </row>
    <row r="467" spans="1:11" x14ac:dyDescent="0.2">
      <c r="A467" s="88" t="s">
        <v>938</v>
      </c>
      <c r="B467" s="88" t="s">
        <v>476</v>
      </c>
      <c r="C467" s="88" t="s">
        <v>308</v>
      </c>
      <c r="D467" s="89"/>
      <c r="E467" s="89">
        <v>13913</v>
      </c>
      <c r="F467" s="89"/>
      <c r="G467" s="412">
        <v>13913</v>
      </c>
      <c r="H467" s="90" t="s">
        <v>477</v>
      </c>
      <c r="I467" s="91"/>
    </row>
    <row r="468" spans="1:11" x14ac:dyDescent="0.2">
      <c r="A468" s="388" t="s">
        <v>938</v>
      </c>
      <c r="B468" s="388" t="s">
        <v>478</v>
      </c>
      <c r="C468" s="388" t="s">
        <v>484</v>
      </c>
      <c r="E468" s="389">
        <v>65665.600000000006</v>
      </c>
      <c r="G468" s="389">
        <v>65665.600000000006</v>
      </c>
      <c r="H468" s="390" t="s">
        <v>1054</v>
      </c>
    </row>
    <row r="469" spans="1:11" x14ac:dyDescent="0.2">
      <c r="A469" s="88" t="s">
        <v>938</v>
      </c>
      <c r="B469" s="88" t="s">
        <v>478</v>
      </c>
      <c r="C469" s="88" t="s">
        <v>308</v>
      </c>
      <c r="D469" s="89"/>
      <c r="E469" s="89">
        <v>65665.600000000006</v>
      </c>
      <c r="F469" s="89"/>
      <c r="G469" s="412">
        <v>65665.600000000006</v>
      </c>
      <c r="H469" s="90" t="s">
        <v>479</v>
      </c>
      <c r="I469" s="91"/>
    </row>
    <row r="470" spans="1:11" x14ac:dyDescent="0.2">
      <c r="A470" s="388" t="s">
        <v>938</v>
      </c>
      <c r="B470" s="388" t="s">
        <v>480</v>
      </c>
      <c r="C470" s="388" t="s">
        <v>484</v>
      </c>
      <c r="E470" s="389">
        <v>25961.84</v>
      </c>
      <c r="G470" s="389">
        <v>25961.84</v>
      </c>
      <c r="H470" s="390" t="s">
        <v>1054</v>
      </c>
    </row>
    <row r="471" spans="1:11" x14ac:dyDescent="0.2">
      <c r="A471" s="88" t="s">
        <v>938</v>
      </c>
      <c r="B471" s="88" t="s">
        <v>480</v>
      </c>
      <c r="C471" s="88" t="s">
        <v>308</v>
      </c>
      <c r="D471" s="89"/>
      <c r="E471" s="89">
        <v>25961.84</v>
      </c>
      <c r="F471" s="89"/>
      <c r="G471" s="412">
        <v>25961.84</v>
      </c>
      <c r="H471" s="90" t="s">
        <v>481</v>
      </c>
      <c r="I471" s="91"/>
    </row>
    <row r="472" spans="1:11" x14ac:dyDescent="0.2">
      <c r="A472" s="388" t="s">
        <v>938</v>
      </c>
      <c r="B472" s="388" t="s">
        <v>482</v>
      </c>
      <c r="C472" s="388" t="s">
        <v>484</v>
      </c>
      <c r="E472" s="389">
        <v>1500800</v>
      </c>
      <c r="G472" s="389">
        <v>1500800</v>
      </c>
      <c r="H472" s="390" t="s">
        <v>1054</v>
      </c>
      <c r="K472" s="94">
        <f>G445+G447+G449+G451+G453+G455+G457+G459+G461+G463+G465+G467+G469+G471+G473</f>
        <v>9024795.2400000002</v>
      </c>
    </row>
    <row r="473" spans="1:11" x14ac:dyDescent="0.2">
      <c r="A473" s="88" t="s">
        <v>938</v>
      </c>
      <c r="B473" s="88" t="s">
        <v>482</v>
      </c>
      <c r="C473" s="88" t="s">
        <v>308</v>
      </c>
      <c r="D473" s="89"/>
      <c r="E473" s="89">
        <v>1500800</v>
      </c>
      <c r="F473" s="89"/>
      <c r="G473" s="403">
        <v>1500800</v>
      </c>
      <c r="H473" s="90" t="s">
        <v>483</v>
      </c>
      <c r="I473" s="91"/>
    </row>
    <row r="474" spans="1:11" x14ac:dyDescent="0.2">
      <c r="A474" s="388" t="s">
        <v>938</v>
      </c>
      <c r="B474" s="388" t="s">
        <v>484</v>
      </c>
      <c r="C474" s="388" t="s">
        <v>484</v>
      </c>
      <c r="E474" s="389">
        <v>108900</v>
      </c>
      <c r="G474" s="389">
        <v>108900</v>
      </c>
      <c r="H474" s="390" t="s">
        <v>1054</v>
      </c>
    </row>
    <row r="475" spans="1:11" x14ac:dyDescent="0.2">
      <c r="A475" s="88" t="s">
        <v>938</v>
      </c>
      <c r="B475" s="88" t="s">
        <v>484</v>
      </c>
      <c r="C475" s="88" t="s">
        <v>308</v>
      </c>
      <c r="D475" s="89"/>
      <c r="E475" s="89">
        <v>108900</v>
      </c>
      <c r="F475" s="89"/>
      <c r="G475" s="431">
        <v>108900</v>
      </c>
      <c r="H475" s="90" t="s">
        <v>1097</v>
      </c>
      <c r="I475" s="432">
        <f>G475+G443+G435+G396+G391</f>
        <v>702607.84</v>
      </c>
    </row>
    <row r="476" spans="1:11" x14ac:dyDescent="0.2">
      <c r="A476" s="88" t="s">
        <v>938</v>
      </c>
      <c r="B476" s="88" t="s">
        <v>343</v>
      </c>
      <c r="C476" s="88" t="s">
        <v>308</v>
      </c>
      <c r="D476" s="89"/>
      <c r="E476" s="89">
        <v>17997815.530000001</v>
      </c>
      <c r="F476" s="89"/>
      <c r="G476" s="89">
        <v>17997815.530000001</v>
      </c>
      <c r="H476" s="90" t="s">
        <v>486</v>
      </c>
      <c r="I476" s="91"/>
    </row>
    <row r="477" spans="1:11" x14ac:dyDescent="0.2">
      <c r="A477" s="388" t="s">
        <v>487</v>
      </c>
      <c r="B477" s="388" t="s">
        <v>307</v>
      </c>
      <c r="C477" s="388" t="s">
        <v>484</v>
      </c>
      <c r="E477" s="389">
        <v>256282.38</v>
      </c>
      <c r="G477" s="389">
        <v>256282.38</v>
      </c>
      <c r="H477" s="390" t="s">
        <v>1054</v>
      </c>
    </row>
    <row r="478" spans="1:11" x14ac:dyDescent="0.2">
      <c r="A478" s="88" t="s">
        <v>487</v>
      </c>
      <c r="B478" s="88" t="s">
        <v>307</v>
      </c>
      <c r="C478" s="88" t="s">
        <v>308</v>
      </c>
      <c r="D478" s="89"/>
      <c r="E478" s="89">
        <v>256282.38</v>
      </c>
      <c r="F478" s="89"/>
      <c r="G478" s="89">
        <v>256282.38</v>
      </c>
      <c r="H478" s="90" t="s">
        <v>488</v>
      </c>
      <c r="I478" s="91"/>
    </row>
    <row r="479" spans="1:11" x14ac:dyDescent="0.2">
      <c r="A479" s="388" t="s">
        <v>487</v>
      </c>
      <c r="B479" s="388" t="s">
        <v>319</v>
      </c>
      <c r="C479" s="388" t="s">
        <v>307</v>
      </c>
      <c r="E479" s="389">
        <v>0.6</v>
      </c>
      <c r="G479" s="389">
        <v>0.6</v>
      </c>
      <c r="H479" s="390" t="s">
        <v>1040</v>
      </c>
    </row>
    <row r="480" spans="1:11" x14ac:dyDescent="0.2">
      <c r="A480" s="388" t="s">
        <v>487</v>
      </c>
      <c r="B480" s="388" t="s">
        <v>319</v>
      </c>
      <c r="C480" s="388" t="s">
        <v>319</v>
      </c>
      <c r="E480" s="389">
        <v>180</v>
      </c>
      <c r="G480" s="389">
        <v>180</v>
      </c>
      <c r="H480" s="390" t="s">
        <v>1055</v>
      </c>
    </row>
    <row r="481" spans="1:9" x14ac:dyDescent="0.2">
      <c r="A481" s="388" t="s">
        <v>487</v>
      </c>
      <c r="B481" s="388" t="s">
        <v>319</v>
      </c>
      <c r="C481" s="388" t="s">
        <v>484</v>
      </c>
      <c r="E481" s="389">
        <v>105.14</v>
      </c>
      <c r="G481" s="389">
        <v>105.14</v>
      </c>
      <c r="H481" s="390" t="s">
        <v>1054</v>
      </c>
    </row>
    <row r="482" spans="1:9" x14ac:dyDescent="0.2">
      <c r="A482" s="88" t="s">
        <v>487</v>
      </c>
      <c r="B482" s="88" t="s">
        <v>319</v>
      </c>
      <c r="C482" s="88" t="s">
        <v>308</v>
      </c>
      <c r="D482" s="89"/>
      <c r="E482" s="89">
        <v>285.74</v>
      </c>
      <c r="F482" s="89"/>
      <c r="G482" s="89">
        <v>285.74</v>
      </c>
      <c r="H482" s="90" t="s">
        <v>489</v>
      </c>
      <c r="I482" s="91"/>
    </row>
    <row r="483" spans="1:9" x14ac:dyDescent="0.2">
      <c r="A483" s="388" t="s">
        <v>487</v>
      </c>
      <c r="B483" s="388" t="s">
        <v>822</v>
      </c>
      <c r="C483" s="388" t="s">
        <v>307</v>
      </c>
      <c r="E483" s="389">
        <v>11465.62</v>
      </c>
      <c r="G483" s="389">
        <v>11465.62</v>
      </c>
      <c r="H483" s="390" t="s">
        <v>1040</v>
      </c>
    </row>
    <row r="484" spans="1:9" x14ac:dyDescent="0.2">
      <c r="A484" s="388" t="s">
        <v>487</v>
      </c>
      <c r="B484" s="388" t="s">
        <v>822</v>
      </c>
      <c r="C484" s="388" t="s">
        <v>319</v>
      </c>
      <c r="E484" s="389">
        <v>1145.01</v>
      </c>
      <c r="G484" s="389">
        <v>1145.01</v>
      </c>
      <c r="H484" s="390" t="s">
        <v>1055</v>
      </c>
    </row>
    <row r="485" spans="1:9" x14ac:dyDescent="0.2">
      <c r="A485" s="388" t="s">
        <v>487</v>
      </c>
      <c r="B485" s="388" t="s">
        <v>822</v>
      </c>
      <c r="C485" s="388" t="s">
        <v>883</v>
      </c>
      <c r="E485" s="389">
        <v>3701.86</v>
      </c>
      <c r="G485" s="389">
        <v>3701.86</v>
      </c>
      <c r="H485" s="390" t="s">
        <v>1041</v>
      </c>
    </row>
    <row r="486" spans="1:9" x14ac:dyDescent="0.2">
      <c r="A486" s="388" t="s">
        <v>487</v>
      </c>
      <c r="B486" s="388" t="s">
        <v>822</v>
      </c>
      <c r="C486" s="388" t="s">
        <v>859</v>
      </c>
      <c r="E486" s="389">
        <v>918.49</v>
      </c>
      <c r="G486" s="389">
        <v>918.49</v>
      </c>
      <c r="H486" s="390" t="s">
        <v>1046</v>
      </c>
    </row>
    <row r="487" spans="1:9" x14ac:dyDescent="0.2">
      <c r="A487" s="388" t="s">
        <v>487</v>
      </c>
      <c r="B487" s="388" t="s">
        <v>822</v>
      </c>
      <c r="C487" s="388" t="s">
        <v>484</v>
      </c>
      <c r="E487" s="389">
        <v>67718.28</v>
      </c>
      <c r="G487" s="389">
        <v>67718.28</v>
      </c>
      <c r="H487" s="390" t="s">
        <v>1054</v>
      </c>
    </row>
    <row r="488" spans="1:9" x14ac:dyDescent="0.2">
      <c r="A488" s="88" t="s">
        <v>487</v>
      </c>
      <c r="B488" s="88" t="s">
        <v>822</v>
      </c>
      <c r="C488" s="88" t="s">
        <v>308</v>
      </c>
      <c r="D488" s="89"/>
      <c r="E488" s="89">
        <v>84949.26</v>
      </c>
      <c r="F488" s="89"/>
      <c r="G488" s="89">
        <v>84949.26</v>
      </c>
      <c r="H488" s="90" t="s">
        <v>490</v>
      </c>
      <c r="I488" s="91"/>
    </row>
    <row r="489" spans="1:9" x14ac:dyDescent="0.2">
      <c r="A489" s="88" t="s">
        <v>487</v>
      </c>
      <c r="B489" s="88" t="s">
        <v>343</v>
      </c>
      <c r="C489" s="88" t="s">
        <v>308</v>
      </c>
      <c r="D489" s="89"/>
      <c r="E489" s="89">
        <v>341517.38</v>
      </c>
      <c r="F489" s="89"/>
      <c r="G489" s="89">
        <v>341517.38</v>
      </c>
      <c r="H489" s="90" t="s">
        <v>491</v>
      </c>
      <c r="I489" s="91"/>
    </row>
    <row r="490" spans="1:9" x14ac:dyDescent="0.2">
      <c r="A490" s="388" t="s">
        <v>492</v>
      </c>
      <c r="B490" s="388" t="s">
        <v>307</v>
      </c>
      <c r="C490" s="388" t="s">
        <v>484</v>
      </c>
      <c r="E490" s="389">
        <v>228561.28</v>
      </c>
      <c r="G490" s="389">
        <v>228561.28</v>
      </c>
      <c r="H490" s="390" t="s">
        <v>1054</v>
      </c>
    </row>
    <row r="491" spans="1:9" x14ac:dyDescent="0.2">
      <c r="A491" s="88" t="s">
        <v>492</v>
      </c>
      <c r="B491" s="88" t="s">
        <v>307</v>
      </c>
      <c r="C491" s="88" t="s">
        <v>308</v>
      </c>
      <c r="D491" s="89"/>
      <c r="E491" s="89">
        <v>228561.28</v>
      </c>
      <c r="F491" s="89"/>
      <c r="G491" s="89">
        <v>228561.28</v>
      </c>
      <c r="H491" s="90" t="s">
        <v>493</v>
      </c>
      <c r="I491" s="91"/>
    </row>
    <row r="492" spans="1:9" x14ac:dyDescent="0.2">
      <c r="A492" s="388" t="s">
        <v>492</v>
      </c>
      <c r="B492" s="388" t="s">
        <v>319</v>
      </c>
      <c r="C492" s="388" t="s">
        <v>484</v>
      </c>
      <c r="E492" s="389">
        <v>56481.49</v>
      </c>
      <c r="G492" s="389">
        <v>56481.49</v>
      </c>
      <c r="H492" s="390" t="s">
        <v>1054</v>
      </c>
    </row>
    <row r="493" spans="1:9" x14ac:dyDescent="0.2">
      <c r="A493" s="88" t="s">
        <v>492</v>
      </c>
      <c r="B493" s="88" t="s">
        <v>319</v>
      </c>
      <c r="C493" s="88" t="s">
        <v>308</v>
      </c>
      <c r="D493" s="89"/>
      <c r="E493" s="89">
        <v>56481.49</v>
      </c>
      <c r="F493" s="89"/>
      <c r="G493" s="89">
        <v>56481.49</v>
      </c>
      <c r="H493" s="90" t="s">
        <v>494</v>
      </c>
      <c r="I493" s="91"/>
    </row>
    <row r="494" spans="1:9" x14ac:dyDescent="0.2">
      <c r="A494" s="88" t="s">
        <v>492</v>
      </c>
      <c r="B494" s="88" t="s">
        <v>343</v>
      </c>
      <c r="C494" s="88" t="s">
        <v>308</v>
      </c>
      <c r="D494" s="89"/>
      <c r="E494" s="89">
        <v>285042.77</v>
      </c>
      <c r="F494" s="89"/>
      <c r="G494" s="89">
        <v>285042.77</v>
      </c>
      <c r="H494" s="90" t="s">
        <v>495</v>
      </c>
      <c r="I494" s="91"/>
    </row>
    <row r="495" spans="1:9" x14ac:dyDescent="0.2">
      <c r="A495" s="388" t="s">
        <v>496</v>
      </c>
      <c r="B495" s="388" t="s">
        <v>307</v>
      </c>
      <c r="C495" s="388" t="s">
        <v>484</v>
      </c>
      <c r="E495" s="389">
        <v>6347.38</v>
      </c>
      <c r="G495" s="389">
        <v>6347.38</v>
      </c>
      <c r="H495" s="390" t="s">
        <v>1054</v>
      </c>
    </row>
    <row r="496" spans="1:9" x14ac:dyDescent="0.2">
      <c r="A496" s="88" t="s">
        <v>496</v>
      </c>
      <c r="B496" s="88" t="s">
        <v>307</v>
      </c>
      <c r="C496" s="88" t="s">
        <v>308</v>
      </c>
      <c r="D496" s="89"/>
      <c r="E496" s="89">
        <v>6347.38</v>
      </c>
      <c r="F496" s="89"/>
      <c r="G496" s="89">
        <v>6347.38</v>
      </c>
      <c r="H496" s="90" t="s">
        <v>497</v>
      </c>
      <c r="I496" s="91"/>
    </row>
    <row r="497" spans="1:9" x14ac:dyDescent="0.2">
      <c r="A497" s="88" t="s">
        <v>496</v>
      </c>
      <c r="B497" s="88" t="s">
        <v>343</v>
      </c>
      <c r="C497" s="88" t="s">
        <v>308</v>
      </c>
      <c r="D497" s="89"/>
      <c r="E497" s="89">
        <v>6347.38</v>
      </c>
      <c r="F497" s="89"/>
      <c r="G497" s="89">
        <v>6347.38</v>
      </c>
      <c r="H497" s="90" t="s">
        <v>497</v>
      </c>
      <c r="I497" s="91"/>
    </row>
    <row r="498" spans="1:9" x14ac:dyDescent="0.2">
      <c r="A498" s="388" t="s">
        <v>499</v>
      </c>
      <c r="B498" s="388" t="s">
        <v>319</v>
      </c>
      <c r="C498" s="388" t="s">
        <v>484</v>
      </c>
      <c r="E498" s="389">
        <v>60000</v>
      </c>
      <c r="G498" s="389">
        <v>60000</v>
      </c>
      <c r="H498" s="390" t="s">
        <v>1054</v>
      </c>
    </row>
    <row r="499" spans="1:9" x14ac:dyDescent="0.2">
      <c r="A499" s="88" t="s">
        <v>499</v>
      </c>
      <c r="B499" s="88" t="s">
        <v>319</v>
      </c>
      <c r="C499" s="88" t="s">
        <v>308</v>
      </c>
      <c r="D499" s="89"/>
      <c r="E499" s="89">
        <v>60000</v>
      </c>
      <c r="F499" s="89"/>
      <c r="G499" s="89">
        <v>60000</v>
      </c>
      <c r="H499" s="90" t="s">
        <v>500</v>
      </c>
      <c r="I499" s="91"/>
    </row>
    <row r="500" spans="1:9" x14ac:dyDescent="0.2">
      <c r="A500" s="88" t="s">
        <v>499</v>
      </c>
      <c r="B500" s="88" t="s">
        <v>343</v>
      </c>
      <c r="C500" s="88" t="s">
        <v>308</v>
      </c>
      <c r="D500" s="89"/>
      <c r="E500" s="89">
        <v>60000</v>
      </c>
      <c r="F500" s="89"/>
      <c r="G500" s="89">
        <v>60000</v>
      </c>
      <c r="H500" s="90" t="s">
        <v>276</v>
      </c>
      <c r="I500" s="91"/>
    </row>
    <row r="501" spans="1:9" x14ac:dyDescent="0.2">
      <c r="A501" s="388" t="s">
        <v>501</v>
      </c>
      <c r="B501" s="388" t="s">
        <v>315</v>
      </c>
      <c r="C501" s="388" t="s">
        <v>484</v>
      </c>
      <c r="E501" s="389">
        <v>350296</v>
      </c>
      <c r="G501" s="389">
        <v>350296</v>
      </c>
      <c r="H501" s="390" t="s">
        <v>1054</v>
      </c>
    </row>
    <row r="502" spans="1:9" x14ac:dyDescent="0.2">
      <c r="A502" s="88" t="s">
        <v>501</v>
      </c>
      <c r="B502" s="88" t="s">
        <v>315</v>
      </c>
      <c r="C502" s="88" t="s">
        <v>308</v>
      </c>
      <c r="D502" s="89"/>
      <c r="E502" s="89">
        <v>350296</v>
      </c>
      <c r="F502" s="89"/>
      <c r="G502" s="89">
        <v>350296</v>
      </c>
      <c r="H502" s="90" t="s">
        <v>502</v>
      </c>
      <c r="I502" s="91"/>
    </row>
    <row r="503" spans="1:9" x14ac:dyDescent="0.2">
      <c r="A503" s="88" t="s">
        <v>501</v>
      </c>
      <c r="B503" s="88" t="s">
        <v>343</v>
      </c>
      <c r="C503" s="88" t="s">
        <v>308</v>
      </c>
      <c r="D503" s="89"/>
      <c r="E503" s="89">
        <v>350296</v>
      </c>
      <c r="F503" s="89"/>
      <c r="G503" s="89">
        <v>350296</v>
      </c>
      <c r="H503" s="90" t="s">
        <v>503</v>
      </c>
      <c r="I503" s="91"/>
    </row>
    <row r="504" spans="1:9" x14ac:dyDescent="0.2">
      <c r="A504" s="388" t="s">
        <v>504</v>
      </c>
      <c r="B504" s="388" t="s">
        <v>307</v>
      </c>
      <c r="C504" s="388" t="s">
        <v>484</v>
      </c>
      <c r="E504" s="389">
        <v>188000</v>
      </c>
      <c r="G504" s="389">
        <v>188000</v>
      </c>
      <c r="H504" s="390" t="s">
        <v>1054</v>
      </c>
    </row>
    <row r="505" spans="1:9" x14ac:dyDescent="0.2">
      <c r="A505" s="88" t="s">
        <v>504</v>
      </c>
      <c r="B505" s="88" t="s">
        <v>307</v>
      </c>
      <c r="C505" s="88" t="s">
        <v>308</v>
      </c>
      <c r="D505" s="89"/>
      <c r="E505" s="89">
        <v>188000</v>
      </c>
      <c r="F505" s="89"/>
      <c r="G505" s="89">
        <v>188000</v>
      </c>
      <c r="H505" s="90" t="s">
        <v>505</v>
      </c>
      <c r="I505" s="91"/>
    </row>
    <row r="506" spans="1:9" x14ac:dyDescent="0.2">
      <c r="A506" s="388" t="s">
        <v>504</v>
      </c>
      <c r="B506" s="388" t="s">
        <v>319</v>
      </c>
      <c r="C506" s="388" t="s">
        <v>484</v>
      </c>
      <c r="E506" s="389">
        <v>2265</v>
      </c>
      <c r="G506" s="389">
        <v>2265</v>
      </c>
      <c r="H506" s="390" t="s">
        <v>1054</v>
      </c>
    </row>
    <row r="507" spans="1:9" x14ac:dyDescent="0.2">
      <c r="A507" s="88" t="s">
        <v>504</v>
      </c>
      <c r="B507" s="88" t="s">
        <v>319</v>
      </c>
      <c r="C507" s="88" t="s">
        <v>308</v>
      </c>
      <c r="D507" s="89"/>
      <c r="E507" s="89">
        <v>2265</v>
      </c>
      <c r="F507" s="89"/>
      <c r="G507" s="89">
        <v>2265</v>
      </c>
      <c r="H507" s="90" t="s">
        <v>848</v>
      </c>
      <c r="I507" s="91"/>
    </row>
    <row r="508" spans="1:9" x14ac:dyDescent="0.2">
      <c r="A508" s="88" t="s">
        <v>504</v>
      </c>
      <c r="B508" s="88" t="s">
        <v>343</v>
      </c>
      <c r="C508" s="88" t="s">
        <v>308</v>
      </c>
      <c r="D508" s="89"/>
      <c r="E508" s="89">
        <v>190265</v>
      </c>
      <c r="F508" s="89"/>
      <c r="G508" s="89">
        <v>190265</v>
      </c>
      <c r="H508" s="90" t="s">
        <v>505</v>
      </c>
      <c r="I508" s="91"/>
    </row>
    <row r="509" spans="1:9" x14ac:dyDescent="0.2">
      <c r="A509" s="388" t="s">
        <v>506</v>
      </c>
      <c r="B509" s="388" t="s">
        <v>307</v>
      </c>
      <c r="C509" s="388" t="s">
        <v>484</v>
      </c>
      <c r="E509" s="389">
        <v>1277563.1100000001</v>
      </c>
      <c r="G509" s="389">
        <v>1277563.1100000001</v>
      </c>
      <c r="H509" s="390" t="s">
        <v>1054</v>
      </c>
    </row>
    <row r="510" spans="1:9" x14ac:dyDescent="0.2">
      <c r="A510" s="88" t="s">
        <v>506</v>
      </c>
      <c r="B510" s="88" t="s">
        <v>307</v>
      </c>
      <c r="C510" s="88" t="s">
        <v>308</v>
      </c>
      <c r="D510" s="89"/>
      <c r="E510" s="89">
        <v>1277563.1100000001</v>
      </c>
      <c r="F510" s="89"/>
      <c r="G510" s="89">
        <v>1277563.1100000001</v>
      </c>
      <c r="H510" s="90" t="s">
        <v>507</v>
      </c>
      <c r="I510" s="91"/>
    </row>
    <row r="511" spans="1:9" x14ac:dyDescent="0.2">
      <c r="A511" s="88" t="s">
        <v>506</v>
      </c>
      <c r="B511" s="88" t="s">
        <v>343</v>
      </c>
      <c r="C511" s="88" t="s">
        <v>308</v>
      </c>
      <c r="D511" s="89"/>
      <c r="E511" s="89">
        <v>1277563.1100000001</v>
      </c>
      <c r="F511" s="89"/>
      <c r="G511" s="89">
        <v>1277563.1100000001</v>
      </c>
      <c r="H511" s="90" t="s">
        <v>559</v>
      </c>
      <c r="I511" s="91"/>
    </row>
    <row r="512" spans="1:9" x14ac:dyDescent="0.2">
      <c r="A512" s="388" t="s">
        <v>627</v>
      </c>
      <c r="B512" s="388" t="s">
        <v>307</v>
      </c>
      <c r="C512" s="388" t="s">
        <v>484</v>
      </c>
      <c r="E512" s="389">
        <v>2208970</v>
      </c>
      <c r="G512" s="389">
        <v>2208970</v>
      </c>
      <c r="H512" s="390" t="s">
        <v>1054</v>
      </c>
    </row>
    <row r="513" spans="1:9" x14ac:dyDescent="0.2">
      <c r="A513" s="88" t="s">
        <v>627</v>
      </c>
      <c r="B513" s="88" t="s">
        <v>307</v>
      </c>
      <c r="C513" s="88" t="s">
        <v>308</v>
      </c>
      <c r="D513" s="89"/>
      <c r="E513" s="89">
        <v>2208970</v>
      </c>
      <c r="F513" s="89"/>
      <c r="G513" s="89">
        <v>2208970</v>
      </c>
      <c r="H513" s="90" t="s">
        <v>628</v>
      </c>
      <c r="I513" s="91"/>
    </row>
    <row r="514" spans="1:9" x14ac:dyDescent="0.2">
      <c r="A514" s="388" t="s">
        <v>627</v>
      </c>
      <c r="B514" s="388" t="s">
        <v>315</v>
      </c>
      <c r="C514" s="388" t="s">
        <v>484</v>
      </c>
      <c r="E514" s="389">
        <v>267750</v>
      </c>
      <c r="G514" s="389">
        <v>267750</v>
      </c>
      <c r="H514" s="390" t="s">
        <v>1054</v>
      </c>
    </row>
    <row r="515" spans="1:9" x14ac:dyDescent="0.2">
      <c r="A515" s="88" t="s">
        <v>627</v>
      </c>
      <c r="B515" s="88" t="s">
        <v>315</v>
      </c>
      <c r="C515" s="88" t="s">
        <v>308</v>
      </c>
      <c r="D515" s="89"/>
      <c r="E515" s="89">
        <v>267750</v>
      </c>
      <c r="F515" s="89"/>
      <c r="G515" s="89">
        <v>267750</v>
      </c>
      <c r="H515" s="90" t="s">
        <v>1098</v>
      </c>
      <c r="I515" s="91"/>
    </row>
    <row r="516" spans="1:9" x14ac:dyDescent="0.2">
      <c r="A516" s="88" t="s">
        <v>627</v>
      </c>
      <c r="B516" s="88" t="s">
        <v>343</v>
      </c>
      <c r="C516" s="88" t="s">
        <v>308</v>
      </c>
      <c r="D516" s="89"/>
      <c r="E516" s="89">
        <v>2476720</v>
      </c>
      <c r="F516" s="89"/>
      <c r="G516" s="89">
        <v>2476720</v>
      </c>
      <c r="H516" s="90" t="s">
        <v>628</v>
      </c>
      <c r="I516" s="91"/>
    </row>
    <row r="517" spans="1:9" x14ac:dyDescent="0.2">
      <c r="A517" s="388" t="s">
        <v>743</v>
      </c>
      <c r="B517" s="388" t="s">
        <v>487</v>
      </c>
      <c r="C517" s="388" t="s">
        <v>484</v>
      </c>
      <c r="E517" s="389">
        <v>350296</v>
      </c>
      <c r="G517" s="389">
        <v>350296</v>
      </c>
      <c r="H517" s="390" t="s">
        <v>1054</v>
      </c>
    </row>
    <row r="518" spans="1:9" x14ac:dyDescent="0.2">
      <c r="A518" s="88" t="s">
        <v>743</v>
      </c>
      <c r="B518" s="88" t="s">
        <v>487</v>
      </c>
      <c r="C518" s="88" t="s">
        <v>308</v>
      </c>
      <c r="D518" s="89"/>
      <c r="E518" s="89">
        <v>350296</v>
      </c>
      <c r="F518" s="89"/>
      <c r="G518" s="89">
        <v>350296</v>
      </c>
      <c r="H518" s="90" t="s">
        <v>774</v>
      </c>
      <c r="I518" s="91"/>
    </row>
    <row r="519" spans="1:9" x14ac:dyDescent="0.2">
      <c r="A519" s="388" t="s">
        <v>743</v>
      </c>
      <c r="B519" s="388" t="s">
        <v>745</v>
      </c>
      <c r="C519" s="388" t="s">
        <v>484</v>
      </c>
      <c r="E519" s="389">
        <v>1624714.21</v>
      </c>
      <c r="G519" s="389">
        <v>1624714.21</v>
      </c>
      <c r="H519" s="390" t="s">
        <v>1054</v>
      </c>
    </row>
    <row r="520" spans="1:9" x14ac:dyDescent="0.2">
      <c r="A520" s="88" t="s">
        <v>743</v>
      </c>
      <c r="B520" s="88" t="s">
        <v>745</v>
      </c>
      <c r="C520" s="88" t="s">
        <v>308</v>
      </c>
      <c r="D520" s="89"/>
      <c r="E520" s="89">
        <v>1624714.21</v>
      </c>
      <c r="F520" s="89"/>
      <c r="G520" s="89">
        <v>1624714.21</v>
      </c>
      <c r="H520" s="90" t="s">
        <v>746</v>
      </c>
      <c r="I520" s="91"/>
    </row>
    <row r="521" spans="1:9" x14ac:dyDescent="0.2">
      <c r="A521" s="388" t="s">
        <v>743</v>
      </c>
      <c r="B521" s="388" t="s">
        <v>747</v>
      </c>
      <c r="C521" s="388" t="s">
        <v>484</v>
      </c>
      <c r="E521" s="389">
        <v>136791</v>
      </c>
      <c r="G521" s="389">
        <v>136791</v>
      </c>
      <c r="H521" s="390" t="s">
        <v>1054</v>
      </c>
    </row>
    <row r="522" spans="1:9" x14ac:dyDescent="0.2">
      <c r="A522" s="88" t="s">
        <v>743</v>
      </c>
      <c r="B522" s="88" t="s">
        <v>747</v>
      </c>
      <c r="C522" s="88" t="s">
        <v>308</v>
      </c>
      <c r="D522" s="89"/>
      <c r="E522" s="89">
        <v>136791</v>
      </c>
      <c r="F522" s="89"/>
      <c r="G522" s="89">
        <v>136791</v>
      </c>
      <c r="H522" s="90" t="s">
        <v>748</v>
      </c>
      <c r="I522" s="91"/>
    </row>
    <row r="523" spans="1:9" x14ac:dyDescent="0.2">
      <c r="A523" s="388" t="s">
        <v>743</v>
      </c>
      <c r="B523" s="388" t="s">
        <v>749</v>
      </c>
      <c r="C523" s="388" t="s">
        <v>484</v>
      </c>
      <c r="E523" s="389">
        <v>725259.69</v>
      </c>
      <c r="G523" s="389">
        <v>725259.69</v>
      </c>
      <c r="H523" s="390" t="s">
        <v>1054</v>
      </c>
    </row>
    <row r="524" spans="1:9" x14ac:dyDescent="0.2">
      <c r="A524" s="88" t="s">
        <v>743</v>
      </c>
      <c r="B524" s="88" t="s">
        <v>749</v>
      </c>
      <c r="C524" s="88" t="s">
        <v>308</v>
      </c>
      <c r="D524" s="89"/>
      <c r="E524" s="89">
        <v>725259.69</v>
      </c>
      <c r="F524" s="89"/>
      <c r="G524" s="89">
        <v>725259.69</v>
      </c>
      <c r="H524" s="90" t="s">
        <v>935</v>
      </c>
      <c r="I524" s="91"/>
    </row>
    <row r="525" spans="1:9" x14ac:dyDescent="0.2">
      <c r="A525" s="388" t="s">
        <v>743</v>
      </c>
      <c r="B525" s="388" t="s">
        <v>750</v>
      </c>
      <c r="C525" s="388" t="s">
        <v>484</v>
      </c>
      <c r="E525" s="389">
        <v>246923.15</v>
      </c>
      <c r="G525" s="389">
        <v>246923.15</v>
      </c>
      <c r="H525" s="390" t="s">
        <v>1054</v>
      </c>
    </row>
    <row r="526" spans="1:9" x14ac:dyDescent="0.2">
      <c r="A526" s="88" t="s">
        <v>743</v>
      </c>
      <c r="B526" s="88" t="s">
        <v>750</v>
      </c>
      <c r="C526" s="88" t="s">
        <v>308</v>
      </c>
      <c r="D526" s="89"/>
      <c r="E526" s="89">
        <v>246923.15</v>
      </c>
      <c r="F526" s="89"/>
      <c r="G526" s="89">
        <v>246923.15</v>
      </c>
      <c r="H526" s="90" t="s">
        <v>1099</v>
      </c>
      <c r="I526" s="91"/>
    </row>
    <row r="527" spans="1:9" x14ac:dyDescent="0.2">
      <c r="A527" s="388" t="s">
        <v>743</v>
      </c>
      <c r="B527" s="388" t="s">
        <v>752</v>
      </c>
      <c r="C527" s="388" t="s">
        <v>484</v>
      </c>
      <c r="E527" s="389">
        <v>971304</v>
      </c>
      <c r="G527" s="389">
        <v>971304</v>
      </c>
      <c r="H527" s="390" t="s">
        <v>1054</v>
      </c>
    </row>
    <row r="528" spans="1:9" x14ac:dyDescent="0.2">
      <c r="A528" s="88" t="s">
        <v>743</v>
      </c>
      <c r="B528" s="88" t="s">
        <v>752</v>
      </c>
      <c r="C528" s="88" t="s">
        <v>308</v>
      </c>
      <c r="D528" s="89"/>
      <c r="E528" s="89">
        <v>971304</v>
      </c>
      <c r="F528" s="89"/>
      <c r="G528" s="89">
        <v>971304</v>
      </c>
      <c r="H528" s="90" t="s">
        <v>753</v>
      </c>
      <c r="I528" s="91"/>
    </row>
    <row r="529" spans="1:9" x14ac:dyDescent="0.2">
      <c r="A529" s="388" t="s">
        <v>743</v>
      </c>
      <c r="B529" s="388" t="s">
        <v>754</v>
      </c>
      <c r="C529" s="388" t="s">
        <v>484</v>
      </c>
      <c r="E529" s="389">
        <v>2142676.2999999998</v>
      </c>
      <c r="G529" s="389">
        <v>2142676.2999999998</v>
      </c>
      <c r="H529" s="390" t="s">
        <v>1054</v>
      </c>
    </row>
    <row r="530" spans="1:9" x14ac:dyDescent="0.2">
      <c r="A530" s="88" t="s">
        <v>743</v>
      </c>
      <c r="B530" s="88" t="s">
        <v>754</v>
      </c>
      <c r="C530" s="88" t="s">
        <v>308</v>
      </c>
      <c r="D530" s="89"/>
      <c r="E530" s="89">
        <v>2142676.2999999998</v>
      </c>
      <c r="F530" s="89"/>
      <c r="G530" s="89">
        <v>2142676.2999999998</v>
      </c>
      <c r="H530" s="90" t="s">
        <v>564</v>
      </c>
      <c r="I530" s="91"/>
    </row>
    <row r="531" spans="1:9" x14ac:dyDescent="0.2">
      <c r="A531" s="388" t="s">
        <v>743</v>
      </c>
      <c r="B531" s="388" t="s">
        <v>755</v>
      </c>
      <c r="C531" s="388" t="s">
        <v>484</v>
      </c>
      <c r="E531" s="389">
        <v>7172690</v>
      </c>
      <c r="G531" s="389">
        <v>7172690</v>
      </c>
      <c r="H531" s="390" t="s">
        <v>1054</v>
      </c>
    </row>
    <row r="532" spans="1:9" x14ac:dyDescent="0.2">
      <c r="A532" s="88" t="s">
        <v>743</v>
      </c>
      <c r="B532" s="88" t="s">
        <v>755</v>
      </c>
      <c r="C532" s="88" t="s">
        <v>308</v>
      </c>
      <c r="D532" s="89"/>
      <c r="E532" s="89">
        <v>7172690</v>
      </c>
      <c r="F532" s="89"/>
      <c r="G532" s="89">
        <v>7172690</v>
      </c>
      <c r="H532" s="90" t="s">
        <v>565</v>
      </c>
      <c r="I532" s="91"/>
    </row>
    <row r="533" spans="1:9" x14ac:dyDescent="0.2">
      <c r="A533" s="388" t="s">
        <v>743</v>
      </c>
      <c r="B533" s="388" t="s">
        <v>1100</v>
      </c>
      <c r="C533" s="388" t="s">
        <v>484</v>
      </c>
      <c r="E533" s="389">
        <v>1500800</v>
      </c>
      <c r="G533" s="389">
        <v>1500800</v>
      </c>
      <c r="H533" s="390" t="s">
        <v>1054</v>
      </c>
    </row>
    <row r="534" spans="1:9" x14ac:dyDescent="0.2">
      <c r="A534" s="88" t="s">
        <v>743</v>
      </c>
      <c r="B534" s="88" t="s">
        <v>1100</v>
      </c>
      <c r="C534" s="88" t="s">
        <v>308</v>
      </c>
      <c r="D534" s="89"/>
      <c r="E534" s="89">
        <v>1500800</v>
      </c>
      <c r="F534" s="89"/>
      <c r="G534" s="89">
        <v>1500800</v>
      </c>
      <c r="H534" s="90" t="s">
        <v>1101</v>
      </c>
      <c r="I534" s="91"/>
    </row>
    <row r="535" spans="1:9" x14ac:dyDescent="0.2">
      <c r="A535" s="388" t="s">
        <v>743</v>
      </c>
      <c r="B535" s="388" t="s">
        <v>1102</v>
      </c>
      <c r="C535" s="388" t="s">
        <v>484</v>
      </c>
      <c r="E535" s="389">
        <v>-65249</v>
      </c>
      <c r="G535" s="389">
        <v>-65249</v>
      </c>
      <c r="H535" s="390" t="s">
        <v>1054</v>
      </c>
    </row>
    <row r="536" spans="1:9" x14ac:dyDescent="0.2">
      <c r="A536" s="88" t="s">
        <v>743</v>
      </c>
      <c r="B536" s="88" t="s">
        <v>1102</v>
      </c>
      <c r="C536" s="88" t="s">
        <v>308</v>
      </c>
      <c r="D536" s="89"/>
      <c r="E536" s="89">
        <v>-65249</v>
      </c>
      <c r="F536" s="89"/>
      <c r="G536" s="89">
        <v>-65249</v>
      </c>
      <c r="H536" s="90" t="s">
        <v>1103</v>
      </c>
      <c r="I536" s="91"/>
    </row>
    <row r="537" spans="1:9" x14ac:dyDescent="0.2">
      <c r="A537" s="388" t="s">
        <v>743</v>
      </c>
      <c r="B537" s="388" t="s">
        <v>756</v>
      </c>
      <c r="C537" s="388" t="s">
        <v>484</v>
      </c>
      <c r="E537" s="389">
        <v>437640</v>
      </c>
      <c r="G537" s="389">
        <v>437640</v>
      </c>
      <c r="H537" s="390" t="s">
        <v>1054</v>
      </c>
    </row>
    <row r="538" spans="1:9" x14ac:dyDescent="0.2">
      <c r="A538" s="88" t="s">
        <v>743</v>
      </c>
      <c r="B538" s="88" t="s">
        <v>756</v>
      </c>
      <c r="C538" s="88" t="s">
        <v>308</v>
      </c>
      <c r="D538" s="89"/>
      <c r="E538" s="89">
        <v>437640</v>
      </c>
      <c r="F538" s="89"/>
      <c r="G538" s="89">
        <v>437640</v>
      </c>
      <c r="H538" s="90" t="s">
        <v>1104</v>
      </c>
      <c r="I538" s="91"/>
    </row>
    <row r="539" spans="1:9" x14ac:dyDescent="0.2">
      <c r="A539" s="388" t="s">
        <v>743</v>
      </c>
      <c r="B539" s="388" t="s">
        <v>758</v>
      </c>
      <c r="C539" s="388" t="s">
        <v>484</v>
      </c>
      <c r="E539" s="389">
        <v>550</v>
      </c>
      <c r="G539" s="389">
        <v>550</v>
      </c>
      <c r="H539" s="390" t="s">
        <v>1054</v>
      </c>
    </row>
    <row r="540" spans="1:9" x14ac:dyDescent="0.2">
      <c r="A540" s="88" t="s">
        <v>743</v>
      </c>
      <c r="B540" s="88" t="s">
        <v>758</v>
      </c>
      <c r="C540" s="88" t="s">
        <v>308</v>
      </c>
      <c r="D540" s="89"/>
      <c r="E540" s="89">
        <v>550</v>
      </c>
      <c r="F540" s="89"/>
      <c r="G540" s="89">
        <v>550</v>
      </c>
      <c r="H540" s="90" t="s">
        <v>776</v>
      </c>
      <c r="I540" s="91"/>
    </row>
    <row r="541" spans="1:9" x14ac:dyDescent="0.2">
      <c r="A541" s="88" t="s">
        <v>743</v>
      </c>
      <c r="B541" s="88" t="s">
        <v>343</v>
      </c>
      <c r="C541" s="88" t="s">
        <v>308</v>
      </c>
      <c r="D541" s="89"/>
      <c r="E541" s="89">
        <v>15244395.35</v>
      </c>
      <c r="F541" s="89"/>
      <c r="G541" s="89">
        <v>15244395.35</v>
      </c>
      <c r="H541" s="90"/>
      <c r="I541" s="91"/>
    </row>
    <row r="542" spans="1:9" x14ac:dyDescent="0.2">
      <c r="A542" s="388" t="s">
        <v>761</v>
      </c>
      <c r="B542" s="388" t="s">
        <v>745</v>
      </c>
      <c r="C542" s="388" t="s">
        <v>484</v>
      </c>
      <c r="E542" s="389">
        <v>1119188.47</v>
      </c>
      <c r="G542" s="389">
        <v>1119188.47</v>
      </c>
      <c r="H542" s="390" t="s">
        <v>1054</v>
      </c>
    </row>
    <row r="543" spans="1:9" x14ac:dyDescent="0.2">
      <c r="A543" s="88" t="s">
        <v>761</v>
      </c>
      <c r="B543" s="88" t="s">
        <v>745</v>
      </c>
      <c r="C543" s="88" t="s">
        <v>308</v>
      </c>
      <c r="D543" s="89"/>
      <c r="E543" s="89">
        <v>1119188.47</v>
      </c>
      <c r="F543" s="89"/>
      <c r="G543" s="89">
        <v>1119188.47</v>
      </c>
      <c r="H543" s="90" t="s">
        <v>746</v>
      </c>
      <c r="I543" s="91"/>
    </row>
    <row r="544" spans="1:9" x14ac:dyDescent="0.2">
      <c r="A544" s="388" t="s">
        <v>761</v>
      </c>
      <c r="B544" s="388" t="s">
        <v>750</v>
      </c>
      <c r="C544" s="388" t="s">
        <v>484</v>
      </c>
      <c r="E544" s="389">
        <v>208610.83</v>
      </c>
      <c r="G544" s="389">
        <v>208610.83</v>
      </c>
      <c r="H544" s="390" t="s">
        <v>1054</v>
      </c>
    </row>
    <row r="545" spans="1:9" x14ac:dyDescent="0.2">
      <c r="A545" s="88" t="s">
        <v>761</v>
      </c>
      <c r="B545" s="88" t="s">
        <v>750</v>
      </c>
      <c r="C545" s="88" t="s">
        <v>308</v>
      </c>
      <c r="D545" s="89"/>
      <c r="E545" s="89">
        <v>208610.83</v>
      </c>
      <c r="F545" s="89"/>
      <c r="G545" s="89">
        <v>208610.83</v>
      </c>
      <c r="H545" s="90" t="s">
        <v>1099</v>
      </c>
      <c r="I545" s="91"/>
    </row>
    <row r="546" spans="1:9" x14ac:dyDescent="0.2">
      <c r="A546" s="388" t="s">
        <v>761</v>
      </c>
      <c r="B546" s="388" t="s">
        <v>754</v>
      </c>
      <c r="C546" s="388" t="s">
        <v>484</v>
      </c>
      <c r="E546" s="389">
        <v>169822</v>
      </c>
      <c r="G546" s="389">
        <v>169822</v>
      </c>
      <c r="H546" s="390" t="s">
        <v>1054</v>
      </c>
    </row>
    <row r="547" spans="1:9" x14ac:dyDescent="0.2">
      <c r="A547" s="88" t="s">
        <v>761</v>
      </c>
      <c r="B547" s="88" t="s">
        <v>754</v>
      </c>
      <c r="C547" s="88" t="s">
        <v>308</v>
      </c>
      <c r="D547" s="89"/>
      <c r="E547" s="89">
        <v>169822</v>
      </c>
      <c r="F547" s="89"/>
      <c r="G547" s="89">
        <v>169822</v>
      </c>
      <c r="H547" s="90" t="s">
        <v>564</v>
      </c>
      <c r="I547" s="91"/>
    </row>
    <row r="548" spans="1:9" x14ac:dyDescent="0.2">
      <c r="A548" s="388" t="s">
        <v>761</v>
      </c>
      <c r="B548" s="388" t="s">
        <v>755</v>
      </c>
      <c r="C548" s="388" t="s">
        <v>484</v>
      </c>
      <c r="E548" s="389">
        <v>122886.8</v>
      </c>
      <c r="G548" s="389">
        <v>122886.8</v>
      </c>
      <c r="H548" s="390" t="s">
        <v>1054</v>
      </c>
    </row>
    <row r="549" spans="1:9" x14ac:dyDescent="0.2">
      <c r="A549" s="88" t="s">
        <v>761</v>
      </c>
      <c r="B549" s="88" t="s">
        <v>755</v>
      </c>
      <c r="C549" s="88" t="s">
        <v>308</v>
      </c>
      <c r="D549" s="89"/>
      <c r="E549" s="89">
        <v>122886.8</v>
      </c>
      <c r="F549" s="89"/>
      <c r="G549" s="89">
        <v>122886.8</v>
      </c>
      <c r="H549" s="90" t="s">
        <v>565</v>
      </c>
      <c r="I549" s="91"/>
    </row>
    <row r="550" spans="1:9" x14ac:dyDescent="0.2">
      <c r="A550" s="388" t="s">
        <v>761</v>
      </c>
      <c r="B550" s="388" t="s">
        <v>758</v>
      </c>
      <c r="C550" s="388" t="s">
        <v>484</v>
      </c>
      <c r="E550" s="389">
        <v>602.11</v>
      </c>
      <c r="G550" s="389">
        <v>602.11</v>
      </c>
      <c r="H550" s="390" t="s">
        <v>1054</v>
      </c>
    </row>
    <row r="551" spans="1:9" x14ac:dyDescent="0.2">
      <c r="A551" s="88" t="s">
        <v>761</v>
      </c>
      <c r="B551" s="88" t="s">
        <v>758</v>
      </c>
      <c r="C551" s="88" t="s">
        <v>308</v>
      </c>
      <c r="D551" s="89"/>
      <c r="E551" s="89">
        <v>602.11</v>
      </c>
      <c r="F551" s="89"/>
      <c r="G551" s="89">
        <v>602.11</v>
      </c>
      <c r="H551" s="90" t="s">
        <v>776</v>
      </c>
      <c r="I551" s="91"/>
    </row>
    <row r="552" spans="1:9" x14ac:dyDescent="0.2">
      <c r="A552" s="88" t="s">
        <v>761</v>
      </c>
      <c r="B552" s="88" t="s">
        <v>343</v>
      </c>
      <c r="C552" s="88" t="s">
        <v>308</v>
      </c>
      <c r="D552" s="89"/>
      <c r="E552" s="89">
        <v>1621110.21</v>
      </c>
      <c r="F552" s="89"/>
      <c r="G552" s="89">
        <v>1621110.21</v>
      </c>
      <c r="H552" s="90"/>
      <c r="I552" s="91"/>
    </row>
    <row r="553" spans="1:9" x14ac:dyDescent="0.2">
      <c r="A553" s="88" t="s">
        <v>508</v>
      </c>
      <c r="B553" s="88" t="s">
        <v>343</v>
      </c>
      <c r="C553" s="88" t="s">
        <v>308</v>
      </c>
      <c r="D553" s="89"/>
      <c r="E553" s="89">
        <v>79919406.430000007</v>
      </c>
      <c r="F553" s="89">
        <v>2451716.29</v>
      </c>
      <c r="G553" s="89">
        <v>77467690.140000001</v>
      </c>
      <c r="H553" s="90" t="s">
        <v>509</v>
      </c>
      <c r="I553" s="91"/>
    </row>
    <row r="554" spans="1:9" x14ac:dyDescent="0.2">
      <c r="A554" s="388" t="s">
        <v>510</v>
      </c>
      <c r="B554" s="388" t="s">
        <v>347</v>
      </c>
      <c r="C554" s="388" t="s">
        <v>307</v>
      </c>
      <c r="F554" s="389">
        <v>-65892</v>
      </c>
      <c r="G554" s="389">
        <v>65892</v>
      </c>
      <c r="H554" s="390" t="s">
        <v>1040</v>
      </c>
    </row>
    <row r="555" spans="1:9" x14ac:dyDescent="0.2">
      <c r="A555" s="388" t="s">
        <v>510</v>
      </c>
      <c r="B555" s="388" t="s">
        <v>347</v>
      </c>
      <c r="C555" s="388" t="s">
        <v>316</v>
      </c>
      <c r="F555" s="389">
        <v>6447727</v>
      </c>
      <c r="G555" s="389">
        <v>-6447727</v>
      </c>
      <c r="H555" s="390" t="s">
        <v>1014</v>
      </c>
    </row>
    <row r="556" spans="1:9" x14ac:dyDescent="0.2">
      <c r="A556" s="388" t="s">
        <v>510</v>
      </c>
      <c r="B556" s="388" t="s">
        <v>347</v>
      </c>
      <c r="C556" s="388" t="s">
        <v>317</v>
      </c>
      <c r="F556" s="389">
        <v>2895004</v>
      </c>
      <c r="G556" s="389">
        <v>-2895004</v>
      </c>
      <c r="H556" s="390" t="s">
        <v>1015</v>
      </c>
    </row>
    <row r="557" spans="1:9" x14ac:dyDescent="0.2">
      <c r="A557" s="388" t="s">
        <v>510</v>
      </c>
      <c r="B557" s="388" t="s">
        <v>347</v>
      </c>
      <c r="C557" s="388" t="s">
        <v>1016</v>
      </c>
      <c r="F557" s="389">
        <v>2465956</v>
      </c>
      <c r="G557" s="389">
        <v>-2465956</v>
      </c>
      <c r="H557" s="390" t="s">
        <v>1017</v>
      </c>
    </row>
    <row r="558" spans="1:9" x14ac:dyDescent="0.2">
      <c r="A558" s="388" t="s">
        <v>510</v>
      </c>
      <c r="B558" s="388" t="s">
        <v>347</v>
      </c>
      <c r="C558" s="388" t="s">
        <v>1018</v>
      </c>
      <c r="F558" s="389">
        <v>76943</v>
      </c>
      <c r="G558" s="389">
        <v>-76943</v>
      </c>
      <c r="H558" s="390" t="s">
        <v>1019</v>
      </c>
    </row>
    <row r="559" spans="1:9" x14ac:dyDescent="0.2">
      <c r="A559" s="388" t="s">
        <v>510</v>
      </c>
      <c r="B559" s="388" t="s">
        <v>347</v>
      </c>
      <c r="C559" s="388" t="s">
        <v>382</v>
      </c>
      <c r="F559" s="389">
        <v>1227989</v>
      </c>
      <c r="G559" s="389">
        <v>-1227989</v>
      </c>
      <c r="H559" s="390" t="s">
        <v>1020</v>
      </c>
    </row>
    <row r="560" spans="1:9" x14ac:dyDescent="0.2">
      <c r="A560" s="388" t="s">
        <v>510</v>
      </c>
      <c r="B560" s="388" t="s">
        <v>347</v>
      </c>
      <c r="C560" s="388" t="s">
        <v>1021</v>
      </c>
      <c r="F560" s="389">
        <v>106711</v>
      </c>
      <c r="G560" s="389">
        <v>-106711</v>
      </c>
      <c r="H560" s="390" t="s">
        <v>1022</v>
      </c>
    </row>
    <row r="561" spans="1:8" x14ac:dyDescent="0.2">
      <c r="A561" s="388" t="s">
        <v>510</v>
      </c>
      <c r="B561" s="388" t="s">
        <v>347</v>
      </c>
      <c r="C561" s="388" t="s">
        <v>306</v>
      </c>
      <c r="F561" s="389">
        <v>298290</v>
      </c>
      <c r="G561" s="389">
        <v>-298290</v>
      </c>
      <c r="H561" s="390" t="s">
        <v>1023</v>
      </c>
    </row>
    <row r="562" spans="1:8" x14ac:dyDescent="0.2">
      <c r="A562" s="388" t="s">
        <v>510</v>
      </c>
      <c r="B562" s="388" t="s">
        <v>347</v>
      </c>
      <c r="C562" s="388" t="s">
        <v>1024</v>
      </c>
      <c r="F562" s="389">
        <v>412165</v>
      </c>
      <c r="G562" s="389">
        <v>-412165</v>
      </c>
      <c r="H562" s="390" t="s">
        <v>1025</v>
      </c>
    </row>
    <row r="563" spans="1:8" x14ac:dyDescent="0.2">
      <c r="A563" s="388" t="s">
        <v>510</v>
      </c>
      <c r="B563" s="388" t="s">
        <v>347</v>
      </c>
      <c r="C563" s="388" t="s">
        <v>617</v>
      </c>
      <c r="F563" s="389">
        <v>342839</v>
      </c>
      <c r="G563" s="389">
        <v>-342839</v>
      </c>
      <c r="H563" s="390" t="s">
        <v>1026</v>
      </c>
    </row>
    <row r="564" spans="1:8" x14ac:dyDescent="0.2">
      <c r="A564" s="388" t="s">
        <v>510</v>
      </c>
      <c r="B564" s="388" t="s">
        <v>347</v>
      </c>
      <c r="C564" s="388" t="s">
        <v>1027</v>
      </c>
      <c r="F564" s="389">
        <v>77901</v>
      </c>
      <c r="G564" s="389">
        <v>-77901</v>
      </c>
      <c r="H564" s="390" t="s">
        <v>1028</v>
      </c>
    </row>
    <row r="565" spans="1:8" x14ac:dyDescent="0.2">
      <c r="A565" s="388" t="s">
        <v>510</v>
      </c>
      <c r="B565" s="388" t="s">
        <v>347</v>
      </c>
      <c r="C565" s="388" t="s">
        <v>1029</v>
      </c>
      <c r="F565" s="389">
        <v>13605</v>
      </c>
      <c r="G565" s="389">
        <v>-13605</v>
      </c>
      <c r="H565" s="390" t="s">
        <v>1030</v>
      </c>
    </row>
    <row r="566" spans="1:8" x14ac:dyDescent="0.2">
      <c r="A566" s="388" t="s">
        <v>510</v>
      </c>
      <c r="B566" s="388" t="s">
        <v>347</v>
      </c>
      <c r="C566" s="388" t="s">
        <v>385</v>
      </c>
      <c r="F566" s="389">
        <v>313717</v>
      </c>
      <c r="G566" s="389">
        <v>-313717</v>
      </c>
      <c r="H566" s="390" t="s">
        <v>1031</v>
      </c>
    </row>
    <row r="567" spans="1:8" x14ac:dyDescent="0.2">
      <c r="A567" s="388" t="s">
        <v>510</v>
      </c>
      <c r="B567" s="388" t="s">
        <v>347</v>
      </c>
      <c r="C567" s="388" t="s">
        <v>1032</v>
      </c>
      <c r="F567" s="389">
        <v>86475</v>
      </c>
      <c r="G567" s="389">
        <v>-86475</v>
      </c>
      <c r="H567" s="390" t="s">
        <v>1033</v>
      </c>
    </row>
    <row r="568" spans="1:8" x14ac:dyDescent="0.2">
      <c r="A568" s="388" t="s">
        <v>510</v>
      </c>
      <c r="B568" s="388" t="s">
        <v>347</v>
      </c>
      <c r="C568" s="388" t="s">
        <v>387</v>
      </c>
      <c r="F568" s="389">
        <v>518452</v>
      </c>
      <c r="G568" s="389">
        <v>-518452</v>
      </c>
      <c r="H568" s="390" t="s">
        <v>1034</v>
      </c>
    </row>
    <row r="569" spans="1:8" x14ac:dyDescent="0.2">
      <c r="A569" s="388" t="s">
        <v>510</v>
      </c>
      <c r="B569" s="388" t="s">
        <v>347</v>
      </c>
      <c r="C569" s="388" t="s">
        <v>389</v>
      </c>
      <c r="F569" s="389">
        <v>256055</v>
      </c>
      <c r="G569" s="389">
        <v>-256055</v>
      </c>
      <c r="H569" s="390" t="s">
        <v>1035</v>
      </c>
    </row>
    <row r="570" spans="1:8" x14ac:dyDescent="0.2">
      <c r="A570" s="388" t="s">
        <v>510</v>
      </c>
      <c r="B570" s="388" t="s">
        <v>347</v>
      </c>
      <c r="C570" s="388" t="s">
        <v>399</v>
      </c>
      <c r="F570" s="389">
        <v>870883</v>
      </c>
      <c r="G570" s="389">
        <v>-870883</v>
      </c>
      <c r="H570" s="390" t="s">
        <v>1036</v>
      </c>
    </row>
    <row r="571" spans="1:8" x14ac:dyDescent="0.2">
      <c r="A571" s="388" t="s">
        <v>510</v>
      </c>
      <c r="B571" s="388" t="s">
        <v>347</v>
      </c>
      <c r="C571" s="388" t="s">
        <v>1010</v>
      </c>
      <c r="F571" s="389">
        <v>379330</v>
      </c>
      <c r="G571" s="389">
        <v>-379330</v>
      </c>
      <c r="H571" s="390" t="s">
        <v>1037</v>
      </c>
    </row>
    <row r="572" spans="1:8" x14ac:dyDescent="0.2">
      <c r="A572" s="388" t="s">
        <v>510</v>
      </c>
      <c r="B572" s="388" t="s">
        <v>347</v>
      </c>
      <c r="C572" s="388" t="s">
        <v>797</v>
      </c>
      <c r="F572" s="389">
        <v>764312</v>
      </c>
      <c r="G572" s="389">
        <v>-764312</v>
      </c>
      <c r="H572" s="390" t="s">
        <v>1038</v>
      </c>
    </row>
    <row r="573" spans="1:8" x14ac:dyDescent="0.2">
      <c r="A573" s="388" t="s">
        <v>510</v>
      </c>
      <c r="B573" s="388" t="s">
        <v>347</v>
      </c>
      <c r="C573" s="388" t="s">
        <v>602</v>
      </c>
      <c r="F573" s="389">
        <v>269572</v>
      </c>
      <c r="G573" s="389">
        <v>-269572</v>
      </c>
      <c r="H573" s="390" t="s">
        <v>1039</v>
      </c>
    </row>
    <row r="574" spans="1:8" x14ac:dyDescent="0.2">
      <c r="A574" s="388" t="s">
        <v>510</v>
      </c>
      <c r="B574" s="388" t="s">
        <v>347</v>
      </c>
      <c r="C574" s="388" t="s">
        <v>319</v>
      </c>
      <c r="F574" s="389">
        <v>1980030</v>
      </c>
      <c r="G574" s="389">
        <v>-1980030</v>
      </c>
      <c r="H574" s="390" t="s">
        <v>1055</v>
      </c>
    </row>
    <row r="575" spans="1:8" x14ac:dyDescent="0.2">
      <c r="A575" s="388" t="s">
        <v>510</v>
      </c>
      <c r="B575" s="388" t="s">
        <v>347</v>
      </c>
      <c r="C575" s="388" t="s">
        <v>883</v>
      </c>
      <c r="F575" s="389">
        <v>2822314</v>
      </c>
      <c r="G575" s="389">
        <v>-2822314</v>
      </c>
      <c r="H575" s="390" t="s">
        <v>1041</v>
      </c>
    </row>
    <row r="576" spans="1:8" x14ac:dyDescent="0.2">
      <c r="A576" s="388" t="s">
        <v>510</v>
      </c>
      <c r="B576" s="388" t="s">
        <v>347</v>
      </c>
      <c r="C576" s="388" t="s">
        <v>347</v>
      </c>
      <c r="F576" s="389">
        <v>961494</v>
      </c>
      <c r="G576" s="389">
        <v>-961494</v>
      </c>
      <c r="H576" s="390" t="s">
        <v>1042</v>
      </c>
    </row>
    <row r="577" spans="1:9" x14ac:dyDescent="0.2">
      <c r="A577" s="388" t="s">
        <v>510</v>
      </c>
      <c r="B577" s="388" t="s">
        <v>347</v>
      </c>
      <c r="C577" s="388" t="s">
        <v>1043</v>
      </c>
      <c r="F577" s="389">
        <v>22222</v>
      </c>
      <c r="G577" s="389">
        <v>-22222</v>
      </c>
      <c r="H577" s="390" t="s">
        <v>1044</v>
      </c>
    </row>
    <row r="578" spans="1:9" x14ac:dyDescent="0.2">
      <c r="A578" s="388" t="s">
        <v>510</v>
      </c>
      <c r="B578" s="388" t="s">
        <v>347</v>
      </c>
      <c r="C578" s="388" t="s">
        <v>859</v>
      </c>
      <c r="F578" s="389">
        <v>4790571</v>
      </c>
      <c r="G578" s="389">
        <v>-4790571</v>
      </c>
      <c r="H578" s="390" t="s">
        <v>1046</v>
      </c>
    </row>
    <row r="579" spans="1:9" x14ac:dyDescent="0.2">
      <c r="A579" s="388" t="s">
        <v>510</v>
      </c>
      <c r="B579" s="388" t="s">
        <v>347</v>
      </c>
      <c r="C579" s="388" t="s">
        <v>1052</v>
      </c>
      <c r="F579" s="389">
        <v>28329</v>
      </c>
      <c r="G579" s="389">
        <v>-28329</v>
      </c>
      <c r="H579" s="390" t="s">
        <v>1053</v>
      </c>
    </row>
    <row r="580" spans="1:9" x14ac:dyDescent="0.2">
      <c r="A580" s="88" t="s">
        <v>510</v>
      </c>
      <c r="B580" s="88" t="s">
        <v>347</v>
      </c>
      <c r="C580" s="88" t="s">
        <v>308</v>
      </c>
      <c r="D580" s="89"/>
      <c r="E580" s="89"/>
      <c r="F580" s="89">
        <v>28362994</v>
      </c>
      <c r="G580" s="447">
        <v>-28362994</v>
      </c>
      <c r="H580" s="90" t="s">
        <v>763</v>
      </c>
      <c r="I580" s="445">
        <f>G580+G583</f>
        <v>-35090302</v>
      </c>
    </row>
    <row r="581" spans="1:9" x14ac:dyDescent="0.2">
      <c r="A581" s="388" t="s">
        <v>510</v>
      </c>
      <c r="B581" s="388" t="s">
        <v>394</v>
      </c>
      <c r="C581" s="388" t="s">
        <v>307</v>
      </c>
      <c r="F581" s="389">
        <v>6722903</v>
      </c>
      <c r="G581" s="389">
        <v>-6722903</v>
      </c>
      <c r="H581" s="390" t="s">
        <v>1040</v>
      </c>
    </row>
    <row r="582" spans="1:9" x14ac:dyDescent="0.2">
      <c r="A582" s="388" t="s">
        <v>510</v>
      </c>
      <c r="B582" s="388" t="s">
        <v>394</v>
      </c>
      <c r="C582" s="388" t="s">
        <v>319</v>
      </c>
      <c r="F582" s="389">
        <v>4405</v>
      </c>
      <c r="G582" s="389">
        <v>-4405</v>
      </c>
      <c r="H582" s="390" t="s">
        <v>1055</v>
      </c>
      <c r="I582" s="94"/>
    </row>
    <row r="583" spans="1:9" x14ac:dyDescent="0.2">
      <c r="A583" s="88" t="s">
        <v>510</v>
      </c>
      <c r="B583" s="88" t="s">
        <v>394</v>
      </c>
      <c r="C583" s="88" t="s">
        <v>308</v>
      </c>
      <c r="D583" s="89"/>
      <c r="E583" s="89"/>
      <c r="F583" s="89">
        <v>6727308</v>
      </c>
      <c r="G583" s="447">
        <v>-6727308</v>
      </c>
      <c r="H583" s="90" t="s">
        <v>764</v>
      </c>
      <c r="I583" s="91"/>
    </row>
    <row r="584" spans="1:9" x14ac:dyDescent="0.2">
      <c r="A584" s="388" t="s">
        <v>510</v>
      </c>
      <c r="B584" s="388" t="s">
        <v>822</v>
      </c>
      <c r="C584" s="388" t="s">
        <v>347</v>
      </c>
      <c r="F584" s="389">
        <v>216600</v>
      </c>
      <c r="G584" s="389">
        <v>-216600</v>
      </c>
      <c r="H584" s="390" t="s">
        <v>1042</v>
      </c>
    </row>
    <row r="585" spans="1:9" x14ac:dyDescent="0.2">
      <c r="A585" s="388" t="s">
        <v>510</v>
      </c>
      <c r="B585" s="388" t="s">
        <v>822</v>
      </c>
      <c r="C585" s="388" t="s">
        <v>331</v>
      </c>
      <c r="F585" s="389">
        <v>108143</v>
      </c>
      <c r="G585" s="389">
        <v>-108143</v>
      </c>
      <c r="H585" s="390" t="s">
        <v>1049</v>
      </c>
    </row>
    <row r="586" spans="1:9" x14ac:dyDescent="0.2">
      <c r="A586" s="388" t="s">
        <v>510</v>
      </c>
      <c r="B586" s="388" t="s">
        <v>822</v>
      </c>
      <c r="C586" s="388" t="s">
        <v>332</v>
      </c>
      <c r="F586" s="389">
        <v>107660</v>
      </c>
      <c r="G586" s="389">
        <v>-107660</v>
      </c>
      <c r="H586" s="390" t="s">
        <v>1050</v>
      </c>
    </row>
    <row r="587" spans="1:9" x14ac:dyDescent="0.2">
      <c r="A587" s="388" t="s">
        <v>510</v>
      </c>
      <c r="B587" s="388" t="s">
        <v>822</v>
      </c>
      <c r="C587" s="388" t="s">
        <v>1047</v>
      </c>
      <c r="F587" s="389">
        <v>1087514</v>
      </c>
      <c r="G587" s="389">
        <v>-1087514</v>
      </c>
      <c r="H587" s="390" t="s">
        <v>1048</v>
      </c>
    </row>
    <row r="588" spans="1:9" x14ac:dyDescent="0.2">
      <c r="A588" s="88" t="s">
        <v>510</v>
      </c>
      <c r="B588" s="88" t="s">
        <v>822</v>
      </c>
      <c r="C588" s="88" t="s">
        <v>308</v>
      </c>
      <c r="D588" s="89"/>
      <c r="E588" s="89"/>
      <c r="F588" s="89">
        <v>1519917</v>
      </c>
      <c r="G588" s="447">
        <v>-1519917</v>
      </c>
      <c r="H588" s="90" t="s">
        <v>516</v>
      </c>
      <c r="I588" s="91"/>
    </row>
    <row r="589" spans="1:9" x14ac:dyDescent="0.2">
      <c r="A589" s="388" t="s">
        <v>510</v>
      </c>
      <c r="B589" s="388" t="s">
        <v>698</v>
      </c>
      <c r="C589" s="388" t="s">
        <v>316</v>
      </c>
      <c r="F589" s="389">
        <v>1650</v>
      </c>
      <c r="G589" s="389">
        <v>-1650</v>
      </c>
      <c r="H589" s="390" t="s">
        <v>1014</v>
      </c>
    </row>
    <row r="590" spans="1:9" x14ac:dyDescent="0.2">
      <c r="A590" s="388" t="s">
        <v>510</v>
      </c>
      <c r="B590" s="388" t="s">
        <v>698</v>
      </c>
      <c r="C590" s="388" t="s">
        <v>317</v>
      </c>
      <c r="F590" s="389">
        <v>1400</v>
      </c>
      <c r="G590" s="389">
        <v>-1400</v>
      </c>
      <c r="H590" s="390" t="s">
        <v>1015</v>
      </c>
    </row>
    <row r="591" spans="1:9" x14ac:dyDescent="0.2">
      <c r="A591" s="388" t="s">
        <v>510</v>
      </c>
      <c r="B591" s="388" t="s">
        <v>698</v>
      </c>
      <c r="C591" s="388" t="s">
        <v>1016</v>
      </c>
      <c r="F591" s="389">
        <v>250</v>
      </c>
      <c r="G591" s="389">
        <v>-250</v>
      </c>
      <c r="H591" s="390" t="s">
        <v>1017</v>
      </c>
    </row>
    <row r="592" spans="1:9" x14ac:dyDescent="0.2">
      <c r="A592" s="388" t="s">
        <v>510</v>
      </c>
      <c r="B592" s="388" t="s">
        <v>698</v>
      </c>
      <c r="C592" s="388" t="s">
        <v>1018</v>
      </c>
      <c r="F592" s="389">
        <v>300</v>
      </c>
      <c r="G592" s="389">
        <v>-300</v>
      </c>
      <c r="H592" s="390" t="s">
        <v>1019</v>
      </c>
    </row>
    <row r="593" spans="1:9" x14ac:dyDescent="0.2">
      <c r="A593" s="388" t="s">
        <v>510</v>
      </c>
      <c r="B593" s="388" t="s">
        <v>698</v>
      </c>
      <c r="C593" s="388" t="s">
        <v>306</v>
      </c>
      <c r="F593" s="389">
        <v>900</v>
      </c>
      <c r="G593" s="389">
        <v>-900</v>
      </c>
      <c r="H593" s="390" t="s">
        <v>1023</v>
      </c>
    </row>
    <row r="594" spans="1:9" x14ac:dyDescent="0.2">
      <c r="A594" s="388" t="s">
        <v>510</v>
      </c>
      <c r="B594" s="388" t="s">
        <v>698</v>
      </c>
      <c r="C594" s="388" t="s">
        <v>617</v>
      </c>
      <c r="F594" s="389">
        <v>1000</v>
      </c>
      <c r="G594" s="389">
        <v>-1000</v>
      </c>
      <c r="H594" s="390" t="s">
        <v>1026</v>
      </c>
    </row>
    <row r="595" spans="1:9" x14ac:dyDescent="0.2">
      <c r="A595" s="388" t="s">
        <v>510</v>
      </c>
      <c r="B595" s="388" t="s">
        <v>698</v>
      </c>
      <c r="C595" s="388" t="s">
        <v>1010</v>
      </c>
      <c r="F595" s="389">
        <v>950</v>
      </c>
      <c r="G595" s="389">
        <v>-950</v>
      </c>
      <c r="H595" s="390" t="s">
        <v>1037</v>
      </c>
    </row>
    <row r="596" spans="1:9" x14ac:dyDescent="0.2">
      <c r="A596" s="388" t="s">
        <v>510</v>
      </c>
      <c r="B596" s="388" t="s">
        <v>698</v>
      </c>
      <c r="C596" s="388" t="s">
        <v>602</v>
      </c>
      <c r="F596" s="389">
        <v>700</v>
      </c>
      <c r="G596" s="389">
        <v>-700</v>
      </c>
      <c r="H596" s="390" t="s">
        <v>1039</v>
      </c>
    </row>
    <row r="597" spans="1:9" x14ac:dyDescent="0.2">
      <c r="A597" s="388" t="s">
        <v>510</v>
      </c>
      <c r="B597" s="388" t="s">
        <v>698</v>
      </c>
      <c r="C597" s="388" t="s">
        <v>883</v>
      </c>
      <c r="F597" s="389">
        <v>2250</v>
      </c>
      <c r="G597" s="389">
        <v>-2250</v>
      </c>
      <c r="H597" s="390" t="s">
        <v>1041</v>
      </c>
    </row>
    <row r="598" spans="1:9" x14ac:dyDescent="0.2">
      <c r="A598" s="388" t="s">
        <v>510</v>
      </c>
      <c r="B598" s="388" t="s">
        <v>698</v>
      </c>
      <c r="C598" s="388" t="s">
        <v>347</v>
      </c>
      <c r="F598" s="389">
        <v>30000</v>
      </c>
      <c r="G598" s="389">
        <v>-30000</v>
      </c>
      <c r="H598" s="390" t="s">
        <v>1042</v>
      </c>
    </row>
    <row r="599" spans="1:9" x14ac:dyDescent="0.2">
      <c r="A599" s="388" t="s">
        <v>510</v>
      </c>
      <c r="B599" s="388" t="s">
        <v>698</v>
      </c>
      <c r="C599" s="388" t="s">
        <v>332</v>
      </c>
      <c r="F599" s="389">
        <v>31500</v>
      </c>
      <c r="G599" s="389">
        <v>-31500</v>
      </c>
      <c r="H599" s="390" t="s">
        <v>1050</v>
      </c>
    </row>
    <row r="600" spans="1:9" x14ac:dyDescent="0.2">
      <c r="A600" s="388" t="s">
        <v>510</v>
      </c>
      <c r="B600" s="388" t="s">
        <v>698</v>
      </c>
      <c r="C600" s="388" t="s">
        <v>859</v>
      </c>
      <c r="F600" s="389">
        <v>52750</v>
      </c>
      <c r="G600" s="389">
        <v>-52750</v>
      </c>
      <c r="H600" s="390" t="s">
        <v>1046</v>
      </c>
    </row>
    <row r="601" spans="1:9" x14ac:dyDescent="0.2">
      <c r="A601" s="88" t="s">
        <v>510</v>
      </c>
      <c r="B601" s="88" t="s">
        <v>698</v>
      </c>
      <c r="C601" s="88" t="s">
        <v>308</v>
      </c>
      <c r="D601" s="89"/>
      <c r="E601" s="89"/>
      <c r="F601" s="89">
        <v>123650</v>
      </c>
      <c r="G601" s="447">
        <v>-123650</v>
      </c>
      <c r="H601" s="90" t="s">
        <v>765</v>
      </c>
      <c r="I601" s="445">
        <f>G588+G601</f>
        <v>-1643567</v>
      </c>
    </row>
    <row r="602" spans="1:9" x14ac:dyDescent="0.2">
      <c r="A602" s="388" t="s">
        <v>510</v>
      </c>
      <c r="B602" s="388" t="s">
        <v>840</v>
      </c>
      <c r="C602" s="388" t="s">
        <v>307</v>
      </c>
      <c r="F602" s="389">
        <v>114675</v>
      </c>
      <c r="G602" s="389">
        <v>-114675</v>
      </c>
      <c r="H602" s="390" t="s">
        <v>1040</v>
      </c>
    </row>
    <row r="603" spans="1:9" x14ac:dyDescent="0.2">
      <c r="A603" s="388" t="s">
        <v>510</v>
      </c>
      <c r="B603" s="388" t="s">
        <v>840</v>
      </c>
      <c r="C603" s="388" t="s">
        <v>316</v>
      </c>
      <c r="F603" s="389">
        <v>9975</v>
      </c>
      <c r="G603" s="389">
        <v>-9975</v>
      </c>
      <c r="H603" s="390" t="s">
        <v>1014</v>
      </c>
    </row>
    <row r="604" spans="1:9" x14ac:dyDescent="0.2">
      <c r="A604" s="388" t="s">
        <v>510</v>
      </c>
      <c r="B604" s="388" t="s">
        <v>840</v>
      </c>
      <c r="C604" s="388" t="s">
        <v>317</v>
      </c>
      <c r="F604" s="389">
        <v>12825</v>
      </c>
      <c r="G604" s="389">
        <v>-12825</v>
      </c>
      <c r="H604" s="390" t="s">
        <v>1015</v>
      </c>
    </row>
    <row r="605" spans="1:9" x14ac:dyDescent="0.2">
      <c r="A605" s="388" t="s">
        <v>510</v>
      </c>
      <c r="B605" s="388" t="s">
        <v>840</v>
      </c>
      <c r="C605" s="388" t="s">
        <v>1016</v>
      </c>
      <c r="F605" s="389">
        <v>5825</v>
      </c>
      <c r="G605" s="389">
        <v>-5825</v>
      </c>
      <c r="H605" s="390" t="s">
        <v>1017</v>
      </c>
    </row>
    <row r="606" spans="1:9" x14ac:dyDescent="0.2">
      <c r="A606" s="388" t="s">
        <v>510</v>
      </c>
      <c r="B606" s="388" t="s">
        <v>840</v>
      </c>
      <c r="C606" s="388" t="s">
        <v>1018</v>
      </c>
      <c r="F606" s="389">
        <v>1825</v>
      </c>
      <c r="G606" s="389">
        <v>-1825</v>
      </c>
      <c r="H606" s="390" t="s">
        <v>1019</v>
      </c>
    </row>
    <row r="607" spans="1:9" x14ac:dyDescent="0.2">
      <c r="A607" s="388" t="s">
        <v>510</v>
      </c>
      <c r="B607" s="388" t="s">
        <v>840</v>
      </c>
      <c r="C607" s="388" t="s">
        <v>382</v>
      </c>
      <c r="F607" s="389">
        <v>2000</v>
      </c>
      <c r="G607" s="389">
        <v>-2000</v>
      </c>
      <c r="H607" s="390" t="s">
        <v>1020</v>
      </c>
    </row>
    <row r="608" spans="1:9" x14ac:dyDescent="0.2">
      <c r="A608" s="388" t="s">
        <v>510</v>
      </c>
      <c r="B608" s="388" t="s">
        <v>840</v>
      </c>
      <c r="C608" s="388" t="s">
        <v>1021</v>
      </c>
      <c r="F608" s="389">
        <v>2150</v>
      </c>
      <c r="G608" s="389">
        <v>-2150</v>
      </c>
      <c r="H608" s="390" t="s">
        <v>1022</v>
      </c>
    </row>
    <row r="609" spans="1:9" x14ac:dyDescent="0.2">
      <c r="A609" s="388" t="s">
        <v>510</v>
      </c>
      <c r="B609" s="388" t="s">
        <v>840</v>
      </c>
      <c r="C609" s="388" t="s">
        <v>1024</v>
      </c>
      <c r="F609" s="389">
        <v>500</v>
      </c>
      <c r="G609" s="389">
        <v>-500</v>
      </c>
      <c r="H609" s="390" t="s">
        <v>1025</v>
      </c>
    </row>
    <row r="610" spans="1:9" x14ac:dyDescent="0.2">
      <c r="A610" s="388" t="s">
        <v>510</v>
      </c>
      <c r="B610" s="388" t="s">
        <v>840</v>
      </c>
      <c r="C610" s="388" t="s">
        <v>617</v>
      </c>
      <c r="F610" s="389">
        <v>500</v>
      </c>
      <c r="G610" s="389">
        <v>-500</v>
      </c>
      <c r="H610" s="390" t="s">
        <v>1026</v>
      </c>
    </row>
    <row r="611" spans="1:9" x14ac:dyDescent="0.2">
      <c r="A611" s="388" t="s">
        <v>510</v>
      </c>
      <c r="B611" s="388" t="s">
        <v>840</v>
      </c>
      <c r="C611" s="388" t="s">
        <v>1027</v>
      </c>
      <c r="F611" s="389">
        <v>500</v>
      </c>
      <c r="G611" s="389">
        <v>-500</v>
      </c>
      <c r="H611" s="390" t="s">
        <v>1028</v>
      </c>
    </row>
    <row r="612" spans="1:9" x14ac:dyDescent="0.2">
      <c r="A612" s="388" t="s">
        <v>510</v>
      </c>
      <c r="B612" s="388" t="s">
        <v>840</v>
      </c>
      <c r="C612" s="388" t="s">
        <v>385</v>
      </c>
      <c r="F612" s="389">
        <v>1000</v>
      </c>
      <c r="G612" s="389">
        <v>-1000</v>
      </c>
      <c r="H612" s="390" t="s">
        <v>1031</v>
      </c>
    </row>
    <row r="613" spans="1:9" x14ac:dyDescent="0.2">
      <c r="A613" s="388" t="s">
        <v>510</v>
      </c>
      <c r="B613" s="388" t="s">
        <v>840</v>
      </c>
      <c r="C613" s="388" t="s">
        <v>387</v>
      </c>
      <c r="F613" s="389">
        <v>1825</v>
      </c>
      <c r="G613" s="389">
        <v>-1825</v>
      </c>
      <c r="H613" s="390" t="s">
        <v>1034</v>
      </c>
    </row>
    <row r="614" spans="1:9" x14ac:dyDescent="0.2">
      <c r="A614" s="388" t="s">
        <v>510</v>
      </c>
      <c r="B614" s="388" t="s">
        <v>840</v>
      </c>
      <c r="C614" s="388" t="s">
        <v>389</v>
      </c>
      <c r="F614" s="389">
        <v>1650</v>
      </c>
      <c r="G614" s="389">
        <v>-1650</v>
      </c>
      <c r="H614" s="390" t="s">
        <v>1035</v>
      </c>
    </row>
    <row r="615" spans="1:9" x14ac:dyDescent="0.2">
      <c r="A615" s="388" t="s">
        <v>510</v>
      </c>
      <c r="B615" s="388" t="s">
        <v>840</v>
      </c>
      <c r="C615" s="388" t="s">
        <v>399</v>
      </c>
      <c r="F615" s="389">
        <v>1000</v>
      </c>
      <c r="G615" s="389">
        <v>-1000</v>
      </c>
      <c r="H615" s="390" t="s">
        <v>1036</v>
      </c>
    </row>
    <row r="616" spans="1:9" x14ac:dyDescent="0.2">
      <c r="A616" s="388" t="s">
        <v>510</v>
      </c>
      <c r="B616" s="388" t="s">
        <v>840</v>
      </c>
      <c r="C616" s="388" t="s">
        <v>1010</v>
      </c>
      <c r="F616" s="389">
        <v>1000</v>
      </c>
      <c r="G616" s="389">
        <v>-1000</v>
      </c>
      <c r="H616" s="390" t="s">
        <v>1037</v>
      </c>
    </row>
    <row r="617" spans="1:9" x14ac:dyDescent="0.2">
      <c r="A617" s="388" t="s">
        <v>510</v>
      </c>
      <c r="B617" s="388" t="s">
        <v>840</v>
      </c>
      <c r="C617" s="388" t="s">
        <v>797</v>
      </c>
      <c r="F617" s="389">
        <v>1000</v>
      </c>
      <c r="G617" s="389">
        <v>-1000</v>
      </c>
      <c r="H617" s="390" t="s">
        <v>1038</v>
      </c>
    </row>
    <row r="618" spans="1:9" x14ac:dyDescent="0.2">
      <c r="A618" s="388" t="s">
        <v>510</v>
      </c>
      <c r="B618" s="388" t="s">
        <v>840</v>
      </c>
      <c r="C618" s="388" t="s">
        <v>602</v>
      </c>
      <c r="F618" s="389">
        <v>1000</v>
      </c>
      <c r="G618" s="389">
        <v>-1000</v>
      </c>
      <c r="H618" s="390" t="s">
        <v>1039</v>
      </c>
    </row>
    <row r="619" spans="1:9" x14ac:dyDescent="0.2">
      <c r="A619" s="388" t="s">
        <v>510</v>
      </c>
      <c r="B619" s="388" t="s">
        <v>840</v>
      </c>
      <c r="C619" s="388" t="s">
        <v>319</v>
      </c>
      <c r="F619" s="389">
        <v>500</v>
      </c>
      <c r="G619" s="389">
        <v>-500</v>
      </c>
      <c r="H619" s="390" t="s">
        <v>1055</v>
      </c>
    </row>
    <row r="620" spans="1:9" x14ac:dyDescent="0.2">
      <c r="A620" s="388" t="s">
        <v>510</v>
      </c>
      <c r="B620" s="388" t="s">
        <v>840</v>
      </c>
      <c r="C620" s="388" t="s">
        <v>883</v>
      </c>
      <c r="F620" s="389">
        <v>2500</v>
      </c>
      <c r="G620" s="389">
        <v>-2500</v>
      </c>
      <c r="H620" s="390" t="s">
        <v>1041</v>
      </c>
    </row>
    <row r="621" spans="1:9" x14ac:dyDescent="0.2">
      <c r="A621" s="388" t="s">
        <v>510</v>
      </c>
      <c r="B621" s="388" t="s">
        <v>840</v>
      </c>
      <c r="C621" s="388" t="s">
        <v>859</v>
      </c>
      <c r="F621" s="389">
        <v>53100</v>
      </c>
      <c r="G621" s="389">
        <v>-53100</v>
      </c>
      <c r="H621" s="390" t="s">
        <v>1046</v>
      </c>
    </row>
    <row r="622" spans="1:9" x14ac:dyDescent="0.2">
      <c r="A622" s="388" t="s">
        <v>510</v>
      </c>
      <c r="B622" s="388" t="s">
        <v>840</v>
      </c>
      <c r="C622" s="388" t="s">
        <v>1052</v>
      </c>
      <c r="F622" s="389">
        <v>566325</v>
      </c>
      <c r="G622" s="389">
        <v>-566325</v>
      </c>
      <c r="H622" s="390" t="s">
        <v>1053</v>
      </c>
    </row>
    <row r="623" spans="1:9" x14ac:dyDescent="0.2">
      <c r="A623" s="88" t="s">
        <v>510</v>
      </c>
      <c r="B623" s="88" t="s">
        <v>840</v>
      </c>
      <c r="C623" s="88" t="s">
        <v>308</v>
      </c>
      <c r="D623" s="89"/>
      <c r="E623" s="89"/>
      <c r="F623" s="89">
        <v>781675</v>
      </c>
      <c r="G623" s="447">
        <v>-781675</v>
      </c>
      <c r="H623" s="90" t="s">
        <v>766</v>
      </c>
      <c r="I623" s="91"/>
    </row>
    <row r="624" spans="1:9" x14ac:dyDescent="0.2">
      <c r="A624" s="388" t="s">
        <v>510</v>
      </c>
      <c r="B624" s="388" t="s">
        <v>729</v>
      </c>
      <c r="C624" s="388" t="s">
        <v>307</v>
      </c>
      <c r="F624" s="389">
        <v>1442160</v>
      </c>
      <c r="G624" s="389">
        <v>-1442160</v>
      </c>
      <c r="H624" s="390" t="s">
        <v>1040</v>
      </c>
    </row>
    <row r="625" spans="1:10" x14ac:dyDescent="0.2">
      <c r="A625" s="388" t="s">
        <v>510</v>
      </c>
      <c r="B625" s="388" t="s">
        <v>729</v>
      </c>
      <c r="C625" s="388" t="s">
        <v>883</v>
      </c>
      <c r="F625" s="389">
        <v>47160</v>
      </c>
      <c r="G625" s="389">
        <v>-47160</v>
      </c>
      <c r="H625" s="390" t="s">
        <v>1041</v>
      </c>
    </row>
    <row r="626" spans="1:10" x14ac:dyDescent="0.2">
      <c r="A626" s="88" t="s">
        <v>510</v>
      </c>
      <c r="B626" s="88" t="s">
        <v>729</v>
      </c>
      <c r="C626" s="88" t="s">
        <v>308</v>
      </c>
      <c r="D626" s="89"/>
      <c r="E626" s="89"/>
      <c r="F626" s="89">
        <v>1489320</v>
      </c>
      <c r="G626" s="447">
        <v>-1489320</v>
      </c>
      <c r="H626" s="90" t="s">
        <v>767</v>
      </c>
      <c r="I626" s="445">
        <f>G623+G626</f>
        <v>-2270995</v>
      </c>
    </row>
    <row r="627" spans="1:10" ht="13.5" thickBot="1" x14ac:dyDescent="0.25">
      <c r="A627" s="88" t="s">
        <v>510</v>
      </c>
      <c r="B627" s="88" t="s">
        <v>343</v>
      </c>
      <c r="C627" s="88" t="s">
        <v>308</v>
      </c>
      <c r="D627" s="89"/>
      <c r="E627" s="89"/>
      <c r="F627" s="89">
        <v>39004864</v>
      </c>
      <c r="G627" s="639">
        <v>-39004864</v>
      </c>
      <c r="H627" s="90" t="s">
        <v>523</v>
      </c>
      <c r="I627" s="638">
        <f>-G627-G632</f>
        <v>36735298.469999999</v>
      </c>
    </row>
    <row r="628" spans="1:10" x14ac:dyDescent="0.2">
      <c r="A628" s="467" t="s">
        <v>524</v>
      </c>
      <c r="B628" s="468" t="s">
        <v>307</v>
      </c>
      <c r="C628" s="468" t="s">
        <v>484</v>
      </c>
      <c r="D628" s="469"/>
      <c r="E628" s="469">
        <v>2124981.6</v>
      </c>
      <c r="F628" s="469"/>
      <c r="G628" s="469">
        <v>2124981.6</v>
      </c>
      <c r="H628" s="470" t="s">
        <v>1054</v>
      </c>
      <c r="I628" s="471"/>
      <c r="J628" s="472"/>
    </row>
    <row r="629" spans="1:10" x14ac:dyDescent="0.2">
      <c r="A629" s="461" t="s">
        <v>524</v>
      </c>
      <c r="B629" s="88" t="s">
        <v>307</v>
      </c>
      <c r="C629" s="88" t="s">
        <v>308</v>
      </c>
      <c r="D629" s="89"/>
      <c r="E629" s="89">
        <v>2124981.6</v>
      </c>
      <c r="F629" s="89"/>
      <c r="G629" s="89">
        <v>2124981.6</v>
      </c>
      <c r="H629" s="90" t="s">
        <v>525</v>
      </c>
      <c r="I629" s="91"/>
      <c r="J629" s="474"/>
    </row>
    <row r="630" spans="1:10" x14ac:dyDescent="0.2">
      <c r="A630" s="473" t="s">
        <v>524</v>
      </c>
      <c r="B630" s="388" t="s">
        <v>347</v>
      </c>
      <c r="C630" s="388" t="s">
        <v>484</v>
      </c>
      <c r="E630" s="389">
        <v>144583.93</v>
      </c>
      <c r="G630" s="389">
        <v>144583.93</v>
      </c>
      <c r="H630" s="390" t="s">
        <v>1054</v>
      </c>
      <c r="J630" s="474"/>
    </row>
    <row r="631" spans="1:10" x14ac:dyDescent="0.2">
      <c r="A631" s="461" t="s">
        <v>524</v>
      </c>
      <c r="B631" s="88" t="s">
        <v>347</v>
      </c>
      <c r="C631" s="88" t="s">
        <v>308</v>
      </c>
      <c r="D631" s="89"/>
      <c r="E631" s="89">
        <v>144583.93</v>
      </c>
      <c r="F631" s="89"/>
      <c r="G631" s="89">
        <v>144583.93</v>
      </c>
      <c r="H631" s="90" t="s">
        <v>768</v>
      </c>
      <c r="I631" s="91"/>
      <c r="J631" s="474"/>
    </row>
    <row r="632" spans="1:10" x14ac:dyDescent="0.2">
      <c r="A632" s="461" t="s">
        <v>524</v>
      </c>
      <c r="B632" s="88" t="s">
        <v>343</v>
      </c>
      <c r="C632" s="88" t="s">
        <v>308</v>
      </c>
      <c r="D632" s="89"/>
      <c r="E632" s="89">
        <v>2269565.5299999998</v>
      </c>
      <c r="F632" s="89"/>
      <c r="G632" s="639">
        <v>2269565.5299999998</v>
      </c>
      <c r="H632" s="90" t="s">
        <v>526</v>
      </c>
      <c r="I632" s="91"/>
      <c r="J632" s="474"/>
    </row>
    <row r="633" spans="1:10" x14ac:dyDescent="0.2">
      <c r="A633" s="473" t="s">
        <v>527</v>
      </c>
      <c r="B633" s="388" t="s">
        <v>307</v>
      </c>
      <c r="C633" s="388" t="s">
        <v>307</v>
      </c>
      <c r="F633" s="389">
        <v>9701317</v>
      </c>
      <c r="G633" s="389">
        <v>-9701317</v>
      </c>
      <c r="H633" s="390" t="s">
        <v>1040</v>
      </c>
      <c r="J633" s="474"/>
    </row>
    <row r="634" spans="1:10" x14ac:dyDescent="0.2">
      <c r="A634" s="473" t="s">
        <v>527</v>
      </c>
      <c r="B634" s="388" t="s">
        <v>307</v>
      </c>
      <c r="C634" s="388" t="s">
        <v>319</v>
      </c>
      <c r="F634" s="389">
        <v>1871488</v>
      </c>
      <c r="G634" s="389">
        <v>-1871488</v>
      </c>
      <c r="H634" s="390" t="s">
        <v>1055</v>
      </c>
      <c r="J634" s="474"/>
    </row>
    <row r="635" spans="1:10" x14ac:dyDescent="0.2">
      <c r="A635" s="473" t="s">
        <v>527</v>
      </c>
      <c r="B635" s="388" t="s">
        <v>307</v>
      </c>
      <c r="C635" s="388" t="s">
        <v>883</v>
      </c>
      <c r="F635" s="389">
        <v>530998</v>
      </c>
      <c r="G635" s="389">
        <v>-530998</v>
      </c>
      <c r="H635" s="390" t="s">
        <v>1041</v>
      </c>
      <c r="J635" s="474"/>
    </row>
    <row r="636" spans="1:10" x14ac:dyDescent="0.2">
      <c r="A636" s="473" t="s">
        <v>527</v>
      </c>
      <c r="B636" s="388" t="s">
        <v>307</v>
      </c>
      <c r="C636" s="388" t="s">
        <v>347</v>
      </c>
      <c r="F636" s="389">
        <v>10031</v>
      </c>
      <c r="G636" s="389">
        <v>-10031</v>
      </c>
      <c r="H636" s="390" t="s">
        <v>1042</v>
      </c>
      <c r="J636" s="474"/>
    </row>
    <row r="637" spans="1:10" x14ac:dyDescent="0.2">
      <c r="A637" s="473" t="s">
        <v>527</v>
      </c>
      <c r="B637" s="388" t="s">
        <v>307</v>
      </c>
      <c r="C637" s="388" t="s">
        <v>1043</v>
      </c>
      <c r="F637" s="389">
        <v>149531</v>
      </c>
      <c r="G637" s="389">
        <v>-149531</v>
      </c>
      <c r="H637" s="390" t="s">
        <v>1044</v>
      </c>
      <c r="J637" s="474"/>
    </row>
    <row r="638" spans="1:10" x14ac:dyDescent="0.2">
      <c r="A638" s="461" t="s">
        <v>527</v>
      </c>
      <c r="B638" s="88" t="s">
        <v>307</v>
      </c>
      <c r="C638" s="88" t="s">
        <v>308</v>
      </c>
      <c r="D638" s="89"/>
      <c r="E638" s="89"/>
      <c r="F638" s="89">
        <v>12263365</v>
      </c>
      <c r="G638" s="89">
        <v>-12263365</v>
      </c>
      <c r="H638" s="90" t="s">
        <v>528</v>
      </c>
      <c r="I638" s="136"/>
      <c r="J638" s="474"/>
    </row>
    <row r="639" spans="1:10" x14ac:dyDescent="0.2">
      <c r="A639" s="473" t="s">
        <v>527</v>
      </c>
      <c r="B639" s="388" t="s">
        <v>319</v>
      </c>
      <c r="C639" s="388" t="s">
        <v>484</v>
      </c>
      <c r="F639" s="389">
        <v>1765185</v>
      </c>
      <c r="G639" s="389">
        <v>-1765185</v>
      </c>
      <c r="H639" s="390" t="s">
        <v>1054</v>
      </c>
      <c r="J639" s="474"/>
    </row>
    <row r="640" spans="1:10" x14ac:dyDescent="0.2">
      <c r="A640" s="461" t="s">
        <v>527</v>
      </c>
      <c r="B640" s="88" t="s">
        <v>319</v>
      </c>
      <c r="C640" s="88" t="s">
        <v>308</v>
      </c>
      <c r="D640" s="89"/>
      <c r="E640" s="89"/>
      <c r="F640" s="89">
        <v>1765185</v>
      </c>
      <c r="G640" s="89">
        <v>-1765185</v>
      </c>
      <c r="H640" s="90" t="s">
        <v>632</v>
      </c>
      <c r="I640" s="91"/>
      <c r="J640" s="474"/>
    </row>
    <row r="641" spans="1:10" x14ac:dyDescent="0.2">
      <c r="A641" s="473" t="s">
        <v>527</v>
      </c>
      <c r="B641" s="388" t="s">
        <v>347</v>
      </c>
      <c r="C641" s="388" t="s">
        <v>484</v>
      </c>
      <c r="F641" s="389">
        <v>455355.26</v>
      </c>
      <c r="G641" s="389">
        <v>-455355.26</v>
      </c>
      <c r="H641" s="390" t="s">
        <v>1054</v>
      </c>
      <c r="J641" s="474"/>
    </row>
    <row r="642" spans="1:10" x14ac:dyDescent="0.2">
      <c r="A642" s="461" t="s">
        <v>527</v>
      </c>
      <c r="B642" s="88" t="s">
        <v>347</v>
      </c>
      <c r="C642" s="88" t="s">
        <v>308</v>
      </c>
      <c r="D642" s="89"/>
      <c r="E642" s="89"/>
      <c r="F642" s="89">
        <v>455355.26</v>
      </c>
      <c r="G642" s="89">
        <v>-455355.26</v>
      </c>
      <c r="H642" s="90" t="s">
        <v>633</v>
      </c>
      <c r="I642" s="91"/>
      <c r="J642" s="474"/>
    </row>
    <row r="643" spans="1:10" x14ac:dyDescent="0.2">
      <c r="A643" s="461" t="s">
        <v>527</v>
      </c>
      <c r="B643" s="88" t="s">
        <v>343</v>
      </c>
      <c r="C643" s="88" t="s">
        <v>308</v>
      </c>
      <c r="D643" s="89"/>
      <c r="E643" s="89"/>
      <c r="F643" s="578">
        <v>14483905.26</v>
      </c>
      <c r="G643" s="89">
        <v>-14483905.26</v>
      </c>
      <c r="H643" s="90" t="s">
        <v>529</v>
      </c>
      <c r="I643" s="91"/>
      <c r="J643" s="474"/>
    </row>
    <row r="644" spans="1:10" x14ac:dyDescent="0.2">
      <c r="A644" s="473" t="s">
        <v>530</v>
      </c>
      <c r="B644" s="388" t="s">
        <v>307</v>
      </c>
      <c r="C644" s="388" t="s">
        <v>484</v>
      </c>
      <c r="E644" s="389">
        <v>319359.38</v>
      </c>
      <c r="G644" s="389">
        <v>319359.38</v>
      </c>
      <c r="H644" s="390" t="s">
        <v>1054</v>
      </c>
      <c r="J644" s="474"/>
    </row>
    <row r="645" spans="1:10" x14ac:dyDescent="0.2">
      <c r="A645" s="461" t="s">
        <v>530</v>
      </c>
      <c r="B645" s="88" t="s">
        <v>307</v>
      </c>
      <c r="C645" s="88" t="s">
        <v>308</v>
      </c>
      <c r="D645" s="89"/>
      <c r="E645" s="89">
        <v>319359.38</v>
      </c>
      <c r="F645" s="89"/>
      <c r="G645" s="89">
        <v>319359.38</v>
      </c>
      <c r="H645" s="90" t="s">
        <v>769</v>
      </c>
      <c r="I645" s="91"/>
      <c r="J645" s="474"/>
    </row>
    <row r="646" spans="1:10" x14ac:dyDescent="0.2">
      <c r="A646" s="473" t="s">
        <v>530</v>
      </c>
      <c r="B646" s="388" t="s">
        <v>319</v>
      </c>
      <c r="C646" s="388" t="s">
        <v>484</v>
      </c>
      <c r="E646" s="389">
        <v>22434</v>
      </c>
      <c r="G646" s="389">
        <v>22434</v>
      </c>
      <c r="H646" s="390" t="s">
        <v>1054</v>
      </c>
      <c r="J646" s="474"/>
    </row>
    <row r="647" spans="1:10" x14ac:dyDescent="0.2">
      <c r="A647" s="461" t="s">
        <v>530</v>
      </c>
      <c r="B647" s="88" t="s">
        <v>319</v>
      </c>
      <c r="C647" s="88" t="s">
        <v>308</v>
      </c>
      <c r="D647" s="89"/>
      <c r="E647" s="89">
        <v>22434</v>
      </c>
      <c r="F647" s="89"/>
      <c r="G647" s="89">
        <v>22434</v>
      </c>
      <c r="H647" s="90" t="s">
        <v>770</v>
      </c>
      <c r="I647" s="91"/>
      <c r="J647" s="474"/>
    </row>
    <row r="648" spans="1:10" x14ac:dyDescent="0.2">
      <c r="A648" s="461" t="s">
        <v>530</v>
      </c>
      <c r="B648" s="88" t="s">
        <v>343</v>
      </c>
      <c r="C648" s="88" t="s">
        <v>308</v>
      </c>
      <c r="D648" s="89"/>
      <c r="E648" s="578">
        <v>341793.38</v>
      </c>
      <c r="F648" s="89"/>
      <c r="G648" s="402">
        <v>341793.38</v>
      </c>
      <c r="H648" s="90" t="s">
        <v>533</v>
      </c>
      <c r="I648" s="91"/>
      <c r="J648" s="474"/>
    </row>
    <row r="649" spans="1:10" x14ac:dyDescent="0.2">
      <c r="A649" s="473" t="s">
        <v>534</v>
      </c>
      <c r="B649" s="388" t="s">
        <v>307</v>
      </c>
      <c r="C649" s="388" t="s">
        <v>484</v>
      </c>
      <c r="F649" s="389">
        <v>4965554.97</v>
      </c>
      <c r="G649" s="389">
        <v>-4965554.97</v>
      </c>
      <c r="H649" s="390" t="s">
        <v>1054</v>
      </c>
      <c r="J649" s="474"/>
    </row>
    <row r="650" spans="1:10" x14ac:dyDescent="0.2">
      <c r="A650" s="461" t="s">
        <v>534</v>
      </c>
      <c r="B650" s="88" t="s">
        <v>307</v>
      </c>
      <c r="C650" s="88" t="s">
        <v>308</v>
      </c>
      <c r="D650" s="89"/>
      <c r="E650" s="89"/>
      <c r="F650" s="89">
        <v>4965554.97</v>
      </c>
      <c r="G650" s="89">
        <v>-4965554.97</v>
      </c>
      <c r="H650" s="90" t="s">
        <v>634</v>
      </c>
      <c r="I650" s="91"/>
      <c r="J650" s="474"/>
    </row>
    <row r="651" spans="1:10" x14ac:dyDescent="0.2">
      <c r="A651" s="473" t="s">
        <v>534</v>
      </c>
      <c r="B651" s="388" t="s">
        <v>319</v>
      </c>
      <c r="C651" s="388" t="s">
        <v>484</v>
      </c>
      <c r="F651" s="389">
        <v>1279266</v>
      </c>
      <c r="G651" s="389">
        <v>-1279266</v>
      </c>
      <c r="H651" s="390" t="s">
        <v>1054</v>
      </c>
      <c r="J651" s="474"/>
    </row>
    <row r="652" spans="1:10" x14ac:dyDescent="0.2">
      <c r="A652" s="461" t="s">
        <v>534</v>
      </c>
      <c r="B652" s="88" t="s">
        <v>319</v>
      </c>
      <c r="C652" s="88" t="s">
        <v>308</v>
      </c>
      <c r="D652" s="89"/>
      <c r="E652" s="89"/>
      <c r="F652" s="89">
        <v>1279266</v>
      </c>
      <c r="G652" s="89">
        <v>-1279266</v>
      </c>
      <c r="H652" s="90" t="s">
        <v>771</v>
      </c>
      <c r="I652" s="91"/>
      <c r="J652" s="474"/>
    </row>
    <row r="653" spans="1:10" x14ac:dyDescent="0.2">
      <c r="A653" s="473" t="s">
        <v>534</v>
      </c>
      <c r="B653" s="388" t="s">
        <v>347</v>
      </c>
      <c r="C653" s="388" t="s">
        <v>484</v>
      </c>
      <c r="F653" s="389">
        <v>1513125.01</v>
      </c>
      <c r="G653" s="389">
        <v>-1513125.01</v>
      </c>
      <c r="H653" s="390" t="s">
        <v>1054</v>
      </c>
      <c r="J653" s="474"/>
    </row>
    <row r="654" spans="1:10" x14ac:dyDescent="0.2">
      <c r="A654" s="461" t="s">
        <v>534</v>
      </c>
      <c r="B654" s="88" t="s">
        <v>347</v>
      </c>
      <c r="C654" s="88" t="s">
        <v>308</v>
      </c>
      <c r="D654" s="89"/>
      <c r="E654" s="89"/>
      <c r="F654" s="89">
        <v>1513125.01</v>
      </c>
      <c r="G654" s="89">
        <v>-1513125.01</v>
      </c>
      <c r="H654" s="90" t="s">
        <v>635</v>
      </c>
      <c r="I654" s="91"/>
      <c r="J654" s="474"/>
    </row>
    <row r="655" spans="1:10" x14ac:dyDescent="0.2">
      <c r="A655" s="473" t="s">
        <v>534</v>
      </c>
      <c r="B655" s="388" t="s">
        <v>822</v>
      </c>
      <c r="C655" s="388" t="s">
        <v>484</v>
      </c>
      <c r="F655" s="389">
        <v>101077.7</v>
      </c>
      <c r="G655" s="389">
        <v>-101077.7</v>
      </c>
      <c r="H655" s="390" t="s">
        <v>1054</v>
      </c>
      <c r="J655" s="474"/>
    </row>
    <row r="656" spans="1:10" x14ac:dyDescent="0.2">
      <c r="A656" s="461" t="s">
        <v>534</v>
      </c>
      <c r="B656" s="88" t="s">
        <v>822</v>
      </c>
      <c r="C656" s="88" t="s">
        <v>308</v>
      </c>
      <c r="D656" s="89"/>
      <c r="E656" s="89"/>
      <c r="F656" s="89">
        <v>101077.7</v>
      </c>
      <c r="G656" s="89">
        <v>-101077.7</v>
      </c>
      <c r="H656" s="90" t="s">
        <v>1105</v>
      </c>
      <c r="I656" s="91"/>
      <c r="J656" s="474"/>
    </row>
    <row r="657" spans="1:10" x14ac:dyDescent="0.2">
      <c r="A657" s="461" t="s">
        <v>534</v>
      </c>
      <c r="B657" s="88" t="s">
        <v>343</v>
      </c>
      <c r="C657" s="88" t="s">
        <v>308</v>
      </c>
      <c r="D657" s="89"/>
      <c r="E657" s="89"/>
      <c r="F657" s="578">
        <v>7859023.6799999997</v>
      </c>
      <c r="G657" s="89">
        <v>-7859023.6799999997</v>
      </c>
      <c r="H657" s="90" t="s">
        <v>536</v>
      </c>
      <c r="I657" s="91"/>
      <c r="J657" s="474"/>
    </row>
    <row r="658" spans="1:10" x14ac:dyDescent="0.2">
      <c r="A658" s="473" t="s">
        <v>636</v>
      </c>
      <c r="B658" s="388" t="s">
        <v>307</v>
      </c>
      <c r="C658" s="388" t="s">
        <v>484</v>
      </c>
      <c r="E658" s="389">
        <v>347080.79</v>
      </c>
      <c r="G658" s="389">
        <v>347080.79</v>
      </c>
      <c r="H658" s="390" t="s">
        <v>1054</v>
      </c>
      <c r="J658" s="474"/>
    </row>
    <row r="659" spans="1:10" x14ac:dyDescent="0.2">
      <c r="A659" s="461" t="s">
        <v>636</v>
      </c>
      <c r="B659" s="88" t="s">
        <v>307</v>
      </c>
      <c r="C659" s="88" t="s">
        <v>308</v>
      </c>
      <c r="D659" s="89"/>
      <c r="E659" s="89">
        <v>347080.79</v>
      </c>
      <c r="F659" s="89"/>
      <c r="G659" s="89">
        <v>347080.79</v>
      </c>
      <c r="H659" s="90" t="s">
        <v>637</v>
      </c>
      <c r="I659" s="91"/>
      <c r="J659" s="474"/>
    </row>
    <row r="660" spans="1:10" ht="13.5" thickBot="1" x14ac:dyDescent="0.25">
      <c r="A660" s="463" t="s">
        <v>636</v>
      </c>
      <c r="B660" s="464" t="s">
        <v>343</v>
      </c>
      <c r="C660" s="464" t="s">
        <v>308</v>
      </c>
      <c r="D660" s="465"/>
      <c r="E660" s="659">
        <v>347080.79</v>
      </c>
      <c r="F660" s="465"/>
      <c r="G660" s="486">
        <v>347080.79</v>
      </c>
      <c r="H660" s="466" t="s">
        <v>638</v>
      </c>
      <c r="I660" s="475"/>
      <c r="J660" s="476"/>
    </row>
    <row r="661" spans="1:10" x14ac:dyDescent="0.2">
      <c r="A661" s="388" t="s">
        <v>537</v>
      </c>
      <c r="B661" s="388" t="s">
        <v>307</v>
      </c>
      <c r="C661" s="388" t="s">
        <v>484</v>
      </c>
      <c r="F661" s="389">
        <v>5765395.6100000003</v>
      </c>
      <c r="G661" s="389">
        <v>-5765395.6100000003</v>
      </c>
      <c r="H661" s="390" t="s">
        <v>1054</v>
      </c>
    </row>
    <row r="662" spans="1:10" x14ac:dyDescent="0.2">
      <c r="A662" s="88" t="s">
        <v>537</v>
      </c>
      <c r="B662" s="88" t="s">
        <v>307</v>
      </c>
      <c r="C662" s="88" t="s">
        <v>308</v>
      </c>
      <c r="D662" s="89"/>
      <c r="E662" s="89"/>
      <c r="F662" s="89">
        <v>5765395.6100000003</v>
      </c>
      <c r="G662" s="89">
        <v>-5765395.6100000003</v>
      </c>
      <c r="H662" s="90" t="s">
        <v>538</v>
      </c>
      <c r="I662" s="91"/>
    </row>
    <row r="663" spans="1:10" x14ac:dyDescent="0.2">
      <c r="A663" s="88" t="s">
        <v>537</v>
      </c>
      <c r="B663" s="88" t="s">
        <v>343</v>
      </c>
      <c r="C663" s="88" t="s">
        <v>308</v>
      </c>
      <c r="D663" s="89"/>
      <c r="E663" s="89"/>
      <c r="F663" s="89">
        <v>5765395.6100000003</v>
      </c>
      <c r="G663" s="89">
        <v>-5765395.6100000003</v>
      </c>
      <c r="H663" s="90" t="s">
        <v>539</v>
      </c>
      <c r="I663" s="91"/>
    </row>
    <row r="664" spans="1:10" x14ac:dyDescent="0.2">
      <c r="A664" s="388" t="s">
        <v>540</v>
      </c>
      <c r="B664" s="388" t="s">
        <v>307</v>
      </c>
      <c r="C664" s="388" t="s">
        <v>484</v>
      </c>
      <c r="F664" s="389">
        <v>653.01</v>
      </c>
      <c r="G664" s="389">
        <v>-653.01</v>
      </c>
      <c r="H664" s="390" t="s">
        <v>1054</v>
      </c>
    </row>
    <row r="665" spans="1:10" x14ac:dyDescent="0.2">
      <c r="A665" s="88" t="s">
        <v>540</v>
      </c>
      <c r="B665" s="88" t="s">
        <v>307</v>
      </c>
      <c r="C665" s="88" t="s">
        <v>308</v>
      </c>
      <c r="D665" s="89"/>
      <c r="E665" s="89"/>
      <c r="F665" s="89">
        <v>653.01</v>
      </c>
      <c r="G665" s="89">
        <v>-653.01</v>
      </c>
      <c r="H665" s="90" t="s">
        <v>541</v>
      </c>
      <c r="I665" s="91"/>
    </row>
    <row r="666" spans="1:10" x14ac:dyDescent="0.2">
      <c r="A666" s="388" t="s">
        <v>540</v>
      </c>
      <c r="B666" s="388" t="s">
        <v>319</v>
      </c>
      <c r="C666" s="388" t="s">
        <v>307</v>
      </c>
      <c r="F666" s="389">
        <v>885</v>
      </c>
      <c r="G666" s="389">
        <v>-885</v>
      </c>
      <c r="H666" s="390" t="s">
        <v>1040</v>
      </c>
    </row>
    <row r="667" spans="1:10" x14ac:dyDescent="0.2">
      <c r="A667" s="388" t="s">
        <v>540</v>
      </c>
      <c r="B667" s="388" t="s">
        <v>319</v>
      </c>
      <c r="C667" s="388" t="s">
        <v>484</v>
      </c>
      <c r="F667" s="389">
        <v>8783.41</v>
      </c>
      <c r="G667" s="389">
        <v>-8783.41</v>
      </c>
      <c r="H667" s="390" t="s">
        <v>1054</v>
      </c>
    </row>
    <row r="668" spans="1:10" x14ac:dyDescent="0.2">
      <c r="A668" s="88" t="s">
        <v>540</v>
      </c>
      <c r="B668" s="88" t="s">
        <v>319</v>
      </c>
      <c r="C668" s="88" t="s">
        <v>308</v>
      </c>
      <c r="D668" s="89"/>
      <c r="E668" s="89"/>
      <c r="F668" s="89">
        <v>9668.41</v>
      </c>
      <c r="G668" s="89">
        <v>-9668.41</v>
      </c>
      <c r="H668" s="90" t="s">
        <v>542</v>
      </c>
      <c r="I668" s="91"/>
    </row>
    <row r="669" spans="1:10" x14ac:dyDescent="0.2">
      <c r="A669" s="388" t="s">
        <v>540</v>
      </c>
      <c r="B669" s="388" t="s">
        <v>347</v>
      </c>
      <c r="C669" s="388" t="s">
        <v>484</v>
      </c>
      <c r="F669" s="389">
        <v>4436.79</v>
      </c>
      <c r="G669" s="389">
        <v>-4436.79</v>
      </c>
      <c r="H669" s="390" t="s">
        <v>1054</v>
      </c>
    </row>
    <row r="670" spans="1:10" x14ac:dyDescent="0.2">
      <c r="A670" s="88" t="s">
        <v>540</v>
      </c>
      <c r="B670" s="88" t="s">
        <v>347</v>
      </c>
      <c r="C670" s="88" t="s">
        <v>308</v>
      </c>
      <c r="D670" s="89"/>
      <c r="E670" s="89"/>
      <c r="F670" s="89">
        <v>4436.79</v>
      </c>
      <c r="G670" s="89">
        <v>-4436.79</v>
      </c>
      <c r="H670" s="90" t="s">
        <v>543</v>
      </c>
      <c r="I670" s="91"/>
    </row>
    <row r="671" spans="1:10" x14ac:dyDescent="0.2">
      <c r="A671" s="88" t="s">
        <v>540</v>
      </c>
      <c r="B671" s="88" t="s">
        <v>343</v>
      </c>
      <c r="C671" s="88" t="s">
        <v>308</v>
      </c>
      <c r="D671" s="89"/>
      <c r="E671" s="89"/>
      <c r="F671" s="658">
        <v>14758.21</v>
      </c>
      <c r="G671" s="89">
        <v>-14758.21</v>
      </c>
      <c r="H671" s="90" t="s">
        <v>544</v>
      </c>
      <c r="I671" s="91"/>
    </row>
    <row r="672" spans="1:10" x14ac:dyDescent="0.2">
      <c r="A672" s="388" t="s">
        <v>545</v>
      </c>
      <c r="B672" s="388" t="s">
        <v>307</v>
      </c>
      <c r="C672" s="388" t="s">
        <v>484</v>
      </c>
      <c r="F672" s="389">
        <v>3175995.95</v>
      </c>
      <c r="G672" s="389">
        <v>-3175995.95</v>
      </c>
      <c r="H672" s="390" t="s">
        <v>1054</v>
      </c>
      <c r="I672" t="s">
        <v>4665</v>
      </c>
    </row>
    <row r="673" spans="1:9" x14ac:dyDescent="0.2">
      <c r="A673" s="88" t="s">
        <v>545</v>
      </c>
      <c r="B673" s="88" t="s">
        <v>307</v>
      </c>
      <c r="C673" s="88" t="s">
        <v>308</v>
      </c>
      <c r="D673" s="89"/>
      <c r="E673" s="89"/>
      <c r="F673" s="89">
        <v>3175995.95</v>
      </c>
      <c r="G673" s="89">
        <v>-3175995.95</v>
      </c>
      <c r="H673" s="90" t="s">
        <v>546</v>
      </c>
      <c r="I673" s="660">
        <f>F643-E648+F657-E660</f>
        <v>21654054.77</v>
      </c>
    </row>
    <row r="674" spans="1:9" x14ac:dyDescent="0.2">
      <c r="A674" s="388" t="s">
        <v>545</v>
      </c>
      <c r="B674" s="388" t="s">
        <v>364</v>
      </c>
      <c r="C674" s="388" t="s">
        <v>484</v>
      </c>
      <c r="F674" s="389">
        <v>68148.990000000005</v>
      </c>
      <c r="G674" s="389">
        <v>-68148.990000000005</v>
      </c>
      <c r="H674" s="390" t="s">
        <v>1054</v>
      </c>
    </row>
    <row r="675" spans="1:9" x14ac:dyDescent="0.2">
      <c r="A675" s="88" t="s">
        <v>545</v>
      </c>
      <c r="B675" s="88" t="s">
        <v>364</v>
      </c>
      <c r="C675" s="88" t="s">
        <v>308</v>
      </c>
      <c r="D675" s="89"/>
      <c r="E675" s="89"/>
      <c r="F675" s="89">
        <v>68148.990000000005</v>
      </c>
      <c r="G675" s="89">
        <v>-68148.990000000005</v>
      </c>
      <c r="H675" s="90" t="s">
        <v>547</v>
      </c>
      <c r="I675" s="91" t="s">
        <v>4663</v>
      </c>
    </row>
    <row r="676" spans="1:9" x14ac:dyDescent="0.2">
      <c r="A676" s="388" t="s">
        <v>545</v>
      </c>
      <c r="B676" s="388" t="s">
        <v>319</v>
      </c>
      <c r="C676" s="388" t="s">
        <v>484</v>
      </c>
      <c r="F676" s="389">
        <v>1359178.82</v>
      </c>
      <c r="G676" s="389">
        <v>-1359178.82</v>
      </c>
      <c r="H676" s="390" t="s">
        <v>1054</v>
      </c>
      <c r="I676" s="506">
        <f>F678+F681+F690</f>
        <v>7334348.8700000001</v>
      </c>
    </row>
    <row r="677" spans="1:9" x14ac:dyDescent="0.2">
      <c r="A677" s="88" t="s">
        <v>545</v>
      </c>
      <c r="B677" s="88" t="s">
        <v>319</v>
      </c>
      <c r="C677" s="88" t="s">
        <v>308</v>
      </c>
      <c r="D677" s="89"/>
      <c r="E677" s="89"/>
      <c r="F677" s="89">
        <v>1359178.82</v>
      </c>
      <c r="G677" s="89">
        <v>-1359178.82</v>
      </c>
      <c r="H677" s="90" t="s">
        <v>548</v>
      </c>
      <c r="I677" s="91"/>
    </row>
    <row r="678" spans="1:9" x14ac:dyDescent="0.2">
      <c r="A678" s="88" t="s">
        <v>545</v>
      </c>
      <c r="B678" s="88" t="s">
        <v>343</v>
      </c>
      <c r="C678" s="88" t="s">
        <v>308</v>
      </c>
      <c r="D678" s="89"/>
      <c r="E678" s="89"/>
      <c r="F678" s="431">
        <v>4603323.76</v>
      </c>
      <c r="G678" s="89">
        <v>-4603323.76</v>
      </c>
      <c r="H678" s="90" t="s">
        <v>549</v>
      </c>
      <c r="I678" s="91" t="s">
        <v>275</v>
      </c>
    </row>
    <row r="679" spans="1:9" x14ac:dyDescent="0.2">
      <c r="A679" s="388" t="s">
        <v>550</v>
      </c>
      <c r="B679" s="388" t="s">
        <v>307</v>
      </c>
      <c r="C679" s="388" t="s">
        <v>484</v>
      </c>
      <c r="F679" s="389">
        <v>58261.2</v>
      </c>
      <c r="G679" s="389">
        <v>-58261.2</v>
      </c>
      <c r="H679" s="390" t="s">
        <v>1054</v>
      </c>
      <c r="I679" s="528">
        <f>F687+F671</f>
        <v>452398.21</v>
      </c>
    </row>
    <row r="680" spans="1:9" x14ac:dyDescent="0.2">
      <c r="A680" s="88" t="s">
        <v>550</v>
      </c>
      <c r="B680" s="88" t="s">
        <v>307</v>
      </c>
      <c r="C680" s="88" t="s">
        <v>308</v>
      </c>
      <c r="D680" s="89"/>
      <c r="E680" s="89"/>
      <c r="F680" s="89">
        <v>58261.2</v>
      </c>
      <c r="G680" s="89">
        <v>-58261.2</v>
      </c>
      <c r="H680" s="90" t="s">
        <v>551</v>
      </c>
      <c r="I680" s="91"/>
    </row>
    <row r="681" spans="1:9" x14ac:dyDescent="0.2">
      <c r="A681" s="88" t="s">
        <v>550</v>
      </c>
      <c r="B681" s="88" t="s">
        <v>343</v>
      </c>
      <c r="C681" s="88" t="s">
        <v>308</v>
      </c>
      <c r="D681" s="89"/>
      <c r="E681" s="89"/>
      <c r="F681" s="431">
        <v>58261.2</v>
      </c>
      <c r="G681" s="89">
        <v>-58261.2</v>
      </c>
      <c r="H681" s="90" t="s">
        <v>551</v>
      </c>
      <c r="I681" s="91"/>
    </row>
    <row r="682" spans="1:9" x14ac:dyDescent="0.2">
      <c r="A682" s="388" t="s">
        <v>552</v>
      </c>
      <c r="B682" s="388" t="s">
        <v>307</v>
      </c>
      <c r="C682" s="388" t="s">
        <v>484</v>
      </c>
      <c r="E682" s="389">
        <v>5765395.6100000003</v>
      </c>
      <c r="G682" s="389">
        <v>5765395.6100000003</v>
      </c>
      <c r="H682" s="390" t="s">
        <v>1054</v>
      </c>
    </row>
    <row r="683" spans="1:9" x14ac:dyDescent="0.2">
      <c r="A683" s="88" t="s">
        <v>552</v>
      </c>
      <c r="B683" s="88" t="s">
        <v>307</v>
      </c>
      <c r="C683" s="88" t="s">
        <v>308</v>
      </c>
      <c r="D683" s="89"/>
      <c r="E683" s="89">
        <v>5765395.6100000003</v>
      </c>
      <c r="F683" s="89"/>
      <c r="G683" s="89">
        <v>5765395.6100000003</v>
      </c>
      <c r="H683" s="90" t="s">
        <v>553</v>
      </c>
      <c r="I683" s="91"/>
    </row>
    <row r="684" spans="1:9" x14ac:dyDescent="0.2">
      <c r="A684" s="88" t="s">
        <v>552</v>
      </c>
      <c r="B684" s="88" t="s">
        <v>343</v>
      </c>
      <c r="C684" s="88" t="s">
        <v>308</v>
      </c>
      <c r="D684" s="89"/>
      <c r="E684" s="89">
        <v>5765395.6100000003</v>
      </c>
      <c r="F684" s="89"/>
      <c r="G684" s="89">
        <v>5765395.6100000003</v>
      </c>
      <c r="H684" s="90" t="s">
        <v>554</v>
      </c>
      <c r="I684" s="91"/>
    </row>
    <row r="685" spans="1:9" x14ac:dyDescent="0.2">
      <c r="A685" s="388" t="s">
        <v>555</v>
      </c>
      <c r="B685" s="388" t="s">
        <v>315</v>
      </c>
      <c r="C685" s="388" t="s">
        <v>484</v>
      </c>
      <c r="F685" s="389">
        <v>437640</v>
      </c>
      <c r="G685" s="389">
        <v>-437640</v>
      </c>
      <c r="H685" s="390" t="s">
        <v>1054</v>
      </c>
    </row>
    <row r="686" spans="1:9" x14ac:dyDescent="0.2">
      <c r="A686" s="88" t="s">
        <v>555</v>
      </c>
      <c r="B686" s="88" t="s">
        <v>315</v>
      </c>
      <c r="C686" s="88" t="s">
        <v>308</v>
      </c>
      <c r="D686" s="89"/>
      <c r="E686" s="89"/>
      <c r="F686" s="89">
        <v>437640</v>
      </c>
      <c r="G686" s="89">
        <v>-437640</v>
      </c>
      <c r="H686" s="90" t="s">
        <v>556</v>
      </c>
      <c r="I686" s="91"/>
    </row>
    <row r="687" spans="1:9" x14ac:dyDescent="0.2">
      <c r="A687" s="88" t="s">
        <v>555</v>
      </c>
      <c r="B687" s="88" t="s">
        <v>343</v>
      </c>
      <c r="C687" s="88" t="s">
        <v>308</v>
      </c>
      <c r="D687" s="89"/>
      <c r="E687" s="89"/>
      <c r="F687" s="658">
        <v>437640</v>
      </c>
      <c r="G687" s="89">
        <v>-437640</v>
      </c>
      <c r="H687" s="90" t="s">
        <v>557</v>
      </c>
      <c r="I687" s="91"/>
    </row>
    <row r="688" spans="1:9" x14ac:dyDescent="0.2">
      <c r="A688" s="388" t="s">
        <v>558</v>
      </c>
      <c r="B688" s="388" t="s">
        <v>307</v>
      </c>
      <c r="C688" s="388" t="s">
        <v>484</v>
      </c>
      <c r="F688" s="389">
        <v>2672763.91</v>
      </c>
      <c r="G688" s="389">
        <v>-2672763.91</v>
      </c>
      <c r="H688" s="390" t="s">
        <v>1054</v>
      </c>
    </row>
    <row r="689" spans="1:9" x14ac:dyDescent="0.2">
      <c r="A689" s="88" t="s">
        <v>558</v>
      </c>
      <c r="B689" s="88" t="s">
        <v>307</v>
      </c>
      <c r="C689" s="88" t="s">
        <v>308</v>
      </c>
      <c r="D689" s="89"/>
      <c r="E689" s="89"/>
      <c r="F689" s="89">
        <v>2672763.91</v>
      </c>
      <c r="G689" s="89">
        <v>-2672763.91</v>
      </c>
      <c r="H689" s="90" t="s">
        <v>559</v>
      </c>
      <c r="I689" s="91"/>
    </row>
    <row r="690" spans="1:9" x14ac:dyDescent="0.2">
      <c r="A690" s="88" t="s">
        <v>558</v>
      </c>
      <c r="B690" s="88" t="s">
        <v>343</v>
      </c>
      <c r="C690" s="88" t="s">
        <v>308</v>
      </c>
      <c r="D690" s="89"/>
      <c r="E690" s="89"/>
      <c r="F690" s="431">
        <v>2672763.91</v>
      </c>
      <c r="G690" s="89">
        <v>-2672763.91</v>
      </c>
      <c r="H690" s="90"/>
      <c r="I690" s="91"/>
    </row>
    <row r="691" spans="1:9" x14ac:dyDescent="0.2">
      <c r="A691" s="388" t="s">
        <v>773</v>
      </c>
      <c r="B691" s="388" t="s">
        <v>487</v>
      </c>
      <c r="C691" s="388" t="s">
        <v>484</v>
      </c>
      <c r="F691" s="389">
        <v>350296</v>
      </c>
      <c r="G691" s="389">
        <v>-350296</v>
      </c>
      <c r="H691" s="390" t="s">
        <v>1054</v>
      </c>
    </row>
    <row r="692" spans="1:9" x14ac:dyDescent="0.2">
      <c r="A692" s="88" t="s">
        <v>773</v>
      </c>
      <c r="B692" s="88" t="s">
        <v>487</v>
      </c>
      <c r="C692" s="88" t="s">
        <v>308</v>
      </c>
      <c r="D692" s="89"/>
      <c r="E692" s="89"/>
      <c r="F692" s="89">
        <v>350296</v>
      </c>
      <c r="G692" s="89">
        <v>-350296</v>
      </c>
      <c r="H692" s="90" t="s">
        <v>1106</v>
      </c>
      <c r="I692" s="91"/>
    </row>
    <row r="693" spans="1:9" x14ac:dyDescent="0.2">
      <c r="A693" s="388" t="s">
        <v>773</v>
      </c>
      <c r="B693" s="388" t="s">
        <v>745</v>
      </c>
      <c r="C693" s="388" t="s">
        <v>484</v>
      </c>
      <c r="F693" s="389">
        <v>1624714.21</v>
      </c>
      <c r="G693" s="389">
        <v>-1624714.21</v>
      </c>
      <c r="H693" s="390" t="s">
        <v>1054</v>
      </c>
    </row>
    <row r="694" spans="1:9" x14ac:dyDescent="0.2">
      <c r="A694" s="88" t="s">
        <v>773</v>
      </c>
      <c r="B694" s="88" t="s">
        <v>745</v>
      </c>
      <c r="C694" s="88" t="s">
        <v>308</v>
      </c>
      <c r="D694" s="89"/>
      <c r="E694" s="89"/>
      <c r="F694" s="89">
        <v>1624714.21</v>
      </c>
      <c r="G694" s="89">
        <v>-1624714.21</v>
      </c>
      <c r="H694" s="90" t="s">
        <v>746</v>
      </c>
      <c r="I694" s="91"/>
    </row>
    <row r="695" spans="1:9" x14ac:dyDescent="0.2">
      <c r="A695" s="388" t="s">
        <v>773</v>
      </c>
      <c r="B695" s="388" t="s">
        <v>747</v>
      </c>
      <c r="C695" s="388" t="s">
        <v>484</v>
      </c>
      <c r="F695" s="389">
        <v>136791</v>
      </c>
      <c r="G695" s="389">
        <v>-136791</v>
      </c>
      <c r="H695" s="390" t="s">
        <v>1054</v>
      </c>
    </row>
    <row r="696" spans="1:9" x14ac:dyDescent="0.2">
      <c r="A696" s="88" t="s">
        <v>773</v>
      </c>
      <c r="B696" s="88" t="s">
        <v>747</v>
      </c>
      <c r="C696" s="88" t="s">
        <v>308</v>
      </c>
      <c r="D696" s="89"/>
      <c r="E696" s="89"/>
      <c r="F696" s="89">
        <v>136791</v>
      </c>
      <c r="G696" s="89">
        <v>-136791</v>
      </c>
      <c r="H696" s="90" t="s">
        <v>748</v>
      </c>
      <c r="I696" s="91"/>
    </row>
    <row r="697" spans="1:9" x14ac:dyDescent="0.2">
      <c r="A697" s="388" t="s">
        <v>773</v>
      </c>
      <c r="B697" s="388" t="s">
        <v>749</v>
      </c>
      <c r="C697" s="388" t="s">
        <v>484</v>
      </c>
      <c r="F697" s="389">
        <v>725259.69</v>
      </c>
      <c r="G697" s="389">
        <v>-725259.69</v>
      </c>
      <c r="H697" s="390" t="s">
        <v>1054</v>
      </c>
    </row>
    <row r="698" spans="1:9" x14ac:dyDescent="0.2">
      <c r="A698" s="88" t="s">
        <v>773</v>
      </c>
      <c r="B698" s="88" t="s">
        <v>749</v>
      </c>
      <c r="C698" s="88" t="s">
        <v>308</v>
      </c>
      <c r="D698" s="89"/>
      <c r="E698" s="89"/>
      <c r="F698" s="89">
        <v>725259.69</v>
      </c>
      <c r="G698" s="89">
        <v>-725259.69</v>
      </c>
      <c r="H698" s="90" t="s">
        <v>935</v>
      </c>
      <c r="I698" s="91"/>
    </row>
    <row r="699" spans="1:9" x14ac:dyDescent="0.2">
      <c r="A699" s="388" t="s">
        <v>773</v>
      </c>
      <c r="B699" s="388" t="s">
        <v>750</v>
      </c>
      <c r="C699" s="388" t="s">
        <v>484</v>
      </c>
      <c r="F699" s="389">
        <v>246923.15</v>
      </c>
      <c r="G699" s="389">
        <v>-246923.15</v>
      </c>
      <c r="H699" s="390" t="s">
        <v>1054</v>
      </c>
    </row>
    <row r="700" spans="1:9" x14ac:dyDescent="0.2">
      <c r="A700" s="88" t="s">
        <v>773</v>
      </c>
      <c r="B700" s="88" t="s">
        <v>750</v>
      </c>
      <c r="C700" s="88" t="s">
        <v>308</v>
      </c>
      <c r="D700" s="89"/>
      <c r="E700" s="89"/>
      <c r="F700" s="89">
        <v>246923.15</v>
      </c>
      <c r="G700" s="89">
        <v>-246923.15</v>
      </c>
      <c r="H700" s="90" t="s">
        <v>1099</v>
      </c>
      <c r="I700" s="91"/>
    </row>
    <row r="701" spans="1:9" x14ac:dyDescent="0.2">
      <c r="A701" s="388" t="s">
        <v>773</v>
      </c>
      <c r="B701" s="388" t="s">
        <v>752</v>
      </c>
      <c r="C701" s="388" t="s">
        <v>484</v>
      </c>
      <c r="F701" s="389">
        <v>971304</v>
      </c>
      <c r="G701" s="389">
        <v>-971304</v>
      </c>
      <c r="H701" s="390" t="s">
        <v>1054</v>
      </c>
    </row>
    <row r="702" spans="1:9" x14ac:dyDescent="0.2">
      <c r="A702" s="88" t="s">
        <v>773</v>
      </c>
      <c r="B702" s="88" t="s">
        <v>752</v>
      </c>
      <c r="C702" s="88" t="s">
        <v>308</v>
      </c>
      <c r="D702" s="89"/>
      <c r="E702" s="89"/>
      <c r="F702" s="89">
        <v>971304</v>
      </c>
      <c r="G702" s="89">
        <v>-971304</v>
      </c>
      <c r="H702" s="90" t="s">
        <v>753</v>
      </c>
      <c r="I702" s="91"/>
    </row>
    <row r="703" spans="1:9" x14ac:dyDescent="0.2">
      <c r="A703" s="388" t="s">
        <v>773</v>
      </c>
      <c r="B703" s="388" t="s">
        <v>754</v>
      </c>
      <c r="C703" s="388" t="s">
        <v>484</v>
      </c>
      <c r="F703" s="389">
        <v>2142676.2999999998</v>
      </c>
      <c r="G703" s="389">
        <v>-2142676.2999999998</v>
      </c>
      <c r="H703" s="390" t="s">
        <v>1054</v>
      </c>
    </row>
    <row r="704" spans="1:9" x14ac:dyDescent="0.2">
      <c r="A704" s="88" t="s">
        <v>773</v>
      </c>
      <c r="B704" s="88" t="s">
        <v>754</v>
      </c>
      <c r="C704" s="88" t="s">
        <v>308</v>
      </c>
      <c r="D704" s="89"/>
      <c r="E704" s="89"/>
      <c r="F704" s="89">
        <v>2142676.2999999998</v>
      </c>
      <c r="G704" s="89">
        <v>-2142676.2999999998</v>
      </c>
      <c r="H704" s="90" t="s">
        <v>564</v>
      </c>
      <c r="I704" s="91"/>
    </row>
    <row r="705" spans="1:9" x14ac:dyDescent="0.2">
      <c r="A705" s="388" t="s">
        <v>773</v>
      </c>
      <c r="B705" s="388" t="s">
        <v>755</v>
      </c>
      <c r="C705" s="388" t="s">
        <v>484</v>
      </c>
      <c r="F705" s="389">
        <v>7172690</v>
      </c>
      <c r="G705" s="389">
        <v>-7172690</v>
      </c>
      <c r="H705" s="390" t="s">
        <v>1054</v>
      </c>
    </row>
    <row r="706" spans="1:9" x14ac:dyDescent="0.2">
      <c r="A706" s="88" t="s">
        <v>773</v>
      </c>
      <c r="B706" s="88" t="s">
        <v>755</v>
      </c>
      <c r="C706" s="88" t="s">
        <v>308</v>
      </c>
      <c r="D706" s="89"/>
      <c r="E706" s="89"/>
      <c r="F706" s="89">
        <v>7172690</v>
      </c>
      <c r="G706" s="89">
        <v>-7172690</v>
      </c>
      <c r="H706" s="90" t="s">
        <v>565</v>
      </c>
      <c r="I706" s="91"/>
    </row>
    <row r="707" spans="1:9" x14ac:dyDescent="0.2">
      <c r="A707" s="388" t="s">
        <v>773</v>
      </c>
      <c r="B707" s="388" t="s">
        <v>1100</v>
      </c>
      <c r="C707" s="388" t="s">
        <v>484</v>
      </c>
      <c r="F707" s="389">
        <v>1500800</v>
      </c>
      <c r="G707" s="389">
        <v>-1500800</v>
      </c>
      <c r="H707" s="390" t="s">
        <v>1054</v>
      </c>
    </row>
    <row r="708" spans="1:9" x14ac:dyDescent="0.2">
      <c r="A708" s="88" t="s">
        <v>773</v>
      </c>
      <c r="B708" s="88" t="s">
        <v>1100</v>
      </c>
      <c r="C708" s="88" t="s">
        <v>308</v>
      </c>
      <c r="D708" s="89"/>
      <c r="E708" s="89"/>
      <c r="F708" s="89">
        <v>1500800</v>
      </c>
      <c r="G708" s="89">
        <v>-1500800</v>
      </c>
      <c r="H708" s="90" t="s">
        <v>1101</v>
      </c>
      <c r="I708" s="91"/>
    </row>
    <row r="709" spans="1:9" x14ac:dyDescent="0.2">
      <c r="A709" s="388" t="s">
        <v>773</v>
      </c>
      <c r="B709" s="388" t="s">
        <v>1102</v>
      </c>
      <c r="C709" s="388" t="s">
        <v>484</v>
      </c>
      <c r="F709" s="389">
        <v>-65249</v>
      </c>
      <c r="G709" s="389">
        <v>65249</v>
      </c>
      <c r="H709" s="390" t="s">
        <v>1054</v>
      </c>
    </row>
    <row r="710" spans="1:9" x14ac:dyDescent="0.2">
      <c r="A710" s="88" t="s">
        <v>773</v>
      </c>
      <c r="B710" s="88" t="s">
        <v>1102</v>
      </c>
      <c r="C710" s="88" t="s">
        <v>308</v>
      </c>
      <c r="D710" s="89"/>
      <c r="E710" s="89"/>
      <c r="F710" s="89">
        <v>-65249</v>
      </c>
      <c r="G710" s="89">
        <v>65249</v>
      </c>
      <c r="H710" s="90" t="s">
        <v>1103</v>
      </c>
      <c r="I710" s="91"/>
    </row>
    <row r="711" spans="1:9" x14ac:dyDescent="0.2">
      <c r="A711" s="388" t="s">
        <v>773</v>
      </c>
      <c r="B711" s="388" t="s">
        <v>756</v>
      </c>
      <c r="C711" s="388" t="s">
        <v>484</v>
      </c>
      <c r="F711" s="389">
        <v>437640</v>
      </c>
      <c r="G711" s="389">
        <v>-437640</v>
      </c>
      <c r="H711" s="390" t="s">
        <v>1054</v>
      </c>
    </row>
    <row r="712" spans="1:9" x14ac:dyDescent="0.2">
      <c r="A712" s="88" t="s">
        <v>773</v>
      </c>
      <c r="B712" s="88" t="s">
        <v>756</v>
      </c>
      <c r="C712" s="88" t="s">
        <v>308</v>
      </c>
      <c r="D712" s="89"/>
      <c r="E712" s="89"/>
      <c r="F712" s="89">
        <v>437640</v>
      </c>
      <c r="G712" s="89">
        <v>-437640</v>
      </c>
      <c r="H712" s="90" t="s">
        <v>1104</v>
      </c>
      <c r="I712" s="91"/>
    </row>
    <row r="713" spans="1:9" x14ac:dyDescent="0.2">
      <c r="A713" s="388" t="s">
        <v>773</v>
      </c>
      <c r="B713" s="388" t="s">
        <v>758</v>
      </c>
      <c r="C713" s="388" t="s">
        <v>484</v>
      </c>
      <c r="F713" s="389">
        <v>550</v>
      </c>
      <c r="G713" s="389">
        <v>-550</v>
      </c>
      <c r="H713" s="390" t="s">
        <v>1054</v>
      </c>
    </row>
    <row r="714" spans="1:9" x14ac:dyDescent="0.2">
      <c r="A714" s="88" t="s">
        <v>773</v>
      </c>
      <c r="B714" s="88" t="s">
        <v>758</v>
      </c>
      <c r="C714" s="88" t="s">
        <v>308</v>
      </c>
      <c r="D714" s="89"/>
      <c r="E714" s="89"/>
      <c r="F714" s="89">
        <v>550</v>
      </c>
      <c r="G714" s="89">
        <v>-550</v>
      </c>
      <c r="H714" s="90" t="s">
        <v>776</v>
      </c>
      <c r="I714" s="91"/>
    </row>
    <row r="715" spans="1:9" x14ac:dyDescent="0.2">
      <c r="A715" s="88" t="s">
        <v>773</v>
      </c>
      <c r="B715" s="88" t="s">
        <v>343</v>
      </c>
      <c r="C715" s="88" t="s">
        <v>308</v>
      </c>
      <c r="D715" s="89"/>
      <c r="E715" s="89"/>
      <c r="F715" s="89">
        <v>15244395.35</v>
      </c>
      <c r="G715" s="89">
        <v>-15244395.35</v>
      </c>
      <c r="H715" s="90"/>
      <c r="I715" s="91"/>
    </row>
    <row r="716" spans="1:9" x14ac:dyDescent="0.2">
      <c r="A716" s="388" t="s">
        <v>778</v>
      </c>
      <c r="B716" s="388" t="s">
        <v>745</v>
      </c>
      <c r="C716" s="388" t="s">
        <v>484</v>
      </c>
      <c r="F716" s="389">
        <v>1119188.47</v>
      </c>
      <c r="G716" s="389">
        <v>-1119188.47</v>
      </c>
      <c r="H716" s="390" t="s">
        <v>1054</v>
      </c>
    </row>
    <row r="717" spans="1:9" x14ac:dyDescent="0.2">
      <c r="A717" s="88" t="s">
        <v>778</v>
      </c>
      <c r="B717" s="88" t="s">
        <v>745</v>
      </c>
      <c r="C717" s="88" t="s">
        <v>308</v>
      </c>
      <c r="D717" s="89"/>
      <c r="E717" s="89"/>
      <c r="F717" s="89">
        <v>1119188.47</v>
      </c>
      <c r="G717" s="89">
        <v>-1119188.47</v>
      </c>
      <c r="H717" s="90" t="s">
        <v>746</v>
      </c>
      <c r="I717" s="91"/>
    </row>
    <row r="718" spans="1:9" x14ac:dyDescent="0.2">
      <c r="A718" s="388" t="s">
        <v>778</v>
      </c>
      <c r="B718" s="388" t="s">
        <v>750</v>
      </c>
      <c r="C718" s="388" t="s">
        <v>484</v>
      </c>
      <c r="F718" s="389">
        <v>208610.83</v>
      </c>
      <c r="G718" s="389">
        <v>-208610.83</v>
      </c>
      <c r="H718" s="390" t="s">
        <v>1054</v>
      </c>
    </row>
    <row r="719" spans="1:9" x14ac:dyDescent="0.2">
      <c r="A719" s="88" t="s">
        <v>778</v>
      </c>
      <c r="B719" s="88" t="s">
        <v>750</v>
      </c>
      <c r="C719" s="88" t="s">
        <v>308</v>
      </c>
      <c r="D719" s="89"/>
      <c r="E719" s="89"/>
      <c r="F719" s="89">
        <v>208610.83</v>
      </c>
      <c r="G719" s="89">
        <v>-208610.83</v>
      </c>
      <c r="H719" s="90" t="s">
        <v>1099</v>
      </c>
      <c r="I719" s="91"/>
    </row>
    <row r="720" spans="1:9" x14ac:dyDescent="0.2">
      <c r="A720" s="388" t="s">
        <v>778</v>
      </c>
      <c r="B720" s="388" t="s">
        <v>754</v>
      </c>
      <c r="C720" s="388" t="s">
        <v>484</v>
      </c>
      <c r="F720" s="389">
        <v>169822</v>
      </c>
      <c r="G720" s="389">
        <v>-169822</v>
      </c>
      <c r="H720" s="390" t="s">
        <v>1054</v>
      </c>
    </row>
    <row r="721" spans="1:9" x14ac:dyDescent="0.2">
      <c r="A721" s="88" t="s">
        <v>778</v>
      </c>
      <c r="B721" s="88" t="s">
        <v>754</v>
      </c>
      <c r="C721" s="88" t="s">
        <v>308</v>
      </c>
      <c r="D721" s="89"/>
      <c r="E721" s="89"/>
      <c r="F721" s="89">
        <v>169822</v>
      </c>
      <c r="G721" s="89">
        <v>-169822</v>
      </c>
      <c r="H721" s="90" t="s">
        <v>564</v>
      </c>
      <c r="I721" s="91"/>
    </row>
    <row r="722" spans="1:9" x14ac:dyDescent="0.2">
      <c r="A722" s="388" t="s">
        <v>778</v>
      </c>
      <c r="B722" s="388" t="s">
        <v>755</v>
      </c>
      <c r="C722" s="388" t="s">
        <v>484</v>
      </c>
      <c r="F722" s="389">
        <v>122886.8</v>
      </c>
      <c r="G722" s="389">
        <v>-122886.8</v>
      </c>
      <c r="H722" s="390" t="s">
        <v>1054</v>
      </c>
    </row>
    <row r="723" spans="1:9" x14ac:dyDescent="0.2">
      <c r="A723" s="88" t="s">
        <v>778</v>
      </c>
      <c r="B723" s="88" t="s">
        <v>755</v>
      </c>
      <c r="C723" s="88" t="s">
        <v>308</v>
      </c>
      <c r="D723" s="89"/>
      <c r="E723" s="89"/>
      <c r="F723" s="89">
        <v>122886.8</v>
      </c>
      <c r="G723" s="89">
        <v>-122886.8</v>
      </c>
      <c r="H723" s="90" t="s">
        <v>565</v>
      </c>
      <c r="I723" s="91"/>
    </row>
    <row r="724" spans="1:9" x14ac:dyDescent="0.2">
      <c r="A724" s="388" t="s">
        <v>778</v>
      </c>
      <c r="B724" s="388" t="s">
        <v>758</v>
      </c>
      <c r="C724" s="388" t="s">
        <v>484</v>
      </c>
      <c r="F724" s="389">
        <v>602.11</v>
      </c>
      <c r="G724" s="389">
        <v>-602.11</v>
      </c>
      <c r="H724" s="390" t="s">
        <v>1054</v>
      </c>
    </row>
    <row r="725" spans="1:9" x14ac:dyDescent="0.2">
      <c r="A725" s="88" t="s">
        <v>778</v>
      </c>
      <c r="B725" s="88" t="s">
        <v>758</v>
      </c>
      <c r="C725" s="88" t="s">
        <v>308</v>
      </c>
      <c r="D725" s="89"/>
      <c r="E725" s="89"/>
      <c r="F725" s="89">
        <v>602.11</v>
      </c>
      <c r="G725" s="89">
        <v>-602.11</v>
      </c>
      <c r="H725" s="90" t="s">
        <v>776</v>
      </c>
      <c r="I725" s="91"/>
    </row>
    <row r="726" spans="1:9" x14ac:dyDescent="0.2">
      <c r="A726" s="88" t="s">
        <v>778</v>
      </c>
      <c r="B726" s="88" t="s">
        <v>343</v>
      </c>
      <c r="C726" s="88" t="s">
        <v>308</v>
      </c>
      <c r="D726" s="89"/>
      <c r="E726" s="89"/>
      <c r="F726" s="89">
        <v>1621110.21</v>
      </c>
      <c r="G726" s="89">
        <v>-1621110.21</v>
      </c>
      <c r="H726" s="90"/>
      <c r="I726" s="91"/>
    </row>
    <row r="727" spans="1:9" x14ac:dyDescent="0.2">
      <c r="A727" s="88" t="s">
        <v>560</v>
      </c>
      <c r="B727" s="88" t="s">
        <v>343</v>
      </c>
      <c r="C727" s="88" t="s">
        <v>308</v>
      </c>
      <c r="D727" s="89"/>
      <c r="E727" s="89">
        <v>8723835.3100000005</v>
      </c>
      <c r="F727" s="89">
        <v>91765441.189999998</v>
      </c>
      <c r="G727" s="89">
        <v>-83041605.879999995</v>
      </c>
      <c r="H727" s="90" t="s">
        <v>561</v>
      </c>
      <c r="I727" s="91"/>
    </row>
    <row r="728" spans="1:9" x14ac:dyDescent="0.2">
      <c r="A728" s="88" t="s">
        <v>343</v>
      </c>
      <c r="B728" s="88" t="s">
        <v>343</v>
      </c>
      <c r="C728" s="88" t="s">
        <v>308</v>
      </c>
      <c r="D728" s="89"/>
      <c r="E728" s="89">
        <v>4136322378.0700002</v>
      </c>
      <c r="F728" s="89">
        <v>4136322378.0700002</v>
      </c>
      <c r="G728" s="89"/>
      <c r="H728" s="90" t="s">
        <v>1107</v>
      </c>
      <c r="I728" s="91"/>
    </row>
    <row r="729" spans="1:9" x14ac:dyDescent="0.2">
      <c r="A729" s="88" t="s">
        <v>1108</v>
      </c>
      <c r="B729" s="88" t="s">
        <v>343</v>
      </c>
      <c r="C729" s="88" t="s">
        <v>308</v>
      </c>
      <c r="D729" s="89"/>
      <c r="E729" s="89"/>
      <c r="F729" s="89"/>
      <c r="G729" s="89"/>
      <c r="H729" s="90"/>
      <c r="I729" s="91"/>
    </row>
    <row r="730" spans="1:9" x14ac:dyDescent="0.2">
      <c r="A730" s="88" t="s">
        <v>1007</v>
      </c>
      <c r="B730" s="88" t="s">
        <v>343</v>
      </c>
      <c r="C730" s="88" t="s">
        <v>308</v>
      </c>
      <c r="D730" s="89">
        <v>145196264.72999999</v>
      </c>
      <c r="E730" s="89">
        <v>1830215194.52</v>
      </c>
      <c r="F730" s="89">
        <v>1847498329.6500001</v>
      </c>
      <c r="G730" s="89">
        <v>127913129.59999999</v>
      </c>
      <c r="H730" s="90" t="s">
        <v>101</v>
      </c>
      <c r="I730" s="91"/>
    </row>
    <row r="731" spans="1:9" x14ac:dyDescent="0.2">
      <c r="A731" s="88" t="s">
        <v>1012</v>
      </c>
      <c r="B731" s="88" t="s">
        <v>343</v>
      </c>
      <c r="C731" s="88" t="s">
        <v>308</v>
      </c>
      <c r="D731" s="89">
        <v>5109132.71</v>
      </c>
      <c r="E731" s="89">
        <v>2009952065.54</v>
      </c>
      <c r="F731" s="89">
        <v>2011744736.1600001</v>
      </c>
      <c r="G731" s="89">
        <v>3316462.09</v>
      </c>
      <c r="H731" s="90" t="s">
        <v>1013</v>
      </c>
      <c r="I731" s="91"/>
    </row>
    <row r="732" spans="1:9" x14ac:dyDescent="0.2">
      <c r="A732" s="88" t="s">
        <v>1075</v>
      </c>
      <c r="B732" s="88" t="s">
        <v>343</v>
      </c>
      <c r="C732" s="88" t="s">
        <v>308</v>
      </c>
      <c r="D732" s="89">
        <v>-4170954.76</v>
      </c>
      <c r="E732" s="89">
        <v>120603549.65000001</v>
      </c>
      <c r="F732" s="89">
        <v>120294343.72</v>
      </c>
      <c r="G732" s="89">
        <v>-3861748.83</v>
      </c>
      <c r="H732" s="90" t="s">
        <v>1076</v>
      </c>
      <c r="I732" s="91"/>
    </row>
    <row r="733" spans="1:9" x14ac:dyDescent="0.2">
      <c r="A733" s="88" t="s">
        <v>1088</v>
      </c>
      <c r="B733" s="88" t="s">
        <v>343</v>
      </c>
      <c r="C733" s="88" t="s">
        <v>308</v>
      </c>
      <c r="D733" s="89">
        <v>-146134442.68000001</v>
      </c>
      <c r="E733" s="89">
        <v>86908326.620000005</v>
      </c>
      <c r="F733" s="89">
        <v>62567811.060000002</v>
      </c>
      <c r="G733" s="89">
        <v>-121793927.12</v>
      </c>
      <c r="H733" s="90" t="s">
        <v>1089</v>
      </c>
      <c r="I733" s="91"/>
    </row>
    <row r="734" spans="1:9" x14ac:dyDescent="0.2">
      <c r="A734" s="88" t="s">
        <v>508</v>
      </c>
      <c r="B734" s="88" t="s">
        <v>343</v>
      </c>
      <c r="C734" s="88" t="s">
        <v>308</v>
      </c>
      <c r="D734" s="89"/>
      <c r="E734" s="89">
        <v>79919406.430000007</v>
      </c>
      <c r="F734" s="89">
        <v>2451716.29</v>
      </c>
      <c r="G734" s="89">
        <v>77467690.140000001</v>
      </c>
      <c r="H734" s="90" t="s">
        <v>509</v>
      </c>
      <c r="I734" s="91"/>
    </row>
    <row r="735" spans="1:9" x14ac:dyDescent="0.2">
      <c r="A735" s="88" t="s">
        <v>560</v>
      </c>
      <c r="B735" s="88" t="s">
        <v>343</v>
      </c>
      <c r="C735" s="88" t="s">
        <v>308</v>
      </c>
      <c r="D735" s="89"/>
      <c r="E735" s="89">
        <v>8723835.3100000005</v>
      </c>
      <c r="F735" s="89">
        <v>91765441.189999998</v>
      </c>
      <c r="G735" s="89">
        <v>-83041605.879999995</v>
      </c>
      <c r="H735" s="90" t="s">
        <v>561</v>
      </c>
      <c r="I735" s="91"/>
    </row>
    <row r="736" spans="1:9" x14ac:dyDescent="0.2">
      <c r="A736" s="88" t="s">
        <v>1109</v>
      </c>
      <c r="B736" s="88" t="s">
        <v>343</v>
      </c>
      <c r="C736" s="88" t="s">
        <v>308</v>
      </c>
      <c r="D736" s="89"/>
      <c r="E736" s="89"/>
      <c r="F736" s="89"/>
      <c r="G736" s="89"/>
      <c r="H736" s="90" t="s">
        <v>1110</v>
      </c>
      <c r="I736" s="91"/>
    </row>
    <row r="737" spans="1:9" x14ac:dyDescent="0.2">
      <c r="A737" s="88" t="s">
        <v>343</v>
      </c>
      <c r="B737" s="88" t="s">
        <v>343</v>
      </c>
      <c r="C737" s="88" t="s">
        <v>308</v>
      </c>
      <c r="D737" s="89"/>
      <c r="E737" s="89">
        <v>4136322378.0700002</v>
      </c>
      <c r="F737" s="89">
        <v>4136322378.0700002</v>
      </c>
      <c r="G737" s="89"/>
      <c r="H737" s="90" t="s">
        <v>1107</v>
      </c>
      <c r="I737" s="91"/>
    </row>
  </sheetData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28"/>
  <sheetViews>
    <sheetView workbookViewId="0">
      <selection activeCell="L372" sqref="L372"/>
    </sheetView>
  </sheetViews>
  <sheetFormatPr defaultRowHeight="12.75" x14ac:dyDescent="0.2"/>
  <cols>
    <col min="1" max="1" width="1.5703125" bestFit="1" customWidth="1"/>
    <col min="2" max="3" width="3.5703125" bestFit="1" customWidth="1"/>
    <col min="4" max="4" width="45.7109375" bestFit="1" customWidth="1"/>
    <col min="5" max="5" width="13.42578125" bestFit="1" customWidth="1"/>
    <col min="6" max="6" width="14.85546875" customWidth="1"/>
    <col min="7" max="7" width="14.5703125" style="95" customWidth="1"/>
    <col min="8" max="8" width="4" bestFit="1" customWidth="1"/>
    <col min="9" max="9" width="3.5703125" bestFit="1" customWidth="1"/>
    <col min="10" max="10" width="13.5703125" bestFit="1" customWidth="1"/>
    <col min="11" max="11" width="48.5703125" bestFit="1" customWidth="1"/>
    <col min="14" max="14" width="15.7109375" customWidth="1"/>
  </cols>
  <sheetData>
    <row r="1" spans="1:15" s="131" customFormat="1" ht="12" thickBot="1" x14ac:dyDescent="0.25">
      <c r="A1" s="1324">
        <v>2008</v>
      </c>
      <c r="B1" s="1325"/>
      <c r="C1" s="1325"/>
      <c r="D1" s="1325"/>
      <c r="E1" s="1326"/>
      <c r="F1" s="358" t="s">
        <v>786</v>
      </c>
      <c r="G1" s="359" t="s">
        <v>563</v>
      </c>
      <c r="H1" s="1327">
        <v>2007</v>
      </c>
      <c r="I1" s="1328"/>
      <c r="J1" s="1328"/>
      <c r="K1" s="1329"/>
      <c r="L1" s="224"/>
      <c r="N1" s="225" t="s">
        <v>786</v>
      </c>
      <c r="O1" s="225" t="s">
        <v>563</v>
      </c>
    </row>
    <row r="2" spans="1:15" x14ac:dyDescent="0.2">
      <c r="A2" s="131"/>
      <c r="B2" s="230" t="s">
        <v>510</v>
      </c>
      <c r="C2" s="184" t="s">
        <v>347</v>
      </c>
      <c r="D2" s="185" t="s">
        <v>763</v>
      </c>
      <c r="E2" s="346">
        <v>37502910</v>
      </c>
      <c r="F2" s="188"/>
      <c r="G2" s="360"/>
      <c r="H2" s="228" t="s">
        <v>510</v>
      </c>
      <c r="I2" s="228" t="s">
        <v>307</v>
      </c>
      <c r="J2" s="347">
        <v>17891383.5</v>
      </c>
      <c r="K2" s="133" t="s">
        <v>511</v>
      </c>
    </row>
    <row r="3" spans="1:15" x14ac:dyDescent="0.2">
      <c r="A3" s="131"/>
      <c r="B3" s="230" t="s">
        <v>510</v>
      </c>
      <c r="C3" s="184" t="s">
        <v>394</v>
      </c>
      <c r="D3" s="185" t="s">
        <v>764</v>
      </c>
      <c r="E3" s="188">
        <v>7097911.5</v>
      </c>
      <c r="F3" s="188"/>
      <c r="G3" s="360"/>
      <c r="H3" s="228" t="s">
        <v>510</v>
      </c>
      <c r="I3" s="228" t="s">
        <v>380</v>
      </c>
      <c r="J3" s="243">
        <v>11083485.5</v>
      </c>
      <c r="K3" s="133" t="s">
        <v>512</v>
      </c>
    </row>
    <row r="4" spans="1:15" x14ac:dyDescent="0.2">
      <c r="A4" s="131"/>
      <c r="B4" s="230"/>
      <c r="C4" s="184"/>
      <c r="D4" s="131"/>
      <c r="E4" s="131"/>
      <c r="F4" s="188"/>
      <c r="G4" s="360"/>
      <c r="H4" s="228" t="s">
        <v>510</v>
      </c>
      <c r="I4" s="228" t="s">
        <v>382</v>
      </c>
      <c r="J4" s="243">
        <v>51131</v>
      </c>
      <c r="K4" s="133" t="s">
        <v>513</v>
      </c>
    </row>
    <row r="5" spans="1:15" x14ac:dyDescent="0.2">
      <c r="A5" s="131"/>
      <c r="B5" s="230"/>
      <c r="C5" s="184"/>
      <c r="D5" s="269"/>
      <c r="E5" s="188"/>
      <c r="F5" s="188"/>
      <c r="G5" s="360"/>
      <c r="H5" s="228" t="s">
        <v>510</v>
      </c>
      <c r="I5" s="228" t="s">
        <v>384</v>
      </c>
      <c r="J5" s="243">
        <v>2110083</v>
      </c>
      <c r="K5" s="133" t="s">
        <v>514</v>
      </c>
    </row>
    <row r="6" spans="1:15" x14ac:dyDescent="0.2">
      <c r="A6" s="131"/>
      <c r="B6" s="230"/>
      <c r="C6" s="184"/>
      <c r="D6" s="269"/>
      <c r="E6" s="188"/>
      <c r="F6" s="188"/>
      <c r="G6" s="360"/>
      <c r="H6" s="228" t="s">
        <v>510</v>
      </c>
      <c r="I6" s="228" t="s">
        <v>385</v>
      </c>
      <c r="J6" s="243">
        <v>735639</v>
      </c>
      <c r="K6" s="133" t="s">
        <v>515</v>
      </c>
    </row>
    <row r="7" spans="1:15" x14ac:dyDescent="0.2">
      <c r="A7" s="131"/>
      <c r="B7" s="230"/>
      <c r="C7" s="184"/>
      <c r="D7" s="269"/>
      <c r="E7" s="188"/>
      <c r="F7" s="188"/>
      <c r="G7" s="360"/>
      <c r="H7" s="228" t="s">
        <v>510</v>
      </c>
      <c r="I7" s="228" t="s">
        <v>399</v>
      </c>
      <c r="J7" s="243">
        <v>2943897.5</v>
      </c>
      <c r="K7" s="133" t="s">
        <v>517</v>
      </c>
    </row>
    <row r="8" spans="1:15" x14ac:dyDescent="0.2">
      <c r="A8" s="131"/>
      <c r="B8" s="230"/>
      <c r="C8" s="184"/>
      <c r="D8" s="269"/>
      <c r="E8" s="188"/>
      <c r="F8" s="188"/>
      <c r="G8" s="360"/>
      <c r="H8" s="228" t="s">
        <v>510</v>
      </c>
      <c r="I8" s="228" t="s">
        <v>319</v>
      </c>
      <c r="J8" s="243">
        <v>1871814</v>
      </c>
      <c r="K8" s="133" t="s">
        <v>519</v>
      </c>
    </row>
    <row r="9" spans="1:15" x14ac:dyDescent="0.2">
      <c r="A9" s="131"/>
      <c r="B9" s="230"/>
      <c r="C9" s="184"/>
      <c r="D9" s="269"/>
      <c r="E9" s="188"/>
      <c r="F9" s="188"/>
      <c r="G9" s="360"/>
      <c r="H9" s="228" t="s">
        <v>510</v>
      </c>
      <c r="I9" s="228" t="s">
        <v>863</v>
      </c>
      <c r="J9" s="243">
        <v>5157245</v>
      </c>
      <c r="K9" s="133" t="s">
        <v>520</v>
      </c>
    </row>
    <row r="10" spans="1:15" x14ac:dyDescent="0.2">
      <c r="A10" s="131"/>
      <c r="B10" s="230"/>
      <c r="C10" s="184"/>
      <c r="D10" s="269"/>
      <c r="E10" s="188"/>
      <c r="F10" s="188"/>
      <c r="G10" s="360"/>
      <c r="H10" s="228" t="s">
        <v>510</v>
      </c>
      <c r="I10" s="228" t="s">
        <v>521</v>
      </c>
      <c r="J10" s="243">
        <v>72505</v>
      </c>
      <c r="K10" s="133" t="s">
        <v>522</v>
      </c>
    </row>
    <row r="11" spans="1:15" x14ac:dyDescent="0.2">
      <c r="A11" s="131"/>
      <c r="B11" s="230"/>
      <c r="C11" s="184"/>
      <c r="D11" s="269"/>
      <c r="E11" s="188"/>
      <c r="F11" s="188"/>
      <c r="G11" s="360"/>
      <c r="H11" s="228" t="s">
        <v>510</v>
      </c>
      <c r="I11" s="228" t="s">
        <v>370</v>
      </c>
      <c r="J11" s="243">
        <v>21462.5</v>
      </c>
      <c r="K11" s="133" t="s">
        <v>631</v>
      </c>
    </row>
    <row r="12" spans="1:15" x14ac:dyDescent="0.2">
      <c r="A12" s="131"/>
      <c r="B12" s="230"/>
      <c r="C12" s="184"/>
      <c r="D12" s="269"/>
      <c r="E12" s="217">
        <f>SUM(E2:E11)</f>
        <v>44600821.5</v>
      </c>
      <c r="F12" s="217">
        <f>E12-J12</f>
        <v>2662175.5</v>
      </c>
      <c r="G12" s="363">
        <f>F12/J12</f>
        <v>6.3477860014841681E-2</v>
      </c>
      <c r="H12" s="228"/>
      <c r="I12" s="228"/>
      <c r="J12" s="262">
        <f>SUM(J2:J11)</f>
        <v>41938646</v>
      </c>
      <c r="K12" s="345"/>
    </row>
    <row r="13" spans="1:15" x14ac:dyDescent="0.2">
      <c r="A13" s="131"/>
      <c r="B13" s="230" t="s">
        <v>524</v>
      </c>
      <c r="C13" s="184" t="s">
        <v>307</v>
      </c>
      <c r="D13" s="185" t="s">
        <v>525</v>
      </c>
      <c r="E13" s="188">
        <v>-2803720.45</v>
      </c>
      <c r="F13" s="188"/>
      <c r="G13" s="360"/>
      <c r="H13" s="228" t="s">
        <v>524</v>
      </c>
      <c r="I13" s="228" t="s">
        <v>307</v>
      </c>
      <c r="J13" s="243">
        <v>-2937691.11</v>
      </c>
      <c r="K13" s="133" t="s">
        <v>525</v>
      </c>
    </row>
    <row r="14" spans="1:15" x14ac:dyDescent="0.2">
      <c r="A14" s="131"/>
      <c r="B14" s="230"/>
      <c r="C14" s="184"/>
      <c r="D14" s="269"/>
      <c r="E14" s="217">
        <f>SUM(E12:E13)</f>
        <v>41797101.049999997</v>
      </c>
      <c r="F14" s="217">
        <f>E14-J14</f>
        <v>2796146.1599999964</v>
      </c>
      <c r="G14" s="365">
        <f>F14/J14</f>
        <v>7.1694299995637784E-2</v>
      </c>
      <c r="H14" s="228"/>
      <c r="I14" s="228"/>
      <c r="J14" s="217">
        <f>SUM(J12:J13)</f>
        <v>39000954.890000001</v>
      </c>
      <c r="K14" s="345"/>
    </row>
    <row r="15" spans="1:15" x14ac:dyDescent="0.2">
      <c r="A15" s="131"/>
      <c r="B15" s="230"/>
      <c r="C15" s="184"/>
      <c r="D15" s="269"/>
      <c r="E15" s="217"/>
      <c r="F15" s="188"/>
      <c r="G15" s="360"/>
      <c r="H15" s="228"/>
      <c r="I15" s="228"/>
      <c r="J15" s="262"/>
      <c r="K15" s="345"/>
    </row>
    <row r="16" spans="1:15" x14ac:dyDescent="0.2">
      <c r="A16" s="131"/>
      <c r="B16" s="230" t="s">
        <v>510</v>
      </c>
      <c r="C16" s="184" t="s">
        <v>840</v>
      </c>
      <c r="D16" s="185" t="s">
        <v>766</v>
      </c>
      <c r="E16" s="188">
        <v>292800</v>
      </c>
      <c r="F16" s="188"/>
      <c r="G16" s="360"/>
      <c r="H16" s="228" t="s">
        <v>510</v>
      </c>
      <c r="I16" s="228" t="s">
        <v>797</v>
      </c>
      <c r="J16" s="243">
        <v>57480</v>
      </c>
      <c r="K16" s="133" t="s">
        <v>518</v>
      </c>
    </row>
    <row r="17" spans="1:11" x14ac:dyDescent="0.2">
      <c r="A17" s="131"/>
      <c r="B17" s="230" t="s">
        <v>510</v>
      </c>
      <c r="C17" s="184" t="s">
        <v>729</v>
      </c>
      <c r="D17" s="185" t="s">
        <v>767</v>
      </c>
      <c r="E17" s="188">
        <v>1362240</v>
      </c>
      <c r="F17" s="188"/>
      <c r="G17" s="360"/>
      <c r="H17" s="228" t="s">
        <v>510</v>
      </c>
      <c r="I17" s="228" t="s">
        <v>629</v>
      </c>
      <c r="J17" s="243">
        <v>568440</v>
      </c>
      <c r="K17" s="133" t="s">
        <v>630</v>
      </c>
    </row>
    <row r="18" spans="1:11" x14ac:dyDescent="0.2">
      <c r="A18" s="131"/>
      <c r="B18" s="230"/>
      <c r="C18" s="184"/>
      <c r="D18" s="269"/>
      <c r="E18" s="217">
        <f>SUM(E16:E17)</f>
        <v>1655040</v>
      </c>
      <c r="F18" s="217">
        <f>E18-J18</f>
        <v>1029120</v>
      </c>
      <c r="G18" s="363">
        <f>F18/J18</f>
        <v>1.6441717791411044</v>
      </c>
      <c r="H18" s="228"/>
      <c r="I18" s="228"/>
      <c r="J18" s="262">
        <f>SUM(J16:J17)</f>
        <v>625920</v>
      </c>
      <c r="K18" s="345"/>
    </row>
    <row r="19" spans="1:11" x14ac:dyDescent="0.2">
      <c r="A19" s="131"/>
      <c r="B19" s="230" t="s">
        <v>524</v>
      </c>
      <c r="C19" s="184" t="s">
        <v>347</v>
      </c>
      <c r="D19" s="185" t="s">
        <v>768</v>
      </c>
      <c r="E19" s="188">
        <v>-111622.14</v>
      </c>
      <c r="F19" s="188"/>
      <c r="G19" s="360"/>
      <c r="H19" s="228"/>
      <c r="I19" s="228"/>
      <c r="J19" s="243"/>
      <c r="K19" s="133"/>
    </row>
    <row r="20" spans="1:11" x14ac:dyDescent="0.2">
      <c r="A20" s="131"/>
      <c r="B20" s="230"/>
      <c r="C20" s="184"/>
      <c r="D20" s="269"/>
      <c r="E20" s="217">
        <f>SUM(E18:E19)</f>
        <v>1543417.86</v>
      </c>
      <c r="F20" s="217">
        <f>E20-J20</f>
        <v>917497.8600000001</v>
      </c>
      <c r="G20" s="365">
        <f>F20/J20</f>
        <v>1.4658388611963191</v>
      </c>
      <c r="H20" s="228"/>
      <c r="I20" s="228"/>
      <c r="J20" s="217">
        <f>SUM(J18:J19)</f>
        <v>625920</v>
      </c>
      <c r="K20" s="345"/>
    </row>
    <row r="21" spans="1:11" x14ac:dyDescent="0.2">
      <c r="A21" s="131"/>
      <c r="B21" s="230"/>
      <c r="C21" s="184"/>
      <c r="D21" s="269"/>
      <c r="E21" s="217"/>
      <c r="F21" s="188"/>
      <c r="G21" s="361"/>
      <c r="H21" s="228"/>
      <c r="I21" s="228"/>
      <c r="J21" s="217"/>
      <c r="K21" s="345"/>
    </row>
    <row r="22" spans="1:11" x14ac:dyDescent="0.2">
      <c r="A22" s="131"/>
      <c r="B22" s="230" t="s">
        <v>510</v>
      </c>
      <c r="C22" s="184" t="s">
        <v>822</v>
      </c>
      <c r="D22" s="185" t="s">
        <v>516</v>
      </c>
      <c r="E22" s="188">
        <v>1899885</v>
      </c>
      <c r="F22" s="188">
        <f>E22-J22</f>
        <v>531805</v>
      </c>
      <c r="G22" s="361">
        <f>F22/J22</f>
        <v>0.38872361265423072</v>
      </c>
      <c r="H22" s="228" t="s">
        <v>510</v>
      </c>
      <c r="I22" s="228" t="s">
        <v>387</v>
      </c>
      <c r="J22" s="243">
        <v>1368080</v>
      </c>
      <c r="K22" s="133" t="s">
        <v>516</v>
      </c>
    </row>
    <row r="23" spans="1:11" x14ac:dyDescent="0.2">
      <c r="A23" s="131"/>
      <c r="B23" s="230" t="s">
        <v>510</v>
      </c>
      <c r="C23" s="184" t="s">
        <v>698</v>
      </c>
      <c r="D23" s="185" t="s">
        <v>765</v>
      </c>
      <c r="E23" s="188">
        <v>123100</v>
      </c>
      <c r="F23" s="188">
        <f>E23-J23</f>
        <v>123100</v>
      </c>
      <c r="G23" s="361" t="e">
        <f>F23/J23</f>
        <v>#DIV/0!</v>
      </c>
      <c r="H23" s="131"/>
      <c r="I23" s="131"/>
      <c r="J23" s="131"/>
      <c r="K23" s="131"/>
    </row>
    <row r="24" spans="1:11" x14ac:dyDescent="0.2">
      <c r="E24" s="293"/>
      <c r="G24" s="360"/>
      <c r="H24" s="131"/>
      <c r="J24" s="293"/>
    </row>
    <row r="25" spans="1:11" x14ac:dyDescent="0.2">
      <c r="A25" s="314"/>
      <c r="B25" s="314"/>
      <c r="C25" s="314"/>
      <c r="D25" s="314"/>
      <c r="E25" s="348"/>
      <c r="F25" s="314"/>
      <c r="G25" s="362"/>
      <c r="H25" s="349"/>
      <c r="I25" s="314"/>
      <c r="J25" s="348"/>
      <c r="K25" s="314"/>
    </row>
    <row r="26" spans="1:11" x14ac:dyDescent="0.2">
      <c r="A26" s="350" t="s">
        <v>85</v>
      </c>
      <c r="B26" s="351" t="s">
        <v>510</v>
      </c>
      <c r="C26" s="352"/>
      <c r="D26" s="353" t="s">
        <v>523</v>
      </c>
      <c r="E26" s="354">
        <f>E12+E18+E22+E23</f>
        <v>48278846.5</v>
      </c>
      <c r="F26" s="217">
        <f>E26-J26</f>
        <v>4346200.5</v>
      </c>
      <c r="G26" s="363">
        <f>F26/J26</f>
        <v>9.8928721479694171E-2</v>
      </c>
      <c r="H26" s="355" t="s">
        <v>510</v>
      </c>
      <c r="I26" s="355"/>
      <c r="J26" s="356">
        <f>J12+J18+J22+J23</f>
        <v>43932646</v>
      </c>
      <c r="K26" s="357" t="s">
        <v>523</v>
      </c>
    </row>
    <row r="27" spans="1:11" x14ac:dyDescent="0.2">
      <c r="A27" s="244" t="s">
        <v>85</v>
      </c>
      <c r="B27" s="245" t="s">
        <v>524</v>
      </c>
      <c r="C27" s="195"/>
      <c r="D27" s="196" t="s">
        <v>526</v>
      </c>
      <c r="E27" s="198">
        <f>E13+E19</f>
        <v>-2915342.5900000003</v>
      </c>
      <c r="F27" s="198"/>
      <c r="G27" s="364"/>
      <c r="H27" s="247" t="s">
        <v>524</v>
      </c>
      <c r="I27" s="247"/>
      <c r="J27" s="248">
        <f>J13+J19</f>
        <v>-2937691.11</v>
      </c>
      <c r="K27" s="134" t="s">
        <v>526</v>
      </c>
    </row>
    <row r="28" spans="1:11" x14ac:dyDescent="0.2">
      <c r="E28" s="217">
        <f>SUM(E26:E27)</f>
        <v>45363503.909999996</v>
      </c>
      <c r="F28" s="217">
        <f>E28-J28</f>
        <v>4368549.0199999958</v>
      </c>
      <c r="G28" s="365">
        <f>F28/J28</f>
        <v>0.10656308884158881</v>
      </c>
      <c r="J28" s="217">
        <f>SUM(J26:J27)</f>
        <v>40994954.890000001</v>
      </c>
    </row>
  </sheetData>
  <mergeCells count="2">
    <mergeCell ref="A1:E1"/>
    <mergeCell ref="H1:K1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82"/>
  <sheetViews>
    <sheetView topLeftCell="A541" workbookViewId="0">
      <selection activeCell="I568" sqref="I568"/>
    </sheetView>
  </sheetViews>
  <sheetFormatPr defaultColWidth="9.140625" defaultRowHeight="12.75" x14ac:dyDescent="0.2"/>
  <cols>
    <col min="1" max="2" width="4" style="388" bestFit="1" customWidth="1"/>
    <col min="3" max="3" width="4.85546875" style="388" bestFit="1" customWidth="1"/>
    <col min="4" max="4" width="14.42578125" style="389" bestFit="1" customWidth="1"/>
    <col min="5" max="6" width="13.85546875" style="389" bestFit="1" customWidth="1"/>
    <col min="7" max="7" width="14.42578125" style="389" bestFit="1" customWidth="1"/>
    <col min="8" max="8" width="54.85546875" style="390" customWidth="1"/>
    <col min="9" max="9" width="13.5703125" customWidth="1"/>
    <col min="10" max="10" width="15.28515625" customWidth="1"/>
    <col min="11" max="11" width="10" bestFit="1" customWidth="1"/>
    <col min="12" max="12" width="10.85546875" bestFit="1" customWidth="1"/>
  </cols>
  <sheetData>
    <row r="1" spans="1:12" x14ac:dyDescent="0.2">
      <c r="I1" s="224" t="s">
        <v>4827</v>
      </c>
      <c r="J1" s="131" t="s">
        <v>4828</v>
      </c>
      <c r="K1" s="131" t="s">
        <v>4829</v>
      </c>
      <c r="L1" s="131" t="s">
        <v>4830</v>
      </c>
    </row>
    <row r="2" spans="1:12" s="91" customFormat="1" x14ac:dyDescent="0.2">
      <c r="A2" s="88" t="s">
        <v>300</v>
      </c>
      <c r="B2" s="88" t="s">
        <v>301</v>
      </c>
      <c r="C2" s="88" t="s">
        <v>992</v>
      </c>
      <c r="D2" s="89" t="s">
        <v>302</v>
      </c>
      <c r="E2" s="89" t="s">
        <v>303</v>
      </c>
      <c r="F2" s="89" t="s">
        <v>304</v>
      </c>
      <c r="G2" s="89" t="s">
        <v>305</v>
      </c>
      <c r="H2" s="90" t="s">
        <v>993</v>
      </c>
      <c r="I2" s="224" t="s">
        <v>412</v>
      </c>
      <c r="J2" s="451"/>
      <c r="K2" s="131"/>
      <c r="L2" s="131"/>
    </row>
    <row r="3" spans="1:12" x14ac:dyDescent="0.2">
      <c r="A3" s="88" t="s">
        <v>306</v>
      </c>
      <c r="B3" s="88" t="s">
        <v>364</v>
      </c>
      <c r="C3" s="88" t="s">
        <v>308</v>
      </c>
      <c r="D3" s="89">
        <v>3954800</v>
      </c>
      <c r="E3" s="89">
        <v>46000</v>
      </c>
      <c r="F3" s="89">
        <v>4000800</v>
      </c>
      <c r="G3" s="89"/>
      <c r="H3" s="90" t="s">
        <v>573</v>
      </c>
      <c r="I3" s="451">
        <f>D4+D6</f>
        <v>5390194.4400000004</v>
      </c>
      <c r="J3" s="451">
        <f>E4+E6</f>
        <v>344000</v>
      </c>
      <c r="K3" s="451">
        <f>F4+F6</f>
        <v>194850</v>
      </c>
      <c r="L3" s="451">
        <f>G4+G6</f>
        <v>5539344.4400000004</v>
      </c>
    </row>
    <row r="4" spans="1:12" x14ac:dyDescent="0.2">
      <c r="A4" s="88" t="s">
        <v>306</v>
      </c>
      <c r="B4" s="88" t="s">
        <v>314</v>
      </c>
      <c r="C4" s="88" t="s">
        <v>308</v>
      </c>
      <c r="D4" s="89">
        <v>5253500</v>
      </c>
      <c r="E4" s="89">
        <v>154000</v>
      </c>
      <c r="F4" s="89">
        <v>4850</v>
      </c>
      <c r="G4" s="89">
        <v>5402650</v>
      </c>
      <c r="H4" s="90" t="s">
        <v>660</v>
      </c>
      <c r="I4" s="224" t="s">
        <v>413</v>
      </c>
      <c r="J4" s="131"/>
      <c r="K4" s="131"/>
      <c r="L4" s="131"/>
    </row>
    <row r="5" spans="1:12" x14ac:dyDescent="0.2">
      <c r="A5" s="88" t="s">
        <v>306</v>
      </c>
      <c r="B5" s="88" t="s">
        <v>349</v>
      </c>
      <c r="C5" s="88" t="s">
        <v>308</v>
      </c>
      <c r="D5" s="89">
        <v>11861.11</v>
      </c>
      <c r="E5" s="89">
        <v>59111.11</v>
      </c>
      <c r="F5" s="89">
        <v>70972.22</v>
      </c>
      <c r="G5" s="89"/>
      <c r="H5" s="90" t="s">
        <v>574</v>
      </c>
      <c r="I5" s="451">
        <f>D3+D5</f>
        <v>3966661.11</v>
      </c>
      <c r="J5" s="451">
        <f>E3+E5</f>
        <v>105111.11</v>
      </c>
      <c r="K5" s="451">
        <f>F3+F5</f>
        <v>4071772.22</v>
      </c>
      <c r="L5" s="451">
        <f>G3+G5</f>
        <v>0</v>
      </c>
    </row>
    <row r="6" spans="1:12" x14ac:dyDescent="0.2">
      <c r="A6" s="708" t="s">
        <v>306</v>
      </c>
      <c r="B6" s="708" t="s">
        <v>325</v>
      </c>
      <c r="C6" s="708" t="s">
        <v>308</v>
      </c>
      <c r="D6" s="709">
        <v>136694.44</v>
      </c>
      <c r="E6" s="709">
        <v>190000</v>
      </c>
      <c r="F6" s="709">
        <v>190000</v>
      </c>
      <c r="G6" s="709">
        <v>136694.44</v>
      </c>
      <c r="H6" s="710" t="s">
        <v>667</v>
      </c>
      <c r="I6" s="711">
        <f>I5+I3</f>
        <v>9356855.5500000007</v>
      </c>
      <c r="J6" s="711">
        <f>J5+J3</f>
        <v>449111.11</v>
      </c>
      <c r="K6" s="711">
        <f>K5+K3</f>
        <v>4266622.2200000007</v>
      </c>
      <c r="L6" s="711">
        <f>L3+L5</f>
        <v>5539344.4400000004</v>
      </c>
    </row>
    <row r="7" spans="1:12" x14ac:dyDescent="0.2">
      <c r="A7" s="88" t="s">
        <v>306</v>
      </c>
      <c r="B7" s="88" t="s">
        <v>996</v>
      </c>
      <c r="C7" s="88" t="s">
        <v>308</v>
      </c>
      <c r="D7" s="89">
        <v>4100000</v>
      </c>
      <c r="E7" s="89"/>
      <c r="F7" s="89">
        <v>4100000</v>
      </c>
      <c r="G7" s="89"/>
      <c r="H7" s="90" t="s">
        <v>1267</v>
      </c>
    </row>
    <row r="8" spans="1:12" x14ac:dyDescent="0.2">
      <c r="A8" s="88" t="s">
        <v>306</v>
      </c>
      <c r="B8" s="88" t="s">
        <v>1268</v>
      </c>
      <c r="C8" s="88" t="s">
        <v>308</v>
      </c>
      <c r="D8" s="89">
        <v>24000000</v>
      </c>
      <c r="E8" s="89"/>
      <c r="F8" s="89"/>
      <c r="G8" s="89">
        <v>24000000</v>
      </c>
      <c r="H8" s="90" t="s">
        <v>1269</v>
      </c>
      <c r="I8" s="224" t="s">
        <v>4827</v>
      </c>
      <c r="J8" s="131" t="s">
        <v>4828</v>
      </c>
      <c r="K8" s="131" t="s">
        <v>4829</v>
      </c>
      <c r="L8" s="131" t="s">
        <v>4830</v>
      </c>
    </row>
    <row r="9" spans="1:12" x14ac:dyDescent="0.2">
      <c r="A9" s="88" t="s">
        <v>306</v>
      </c>
      <c r="B9" s="88" t="s">
        <v>5354</v>
      </c>
      <c r="C9" s="88" t="s">
        <v>308</v>
      </c>
      <c r="D9" s="89"/>
      <c r="E9" s="89">
        <v>5300000</v>
      </c>
      <c r="F9" s="89"/>
      <c r="G9" s="89">
        <v>5300000</v>
      </c>
      <c r="H9" s="90" t="s">
        <v>5355</v>
      </c>
      <c r="I9" s="224" t="s">
        <v>412</v>
      </c>
      <c r="J9" s="451"/>
      <c r="K9" s="131"/>
      <c r="L9" s="131"/>
    </row>
    <row r="10" spans="1:12" x14ac:dyDescent="0.2">
      <c r="A10" s="88" t="s">
        <v>306</v>
      </c>
      <c r="B10" s="88" t="s">
        <v>1272</v>
      </c>
      <c r="C10" s="88" t="s">
        <v>308</v>
      </c>
      <c r="D10" s="89">
        <v>37685.629999999997</v>
      </c>
      <c r="E10" s="89"/>
      <c r="F10" s="89">
        <v>37685.629999999997</v>
      </c>
      <c r="G10" s="89"/>
      <c r="H10" s="90" t="s">
        <v>1273</v>
      </c>
      <c r="I10" s="450">
        <f>D7+D8+D10+D11+D13+D14</f>
        <v>28738821.510000002</v>
      </c>
      <c r="J10" s="450">
        <f>E9+E12+E13+E14+E15</f>
        <v>6583026.1100000003</v>
      </c>
      <c r="K10" s="450">
        <f>F7+F10+F11+F12+F13+F14</f>
        <v>5210321.51</v>
      </c>
      <c r="L10" s="450">
        <f>G8+G9+G11+G12+G14+G15</f>
        <v>30111526.110000003</v>
      </c>
    </row>
    <row r="11" spans="1:12" x14ac:dyDescent="0.2">
      <c r="A11" s="88" t="s">
        <v>306</v>
      </c>
      <c r="B11" s="88" t="s">
        <v>1274</v>
      </c>
      <c r="C11" s="88" t="s">
        <v>308</v>
      </c>
      <c r="D11" s="89">
        <v>377892.52</v>
      </c>
      <c r="E11" s="89"/>
      <c r="F11" s="89">
        <v>226306.99</v>
      </c>
      <c r="G11" s="89">
        <v>151585.53</v>
      </c>
      <c r="H11" s="90" t="s">
        <v>1275</v>
      </c>
      <c r="I11" s="224"/>
      <c r="J11" s="131"/>
      <c r="K11" s="131"/>
      <c r="L11" s="131"/>
    </row>
    <row r="12" spans="1:12" x14ac:dyDescent="0.2">
      <c r="A12" s="88" t="s">
        <v>306</v>
      </c>
      <c r="B12" s="88" t="s">
        <v>5356</v>
      </c>
      <c r="C12" s="88" t="s">
        <v>308</v>
      </c>
      <c r="D12" s="89"/>
      <c r="E12" s="89">
        <v>435020</v>
      </c>
      <c r="F12" s="89">
        <v>28778.89</v>
      </c>
      <c r="G12" s="89">
        <v>406241.11</v>
      </c>
      <c r="H12" s="90" t="s">
        <v>5357</v>
      </c>
      <c r="I12" s="450">
        <f>I6+I10</f>
        <v>38095677.060000002</v>
      </c>
      <c r="J12" s="451">
        <f>J6+J10</f>
        <v>7032137.2200000007</v>
      </c>
      <c r="K12" s="451">
        <f>K6+K10</f>
        <v>9476943.7300000004</v>
      </c>
      <c r="L12" s="450">
        <f>L6+L10</f>
        <v>35650870.550000004</v>
      </c>
    </row>
    <row r="13" spans="1:12" x14ac:dyDescent="0.2">
      <c r="A13" s="88" t="s">
        <v>306</v>
      </c>
      <c r="B13" s="88" t="s">
        <v>1000</v>
      </c>
      <c r="C13" s="88" t="s">
        <v>308</v>
      </c>
      <c r="D13" s="89">
        <v>29110.01</v>
      </c>
      <c r="E13" s="89">
        <v>116439.99</v>
      </c>
      <c r="F13" s="89">
        <v>145550</v>
      </c>
      <c r="G13" s="89"/>
      <c r="H13" s="90" t="s">
        <v>5358</v>
      </c>
      <c r="I13" s="224"/>
      <c r="J13" s="451"/>
      <c r="K13" s="451"/>
      <c r="L13" s="131"/>
    </row>
    <row r="14" spans="1:12" x14ac:dyDescent="0.2">
      <c r="A14" s="88" t="s">
        <v>306</v>
      </c>
      <c r="B14" s="88" t="s">
        <v>1277</v>
      </c>
      <c r="C14" s="88" t="s">
        <v>308</v>
      </c>
      <c r="D14" s="89">
        <v>194133.35</v>
      </c>
      <c r="E14" s="89">
        <v>672000</v>
      </c>
      <c r="F14" s="89">
        <v>672000</v>
      </c>
      <c r="G14" s="89">
        <v>194133.35</v>
      </c>
      <c r="H14" s="90" t="s">
        <v>1278</v>
      </c>
      <c r="I14" s="224"/>
      <c r="J14" s="450"/>
      <c r="K14" s="450"/>
      <c r="L14" s="131"/>
    </row>
    <row r="15" spans="1:12" x14ac:dyDescent="0.2">
      <c r="A15" s="708" t="s">
        <v>306</v>
      </c>
      <c r="B15" s="708" t="s">
        <v>1283</v>
      </c>
      <c r="C15" s="708" t="s">
        <v>308</v>
      </c>
      <c r="D15" s="709"/>
      <c r="E15" s="709">
        <v>59566.12</v>
      </c>
      <c r="F15" s="709"/>
      <c r="G15" s="709">
        <v>59566.12</v>
      </c>
      <c r="H15" s="710" t="s">
        <v>5359</v>
      </c>
      <c r="I15" s="91"/>
    </row>
    <row r="16" spans="1:12" x14ac:dyDescent="0.2">
      <c r="A16" s="88" t="s">
        <v>306</v>
      </c>
      <c r="B16" s="88" t="s">
        <v>343</v>
      </c>
      <c r="C16" s="88" t="s">
        <v>308</v>
      </c>
      <c r="D16" s="89">
        <v>38095677.060000002</v>
      </c>
      <c r="E16" s="89">
        <v>7032137.2199999997</v>
      </c>
      <c r="F16" s="89">
        <v>9476943.7300000004</v>
      </c>
      <c r="G16" s="89">
        <v>35650870.549999997</v>
      </c>
      <c r="H16" s="90" t="s">
        <v>344</v>
      </c>
      <c r="I16" s="91"/>
    </row>
    <row r="17" spans="1:9" x14ac:dyDescent="0.2">
      <c r="A17" s="88" t="s">
        <v>345</v>
      </c>
      <c r="B17" s="88" t="s">
        <v>319</v>
      </c>
      <c r="C17" s="88" t="s">
        <v>308</v>
      </c>
      <c r="D17" s="89">
        <v>123056.36</v>
      </c>
      <c r="E17" s="89">
        <v>4261682.3099999996</v>
      </c>
      <c r="F17" s="89">
        <v>48609.19</v>
      </c>
      <c r="G17" s="89">
        <v>4336129.4800000004</v>
      </c>
      <c r="H17" s="90" t="s">
        <v>1279</v>
      </c>
      <c r="I17" s="91"/>
    </row>
    <row r="18" spans="1:9" x14ac:dyDescent="0.2">
      <c r="A18" s="88" t="s">
        <v>345</v>
      </c>
      <c r="B18" s="88" t="s">
        <v>349</v>
      </c>
      <c r="C18" s="88" t="s">
        <v>308</v>
      </c>
      <c r="D18" s="89">
        <v>1149367.52</v>
      </c>
      <c r="E18" s="89">
        <v>4919131.12</v>
      </c>
      <c r="F18" s="89">
        <v>5864142.2400000002</v>
      </c>
      <c r="G18" s="89">
        <v>204356.4</v>
      </c>
      <c r="H18" s="90" t="s">
        <v>1280</v>
      </c>
      <c r="I18" s="91"/>
    </row>
    <row r="19" spans="1:9" x14ac:dyDescent="0.2">
      <c r="A19" s="88" t="s">
        <v>345</v>
      </c>
      <c r="B19" s="88" t="s">
        <v>822</v>
      </c>
      <c r="C19" s="88" t="s">
        <v>308</v>
      </c>
      <c r="D19" s="89">
        <v>5600000</v>
      </c>
      <c r="E19" s="89">
        <v>5600000</v>
      </c>
      <c r="F19" s="89">
        <v>11200000</v>
      </c>
      <c r="G19" s="89"/>
      <c r="H19" s="90" t="s">
        <v>1281</v>
      </c>
      <c r="I19" s="91"/>
    </row>
    <row r="20" spans="1:9" x14ac:dyDescent="0.2">
      <c r="A20" s="88" t="s">
        <v>345</v>
      </c>
      <c r="B20" s="88" t="s">
        <v>840</v>
      </c>
      <c r="C20" s="88" t="s">
        <v>308</v>
      </c>
      <c r="D20" s="89">
        <v>45715045.399999999</v>
      </c>
      <c r="E20" s="89">
        <v>1358362.68</v>
      </c>
      <c r="F20" s="89">
        <v>1001350</v>
      </c>
      <c r="G20" s="89">
        <v>46072058.079999998</v>
      </c>
      <c r="H20" s="90" t="s">
        <v>590</v>
      </c>
      <c r="I20" s="91"/>
    </row>
    <row r="21" spans="1:9" x14ac:dyDescent="0.2">
      <c r="A21" s="88" t="s">
        <v>345</v>
      </c>
      <c r="B21" s="88" t="s">
        <v>678</v>
      </c>
      <c r="C21" s="88" t="s">
        <v>308</v>
      </c>
      <c r="D21" s="89">
        <v>13000000</v>
      </c>
      <c r="E21" s="89">
        <v>15000000</v>
      </c>
      <c r="F21" s="89">
        <v>28000000</v>
      </c>
      <c r="G21" s="89"/>
      <c r="H21" s="90" t="s">
        <v>679</v>
      </c>
      <c r="I21" s="91"/>
    </row>
    <row r="22" spans="1:9" x14ac:dyDescent="0.2">
      <c r="A22" s="88" t="s">
        <v>345</v>
      </c>
      <c r="B22" s="88" t="s">
        <v>994</v>
      </c>
      <c r="C22" s="88" t="s">
        <v>308</v>
      </c>
      <c r="D22" s="89"/>
      <c r="E22" s="89">
        <v>16052308.960000001</v>
      </c>
      <c r="F22" s="89"/>
      <c r="G22" s="89">
        <v>16052308.960000001</v>
      </c>
      <c r="H22" s="90" t="s">
        <v>5360</v>
      </c>
      <c r="I22" s="91"/>
    </row>
    <row r="23" spans="1:9" x14ac:dyDescent="0.2">
      <c r="A23" s="88" t="s">
        <v>345</v>
      </c>
      <c r="B23" s="88" t="s">
        <v>975</v>
      </c>
      <c r="C23" s="88" t="s">
        <v>308</v>
      </c>
      <c r="D23" s="89">
        <v>25609320.73</v>
      </c>
      <c r="E23" s="89">
        <v>80519.67</v>
      </c>
      <c r="F23" s="89">
        <v>25689840.399999999</v>
      </c>
      <c r="G23" s="89"/>
      <c r="H23" s="90" t="s">
        <v>4667</v>
      </c>
      <c r="I23" s="91"/>
    </row>
    <row r="24" spans="1:9" x14ac:dyDescent="0.2">
      <c r="A24" s="88" t="s">
        <v>345</v>
      </c>
      <c r="B24" s="88" t="s">
        <v>1277</v>
      </c>
      <c r="C24" s="88" t="s">
        <v>308</v>
      </c>
      <c r="D24" s="89">
        <v>383888.79</v>
      </c>
      <c r="E24" s="89">
        <v>1023.03</v>
      </c>
      <c r="F24" s="89">
        <v>384911.82</v>
      </c>
      <c r="G24" s="89"/>
      <c r="H24" s="90" t="s">
        <v>1282</v>
      </c>
      <c r="I24" s="91"/>
    </row>
    <row r="25" spans="1:9" x14ac:dyDescent="0.2">
      <c r="A25" s="88" t="s">
        <v>345</v>
      </c>
      <c r="B25" s="88" t="s">
        <v>5361</v>
      </c>
      <c r="C25" s="88" t="s">
        <v>308</v>
      </c>
      <c r="D25" s="89"/>
      <c r="E25" s="89">
        <v>32018103.370000001</v>
      </c>
      <c r="F25" s="89">
        <v>6</v>
      </c>
      <c r="G25" s="89">
        <v>32018097.370000001</v>
      </c>
      <c r="H25" s="90" t="s">
        <v>5362</v>
      </c>
      <c r="I25" s="91"/>
    </row>
    <row r="26" spans="1:9" x14ac:dyDescent="0.2">
      <c r="A26" s="88" t="s">
        <v>345</v>
      </c>
      <c r="B26" s="88" t="s">
        <v>343</v>
      </c>
      <c r="C26" s="88" t="s">
        <v>308</v>
      </c>
      <c r="D26" s="89">
        <v>91580678.799999997</v>
      </c>
      <c r="E26" s="89">
        <v>79291131.140000001</v>
      </c>
      <c r="F26" s="89">
        <v>72188859.650000006</v>
      </c>
      <c r="G26" s="89">
        <v>98682950.290000007</v>
      </c>
      <c r="H26" s="90" t="s">
        <v>348</v>
      </c>
      <c r="I26" s="91"/>
    </row>
    <row r="27" spans="1:9" x14ac:dyDescent="0.2">
      <c r="A27" s="88" t="s">
        <v>1007</v>
      </c>
      <c r="B27" s="88" t="s">
        <v>343</v>
      </c>
      <c r="C27" s="88" t="s">
        <v>308</v>
      </c>
      <c r="D27" s="89">
        <v>129676355.86</v>
      </c>
      <c r="E27" s="89">
        <v>86323268.359999999</v>
      </c>
      <c r="F27" s="89">
        <v>81665803.379999995</v>
      </c>
      <c r="G27" s="89">
        <v>134333820.84</v>
      </c>
      <c r="H27" s="90" t="s">
        <v>101</v>
      </c>
      <c r="I27" s="91"/>
    </row>
    <row r="28" spans="1:9" x14ac:dyDescent="0.2">
      <c r="A28" s="88" t="s">
        <v>349</v>
      </c>
      <c r="B28" s="88" t="s">
        <v>307</v>
      </c>
      <c r="C28" s="88" t="s">
        <v>308</v>
      </c>
      <c r="D28" s="89">
        <v>35516</v>
      </c>
      <c r="E28" s="89"/>
      <c r="F28" s="89"/>
      <c r="G28" s="89">
        <v>35516</v>
      </c>
      <c r="H28" s="90" t="s">
        <v>350</v>
      </c>
      <c r="I28" s="91"/>
    </row>
    <row r="29" spans="1:9" x14ac:dyDescent="0.2">
      <c r="A29" s="88" t="s">
        <v>349</v>
      </c>
      <c r="B29" s="88" t="s">
        <v>343</v>
      </c>
      <c r="C29" s="88" t="s">
        <v>308</v>
      </c>
      <c r="D29" s="89">
        <v>35516</v>
      </c>
      <c r="E29" s="89"/>
      <c r="F29" s="89"/>
      <c r="G29" s="89">
        <v>35516</v>
      </c>
      <c r="H29" s="90" t="s">
        <v>350</v>
      </c>
      <c r="I29" s="91"/>
    </row>
    <row r="30" spans="1:9" x14ac:dyDescent="0.2">
      <c r="A30" s="88" t="s">
        <v>351</v>
      </c>
      <c r="B30" s="88" t="s">
        <v>307</v>
      </c>
      <c r="C30" s="88" t="s">
        <v>308</v>
      </c>
      <c r="D30" s="89">
        <v>7654425.5499999998</v>
      </c>
      <c r="E30" s="89">
        <v>216000</v>
      </c>
      <c r="F30" s="89"/>
      <c r="G30" s="89">
        <v>7870425.5499999998</v>
      </c>
      <c r="H30" s="90" t="s">
        <v>352</v>
      </c>
      <c r="I30" s="91"/>
    </row>
    <row r="31" spans="1:9" x14ac:dyDescent="0.2">
      <c r="A31" s="88" t="s">
        <v>351</v>
      </c>
      <c r="B31" s="88" t="s">
        <v>343</v>
      </c>
      <c r="C31" s="88" t="s">
        <v>308</v>
      </c>
      <c r="D31" s="89">
        <v>7654425.5499999998</v>
      </c>
      <c r="E31" s="89">
        <v>216000</v>
      </c>
      <c r="F31" s="89"/>
      <c r="G31" s="89">
        <v>7870425.5499999998</v>
      </c>
      <c r="H31" s="90" t="s">
        <v>352</v>
      </c>
      <c r="I31" s="91"/>
    </row>
    <row r="32" spans="1:9" x14ac:dyDescent="0.2">
      <c r="A32" s="88" t="s">
        <v>325</v>
      </c>
      <c r="B32" s="88" t="s">
        <v>349</v>
      </c>
      <c r="C32" s="88" t="s">
        <v>308</v>
      </c>
      <c r="D32" s="89">
        <v>-35516</v>
      </c>
      <c r="E32" s="89"/>
      <c r="F32" s="89"/>
      <c r="G32" s="89">
        <v>-35516</v>
      </c>
      <c r="H32" s="90" t="s">
        <v>353</v>
      </c>
      <c r="I32" s="91"/>
    </row>
    <row r="33" spans="1:9" x14ac:dyDescent="0.2">
      <c r="A33" s="88" t="s">
        <v>325</v>
      </c>
      <c r="B33" s="88" t="s">
        <v>351</v>
      </c>
      <c r="C33" s="88" t="s">
        <v>308</v>
      </c>
      <c r="D33" s="89">
        <v>-6865249.3499999996</v>
      </c>
      <c r="E33" s="89"/>
      <c r="F33" s="89">
        <v>362528</v>
      </c>
      <c r="G33" s="89">
        <v>-7227777.3499999996</v>
      </c>
      <c r="H33" s="90" t="s">
        <v>354</v>
      </c>
      <c r="I33" s="91"/>
    </row>
    <row r="34" spans="1:9" x14ac:dyDescent="0.2">
      <c r="A34" s="88" t="s">
        <v>325</v>
      </c>
      <c r="B34" s="88" t="s">
        <v>343</v>
      </c>
      <c r="C34" s="88" t="s">
        <v>308</v>
      </c>
      <c r="D34" s="89">
        <v>-6900765.3499999996</v>
      </c>
      <c r="E34" s="89"/>
      <c r="F34" s="89">
        <v>362528</v>
      </c>
      <c r="G34" s="89">
        <v>-7263293.3499999996</v>
      </c>
      <c r="H34" s="90" t="s">
        <v>355</v>
      </c>
      <c r="I34" s="91"/>
    </row>
    <row r="35" spans="1:9" x14ac:dyDescent="0.2">
      <c r="A35" s="88" t="s">
        <v>327</v>
      </c>
      <c r="B35" s="88" t="s">
        <v>307</v>
      </c>
      <c r="C35" s="88" t="s">
        <v>308</v>
      </c>
      <c r="D35" s="89">
        <v>2129753.2200000002</v>
      </c>
      <c r="E35" s="89">
        <v>1021959.6</v>
      </c>
      <c r="F35" s="89">
        <v>910968.7</v>
      </c>
      <c r="G35" s="89">
        <v>2240744.12</v>
      </c>
      <c r="H35" s="90" t="s">
        <v>356</v>
      </c>
      <c r="I35" s="91"/>
    </row>
    <row r="36" spans="1:9" x14ac:dyDescent="0.2">
      <c r="A36" s="88" t="s">
        <v>327</v>
      </c>
      <c r="B36" s="88" t="s">
        <v>319</v>
      </c>
      <c r="C36" s="88" t="s">
        <v>308</v>
      </c>
      <c r="D36" s="89">
        <v>906976.68</v>
      </c>
      <c r="E36" s="89">
        <v>101813</v>
      </c>
      <c r="F36" s="89">
        <v>45937</v>
      </c>
      <c r="G36" s="89">
        <v>962852.68</v>
      </c>
      <c r="H36" s="90" t="s">
        <v>357</v>
      </c>
      <c r="I36" s="91"/>
    </row>
    <row r="37" spans="1:9" x14ac:dyDescent="0.2">
      <c r="A37" s="88" t="s">
        <v>327</v>
      </c>
      <c r="B37" s="88" t="s">
        <v>343</v>
      </c>
      <c r="C37" s="88" t="s">
        <v>308</v>
      </c>
      <c r="D37" s="89">
        <v>3036729.9</v>
      </c>
      <c r="E37" s="89">
        <v>1123772.6000000001</v>
      </c>
      <c r="F37" s="89">
        <v>956905.7</v>
      </c>
      <c r="G37" s="89">
        <v>3203596.8</v>
      </c>
      <c r="H37" s="90" t="s">
        <v>358</v>
      </c>
      <c r="I37" s="91"/>
    </row>
    <row r="38" spans="1:9" x14ac:dyDescent="0.2">
      <c r="A38" s="88" t="s">
        <v>359</v>
      </c>
      <c r="B38" s="88" t="s">
        <v>327</v>
      </c>
      <c r="C38" s="88" t="s">
        <v>308</v>
      </c>
      <c r="D38" s="89">
        <v>-2584950.1</v>
      </c>
      <c r="E38" s="89">
        <v>956905.7</v>
      </c>
      <c r="F38" s="89">
        <v>550156.80000000005</v>
      </c>
      <c r="G38" s="89">
        <v>-2178201.2000000002</v>
      </c>
      <c r="H38" s="90" t="s">
        <v>360</v>
      </c>
      <c r="I38" s="91"/>
    </row>
    <row r="39" spans="1:9" x14ac:dyDescent="0.2">
      <c r="A39" s="88" t="s">
        <v>359</v>
      </c>
      <c r="B39" s="88" t="s">
        <v>343</v>
      </c>
      <c r="C39" s="88" t="s">
        <v>308</v>
      </c>
      <c r="D39" s="89">
        <v>-2584950.1</v>
      </c>
      <c r="E39" s="89">
        <v>956905.7</v>
      </c>
      <c r="F39" s="89">
        <v>550156.80000000005</v>
      </c>
      <c r="G39" s="89">
        <v>-2178201.2000000002</v>
      </c>
      <c r="H39" s="90" t="s">
        <v>361</v>
      </c>
      <c r="I39" s="91"/>
    </row>
    <row r="40" spans="1:9" x14ac:dyDescent="0.2">
      <c r="A40" s="88" t="s">
        <v>362</v>
      </c>
      <c r="B40" s="88" t="s">
        <v>307</v>
      </c>
      <c r="C40" s="88" t="s">
        <v>308</v>
      </c>
      <c r="D40" s="89"/>
      <c r="E40" s="89">
        <v>216000</v>
      </c>
      <c r="F40" s="89">
        <v>216000</v>
      </c>
      <c r="G40" s="89"/>
      <c r="H40" s="90" t="s">
        <v>363</v>
      </c>
      <c r="I40" s="91"/>
    </row>
    <row r="41" spans="1:9" x14ac:dyDescent="0.2">
      <c r="A41" s="88" t="s">
        <v>362</v>
      </c>
      <c r="B41" s="88" t="s">
        <v>319</v>
      </c>
      <c r="C41" s="88" t="s">
        <v>308</v>
      </c>
      <c r="D41" s="89">
        <v>1078191.6000000001</v>
      </c>
      <c r="E41" s="89">
        <v>98945</v>
      </c>
      <c r="F41" s="89">
        <v>1123772.6000000001</v>
      </c>
      <c r="G41" s="89">
        <v>53364</v>
      </c>
      <c r="H41" s="90" t="s">
        <v>365</v>
      </c>
      <c r="I41" s="91"/>
    </row>
    <row r="42" spans="1:9" x14ac:dyDescent="0.2">
      <c r="A42" s="88" t="s">
        <v>362</v>
      </c>
      <c r="B42" s="88" t="s">
        <v>343</v>
      </c>
      <c r="C42" s="88" t="s">
        <v>308</v>
      </c>
      <c r="D42" s="89">
        <v>1078191.6000000001</v>
      </c>
      <c r="E42" s="89">
        <v>314945</v>
      </c>
      <c r="F42" s="89">
        <v>1339772.6000000001</v>
      </c>
      <c r="G42" s="89">
        <v>53364</v>
      </c>
      <c r="H42" s="90" t="s">
        <v>366</v>
      </c>
      <c r="I42" s="91"/>
    </row>
    <row r="43" spans="1:9" x14ac:dyDescent="0.2">
      <c r="A43" s="88" t="s">
        <v>370</v>
      </c>
      <c r="B43" s="88" t="s">
        <v>307</v>
      </c>
      <c r="C43" s="88" t="s">
        <v>308</v>
      </c>
      <c r="D43" s="89">
        <v>13190</v>
      </c>
      <c r="E43" s="89">
        <v>588674</v>
      </c>
      <c r="F43" s="89">
        <v>583124</v>
      </c>
      <c r="G43" s="89">
        <v>18740</v>
      </c>
      <c r="H43" s="90" t="s">
        <v>371</v>
      </c>
      <c r="I43" s="91"/>
    </row>
    <row r="44" spans="1:9" x14ac:dyDescent="0.2">
      <c r="A44" s="88" t="s">
        <v>370</v>
      </c>
      <c r="B44" s="88" t="s">
        <v>343</v>
      </c>
      <c r="C44" s="88" t="s">
        <v>308</v>
      </c>
      <c r="D44" s="89">
        <v>13190</v>
      </c>
      <c r="E44" s="89">
        <v>588674</v>
      </c>
      <c r="F44" s="89">
        <v>583124</v>
      </c>
      <c r="G44" s="89">
        <v>18740</v>
      </c>
      <c r="H44" s="90" t="s">
        <v>372</v>
      </c>
      <c r="I44" s="91"/>
    </row>
    <row r="45" spans="1:9" x14ac:dyDescent="0.2">
      <c r="A45" s="88" t="s">
        <v>373</v>
      </c>
      <c r="B45" s="88" t="s">
        <v>307</v>
      </c>
      <c r="C45" s="88" t="s">
        <v>308</v>
      </c>
      <c r="D45" s="89">
        <v>25920</v>
      </c>
      <c r="E45" s="89">
        <v>240120</v>
      </c>
      <c r="F45" s="89">
        <v>240960</v>
      </c>
      <c r="G45" s="89">
        <v>25080</v>
      </c>
      <c r="H45" s="90" t="s">
        <v>374</v>
      </c>
      <c r="I45" s="91"/>
    </row>
    <row r="46" spans="1:9" x14ac:dyDescent="0.2">
      <c r="A46" s="88" t="s">
        <v>373</v>
      </c>
      <c r="B46" s="88" t="s">
        <v>319</v>
      </c>
      <c r="C46" s="88" t="s">
        <v>308</v>
      </c>
      <c r="D46" s="89">
        <v>108000</v>
      </c>
      <c r="E46" s="89">
        <v>108000</v>
      </c>
      <c r="F46" s="89">
        <v>108000</v>
      </c>
      <c r="G46" s="89">
        <v>108000</v>
      </c>
      <c r="H46" s="90" t="s">
        <v>684</v>
      </c>
      <c r="I46" s="91"/>
    </row>
    <row r="47" spans="1:9" x14ac:dyDescent="0.2">
      <c r="A47" s="88" t="s">
        <v>373</v>
      </c>
      <c r="B47" s="88" t="s">
        <v>343</v>
      </c>
      <c r="C47" s="88" t="s">
        <v>308</v>
      </c>
      <c r="D47" s="89">
        <v>133920</v>
      </c>
      <c r="E47" s="89">
        <v>348120</v>
      </c>
      <c r="F47" s="89">
        <v>348960</v>
      </c>
      <c r="G47" s="89">
        <v>133080</v>
      </c>
      <c r="H47" s="90" t="s">
        <v>375</v>
      </c>
      <c r="I47" s="91"/>
    </row>
    <row r="48" spans="1:9" x14ac:dyDescent="0.2">
      <c r="A48" s="88" t="s">
        <v>376</v>
      </c>
      <c r="B48" s="88" t="s">
        <v>307</v>
      </c>
      <c r="C48" s="88" t="s">
        <v>308</v>
      </c>
      <c r="D48" s="89"/>
      <c r="E48" s="89">
        <v>132629352.48</v>
      </c>
      <c r="F48" s="89">
        <v>132629352.48</v>
      </c>
      <c r="G48" s="89"/>
      <c r="H48" s="90" t="s">
        <v>377</v>
      </c>
      <c r="I48" s="91"/>
    </row>
    <row r="49" spans="1:9" x14ac:dyDescent="0.2">
      <c r="A49" s="88" t="s">
        <v>376</v>
      </c>
      <c r="B49" s="88" t="s">
        <v>347</v>
      </c>
      <c r="C49" s="88" t="s">
        <v>308</v>
      </c>
      <c r="D49" s="89"/>
      <c r="E49" s="89">
        <v>72639</v>
      </c>
      <c r="F49" s="89">
        <v>72639</v>
      </c>
      <c r="G49" s="89"/>
      <c r="H49" s="90" t="s">
        <v>1285</v>
      </c>
      <c r="I49" s="91"/>
    </row>
    <row r="50" spans="1:9" x14ac:dyDescent="0.2">
      <c r="A50" s="88" t="s">
        <v>376</v>
      </c>
      <c r="B50" s="88" t="s">
        <v>343</v>
      </c>
      <c r="C50" s="88" t="s">
        <v>308</v>
      </c>
      <c r="D50" s="89"/>
      <c r="E50" s="89">
        <v>132701991.48</v>
      </c>
      <c r="F50" s="89">
        <v>132701991.48</v>
      </c>
      <c r="G50" s="89"/>
      <c r="H50" s="90" t="s">
        <v>377</v>
      </c>
      <c r="I50" s="91"/>
    </row>
    <row r="51" spans="1:9" x14ac:dyDescent="0.2">
      <c r="A51" s="88" t="s">
        <v>378</v>
      </c>
      <c r="B51" s="88" t="s">
        <v>307</v>
      </c>
      <c r="C51" s="88" t="s">
        <v>308</v>
      </c>
      <c r="D51" s="89">
        <v>1109112.43</v>
      </c>
      <c r="E51" s="89">
        <v>52316916.729999997</v>
      </c>
      <c r="F51" s="89">
        <v>48654916.850000001</v>
      </c>
      <c r="G51" s="89">
        <v>4771112.3099999996</v>
      </c>
      <c r="H51" s="90" t="s">
        <v>379</v>
      </c>
      <c r="I51" s="91"/>
    </row>
    <row r="52" spans="1:9" x14ac:dyDescent="0.2">
      <c r="A52" s="88" t="s">
        <v>378</v>
      </c>
      <c r="B52" s="88" t="s">
        <v>382</v>
      </c>
      <c r="C52" s="88" t="s">
        <v>308</v>
      </c>
      <c r="D52" s="89">
        <v>546323.71</v>
      </c>
      <c r="E52" s="89">
        <v>6761314.4500000002</v>
      </c>
      <c r="F52" s="89">
        <v>6655946.71</v>
      </c>
      <c r="G52" s="89">
        <v>651691.44999999995</v>
      </c>
      <c r="H52" s="90" t="s">
        <v>383</v>
      </c>
      <c r="I52" s="91"/>
    </row>
    <row r="53" spans="1:9" x14ac:dyDescent="0.2">
      <c r="A53" s="88" t="s">
        <v>378</v>
      </c>
      <c r="B53" s="88" t="s">
        <v>384</v>
      </c>
      <c r="C53" s="88" t="s">
        <v>308</v>
      </c>
      <c r="D53" s="89">
        <v>704597.59</v>
      </c>
      <c r="E53" s="89">
        <v>647818.97</v>
      </c>
      <c r="F53" s="89">
        <v>1223944</v>
      </c>
      <c r="G53" s="89">
        <v>128472.56</v>
      </c>
      <c r="H53" s="90" t="s">
        <v>1286</v>
      </c>
      <c r="I53" s="91"/>
    </row>
    <row r="54" spans="1:9" x14ac:dyDescent="0.2">
      <c r="A54" s="88" t="s">
        <v>378</v>
      </c>
      <c r="B54" s="88" t="s">
        <v>385</v>
      </c>
      <c r="C54" s="88" t="s">
        <v>308</v>
      </c>
      <c r="D54" s="89">
        <v>193231.83</v>
      </c>
      <c r="E54" s="89">
        <v>1194630.83</v>
      </c>
      <c r="F54" s="89">
        <v>1016184.5</v>
      </c>
      <c r="G54" s="89">
        <v>371678.16</v>
      </c>
      <c r="H54" s="90" t="s">
        <v>1287</v>
      </c>
      <c r="I54" s="91"/>
    </row>
    <row r="55" spans="1:9" x14ac:dyDescent="0.2">
      <c r="A55" s="88" t="s">
        <v>378</v>
      </c>
      <c r="B55" s="88" t="s">
        <v>387</v>
      </c>
      <c r="C55" s="88" t="s">
        <v>308</v>
      </c>
      <c r="D55" s="89">
        <v>879252.57</v>
      </c>
      <c r="E55" s="89">
        <v>2055572.48</v>
      </c>
      <c r="F55" s="89">
        <v>2884123.04</v>
      </c>
      <c r="G55" s="89">
        <v>50702.01</v>
      </c>
      <c r="H55" s="90" t="s">
        <v>388</v>
      </c>
      <c r="I55" s="91"/>
    </row>
    <row r="56" spans="1:9" x14ac:dyDescent="0.2">
      <c r="A56" s="88" t="s">
        <v>378</v>
      </c>
      <c r="B56" s="88" t="s">
        <v>389</v>
      </c>
      <c r="C56" s="88" t="s">
        <v>308</v>
      </c>
      <c r="D56" s="89">
        <v>319448.73</v>
      </c>
      <c r="E56" s="89">
        <v>654516.82999999996</v>
      </c>
      <c r="F56" s="89">
        <v>954671.1</v>
      </c>
      <c r="G56" s="89">
        <v>19294.46</v>
      </c>
      <c r="H56" s="90" t="s">
        <v>390</v>
      </c>
      <c r="I56" s="91"/>
    </row>
    <row r="57" spans="1:9" x14ac:dyDescent="0.2">
      <c r="A57" s="88" t="s">
        <v>378</v>
      </c>
      <c r="B57" s="88" t="s">
        <v>391</v>
      </c>
      <c r="C57" s="88" t="s">
        <v>308</v>
      </c>
      <c r="D57" s="89">
        <v>202046.44</v>
      </c>
      <c r="E57" s="89">
        <v>210286.47</v>
      </c>
      <c r="F57" s="89">
        <v>395636.16</v>
      </c>
      <c r="G57" s="89">
        <v>16696.75</v>
      </c>
      <c r="H57" s="90" t="s">
        <v>392</v>
      </c>
      <c r="I57" s="91"/>
    </row>
    <row r="58" spans="1:9" x14ac:dyDescent="0.2">
      <c r="A58" s="88" t="s">
        <v>378</v>
      </c>
      <c r="B58" s="88" t="s">
        <v>592</v>
      </c>
      <c r="C58" s="88" t="s">
        <v>308</v>
      </c>
      <c r="D58" s="89">
        <v>55218.21</v>
      </c>
      <c r="E58" s="89">
        <v>87815.75</v>
      </c>
      <c r="F58" s="89">
        <v>138214.28</v>
      </c>
      <c r="G58" s="89">
        <v>4819.68</v>
      </c>
      <c r="H58" s="90" t="s">
        <v>593</v>
      </c>
      <c r="I58" s="91"/>
    </row>
    <row r="59" spans="1:9" x14ac:dyDescent="0.2">
      <c r="A59" s="88" t="s">
        <v>378</v>
      </c>
      <c r="B59" s="88" t="s">
        <v>594</v>
      </c>
      <c r="C59" s="88" t="s">
        <v>308</v>
      </c>
      <c r="D59" s="89">
        <v>107383.28</v>
      </c>
      <c r="E59" s="89">
        <v>112979.28</v>
      </c>
      <c r="F59" s="89">
        <v>213736.78</v>
      </c>
      <c r="G59" s="89">
        <v>6625.78</v>
      </c>
      <c r="H59" s="90" t="s">
        <v>1009</v>
      </c>
      <c r="I59" s="91"/>
    </row>
    <row r="60" spans="1:9" x14ac:dyDescent="0.2">
      <c r="A60" s="88" t="s">
        <v>378</v>
      </c>
      <c r="B60" s="88" t="s">
        <v>398</v>
      </c>
      <c r="C60" s="88" t="s">
        <v>308</v>
      </c>
      <c r="D60" s="89">
        <v>312910.3</v>
      </c>
      <c r="E60" s="89">
        <v>516328.82</v>
      </c>
      <c r="F60" s="89">
        <v>811763.82</v>
      </c>
      <c r="G60" s="89">
        <v>17475.3</v>
      </c>
      <c r="H60" s="90" t="s">
        <v>596</v>
      </c>
      <c r="I60" s="91"/>
    </row>
    <row r="61" spans="1:9" x14ac:dyDescent="0.2">
      <c r="A61" s="88" t="s">
        <v>378</v>
      </c>
      <c r="B61" s="88" t="s">
        <v>597</v>
      </c>
      <c r="C61" s="88" t="s">
        <v>308</v>
      </c>
      <c r="D61" s="89">
        <v>73466.399999999994</v>
      </c>
      <c r="E61" s="89">
        <v>175138.02</v>
      </c>
      <c r="F61" s="89">
        <v>229828.58</v>
      </c>
      <c r="G61" s="89">
        <v>18775.84</v>
      </c>
      <c r="H61" s="90" t="s">
        <v>598</v>
      </c>
      <c r="I61" s="91"/>
    </row>
    <row r="62" spans="1:9" x14ac:dyDescent="0.2">
      <c r="A62" s="88" t="s">
        <v>378</v>
      </c>
      <c r="B62" s="88" t="s">
        <v>399</v>
      </c>
      <c r="C62" s="88" t="s">
        <v>308</v>
      </c>
      <c r="D62" s="89">
        <v>121888.73</v>
      </c>
      <c r="E62" s="89">
        <v>30061832.41</v>
      </c>
      <c r="F62" s="89">
        <v>30180000</v>
      </c>
      <c r="G62" s="89">
        <v>3721.14</v>
      </c>
      <c r="H62" s="90" t="s">
        <v>601</v>
      </c>
      <c r="I62" s="91"/>
    </row>
    <row r="63" spans="1:9" x14ac:dyDescent="0.2">
      <c r="A63" s="88" t="s">
        <v>378</v>
      </c>
      <c r="B63" s="88" t="s">
        <v>1010</v>
      </c>
      <c r="C63" s="88" t="s">
        <v>308</v>
      </c>
      <c r="D63" s="89">
        <v>5289.14</v>
      </c>
      <c r="E63" s="89">
        <v>26084471.739999998</v>
      </c>
      <c r="F63" s="89">
        <v>26089760.879999999</v>
      </c>
      <c r="G63" s="89"/>
      <c r="H63" s="90" t="s">
        <v>1011</v>
      </c>
      <c r="I63" s="91"/>
    </row>
    <row r="64" spans="1:9" x14ac:dyDescent="0.2">
      <c r="A64" s="88" t="s">
        <v>378</v>
      </c>
      <c r="B64" s="88" t="s">
        <v>4668</v>
      </c>
      <c r="C64" s="88" t="s">
        <v>308</v>
      </c>
      <c r="D64" s="89">
        <v>320.66000000000003</v>
      </c>
      <c r="E64" s="89">
        <v>6000.08</v>
      </c>
      <c r="F64" s="89">
        <v>6320.74</v>
      </c>
      <c r="G64" s="89"/>
      <c r="H64" s="90" t="s">
        <v>4669</v>
      </c>
      <c r="I64" s="91"/>
    </row>
    <row r="65" spans="1:10" x14ac:dyDescent="0.2">
      <c r="A65" s="88" t="s">
        <v>378</v>
      </c>
      <c r="B65" s="88" t="s">
        <v>797</v>
      </c>
      <c r="C65" s="88" t="s">
        <v>308</v>
      </c>
      <c r="D65" s="89"/>
      <c r="E65" s="89">
        <v>1875829.23</v>
      </c>
      <c r="F65" s="89"/>
      <c r="G65" s="89">
        <v>1875829.23</v>
      </c>
      <c r="H65" s="90" t="s">
        <v>5363</v>
      </c>
      <c r="I65" s="91"/>
    </row>
    <row r="66" spans="1:10" x14ac:dyDescent="0.2">
      <c r="A66" s="88" t="s">
        <v>378</v>
      </c>
      <c r="B66" s="88" t="s">
        <v>343</v>
      </c>
      <c r="C66" s="88" t="s">
        <v>308</v>
      </c>
      <c r="D66" s="89">
        <v>4630490.0199999996</v>
      </c>
      <c r="E66" s="89">
        <v>122761452.09</v>
      </c>
      <c r="F66" s="89">
        <v>119455047.44</v>
      </c>
      <c r="G66" s="89">
        <v>7936894.6699999999</v>
      </c>
      <c r="H66" s="90" t="s">
        <v>393</v>
      </c>
      <c r="I66" s="91"/>
    </row>
    <row r="67" spans="1:10" x14ac:dyDescent="0.2">
      <c r="A67" s="88" t="s">
        <v>1012</v>
      </c>
      <c r="B67" s="88" t="s">
        <v>343</v>
      </c>
      <c r="C67" s="88" t="s">
        <v>308</v>
      </c>
      <c r="D67" s="89">
        <v>7096747.6200000001</v>
      </c>
      <c r="E67" s="89">
        <v>259011860.87</v>
      </c>
      <c r="F67" s="89">
        <v>256298486.02000001</v>
      </c>
      <c r="G67" s="89">
        <v>9810122.4700000007</v>
      </c>
      <c r="H67" s="90" t="s">
        <v>1013</v>
      </c>
      <c r="I67" s="91"/>
    </row>
    <row r="68" spans="1:10" x14ac:dyDescent="0.2">
      <c r="A68" s="88" t="s">
        <v>394</v>
      </c>
      <c r="B68" s="88" t="s">
        <v>385</v>
      </c>
      <c r="C68" s="88" t="s">
        <v>308</v>
      </c>
      <c r="D68" s="89">
        <v>83148</v>
      </c>
      <c r="E68" s="89">
        <v>1843689</v>
      </c>
      <c r="F68" s="89">
        <v>1809349</v>
      </c>
      <c r="G68" s="89">
        <v>117488</v>
      </c>
      <c r="H68" s="90" t="s">
        <v>689</v>
      </c>
      <c r="I68" s="94">
        <f>G68+G99</f>
        <v>119134</v>
      </c>
      <c r="J68" t="s">
        <v>5380</v>
      </c>
    </row>
    <row r="69" spans="1:10" x14ac:dyDescent="0.2">
      <c r="A69" s="388" t="s">
        <v>394</v>
      </c>
      <c r="B69" s="388" t="s">
        <v>347</v>
      </c>
      <c r="C69" s="388" t="s">
        <v>316</v>
      </c>
      <c r="D69" s="389">
        <v>2688</v>
      </c>
      <c r="E69" s="389">
        <v>6228530</v>
      </c>
      <c r="F69" s="389">
        <v>6193729</v>
      </c>
      <c r="G69" s="389">
        <v>37489</v>
      </c>
      <c r="H69" s="390" t="s">
        <v>1014</v>
      </c>
      <c r="I69" s="94">
        <f>G89+G91+G96+G115+G141</f>
        <v>838441</v>
      </c>
      <c r="J69" t="s">
        <v>5381</v>
      </c>
    </row>
    <row r="70" spans="1:10" x14ac:dyDescent="0.2">
      <c r="A70" s="388" t="s">
        <v>394</v>
      </c>
      <c r="B70" s="388" t="s">
        <v>347</v>
      </c>
      <c r="C70" s="388" t="s">
        <v>317</v>
      </c>
      <c r="E70" s="389">
        <v>2735216</v>
      </c>
      <c r="F70" s="389">
        <v>2691502</v>
      </c>
      <c r="G70" s="389">
        <v>43714</v>
      </c>
      <c r="H70" s="390" t="s">
        <v>1015</v>
      </c>
      <c r="I70" s="94">
        <f>G143</f>
        <v>300000</v>
      </c>
      <c r="J70" t="s">
        <v>5382</v>
      </c>
    </row>
    <row r="71" spans="1:10" x14ac:dyDescent="0.2">
      <c r="A71" s="388" t="s">
        <v>394</v>
      </c>
      <c r="B71" s="388" t="s">
        <v>347</v>
      </c>
      <c r="C71" s="388" t="s">
        <v>1016</v>
      </c>
      <c r="D71" s="389">
        <v>3286</v>
      </c>
      <c r="E71" s="389">
        <v>2361307</v>
      </c>
      <c r="F71" s="389">
        <v>2283436</v>
      </c>
      <c r="G71" s="389">
        <v>81157</v>
      </c>
      <c r="H71" s="390" t="s">
        <v>1017</v>
      </c>
      <c r="I71" s="94">
        <f>G140+G142+G146+G167+G182+G186</f>
        <v>803498</v>
      </c>
      <c r="J71" t="s">
        <v>792</v>
      </c>
    </row>
    <row r="72" spans="1:10" x14ac:dyDescent="0.2">
      <c r="A72" s="388" t="s">
        <v>394</v>
      </c>
      <c r="B72" s="388" t="s">
        <v>347</v>
      </c>
      <c r="C72" s="388" t="s">
        <v>1018</v>
      </c>
      <c r="E72" s="389">
        <v>135125</v>
      </c>
      <c r="F72" s="389">
        <v>132176</v>
      </c>
      <c r="G72" s="389">
        <v>2949</v>
      </c>
      <c r="H72" s="390" t="s">
        <v>1019</v>
      </c>
    </row>
    <row r="73" spans="1:10" x14ac:dyDescent="0.2">
      <c r="A73" s="388" t="s">
        <v>394</v>
      </c>
      <c r="B73" s="388" t="s">
        <v>347</v>
      </c>
      <c r="C73" s="388" t="s">
        <v>382</v>
      </c>
      <c r="D73" s="389">
        <v>36724</v>
      </c>
      <c r="E73" s="389">
        <v>986141</v>
      </c>
      <c r="F73" s="389">
        <v>1022865</v>
      </c>
      <c r="H73" s="390" t="s">
        <v>1020</v>
      </c>
      <c r="I73" s="94">
        <f>G103+G153+G118</f>
        <v>-27398.36</v>
      </c>
      <c r="J73" t="s">
        <v>5383</v>
      </c>
    </row>
    <row r="74" spans="1:10" x14ac:dyDescent="0.2">
      <c r="A74" s="388" t="s">
        <v>394</v>
      </c>
      <c r="B74" s="388" t="s">
        <v>347</v>
      </c>
      <c r="C74" s="388" t="s">
        <v>1021</v>
      </c>
      <c r="E74" s="389">
        <v>138444</v>
      </c>
      <c r="F74" s="389">
        <v>138444</v>
      </c>
      <c r="H74" s="390" t="s">
        <v>1022</v>
      </c>
    </row>
    <row r="75" spans="1:10" x14ac:dyDescent="0.2">
      <c r="A75" s="388" t="s">
        <v>394</v>
      </c>
      <c r="B75" s="388" t="s">
        <v>347</v>
      </c>
      <c r="C75" s="388" t="s">
        <v>306</v>
      </c>
      <c r="E75" s="389">
        <v>342272</v>
      </c>
      <c r="F75" s="389">
        <v>342272</v>
      </c>
      <c r="H75" s="390" t="s">
        <v>1023</v>
      </c>
    </row>
    <row r="76" spans="1:10" x14ac:dyDescent="0.2">
      <c r="A76" s="388" t="s">
        <v>394</v>
      </c>
      <c r="B76" s="388" t="s">
        <v>347</v>
      </c>
      <c r="C76" s="388" t="s">
        <v>1024</v>
      </c>
      <c r="D76" s="389">
        <v>618</v>
      </c>
      <c r="E76" s="389">
        <v>298199</v>
      </c>
      <c r="F76" s="389">
        <v>298817</v>
      </c>
      <c r="H76" s="390" t="s">
        <v>1025</v>
      </c>
    </row>
    <row r="77" spans="1:10" x14ac:dyDescent="0.2">
      <c r="A77" s="388" t="s">
        <v>394</v>
      </c>
      <c r="B77" s="388" t="s">
        <v>347</v>
      </c>
      <c r="C77" s="388" t="s">
        <v>617</v>
      </c>
      <c r="E77" s="389">
        <v>327168</v>
      </c>
      <c r="F77" s="389">
        <v>327168</v>
      </c>
      <c r="H77" s="390" t="s">
        <v>1026</v>
      </c>
    </row>
    <row r="78" spans="1:10" x14ac:dyDescent="0.2">
      <c r="A78" s="388" t="s">
        <v>394</v>
      </c>
      <c r="B78" s="388" t="s">
        <v>347</v>
      </c>
      <c r="C78" s="388" t="s">
        <v>1027</v>
      </c>
      <c r="E78" s="389">
        <v>90889</v>
      </c>
      <c r="F78" s="389">
        <v>90889</v>
      </c>
      <c r="H78" s="390" t="s">
        <v>1028</v>
      </c>
    </row>
    <row r="79" spans="1:10" x14ac:dyDescent="0.2">
      <c r="A79" s="388" t="s">
        <v>394</v>
      </c>
      <c r="B79" s="388" t="s">
        <v>347</v>
      </c>
      <c r="C79" s="388" t="s">
        <v>1029</v>
      </c>
      <c r="E79" s="389">
        <v>18144</v>
      </c>
      <c r="F79" s="389">
        <v>18144</v>
      </c>
      <c r="H79" s="390" t="s">
        <v>1030</v>
      </c>
    </row>
    <row r="80" spans="1:10" x14ac:dyDescent="0.2">
      <c r="A80" s="388" t="s">
        <v>394</v>
      </c>
      <c r="B80" s="388" t="s">
        <v>347</v>
      </c>
      <c r="C80" s="388" t="s">
        <v>385</v>
      </c>
      <c r="D80" s="389">
        <v>11781</v>
      </c>
      <c r="E80" s="389">
        <v>427801</v>
      </c>
      <c r="F80" s="389">
        <v>407853</v>
      </c>
      <c r="G80" s="389">
        <v>31729</v>
      </c>
      <c r="H80" s="390" t="s">
        <v>1031</v>
      </c>
    </row>
    <row r="81" spans="1:11" x14ac:dyDescent="0.2">
      <c r="A81" s="388" t="s">
        <v>394</v>
      </c>
      <c r="B81" s="388" t="s">
        <v>347</v>
      </c>
      <c r="C81" s="388" t="s">
        <v>1032</v>
      </c>
      <c r="D81" s="389">
        <v>2013</v>
      </c>
      <c r="E81" s="389">
        <v>88839</v>
      </c>
      <c r="F81" s="389">
        <v>88360</v>
      </c>
      <c r="G81" s="389">
        <v>2492</v>
      </c>
      <c r="H81" s="390" t="s">
        <v>1033</v>
      </c>
    </row>
    <row r="82" spans="1:11" x14ac:dyDescent="0.2">
      <c r="A82" s="388" t="s">
        <v>394</v>
      </c>
      <c r="B82" s="388" t="s">
        <v>347</v>
      </c>
      <c r="C82" s="388" t="s">
        <v>387</v>
      </c>
      <c r="D82" s="389">
        <v>4111</v>
      </c>
      <c r="E82" s="389">
        <v>592093</v>
      </c>
      <c r="F82" s="389">
        <v>595385</v>
      </c>
      <c r="G82" s="389">
        <v>819</v>
      </c>
      <c r="H82" s="390" t="s">
        <v>1034</v>
      </c>
    </row>
    <row r="83" spans="1:11" x14ac:dyDescent="0.2">
      <c r="A83" s="388" t="s">
        <v>394</v>
      </c>
      <c r="B83" s="388" t="s">
        <v>347</v>
      </c>
      <c r="C83" s="388" t="s">
        <v>389</v>
      </c>
      <c r="D83" s="389">
        <v>14174</v>
      </c>
      <c r="E83" s="389">
        <v>297412</v>
      </c>
      <c r="F83" s="389">
        <v>303609</v>
      </c>
      <c r="G83" s="389">
        <v>7977</v>
      </c>
      <c r="H83" s="390" t="s">
        <v>1035</v>
      </c>
    </row>
    <row r="84" spans="1:11" x14ac:dyDescent="0.2">
      <c r="A84" s="388" t="s">
        <v>394</v>
      </c>
      <c r="B84" s="388" t="s">
        <v>347</v>
      </c>
      <c r="C84" s="388" t="s">
        <v>399</v>
      </c>
      <c r="E84" s="389">
        <v>951048</v>
      </c>
      <c r="F84" s="389">
        <v>951048</v>
      </c>
      <c r="H84" s="390" t="s">
        <v>1036</v>
      </c>
    </row>
    <row r="85" spans="1:11" x14ac:dyDescent="0.2">
      <c r="A85" s="388" t="s">
        <v>394</v>
      </c>
      <c r="B85" s="388" t="s">
        <v>347</v>
      </c>
      <c r="C85" s="388" t="s">
        <v>1010</v>
      </c>
      <c r="E85" s="389">
        <v>430482</v>
      </c>
      <c r="F85" s="389">
        <v>430482</v>
      </c>
      <c r="H85" s="390" t="s">
        <v>1037</v>
      </c>
    </row>
    <row r="86" spans="1:11" x14ac:dyDescent="0.2">
      <c r="A86" s="388" t="s">
        <v>394</v>
      </c>
      <c r="B86" s="388" t="s">
        <v>347</v>
      </c>
      <c r="C86" s="388" t="s">
        <v>797</v>
      </c>
      <c r="E86" s="389">
        <v>804932</v>
      </c>
      <c r="F86" s="389">
        <v>804932</v>
      </c>
      <c r="H86" s="390" t="s">
        <v>1038</v>
      </c>
    </row>
    <row r="87" spans="1:11" x14ac:dyDescent="0.2">
      <c r="A87" s="388" t="s">
        <v>394</v>
      </c>
      <c r="B87" s="388" t="s">
        <v>347</v>
      </c>
      <c r="C87" s="388" t="s">
        <v>602</v>
      </c>
      <c r="E87" s="389">
        <v>243518</v>
      </c>
      <c r="F87" s="389">
        <v>221555</v>
      </c>
      <c r="G87" s="389">
        <v>21963</v>
      </c>
      <c r="H87" s="390" t="s">
        <v>1039</v>
      </c>
    </row>
    <row r="88" spans="1:11" x14ac:dyDescent="0.2">
      <c r="A88" s="388" t="s">
        <v>394</v>
      </c>
      <c r="B88" s="388" t="s">
        <v>347</v>
      </c>
      <c r="C88" s="388" t="s">
        <v>1052</v>
      </c>
      <c r="E88" s="389">
        <v>4732</v>
      </c>
      <c r="F88" s="389">
        <v>4732</v>
      </c>
      <c r="H88" s="390" t="s">
        <v>1053</v>
      </c>
    </row>
    <row r="89" spans="1:11" x14ac:dyDescent="0.2">
      <c r="A89" s="88" t="s">
        <v>394</v>
      </c>
      <c r="B89" s="88" t="s">
        <v>347</v>
      </c>
      <c r="C89" s="88" t="s">
        <v>308</v>
      </c>
      <c r="D89" s="89">
        <v>75395</v>
      </c>
      <c r="E89" s="89">
        <v>17502292</v>
      </c>
      <c r="F89" s="89">
        <v>17347398</v>
      </c>
      <c r="G89" s="447">
        <v>230289</v>
      </c>
      <c r="H89" s="90" t="s">
        <v>395</v>
      </c>
      <c r="I89" s="566">
        <f>G89+G91+G115</f>
        <v>439790</v>
      </c>
      <c r="J89" s="565" t="s">
        <v>1681</v>
      </c>
      <c r="K89" s="565"/>
    </row>
    <row r="90" spans="1:11" x14ac:dyDescent="0.2">
      <c r="A90" s="388" t="s">
        <v>394</v>
      </c>
      <c r="B90" s="388" t="s">
        <v>394</v>
      </c>
      <c r="C90" s="388" t="s">
        <v>307</v>
      </c>
      <c r="D90" s="389">
        <v>213863</v>
      </c>
      <c r="E90" s="389">
        <v>7319444</v>
      </c>
      <c r="F90" s="389">
        <v>7324156</v>
      </c>
      <c r="G90" s="389">
        <v>209151</v>
      </c>
      <c r="H90" s="390" t="s">
        <v>1040</v>
      </c>
    </row>
    <row r="91" spans="1:11" x14ac:dyDescent="0.2">
      <c r="A91" s="88" t="s">
        <v>394</v>
      </c>
      <c r="B91" s="88" t="s">
        <v>394</v>
      </c>
      <c r="C91" s="88" t="s">
        <v>308</v>
      </c>
      <c r="D91" s="89">
        <v>213863</v>
      </c>
      <c r="E91" s="89">
        <v>7319444</v>
      </c>
      <c r="F91" s="89">
        <v>7324156</v>
      </c>
      <c r="G91" s="447">
        <v>209151</v>
      </c>
      <c r="H91" s="90" t="s">
        <v>694</v>
      </c>
      <c r="I91" s="91"/>
    </row>
    <row r="92" spans="1:11" x14ac:dyDescent="0.2">
      <c r="A92" s="388" t="s">
        <v>394</v>
      </c>
      <c r="B92" s="388" t="s">
        <v>336</v>
      </c>
      <c r="C92" s="388" t="s">
        <v>883</v>
      </c>
      <c r="D92" s="389">
        <v>92530</v>
      </c>
      <c r="E92" s="389">
        <v>3339993</v>
      </c>
      <c r="F92" s="389">
        <v>3333932</v>
      </c>
      <c r="G92" s="389">
        <v>98591</v>
      </c>
      <c r="H92" s="390" t="s">
        <v>1041</v>
      </c>
    </row>
    <row r="93" spans="1:11" x14ac:dyDescent="0.2">
      <c r="A93" s="388" t="s">
        <v>394</v>
      </c>
      <c r="B93" s="388" t="s">
        <v>336</v>
      </c>
      <c r="C93" s="388" t="s">
        <v>347</v>
      </c>
      <c r="E93" s="389">
        <v>7020</v>
      </c>
      <c r="F93" s="389">
        <v>7020</v>
      </c>
      <c r="H93" s="390" t="s">
        <v>1042</v>
      </c>
    </row>
    <row r="94" spans="1:11" x14ac:dyDescent="0.2">
      <c r="A94" s="388" t="s">
        <v>394</v>
      </c>
      <c r="B94" s="388" t="s">
        <v>336</v>
      </c>
      <c r="C94" s="388" t="s">
        <v>1043</v>
      </c>
      <c r="D94" s="389">
        <v>3025</v>
      </c>
      <c r="E94" s="389">
        <v>20069</v>
      </c>
      <c r="F94" s="389">
        <v>23034</v>
      </c>
      <c r="G94" s="389">
        <v>60</v>
      </c>
      <c r="H94" s="390" t="s">
        <v>1044</v>
      </c>
    </row>
    <row r="95" spans="1:11" x14ac:dyDescent="0.2">
      <c r="A95" s="388" t="s">
        <v>394</v>
      </c>
      <c r="B95" s="388" t="s">
        <v>336</v>
      </c>
      <c r="C95" s="388" t="s">
        <v>859</v>
      </c>
      <c r="E95" s="389">
        <v>150</v>
      </c>
      <c r="F95" s="389">
        <v>150</v>
      </c>
      <c r="H95" s="390" t="s">
        <v>1046</v>
      </c>
    </row>
    <row r="96" spans="1:11" x14ac:dyDescent="0.2">
      <c r="A96" s="88" t="s">
        <v>394</v>
      </c>
      <c r="B96" s="88" t="s">
        <v>336</v>
      </c>
      <c r="C96" s="88" t="s">
        <v>308</v>
      </c>
      <c r="D96" s="89">
        <v>95555</v>
      </c>
      <c r="E96" s="89">
        <v>3367232</v>
      </c>
      <c r="F96" s="89">
        <v>3364136</v>
      </c>
      <c r="G96" s="89">
        <v>98651</v>
      </c>
      <c r="H96" s="90" t="s">
        <v>695</v>
      </c>
      <c r="I96" s="91"/>
    </row>
    <row r="97" spans="1:9" x14ac:dyDescent="0.2">
      <c r="A97" s="388" t="s">
        <v>394</v>
      </c>
      <c r="B97" s="388" t="s">
        <v>959</v>
      </c>
      <c r="C97" s="388" t="s">
        <v>859</v>
      </c>
      <c r="D97" s="389">
        <v>12310</v>
      </c>
      <c r="E97" s="389">
        <v>8754772.8200000003</v>
      </c>
      <c r="F97" s="389">
        <v>8765436.8200000003</v>
      </c>
      <c r="G97" s="389">
        <v>1646</v>
      </c>
      <c r="H97" s="390" t="s">
        <v>1046</v>
      </c>
    </row>
    <row r="98" spans="1:9" x14ac:dyDescent="0.2">
      <c r="A98" s="388" t="s">
        <v>394</v>
      </c>
      <c r="B98" s="388" t="s">
        <v>959</v>
      </c>
      <c r="C98" s="388" t="s">
        <v>484</v>
      </c>
      <c r="E98" s="389">
        <v>12890</v>
      </c>
      <c r="F98" s="389">
        <v>12890</v>
      </c>
      <c r="H98" s="390" t="s">
        <v>1054</v>
      </c>
    </row>
    <row r="99" spans="1:9" x14ac:dyDescent="0.2">
      <c r="A99" s="88" t="s">
        <v>394</v>
      </c>
      <c r="B99" s="88" t="s">
        <v>959</v>
      </c>
      <c r="C99" s="88" t="s">
        <v>308</v>
      </c>
      <c r="D99" s="89">
        <v>12310</v>
      </c>
      <c r="E99" s="89">
        <v>8767662.8200000003</v>
      </c>
      <c r="F99" s="89">
        <v>8778326.8200000003</v>
      </c>
      <c r="G99" s="89">
        <v>1646</v>
      </c>
      <c r="H99" s="90" t="s">
        <v>696</v>
      </c>
      <c r="I99" s="91"/>
    </row>
    <row r="100" spans="1:9" x14ac:dyDescent="0.2">
      <c r="A100" s="388" t="s">
        <v>394</v>
      </c>
      <c r="B100" s="388" t="s">
        <v>859</v>
      </c>
      <c r="C100" s="388" t="s">
        <v>331</v>
      </c>
      <c r="E100" s="389">
        <v>76830</v>
      </c>
      <c r="F100" s="389">
        <v>76830</v>
      </c>
      <c r="H100" s="390" t="s">
        <v>1049</v>
      </c>
    </row>
    <row r="101" spans="1:9" x14ac:dyDescent="0.2">
      <c r="A101" s="88" t="s">
        <v>394</v>
      </c>
      <c r="B101" s="88" t="s">
        <v>859</v>
      </c>
      <c r="C101" s="88" t="s">
        <v>308</v>
      </c>
      <c r="D101" s="89"/>
      <c r="E101" s="89">
        <v>76830</v>
      </c>
      <c r="F101" s="89">
        <v>76830</v>
      </c>
      <c r="G101" s="89"/>
      <c r="H101" s="90" t="s">
        <v>697</v>
      </c>
      <c r="I101" s="91"/>
    </row>
    <row r="102" spans="1:9" x14ac:dyDescent="0.2">
      <c r="A102" s="388" t="s">
        <v>394</v>
      </c>
      <c r="B102" s="388" t="s">
        <v>698</v>
      </c>
      <c r="C102" s="388" t="s">
        <v>859</v>
      </c>
      <c r="D102" s="389">
        <v>-3950</v>
      </c>
      <c r="E102" s="389">
        <v>70950</v>
      </c>
      <c r="F102" s="389">
        <v>76950</v>
      </c>
      <c r="G102" s="389">
        <v>-9950</v>
      </c>
      <c r="H102" s="390" t="s">
        <v>1046</v>
      </c>
    </row>
    <row r="103" spans="1:9" x14ac:dyDescent="0.2">
      <c r="A103" s="88" t="s">
        <v>394</v>
      </c>
      <c r="B103" s="88" t="s">
        <v>698</v>
      </c>
      <c r="C103" s="88" t="s">
        <v>308</v>
      </c>
      <c r="D103" s="89">
        <v>-3950</v>
      </c>
      <c r="E103" s="89">
        <v>70950</v>
      </c>
      <c r="F103" s="89">
        <v>76950</v>
      </c>
      <c r="G103" s="89">
        <v>-9950</v>
      </c>
      <c r="H103" s="90" t="s">
        <v>699</v>
      </c>
      <c r="I103" s="91"/>
    </row>
    <row r="104" spans="1:9" x14ac:dyDescent="0.2">
      <c r="A104" s="388" t="s">
        <v>394</v>
      </c>
      <c r="B104" s="388" t="s">
        <v>337</v>
      </c>
      <c r="C104" s="388" t="s">
        <v>316</v>
      </c>
      <c r="E104" s="389">
        <v>9800</v>
      </c>
      <c r="F104" s="389">
        <v>9800</v>
      </c>
      <c r="H104" s="390" t="s">
        <v>1014</v>
      </c>
    </row>
    <row r="105" spans="1:9" x14ac:dyDescent="0.2">
      <c r="A105" s="388" t="s">
        <v>394</v>
      </c>
      <c r="B105" s="388" t="s">
        <v>337</v>
      </c>
      <c r="C105" s="388" t="s">
        <v>317</v>
      </c>
      <c r="E105" s="389">
        <v>2100</v>
      </c>
      <c r="F105" s="389">
        <v>2100</v>
      </c>
      <c r="H105" s="390" t="s">
        <v>1015</v>
      </c>
    </row>
    <row r="106" spans="1:9" x14ac:dyDescent="0.2">
      <c r="A106" s="388" t="s">
        <v>394</v>
      </c>
      <c r="B106" s="388" t="s">
        <v>337</v>
      </c>
      <c r="C106" s="388" t="s">
        <v>1016</v>
      </c>
      <c r="E106" s="389">
        <v>700</v>
      </c>
      <c r="F106" s="389">
        <v>700</v>
      </c>
      <c r="H106" s="390" t="s">
        <v>1017</v>
      </c>
    </row>
    <row r="107" spans="1:9" x14ac:dyDescent="0.2">
      <c r="A107" s="388" t="s">
        <v>394</v>
      </c>
      <c r="B107" s="388" t="s">
        <v>337</v>
      </c>
      <c r="C107" s="388" t="s">
        <v>382</v>
      </c>
      <c r="E107" s="389">
        <v>1050</v>
      </c>
      <c r="F107" s="389">
        <v>1050</v>
      </c>
      <c r="H107" s="390" t="s">
        <v>1020</v>
      </c>
    </row>
    <row r="108" spans="1:9" x14ac:dyDescent="0.2">
      <c r="A108" s="388" t="s">
        <v>394</v>
      </c>
      <c r="B108" s="388" t="s">
        <v>337</v>
      </c>
      <c r="C108" s="388" t="s">
        <v>1024</v>
      </c>
      <c r="E108" s="389">
        <v>2100</v>
      </c>
      <c r="F108" s="389">
        <v>2100</v>
      </c>
      <c r="H108" s="390" t="s">
        <v>1025</v>
      </c>
    </row>
    <row r="109" spans="1:9" x14ac:dyDescent="0.2">
      <c r="A109" s="388" t="s">
        <v>394</v>
      </c>
      <c r="B109" s="388" t="s">
        <v>337</v>
      </c>
      <c r="C109" s="388" t="s">
        <v>1027</v>
      </c>
      <c r="E109" s="389">
        <v>1750</v>
      </c>
      <c r="F109" s="389">
        <v>1750</v>
      </c>
      <c r="H109" s="390" t="s">
        <v>1028</v>
      </c>
    </row>
    <row r="110" spans="1:9" x14ac:dyDescent="0.2">
      <c r="A110" s="388" t="s">
        <v>394</v>
      </c>
      <c r="B110" s="388" t="s">
        <v>337</v>
      </c>
      <c r="C110" s="388" t="s">
        <v>389</v>
      </c>
      <c r="E110" s="389">
        <v>700</v>
      </c>
      <c r="F110" s="389">
        <v>700</v>
      </c>
      <c r="H110" s="390" t="s">
        <v>1035</v>
      </c>
    </row>
    <row r="111" spans="1:9" x14ac:dyDescent="0.2">
      <c r="A111" s="388" t="s">
        <v>394</v>
      </c>
      <c r="B111" s="388" t="s">
        <v>337</v>
      </c>
      <c r="C111" s="388" t="s">
        <v>399</v>
      </c>
      <c r="E111" s="389">
        <v>10500</v>
      </c>
      <c r="F111" s="389">
        <v>10500</v>
      </c>
      <c r="H111" s="390" t="s">
        <v>1036</v>
      </c>
    </row>
    <row r="112" spans="1:9" x14ac:dyDescent="0.2">
      <c r="A112" s="388" t="s">
        <v>394</v>
      </c>
      <c r="B112" s="388" t="s">
        <v>337</v>
      </c>
      <c r="C112" s="388" t="s">
        <v>1010</v>
      </c>
      <c r="E112" s="389">
        <v>4900</v>
      </c>
      <c r="F112" s="389">
        <v>4900</v>
      </c>
      <c r="H112" s="390" t="s">
        <v>1037</v>
      </c>
    </row>
    <row r="113" spans="1:9" x14ac:dyDescent="0.2">
      <c r="A113" s="388" t="s">
        <v>394</v>
      </c>
      <c r="B113" s="388" t="s">
        <v>337</v>
      </c>
      <c r="C113" s="388" t="s">
        <v>797</v>
      </c>
      <c r="E113" s="389">
        <v>700</v>
      </c>
      <c r="F113" s="389">
        <v>700</v>
      </c>
      <c r="H113" s="390" t="s">
        <v>1038</v>
      </c>
    </row>
    <row r="114" spans="1:9" x14ac:dyDescent="0.2">
      <c r="A114" s="388" t="s">
        <v>394</v>
      </c>
      <c r="B114" s="388" t="s">
        <v>337</v>
      </c>
      <c r="C114" s="388" t="s">
        <v>602</v>
      </c>
      <c r="E114" s="389">
        <v>700</v>
      </c>
      <c r="F114" s="389">
        <v>350</v>
      </c>
      <c r="G114" s="389">
        <v>350</v>
      </c>
      <c r="H114" s="390" t="s">
        <v>1039</v>
      </c>
    </row>
    <row r="115" spans="1:9" x14ac:dyDescent="0.2">
      <c r="A115" s="88" t="s">
        <v>394</v>
      </c>
      <c r="B115" s="88" t="s">
        <v>337</v>
      </c>
      <c r="C115" s="88" t="s">
        <v>308</v>
      </c>
      <c r="D115" s="89"/>
      <c r="E115" s="89">
        <v>35000</v>
      </c>
      <c r="F115" s="89">
        <v>34650</v>
      </c>
      <c r="G115" s="447">
        <v>350</v>
      </c>
      <c r="H115" s="90" t="s">
        <v>701</v>
      </c>
      <c r="I115" s="91"/>
    </row>
    <row r="116" spans="1:9" x14ac:dyDescent="0.2">
      <c r="A116" s="388" t="s">
        <v>394</v>
      </c>
      <c r="B116" s="388" t="s">
        <v>840</v>
      </c>
      <c r="C116" s="388" t="s">
        <v>859</v>
      </c>
      <c r="D116" s="389">
        <v>2000</v>
      </c>
      <c r="E116" s="389">
        <v>43200</v>
      </c>
      <c r="F116" s="389">
        <v>45200</v>
      </c>
      <c r="H116" s="390" t="s">
        <v>1046</v>
      </c>
    </row>
    <row r="117" spans="1:9" x14ac:dyDescent="0.2">
      <c r="A117" s="388" t="s">
        <v>394</v>
      </c>
      <c r="B117" s="388" t="s">
        <v>840</v>
      </c>
      <c r="C117" s="388" t="s">
        <v>1052</v>
      </c>
      <c r="D117" s="389">
        <v>-10050</v>
      </c>
      <c r="E117" s="389">
        <v>1155205</v>
      </c>
      <c r="F117" s="389">
        <v>1161055</v>
      </c>
      <c r="G117" s="389">
        <v>-15900</v>
      </c>
      <c r="H117" s="390" t="s">
        <v>1053</v>
      </c>
    </row>
    <row r="118" spans="1:9" x14ac:dyDescent="0.2">
      <c r="A118" s="88" t="s">
        <v>394</v>
      </c>
      <c r="B118" s="88" t="s">
        <v>840</v>
      </c>
      <c r="C118" s="88" t="s">
        <v>308</v>
      </c>
      <c r="D118" s="89">
        <v>-8050</v>
      </c>
      <c r="E118" s="89">
        <v>1198405</v>
      </c>
      <c r="F118" s="89">
        <v>1206255</v>
      </c>
      <c r="G118" s="89">
        <v>-15900</v>
      </c>
      <c r="H118" s="90" t="s">
        <v>702</v>
      </c>
      <c r="I118" s="136">
        <f>G118+G103</f>
        <v>-25850</v>
      </c>
    </row>
    <row r="119" spans="1:9" x14ac:dyDescent="0.2">
      <c r="A119" s="388" t="s">
        <v>394</v>
      </c>
      <c r="B119" s="388" t="s">
        <v>893</v>
      </c>
      <c r="C119" s="388" t="s">
        <v>307</v>
      </c>
      <c r="E119" s="389">
        <v>1000</v>
      </c>
      <c r="F119" s="389">
        <v>1000</v>
      </c>
      <c r="H119" s="390" t="s">
        <v>1040</v>
      </c>
    </row>
    <row r="120" spans="1:9" x14ac:dyDescent="0.2">
      <c r="A120" s="388" t="s">
        <v>394</v>
      </c>
      <c r="B120" s="388" t="s">
        <v>893</v>
      </c>
      <c r="C120" s="388" t="s">
        <v>316</v>
      </c>
      <c r="E120" s="389">
        <v>3650</v>
      </c>
      <c r="F120" s="389">
        <v>3650</v>
      </c>
      <c r="H120" s="390" t="s">
        <v>1014</v>
      </c>
    </row>
    <row r="121" spans="1:9" x14ac:dyDescent="0.2">
      <c r="A121" s="388" t="s">
        <v>394</v>
      </c>
      <c r="B121" s="388" t="s">
        <v>893</v>
      </c>
      <c r="C121" s="388" t="s">
        <v>317</v>
      </c>
      <c r="E121" s="389">
        <v>3825</v>
      </c>
      <c r="F121" s="389">
        <v>3825</v>
      </c>
      <c r="H121" s="390" t="s">
        <v>1015</v>
      </c>
    </row>
    <row r="122" spans="1:9" x14ac:dyDescent="0.2">
      <c r="A122" s="388" t="s">
        <v>394</v>
      </c>
      <c r="B122" s="388" t="s">
        <v>893</v>
      </c>
      <c r="C122" s="388" t="s">
        <v>1016</v>
      </c>
      <c r="E122" s="389">
        <v>2500</v>
      </c>
      <c r="F122" s="389">
        <v>2500</v>
      </c>
      <c r="H122" s="390" t="s">
        <v>1017</v>
      </c>
    </row>
    <row r="123" spans="1:9" x14ac:dyDescent="0.2">
      <c r="A123" s="388" t="s">
        <v>394</v>
      </c>
      <c r="B123" s="388" t="s">
        <v>893</v>
      </c>
      <c r="C123" s="388" t="s">
        <v>306</v>
      </c>
      <c r="E123" s="389">
        <v>500</v>
      </c>
      <c r="F123" s="389">
        <v>500</v>
      </c>
      <c r="H123" s="390" t="s">
        <v>1023</v>
      </c>
    </row>
    <row r="124" spans="1:9" x14ac:dyDescent="0.2">
      <c r="A124" s="388" t="s">
        <v>394</v>
      </c>
      <c r="B124" s="388" t="s">
        <v>893</v>
      </c>
      <c r="C124" s="388" t="s">
        <v>1024</v>
      </c>
      <c r="E124" s="389">
        <v>2000</v>
      </c>
      <c r="F124" s="389">
        <v>2000</v>
      </c>
      <c r="H124" s="390" t="s">
        <v>1025</v>
      </c>
    </row>
    <row r="125" spans="1:9" x14ac:dyDescent="0.2">
      <c r="A125" s="388" t="s">
        <v>394</v>
      </c>
      <c r="B125" s="388" t="s">
        <v>893</v>
      </c>
      <c r="C125" s="388" t="s">
        <v>617</v>
      </c>
      <c r="E125" s="389">
        <v>1325</v>
      </c>
      <c r="F125" s="389">
        <v>1325</v>
      </c>
      <c r="H125" s="390" t="s">
        <v>1026</v>
      </c>
    </row>
    <row r="126" spans="1:9" x14ac:dyDescent="0.2">
      <c r="A126" s="388" t="s">
        <v>394</v>
      </c>
      <c r="B126" s="388" t="s">
        <v>893</v>
      </c>
      <c r="C126" s="388" t="s">
        <v>1027</v>
      </c>
      <c r="E126" s="389">
        <v>1000</v>
      </c>
      <c r="F126" s="389">
        <v>1000</v>
      </c>
      <c r="H126" s="390" t="s">
        <v>1028</v>
      </c>
    </row>
    <row r="127" spans="1:9" x14ac:dyDescent="0.2">
      <c r="A127" s="388" t="s">
        <v>394</v>
      </c>
      <c r="B127" s="388" t="s">
        <v>893</v>
      </c>
      <c r="C127" s="388" t="s">
        <v>1029</v>
      </c>
      <c r="E127" s="389">
        <v>500</v>
      </c>
      <c r="F127" s="389">
        <v>500</v>
      </c>
      <c r="H127" s="390" t="s">
        <v>1030</v>
      </c>
    </row>
    <row r="128" spans="1:9" x14ac:dyDescent="0.2">
      <c r="A128" s="388" t="s">
        <v>394</v>
      </c>
      <c r="B128" s="388" t="s">
        <v>893</v>
      </c>
      <c r="C128" s="388" t="s">
        <v>385</v>
      </c>
      <c r="E128" s="389">
        <v>1325</v>
      </c>
      <c r="F128" s="389">
        <v>1325</v>
      </c>
      <c r="H128" s="390" t="s">
        <v>1031</v>
      </c>
    </row>
    <row r="129" spans="1:9" x14ac:dyDescent="0.2">
      <c r="A129" s="388" t="s">
        <v>394</v>
      </c>
      <c r="B129" s="388" t="s">
        <v>893</v>
      </c>
      <c r="C129" s="388" t="s">
        <v>399</v>
      </c>
      <c r="E129" s="389">
        <v>1500</v>
      </c>
      <c r="F129" s="389">
        <v>1500</v>
      </c>
      <c r="H129" s="390" t="s">
        <v>1036</v>
      </c>
    </row>
    <row r="130" spans="1:9" x14ac:dyDescent="0.2">
      <c r="A130" s="388" t="s">
        <v>394</v>
      </c>
      <c r="B130" s="388" t="s">
        <v>893</v>
      </c>
      <c r="C130" s="388" t="s">
        <v>1010</v>
      </c>
      <c r="E130" s="389">
        <v>1000</v>
      </c>
      <c r="F130" s="389">
        <v>1000</v>
      </c>
      <c r="H130" s="390" t="s">
        <v>1037</v>
      </c>
    </row>
    <row r="131" spans="1:9" x14ac:dyDescent="0.2">
      <c r="A131" s="388" t="s">
        <v>394</v>
      </c>
      <c r="B131" s="388" t="s">
        <v>893</v>
      </c>
      <c r="C131" s="388" t="s">
        <v>797</v>
      </c>
      <c r="E131" s="389">
        <v>1000</v>
      </c>
      <c r="F131" s="389">
        <v>1000</v>
      </c>
      <c r="H131" s="390" t="s">
        <v>1038</v>
      </c>
    </row>
    <row r="132" spans="1:9" x14ac:dyDescent="0.2">
      <c r="A132" s="388" t="s">
        <v>394</v>
      </c>
      <c r="B132" s="388" t="s">
        <v>893</v>
      </c>
      <c r="C132" s="388" t="s">
        <v>883</v>
      </c>
      <c r="E132" s="389">
        <v>1000</v>
      </c>
      <c r="F132" s="389">
        <v>1000</v>
      </c>
      <c r="H132" s="390" t="s">
        <v>1041</v>
      </c>
    </row>
    <row r="133" spans="1:9" x14ac:dyDescent="0.2">
      <c r="A133" s="88" t="s">
        <v>394</v>
      </c>
      <c r="B133" s="88" t="s">
        <v>893</v>
      </c>
      <c r="C133" s="88" t="s">
        <v>308</v>
      </c>
      <c r="D133" s="89"/>
      <c r="E133" s="89">
        <v>22125</v>
      </c>
      <c r="F133" s="89">
        <v>22125</v>
      </c>
      <c r="G133" s="89"/>
      <c r="H133" s="90" t="s">
        <v>603</v>
      </c>
      <c r="I133" s="91"/>
    </row>
    <row r="134" spans="1:9" x14ac:dyDescent="0.2">
      <c r="A134" s="88" t="s">
        <v>394</v>
      </c>
      <c r="B134" s="88" t="s">
        <v>343</v>
      </c>
      <c r="C134" s="88" t="s">
        <v>308</v>
      </c>
      <c r="D134" s="89">
        <v>468271</v>
      </c>
      <c r="E134" s="89">
        <v>40203629.82</v>
      </c>
      <c r="F134" s="89">
        <v>40040175.82</v>
      </c>
      <c r="G134" s="89">
        <v>631725</v>
      </c>
      <c r="H134" s="90" t="s">
        <v>799</v>
      </c>
      <c r="I134" s="91"/>
    </row>
    <row r="135" spans="1:9" x14ac:dyDescent="0.2">
      <c r="A135" s="88" t="s">
        <v>800</v>
      </c>
      <c r="B135" s="88" t="s">
        <v>307</v>
      </c>
      <c r="C135" s="88" t="s">
        <v>308</v>
      </c>
      <c r="D135" s="89"/>
      <c r="E135" s="89">
        <v>1319918.3899999999</v>
      </c>
      <c r="F135" s="89">
        <v>1319918.3899999999</v>
      </c>
      <c r="G135" s="89"/>
      <c r="H135" s="90" t="s">
        <v>801</v>
      </c>
      <c r="I135" s="91"/>
    </row>
    <row r="136" spans="1:9" x14ac:dyDescent="0.2">
      <c r="A136" s="388" t="s">
        <v>800</v>
      </c>
      <c r="B136" s="388" t="s">
        <v>319</v>
      </c>
      <c r="C136" s="388" t="s">
        <v>1056</v>
      </c>
      <c r="D136" s="389">
        <v>139062</v>
      </c>
      <c r="E136" s="389">
        <v>294380.5</v>
      </c>
      <c r="F136" s="389">
        <v>433442.5</v>
      </c>
    </row>
    <row r="137" spans="1:9" x14ac:dyDescent="0.2">
      <c r="A137" s="388" t="s">
        <v>800</v>
      </c>
      <c r="B137" s="388" t="s">
        <v>319</v>
      </c>
      <c r="C137" s="388" t="s">
        <v>1057</v>
      </c>
      <c r="D137" s="389">
        <v>5390</v>
      </c>
      <c r="E137" s="389">
        <v>11290</v>
      </c>
      <c r="F137" s="389">
        <v>16680</v>
      </c>
    </row>
    <row r="138" spans="1:9" x14ac:dyDescent="0.2">
      <c r="A138" s="88" t="s">
        <v>800</v>
      </c>
      <c r="B138" s="88" t="s">
        <v>319</v>
      </c>
      <c r="C138" s="88" t="s">
        <v>308</v>
      </c>
      <c r="D138" s="89">
        <v>139062</v>
      </c>
      <c r="E138" s="89">
        <v>294380.5</v>
      </c>
      <c r="F138" s="89">
        <v>433442.5</v>
      </c>
      <c r="G138" s="89"/>
      <c r="H138" s="90" t="s">
        <v>1058</v>
      </c>
      <c r="I138" s="91"/>
    </row>
    <row r="139" spans="1:9" x14ac:dyDescent="0.2">
      <c r="A139" s="88" t="s">
        <v>800</v>
      </c>
      <c r="B139" s="88" t="s">
        <v>343</v>
      </c>
      <c r="C139" s="88" t="s">
        <v>308</v>
      </c>
      <c r="D139" s="89">
        <v>139062</v>
      </c>
      <c r="E139" s="89">
        <v>1614298.89</v>
      </c>
      <c r="F139" s="89">
        <v>1753360.89</v>
      </c>
      <c r="G139" s="89"/>
      <c r="H139" s="90" t="s">
        <v>802</v>
      </c>
      <c r="I139" s="91"/>
    </row>
    <row r="140" spans="1:9" x14ac:dyDescent="0.2">
      <c r="A140" s="88" t="s">
        <v>803</v>
      </c>
      <c r="B140" s="88" t="s">
        <v>307</v>
      </c>
      <c r="C140" s="88" t="s">
        <v>308</v>
      </c>
      <c r="D140" s="89">
        <v>173030</v>
      </c>
      <c r="E140" s="89">
        <v>665526.6</v>
      </c>
      <c r="F140" s="89">
        <v>608468.6</v>
      </c>
      <c r="G140" s="89">
        <v>230088</v>
      </c>
      <c r="H140" s="90" t="s">
        <v>804</v>
      </c>
      <c r="I140" s="91"/>
    </row>
    <row r="141" spans="1:9" x14ac:dyDescent="0.2">
      <c r="A141" s="88" t="s">
        <v>803</v>
      </c>
      <c r="B141" s="88" t="s">
        <v>380</v>
      </c>
      <c r="C141" s="88" t="s">
        <v>308</v>
      </c>
      <c r="D141" s="89">
        <v>300000</v>
      </c>
      <c r="E141" s="89"/>
      <c r="F141" s="89"/>
      <c r="G141" s="89">
        <v>300000</v>
      </c>
      <c r="H141" s="90" t="s">
        <v>1059</v>
      </c>
      <c r="I141" s="91"/>
    </row>
    <row r="142" spans="1:9" x14ac:dyDescent="0.2">
      <c r="A142" s="88" t="s">
        <v>803</v>
      </c>
      <c r="B142" s="88" t="s">
        <v>319</v>
      </c>
      <c r="C142" s="88" t="s">
        <v>308</v>
      </c>
      <c r="D142" s="89">
        <v>50000</v>
      </c>
      <c r="E142" s="89"/>
      <c r="F142" s="89"/>
      <c r="G142" s="89">
        <v>50000</v>
      </c>
      <c r="H142" s="90" t="s">
        <v>805</v>
      </c>
      <c r="I142" s="91"/>
    </row>
    <row r="143" spans="1:9" x14ac:dyDescent="0.2">
      <c r="A143" s="88" t="s">
        <v>803</v>
      </c>
      <c r="B143" s="88" t="s">
        <v>347</v>
      </c>
      <c r="C143" s="88" t="s">
        <v>308</v>
      </c>
      <c r="D143" s="89">
        <v>300000</v>
      </c>
      <c r="E143" s="89">
        <v>900000</v>
      </c>
      <c r="F143" s="89">
        <v>900000</v>
      </c>
      <c r="G143" s="89">
        <v>300000</v>
      </c>
      <c r="H143" s="90" t="s">
        <v>806</v>
      </c>
      <c r="I143" s="91"/>
    </row>
    <row r="144" spans="1:9" x14ac:dyDescent="0.2">
      <c r="A144" s="88" t="s">
        <v>803</v>
      </c>
      <c r="B144" s="88" t="s">
        <v>343</v>
      </c>
      <c r="C144" s="88" t="s">
        <v>308</v>
      </c>
      <c r="D144" s="89">
        <v>823030</v>
      </c>
      <c r="E144" s="89">
        <v>1565526.6</v>
      </c>
      <c r="F144" s="89">
        <v>1508468.6</v>
      </c>
      <c r="G144" s="89">
        <v>880088</v>
      </c>
      <c r="H144" s="90" t="s">
        <v>804</v>
      </c>
      <c r="I144" s="91"/>
    </row>
    <row r="145" spans="1:9" x14ac:dyDescent="0.2">
      <c r="A145" s="88" t="s">
        <v>604</v>
      </c>
      <c r="B145" s="88" t="s">
        <v>319</v>
      </c>
      <c r="C145" s="88" t="s">
        <v>308</v>
      </c>
      <c r="D145" s="89"/>
      <c r="E145" s="89">
        <v>12900</v>
      </c>
      <c r="F145" s="89">
        <v>12900</v>
      </c>
      <c r="G145" s="89"/>
      <c r="H145" s="90" t="s">
        <v>116</v>
      </c>
      <c r="I145" s="91"/>
    </row>
    <row r="146" spans="1:9" x14ac:dyDescent="0.2">
      <c r="A146" s="88" t="s">
        <v>604</v>
      </c>
      <c r="B146" s="88" t="s">
        <v>822</v>
      </c>
      <c r="C146" s="88" t="s">
        <v>308</v>
      </c>
      <c r="D146" s="89">
        <v>100000</v>
      </c>
      <c r="E146" s="89"/>
      <c r="F146" s="89"/>
      <c r="G146" s="89">
        <v>100000</v>
      </c>
      <c r="H146" s="90" t="s">
        <v>1291</v>
      </c>
      <c r="I146" s="91"/>
    </row>
    <row r="147" spans="1:9" x14ac:dyDescent="0.2">
      <c r="A147" s="88" t="s">
        <v>604</v>
      </c>
      <c r="B147" s="88" t="s">
        <v>343</v>
      </c>
      <c r="C147" s="88" t="s">
        <v>308</v>
      </c>
      <c r="D147" s="89">
        <v>100000</v>
      </c>
      <c r="E147" s="89">
        <v>12900</v>
      </c>
      <c r="F147" s="89">
        <v>12900</v>
      </c>
      <c r="G147" s="89">
        <v>100000</v>
      </c>
      <c r="H147" s="90" t="s">
        <v>116</v>
      </c>
      <c r="I147" s="91"/>
    </row>
    <row r="148" spans="1:9" x14ac:dyDescent="0.2">
      <c r="A148" s="88" t="s">
        <v>807</v>
      </c>
      <c r="B148" s="88" t="s">
        <v>307</v>
      </c>
      <c r="C148" s="88" t="s">
        <v>308</v>
      </c>
      <c r="D148" s="89">
        <v>-22896</v>
      </c>
      <c r="E148" s="89">
        <v>3123685.66</v>
      </c>
      <c r="F148" s="89">
        <v>3102338.02</v>
      </c>
      <c r="G148" s="89">
        <v>-1548.36</v>
      </c>
      <c r="H148" s="90" t="s">
        <v>808</v>
      </c>
      <c r="I148" s="91"/>
    </row>
    <row r="149" spans="1:9" x14ac:dyDescent="0.2">
      <c r="A149" s="388" t="s">
        <v>807</v>
      </c>
      <c r="B149" s="388" t="s">
        <v>380</v>
      </c>
      <c r="C149" s="388" t="s">
        <v>1056</v>
      </c>
      <c r="D149" s="389">
        <v>-106663.91</v>
      </c>
      <c r="E149" s="389">
        <v>779788.09</v>
      </c>
      <c r="F149" s="389">
        <v>673124.18</v>
      </c>
    </row>
    <row r="150" spans="1:9" x14ac:dyDescent="0.2">
      <c r="A150" s="388" t="s">
        <v>807</v>
      </c>
      <c r="B150" s="388" t="s">
        <v>380</v>
      </c>
      <c r="C150" s="388" t="s">
        <v>1057</v>
      </c>
      <c r="D150" s="389">
        <v>-4134.26</v>
      </c>
      <c r="E150" s="389">
        <v>28898.080000000002</v>
      </c>
      <c r="F150" s="389">
        <v>24763.82</v>
      </c>
    </row>
    <row r="151" spans="1:9" x14ac:dyDescent="0.2">
      <c r="A151" s="388" t="s">
        <v>807</v>
      </c>
      <c r="B151" s="388" t="s">
        <v>380</v>
      </c>
      <c r="C151" s="388" t="s">
        <v>5364</v>
      </c>
      <c r="E151" s="389">
        <v>2281.3000000000002</v>
      </c>
      <c r="F151" s="389">
        <v>2281.3000000000002</v>
      </c>
    </row>
    <row r="152" spans="1:9" x14ac:dyDescent="0.2">
      <c r="A152" s="88" t="s">
        <v>807</v>
      </c>
      <c r="B152" s="88" t="s">
        <v>380</v>
      </c>
      <c r="C152" s="88" t="s">
        <v>308</v>
      </c>
      <c r="D152" s="89">
        <v>-106663.91</v>
      </c>
      <c r="E152" s="89">
        <v>779788.09</v>
      </c>
      <c r="F152" s="89">
        <v>673124.18</v>
      </c>
      <c r="G152" s="89"/>
      <c r="H152" s="90" t="s">
        <v>809</v>
      </c>
      <c r="I152" s="91"/>
    </row>
    <row r="153" spans="1:9" x14ac:dyDescent="0.2">
      <c r="A153" s="88" t="s">
        <v>807</v>
      </c>
      <c r="B153" s="88" t="s">
        <v>343</v>
      </c>
      <c r="C153" s="88" t="s">
        <v>308</v>
      </c>
      <c r="D153" s="89">
        <v>-129559.91</v>
      </c>
      <c r="E153" s="89">
        <v>3903473.75</v>
      </c>
      <c r="F153" s="89">
        <v>3775462.2</v>
      </c>
      <c r="G153" s="89">
        <v>-1548.36</v>
      </c>
      <c r="H153" s="90" t="s">
        <v>810</v>
      </c>
      <c r="I153" s="91"/>
    </row>
    <row r="154" spans="1:9" x14ac:dyDescent="0.2">
      <c r="A154" s="88" t="s">
        <v>811</v>
      </c>
      <c r="B154" s="88" t="s">
        <v>307</v>
      </c>
      <c r="C154" s="88" t="s">
        <v>308</v>
      </c>
      <c r="D154" s="89">
        <v>-108460.59</v>
      </c>
      <c r="E154" s="89">
        <v>3092925.98</v>
      </c>
      <c r="F154" s="89">
        <v>3096434.79</v>
      </c>
      <c r="G154" s="89">
        <v>-111969.4</v>
      </c>
      <c r="H154" s="90" t="s">
        <v>703</v>
      </c>
      <c r="I154" s="91"/>
    </row>
    <row r="155" spans="1:9" x14ac:dyDescent="0.2">
      <c r="A155" s="88" t="s">
        <v>811</v>
      </c>
      <c r="B155" s="88" t="s">
        <v>384</v>
      </c>
      <c r="C155" s="88" t="s">
        <v>308</v>
      </c>
      <c r="D155" s="89"/>
      <c r="E155" s="89">
        <v>217268</v>
      </c>
      <c r="F155" s="89">
        <v>217268</v>
      </c>
      <c r="G155" s="89"/>
      <c r="H155" s="90" t="s">
        <v>812</v>
      </c>
      <c r="I155" s="91"/>
    </row>
    <row r="156" spans="1:9" x14ac:dyDescent="0.2">
      <c r="A156" s="88" t="s">
        <v>811</v>
      </c>
      <c r="B156" s="88" t="s">
        <v>343</v>
      </c>
      <c r="C156" s="88" t="s">
        <v>308</v>
      </c>
      <c r="D156" s="89">
        <v>-108460.59</v>
      </c>
      <c r="E156" s="89">
        <v>3310193.98</v>
      </c>
      <c r="F156" s="89">
        <v>3313702.79</v>
      </c>
      <c r="G156" s="89">
        <v>-111969.4</v>
      </c>
      <c r="H156" s="90" t="s">
        <v>813</v>
      </c>
      <c r="I156" s="91"/>
    </row>
    <row r="157" spans="1:9" x14ac:dyDescent="0.2">
      <c r="A157" s="88" t="s">
        <v>814</v>
      </c>
      <c r="B157" s="88" t="s">
        <v>307</v>
      </c>
      <c r="C157" s="88" t="s">
        <v>308</v>
      </c>
      <c r="D157" s="89"/>
      <c r="E157" s="89">
        <v>2585180.59</v>
      </c>
      <c r="F157" s="89">
        <v>2585180.59</v>
      </c>
      <c r="G157" s="89"/>
      <c r="H157" s="90" t="s">
        <v>815</v>
      </c>
      <c r="I157" s="91"/>
    </row>
    <row r="158" spans="1:9" x14ac:dyDescent="0.2">
      <c r="A158" s="388" t="s">
        <v>814</v>
      </c>
      <c r="B158" s="388" t="s">
        <v>319</v>
      </c>
      <c r="C158" s="388" t="s">
        <v>1056</v>
      </c>
      <c r="E158" s="389">
        <v>1359737.71</v>
      </c>
      <c r="F158" s="389">
        <v>1562265.55</v>
      </c>
      <c r="G158" s="389">
        <v>-202527.84</v>
      </c>
    </row>
    <row r="159" spans="1:9" x14ac:dyDescent="0.2">
      <c r="A159" s="388" t="s">
        <v>814</v>
      </c>
      <c r="B159" s="388" t="s">
        <v>319</v>
      </c>
      <c r="C159" s="388" t="s">
        <v>1057</v>
      </c>
      <c r="E159" s="389">
        <v>54122</v>
      </c>
      <c r="F159" s="389">
        <v>62178</v>
      </c>
      <c r="G159" s="389">
        <v>-8056</v>
      </c>
    </row>
    <row r="160" spans="1:9" x14ac:dyDescent="0.2">
      <c r="A160" s="88" t="s">
        <v>814</v>
      </c>
      <c r="B160" s="88" t="s">
        <v>319</v>
      </c>
      <c r="C160" s="88" t="s">
        <v>308</v>
      </c>
      <c r="D160" s="89"/>
      <c r="E160" s="89">
        <v>1359737.71</v>
      </c>
      <c r="F160" s="89">
        <v>1562265.55</v>
      </c>
      <c r="G160" s="89">
        <v>-202527.84</v>
      </c>
      <c r="H160" s="90" t="s">
        <v>816</v>
      </c>
      <c r="I160" s="91"/>
    </row>
    <row r="161" spans="1:11" x14ac:dyDescent="0.2">
      <c r="A161" s="88" t="s">
        <v>814</v>
      </c>
      <c r="B161" s="88" t="s">
        <v>343</v>
      </c>
      <c r="C161" s="88" t="s">
        <v>308</v>
      </c>
      <c r="D161" s="89"/>
      <c r="E161" s="89">
        <v>3944918.3</v>
      </c>
      <c r="F161" s="89">
        <v>4147446.14</v>
      </c>
      <c r="G161" s="89">
        <v>-202527.84</v>
      </c>
      <c r="H161" s="90" t="s">
        <v>817</v>
      </c>
      <c r="I161" s="91"/>
    </row>
    <row r="162" spans="1:11" x14ac:dyDescent="0.2">
      <c r="A162" s="88" t="s">
        <v>818</v>
      </c>
      <c r="B162" s="88" t="s">
        <v>307</v>
      </c>
      <c r="C162" s="88" t="s">
        <v>308</v>
      </c>
      <c r="D162" s="89">
        <v>-343452</v>
      </c>
      <c r="E162" s="89">
        <v>5950781</v>
      </c>
      <c r="F162" s="89">
        <v>5927814</v>
      </c>
      <c r="G162" s="89">
        <v>-320485</v>
      </c>
      <c r="H162" s="90" t="s">
        <v>819</v>
      </c>
      <c r="I162" s="91"/>
    </row>
    <row r="163" spans="1:11" x14ac:dyDescent="0.2">
      <c r="A163" s="88" t="s">
        <v>818</v>
      </c>
      <c r="B163" s="88" t="s">
        <v>347</v>
      </c>
      <c r="C163" s="88" t="s">
        <v>308</v>
      </c>
      <c r="D163" s="89">
        <v>-79255</v>
      </c>
      <c r="E163" s="89">
        <v>266205</v>
      </c>
      <c r="F163" s="89">
        <v>197200</v>
      </c>
      <c r="G163" s="89">
        <v>-10250</v>
      </c>
      <c r="H163" s="90" t="s">
        <v>820</v>
      </c>
      <c r="I163" s="91"/>
    </row>
    <row r="164" spans="1:11" x14ac:dyDescent="0.2">
      <c r="A164" s="88" t="s">
        <v>818</v>
      </c>
      <c r="B164" s="88" t="s">
        <v>822</v>
      </c>
      <c r="C164" s="88" t="s">
        <v>308</v>
      </c>
      <c r="D164" s="89"/>
      <c r="E164" s="89">
        <v>20928</v>
      </c>
      <c r="F164" s="89">
        <v>20928</v>
      </c>
      <c r="G164" s="89"/>
      <c r="H164" s="90" t="s">
        <v>823</v>
      </c>
      <c r="I164" s="91"/>
    </row>
    <row r="165" spans="1:11" x14ac:dyDescent="0.2">
      <c r="A165" s="88" t="s">
        <v>818</v>
      </c>
      <c r="B165" s="88" t="s">
        <v>343</v>
      </c>
      <c r="C165" s="88" t="s">
        <v>308</v>
      </c>
      <c r="D165" s="89">
        <v>-422707</v>
      </c>
      <c r="E165" s="89">
        <v>6237914</v>
      </c>
      <c r="F165" s="89">
        <v>6145942</v>
      </c>
      <c r="G165" s="89">
        <v>-330735</v>
      </c>
      <c r="H165" s="90" t="s">
        <v>824</v>
      </c>
      <c r="I165" s="91"/>
    </row>
    <row r="166" spans="1:11" x14ac:dyDescent="0.2">
      <c r="A166" s="88" t="s">
        <v>825</v>
      </c>
      <c r="B166" s="88" t="s">
        <v>307</v>
      </c>
      <c r="C166" s="88" t="s">
        <v>308</v>
      </c>
      <c r="D166" s="89">
        <v>340</v>
      </c>
      <c r="E166" s="89">
        <v>40160</v>
      </c>
      <c r="F166" s="89">
        <v>40500</v>
      </c>
      <c r="G166" s="89"/>
      <c r="H166" s="90" t="s">
        <v>826</v>
      </c>
      <c r="I166" s="91"/>
    </row>
    <row r="167" spans="1:11" x14ac:dyDescent="0.2">
      <c r="A167" s="88" t="s">
        <v>825</v>
      </c>
      <c r="B167" s="88" t="s">
        <v>319</v>
      </c>
      <c r="C167" s="88" t="s">
        <v>308</v>
      </c>
      <c r="D167" s="89"/>
      <c r="E167" s="89">
        <v>15841.4</v>
      </c>
      <c r="F167" s="89">
        <v>15721.4</v>
      </c>
      <c r="G167" s="89">
        <v>120</v>
      </c>
      <c r="H167" s="90" t="s">
        <v>1061</v>
      </c>
      <c r="I167" s="91"/>
    </row>
    <row r="168" spans="1:11" x14ac:dyDescent="0.2">
      <c r="A168" s="88" t="s">
        <v>825</v>
      </c>
      <c r="B168" s="88" t="s">
        <v>343</v>
      </c>
      <c r="C168" s="88" t="s">
        <v>308</v>
      </c>
      <c r="D168" s="89">
        <v>340</v>
      </c>
      <c r="E168" s="89">
        <v>56001.4</v>
      </c>
      <c r="F168" s="89">
        <v>56221.4</v>
      </c>
      <c r="G168" s="89">
        <v>120</v>
      </c>
      <c r="H168" s="90" t="s">
        <v>827</v>
      </c>
      <c r="I168" s="91"/>
    </row>
    <row r="169" spans="1:11" x14ac:dyDescent="0.2">
      <c r="A169" s="88" t="s">
        <v>828</v>
      </c>
      <c r="B169" s="88" t="s">
        <v>307</v>
      </c>
      <c r="C169" s="88" t="s">
        <v>308</v>
      </c>
      <c r="D169" s="89">
        <v>-148505</v>
      </c>
      <c r="E169" s="89">
        <v>2158473</v>
      </c>
      <c r="F169" s="89">
        <v>2117774</v>
      </c>
      <c r="G169" s="89">
        <v>-107806</v>
      </c>
      <c r="H169" s="90" t="s">
        <v>829</v>
      </c>
      <c r="I169" s="91"/>
    </row>
    <row r="170" spans="1:11" x14ac:dyDescent="0.2">
      <c r="A170" s="88" t="s">
        <v>828</v>
      </c>
      <c r="B170" s="88" t="s">
        <v>319</v>
      </c>
      <c r="C170" s="88" t="s">
        <v>308</v>
      </c>
      <c r="D170" s="89">
        <v>-63646</v>
      </c>
      <c r="E170" s="89">
        <v>1006525</v>
      </c>
      <c r="F170" s="89">
        <v>989082</v>
      </c>
      <c r="G170" s="89">
        <v>-46203</v>
      </c>
      <c r="H170" s="90" t="s">
        <v>830</v>
      </c>
      <c r="I170" s="91"/>
      <c r="J170" s="94">
        <f>G171+G184+G185</f>
        <v>-216462</v>
      </c>
      <c r="K170" t="s">
        <v>5384</v>
      </c>
    </row>
    <row r="171" spans="1:11" x14ac:dyDescent="0.2">
      <c r="A171" s="88" t="s">
        <v>828</v>
      </c>
      <c r="B171" s="88" t="s">
        <v>343</v>
      </c>
      <c r="C171" s="88" t="s">
        <v>308</v>
      </c>
      <c r="D171" s="89">
        <v>-212151</v>
      </c>
      <c r="E171" s="89">
        <v>3164998</v>
      </c>
      <c r="F171" s="89">
        <v>3106856</v>
      </c>
      <c r="G171" s="89">
        <v>-154009</v>
      </c>
      <c r="H171" s="90" t="s">
        <v>831</v>
      </c>
      <c r="I171" s="91"/>
      <c r="J171" s="94">
        <f>G165+G181-G178</f>
        <v>-1025857.4300000002</v>
      </c>
      <c r="K171" t="s">
        <v>5385</v>
      </c>
    </row>
    <row r="172" spans="1:11" x14ac:dyDescent="0.2">
      <c r="A172" s="88" t="s">
        <v>832</v>
      </c>
      <c r="B172" s="88" t="s">
        <v>307</v>
      </c>
      <c r="C172" s="88" t="s">
        <v>308</v>
      </c>
      <c r="D172" s="89">
        <v>-415543.72</v>
      </c>
      <c r="E172" s="89">
        <v>12990036.220000001</v>
      </c>
      <c r="F172" s="89">
        <v>13201637.93</v>
      </c>
      <c r="G172" s="89">
        <v>-627145.43000000005</v>
      </c>
      <c r="H172" s="90" t="s">
        <v>833</v>
      </c>
      <c r="I172" s="91"/>
    </row>
    <row r="173" spans="1:11" x14ac:dyDescent="0.2">
      <c r="A173" s="88" t="s">
        <v>832</v>
      </c>
      <c r="B173" s="88" t="s">
        <v>380</v>
      </c>
      <c r="C173" s="88" t="s">
        <v>308</v>
      </c>
      <c r="D173" s="89"/>
      <c r="E173" s="89">
        <v>463299.8</v>
      </c>
      <c r="F173" s="89">
        <v>463299.8</v>
      </c>
      <c r="G173" s="89"/>
      <c r="H173" s="90" t="s">
        <v>834</v>
      </c>
      <c r="I173" s="91"/>
    </row>
    <row r="174" spans="1:11" x14ac:dyDescent="0.2">
      <c r="A174" s="88" t="s">
        <v>832</v>
      </c>
      <c r="B174" s="88" t="s">
        <v>319</v>
      </c>
      <c r="C174" s="88" t="s">
        <v>308</v>
      </c>
      <c r="D174" s="89">
        <v>-16628</v>
      </c>
      <c r="E174" s="89">
        <v>1725112.23</v>
      </c>
      <c r="F174" s="89">
        <v>1721884.23</v>
      </c>
      <c r="G174" s="89">
        <v>-13400</v>
      </c>
      <c r="H174" s="90" t="s">
        <v>835</v>
      </c>
      <c r="I174" s="91"/>
    </row>
    <row r="175" spans="1:11" x14ac:dyDescent="0.2">
      <c r="A175" s="88" t="s">
        <v>832</v>
      </c>
      <c r="B175" s="88" t="s">
        <v>349</v>
      </c>
      <c r="C175" s="88" t="s">
        <v>308</v>
      </c>
      <c r="D175" s="89">
        <v>-5900</v>
      </c>
      <c r="E175" s="89">
        <v>70800</v>
      </c>
      <c r="F175" s="89">
        <v>70800</v>
      </c>
      <c r="G175" s="89">
        <v>-5900</v>
      </c>
      <c r="H175" s="90" t="s">
        <v>836</v>
      </c>
      <c r="I175" s="91"/>
    </row>
    <row r="176" spans="1:11" x14ac:dyDescent="0.2">
      <c r="A176" s="88" t="s">
        <v>832</v>
      </c>
      <c r="B176" s="88" t="s">
        <v>320</v>
      </c>
      <c r="C176" s="88" t="s">
        <v>308</v>
      </c>
      <c r="D176" s="89"/>
      <c r="E176" s="89">
        <v>70000</v>
      </c>
      <c r="F176" s="89">
        <v>70000</v>
      </c>
      <c r="G176" s="89"/>
      <c r="H176" s="90" t="s">
        <v>1063</v>
      </c>
      <c r="I176" s="91"/>
    </row>
    <row r="177" spans="1:9" x14ac:dyDescent="0.2">
      <c r="A177" s="88" t="s">
        <v>832</v>
      </c>
      <c r="B177" s="88" t="s">
        <v>347</v>
      </c>
      <c r="C177" s="88" t="s">
        <v>308</v>
      </c>
      <c r="D177" s="89">
        <v>-210000</v>
      </c>
      <c r="E177" s="89">
        <v>2026488</v>
      </c>
      <c r="F177" s="89">
        <v>1865165</v>
      </c>
      <c r="G177" s="89">
        <v>-48677</v>
      </c>
      <c r="H177" s="90" t="s">
        <v>838</v>
      </c>
      <c r="I177" s="91"/>
    </row>
    <row r="178" spans="1:9" x14ac:dyDescent="0.2">
      <c r="A178" s="88" t="s">
        <v>832</v>
      </c>
      <c r="B178" s="88" t="s">
        <v>822</v>
      </c>
      <c r="C178" s="88" t="s">
        <v>308</v>
      </c>
      <c r="D178" s="89">
        <v>-45449.23</v>
      </c>
      <c r="E178" s="89">
        <v>136976.64000000001</v>
      </c>
      <c r="F178" s="89">
        <v>143143.89000000001</v>
      </c>
      <c r="G178" s="89">
        <v>-51616.480000000003</v>
      </c>
      <c r="H178" s="90" t="s">
        <v>839</v>
      </c>
      <c r="I178" s="91"/>
    </row>
    <row r="179" spans="1:9" x14ac:dyDescent="0.2">
      <c r="A179" s="88" t="s">
        <v>832</v>
      </c>
      <c r="B179" s="88" t="s">
        <v>840</v>
      </c>
      <c r="C179" s="88" t="s">
        <v>308</v>
      </c>
      <c r="D179" s="89"/>
      <c r="E179" s="89">
        <v>19776771.109999999</v>
      </c>
      <c r="F179" s="89">
        <v>19776771.109999999</v>
      </c>
      <c r="G179" s="89"/>
      <c r="H179" s="90" t="s">
        <v>841</v>
      </c>
      <c r="I179" s="91"/>
    </row>
    <row r="180" spans="1:9" x14ac:dyDescent="0.2">
      <c r="A180" s="88" t="s">
        <v>832</v>
      </c>
      <c r="B180" s="88" t="s">
        <v>842</v>
      </c>
      <c r="C180" s="88" t="s">
        <v>308</v>
      </c>
      <c r="D180" s="89">
        <v>-600000</v>
      </c>
      <c r="E180" s="89">
        <v>600000</v>
      </c>
      <c r="F180" s="89"/>
      <c r="G180" s="89"/>
      <c r="H180" s="90" t="s">
        <v>843</v>
      </c>
      <c r="I180" s="91"/>
    </row>
    <row r="181" spans="1:9" x14ac:dyDescent="0.2">
      <c r="A181" s="88" t="s">
        <v>832</v>
      </c>
      <c r="B181" s="88" t="s">
        <v>343</v>
      </c>
      <c r="C181" s="88" t="s">
        <v>308</v>
      </c>
      <c r="D181" s="89">
        <v>-1293520.95</v>
      </c>
      <c r="E181" s="89">
        <v>37859484</v>
      </c>
      <c r="F181" s="89">
        <v>37312701.960000001</v>
      </c>
      <c r="G181" s="89">
        <v>-746738.91</v>
      </c>
      <c r="H181" s="90" t="s">
        <v>844</v>
      </c>
      <c r="I181" s="91"/>
    </row>
    <row r="182" spans="1:9" x14ac:dyDescent="0.2">
      <c r="A182" s="88" t="s">
        <v>845</v>
      </c>
      <c r="B182" s="88" t="s">
        <v>307</v>
      </c>
      <c r="C182" s="88" t="s">
        <v>308</v>
      </c>
      <c r="D182" s="89">
        <v>517180</v>
      </c>
      <c r="E182" s="89">
        <v>1816600</v>
      </c>
      <c r="F182" s="89">
        <v>1911590</v>
      </c>
      <c r="G182" s="89">
        <v>422190</v>
      </c>
      <c r="H182" s="90" t="s">
        <v>846</v>
      </c>
      <c r="I182" s="792" t="s">
        <v>5463</v>
      </c>
    </row>
    <row r="183" spans="1:9" x14ac:dyDescent="0.2">
      <c r="A183" s="88" t="s">
        <v>845</v>
      </c>
      <c r="B183" s="88" t="s">
        <v>343</v>
      </c>
      <c r="C183" s="88" t="s">
        <v>308</v>
      </c>
      <c r="D183" s="89">
        <v>517180</v>
      </c>
      <c r="E183" s="89">
        <v>1816600</v>
      </c>
      <c r="F183" s="89">
        <f>F182</f>
        <v>1911590</v>
      </c>
      <c r="G183" s="89">
        <f>G182</f>
        <v>422190</v>
      </c>
      <c r="H183" s="90" t="s">
        <v>846</v>
      </c>
      <c r="I183" s="91"/>
    </row>
    <row r="184" spans="1:9" x14ac:dyDescent="0.2">
      <c r="A184" s="88" t="s">
        <v>847</v>
      </c>
      <c r="B184" s="88" t="s">
        <v>307</v>
      </c>
      <c r="C184" s="88" t="s">
        <v>308</v>
      </c>
      <c r="D184" s="89">
        <v>-88921</v>
      </c>
      <c r="E184" s="89">
        <v>1242678</v>
      </c>
      <c r="F184" s="89">
        <v>1216030</v>
      </c>
      <c r="G184" s="89">
        <v>-62273</v>
      </c>
      <c r="H184" s="90" t="s">
        <v>710</v>
      </c>
      <c r="I184" s="91"/>
    </row>
    <row r="185" spans="1:9" x14ac:dyDescent="0.2">
      <c r="A185" s="88" t="s">
        <v>847</v>
      </c>
      <c r="B185" s="88" t="s">
        <v>319</v>
      </c>
      <c r="C185" s="88" t="s">
        <v>308</v>
      </c>
      <c r="D185" s="89">
        <v>-225</v>
      </c>
      <c r="E185" s="89">
        <v>41931</v>
      </c>
      <c r="F185" s="89">
        <v>41886</v>
      </c>
      <c r="G185" s="89">
        <v>-180</v>
      </c>
      <c r="H185" s="90" t="s">
        <v>711</v>
      </c>
      <c r="I185" s="91"/>
    </row>
    <row r="186" spans="1:9" x14ac:dyDescent="0.2">
      <c r="A186" s="88" t="s">
        <v>847</v>
      </c>
      <c r="B186" s="88" t="s">
        <v>347</v>
      </c>
      <c r="C186" s="88" t="s">
        <v>308</v>
      </c>
      <c r="D186" s="89">
        <v>2625</v>
      </c>
      <c r="E186" s="89">
        <v>475</v>
      </c>
      <c r="F186" s="89">
        <v>2000</v>
      </c>
      <c r="G186" s="89">
        <v>1100</v>
      </c>
      <c r="H186" s="90" t="s">
        <v>848</v>
      </c>
      <c r="I186" s="91"/>
    </row>
    <row r="187" spans="1:9" x14ac:dyDescent="0.2">
      <c r="A187" s="88" t="s">
        <v>847</v>
      </c>
      <c r="B187" s="88" t="s">
        <v>822</v>
      </c>
      <c r="C187" s="88" t="s">
        <v>308</v>
      </c>
      <c r="D187" s="89"/>
      <c r="E187" s="89">
        <v>206600</v>
      </c>
      <c r="F187" s="89">
        <v>206600</v>
      </c>
      <c r="G187" s="89"/>
      <c r="H187" s="90" t="s">
        <v>713</v>
      </c>
      <c r="I187" s="91"/>
    </row>
    <row r="188" spans="1:9" x14ac:dyDescent="0.2">
      <c r="A188" s="88" t="s">
        <v>847</v>
      </c>
      <c r="B188" s="88" t="s">
        <v>343</v>
      </c>
      <c r="C188" s="88" t="s">
        <v>308</v>
      </c>
      <c r="D188" s="89">
        <v>-86521</v>
      </c>
      <c r="E188" s="89">
        <v>1491684</v>
      </c>
      <c r="F188" s="89">
        <v>1466516</v>
      </c>
      <c r="G188" s="89">
        <v>-61353</v>
      </c>
      <c r="H188" s="90" t="s">
        <v>849</v>
      </c>
      <c r="I188" s="91"/>
    </row>
    <row r="189" spans="1:9" x14ac:dyDescent="0.2">
      <c r="A189" s="88" t="s">
        <v>850</v>
      </c>
      <c r="B189" s="88" t="s">
        <v>319</v>
      </c>
      <c r="C189" s="88" t="s">
        <v>308</v>
      </c>
      <c r="D189" s="89">
        <v>163272.71</v>
      </c>
      <c r="E189" s="89">
        <v>1369546.26</v>
      </c>
      <c r="F189" s="89">
        <v>1435294.63</v>
      </c>
      <c r="G189" s="89">
        <v>97524.34</v>
      </c>
      <c r="H189" s="90" t="s">
        <v>851</v>
      </c>
      <c r="I189" s="91"/>
    </row>
    <row r="190" spans="1:9" x14ac:dyDescent="0.2">
      <c r="A190" s="88" t="s">
        <v>850</v>
      </c>
      <c r="B190" s="88" t="s">
        <v>349</v>
      </c>
      <c r="C190" s="88" t="s">
        <v>308</v>
      </c>
      <c r="D190" s="89">
        <v>364408.94</v>
      </c>
      <c r="E190" s="89">
        <v>556413.87</v>
      </c>
      <c r="F190" s="89">
        <v>663126.81000000006</v>
      </c>
      <c r="G190" s="89">
        <f>D190+E190-F190</f>
        <v>257696</v>
      </c>
      <c r="H190" s="90" t="s">
        <v>5464</v>
      </c>
      <c r="I190" s="792" t="s">
        <v>5463</v>
      </c>
    </row>
    <row r="191" spans="1:9" x14ac:dyDescent="0.2">
      <c r="A191" s="88" t="s">
        <v>850</v>
      </c>
      <c r="B191" s="88" t="s">
        <v>320</v>
      </c>
      <c r="C191" s="88" t="s">
        <v>308</v>
      </c>
      <c r="D191" s="89"/>
      <c r="E191" s="89">
        <v>317400</v>
      </c>
      <c r="F191" s="89">
        <v>58401.599999999999</v>
      </c>
      <c r="G191" s="89">
        <v>258998.39999999999</v>
      </c>
      <c r="H191" s="90" t="s">
        <v>5365</v>
      </c>
      <c r="I191" s="91"/>
    </row>
    <row r="192" spans="1:9" x14ac:dyDescent="0.2">
      <c r="A192" s="88" t="s">
        <v>850</v>
      </c>
      <c r="B192" s="88" t="s">
        <v>321</v>
      </c>
      <c r="C192" s="88" t="s">
        <v>308</v>
      </c>
      <c r="D192" s="89"/>
      <c r="E192" s="89">
        <v>498717.87</v>
      </c>
      <c r="F192" s="89">
        <v>200000</v>
      </c>
      <c r="G192" s="89">
        <f>D192+E192-F192</f>
        <v>298717.87</v>
      </c>
      <c r="H192" s="90" t="s">
        <v>4670</v>
      </c>
      <c r="I192" s="792" t="s">
        <v>5463</v>
      </c>
    </row>
    <row r="193" spans="1:9" x14ac:dyDescent="0.2">
      <c r="A193" s="88" t="s">
        <v>850</v>
      </c>
      <c r="B193" s="88" t="s">
        <v>959</v>
      </c>
      <c r="C193" s="88" t="s">
        <v>308</v>
      </c>
      <c r="D193" s="89">
        <v>106293.6</v>
      </c>
      <c r="E193" s="89"/>
      <c r="F193" s="89">
        <v>106293.6</v>
      </c>
      <c r="G193" s="89"/>
      <c r="H193" s="90" t="s">
        <v>1064</v>
      </c>
      <c r="I193" s="91"/>
    </row>
    <row r="194" spans="1:9" x14ac:dyDescent="0.2">
      <c r="A194" s="88" t="s">
        <v>850</v>
      </c>
      <c r="B194" s="88" t="s">
        <v>853</v>
      </c>
      <c r="C194" s="88" t="s">
        <v>308</v>
      </c>
      <c r="D194" s="89">
        <v>3763.2</v>
      </c>
      <c r="E194" s="89">
        <v>3763.2</v>
      </c>
      <c r="F194" s="89">
        <v>3763.2</v>
      </c>
      <c r="G194" s="89">
        <v>3763.2</v>
      </c>
      <c r="H194" s="90" t="s">
        <v>854</v>
      </c>
      <c r="I194" s="91"/>
    </row>
    <row r="195" spans="1:9" x14ac:dyDescent="0.2">
      <c r="A195" s="88" t="s">
        <v>850</v>
      </c>
      <c r="B195" s="88" t="s">
        <v>822</v>
      </c>
      <c r="C195" s="88" t="s">
        <v>308</v>
      </c>
      <c r="D195" s="89">
        <v>192500</v>
      </c>
      <c r="E195" s="89"/>
      <c r="F195" s="89">
        <v>60000</v>
      </c>
      <c r="G195" s="89">
        <v>132500</v>
      </c>
      <c r="H195" s="90" t="s">
        <v>1292</v>
      </c>
      <c r="I195" s="91"/>
    </row>
    <row r="196" spans="1:9" x14ac:dyDescent="0.2">
      <c r="A196" s="88" t="s">
        <v>850</v>
      </c>
      <c r="B196" s="88" t="s">
        <v>698</v>
      </c>
      <c r="C196" s="88" t="s">
        <v>308</v>
      </c>
      <c r="D196" s="89">
        <v>95122</v>
      </c>
      <c r="E196" s="89"/>
      <c r="F196" s="89">
        <v>28536.6</v>
      </c>
      <c r="G196" s="89">
        <v>66585.399999999994</v>
      </c>
      <c r="H196" s="90" t="s">
        <v>1293</v>
      </c>
      <c r="I196" s="91"/>
    </row>
    <row r="197" spans="1:9" x14ac:dyDescent="0.2">
      <c r="A197" s="88" t="s">
        <v>850</v>
      </c>
      <c r="B197" s="88" t="s">
        <v>343</v>
      </c>
      <c r="C197" s="88" t="s">
        <v>308</v>
      </c>
      <c r="D197" s="89">
        <v>925360.45</v>
      </c>
      <c r="E197" s="89">
        <v>2745841.2</v>
      </c>
      <c r="F197" s="89">
        <v>2555416.44</v>
      </c>
      <c r="G197" s="89">
        <v>1115785.21</v>
      </c>
      <c r="H197" s="90" t="s">
        <v>855</v>
      </c>
      <c r="I197" s="792" t="s">
        <v>5463</v>
      </c>
    </row>
    <row r="198" spans="1:9" x14ac:dyDescent="0.2">
      <c r="A198" s="388" t="s">
        <v>1065</v>
      </c>
      <c r="B198" s="388" t="s">
        <v>822</v>
      </c>
      <c r="C198" s="388" t="s">
        <v>1047</v>
      </c>
      <c r="D198" s="389">
        <v>1025567</v>
      </c>
      <c r="E198" s="389">
        <v>1170110</v>
      </c>
      <c r="F198" s="389">
        <v>1101280</v>
      </c>
      <c r="G198" s="389">
        <v>1094397</v>
      </c>
      <c r="H198" s="390" t="s">
        <v>1048</v>
      </c>
    </row>
    <row r="199" spans="1:9" x14ac:dyDescent="0.2">
      <c r="A199" s="88" t="s">
        <v>1065</v>
      </c>
      <c r="B199" s="88" t="s">
        <v>822</v>
      </c>
      <c r="C199" s="88" t="s">
        <v>308</v>
      </c>
      <c r="D199" s="89">
        <v>1025567</v>
      </c>
      <c r="E199" s="89">
        <v>1170110</v>
      </c>
      <c r="F199" s="89">
        <v>1101280</v>
      </c>
      <c r="G199" s="89">
        <v>1094397</v>
      </c>
      <c r="H199" s="90" t="s">
        <v>1066</v>
      </c>
      <c r="I199" s="91"/>
    </row>
    <row r="200" spans="1:9" x14ac:dyDescent="0.2">
      <c r="A200" s="388" t="s">
        <v>1065</v>
      </c>
      <c r="B200" s="388" t="s">
        <v>840</v>
      </c>
      <c r="C200" s="388" t="s">
        <v>883</v>
      </c>
      <c r="E200" s="389">
        <v>55440</v>
      </c>
      <c r="F200" s="389">
        <v>55440</v>
      </c>
      <c r="H200" s="390" t="s">
        <v>1041</v>
      </c>
    </row>
    <row r="201" spans="1:9" x14ac:dyDescent="0.2">
      <c r="A201" s="88" t="s">
        <v>1065</v>
      </c>
      <c r="B201" s="88" t="s">
        <v>840</v>
      </c>
      <c r="C201" s="88" t="s">
        <v>308</v>
      </c>
      <c r="D201" s="89"/>
      <c r="E201" s="89">
        <v>55440</v>
      </c>
      <c r="F201" s="89">
        <v>55440</v>
      </c>
      <c r="G201" s="89"/>
      <c r="H201" s="90" t="s">
        <v>1067</v>
      </c>
      <c r="I201" s="91"/>
    </row>
    <row r="202" spans="1:9" x14ac:dyDescent="0.2">
      <c r="A202" s="88" t="s">
        <v>1065</v>
      </c>
      <c r="B202" s="88" t="s">
        <v>343</v>
      </c>
      <c r="C202" s="88" t="s">
        <v>308</v>
      </c>
      <c r="D202" s="89">
        <v>1025567</v>
      </c>
      <c r="E202" s="89">
        <v>1225550</v>
      </c>
      <c r="F202" s="89">
        <v>1156720</v>
      </c>
      <c r="G202" s="89">
        <v>1094397</v>
      </c>
      <c r="H202" s="90" t="s">
        <v>1068</v>
      </c>
      <c r="I202" s="91"/>
    </row>
    <row r="203" spans="1:9" x14ac:dyDescent="0.2">
      <c r="A203" s="88" t="s">
        <v>608</v>
      </c>
      <c r="B203" s="88" t="s">
        <v>307</v>
      </c>
      <c r="C203" s="88" t="s">
        <v>308</v>
      </c>
      <c r="D203" s="89">
        <v>64079.17</v>
      </c>
      <c r="E203" s="89">
        <v>1812519</v>
      </c>
      <c r="F203" s="89">
        <v>1506587.45</v>
      </c>
      <c r="G203" s="89">
        <v>370010.72</v>
      </c>
      <c r="H203" s="90" t="s">
        <v>609</v>
      </c>
      <c r="I203" s="91"/>
    </row>
    <row r="204" spans="1:9" x14ac:dyDescent="0.2">
      <c r="A204" s="88" t="s">
        <v>608</v>
      </c>
      <c r="B204" s="88" t="s">
        <v>343</v>
      </c>
      <c r="C204" s="88" t="s">
        <v>308</v>
      </c>
      <c r="D204" s="89">
        <v>64079.17</v>
      </c>
      <c r="E204" s="89">
        <v>1812519</v>
      </c>
      <c r="F204" s="89">
        <v>1506587.45</v>
      </c>
      <c r="G204" s="89">
        <v>370010.72</v>
      </c>
      <c r="H204" s="90" t="s">
        <v>609</v>
      </c>
      <c r="I204" s="91"/>
    </row>
    <row r="205" spans="1:9" x14ac:dyDescent="0.2">
      <c r="A205" s="88" t="s">
        <v>856</v>
      </c>
      <c r="B205" s="88" t="s">
        <v>307</v>
      </c>
      <c r="C205" s="88" t="s">
        <v>308</v>
      </c>
      <c r="D205" s="89">
        <v>-250447.25</v>
      </c>
      <c r="E205" s="89">
        <v>319047.34000000003</v>
      </c>
      <c r="F205" s="89">
        <v>321099.17</v>
      </c>
      <c r="G205" s="89">
        <f>D205-F205+E205</f>
        <v>-252499.0799999999</v>
      </c>
      <c r="H205" s="90" t="s">
        <v>857</v>
      </c>
      <c r="I205" s="792" t="s">
        <v>5463</v>
      </c>
    </row>
    <row r="206" spans="1:9" x14ac:dyDescent="0.2">
      <c r="A206" s="388" t="s">
        <v>856</v>
      </c>
      <c r="B206" s="388" t="s">
        <v>319</v>
      </c>
      <c r="C206" s="388" t="s">
        <v>1043</v>
      </c>
      <c r="E206" s="389">
        <v>2006.9</v>
      </c>
      <c r="F206" s="389">
        <v>2006.9</v>
      </c>
      <c r="H206" s="390" t="s">
        <v>1044</v>
      </c>
    </row>
    <row r="207" spans="1:9" x14ac:dyDescent="0.2">
      <c r="A207" s="88" t="s">
        <v>856</v>
      </c>
      <c r="B207" s="88" t="s">
        <v>319</v>
      </c>
      <c r="C207" s="88" t="s">
        <v>308</v>
      </c>
      <c r="D207" s="89"/>
      <c r="E207" s="89">
        <v>2006.9</v>
      </c>
      <c r="F207" s="89">
        <v>2006.9</v>
      </c>
      <c r="G207" s="89"/>
      <c r="H207" s="90" t="s">
        <v>1070</v>
      </c>
      <c r="I207" s="91"/>
    </row>
    <row r="208" spans="1:9" x14ac:dyDescent="0.2">
      <c r="A208" s="388" t="s">
        <v>856</v>
      </c>
      <c r="B208" s="388" t="s">
        <v>349</v>
      </c>
      <c r="C208" s="388" t="s">
        <v>1047</v>
      </c>
      <c r="D208" s="389">
        <v>-64000</v>
      </c>
      <c r="F208" s="389">
        <v>384000</v>
      </c>
      <c r="G208" s="389">
        <v>-448000</v>
      </c>
      <c r="H208" s="390" t="s">
        <v>1048</v>
      </c>
    </row>
    <row r="209" spans="1:9" x14ac:dyDescent="0.2">
      <c r="A209" s="388" t="s">
        <v>856</v>
      </c>
      <c r="B209" s="388" t="s">
        <v>349</v>
      </c>
      <c r="C209" s="388" t="s">
        <v>484</v>
      </c>
      <c r="D209" s="389">
        <v>-359.21</v>
      </c>
      <c r="E209" s="389">
        <v>359.21</v>
      </c>
      <c r="H209" s="390" t="s">
        <v>1054</v>
      </c>
    </row>
    <row r="210" spans="1:9" x14ac:dyDescent="0.2">
      <c r="A210" s="88" t="s">
        <v>856</v>
      </c>
      <c r="B210" s="88" t="s">
        <v>349</v>
      </c>
      <c r="C210" s="88" t="s">
        <v>308</v>
      </c>
      <c r="D210" s="89">
        <v>-64359.21</v>
      </c>
      <c r="E210" s="89">
        <v>359.21</v>
      </c>
      <c r="F210" s="89">
        <v>384000</v>
      </c>
      <c r="G210" s="89">
        <v>-448000</v>
      </c>
      <c r="H210" s="90" t="s">
        <v>1071</v>
      </c>
      <c r="I210" s="91"/>
    </row>
    <row r="211" spans="1:9" x14ac:dyDescent="0.2">
      <c r="A211" s="88" t="s">
        <v>856</v>
      </c>
      <c r="B211" s="88" t="s">
        <v>347</v>
      </c>
      <c r="C211" s="88" t="s">
        <v>308</v>
      </c>
      <c r="D211" s="89">
        <v>-1504535</v>
      </c>
      <c r="E211" s="89">
        <v>1856140</v>
      </c>
      <c r="F211" s="89">
        <v>2000000</v>
      </c>
      <c r="G211" s="89">
        <v>-1648395</v>
      </c>
      <c r="H211" s="90" t="s">
        <v>610</v>
      </c>
      <c r="I211" s="91"/>
    </row>
    <row r="212" spans="1:9" x14ac:dyDescent="0.2">
      <c r="A212" s="88" t="s">
        <v>856</v>
      </c>
      <c r="B212" s="88" t="s">
        <v>343</v>
      </c>
      <c r="C212" s="88" t="s">
        <v>308</v>
      </c>
      <c r="D212" s="89">
        <f>D211+D210+D207+D205</f>
        <v>-1819341.46</v>
      </c>
      <c r="E212" s="89">
        <f>E211+E210+E207+E205</f>
        <v>2177553.4499999997</v>
      </c>
      <c r="F212" s="89">
        <f>F211+F210+F207+F205</f>
        <v>2707106.07</v>
      </c>
      <c r="G212" s="89">
        <f>G211+G210+G207+G205</f>
        <v>-2348894.08</v>
      </c>
      <c r="H212" s="90" t="s">
        <v>857</v>
      </c>
      <c r="I212" s="792" t="s">
        <v>5463</v>
      </c>
    </row>
    <row r="213" spans="1:9" x14ac:dyDescent="0.2">
      <c r="A213" s="88" t="s">
        <v>973</v>
      </c>
      <c r="B213" s="88" t="s">
        <v>1072</v>
      </c>
      <c r="C213" s="88" t="s">
        <v>308</v>
      </c>
      <c r="D213" s="89"/>
      <c r="E213" s="89">
        <v>972.5</v>
      </c>
      <c r="F213" s="89">
        <v>972.5</v>
      </c>
      <c r="G213" s="89"/>
      <c r="H213" s="90" t="s">
        <v>1073</v>
      </c>
      <c r="I213" s="91"/>
    </row>
    <row r="214" spans="1:9" x14ac:dyDescent="0.2">
      <c r="A214" s="88" t="s">
        <v>973</v>
      </c>
      <c r="B214" s="88" t="s">
        <v>343</v>
      </c>
      <c r="C214" s="88" t="s">
        <v>308</v>
      </c>
      <c r="D214" s="89"/>
      <c r="E214" s="89">
        <v>972.5</v>
      </c>
      <c r="F214" s="89">
        <v>972.5</v>
      </c>
      <c r="G214" s="89"/>
      <c r="H214" s="90" t="s">
        <v>1074</v>
      </c>
      <c r="I214" s="91"/>
    </row>
    <row r="215" spans="1:9" x14ac:dyDescent="0.2">
      <c r="A215" s="88" t="s">
        <v>1075</v>
      </c>
      <c r="B215" s="88" t="s">
        <v>343</v>
      </c>
      <c r="C215" s="88" t="s">
        <v>308</v>
      </c>
      <c r="D215" s="89">
        <f>D212+D214+D204+D202+D197+D188+D183+D181+D171+D168+D165+D161+D156+D153+D147+D144+D139+D134</f>
        <v>-9372.2900000000373</v>
      </c>
      <c r="E215" s="89">
        <f>E212+E204+E202+E197+E188+E183+E181+E171+E168+E165+E161+E153+E147+E144+E139+E134+E156+E214</f>
        <v>113144058.89</v>
      </c>
      <c r="F215" s="89">
        <f>F214+F212+F204+F202+F197+F188+F183+F181+F171+F168+F165+F161+F156+F153+F147+F144+F139+F134</f>
        <v>112478146.25999999</v>
      </c>
      <c r="G215" s="89">
        <f>G214+G204+G202+G197+G188+G183+G181+G171+G168+G165+G161+G156+G153+G147+G144+G139+G134+G212</f>
        <v>656540.33999999939</v>
      </c>
      <c r="H215" s="90" t="s">
        <v>1076</v>
      </c>
      <c r="I215" s="91"/>
    </row>
    <row r="216" spans="1:9" x14ac:dyDescent="0.2">
      <c r="A216" s="88" t="s">
        <v>859</v>
      </c>
      <c r="B216" s="88" t="s">
        <v>307</v>
      </c>
      <c r="C216" s="88" t="s">
        <v>308</v>
      </c>
      <c r="D216" s="89">
        <v>-90932002</v>
      </c>
      <c r="E216" s="89"/>
      <c r="F216" s="89"/>
      <c r="G216" s="89">
        <v>-90932002</v>
      </c>
      <c r="H216" s="90" t="s">
        <v>860</v>
      </c>
      <c r="I216" s="91"/>
    </row>
    <row r="217" spans="1:9" x14ac:dyDescent="0.2">
      <c r="A217" s="88" t="s">
        <v>859</v>
      </c>
      <c r="B217" s="88" t="s">
        <v>343</v>
      </c>
      <c r="C217" s="88" t="s">
        <v>308</v>
      </c>
      <c r="D217" s="89">
        <v>-90932002</v>
      </c>
      <c r="E217" s="89"/>
      <c r="F217" s="89"/>
      <c r="G217" s="89">
        <v>-90932002</v>
      </c>
      <c r="H217" s="90" t="s">
        <v>861</v>
      </c>
      <c r="I217" s="91"/>
    </row>
    <row r="218" spans="1:9" x14ac:dyDescent="0.2">
      <c r="A218" s="88" t="s">
        <v>337</v>
      </c>
      <c r="B218" s="88" t="s">
        <v>307</v>
      </c>
      <c r="C218" s="88" t="s">
        <v>308</v>
      </c>
      <c r="D218" s="89">
        <v>-1293239.8700000001</v>
      </c>
      <c r="E218" s="89"/>
      <c r="F218" s="89">
        <v>296980.77</v>
      </c>
      <c r="G218" s="89">
        <v>-1590220.64</v>
      </c>
      <c r="H218" s="90" t="s">
        <v>862</v>
      </c>
      <c r="I218" s="91"/>
    </row>
    <row r="219" spans="1:9" x14ac:dyDescent="0.2">
      <c r="A219" s="88" t="s">
        <v>337</v>
      </c>
      <c r="B219" s="88" t="s">
        <v>343</v>
      </c>
      <c r="C219" s="88" t="s">
        <v>308</v>
      </c>
      <c r="D219" s="89">
        <v>-1293239.8700000001</v>
      </c>
      <c r="E219" s="89"/>
      <c r="F219" s="89">
        <v>296980.77</v>
      </c>
      <c r="G219" s="89">
        <v>-1590220.64</v>
      </c>
      <c r="H219" s="90" t="s">
        <v>862</v>
      </c>
      <c r="I219" s="91"/>
    </row>
    <row r="220" spans="1:9" x14ac:dyDescent="0.2">
      <c r="A220" s="88" t="s">
        <v>338</v>
      </c>
      <c r="B220" s="88" t="s">
        <v>1080</v>
      </c>
      <c r="C220" s="88" t="s">
        <v>308</v>
      </c>
      <c r="D220" s="89">
        <v>-1766500.14</v>
      </c>
      <c r="E220" s="89"/>
      <c r="F220" s="89"/>
      <c r="G220" s="89">
        <v>-1766500.14</v>
      </c>
      <c r="H220" s="90" t="s">
        <v>1081</v>
      </c>
      <c r="I220" s="91"/>
    </row>
    <row r="221" spans="1:9" x14ac:dyDescent="0.2">
      <c r="A221" s="88" t="s">
        <v>338</v>
      </c>
      <c r="B221" s="88" t="s">
        <v>883</v>
      </c>
      <c r="C221" s="88" t="s">
        <v>308</v>
      </c>
      <c r="D221" s="89">
        <v>-5295219.95</v>
      </c>
      <c r="E221" s="89"/>
      <c r="F221" s="89"/>
      <c r="G221" s="89">
        <v>-5295219.95</v>
      </c>
      <c r="H221" s="90" t="s">
        <v>1294</v>
      </c>
      <c r="I221" s="91"/>
    </row>
    <row r="222" spans="1:9" x14ac:dyDescent="0.2">
      <c r="A222" s="88" t="s">
        <v>338</v>
      </c>
      <c r="B222" s="88" t="s">
        <v>4671</v>
      </c>
      <c r="C222" s="88" t="s">
        <v>308</v>
      </c>
      <c r="D222" s="89">
        <v>-5478641.1600000001</v>
      </c>
      <c r="E222" s="89"/>
      <c r="F222" s="89"/>
      <c r="G222" s="89">
        <v>-5478641.1600000001</v>
      </c>
      <c r="H222" s="90" t="s">
        <v>4672</v>
      </c>
      <c r="I222" s="91"/>
    </row>
    <row r="223" spans="1:9" x14ac:dyDescent="0.2">
      <c r="A223" s="88" t="s">
        <v>338</v>
      </c>
      <c r="B223" s="88" t="s">
        <v>5366</v>
      </c>
      <c r="C223" s="88" t="s">
        <v>308</v>
      </c>
      <c r="D223" s="89"/>
      <c r="E223" s="89"/>
      <c r="F223" s="89">
        <v>5642634.7199999997</v>
      </c>
      <c r="G223" s="89">
        <v>-5642634.7199999997</v>
      </c>
      <c r="H223" s="90" t="s">
        <v>5367</v>
      </c>
      <c r="I223" s="91"/>
    </row>
    <row r="224" spans="1:9" x14ac:dyDescent="0.2">
      <c r="A224" s="88" t="s">
        <v>338</v>
      </c>
      <c r="B224" s="88" t="s">
        <v>343</v>
      </c>
      <c r="C224" s="88" t="s">
        <v>308</v>
      </c>
      <c r="D224" s="89">
        <v>-12540361.25</v>
      </c>
      <c r="E224" s="89"/>
      <c r="F224" s="89">
        <v>5642634.7199999997</v>
      </c>
      <c r="G224" s="89">
        <v>-18182995.969999999</v>
      </c>
      <c r="H224" s="90" t="s">
        <v>865</v>
      </c>
      <c r="I224" s="91"/>
    </row>
    <row r="225" spans="1:10" x14ac:dyDescent="0.2">
      <c r="A225" s="88" t="s">
        <v>872</v>
      </c>
      <c r="B225" s="88" t="s">
        <v>307</v>
      </c>
      <c r="C225" s="88" t="s">
        <v>308</v>
      </c>
      <c r="D225" s="89">
        <v>-5939615.4900000002</v>
      </c>
      <c r="E225" s="89">
        <v>5939615.4900000002</v>
      </c>
      <c r="F225" s="89"/>
      <c r="G225" s="89"/>
      <c r="H225" s="90" t="s">
        <v>873</v>
      </c>
      <c r="I225" s="91"/>
    </row>
    <row r="226" spans="1:10" ht="13.5" thickBot="1" x14ac:dyDescent="0.25">
      <c r="A226" s="88" t="s">
        <v>872</v>
      </c>
      <c r="B226" s="88" t="s">
        <v>343</v>
      </c>
      <c r="C226" s="88" t="s">
        <v>308</v>
      </c>
      <c r="D226" s="89">
        <v>-5939615.4900000002</v>
      </c>
      <c r="E226" s="89">
        <v>5939615.4900000002</v>
      </c>
      <c r="F226" s="89"/>
      <c r="G226" s="89"/>
      <c r="H226" s="90" t="s">
        <v>874</v>
      </c>
      <c r="I226" s="91"/>
    </row>
    <row r="227" spans="1:10" x14ac:dyDescent="0.2">
      <c r="A227" s="456" t="s">
        <v>875</v>
      </c>
      <c r="B227" s="457" t="s">
        <v>307</v>
      </c>
      <c r="C227" s="457" t="s">
        <v>308</v>
      </c>
      <c r="D227" s="458">
        <v>-607494.18999999994</v>
      </c>
      <c r="E227" s="458">
        <v>4421425.91</v>
      </c>
      <c r="F227" s="458">
        <v>4498035.66</v>
      </c>
      <c r="G227" s="477">
        <v>-684103.94</v>
      </c>
      <c r="H227" s="589" t="s">
        <v>876</v>
      </c>
      <c r="I227" s="404">
        <f>G227</f>
        <v>-684103.94</v>
      </c>
      <c r="J227" t="s">
        <v>1124</v>
      </c>
    </row>
    <row r="228" spans="1:10" x14ac:dyDescent="0.2">
      <c r="A228" s="461" t="s">
        <v>875</v>
      </c>
      <c r="B228" s="88" t="s">
        <v>387</v>
      </c>
      <c r="C228" s="88" t="s">
        <v>308</v>
      </c>
      <c r="D228" s="89">
        <v>37053.480000000003</v>
      </c>
      <c r="E228" s="89">
        <v>283376.24</v>
      </c>
      <c r="F228" s="89">
        <v>277334.96999999997</v>
      </c>
      <c r="G228" s="89">
        <v>43094.75</v>
      </c>
      <c r="H228" s="590" t="s">
        <v>877</v>
      </c>
      <c r="I228" s="482">
        <f>G229+G232</f>
        <v>-1026742.02</v>
      </c>
      <c r="J228" t="s">
        <v>5343</v>
      </c>
    </row>
    <row r="229" spans="1:10" x14ac:dyDescent="0.2">
      <c r="A229" s="461" t="s">
        <v>875</v>
      </c>
      <c r="B229" s="88" t="s">
        <v>319</v>
      </c>
      <c r="C229" s="88" t="s">
        <v>308</v>
      </c>
      <c r="D229" s="89">
        <v>-877485</v>
      </c>
      <c r="E229" s="89">
        <v>1028245</v>
      </c>
      <c r="F229" s="89">
        <v>1077460</v>
      </c>
      <c r="G229" s="478">
        <v>-926700</v>
      </c>
      <c r="H229" s="590" t="s">
        <v>1082</v>
      </c>
      <c r="I229" s="547">
        <f>G230</f>
        <v>-1365257.8</v>
      </c>
      <c r="J229" t="s">
        <v>1125</v>
      </c>
    </row>
    <row r="230" spans="1:10" x14ac:dyDescent="0.2">
      <c r="A230" s="461" t="s">
        <v>875</v>
      </c>
      <c r="B230" s="88" t="s">
        <v>347</v>
      </c>
      <c r="C230" s="88" t="s">
        <v>308</v>
      </c>
      <c r="D230" s="89">
        <v>-1321798.78</v>
      </c>
      <c r="E230" s="89">
        <v>2285101.19</v>
      </c>
      <c r="F230" s="89">
        <v>2328560.21</v>
      </c>
      <c r="G230" s="658">
        <v>-1365257.8</v>
      </c>
      <c r="H230" s="590" t="s">
        <v>613</v>
      </c>
      <c r="I230" s="91"/>
    </row>
    <row r="231" spans="1:10" x14ac:dyDescent="0.2">
      <c r="A231" s="461" t="s">
        <v>875</v>
      </c>
      <c r="B231" s="88" t="s">
        <v>971</v>
      </c>
      <c r="C231" s="88" t="s">
        <v>308</v>
      </c>
      <c r="D231" s="89">
        <v>80629.73</v>
      </c>
      <c r="E231" s="89">
        <v>146699.29</v>
      </c>
      <c r="F231" s="89">
        <v>141317.78</v>
      </c>
      <c r="G231" s="89">
        <v>86011.24</v>
      </c>
      <c r="H231" s="590" t="s">
        <v>4673</v>
      </c>
      <c r="I231" s="91"/>
    </row>
    <row r="232" spans="1:10" x14ac:dyDescent="0.2">
      <c r="A232" s="461" t="s">
        <v>875</v>
      </c>
      <c r="B232" s="88" t="s">
        <v>822</v>
      </c>
      <c r="C232" s="88" t="s">
        <v>308</v>
      </c>
      <c r="D232" s="89">
        <v>-34315.78</v>
      </c>
      <c r="E232" s="89">
        <v>93252.47</v>
      </c>
      <c r="F232" s="89">
        <v>158978.71</v>
      </c>
      <c r="G232" s="478">
        <v>-100042.02</v>
      </c>
      <c r="H232" s="590" t="s">
        <v>1083</v>
      </c>
      <c r="I232" s="91"/>
    </row>
    <row r="233" spans="1:10" ht="13.5" thickBot="1" x14ac:dyDescent="0.25">
      <c r="A233" s="463" t="s">
        <v>875</v>
      </c>
      <c r="B233" s="464" t="s">
        <v>343</v>
      </c>
      <c r="C233" s="464" t="s">
        <v>308</v>
      </c>
      <c r="D233" s="465">
        <v>-2723410.54</v>
      </c>
      <c r="E233" s="465">
        <v>8258100.0999999996</v>
      </c>
      <c r="F233" s="465">
        <v>8481687.3300000001</v>
      </c>
      <c r="G233" s="465">
        <v>-2946997.77</v>
      </c>
      <c r="H233" s="591" t="s">
        <v>878</v>
      </c>
      <c r="I233" s="91"/>
    </row>
    <row r="234" spans="1:10" x14ac:dyDescent="0.2">
      <c r="A234" s="88" t="s">
        <v>879</v>
      </c>
      <c r="B234" s="88" t="s">
        <v>307</v>
      </c>
      <c r="C234" s="88" t="s">
        <v>308</v>
      </c>
      <c r="D234" s="89">
        <v>-4606518</v>
      </c>
      <c r="E234" s="89">
        <v>7902262</v>
      </c>
      <c r="F234" s="89">
        <v>8241500</v>
      </c>
      <c r="G234" s="89">
        <v>-4945756</v>
      </c>
      <c r="H234" s="90" t="s">
        <v>880</v>
      </c>
      <c r="I234" s="91"/>
    </row>
    <row r="235" spans="1:10" x14ac:dyDescent="0.2">
      <c r="A235" s="88" t="s">
        <v>879</v>
      </c>
      <c r="B235" s="88" t="s">
        <v>387</v>
      </c>
      <c r="C235" s="88" t="s">
        <v>308</v>
      </c>
      <c r="D235" s="89">
        <v>554926.37</v>
      </c>
      <c r="E235" s="89">
        <v>107026.16</v>
      </c>
      <c r="F235" s="89">
        <v>380015.85</v>
      </c>
      <c r="G235" s="89">
        <v>281936.68</v>
      </c>
      <c r="H235" s="90" t="s">
        <v>881</v>
      </c>
      <c r="I235" s="91"/>
    </row>
    <row r="236" spans="1:10" x14ac:dyDescent="0.2">
      <c r="A236" s="88" t="s">
        <v>879</v>
      </c>
      <c r="B236" s="88" t="s">
        <v>319</v>
      </c>
      <c r="C236" s="88" t="s">
        <v>308</v>
      </c>
      <c r="D236" s="89">
        <v>-13649598</v>
      </c>
      <c r="E236" s="89">
        <v>1684293</v>
      </c>
      <c r="F236" s="89">
        <v>3391321</v>
      </c>
      <c r="G236" s="89">
        <v>-15356626</v>
      </c>
      <c r="H236" s="90" t="s">
        <v>882</v>
      </c>
      <c r="I236" s="91"/>
    </row>
    <row r="237" spans="1:10" x14ac:dyDescent="0.2">
      <c r="A237" s="88" t="s">
        <v>879</v>
      </c>
      <c r="B237" s="88" t="s">
        <v>883</v>
      </c>
      <c r="C237" s="88" t="s">
        <v>308</v>
      </c>
      <c r="D237" s="89">
        <v>1284980</v>
      </c>
      <c r="E237" s="89">
        <v>343446</v>
      </c>
      <c r="F237" s="89">
        <v>154136</v>
      </c>
      <c r="G237" s="89">
        <v>1474290</v>
      </c>
      <c r="H237" s="90" t="s">
        <v>884</v>
      </c>
      <c r="I237" s="91"/>
    </row>
    <row r="238" spans="1:10" x14ac:dyDescent="0.2">
      <c r="A238" s="88" t="s">
        <v>879</v>
      </c>
      <c r="B238" s="88" t="s">
        <v>347</v>
      </c>
      <c r="C238" s="88" t="s">
        <v>308</v>
      </c>
      <c r="D238" s="89">
        <v>-3102122.12</v>
      </c>
      <c r="E238" s="89">
        <v>290738.98</v>
      </c>
      <c r="F238" s="89">
        <v>640021.71</v>
      </c>
      <c r="G238" s="89">
        <v>-3451404.85</v>
      </c>
      <c r="H238" s="90" t="s">
        <v>885</v>
      </c>
      <c r="I238" s="91"/>
    </row>
    <row r="239" spans="1:10" x14ac:dyDescent="0.2">
      <c r="A239" s="88" t="s">
        <v>879</v>
      </c>
      <c r="B239" s="88" t="s">
        <v>822</v>
      </c>
      <c r="C239" s="88" t="s">
        <v>308</v>
      </c>
      <c r="D239" s="89">
        <v>-110470.29</v>
      </c>
      <c r="E239" s="89">
        <v>10887.51</v>
      </c>
      <c r="F239" s="89">
        <v>52969.65</v>
      </c>
      <c r="G239" s="89">
        <v>-152552.43</v>
      </c>
      <c r="H239" s="90" t="s">
        <v>1084</v>
      </c>
      <c r="I239" s="91"/>
    </row>
    <row r="240" spans="1:10" x14ac:dyDescent="0.2">
      <c r="A240" s="88" t="s">
        <v>879</v>
      </c>
      <c r="B240" s="88" t="s">
        <v>343</v>
      </c>
      <c r="C240" s="88" t="s">
        <v>308</v>
      </c>
      <c r="D240" s="89">
        <v>-19628802.039999999</v>
      </c>
      <c r="E240" s="89">
        <v>10338653.65</v>
      </c>
      <c r="F240" s="89">
        <v>12859964.210000001</v>
      </c>
      <c r="G240" s="89">
        <v>-22150112.600000001</v>
      </c>
      <c r="H240" s="90" t="s">
        <v>886</v>
      </c>
      <c r="I240" s="91"/>
    </row>
    <row r="241" spans="1:10" x14ac:dyDescent="0.2">
      <c r="A241" s="88" t="s">
        <v>890</v>
      </c>
      <c r="B241" s="88" t="s">
        <v>307</v>
      </c>
      <c r="C241" s="88" t="s">
        <v>308</v>
      </c>
      <c r="D241" s="89">
        <v>-812300</v>
      </c>
      <c r="E241" s="89">
        <v>812300</v>
      </c>
      <c r="F241" s="89">
        <v>1014272</v>
      </c>
      <c r="G241" s="89">
        <v>-1014272</v>
      </c>
      <c r="H241" s="90" t="s">
        <v>891</v>
      </c>
      <c r="I241" s="91"/>
    </row>
    <row r="242" spans="1:10" x14ac:dyDescent="0.2">
      <c r="A242" s="88" t="s">
        <v>890</v>
      </c>
      <c r="B242" s="88" t="s">
        <v>315</v>
      </c>
      <c r="C242" s="88" t="s">
        <v>308</v>
      </c>
      <c r="D242" s="89">
        <v>-2219000</v>
      </c>
      <c r="E242" s="89">
        <v>2219000</v>
      </c>
      <c r="F242" s="89">
        <v>1656000</v>
      </c>
      <c r="G242" s="89">
        <v>-1656000</v>
      </c>
      <c r="H242" s="90" t="s">
        <v>4674</v>
      </c>
      <c r="I242" s="91"/>
    </row>
    <row r="243" spans="1:10" x14ac:dyDescent="0.2">
      <c r="A243" s="88" t="s">
        <v>890</v>
      </c>
      <c r="B243" s="88" t="s">
        <v>945</v>
      </c>
      <c r="C243" s="88" t="s">
        <v>308</v>
      </c>
      <c r="D243" s="89">
        <v>-675000</v>
      </c>
      <c r="E243" s="89">
        <v>440000</v>
      </c>
      <c r="F243" s="89"/>
      <c r="G243" s="89">
        <f>D243+E243-F243</f>
        <v>-235000</v>
      </c>
      <c r="H243" s="90" t="s">
        <v>4675</v>
      </c>
      <c r="I243" s="91"/>
    </row>
    <row r="244" spans="1:10" x14ac:dyDescent="0.2">
      <c r="A244" s="88" t="s">
        <v>890</v>
      </c>
      <c r="B244" s="88" t="s">
        <v>343</v>
      </c>
      <c r="C244" s="88" t="s">
        <v>308</v>
      </c>
      <c r="D244" s="89">
        <f>D243+D242+D241</f>
        <v>-3706300</v>
      </c>
      <c r="E244" s="89">
        <v>3281300</v>
      </c>
      <c r="F244" s="89">
        <f>F243+F242+F241</f>
        <v>2670272</v>
      </c>
      <c r="G244" s="89">
        <f>D244+E244-F244</f>
        <v>-3095272</v>
      </c>
      <c r="H244" s="90" t="s">
        <v>892</v>
      </c>
      <c r="I244" s="91"/>
    </row>
    <row r="245" spans="1:10" ht="13.5" thickBot="1" x14ac:dyDescent="0.25">
      <c r="A245" s="88" t="s">
        <v>1088</v>
      </c>
      <c r="B245" s="88" t="s">
        <v>343</v>
      </c>
      <c r="C245" s="88" t="s">
        <v>308</v>
      </c>
      <c r="D245" s="89">
        <f>D244+D240+D233+D226+D224+D219+D217</f>
        <v>-136763731.19</v>
      </c>
      <c r="E245" s="89">
        <f>E244+E240+E233+E226+E224+E219+E217</f>
        <v>27817669.240000002</v>
      </c>
      <c r="F245" s="89">
        <f>F244+F240+F233+F226+F224+F219+F217</f>
        <v>29951539.029999997</v>
      </c>
      <c r="G245" s="89">
        <f>G244+G240+G233+G226+G224+G219+G217</f>
        <v>-138897600.98000002</v>
      </c>
      <c r="H245" s="90" t="s">
        <v>1089</v>
      </c>
      <c r="I245" s="91"/>
    </row>
    <row r="246" spans="1:10" x14ac:dyDescent="0.2">
      <c r="A246" s="467" t="s">
        <v>893</v>
      </c>
      <c r="B246" s="468" t="s">
        <v>347</v>
      </c>
      <c r="C246" s="468" t="s">
        <v>307</v>
      </c>
      <c r="D246" s="469"/>
      <c r="E246" s="469">
        <v>2202879.35</v>
      </c>
      <c r="F246" s="469"/>
      <c r="G246" s="469">
        <v>2202879.35</v>
      </c>
      <c r="H246" s="592" t="s">
        <v>1040</v>
      </c>
      <c r="I246" s="601">
        <f>G252+G257</f>
        <v>9190744.1099999994</v>
      </c>
      <c r="J246" t="s">
        <v>1124</v>
      </c>
    </row>
    <row r="247" spans="1:10" x14ac:dyDescent="0.2">
      <c r="A247" s="473" t="s">
        <v>893</v>
      </c>
      <c r="B247" s="388" t="s">
        <v>347</v>
      </c>
      <c r="C247" s="388" t="s">
        <v>316</v>
      </c>
      <c r="E247" s="389">
        <v>10373.73</v>
      </c>
      <c r="G247" s="389">
        <v>10373.73</v>
      </c>
      <c r="H247" s="593" t="s">
        <v>1014</v>
      </c>
      <c r="I247" s="735">
        <f>G261+G265</f>
        <v>452200</v>
      </c>
      <c r="J247" t="s">
        <v>5954</v>
      </c>
    </row>
    <row r="248" spans="1:10" x14ac:dyDescent="0.2">
      <c r="A248" s="473" t="s">
        <v>893</v>
      </c>
      <c r="B248" s="388" t="s">
        <v>347</v>
      </c>
      <c r="C248" s="388" t="s">
        <v>883</v>
      </c>
      <c r="E248" s="389">
        <v>106211.29</v>
      </c>
      <c r="G248" s="389">
        <v>106211.29</v>
      </c>
      <c r="H248" s="593" t="s">
        <v>1041</v>
      </c>
      <c r="I248" s="528">
        <f>G270</f>
        <v>137870</v>
      </c>
      <c r="J248" t="s">
        <v>1125</v>
      </c>
    </row>
    <row r="249" spans="1:10" x14ac:dyDescent="0.2">
      <c r="A249" s="473" t="s">
        <v>893</v>
      </c>
      <c r="B249" s="388" t="s">
        <v>347</v>
      </c>
      <c r="C249" s="388" t="s">
        <v>347</v>
      </c>
      <c r="E249" s="389">
        <v>178958.44</v>
      </c>
      <c r="G249" s="389">
        <v>178958.44</v>
      </c>
      <c r="H249" s="593" t="s">
        <v>1042</v>
      </c>
      <c r="I249" s="94">
        <f>SUM(I246:I248)</f>
        <v>9780814.1099999994</v>
      </c>
    </row>
    <row r="250" spans="1:10" x14ac:dyDescent="0.2">
      <c r="A250" s="473" t="s">
        <v>893</v>
      </c>
      <c r="B250" s="388" t="s">
        <v>347</v>
      </c>
      <c r="C250" s="388" t="s">
        <v>1043</v>
      </c>
      <c r="E250" s="389">
        <v>1538</v>
      </c>
      <c r="G250" s="389">
        <v>1538</v>
      </c>
      <c r="H250" s="593" t="s">
        <v>1044</v>
      </c>
    </row>
    <row r="251" spans="1:10" x14ac:dyDescent="0.2">
      <c r="A251" s="473" t="s">
        <v>893</v>
      </c>
      <c r="B251" s="388" t="s">
        <v>347</v>
      </c>
      <c r="C251" s="388" t="s">
        <v>859</v>
      </c>
      <c r="E251" s="389">
        <v>891692.67</v>
      </c>
      <c r="G251" s="389">
        <v>891692.67</v>
      </c>
      <c r="H251" s="593" t="s">
        <v>1046</v>
      </c>
    </row>
    <row r="252" spans="1:10" x14ac:dyDescent="0.2">
      <c r="A252" s="461" t="s">
        <v>893</v>
      </c>
      <c r="B252" s="88" t="s">
        <v>347</v>
      </c>
      <c r="C252" s="88" t="s">
        <v>308</v>
      </c>
      <c r="D252" s="89"/>
      <c r="E252" s="89">
        <v>3391653.48</v>
      </c>
      <c r="F252" s="89"/>
      <c r="G252" s="402">
        <v>3391653.48</v>
      </c>
      <c r="H252" s="590" t="s">
        <v>725</v>
      </c>
      <c r="I252" s="91"/>
    </row>
    <row r="253" spans="1:10" x14ac:dyDescent="0.2">
      <c r="A253" s="473" t="s">
        <v>893</v>
      </c>
      <c r="B253" s="388" t="s">
        <v>947</v>
      </c>
      <c r="C253" s="388" t="s">
        <v>307</v>
      </c>
      <c r="E253" s="389">
        <v>4326908.97</v>
      </c>
      <c r="G253" s="389">
        <v>4326908.97</v>
      </c>
      <c r="H253" s="593" t="s">
        <v>1040</v>
      </c>
    </row>
    <row r="254" spans="1:10" x14ac:dyDescent="0.2">
      <c r="A254" s="473" t="s">
        <v>893</v>
      </c>
      <c r="B254" s="388" t="s">
        <v>947</v>
      </c>
      <c r="C254" s="388" t="s">
        <v>883</v>
      </c>
      <c r="E254" s="389">
        <v>93783.07</v>
      </c>
      <c r="G254" s="389">
        <v>93783.07</v>
      </c>
      <c r="H254" s="593" t="s">
        <v>1041</v>
      </c>
    </row>
    <row r="255" spans="1:10" x14ac:dyDescent="0.2">
      <c r="A255" s="473" t="s">
        <v>893</v>
      </c>
      <c r="B255" s="388" t="s">
        <v>947</v>
      </c>
      <c r="C255" s="388" t="s">
        <v>347</v>
      </c>
      <c r="E255" s="389">
        <v>15864.46</v>
      </c>
      <c r="G255" s="389">
        <v>15864.46</v>
      </c>
      <c r="H255" s="593" t="s">
        <v>1042</v>
      </c>
    </row>
    <row r="256" spans="1:10" x14ac:dyDescent="0.2">
      <c r="A256" s="473" t="s">
        <v>893</v>
      </c>
      <c r="B256" s="388" t="s">
        <v>947</v>
      </c>
      <c r="C256" s="388" t="s">
        <v>859</v>
      </c>
      <c r="E256" s="389">
        <v>1362534.13</v>
      </c>
      <c r="G256" s="389">
        <v>1362534.13</v>
      </c>
      <c r="H256" s="593" t="s">
        <v>1046</v>
      </c>
    </row>
    <row r="257" spans="1:9" x14ac:dyDescent="0.2">
      <c r="A257" s="461" t="s">
        <v>893</v>
      </c>
      <c r="B257" s="88" t="s">
        <v>947</v>
      </c>
      <c r="C257" s="88" t="s">
        <v>308</v>
      </c>
      <c r="D257" s="89"/>
      <c r="E257" s="89">
        <v>5799090.6299999999</v>
      </c>
      <c r="F257" s="89"/>
      <c r="G257" s="402">
        <v>5799090.6299999999</v>
      </c>
      <c r="H257" s="590" t="s">
        <v>726</v>
      </c>
      <c r="I257" s="91"/>
    </row>
    <row r="258" spans="1:9" x14ac:dyDescent="0.2">
      <c r="A258" s="473" t="s">
        <v>893</v>
      </c>
      <c r="B258" s="388" t="s">
        <v>822</v>
      </c>
      <c r="C258" s="388" t="s">
        <v>330</v>
      </c>
      <c r="E258" s="389">
        <v>51500</v>
      </c>
      <c r="G258" s="389">
        <v>51500</v>
      </c>
      <c r="H258" s="593" t="s">
        <v>1069</v>
      </c>
    </row>
    <row r="259" spans="1:9" x14ac:dyDescent="0.2">
      <c r="A259" s="473" t="s">
        <v>893</v>
      </c>
      <c r="B259" s="388" t="s">
        <v>822</v>
      </c>
      <c r="C259" s="388" t="s">
        <v>1047</v>
      </c>
      <c r="E259" s="389">
        <v>388200</v>
      </c>
      <c r="G259" s="389">
        <v>388200</v>
      </c>
      <c r="H259" s="593" t="s">
        <v>1048</v>
      </c>
    </row>
    <row r="260" spans="1:9" x14ac:dyDescent="0.2">
      <c r="A260" s="473" t="s">
        <v>893</v>
      </c>
      <c r="B260" s="388" t="s">
        <v>822</v>
      </c>
      <c r="C260" s="388" t="s">
        <v>859</v>
      </c>
      <c r="E260" s="389">
        <v>600</v>
      </c>
      <c r="G260" s="389">
        <v>600</v>
      </c>
      <c r="H260" s="593" t="s">
        <v>1046</v>
      </c>
    </row>
    <row r="261" spans="1:9" x14ac:dyDescent="0.2">
      <c r="A261" s="461" t="s">
        <v>893</v>
      </c>
      <c r="B261" s="88" t="s">
        <v>822</v>
      </c>
      <c r="C261" s="88" t="s">
        <v>308</v>
      </c>
      <c r="D261" s="89"/>
      <c r="E261" s="89">
        <v>440300</v>
      </c>
      <c r="F261" s="89"/>
      <c r="G261" s="478">
        <v>440300</v>
      </c>
      <c r="H261" s="590" t="s">
        <v>895</v>
      </c>
      <c r="I261" s="91"/>
    </row>
    <row r="262" spans="1:9" x14ac:dyDescent="0.2">
      <c r="A262" s="473" t="s">
        <v>893</v>
      </c>
      <c r="B262" s="388" t="s">
        <v>698</v>
      </c>
      <c r="C262" s="388" t="s">
        <v>307</v>
      </c>
      <c r="E262" s="389">
        <v>2600</v>
      </c>
      <c r="G262" s="389">
        <v>2600</v>
      </c>
      <c r="H262" s="593" t="s">
        <v>1040</v>
      </c>
    </row>
    <row r="263" spans="1:9" x14ac:dyDescent="0.2">
      <c r="A263" s="473" t="s">
        <v>893</v>
      </c>
      <c r="B263" s="388" t="s">
        <v>698</v>
      </c>
      <c r="C263" s="388" t="s">
        <v>859</v>
      </c>
      <c r="E263" s="389">
        <v>6000</v>
      </c>
      <c r="G263" s="389">
        <v>6000</v>
      </c>
      <c r="H263" s="593" t="s">
        <v>1046</v>
      </c>
    </row>
    <row r="264" spans="1:9" x14ac:dyDescent="0.2">
      <c r="A264" s="473" t="s">
        <v>893</v>
      </c>
      <c r="B264" s="388" t="s">
        <v>698</v>
      </c>
      <c r="C264" s="388" t="s">
        <v>1052</v>
      </c>
      <c r="E264" s="389">
        <v>3300</v>
      </c>
      <c r="G264" s="389">
        <v>3300</v>
      </c>
      <c r="H264" s="593" t="s">
        <v>1053</v>
      </c>
    </row>
    <row r="265" spans="1:9" x14ac:dyDescent="0.2">
      <c r="A265" s="461" t="s">
        <v>893</v>
      </c>
      <c r="B265" s="88" t="s">
        <v>698</v>
      </c>
      <c r="C265" s="88" t="s">
        <v>308</v>
      </c>
      <c r="D265" s="89"/>
      <c r="E265" s="89">
        <v>11900</v>
      </c>
      <c r="F265" s="89"/>
      <c r="G265" s="478">
        <v>11900</v>
      </c>
      <c r="H265" s="590" t="s">
        <v>727</v>
      </c>
      <c r="I265" s="91"/>
    </row>
    <row r="266" spans="1:9" x14ac:dyDescent="0.2">
      <c r="A266" s="473" t="s">
        <v>893</v>
      </c>
      <c r="B266" s="388" t="s">
        <v>840</v>
      </c>
      <c r="C266" s="388" t="s">
        <v>307</v>
      </c>
      <c r="E266" s="389">
        <v>41887</v>
      </c>
      <c r="G266" s="389">
        <v>41887</v>
      </c>
      <c r="H266" s="593" t="s">
        <v>1040</v>
      </c>
    </row>
    <row r="267" spans="1:9" x14ac:dyDescent="0.2">
      <c r="A267" s="473" t="s">
        <v>893</v>
      </c>
      <c r="B267" s="388" t="s">
        <v>840</v>
      </c>
      <c r="C267" s="388" t="s">
        <v>883</v>
      </c>
      <c r="E267" s="389">
        <v>1200</v>
      </c>
      <c r="G267" s="389">
        <v>1200</v>
      </c>
      <c r="H267" s="593" t="s">
        <v>1041</v>
      </c>
    </row>
    <row r="268" spans="1:9" x14ac:dyDescent="0.2">
      <c r="A268" s="473" t="s">
        <v>893</v>
      </c>
      <c r="B268" s="388" t="s">
        <v>840</v>
      </c>
      <c r="C268" s="388" t="s">
        <v>859</v>
      </c>
      <c r="E268" s="389">
        <v>12800</v>
      </c>
      <c r="G268" s="389">
        <v>12800</v>
      </c>
      <c r="H268" s="593" t="s">
        <v>1046</v>
      </c>
    </row>
    <row r="269" spans="1:9" x14ac:dyDescent="0.2">
      <c r="A269" s="473" t="s">
        <v>893</v>
      </c>
      <c r="B269" s="388" t="s">
        <v>840</v>
      </c>
      <c r="C269" s="388" t="s">
        <v>1052</v>
      </c>
      <c r="E269" s="389">
        <v>81983</v>
      </c>
      <c r="G269" s="389">
        <v>81983</v>
      </c>
      <c r="H269" s="593" t="s">
        <v>1053</v>
      </c>
    </row>
    <row r="270" spans="1:9" x14ac:dyDescent="0.2">
      <c r="A270" s="461" t="s">
        <v>893</v>
      </c>
      <c r="B270" s="88" t="s">
        <v>840</v>
      </c>
      <c r="C270" s="88" t="s">
        <v>308</v>
      </c>
      <c r="D270" s="89"/>
      <c r="E270" s="89">
        <v>137870</v>
      </c>
      <c r="F270" s="89"/>
      <c r="G270" s="658">
        <v>137870</v>
      </c>
      <c r="H270" s="590" t="s">
        <v>728</v>
      </c>
      <c r="I270" s="91"/>
    </row>
    <row r="271" spans="1:9" ht="13.5" thickBot="1" x14ac:dyDescent="0.25">
      <c r="A271" s="463" t="s">
        <v>893</v>
      </c>
      <c r="B271" s="464" t="s">
        <v>343</v>
      </c>
      <c r="C271" s="464" t="s">
        <v>308</v>
      </c>
      <c r="D271" s="465"/>
      <c r="E271" s="465">
        <v>9780814.1099999994</v>
      </c>
      <c r="F271" s="465"/>
      <c r="G271" s="465">
        <v>9780814.1099999994</v>
      </c>
      <c r="H271" s="591" t="s">
        <v>896</v>
      </c>
      <c r="I271" s="91"/>
    </row>
    <row r="272" spans="1:9" x14ac:dyDescent="0.2">
      <c r="A272" s="388" t="s">
        <v>897</v>
      </c>
      <c r="B272" s="388" t="s">
        <v>307</v>
      </c>
      <c r="C272" s="388" t="s">
        <v>484</v>
      </c>
      <c r="F272" s="389">
        <v>1319918.3899999999</v>
      </c>
      <c r="G272" s="389">
        <v>-1319918.3899999999</v>
      </c>
      <c r="H272" s="390" t="s">
        <v>1054</v>
      </c>
    </row>
    <row r="273" spans="1:9" x14ac:dyDescent="0.2">
      <c r="A273" s="88" t="s">
        <v>897</v>
      </c>
      <c r="B273" s="88" t="s">
        <v>307</v>
      </c>
      <c r="C273" s="88" t="s">
        <v>308</v>
      </c>
      <c r="D273" s="89"/>
      <c r="E273" s="89"/>
      <c r="F273" s="89">
        <v>1319918.3899999999</v>
      </c>
      <c r="G273" s="89">
        <v>-1319918.3899999999</v>
      </c>
      <c r="H273" s="90" t="s">
        <v>898</v>
      </c>
      <c r="I273" s="91"/>
    </row>
    <row r="274" spans="1:9" x14ac:dyDescent="0.2">
      <c r="A274" s="88" t="s">
        <v>897</v>
      </c>
      <c r="B274" s="88" t="s">
        <v>343</v>
      </c>
      <c r="C274" s="88" t="s">
        <v>308</v>
      </c>
      <c r="D274" s="89"/>
      <c r="E274" s="89"/>
      <c r="F274" s="89">
        <v>1319918.3899999999</v>
      </c>
      <c r="G274" s="89">
        <v>-1319918.3899999999</v>
      </c>
      <c r="H274" s="90" t="s">
        <v>899</v>
      </c>
      <c r="I274" s="91"/>
    </row>
    <row r="275" spans="1:9" x14ac:dyDescent="0.2">
      <c r="A275" s="388" t="s">
        <v>900</v>
      </c>
      <c r="B275" s="388" t="s">
        <v>307</v>
      </c>
      <c r="C275" s="388" t="s">
        <v>307</v>
      </c>
      <c r="E275" s="389">
        <v>5836500</v>
      </c>
      <c r="G275" s="389">
        <v>5836500</v>
      </c>
      <c r="H275" s="390" t="s">
        <v>1040</v>
      </c>
    </row>
    <row r="276" spans="1:9" x14ac:dyDescent="0.2">
      <c r="A276" s="388" t="s">
        <v>900</v>
      </c>
      <c r="B276" s="388" t="s">
        <v>307</v>
      </c>
      <c r="C276" s="388" t="s">
        <v>883</v>
      </c>
      <c r="E276" s="389">
        <v>139000</v>
      </c>
      <c r="G276" s="389">
        <v>139000</v>
      </c>
      <c r="H276" s="390" t="s">
        <v>1041</v>
      </c>
    </row>
    <row r="277" spans="1:9" x14ac:dyDescent="0.2">
      <c r="A277" s="388" t="s">
        <v>900</v>
      </c>
      <c r="B277" s="388" t="s">
        <v>307</v>
      </c>
      <c r="C277" s="388" t="s">
        <v>347</v>
      </c>
      <c r="E277" s="389">
        <v>15000</v>
      </c>
      <c r="G277" s="389">
        <v>15000</v>
      </c>
      <c r="H277" s="390" t="s">
        <v>1042</v>
      </c>
    </row>
    <row r="278" spans="1:9" x14ac:dyDescent="0.2">
      <c r="A278" s="388" t="s">
        <v>900</v>
      </c>
      <c r="B278" s="388" t="s">
        <v>307</v>
      </c>
      <c r="C278" s="388" t="s">
        <v>859</v>
      </c>
      <c r="E278" s="389">
        <v>2251000</v>
      </c>
      <c r="G278" s="389">
        <v>2251000</v>
      </c>
      <c r="H278" s="390" t="s">
        <v>1046</v>
      </c>
    </row>
    <row r="279" spans="1:9" x14ac:dyDescent="0.2">
      <c r="A279" s="88" t="s">
        <v>900</v>
      </c>
      <c r="B279" s="88" t="s">
        <v>307</v>
      </c>
      <c r="C279" s="88" t="s">
        <v>308</v>
      </c>
      <c r="D279" s="89"/>
      <c r="E279" s="89">
        <v>8241500</v>
      </c>
      <c r="F279" s="89"/>
      <c r="G279" s="89">
        <v>8241500</v>
      </c>
      <c r="H279" s="90" t="s">
        <v>901</v>
      </c>
      <c r="I279" s="91"/>
    </row>
    <row r="280" spans="1:9" x14ac:dyDescent="0.2">
      <c r="A280" s="388" t="s">
        <v>900</v>
      </c>
      <c r="B280" s="388" t="s">
        <v>319</v>
      </c>
      <c r="C280" s="388" t="s">
        <v>484</v>
      </c>
      <c r="E280" s="389">
        <v>3391321</v>
      </c>
      <c r="G280" s="389">
        <v>3391321</v>
      </c>
      <c r="H280" s="390" t="s">
        <v>1054</v>
      </c>
    </row>
    <row r="281" spans="1:9" x14ac:dyDescent="0.2">
      <c r="A281" s="88" t="s">
        <v>900</v>
      </c>
      <c r="B281" s="88" t="s">
        <v>319</v>
      </c>
      <c r="C281" s="88" t="s">
        <v>308</v>
      </c>
      <c r="D281" s="89"/>
      <c r="E281" s="89">
        <v>3391321</v>
      </c>
      <c r="F281" s="89"/>
      <c r="G281" s="89">
        <v>3391321</v>
      </c>
      <c r="H281" s="90" t="s">
        <v>902</v>
      </c>
      <c r="I281" s="91"/>
    </row>
    <row r="282" spans="1:9" x14ac:dyDescent="0.2">
      <c r="A282" s="388" t="s">
        <v>900</v>
      </c>
      <c r="B282" s="388" t="s">
        <v>347</v>
      </c>
      <c r="C282" s="388" t="s">
        <v>484</v>
      </c>
      <c r="E282" s="389">
        <v>640021.71</v>
      </c>
      <c r="G282" s="389">
        <v>640021.71</v>
      </c>
      <c r="H282" s="390" t="s">
        <v>1054</v>
      </c>
    </row>
    <row r="283" spans="1:9" x14ac:dyDescent="0.2">
      <c r="A283" s="88" t="s">
        <v>900</v>
      </c>
      <c r="B283" s="88" t="s">
        <v>347</v>
      </c>
      <c r="C283" s="88" t="s">
        <v>308</v>
      </c>
      <c r="D283" s="89"/>
      <c r="E283" s="89">
        <v>640021.71</v>
      </c>
      <c r="F283" s="89"/>
      <c r="G283" s="89">
        <v>640021.71</v>
      </c>
      <c r="H283" s="90" t="s">
        <v>903</v>
      </c>
      <c r="I283" s="91"/>
    </row>
    <row r="284" spans="1:9" x14ac:dyDescent="0.2">
      <c r="A284" s="388" t="s">
        <v>900</v>
      </c>
      <c r="B284" s="388" t="s">
        <v>822</v>
      </c>
      <c r="C284" s="388" t="s">
        <v>484</v>
      </c>
      <c r="E284" s="389">
        <v>52969.65</v>
      </c>
      <c r="G284" s="389">
        <v>52969.65</v>
      </c>
      <c r="H284" s="390" t="s">
        <v>1054</v>
      </c>
    </row>
    <row r="285" spans="1:9" x14ac:dyDescent="0.2">
      <c r="A285" s="88" t="s">
        <v>900</v>
      </c>
      <c r="B285" s="88" t="s">
        <v>822</v>
      </c>
      <c r="C285" s="88" t="s">
        <v>308</v>
      </c>
      <c r="D285" s="89"/>
      <c r="E285" s="89">
        <v>52969.65</v>
      </c>
      <c r="F285" s="89"/>
      <c r="G285" s="89">
        <v>52969.65</v>
      </c>
      <c r="H285" s="90" t="s">
        <v>731</v>
      </c>
      <c r="I285" s="91"/>
    </row>
    <row r="286" spans="1:9" ht="13.5" thickBot="1" x14ac:dyDescent="0.25">
      <c r="A286" s="88" t="s">
        <v>900</v>
      </c>
      <c r="B286" s="88" t="s">
        <v>343</v>
      </c>
      <c r="C286" s="88" t="s">
        <v>308</v>
      </c>
      <c r="D286" s="89"/>
      <c r="E286" s="89">
        <v>12325812.359999999</v>
      </c>
      <c r="F286" s="89"/>
      <c r="G286" s="89">
        <v>12325812.359999999</v>
      </c>
      <c r="H286" s="90" t="s">
        <v>904</v>
      </c>
      <c r="I286" s="91"/>
    </row>
    <row r="287" spans="1:9" x14ac:dyDescent="0.2">
      <c r="A287" s="467" t="s">
        <v>905</v>
      </c>
      <c r="B287" s="468" t="s">
        <v>307</v>
      </c>
      <c r="C287" s="468" t="s">
        <v>484</v>
      </c>
      <c r="D287" s="469"/>
      <c r="E287" s="469"/>
      <c r="F287" s="469">
        <v>107026.16</v>
      </c>
      <c r="G287" s="469">
        <v>-107026.16</v>
      </c>
      <c r="H287" s="592" t="s">
        <v>1054</v>
      </c>
    </row>
    <row r="288" spans="1:9" x14ac:dyDescent="0.2">
      <c r="A288" s="461" t="s">
        <v>905</v>
      </c>
      <c r="B288" s="88" t="s">
        <v>307</v>
      </c>
      <c r="C288" s="88" t="s">
        <v>308</v>
      </c>
      <c r="D288" s="89"/>
      <c r="E288" s="89"/>
      <c r="F288" s="89">
        <v>107026.16</v>
      </c>
      <c r="G288" s="89">
        <v>-107026.16</v>
      </c>
      <c r="H288" s="590" t="s">
        <v>732</v>
      </c>
      <c r="I288" s="91"/>
    </row>
    <row r="289" spans="1:10" x14ac:dyDescent="0.2">
      <c r="A289" s="473" t="s">
        <v>905</v>
      </c>
      <c r="B289" s="388" t="s">
        <v>319</v>
      </c>
      <c r="C289" s="388" t="s">
        <v>484</v>
      </c>
      <c r="F289" s="389">
        <v>343446</v>
      </c>
      <c r="G289" s="389">
        <v>-343446</v>
      </c>
      <c r="H289" s="593" t="s">
        <v>1054</v>
      </c>
    </row>
    <row r="290" spans="1:10" x14ac:dyDescent="0.2">
      <c r="A290" s="461" t="s">
        <v>905</v>
      </c>
      <c r="B290" s="88" t="s">
        <v>319</v>
      </c>
      <c r="C290" s="88" t="s">
        <v>308</v>
      </c>
      <c r="D290" s="89"/>
      <c r="E290" s="89"/>
      <c r="F290" s="89">
        <v>343446</v>
      </c>
      <c r="G290" s="89">
        <v>-343446</v>
      </c>
      <c r="H290" s="590" t="s">
        <v>733</v>
      </c>
      <c r="I290" s="547">
        <f>G304</f>
        <v>-146699.29</v>
      </c>
      <c r="J290" t="s">
        <v>5959</v>
      </c>
    </row>
    <row r="291" spans="1:10" x14ac:dyDescent="0.2">
      <c r="A291" s="461" t="s">
        <v>905</v>
      </c>
      <c r="B291" s="88" t="s">
        <v>343</v>
      </c>
      <c r="C291" s="88" t="s">
        <v>308</v>
      </c>
      <c r="D291" s="89"/>
      <c r="E291" s="89"/>
      <c r="F291" s="89">
        <v>450472.16</v>
      </c>
      <c r="G291" s="402">
        <v>-450472.16</v>
      </c>
      <c r="H291" s="590" t="s">
        <v>908</v>
      </c>
      <c r="I291" s="91"/>
    </row>
    <row r="292" spans="1:10" x14ac:dyDescent="0.2">
      <c r="A292" s="473" t="s">
        <v>909</v>
      </c>
      <c r="B292" s="388" t="s">
        <v>307</v>
      </c>
      <c r="C292" s="388" t="s">
        <v>484</v>
      </c>
      <c r="E292" s="389">
        <v>4498035.66</v>
      </c>
      <c r="G292" s="389">
        <v>4498035.66</v>
      </c>
      <c r="H292" s="593" t="s">
        <v>1054</v>
      </c>
    </row>
    <row r="293" spans="1:10" x14ac:dyDescent="0.2">
      <c r="A293" s="461" t="s">
        <v>909</v>
      </c>
      <c r="B293" s="88" t="s">
        <v>307</v>
      </c>
      <c r="C293" s="88" t="s">
        <v>308</v>
      </c>
      <c r="D293" s="89"/>
      <c r="E293" s="89">
        <v>4498035.66</v>
      </c>
      <c r="F293" s="89"/>
      <c r="G293" s="89">
        <v>4498035.66</v>
      </c>
      <c r="H293" s="590" t="s">
        <v>910</v>
      </c>
      <c r="I293" s="404">
        <f>G291+G302</f>
        <v>-733848.39999999991</v>
      </c>
      <c r="J293" t="s">
        <v>5960</v>
      </c>
    </row>
    <row r="294" spans="1:10" x14ac:dyDescent="0.2">
      <c r="A294" s="473" t="s">
        <v>909</v>
      </c>
      <c r="B294" s="388" t="s">
        <v>319</v>
      </c>
      <c r="C294" s="388" t="s">
        <v>484</v>
      </c>
      <c r="E294" s="389">
        <v>1077460</v>
      </c>
      <c r="G294" s="389">
        <v>1077460</v>
      </c>
      <c r="H294" s="593" t="s">
        <v>1054</v>
      </c>
    </row>
    <row r="295" spans="1:10" x14ac:dyDescent="0.2">
      <c r="A295" s="461" t="s">
        <v>909</v>
      </c>
      <c r="B295" s="88" t="s">
        <v>319</v>
      </c>
      <c r="C295" s="88" t="s">
        <v>308</v>
      </c>
      <c r="D295" s="89"/>
      <c r="E295" s="89">
        <v>1077460</v>
      </c>
      <c r="F295" s="89"/>
      <c r="G295" s="89">
        <v>1077460</v>
      </c>
      <c r="H295" s="590" t="s">
        <v>911</v>
      </c>
      <c r="I295" s="91"/>
    </row>
    <row r="296" spans="1:10" x14ac:dyDescent="0.2">
      <c r="A296" s="473" t="s">
        <v>909</v>
      </c>
      <c r="B296" s="388" t="s">
        <v>347</v>
      </c>
      <c r="C296" s="388" t="s">
        <v>484</v>
      </c>
      <c r="E296" s="389">
        <v>2328560.21</v>
      </c>
      <c r="G296" s="389">
        <v>2328560.21</v>
      </c>
      <c r="H296" s="593" t="s">
        <v>1054</v>
      </c>
    </row>
    <row r="297" spans="1:10" x14ac:dyDescent="0.2">
      <c r="A297" s="461" t="s">
        <v>909</v>
      </c>
      <c r="B297" s="88" t="s">
        <v>347</v>
      </c>
      <c r="C297" s="88" t="s">
        <v>308</v>
      </c>
      <c r="D297" s="89"/>
      <c r="E297" s="89">
        <v>2328560.21</v>
      </c>
      <c r="F297" s="89"/>
      <c r="G297" s="89">
        <v>2328560.21</v>
      </c>
      <c r="H297" s="590" t="s">
        <v>614</v>
      </c>
      <c r="I297" s="91"/>
    </row>
    <row r="298" spans="1:10" x14ac:dyDescent="0.2">
      <c r="A298" s="473" t="s">
        <v>909</v>
      </c>
      <c r="B298" s="388" t="s">
        <v>822</v>
      </c>
      <c r="C298" s="388" t="s">
        <v>484</v>
      </c>
      <c r="E298" s="389">
        <v>158978.71</v>
      </c>
      <c r="G298" s="389">
        <v>158978.71</v>
      </c>
      <c r="H298" s="593" t="s">
        <v>1054</v>
      </c>
    </row>
    <row r="299" spans="1:10" x14ac:dyDescent="0.2">
      <c r="A299" s="461" t="s">
        <v>909</v>
      </c>
      <c r="B299" s="88" t="s">
        <v>822</v>
      </c>
      <c r="C299" s="88" t="s">
        <v>308</v>
      </c>
      <c r="D299" s="89"/>
      <c r="E299" s="89">
        <v>158978.71</v>
      </c>
      <c r="F299" s="89"/>
      <c r="G299" s="89">
        <v>158978.71</v>
      </c>
      <c r="H299" s="590" t="s">
        <v>1092</v>
      </c>
      <c r="I299" s="91"/>
    </row>
    <row r="300" spans="1:10" x14ac:dyDescent="0.2">
      <c r="A300" s="461" t="s">
        <v>909</v>
      </c>
      <c r="B300" s="88" t="s">
        <v>343</v>
      </c>
      <c r="C300" s="88" t="s">
        <v>308</v>
      </c>
      <c r="D300" s="89"/>
      <c r="E300" s="89">
        <v>8063034.5800000001</v>
      </c>
      <c r="F300" s="89"/>
      <c r="G300" s="89">
        <v>8063034.5800000001</v>
      </c>
      <c r="H300" s="590" t="s">
        <v>912</v>
      </c>
      <c r="I300" s="91"/>
    </row>
    <row r="301" spans="1:10" x14ac:dyDescent="0.2">
      <c r="A301" s="473" t="s">
        <v>913</v>
      </c>
      <c r="B301" s="388" t="s">
        <v>307</v>
      </c>
      <c r="C301" s="388" t="s">
        <v>484</v>
      </c>
      <c r="F301" s="389">
        <v>283376.24</v>
      </c>
      <c r="G301" s="389">
        <v>-283376.24</v>
      </c>
      <c r="H301" s="593" t="s">
        <v>1054</v>
      </c>
    </row>
    <row r="302" spans="1:10" x14ac:dyDescent="0.2">
      <c r="A302" s="461" t="s">
        <v>913</v>
      </c>
      <c r="B302" s="88" t="s">
        <v>307</v>
      </c>
      <c r="C302" s="88" t="s">
        <v>308</v>
      </c>
      <c r="D302" s="89"/>
      <c r="E302" s="89"/>
      <c r="F302" s="89">
        <v>283376.24</v>
      </c>
      <c r="G302" s="402">
        <v>-283376.24</v>
      </c>
      <c r="H302" s="590" t="s">
        <v>4676</v>
      </c>
      <c r="I302" s="91"/>
    </row>
    <row r="303" spans="1:10" x14ac:dyDescent="0.2">
      <c r="A303" s="473" t="s">
        <v>913</v>
      </c>
      <c r="B303" s="388" t="s">
        <v>319</v>
      </c>
      <c r="C303" s="388" t="s">
        <v>484</v>
      </c>
      <c r="F303" s="389">
        <v>146699.29</v>
      </c>
      <c r="G303" s="389">
        <v>-146699.29</v>
      </c>
      <c r="H303" s="593" t="s">
        <v>1054</v>
      </c>
    </row>
    <row r="304" spans="1:10" x14ac:dyDescent="0.2">
      <c r="A304" s="461" t="s">
        <v>913</v>
      </c>
      <c r="B304" s="88" t="s">
        <v>319</v>
      </c>
      <c r="C304" s="88" t="s">
        <v>308</v>
      </c>
      <c r="D304" s="89"/>
      <c r="E304" s="89"/>
      <c r="F304" s="89">
        <v>146699.29</v>
      </c>
      <c r="G304" s="658">
        <v>-146699.29</v>
      </c>
      <c r="H304" s="590" t="s">
        <v>4677</v>
      </c>
      <c r="I304" s="91"/>
    </row>
    <row r="305" spans="1:9" ht="13.5" thickBot="1" x14ac:dyDescent="0.25">
      <c r="A305" s="463" t="s">
        <v>913</v>
      </c>
      <c r="B305" s="464" t="s">
        <v>343</v>
      </c>
      <c r="C305" s="464" t="s">
        <v>308</v>
      </c>
      <c r="D305" s="465"/>
      <c r="E305" s="465"/>
      <c r="F305" s="465">
        <v>430075.53</v>
      </c>
      <c r="G305" s="465">
        <v>-430075.53</v>
      </c>
      <c r="H305" s="591" t="s">
        <v>915</v>
      </c>
      <c r="I305" s="91"/>
    </row>
    <row r="306" spans="1:9" x14ac:dyDescent="0.2">
      <c r="A306" s="797" t="s">
        <v>919</v>
      </c>
      <c r="B306" s="388" t="s">
        <v>307</v>
      </c>
      <c r="C306" s="388" t="s">
        <v>1047</v>
      </c>
      <c r="E306" s="389">
        <v>1320</v>
      </c>
      <c r="G306" s="389">
        <v>1320</v>
      </c>
      <c r="H306" s="798" t="s">
        <v>1048</v>
      </c>
    </row>
    <row r="307" spans="1:9" x14ac:dyDescent="0.2">
      <c r="A307" s="797" t="s">
        <v>919</v>
      </c>
      <c r="B307" s="388" t="s">
        <v>307</v>
      </c>
      <c r="C307" s="388" t="s">
        <v>484</v>
      </c>
      <c r="E307" s="389">
        <v>794020.39</v>
      </c>
      <c r="G307" s="389">
        <v>794020.39</v>
      </c>
      <c r="H307" s="798" t="s">
        <v>1054</v>
      </c>
    </row>
    <row r="308" spans="1:9" x14ac:dyDescent="0.2">
      <c r="A308" s="799" t="s">
        <v>919</v>
      </c>
      <c r="B308" s="88" t="s">
        <v>307</v>
      </c>
      <c r="C308" s="88" t="s">
        <v>308</v>
      </c>
      <c r="D308" s="89"/>
      <c r="E308" s="89">
        <f>E307+E306</f>
        <v>795340.39</v>
      </c>
      <c r="F308" s="89"/>
      <c r="G308" s="89">
        <f>G307+G306</f>
        <v>795340.39</v>
      </c>
      <c r="H308" s="800" t="s">
        <v>935</v>
      </c>
      <c r="I308" s="91"/>
    </row>
    <row r="309" spans="1:9" x14ac:dyDescent="0.2">
      <c r="A309" s="797" t="s">
        <v>919</v>
      </c>
      <c r="B309" s="388" t="s">
        <v>364</v>
      </c>
      <c r="C309" s="388" t="s">
        <v>307</v>
      </c>
      <c r="E309" s="389">
        <v>40101.599999999999</v>
      </c>
      <c r="G309" s="389">
        <v>40101.599999999999</v>
      </c>
      <c r="H309" s="798" t="s">
        <v>1040</v>
      </c>
    </row>
    <row r="310" spans="1:9" x14ac:dyDescent="0.2">
      <c r="A310" s="797" t="s">
        <v>919</v>
      </c>
      <c r="B310" s="388" t="s">
        <v>364</v>
      </c>
      <c r="C310" s="388" t="s">
        <v>883</v>
      </c>
      <c r="E310" s="389">
        <v>30329</v>
      </c>
      <c r="G310" s="389">
        <v>30329</v>
      </c>
      <c r="H310" s="798" t="s">
        <v>1041</v>
      </c>
    </row>
    <row r="311" spans="1:9" x14ac:dyDescent="0.2">
      <c r="A311" s="797" t="s">
        <v>919</v>
      </c>
      <c r="B311" s="388" t="s">
        <v>364</v>
      </c>
      <c r="C311" s="388" t="s">
        <v>347</v>
      </c>
      <c r="E311" s="389">
        <v>14126.4</v>
      </c>
      <c r="G311" s="389">
        <v>14126.4</v>
      </c>
      <c r="H311" s="798" t="s">
        <v>1042</v>
      </c>
    </row>
    <row r="312" spans="1:9" x14ac:dyDescent="0.2">
      <c r="A312" s="797" t="s">
        <v>919</v>
      </c>
      <c r="B312" s="388" t="s">
        <v>364</v>
      </c>
      <c r="C312" s="388" t="s">
        <v>484</v>
      </c>
      <c r="E312" s="389">
        <v>879848.07</v>
      </c>
      <c r="G312" s="389">
        <v>879848.07</v>
      </c>
      <c r="H312" s="798" t="s">
        <v>1054</v>
      </c>
    </row>
    <row r="313" spans="1:9" x14ac:dyDescent="0.2">
      <c r="A313" s="799" t="s">
        <v>919</v>
      </c>
      <c r="B313" s="88" t="s">
        <v>364</v>
      </c>
      <c r="C313" s="88" t="s">
        <v>308</v>
      </c>
      <c r="D313" s="89"/>
      <c r="E313" s="89">
        <f>E312+E311+E310+E309</f>
        <v>964405.07</v>
      </c>
      <c r="F313" s="89"/>
      <c r="G313" s="89">
        <f>G312+G311+G310+G309</f>
        <v>964405.07</v>
      </c>
      <c r="H313" s="800" t="s">
        <v>936</v>
      </c>
      <c r="I313" s="91"/>
    </row>
    <row r="314" spans="1:9" x14ac:dyDescent="0.2">
      <c r="A314" s="797" t="s">
        <v>919</v>
      </c>
      <c r="B314" s="388" t="s">
        <v>380</v>
      </c>
      <c r="C314" s="388" t="s">
        <v>484</v>
      </c>
      <c r="E314" s="389">
        <v>75643.600000000006</v>
      </c>
      <c r="G314" s="389">
        <v>75643.600000000006</v>
      </c>
      <c r="H314" s="798" t="s">
        <v>1054</v>
      </c>
    </row>
    <row r="315" spans="1:9" x14ac:dyDescent="0.2">
      <c r="A315" s="799" t="s">
        <v>919</v>
      </c>
      <c r="B315" s="88" t="s">
        <v>380</v>
      </c>
      <c r="C315" s="88" t="s">
        <v>308</v>
      </c>
      <c r="D315" s="89"/>
      <c r="E315" s="89">
        <f>E314</f>
        <v>75643.600000000006</v>
      </c>
      <c r="F315" s="89"/>
      <c r="G315" s="89">
        <f>G314</f>
        <v>75643.600000000006</v>
      </c>
      <c r="H315" s="800" t="s">
        <v>1297</v>
      </c>
      <c r="I315" s="91"/>
    </row>
    <row r="316" spans="1:9" x14ac:dyDescent="0.2">
      <c r="A316" s="797" t="s">
        <v>919</v>
      </c>
      <c r="B316" s="388" t="s">
        <v>316</v>
      </c>
      <c r="C316" s="388" t="s">
        <v>484</v>
      </c>
      <c r="E316" s="389">
        <v>96523.4</v>
      </c>
      <c r="F316" s="389">
        <v>460932.34</v>
      </c>
      <c r="G316" s="389">
        <f>E316-F316</f>
        <v>-364408.94000000006</v>
      </c>
      <c r="H316" s="798" t="s">
        <v>1054</v>
      </c>
    </row>
    <row r="317" spans="1:9" x14ac:dyDescent="0.2">
      <c r="A317" s="799" t="s">
        <v>919</v>
      </c>
      <c r="B317" s="88" t="s">
        <v>316</v>
      </c>
      <c r="C317" s="88" t="s">
        <v>308</v>
      </c>
      <c r="D317" s="89"/>
      <c r="E317" s="89">
        <f>E316</f>
        <v>96523.4</v>
      </c>
      <c r="F317" s="89">
        <f>F316</f>
        <v>460932.34</v>
      </c>
      <c r="G317" s="89">
        <f>G316</f>
        <v>-364408.94000000006</v>
      </c>
      <c r="H317" s="800" t="s">
        <v>5368</v>
      </c>
      <c r="I317" s="792" t="s">
        <v>5463</v>
      </c>
    </row>
    <row r="318" spans="1:9" x14ac:dyDescent="0.2">
      <c r="A318" s="797" t="s">
        <v>919</v>
      </c>
      <c r="B318" s="388" t="s">
        <v>1298</v>
      </c>
      <c r="C318" s="388" t="s">
        <v>484</v>
      </c>
      <c r="E318" s="389">
        <v>375801.59999999998</v>
      </c>
      <c r="F318" s="389">
        <v>317400</v>
      </c>
      <c r="G318" s="389">
        <v>58401.599999999999</v>
      </c>
      <c r="H318" s="798" t="s">
        <v>1054</v>
      </c>
    </row>
    <row r="319" spans="1:9" x14ac:dyDescent="0.2">
      <c r="A319" s="799" t="s">
        <v>919</v>
      </c>
      <c r="B319" s="88" t="s">
        <v>1298</v>
      </c>
      <c r="C319" s="88" t="s">
        <v>308</v>
      </c>
      <c r="D319" s="89"/>
      <c r="E319" s="89">
        <f>E318</f>
        <v>375801.59999999998</v>
      </c>
      <c r="F319" s="89">
        <f>F318</f>
        <v>317400</v>
      </c>
      <c r="G319" s="89">
        <f>G318</f>
        <v>58401.599999999999</v>
      </c>
      <c r="H319" s="800" t="s">
        <v>5369</v>
      </c>
      <c r="I319" s="91"/>
    </row>
    <row r="320" spans="1:9" x14ac:dyDescent="0.2">
      <c r="A320" s="797" t="s">
        <v>919</v>
      </c>
      <c r="B320" s="388" t="s">
        <v>347</v>
      </c>
      <c r="C320" s="388" t="s">
        <v>307</v>
      </c>
      <c r="E320" s="389">
        <v>1917276.02</v>
      </c>
      <c r="G320" s="389">
        <v>1917276.02</v>
      </c>
      <c r="H320" s="798" t="s">
        <v>1040</v>
      </c>
    </row>
    <row r="321" spans="1:9" x14ac:dyDescent="0.2">
      <c r="A321" s="797" t="s">
        <v>919</v>
      </c>
      <c r="B321" s="388" t="s">
        <v>347</v>
      </c>
      <c r="C321" s="388" t="s">
        <v>883</v>
      </c>
      <c r="E321" s="389">
        <v>367399.23</v>
      </c>
      <c r="G321" s="389">
        <v>367399.23</v>
      </c>
      <c r="H321" s="798" t="s">
        <v>1041</v>
      </c>
    </row>
    <row r="322" spans="1:9" x14ac:dyDescent="0.2">
      <c r="A322" s="797" t="s">
        <v>919</v>
      </c>
      <c r="B322" s="388" t="s">
        <v>347</v>
      </c>
      <c r="C322" s="388" t="s">
        <v>347</v>
      </c>
      <c r="E322" s="389">
        <v>772.2</v>
      </c>
      <c r="G322" s="389">
        <v>772.2</v>
      </c>
      <c r="H322" s="798" t="s">
        <v>1042</v>
      </c>
    </row>
    <row r="323" spans="1:9" x14ac:dyDescent="0.2">
      <c r="A323" s="797" t="s">
        <v>919</v>
      </c>
      <c r="B323" s="388" t="s">
        <v>347</v>
      </c>
      <c r="C323" s="388" t="s">
        <v>1043</v>
      </c>
      <c r="E323" s="389">
        <v>2006.9</v>
      </c>
      <c r="G323" s="389">
        <v>2006.9</v>
      </c>
      <c r="H323" s="798" t="s">
        <v>1044</v>
      </c>
    </row>
    <row r="324" spans="1:9" x14ac:dyDescent="0.2">
      <c r="A324" s="799" t="s">
        <v>919</v>
      </c>
      <c r="B324" s="88" t="s">
        <v>347</v>
      </c>
      <c r="C324" s="88" t="s">
        <v>308</v>
      </c>
      <c r="D324" s="89"/>
      <c r="E324" s="89">
        <f>E323+E322+E321+E320</f>
        <v>2287454.35</v>
      </c>
      <c r="F324" s="89"/>
      <c r="G324" s="89">
        <f>G323+G322+G321+G320</f>
        <v>2287454.35</v>
      </c>
      <c r="H324" s="800" t="s">
        <v>735</v>
      </c>
      <c r="I324" s="91"/>
    </row>
    <row r="325" spans="1:9" x14ac:dyDescent="0.2">
      <c r="A325" s="797" t="s">
        <v>919</v>
      </c>
      <c r="B325" s="388" t="s">
        <v>394</v>
      </c>
      <c r="C325" s="388" t="s">
        <v>307</v>
      </c>
      <c r="E325" s="389">
        <v>804167.54</v>
      </c>
      <c r="G325" s="389">
        <v>804167.54</v>
      </c>
      <c r="H325" s="798" t="s">
        <v>1040</v>
      </c>
    </row>
    <row r="326" spans="1:9" x14ac:dyDescent="0.2">
      <c r="A326" s="799" t="s">
        <v>919</v>
      </c>
      <c r="B326" s="88" t="s">
        <v>394</v>
      </c>
      <c r="C326" s="88" t="s">
        <v>308</v>
      </c>
      <c r="D326" s="89"/>
      <c r="E326" s="89">
        <f>E325</f>
        <v>804167.54</v>
      </c>
      <c r="F326" s="89"/>
      <c r="G326" s="89">
        <f>G325</f>
        <v>804167.54</v>
      </c>
      <c r="H326" s="800" t="s">
        <v>736</v>
      </c>
      <c r="I326" s="91"/>
    </row>
    <row r="327" spans="1:9" x14ac:dyDescent="0.2">
      <c r="A327" s="797" t="s">
        <v>919</v>
      </c>
      <c r="B327" s="388" t="s">
        <v>576</v>
      </c>
      <c r="C327" s="388" t="s">
        <v>307</v>
      </c>
      <c r="E327" s="389">
        <v>135000</v>
      </c>
      <c r="G327" s="389">
        <v>135000</v>
      </c>
      <c r="H327" s="798" t="s">
        <v>1040</v>
      </c>
    </row>
    <row r="328" spans="1:9" x14ac:dyDescent="0.2">
      <c r="A328" s="797" t="s">
        <v>919</v>
      </c>
      <c r="B328" s="388" t="s">
        <v>576</v>
      </c>
      <c r="C328" s="388" t="s">
        <v>883</v>
      </c>
      <c r="E328" s="389">
        <v>54000</v>
      </c>
      <c r="G328" s="389">
        <v>54000</v>
      </c>
      <c r="H328" s="798" t="s">
        <v>1041</v>
      </c>
    </row>
    <row r="329" spans="1:9" x14ac:dyDescent="0.2">
      <c r="A329" s="799" t="s">
        <v>919</v>
      </c>
      <c r="B329" s="88" t="s">
        <v>576</v>
      </c>
      <c r="C329" s="88" t="s">
        <v>308</v>
      </c>
      <c r="D329" s="89"/>
      <c r="E329" s="89">
        <f>E328+E327</f>
        <v>189000</v>
      </c>
      <c r="F329" s="89"/>
      <c r="G329" s="89">
        <f>G328+G327</f>
        <v>189000</v>
      </c>
      <c r="H329" s="800" t="s">
        <v>737</v>
      </c>
      <c r="I329" s="91"/>
    </row>
    <row r="330" spans="1:9" x14ac:dyDescent="0.2">
      <c r="A330" s="797" t="s">
        <v>919</v>
      </c>
      <c r="B330" s="388" t="s">
        <v>800</v>
      </c>
      <c r="C330" s="388" t="s">
        <v>307</v>
      </c>
      <c r="E330" s="389">
        <v>65000</v>
      </c>
      <c r="G330" s="389">
        <v>65000</v>
      </c>
      <c r="H330" s="798" t="s">
        <v>1040</v>
      </c>
    </row>
    <row r="331" spans="1:9" x14ac:dyDescent="0.2">
      <c r="A331" s="799" t="s">
        <v>919</v>
      </c>
      <c r="B331" s="88" t="s">
        <v>800</v>
      </c>
      <c r="C331" s="88" t="s">
        <v>308</v>
      </c>
      <c r="D331" s="89"/>
      <c r="E331" s="89">
        <f>E330</f>
        <v>65000</v>
      </c>
      <c r="F331" s="89"/>
      <c r="G331" s="89">
        <f>G330</f>
        <v>65000</v>
      </c>
      <c r="H331" s="800" t="s">
        <v>738</v>
      </c>
      <c r="I331" s="91"/>
    </row>
    <row r="332" spans="1:9" x14ac:dyDescent="0.2">
      <c r="A332" s="797" t="s">
        <v>919</v>
      </c>
      <c r="B332" s="388" t="s">
        <v>698</v>
      </c>
      <c r="C332" s="388" t="s">
        <v>307</v>
      </c>
      <c r="E332" s="389">
        <v>4606</v>
      </c>
      <c r="G332" s="389">
        <v>4606</v>
      </c>
      <c r="H332" s="798" t="s">
        <v>1040</v>
      </c>
    </row>
    <row r="333" spans="1:9" x14ac:dyDescent="0.2">
      <c r="A333" s="799" t="s">
        <v>919</v>
      </c>
      <c r="B333" s="88" t="s">
        <v>698</v>
      </c>
      <c r="C333" s="88" t="s">
        <v>308</v>
      </c>
      <c r="D333" s="89"/>
      <c r="E333" s="89">
        <f>E332</f>
        <v>4606</v>
      </c>
      <c r="F333" s="89"/>
      <c r="G333" s="89">
        <f>G332</f>
        <v>4606</v>
      </c>
      <c r="H333" s="800" t="s">
        <v>739</v>
      </c>
      <c r="I333" s="91"/>
    </row>
    <row r="334" spans="1:9" x14ac:dyDescent="0.2">
      <c r="A334" s="797" t="s">
        <v>919</v>
      </c>
      <c r="B334" s="388" t="s">
        <v>840</v>
      </c>
      <c r="C334" s="388" t="s">
        <v>307</v>
      </c>
      <c r="E334" s="389">
        <v>1912.5</v>
      </c>
      <c r="G334" s="389">
        <v>1912.5</v>
      </c>
      <c r="H334" s="798" t="s">
        <v>1040</v>
      </c>
    </row>
    <row r="335" spans="1:9" x14ac:dyDescent="0.2">
      <c r="A335" s="797" t="s">
        <v>919</v>
      </c>
      <c r="B335" s="388" t="s">
        <v>840</v>
      </c>
      <c r="C335" s="388" t="s">
        <v>883</v>
      </c>
      <c r="E335" s="389">
        <v>100</v>
      </c>
      <c r="G335" s="389">
        <v>100</v>
      </c>
      <c r="H335" s="798" t="s">
        <v>1041</v>
      </c>
    </row>
    <row r="336" spans="1:9" x14ac:dyDescent="0.2">
      <c r="A336" s="799" t="s">
        <v>919</v>
      </c>
      <c r="B336" s="88" t="s">
        <v>840</v>
      </c>
      <c r="C336" s="88" t="s">
        <v>308</v>
      </c>
      <c r="D336" s="89"/>
      <c r="E336" s="89">
        <f>E335+E334</f>
        <v>2012.5</v>
      </c>
      <c r="F336" s="89"/>
      <c r="G336" s="89">
        <f>G335+G334</f>
        <v>2012.5</v>
      </c>
      <c r="H336" s="800" t="s">
        <v>740</v>
      </c>
      <c r="I336" s="91"/>
    </row>
    <row r="337" spans="1:9" x14ac:dyDescent="0.2">
      <c r="A337" s="797" t="s">
        <v>919</v>
      </c>
      <c r="B337" s="388" t="s">
        <v>678</v>
      </c>
      <c r="C337" s="388" t="s">
        <v>484</v>
      </c>
      <c r="E337" s="389">
        <v>364408.94</v>
      </c>
      <c r="F337" s="389">
        <v>257696</v>
      </c>
      <c r="G337" s="389">
        <f>E337-F337</f>
        <v>106712.94</v>
      </c>
      <c r="H337" s="798" t="s">
        <v>1054</v>
      </c>
    </row>
    <row r="338" spans="1:9" s="91" customFormat="1" x14ac:dyDescent="0.2">
      <c r="A338" s="799" t="s">
        <v>919</v>
      </c>
      <c r="B338" s="88" t="s">
        <v>678</v>
      </c>
      <c r="C338" s="88" t="s">
        <v>308</v>
      </c>
      <c r="D338" s="89"/>
      <c r="E338" s="89">
        <f>E337</f>
        <v>364408.94</v>
      </c>
      <c r="F338" s="89">
        <f>F337</f>
        <v>257696</v>
      </c>
      <c r="G338" s="89">
        <f>G337</f>
        <v>106712.94</v>
      </c>
      <c r="H338" s="800" t="s">
        <v>5465</v>
      </c>
      <c r="I338" s="792" t="s">
        <v>5463</v>
      </c>
    </row>
    <row r="339" spans="1:9" x14ac:dyDescent="0.2">
      <c r="A339" s="801" t="s">
        <v>919</v>
      </c>
      <c r="B339" s="708" t="s">
        <v>343</v>
      </c>
      <c r="C339" s="708" t="s">
        <v>308</v>
      </c>
      <c r="D339" s="709"/>
      <c r="E339" s="709">
        <f>E338+E336+E333+E331+E329+E326+E324+E319+E317+E315+E313+E308</f>
        <v>6024363.3899999997</v>
      </c>
      <c r="F339" s="709">
        <f>F338+F319+F317</f>
        <v>1036028.3400000001</v>
      </c>
      <c r="G339" s="709">
        <f>G338+G336+G333+G331+G329+G326+G324+G319+G317+G315+G313+G308</f>
        <v>4988335.05</v>
      </c>
      <c r="H339" s="802" t="s">
        <v>937</v>
      </c>
      <c r="I339" s="792" t="s">
        <v>5463</v>
      </c>
    </row>
    <row r="340" spans="1:9" x14ac:dyDescent="0.2">
      <c r="A340" s="473" t="s">
        <v>938</v>
      </c>
      <c r="B340" s="388" t="s">
        <v>307</v>
      </c>
      <c r="C340" s="388" t="s">
        <v>484</v>
      </c>
      <c r="E340" s="389">
        <v>116303.8</v>
      </c>
      <c r="G340" s="389">
        <v>116303.8</v>
      </c>
      <c r="H340" s="593" t="s">
        <v>1054</v>
      </c>
    </row>
    <row r="341" spans="1:9" x14ac:dyDescent="0.2">
      <c r="A341" s="461" t="s">
        <v>938</v>
      </c>
      <c r="B341" s="88" t="s">
        <v>307</v>
      </c>
      <c r="C341" s="88" t="s">
        <v>308</v>
      </c>
      <c r="D341" s="89"/>
      <c r="E341" s="89">
        <v>116303.8</v>
      </c>
      <c r="F341" s="89"/>
      <c r="G341" s="578">
        <v>116303.8</v>
      </c>
      <c r="H341" s="590" t="s">
        <v>939</v>
      </c>
      <c r="I341" s="660">
        <f>G341+G343+G346+G348</f>
        <v>488667.79999999993</v>
      </c>
    </row>
    <row r="342" spans="1:9" x14ac:dyDescent="0.2">
      <c r="A342" s="473" t="s">
        <v>938</v>
      </c>
      <c r="B342" s="388" t="s">
        <v>315</v>
      </c>
      <c r="C342" s="388" t="s">
        <v>484</v>
      </c>
      <c r="E342" s="389">
        <v>116139</v>
      </c>
      <c r="G342" s="389">
        <v>116139</v>
      </c>
      <c r="H342" s="593" t="s">
        <v>1054</v>
      </c>
    </row>
    <row r="343" spans="1:9" x14ac:dyDescent="0.2">
      <c r="A343" s="461" t="s">
        <v>938</v>
      </c>
      <c r="B343" s="88" t="s">
        <v>315</v>
      </c>
      <c r="C343" s="88" t="s">
        <v>308</v>
      </c>
      <c r="D343" s="89"/>
      <c r="E343" s="89">
        <v>116139</v>
      </c>
      <c r="F343" s="89"/>
      <c r="G343" s="578">
        <v>116139</v>
      </c>
      <c r="H343" s="590" t="s">
        <v>946</v>
      </c>
      <c r="I343" s="91"/>
    </row>
    <row r="344" spans="1:9" x14ac:dyDescent="0.2">
      <c r="A344" s="473" t="s">
        <v>938</v>
      </c>
      <c r="B344" s="388" t="s">
        <v>380</v>
      </c>
      <c r="C344" s="388" t="s">
        <v>307</v>
      </c>
      <c r="E344" s="389">
        <v>9378</v>
      </c>
      <c r="G344" s="389">
        <v>9378</v>
      </c>
      <c r="H344" s="593" t="s">
        <v>1040</v>
      </c>
    </row>
    <row r="345" spans="1:9" x14ac:dyDescent="0.2">
      <c r="A345" s="473" t="s">
        <v>938</v>
      </c>
      <c r="B345" s="388" t="s">
        <v>380</v>
      </c>
      <c r="C345" s="388" t="s">
        <v>484</v>
      </c>
      <c r="E345" s="389">
        <v>21764.48</v>
      </c>
      <c r="G345" s="389">
        <v>21764.48</v>
      </c>
      <c r="H345" s="593" t="s">
        <v>1054</v>
      </c>
    </row>
    <row r="346" spans="1:9" x14ac:dyDescent="0.2">
      <c r="A346" s="461" t="s">
        <v>938</v>
      </c>
      <c r="B346" s="88" t="s">
        <v>380</v>
      </c>
      <c r="C346" s="88" t="s">
        <v>308</v>
      </c>
      <c r="D346" s="89"/>
      <c r="E346" s="89">
        <v>31142.48</v>
      </c>
      <c r="F346" s="89"/>
      <c r="G346" s="578">
        <v>31142.48</v>
      </c>
      <c r="H346" s="590" t="s">
        <v>940</v>
      </c>
      <c r="I346" s="91"/>
    </row>
    <row r="347" spans="1:9" x14ac:dyDescent="0.2">
      <c r="A347" s="473" t="s">
        <v>938</v>
      </c>
      <c r="B347" s="388" t="s">
        <v>382</v>
      </c>
      <c r="C347" s="388" t="s">
        <v>484</v>
      </c>
      <c r="E347" s="389">
        <v>225082.52</v>
      </c>
      <c r="G347" s="389">
        <v>225082.52</v>
      </c>
      <c r="H347" s="593" t="s">
        <v>1054</v>
      </c>
    </row>
    <row r="348" spans="1:9" x14ac:dyDescent="0.2">
      <c r="A348" s="461" t="s">
        <v>938</v>
      </c>
      <c r="B348" s="88" t="s">
        <v>382</v>
      </c>
      <c r="C348" s="88" t="s">
        <v>308</v>
      </c>
      <c r="D348" s="89"/>
      <c r="E348" s="89">
        <v>225082.52</v>
      </c>
      <c r="F348" s="89"/>
      <c r="G348" s="578">
        <v>225082.52</v>
      </c>
      <c r="H348" s="590" t="s">
        <v>4678</v>
      </c>
      <c r="I348" s="91"/>
    </row>
    <row r="349" spans="1:9" x14ac:dyDescent="0.2">
      <c r="A349" s="473" t="s">
        <v>938</v>
      </c>
      <c r="B349" s="388" t="s">
        <v>319</v>
      </c>
      <c r="C349" s="388" t="s">
        <v>484</v>
      </c>
      <c r="E349" s="389">
        <v>367950.8</v>
      </c>
      <c r="G349" s="389">
        <v>367950.8</v>
      </c>
      <c r="H349" s="593" t="s">
        <v>1054</v>
      </c>
    </row>
    <row r="350" spans="1:9" x14ac:dyDescent="0.2">
      <c r="A350" s="461" t="s">
        <v>938</v>
      </c>
      <c r="B350" s="88" t="s">
        <v>319</v>
      </c>
      <c r="C350" s="88" t="s">
        <v>308</v>
      </c>
      <c r="D350" s="89"/>
      <c r="E350" s="89">
        <v>367950.8</v>
      </c>
      <c r="F350" s="89"/>
      <c r="G350" s="429">
        <v>367950.8</v>
      </c>
      <c r="H350" s="590" t="s">
        <v>941</v>
      </c>
      <c r="I350" s="430">
        <f>G350+G352</f>
        <v>912684.8</v>
      </c>
    </row>
    <row r="351" spans="1:9" x14ac:dyDescent="0.2">
      <c r="A351" s="473" t="s">
        <v>938</v>
      </c>
      <c r="B351" s="388" t="s">
        <v>326</v>
      </c>
      <c r="C351" s="388" t="s">
        <v>484</v>
      </c>
      <c r="E351" s="389">
        <v>544734</v>
      </c>
      <c r="G351" s="389">
        <v>544734</v>
      </c>
      <c r="H351" s="593" t="s">
        <v>1054</v>
      </c>
    </row>
    <row r="352" spans="1:9" x14ac:dyDescent="0.2">
      <c r="A352" s="461" t="s">
        <v>938</v>
      </c>
      <c r="B352" s="88" t="s">
        <v>326</v>
      </c>
      <c r="C352" s="88" t="s">
        <v>308</v>
      </c>
      <c r="D352" s="89"/>
      <c r="E352" s="89">
        <v>544734</v>
      </c>
      <c r="F352" s="89"/>
      <c r="G352" s="429">
        <v>544734</v>
      </c>
      <c r="H352" s="590" t="s">
        <v>942</v>
      </c>
      <c r="I352" s="91"/>
    </row>
    <row r="353" spans="1:9" x14ac:dyDescent="0.2">
      <c r="A353" s="473" t="s">
        <v>938</v>
      </c>
      <c r="B353" s="388" t="s">
        <v>347</v>
      </c>
      <c r="C353" s="388" t="s">
        <v>484</v>
      </c>
      <c r="E353" s="389">
        <v>84942.2</v>
      </c>
      <c r="G353" s="389">
        <v>84942.2</v>
      </c>
      <c r="H353" s="593" t="s">
        <v>1054</v>
      </c>
    </row>
    <row r="354" spans="1:9" x14ac:dyDescent="0.2">
      <c r="A354" s="461" t="s">
        <v>938</v>
      </c>
      <c r="B354" s="88" t="s">
        <v>347</v>
      </c>
      <c r="C354" s="88" t="s">
        <v>308</v>
      </c>
      <c r="D354" s="89"/>
      <c r="E354" s="89">
        <v>84942.2</v>
      </c>
      <c r="F354" s="89"/>
      <c r="G354" s="431">
        <v>84942.2</v>
      </c>
      <c r="H354" s="590" t="s">
        <v>943</v>
      </c>
      <c r="I354" s="432">
        <f>G354+G356+G358+G362</f>
        <v>410915.30000000005</v>
      </c>
    </row>
    <row r="355" spans="1:9" x14ac:dyDescent="0.2">
      <c r="A355" s="473" t="s">
        <v>938</v>
      </c>
      <c r="B355" s="388" t="s">
        <v>576</v>
      </c>
      <c r="C355" s="388" t="s">
        <v>484</v>
      </c>
      <c r="E355" s="389">
        <v>71212</v>
      </c>
      <c r="G355" s="389">
        <v>71212</v>
      </c>
      <c r="H355" s="593" t="s">
        <v>1054</v>
      </c>
    </row>
    <row r="356" spans="1:9" x14ac:dyDescent="0.2">
      <c r="A356" s="461" t="s">
        <v>938</v>
      </c>
      <c r="B356" s="88" t="s">
        <v>576</v>
      </c>
      <c r="C356" s="88" t="s">
        <v>308</v>
      </c>
      <c r="D356" s="89"/>
      <c r="E356" s="89">
        <v>71212</v>
      </c>
      <c r="F356" s="89"/>
      <c r="G356" s="431">
        <v>71212</v>
      </c>
      <c r="H356" s="590" t="s">
        <v>4679</v>
      </c>
      <c r="I356" s="91"/>
    </row>
    <row r="357" spans="1:9" x14ac:dyDescent="0.2">
      <c r="A357" s="473" t="s">
        <v>938</v>
      </c>
      <c r="B357" s="388" t="s">
        <v>4680</v>
      </c>
      <c r="C357" s="388" t="s">
        <v>484</v>
      </c>
      <c r="E357" s="389">
        <v>204581.63</v>
      </c>
      <c r="G357" s="389">
        <v>204581.63</v>
      </c>
      <c r="H357" s="593" t="s">
        <v>1054</v>
      </c>
    </row>
    <row r="358" spans="1:9" x14ac:dyDescent="0.2">
      <c r="A358" s="461" t="s">
        <v>938</v>
      </c>
      <c r="B358" s="88" t="s">
        <v>4680</v>
      </c>
      <c r="C358" s="88" t="s">
        <v>308</v>
      </c>
      <c r="D358" s="89"/>
      <c r="E358" s="89">
        <v>204581.63</v>
      </c>
      <c r="F358" s="89"/>
      <c r="G358" s="431">
        <v>204581.63</v>
      </c>
      <c r="H358" s="590" t="s">
        <v>972</v>
      </c>
      <c r="I358" s="91"/>
    </row>
    <row r="359" spans="1:9" x14ac:dyDescent="0.2">
      <c r="A359" s="473" t="s">
        <v>938</v>
      </c>
      <c r="B359" s="388" t="s">
        <v>945</v>
      </c>
      <c r="C359" s="388" t="s">
        <v>331</v>
      </c>
      <c r="E359" s="389">
        <v>20649</v>
      </c>
      <c r="G359" s="389">
        <v>20649</v>
      </c>
      <c r="H359" s="593" t="s">
        <v>1049</v>
      </c>
    </row>
    <row r="360" spans="1:9" x14ac:dyDescent="0.2">
      <c r="A360" s="473" t="s">
        <v>938</v>
      </c>
      <c r="B360" s="388" t="s">
        <v>945</v>
      </c>
      <c r="C360" s="388" t="s">
        <v>859</v>
      </c>
      <c r="E360" s="389">
        <v>551.86</v>
      </c>
      <c r="G360" s="389">
        <v>551.86</v>
      </c>
      <c r="H360" s="593" t="s">
        <v>1046</v>
      </c>
    </row>
    <row r="361" spans="1:9" x14ac:dyDescent="0.2">
      <c r="A361" s="473" t="s">
        <v>938</v>
      </c>
      <c r="B361" s="388" t="s">
        <v>945</v>
      </c>
      <c r="C361" s="388" t="s">
        <v>484</v>
      </c>
      <c r="E361" s="389">
        <v>28978.61</v>
      </c>
      <c r="G361" s="389">
        <v>28978.61</v>
      </c>
      <c r="H361" s="593" t="s">
        <v>1054</v>
      </c>
    </row>
    <row r="362" spans="1:9" x14ac:dyDescent="0.2">
      <c r="A362" s="461" t="s">
        <v>938</v>
      </c>
      <c r="B362" s="88" t="s">
        <v>945</v>
      </c>
      <c r="C362" s="88" t="s">
        <v>308</v>
      </c>
      <c r="D362" s="89"/>
      <c r="E362" s="89">
        <v>50179.47</v>
      </c>
      <c r="F362" s="89"/>
      <c r="G362" s="431">
        <v>50179.47</v>
      </c>
      <c r="H362" s="590" t="s">
        <v>974</v>
      </c>
      <c r="I362" s="91"/>
    </row>
    <row r="363" spans="1:9" x14ac:dyDescent="0.2">
      <c r="A363" s="473" t="s">
        <v>938</v>
      </c>
      <c r="B363" s="388" t="s">
        <v>947</v>
      </c>
      <c r="C363" s="388" t="s">
        <v>484</v>
      </c>
      <c r="E363" s="389">
        <v>1423453.41</v>
      </c>
      <c r="G363" s="389">
        <v>1423453.41</v>
      </c>
      <c r="H363" s="593" t="s">
        <v>1054</v>
      </c>
    </row>
    <row r="364" spans="1:9" x14ac:dyDescent="0.2">
      <c r="A364" s="461" t="s">
        <v>938</v>
      </c>
      <c r="B364" s="88" t="s">
        <v>947</v>
      </c>
      <c r="C364" s="88" t="s">
        <v>308</v>
      </c>
      <c r="D364" s="89"/>
      <c r="E364" s="89">
        <v>1423453.41</v>
      </c>
      <c r="F364" s="89"/>
      <c r="G364" s="581">
        <v>1423453.41</v>
      </c>
      <c r="H364" s="590" t="s">
        <v>741</v>
      </c>
      <c r="I364" s="721">
        <f>G364</f>
        <v>1423453.41</v>
      </c>
    </row>
    <row r="365" spans="1:9" x14ac:dyDescent="0.2">
      <c r="A365" s="473" t="s">
        <v>938</v>
      </c>
      <c r="B365" s="388" t="s">
        <v>336</v>
      </c>
      <c r="C365" s="388" t="s">
        <v>484</v>
      </c>
      <c r="E365" s="389">
        <v>1754180.7</v>
      </c>
      <c r="G365" s="389">
        <v>1754180.7</v>
      </c>
      <c r="H365" s="593" t="s">
        <v>1054</v>
      </c>
    </row>
    <row r="366" spans="1:9" x14ac:dyDescent="0.2">
      <c r="A366" s="461" t="s">
        <v>938</v>
      </c>
      <c r="B366" s="88" t="s">
        <v>336</v>
      </c>
      <c r="C366" s="88" t="s">
        <v>308</v>
      </c>
      <c r="D366" s="89"/>
      <c r="E366" s="89">
        <v>1754180.7</v>
      </c>
      <c r="F366" s="89"/>
      <c r="G366" s="584">
        <v>1754180.7</v>
      </c>
      <c r="H366" s="590" t="s">
        <v>4681</v>
      </c>
      <c r="I366" s="504">
        <f>G366+G368</f>
        <v>2022398.9</v>
      </c>
    </row>
    <row r="367" spans="1:9" x14ac:dyDescent="0.2">
      <c r="A367" s="473" t="s">
        <v>938</v>
      </c>
      <c r="B367" s="388" t="s">
        <v>953</v>
      </c>
      <c r="C367" s="388" t="s">
        <v>484</v>
      </c>
      <c r="E367" s="389">
        <v>268218.2</v>
      </c>
      <c r="G367" s="389">
        <v>268218.2</v>
      </c>
      <c r="H367" s="593" t="s">
        <v>1054</v>
      </c>
    </row>
    <row r="368" spans="1:9" x14ac:dyDescent="0.2">
      <c r="A368" s="461" t="s">
        <v>938</v>
      </c>
      <c r="B368" s="88" t="s">
        <v>953</v>
      </c>
      <c r="C368" s="88" t="s">
        <v>308</v>
      </c>
      <c r="D368" s="89"/>
      <c r="E368" s="89">
        <v>268218.2</v>
      </c>
      <c r="F368" s="89"/>
      <c r="G368" s="584">
        <v>268218.2</v>
      </c>
      <c r="H368" s="590" t="s">
        <v>967</v>
      </c>
      <c r="I368" s="91"/>
    </row>
    <row r="369" spans="1:9" x14ac:dyDescent="0.2">
      <c r="A369" s="473" t="s">
        <v>938</v>
      </c>
      <c r="B369" s="388" t="s">
        <v>853</v>
      </c>
      <c r="C369" s="388" t="s">
        <v>484</v>
      </c>
      <c r="E369" s="389">
        <v>152092</v>
      </c>
      <c r="G369" s="389">
        <v>152092</v>
      </c>
      <c r="H369" s="593" t="s">
        <v>1054</v>
      </c>
    </row>
    <row r="370" spans="1:9" x14ac:dyDescent="0.2">
      <c r="A370" s="461" t="s">
        <v>938</v>
      </c>
      <c r="B370" s="88" t="s">
        <v>853</v>
      </c>
      <c r="C370" s="88" t="s">
        <v>308</v>
      </c>
      <c r="D370" s="89"/>
      <c r="E370" s="89">
        <v>152092</v>
      </c>
      <c r="F370" s="89"/>
      <c r="G370" s="785">
        <v>152092</v>
      </c>
      <c r="H370" s="590" t="s">
        <v>970</v>
      </c>
      <c r="I370" s="786">
        <f>G370+G373+G375</f>
        <v>303250.68</v>
      </c>
    </row>
    <row r="371" spans="1:9" x14ac:dyDescent="0.2">
      <c r="A371" s="473" t="s">
        <v>938</v>
      </c>
      <c r="B371" s="388" t="s">
        <v>4684</v>
      </c>
      <c r="C371" s="388" t="s">
        <v>307</v>
      </c>
      <c r="E371" s="389">
        <v>37025</v>
      </c>
      <c r="G371" s="389">
        <v>37025</v>
      </c>
      <c r="H371" s="593" t="s">
        <v>1040</v>
      </c>
    </row>
    <row r="372" spans="1:9" x14ac:dyDescent="0.2">
      <c r="A372" s="473" t="s">
        <v>938</v>
      </c>
      <c r="B372" s="388" t="s">
        <v>4684</v>
      </c>
      <c r="C372" s="388" t="s">
        <v>484</v>
      </c>
      <c r="E372" s="389">
        <v>36812.5</v>
      </c>
      <c r="G372" s="389">
        <v>36812.5</v>
      </c>
      <c r="H372" s="593" t="s">
        <v>1054</v>
      </c>
    </row>
    <row r="373" spans="1:9" x14ac:dyDescent="0.2">
      <c r="A373" s="461" t="s">
        <v>938</v>
      </c>
      <c r="B373" s="88" t="s">
        <v>4684</v>
      </c>
      <c r="C373" s="88" t="s">
        <v>308</v>
      </c>
      <c r="D373" s="89"/>
      <c r="E373" s="89">
        <v>73837.5</v>
      </c>
      <c r="F373" s="89"/>
      <c r="G373" s="785">
        <v>73837.5</v>
      </c>
      <c r="H373" s="590" t="s">
        <v>950</v>
      </c>
      <c r="I373" s="91"/>
    </row>
    <row r="374" spans="1:9" x14ac:dyDescent="0.2">
      <c r="A374" s="473" t="s">
        <v>938</v>
      </c>
      <c r="B374" s="388" t="s">
        <v>4685</v>
      </c>
      <c r="C374" s="388" t="s">
        <v>484</v>
      </c>
      <c r="E374" s="389">
        <v>77321.179999999993</v>
      </c>
      <c r="G374" s="389">
        <v>77321.179999999993</v>
      </c>
      <c r="H374" s="593" t="s">
        <v>1054</v>
      </c>
    </row>
    <row r="375" spans="1:9" x14ac:dyDescent="0.2">
      <c r="A375" s="461" t="s">
        <v>938</v>
      </c>
      <c r="B375" s="88" t="s">
        <v>4685</v>
      </c>
      <c r="C375" s="88" t="s">
        <v>308</v>
      </c>
      <c r="D375" s="89"/>
      <c r="E375" s="89">
        <v>77321.179999999993</v>
      </c>
      <c r="F375" s="89"/>
      <c r="G375" s="785">
        <v>77321.179999999993</v>
      </c>
      <c r="H375" s="590" t="s">
        <v>951</v>
      </c>
      <c r="I375" s="91"/>
    </row>
    <row r="376" spans="1:9" x14ac:dyDescent="0.2">
      <c r="A376" s="473" t="s">
        <v>938</v>
      </c>
      <c r="B376" s="388" t="s">
        <v>971</v>
      </c>
      <c r="C376" s="388" t="s">
        <v>484</v>
      </c>
      <c r="E376" s="389">
        <v>207360</v>
      </c>
      <c r="G376" s="389">
        <v>207360</v>
      </c>
      <c r="H376" s="593" t="s">
        <v>1054</v>
      </c>
    </row>
    <row r="377" spans="1:9" x14ac:dyDescent="0.2">
      <c r="A377" s="461" t="s">
        <v>938</v>
      </c>
      <c r="B377" s="88" t="s">
        <v>971</v>
      </c>
      <c r="C377" s="88" t="s">
        <v>308</v>
      </c>
      <c r="D377" s="89"/>
      <c r="E377" s="89">
        <v>207360</v>
      </c>
      <c r="F377" s="89"/>
      <c r="G377" s="781">
        <v>207360</v>
      </c>
      <c r="H377" s="590" t="s">
        <v>4686</v>
      </c>
      <c r="I377" s="782">
        <f>G377+G379+G381+G383+G385+G387+G389</f>
        <v>1181630</v>
      </c>
    </row>
    <row r="378" spans="1:9" x14ac:dyDescent="0.2">
      <c r="A378" s="473" t="s">
        <v>938</v>
      </c>
      <c r="B378" s="388" t="s">
        <v>818</v>
      </c>
      <c r="C378" s="388" t="s">
        <v>484</v>
      </c>
      <c r="E378" s="389">
        <v>149500</v>
      </c>
      <c r="G378" s="389">
        <v>149500</v>
      </c>
      <c r="H378" s="593" t="s">
        <v>1054</v>
      </c>
    </row>
    <row r="379" spans="1:9" x14ac:dyDescent="0.2">
      <c r="A379" s="461" t="s">
        <v>938</v>
      </c>
      <c r="B379" s="88" t="s">
        <v>818</v>
      </c>
      <c r="C379" s="88" t="s">
        <v>308</v>
      </c>
      <c r="D379" s="89"/>
      <c r="E379" s="89">
        <v>149500</v>
      </c>
      <c r="F379" s="89"/>
      <c r="G379" s="781">
        <v>149500</v>
      </c>
      <c r="H379" s="590" t="s">
        <v>954</v>
      </c>
      <c r="I379" s="91"/>
    </row>
    <row r="380" spans="1:9" x14ac:dyDescent="0.2">
      <c r="A380" s="473" t="s">
        <v>938</v>
      </c>
      <c r="B380" s="388" t="s">
        <v>4687</v>
      </c>
      <c r="C380" s="388" t="s">
        <v>484</v>
      </c>
      <c r="E380" s="389">
        <v>42720</v>
      </c>
      <c r="G380" s="389">
        <v>42720</v>
      </c>
      <c r="H380" s="593" t="s">
        <v>1054</v>
      </c>
    </row>
    <row r="381" spans="1:9" x14ac:dyDescent="0.2">
      <c r="A381" s="461" t="s">
        <v>938</v>
      </c>
      <c r="B381" s="88" t="s">
        <v>4687</v>
      </c>
      <c r="C381" s="88" t="s">
        <v>308</v>
      </c>
      <c r="D381" s="89"/>
      <c r="E381" s="89">
        <v>42720</v>
      </c>
      <c r="F381" s="89"/>
      <c r="G381" s="781">
        <v>42720</v>
      </c>
      <c r="H381" s="590" t="s">
        <v>956</v>
      </c>
      <c r="I381" s="91"/>
    </row>
    <row r="382" spans="1:9" x14ac:dyDescent="0.2">
      <c r="A382" s="473" t="s">
        <v>938</v>
      </c>
      <c r="B382" s="388" t="s">
        <v>4688</v>
      </c>
      <c r="C382" s="388" t="s">
        <v>484</v>
      </c>
      <c r="E382" s="389">
        <v>288000</v>
      </c>
      <c r="G382" s="389">
        <v>288000</v>
      </c>
      <c r="H382" s="593" t="s">
        <v>1054</v>
      </c>
    </row>
    <row r="383" spans="1:9" x14ac:dyDescent="0.2">
      <c r="A383" s="461" t="s">
        <v>938</v>
      </c>
      <c r="B383" s="88" t="s">
        <v>4688</v>
      </c>
      <c r="C383" s="88" t="s">
        <v>308</v>
      </c>
      <c r="D383" s="89"/>
      <c r="E383" s="89">
        <v>288000</v>
      </c>
      <c r="F383" s="89"/>
      <c r="G383" s="781">
        <v>288000</v>
      </c>
      <c r="H383" s="590" t="s">
        <v>4689</v>
      </c>
      <c r="I383" s="91"/>
    </row>
    <row r="384" spans="1:9" x14ac:dyDescent="0.2">
      <c r="A384" s="473" t="s">
        <v>938</v>
      </c>
      <c r="B384" s="388" t="s">
        <v>828</v>
      </c>
      <c r="C384" s="388" t="s">
        <v>484</v>
      </c>
      <c r="E384" s="389">
        <v>219800</v>
      </c>
      <c r="G384" s="389">
        <v>227600</v>
      </c>
      <c r="H384" s="593" t="s">
        <v>1054</v>
      </c>
    </row>
    <row r="385" spans="1:9" x14ac:dyDescent="0.2">
      <c r="A385" s="461" t="s">
        <v>938</v>
      </c>
      <c r="B385" s="88" t="s">
        <v>828</v>
      </c>
      <c r="C385" s="88" t="s">
        <v>308</v>
      </c>
      <c r="D385" s="89"/>
      <c r="E385" s="89">
        <f>E384</f>
        <v>219800</v>
      </c>
      <c r="F385" s="89"/>
      <c r="G385" s="781">
        <f>G384</f>
        <v>227600</v>
      </c>
      <c r="H385" s="590" t="s">
        <v>961</v>
      </c>
      <c r="I385" s="792" t="s">
        <v>5463</v>
      </c>
    </row>
    <row r="386" spans="1:9" x14ac:dyDescent="0.2">
      <c r="A386" s="473" t="s">
        <v>938</v>
      </c>
      <c r="B386" s="388" t="s">
        <v>4690</v>
      </c>
      <c r="C386" s="388" t="s">
        <v>484</v>
      </c>
      <c r="E386" s="389">
        <v>164250</v>
      </c>
      <c r="G386" s="389">
        <v>164250</v>
      </c>
      <c r="H386" s="593" t="s">
        <v>1054</v>
      </c>
    </row>
    <row r="387" spans="1:9" x14ac:dyDescent="0.2">
      <c r="A387" s="461" t="s">
        <v>938</v>
      </c>
      <c r="B387" s="88" t="s">
        <v>4690</v>
      </c>
      <c r="C387" s="88" t="s">
        <v>308</v>
      </c>
      <c r="D387" s="89"/>
      <c r="E387" s="89">
        <v>164250</v>
      </c>
      <c r="F387" s="89"/>
      <c r="G387" s="781">
        <v>164250</v>
      </c>
      <c r="H387" s="590" t="s">
        <v>962</v>
      </c>
      <c r="I387" s="91"/>
    </row>
    <row r="388" spans="1:9" x14ac:dyDescent="0.2">
      <c r="A388" s="473" t="s">
        <v>938</v>
      </c>
      <c r="B388" s="388" t="s">
        <v>4691</v>
      </c>
      <c r="C388" s="388" t="s">
        <v>484</v>
      </c>
      <c r="E388" s="389">
        <v>102200</v>
      </c>
      <c r="G388" s="389">
        <v>102200</v>
      </c>
      <c r="H388" s="593" t="s">
        <v>1054</v>
      </c>
    </row>
    <row r="389" spans="1:9" x14ac:dyDescent="0.2">
      <c r="A389" s="461" t="s">
        <v>938</v>
      </c>
      <c r="B389" s="88" t="s">
        <v>4691</v>
      </c>
      <c r="C389" s="88" t="s">
        <v>308</v>
      </c>
      <c r="D389" s="89"/>
      <c r="E389" s="89">
        <v>102200</v>
      </c>
      <c r="F389" s="89"/>
      <c r="G389" s="781">
        <v>102200</v>
      </c>
      <c r="H389" s="590" t="s">
        <v>963</v>
      </c>
      <c r="I389" s="91"/>
    </row>
    <row r="390" spans="1:9" x14ac:dyDescent="0.2">
      <c r="A390" s="473" t="s">
        <v>938</v>
      </c>
      <c r="B390" s="388" t="s">
        <v>4692</v>
      </c>
      <c r="C390" s="388" t="s">
        <v>947</v>
      </c>
      <c r="E390" s="389">
        <v>1865165</v>
      </c>
      <c r="G390" s="389">
        <v>1865165</v>
      </c>
      <c r="H390" s="593" t="s">
        <v>1093</v>
      </c>
    </row>
    <row r="391" spans="1:9" x14ac:dyDescent="0.2">
      <c r="A391" s="473" t="s">
        <v>938</v>
      </c>
      <c r="B391" s="388" t="s">
        <v>4692</v>
      </c>
      <c r="C391" s="388" t="s">
        <v>330</v>
      </c>
      <c r="E391" s="389">
        <v>12000</v>
      </c>
      <c r="G391" s="389">
        <v>12000</v>
      </c>
      <c r="H391" s="593" t="s">
        <v>1069</v>
      </c>
    </row>
    <row r="392" spans="1:9" x14ac:dyDescent="0.2">
      <c r="A392" s="461" t="s">
        <v>938</v>
      </c>
      <c r="B392" s="88" t="s">
        <v>4692</v>
      </c>
      <c r="C392" s="88" t="s">
        <v>308</v>
      </c>
      <c r="D392" s="89"/>
      <c r="E392" s="89">
        <v>1877165</v>
      </c>
      <c r="F392" s="89"/>
      <c r="G392" s="783">
        <v>1877165</v>
      </c>
      <c r="H392" s="590" t="s">
        <v>4693</v>
      </c>
      <c r="I392" s="784">
        <f>G392</f>
        <v>1877165</v>
      </c>
    </row>
    <row r="393" spans="1:9" x14ac:dyDescent="0.2">
      <c r="A393" s="473" t="s">
        <v>938</v>
      </c>
      <c r="B393" s="388" t="s">
        <v>975</v>
      </c>
      <c r="C393" s="388" t="s">
        <v>484</v>
      </c>
      <c r="E393" s="389">
        <v>5818963</v>
      </c>
      <c r="G393" s="389">
        <v>5818963</v>
      </c>
      <c r="H393" s="593" t="s">
        <v>1054</v>
      </c>
    </row>
    <row r="394" spans="1:9" x14ac:dyDescent="0.2">
      <c r="A394" s="461" t="s">
        <v>938</v>
      </c>
      <c r="B394" s="88" t="s">
        <v>975</v>
      </c>
      <c r="C394" s="88" t="s">
        <v>308</v>
      </c>
      <c r="D394" s="89"/>
      <c r="E394" s="89">
        <v>5818963</v>
      </c>
      <c r="F394" s="89"/>
      <c r="G394" s="402">
        <v>5818963</v>
      </c>
      <c r="H394" s="590" t="s">
        <v>976</v>
      </c>
      <c r="I394" s="404">
        <f>G394+G396+G398</f>
        <v>6020086</v>
      </c>
    </row>
    <row r="395" spans="1:9" x14ac:dyDescent="0.2">
      <c r="A395" s="473" t="s">
        <v>938</v>
      </c>
      <c r="B395" s="388" t="s">
        <v>998</v>
      </c>
      <c r="C395" s="388" t="s">
        <v>484</v>
      </c>
      <c r="E395" s="389">
        <v>3923</v>
      </c>
      <c r="G395" s="389">
        <v>3923</v>
      </c>
      <c r="H395" s="593" t="s">
        <v>1054</v>
      </c>
    </row>
    <row r="396" spans="1:9" x14ac:dyDescent="0.2">
      <c r="A396" s="461" t="s">
        <v>938</v>
      </c>
      <c r="B396" s="88" t="s">
        <v>998</v>
      </c>
      <c r="C396" s="88" t="s">
        <v>308</v>
      </c>
      <c r="D396" s="89"/>
      <c r="E396" s="89">
        <v>3923</v>
      </c>
      <c r="F396" s="89"/>
      <c r="G396" s="402">
        <v>3923</v>
      </c>
      <c r="H396" s="590" t="s">
        <v>1095</v>
      </c>
      <c r="I396" s="136"/>
    </row>
    <row r="397" spans="1:9" x14ac:dyDescent="0.2">
      <c r="A397" s="473" t="s">
        <v>938</v>
      </c>
      <c r="B397" s="388" t="s">
        <v>977</v>
      </c>
      <c r="C397" s="388" t="s">
        <v>484</v>
      </c>
      <c r="E397" s="389">
        <v>197200</v>
      </c>
      <c r="G397" s="389">
        <v>197200</v>
      </c>
      <c r="H397" s="593" t="s">
        <v>1054</v>
      </c>
    </row>
    <row r="398" spans="1:9" x14ac:dyDescent="0.2">
      <c r="A398" s="461" t="s">
        <v>938</v>
      </c>
      <c r="B398" s="88" t="s">
        <v>977</v>
      </c>
      <c r="C398" s="88" t="s">
        <v>308</v>
      </c>
      <c r="D398" s="89"/>
      <c r="E398" s="89">
        <v>197200</v>
      </c>
      <c r="F398" s="89"/>
      <c r="G398" s="402">
        <v>197200</v>
      </c>
      <c r="H398" s="590" t="s">
        <v>978</v>
      </c>
      <c r="I398" s="91"/>
    </row>
    <row r="399" spans="1:9" x14ac:dyDescent="0.2">
      <c r="A399" s="473" t="s">
        <v>938</v>
      </c>
      <c r="B399" s="388" t="s">
        <v>981</v>
      </c>
      <c r="C399" s="388" t="s">
        <v>484</v>
      </c>
      <c r="E399" s="389">
        <v>1268237</v>
      </c>
      <c r="G399" s="389">
        <v>1268237</v>
      </c>
      <c r="H399" s="593" t="s">
        <v>1054</v>
      </c>
    </row>
    <row r="400" spans="1:9" x14ac:dyDescent="0.2">
      <c r="A400" s="461" t="s">
        <v>938</v>
      </c>
      <c r="B400" s="88" t="s">
        <v>981</v>
      </c>
      <c r="C400" s="88" t="s">
        <v>308</v>
      </c>
      <c r="D400" s="89"/>
      <c r="E400" s="89">
        <v>1268237</v>
      </c>
      <c r="F400" s="89"/>
      <c r="G400" s="571">
        <v>1268237</v>
      </c>
      <c r="H400" s="590" t="s">
        <v>982</v>
      </c>
      <c r="I400" s="717">
        <f>G400+G402+G404+G406</f>
        <v>2340092</v>
      </c>
    </row>
    <row r="401" spans="1:9" x14ac:dyDescent="0.2">
      <c r="A401" s="473" t="s">
        <v>938</v>
      </c>
      <c r="B401" s="388" t="s">
        <v>5370</v>
      </c>
      <c r="C401" s="388" t="s">
        <v>484</v>
      </c>
      <c r="E401" s="389">
        <v>412500</v>
      </c>
      <c r="G401" s="389">
        <v>412500</v>
      </c>
      <c r="H401" s="593" t="s">
        <v>1054</v>
      </c>
    </row>
    <row r="402" spans="1:9" x14ac:dyDescent="0.2">
      <c r="A402" s="461" t="s">
        <v>938</v>
      </c>
      <c r="B402" s="88" t="s">
        <v>5370</v>
      </c>
      <c r="C402" s="88" t="s">
        <v>308</v>
      </c>
      <c r="D402" s="89"/>
      <c r="E402" s="89">
        <v>412500</v>
      </c>
      <c r="F402" s="89"/>
      <c r="G402" s="571">
        <v>412500</v>
      </c>
      <c r="H402" s="590" t="s">
        <v>5371</v>
      </c>
      <c r="I402" s="91"/>
    </row>
    <row r="403" spans="1:9" x14ac:dyDescent="0.2">
      <c r="A403" s="473" t="s">
        <v>938</v>
      </c>
      <c r="B403" s="388" t="s">
        <v>983</v>
      </c>
      <c r="C403" s="388" t="s">
        <v>484</v>
      </c>
      <c r="E403" s="389">
        <v>510855</v>
      </c>
      <c r="G403" s="389">
        <v>510855</v>
      </c>
      <c r="H403" s="593" t="s">
        <v>1054</v>
      </c>
    </row>
    <row r="404" spans="1:9" x14ac:dyDescent="0.2">
      <c r="A404" s="461" t="s">
        <v>938</v>
      </c>
      <c r="B404" s="88" t="s">
        <v>983</v>
      </c>
      <c r="C404" s="88" t="s">
        <v>308</v>
      </c>
      <c r="D404" s="89"/>
      <c r="E404" s="89">
        <v>510855</v>
      </c>
      <c r="F404" s="89"/>
      <c r="G404" s="571">
        <v>510855</v>
      </c>
      <c r="H404" s="590" t="s">
        <v>984</v>
      </c>
      <c r="I404" s="91"/>
    </row>
    <row r="405" spans="1:9" x14ac:dyDescent="0.2">
      <c r="A405" s="473" t="s">
        <v>938</v>
      </c>
      <c r="B405" s="388" t="s">
        <v>5372</v>
      </c>
      <c r="C405" s="388" t="s">
        <v>484</v>
      </c>
      <c r="E405" s="389">
        <v>148500</v>
      </c>
      <c r="G405" s="389">
        <v>148500</v>
      </c>
      <c r="H405" s="593" t="s">
        <v>1054</v>
      </c>
    </row>
    <row r="406" spans="1:9" x14ac:dyDescent="0.2">
      <c r="A406" s="461" t="s">
        <v>938</v>
      </c>
      <c r="B406" s="88" t="s">
        <v>5372</v>
      </c>
      <c r="C406" s="88" t="s">
        <v>308</v>
      </c>
      <c r="D406" s="89"/>
      <c r="E406" s="89">
        <v>148500</v>
      </c>
      <c r="F406" s="89"/>
      <c r="G406" s="571">
        <v>148500</v>
      </c>
      <c r="H406" s="590" t="s">
        <v>5373</v>
      </c>
      <c r="I406" s="91"/>
    </row>
    <row r="407" spans="1:9" x14ac:dyDescent="0.2">
      <c r="A407" s="473" t="s">
        <v>938</v>
      </c>
      <c r="B407" s="388" t="s">
        <v>985</v>
      </c>
      <c r="C407" s="388" t="s">
        <v>484</v>
      </c>
      <c r="E407" s="389">
        <v>105814.8</v>
      </c>
      <c r="G407" s="389">
        <v>105814.8</v>
      </c>
      <c r="H407" s="593" t="s">
        <v>1054</v>
      </c>
    </row>
    <row r="408" spans="1:9" x14ac:dyDescent="0.2">
      <c r="A408" s="461" t="s">
        <v>938</v>
      </c>
      <c r="B408" s="88" t="s">
        <v>985</v>
      </c>
      <c r="C408" s="88" t="s">
        <v>308</v>
      </c>
      <c r="D408" s="89"/>
      <c r="E408" s="89">
        <v>105814.8</v>
      </c>
      <c r="F408" s="89"/>
      <c r="G408" s="791">
        <v>105814.8</v>
      </c>
      <c r="H408" s="590" t="s">
        <v>469</v>
      </c>
      <c r="I408" s="790">
        <f>G408+G410+G412+G414+G416+G418</f>
        <v>511831.4</v>
      </c>
    </row>
    <row r="409" spans="1:9" x14ac:dyDescent="0.2">
      <c r="A409" s="473" t="s">
        <v>938</v>
      </c>
      <c r="B409" s="388" t="s">
        <v>470</v>
      </c>
      <c r="C409" s="388" t="s">
        <v>484</v>
      </c>
      <c r="E409" s="389">
        <v>11813.4</v>
      </c>
      <c r="G409" s="389">
        <v>11813.4</v>
      </c>
      <c r="H409" s="593" t="s">
        <v>1054</v>
      </c>
    </row>
    <row r="410" spans="1:9" x14ac:dyDescent="0.2">
      <c r="A410" s="461" t="s">
        <v>938</v>
      </c>
      <c r="B410" s="88" t="s">
        <v>470</v>
      </c>
      <c r="C410" s="88" t="s">
        <v>308</v>
      </c>
      <c r="D410" s="89"/>
      <c r="E410" s="89">
        <v>11813.4</v>
      </c>
      <c r="F410" s="89"/>
      <c r="G410" s="791">
        <v>11813.4</v>
      </c>
      <c r="H410" s="590" t="s">
        <v>471</v>
      </c>
      <c r="I410" s="91"/>
    </row>
    <row r="411" spans="1:9" x14ac:dyDescent="0.2">
      <c r="A411" s="473" t="s">
        <v>938</v>
      </c>
      <c r="B411" s="388" t="s">
        <v>472</v>
      </c>
      <c r="C411" s="388" t="s">
        <v>484</v>
      </c>
      <c r="E411" s="389">
        <v>70800</v>
      </c>
      <c r="G411" s="389">
        <v>70800</v>
      </c>
      <c r="H411" s="593" t="s">
        <v>1054</v>
      </c>
    </row>
    <row r="412" spans="1:9" x14ac:dyDescent="0.2">
      <c r="A412" s="461" t="s">
        <v>938</v>
      </c>
      <c r="B412" s="88" t="s">
        <v>472</v>
      </c>
      <c r="C412" s="88" t="s">
        <v>308</v>
      </c>
      <c r="D412" s="89"/>
      <c r="E412" s="89">
        <v>70800</v>
      </c>
      <c r="F412" s="89"/>
      <c r="G412" s="791">
        <v>70800</v>
      </c>
      <c r="H412" s="590" t="s">
        <v>473</v>
      </c>
      <c r="I412" s="91"/>
    </row>
    <row r="413" spans="1:9" x14ac:dyDescent="0.2">
      <c r="A413" s="473" t="s">
        <v>938</v>
      </c>
      <c r="B413" s="388" t="s">
        <v>474</v>
      </c>
      <c r="C413" s="388" t="s">
        <v>484</v>
      </c>
      <c r="E413" s="389">
        <v>205673.2</v>
      </c>
      <c r="G413" s="389">
        <v>205673.2</v>
      </c>
      <c r="H413" s="593" t="s">
        <v>1054</v>
      </c>
    </row>
    <row r="414" spans="1:9" x14ac:dyDescent="0.2">
      <c r="A414" s="461" t="s">
        <v>938</v>
      </c>
      <c r="B414" s="88" t="s">
        <v>474</v>
      </c>
      <c r="C414" s="88" t="s">
        <v>308</v>
      </c>
      <c r="D414" s="89"/>
      <c r="E414" s="89">
        <v>205673.2</v>
      </c>
      <c r="F414" s="89"/>
      <c r="G414" s="791">
        <v>205673.2</v>
      </c>
      <c r="H414" s="590" t="s">
        <v>475</v>
      </c>
      <c r="I414" s="91"/>
    </row>
    <row r="415" spans="1:9" x14ac:dyDescent="0.2">
      <c r="A415" s="473" t="s">
        <v>938</v>
      </c>
      <c r="B415" s="388" t="s">
        <v>476</v>
      </c>
      <c r="C415" s="388" t="s">
        <v>484</v>
      </c>
      <c r="E415" s="389">
        <v>19580</v>
      </c>
      <c r="G415" s="389">
        <v>19580</v>
      </c>
      <c r="H415" s="593" t="s">
        <v>1054</v>
      </c>
    </row>
    <row r="416" spans="1:9" x14ac:dyDescent="0.2">
      <c r="A416" s="461" t="s">
        <v>938</v>
      </c>
      <c r="B416" s="88" t="s">
        <v>476</v>
      </c>
      <c r="C416" s="88" t="s">
        <v>308</v>
      </c>
      <c r="D416" s="89"/>
      <c r="E416" s="89">
        <v>19580</v>
      </c>
      <c r="F416" s="89"/>
      <c r="G416" s="791">
        <v>19580</v>
      </c>
      <c r="H416" s="590" t="s">
        <v>477</v>
      </c>
      <c r="I416" s="91"/>
    </row>
    <row r="417" spans="1:9" x14ac:dyDescent="0.2">
      <c r="A417" s="473" t="s">
        <v>938</v>
      </c>
      <c r="B417" s="388" t="s">
        <v>478</v>
      </c>
      <c r="C417" s="388" t="s">
        <v>484</v>
      </c>
      <c r="E417" s="389">
        <v>98150</v>
      </c>
      <c r="G417" s="389">
        <v>98150</v>
      </c>
      <c r="H417" s="593" t="s">
        <v>1054</v>
      </c>
    </row>
    <row r="418" spans="1:9" x14ac:dyDescent="0.2">
      <c r="A418" s="461" t="s">
        <v>938</v>
      </c>
      <c r="B418" s="88" t="s">
        <v>478</v>
      </c>
      <c r="C418" s="88" t="s">
        <v>308</v>
      </c>
      <c r="D418" s="89"/>
      <c r="E418" s="89">
        <v>98150</v>
      </c>
      <c r="F418" s="89"/>
      <c r="G418" s="791">
        <v>98150</v>
      </c>
      <c r="H418" s="590" t="s">
        <v>479</v>
      </c>
      <c r="I418" s="91"/>
    </row>
    <row r="419" spans="1:9" x14ac:dyDescent="0.2">
      <c r="A419" s="473" t="s">
        <v>938</v>
      </c>
      <c r="B419" s="388" t="s">
        <v>5374</v>
      </c>
      <c r="C419" s="388" t="s">
        <v>484</v>
      </c>
      <c r="E419" s="389">
        <v>1650000</v>
      </c>
      <c r="G419" s="389">
        <v>1650000</v>
      </c>
      <c r="H419" s="593" t="s">
        <v>1054</v>
      </c>
    </row>
    <row r="420" spans="1:9" x14ac:dyDescent="0.2">
      <c r="A420" s="461" t="s">
        <v>938</v>
      </c>
      <c r="B420" s="88" t="s">
        <v>5374</v>
      </c>
      <c r="C420" s="88" t="s">
        <v>308</v>
      </c>
      <c r="D420" s="89"/>
      <c r="E420" s="89">
        <v>1650000</v>
      </c>
      <c r="F420" s="89"/>
      <c r="G420" s="658">
        <v>1650000</v>
      </c>
      <c r="H420" s="590" t="s">
        <v>5375</v>
      </c>
      <c r="I420" s="547">
        <f>G420</f>
        <v>1650000</v>
      </c>
    </row>
    <row r="421" spans="1:9" ht="13.5" thickBot="1" x14ac:dyDescent="0.25">
      <c r="A421" s="463" t="s">
        <v>938</v>
      </c>
      <c r="B421" s="464" t="s">
        <v>343</v>
      </c>
      <c r="C421" s="464" t="s">
        <v>308</v>
      </c>
      <c r="D421" s="465"/>
      <c r="E421" s="465">
        <f>E420+E418+E416+E414+E412+E410+E408+E406+E404+E402+E400+E398+E396+E394+E392+E389+E387+E385+E383+E381+E379+E377+E375+E373+E370+E368+E366+E364+E362+E358+E356+E354+E352+E350+E348+E346+E343+E341</f>
        <v>19134375.289999995</v>
      </c>
      <c r="F421" s="465"/>
      <c r="G421" s="787">
        <f>G420+G418+G416+G414+G412+G410+G408+G406+G404+G402+G400+G398+G396+G394+G392+G389+G387+G385+G383+G381+G379+G377+G375+G373+G370+G368+G366+G364+G362+G358+G356+G354+G352+G350+G348+G346+G343+G341</f>
        <v>19142175.289999995</v>
      </c>
      <c r="H421" s="789" t="s">
        <v>486</v>
      </c>
      <c r="I421" s="788">
        <f>I420+I408+I400+I394+I392+I377+I370+I366+I364+I354+I350+I341</f>
        <v>19142175.290000003</v>
      </c>
    </row>
    <row r="422" spans="1:9" x14ac:dyDescent="0.2">
      <c r="A422" s="388" t="s">
        <v>487</v>
      </c>
      <c r="B422" s="388" t="s">
        <v>307</v>
      </c>
      <c r="C422" s="388" t="s">
        <v>484</v>
      </c>
      <c r="E422" s="389">
        <v>131505.66</v>
      </c>
      <c r="G422" s="389">
        <v>131505.66</v>
      </c>
      <c r="H422" s="390" t="s">
        <v>1054</v>
      </c>
    </row>
    <row r="423" spans="1:9" x14ac:dyDescent="0.2">
      <c r="A423" s="88" t="s">
        <v>487</v>
      </c>
      <c r="B423" s="88" t="s">
        <v>307</v>
      </c>
      <c r="C423" s="88" t="s">
        <v>308</v>
      </c>
      <c r="D423" s="89"/>
      <c r="E423" s="89">
        <v>131505.66</v>
      </c>
      <c r="F423" s="89"/>
      <c r="G423" s="89">
        <v>131505.66</v>
      </c>
      <c r="H423" s="90" t="s">
        <v>488</v>
      </c>
      <c r="I423" s="91"/>
    </row>
    <row r="424" spans="1:9" x14ac:dyDescent="0.2">
      <c r="A424" s="388" t="s">
        <v>487</v>
      </c>
      <c r="B424" s="388" t="s">
        <v>364</v>
      </c>
      <c r="C424" s="388" t="s">
        <v>484</v>
      </c>
      <c r="E424" s="389">
        <v>76250.86</v>
      </c>
      <c r="G424" s="389">
        <v>76250.86</v>
      </c>
      <c r="H424" s="390" t="s">
        <v>1054</v>
      </c>
    </row>
    <row r="425" spans="1:9" x14ac:dyDescent="0.2">
      <c r="A425" s="88" t="s">
        <v>487</v>
      </c>
      <c r="B425" s="88" t="s">
        <v>364</v>
      </c>
      <c r="C425" s="88" t="s">
        <v>308</v>
      </c>
      <c r="D425" s="89"/>
      <c r="E425" s="89">
        <v>76250.86</v>
      </c>
      <c r="F425" s="89"/>
      <c r="G425" s="89">
        <v>76250.86</v>
      </c>
      <c r="H425" s="90" t="s">
        <v>1301</v>
      </c>
      <c r="I425" s="91"/>
    </row>
    <row r="426" spans="1:9" x14ac:dyDescent="0.2">
      <c r="A426" s="388" t="s">
        <v>487</v>
      </c>
      <c r="B426" s="388" t="s">
        <v>309</v>
      </c>
      <c r="C426" s="388" t="s">
        <v>484</v>
      </c>
      <c r="E426" s="389">
        <v>125267.98</v>
      </c>
      <c r="G426" s="389">
        <v>125267.98</v>
      </c>
      <c r="H426" s="390" t="s">
        <v>1054</v>
      </c>
    </row>
    <row r="427" spans="1:9" x14ac:dyDescent="0.2">
      <c r="A427" s="88" t="s">
        <v>487</v>
      </c>
      <c r="B427" s="88" t="s">
        <v>309</v>
      </c>
      <c r="C427" s="88" t="s">
        <v>308</v>
      </c>
      <c r="D427" s="89"/>
      <c r="E427" s="89">
        <v>125267.98</v>
      </c>
      <c r="F427" s="89"/>
      <c r="G427" s="89">
        <v>125267.98</v>
      </c>
      <c r="H427" s="90" t="s">
        <v>1302</v>
      </c>
      <c r="I427" s="91"/>
    </row>
    <row r="428" spans="1:9" x14ac:dyDescent="0.2">
      <c r="A428" s="388" t="s">
        <v>487</v>
      </c>
      <c r="B428" s="388" t="s">
        <v>310</v>
      </c>
      <c r="C428" s="388" t="s">
        <v>484</v>
      </c>
      <c r="E428" s="389">
        <v>10000</v>
      </c>
      <c r="G428" s="389">
        <v>10000</v>
      </c>
      <c r="H428" s="390" t="s">
        <v>1054</v>
      </c>
    </row>
    <row r="429" spans="1:9" x14ac:dyDescent="0.2">
      <c r="A429" s="88" t="s">
        <v>487</v>
      </c>
      <c r="B429" s="88" t="s">
        <v>310</v>
      </c>
      <c r="C429" s="88" t="s">
        <v>308</v>
      </c>
      <c r="D429" s="89"/>
      <c r="E429" s="89">
        <v>10000</v>
      </c>
      <c r="F429" s="89"/>
      <c r="G429" s="89">
        <v>10000</v>
      </c>
      <c r="H429" s="90" t="s">
        <v>5376</v>
      </c>
      <c r="I429" s="91"/>
    </row>
    <row r="430" spans="1:9" x14ac:dyDescent="0.2">
      <c r="A430" s="388" t="s">
        <v>487</v>
      </c>
      <c r="B430" s="388" t="s">
        <v>319</v>
      </c>
      <c r="C430" s="388" t="s">
        <v>484</v>
      </c>
      <c r="E430" s="389">
        <v>8589.2999999999993</v>
      </c>
      <c r="G430" s="389">
        <v>8589.2999999999993</v>
      </c>
      <c r="H430" s="390" t="s">
        <v>1054</v>
      </c>
    </row>
    <row r="431" spans="1:9" x14ac:dyDescent="0.2">
      <c r="A431" s="88" t="s">
        <v>487</v>
      </c>
      <c r="B431" s="88" t="s">
        <v>319</v>
      </c>
      <c r="C431" s="88" t="s">
        <v>308</v>
      </c>
      <c r="D431" s="89"/>
      <c r="E431" s="89">
        <v>8589.2999999999993</v>
      </c>
      <c r="F431" s="89"/>
      <c r="G431" s="89">
        <v>8589.2999999999993</v>
      </c>
      <c r="H431" s="90" t="s">
        <v>489</v>
      </c>
      <c r="I431" s="91"/>
    </row>
    <row r="432" spans="1:9" x14ac:dyDescent="0.2">
      <c r="A432" s="388" t="s">
        <v>487</v>
      </c>
      <c r="B432" s="388" t="s">
        <v>822</v>
      </c>
      <c r="C432" s="388" t="s">
        <v>307</v>
      </c>
      <c r="E432" s="389">
        <v>8962.24</v>
      </c>
      <c r="G432" s="389">
        <v>8962.24</v>
      </c>
      <c r="H432" s="390" t="s">
        <v>1040</v>
      </c>
    </row>
    <row r="433" spans="1:9" x14ac:dyDescent="0.2">
      <c r="A433" s="388" t="s">
        <v>487</v>
      </c>
      <c r="B433" s="388" t="s">
        <v>822</v>
      </c>
      <c r="C433" s="388" t="s">
        <v>316</v>
      </c>
      <c r="E433" s="389">
        <v>167.67</v>
      </c>
      <c r="G433" s="389">
        <v>167.67</v>
      </c>
      <c r="H433" s="390" t="s">
        <v>1014</v>
      </c>
    </row>
    <row r="434" spans="1:9" x14ac:dyDescent="0.2">
      <c r="A434" s="388" t="s">
        <v>487</v>
      </c>
      <c r="B434" s="388" t="s">
        <v>822</v>
      </c>
      <c r="C434" s="388" t="s">
        <v>883</v>
      </c>
      <c r="E434" s="389">
        <v>257.42</v>
      </c>
      <c r="G434" s="389">
        <v>257.42</v>
      </c>
      <c r="H434" s="390" t="s">
        <v>1041</v>
      </c>
    </row>
    <row r="435" spans="1:9" x14ac:dyDescent="0.2">
      <c r="A435" s="388" t="s">
        <v>487</v>
      </c>
      <c r="B435" s="388" t="s">
        <v>822</v>
      </c>
      <c r="C435" s="388" t="s">
        <v>347</v>
      </c>
      <c r="E435" s="389">
        <v>3079.75</v>
      </c>
      <c r="G435" s="389">
        <v>3079.75</v>
      </c>
      <c r="H435" s="390" t="s">
        <v>1042</v>
      </c>
    </row>
    <row r="436" spans="1:9" x14ac:dyDescent="0.2">
      <c r="A436" s="388" t="s">
        <v>487</v>
      </c>
      <c r="B436" s="388" t="s">
        <v>822</v>
      </c>
      <c r="C436" s="388" t="s">
        <v>859</v>
      </c>
      <c r="E436" s="389">
        <v>1472.85</v>
      </c>
      <c r="G436" s="389">
        <v>1472.85</v>
      </c>
      <c r="H436" s="390" t="s">
        <v>1046</v>
      </c>
    </row>
    <row r="437" spans="1:9" x14ac:dyDescent="0.2">
      <c r="A437" s="388" t="s">
        <v>487</v>
      </c>
      <c r="B437" s="388" t="s">
        <v>822</v>
      </c>
      <c r="C437" s="388" t="s">
        <v>484</v>
      </c>
      <c r="E437" s="389">
        <v>33007.68</v>
      </c>
      <c r="G437" s="389">
        <v>33007.68</v>
      </c>
      <c r="H437" s="390" t="s">
        <v>1054</v>
      </c>
    </row>
    <row r="438" spans="1:9" x14ac:dyDescent="0.2">
      <c r="A438" s="88" t="s">
        <v>487</v>
      </c>
      <c r="B438" s="88" t="s">
        <v>822</v>
      </c>
      <c r="C438" s="88" t="s">
        <v>308</v>
      </c>
      <c r="D438" s="89"/>
      <c r="E438" s="89">
        <v>46947.61</v>
      </c>
      <c r="F438" s="89"/>
      <c r="G438" s="89">
        <v>46947.61</v>
      </c>
      <c r="H438" s="90" t="s">
        <v>490</v>
      </c>
      <c r="I438" s="91"/>
    </row>
    <row r="439" spans="1:9" x14ac:dyDescent="0.2">
      <c r="A439" s="88" t="s">
        <v>487</v>
      </c>
      <c r="B439" s="88" t="s">
        <v>343</v>
      </c>
      <c r="C439" s="88" t="s">
        <v>308</v>
      </c>
      <c r="D439" s="89"/>
      <c r="E439" s="89">
        <v>398561.41</v>
      </c>
      <c r="F439" s="89"/>
      <c r="G439" s="89">
        <v>398561.41</v>
      </c>
      <c r="H439" s="90" t="s">
        <v>491</v>
      </c>
      <c r="I439" s="91"/>
    </row>
    <row r="440" spans="1:9" x14ac:dyDescent="0.2">
      <c r="A440" s="388" t="s">
        <v>492</v>
      </c>
      <c r="B440" s="388" t="s">
        <v>307</v>
      </c>
      <c r="C440" s="388" t="s">
        <v>484</v>
      </c>
      <c r="E440" s="389">
        <v>157629.79</v>
      </c>
      <c r="G440" s="389">
        <v>157629.79</v>
      </c>
      <c r="H440" s="390" t="s">
        <v>1054</v>
      </c>
    </row>
    <row r="441" spans="1:9" x14ac:dyDescent="0.2">
      <c r="A441" s="88" t="s">
        <v>492</v>
      </c>
      <c r="B441" s="88" t="s">
        <v>307</v>
      </c>
      <c r="C441" s="88" t="s">
        <v>308</v>
      </c>
      <c r="D441" s="89"/>
      <c r="E441" s="89">
        <v>157629.79</v>
      </c>
      <c r="F441" s="89"/>
      <c r="G441" s="89">
        <v>157629.79</v>
      </c>
      <c r="H441" s="90" t="s">
        <v>4698</v>
      </c>
      <c r="I441" s="91"/>
    </row>
    <row r="442" spans="1:9" x14ac:dyDescent="0.2">
      <c r="A442" s="388" t="s">
        <v>492</v>
      </c>
      <c r="B442" s="388" t="s">
        <v>319</v>
      </c>
      <c r="C442" s="388" t="s">
        <v>484</v>
      </c>
      <c r="E442" s="389">
        <v>2596</v>
      </c>
      <c r="G442" s="389">
        <v>2596</v>
      </c>
      <c r="H442" s="390" t="s">
        <v>1054</v>
      </c>
    </row>
    <row r="443" spans="1:9" x14ac:dyDescent="0.2">
      <c r="A443" s="88" t="s">
        <v>492</v>
      </c>
      <c r="B443" s="88" t="s">
        <v>319</v>
      </c>
      <c r="C443" s="88" t="s">
        <v>308</v>
      </c>
      <c r="D443" s="89"/>
      <c r="E443" s="89">
        <v>2596</v>
      </c>
      <c r="F443" s="89"/>
      <c r="G443" s="89">
        <v>2596</v>
      </c>
      <c r="H443" s="90" t="s">
        <v>4699</v>
      </c>
      <c r="I443" s="91"/>
    </row>
    <row r="444" spans="1:9" x14ac:dyDescent="0.2">
      <c r="A444" s="88" t="s">
        <v>492</v>
      </c>
      <c r="B444" s="88" t="s">
        <v>343</v>
      </c>
      <c r="C444" s="88" t="s">
        <v>308</v>
      </c>
      <c r="D444" s="89"/>
      <c r="E444" s="89">
        <v>160225.79</v>
      </c>
      <c r="F444" s="89"/>
      <c r="G444" s="89">
        <v>160225.79</v>
      </c>
      <c r="H444" s="90" t="s">
        <v>495</v>
      </c>
      <c r="I444" s="91"/>
    </row>
    <row r="445" spans="1:9" x14ac:dyDescent="0.2">
      <c r="A445" s="388" t="s">
        <v>496</v>
      </c>
      <c r="B445" s="388" t="s">
        <v>307</v>
      </c>
      <c r="C445" s="388" t="s">
        <v>484</v>
      </c>
      <c r="E445" s="389">
        <v>800</v>
      </c>
      <c r="G445" s="389">
        <v>800</v>
      </c>
      <c r="H445" s="390" t="s">
        <v>1054</v>
      </c>
    </row>
    <row r="446" spans="1:9" x14ac:dyDescent="0.2">
      <c r="A446" s="88" t="s">
        <v>496</v>
      </c>
      <c r="B446" s="88" t="s">
        <v>307</v>
      </c>
      <c r="C446" s="88" t="s">
        <v>308</v>
      </c>
      <c r="D446" s="89"/>
      <c r="E446" s="89">
        <v>800</v>
      </c>
      <c r="F446" s="89"/>
      <c r="G446" s="89">
        <v>800</v>
      </c>
      <c r="H446" s="90" t="s">
        <v>497</v>
      </c>
      <c r="I446" s="91"/>
    </row>
    <row r="447" spans="1:9" x14ac:dyDescent="0.2">
      <c r="A447" s="388" t="s">
        <v>496</v>
      </c>
      <c r="B447" s="388" t="s">
        <v>319</v>
      </c>
      <c r="C447" s="388" t="s">
        <v>484</v>
      </c>
      <c r="E447" s="389">
        <v>292771.51</v>
      </c>
      <c r="G447" s="389">
        <v>292771.51</v>
      </c>
      <c r="H447" s="390" t="s">
        <v>1054</v>
      </c>
    </row>
    <row r="448" spans="1:9" x14ac:dyDescent="0.2">
      <c r="A448" s="88" t="s">
        <v>496</v>
      </c>
      <c r="B448" s="88" t="s">
        <v>319</v>
      </c>
      <c r="C448" s="88" t="s">
        <v>308</v>
      </c>
      <c r="D448" s="89"/>
      <c r="E448" s="89">
        <v>292771.51</v>
      </c>
      <c r="F448" s="89"/>
      <c r="G448" s="89">
        <v>292771.51</v>
      </c>
      <c r="H448" s="90" t="s">
        <v>1304</v>
      </c>
      <c r="I448" s="91"/>
    </row>
    <row r="449" spans="1:9" x14ac:dyDescent="0.2">
      <c r="A449" s="88" t="s">
        <v>496</v>
      </c>
      <c r="B449" s="88" t="s">
        <v>343</v>
      </c>
      <c r="C449" s="88" t="s">
        <v>308</v>
      </c>
      <c r="D449" s="89"/>
      <c r="E449" s="89">
        <v>293571.51</v>
      </c>
      <c r="F449" s="89"/>
      <c r="G449" s="89">
        <v>293571.51</v>
      </c>
      <c r="H449" s="90" t="s">
        <v>497</v>
      </c>
      <c r="I449" s="91"/>
    </row>
    <row r="450" spans="1:9" x14ac:dyDescent="0.2">
      <c r="A450" s="388" t="s">
        <v>499</v>
      </c>
      <c r="B450" s="388" t="s">
        <v>319</v>
      </c>
      <c r="C450" s="388" t="s">
        <v>484</v>
      </c>
      <c r="E450" s="389">
        <v>30000</v>
      </c>
      <c r="G450" s="389">
        <v>30000</v>
      </c>
      <c r="H450" s="390" t="s">
        <v>1054</v>
      </c>
    </row>
    <row r="451" spans="1:9" x14ac:dyDescent="0.2">
      <c r="A451" s="88" t="s">
        <v>499</v>
      </c>
      <c r="B451" s="88" t="s">
        <v>319</v>
      </c>
      <c r="C451" s="88" t="s">
        <v>308</v>
      </c>
      <c r="D451" s="89"/>
      <c r="E451" s="89">
        <v>30000</v>
      </c>
      <c r="F451" s="89"/>
      <c r="G451" s="89">
        <v>30000</v>
      </c>
      <c r="H451" s="90" t="s">
        <v>500</v>
      </c>
      <c r="I451" s="91"/>
    </row>
    <row r="452" spans="1:9" x14ac:dyDescent="0.2">
      <c r="A452" s="88" t="s">
        <v>499</v>
      </c>
      <c r="B452" s="88" t="s">
        <v>343</v>
      </c>
      <c r="C452" s="88" t="s">
        <v>308</v>
      </c>
      <c r="D452" s="89"/>
      <c r="E452" s="89">
        <v>30000</v>
      </c>
      <c r="F452" s="89"/>
      <c r="G452" s="89">
        <v>30000</v>
      </c>
      <c r="H452" s="90" t="s">
        <v>276</v>
      </c>
      <c r="I452" s="91"/>
    </row>
    <row r="453" spans="1:9" x14ac:dyDescent="0.2">
      <c r="A453" s="388" t="s">
        <v>501</v>
      </c>
      <c r="B453" s="388" t="s">
        <v>315</v>
      </c>
      <c r="C453" s="388" t="s">
        <v>484</v>
      </c>
      <c r="E453" s="389">
        <v>2670272</v>
      </c>
      <c r="G453" s="389">
        <v>2670272</v>
      </c>
      <c r="H453" s="390" t="s">
        <v>1054</v>
      </c>
    </row>
    <row r="454" spans="1:9" x14ac:dyDescent="0.2">
      <c r="A454" s="88" t="s">
        <v>501</v>
      </c>
      <c r="B454" s="88" t="s">
        <v>315</v>
      </c>
      <c r="C454" s="88" t="s">
        <v>308</v>
      </c>
      <c r="D454" s="89"/>
      <c r="E454" s="89">
        <v>2670272</v>
      </c>
      <c r="F454" s="89"/>
      <c r="G454" s="89">
        <v>2670272</v>
      </c>
      <c r="H454" s="90" t="s">
        <v>502</v>
      </c>
      <c r="I454" s="91"/>
    </row>
    <row r="455" spans="1:9" x14ac:dyDescent="0.2">
      <c r="A455" s="88" t="s">
        <v>501</v>
      </c>
      <c r="B455" s="88" t="s">
        <v>343</v>
      </c>
      <c r="C455" s="88" t="s">
        <v>308</v>
      </c>
      <c r="D455" s="89"/>
      <c r="E455" s="89">
        <v>2670272</v>
      </c>
      <c r="F455" s="89"/>
      <c r="G455" s="89">
        <v>2670272</v>
      </c>
      <c r="H455" s="90" t="s">
        <v>503</v>
      </c>
      <c r="I455" s="91"/>
    </row>
    <row r="456" spans="1:9" x14ac:dyDescent="0.2">
      <c r="A456" s="388" t="s">
        <v>504</v>
      </c>
      <c r="B456" s="388" t="s">
        <v>315</v>
      </c>
      <c r="C456" s="388" t="s">
        <v>484</v>
      </c>
      <c r="E456" s="389">
        <v>209600</v>
      </c>
      <c r="G456" s="389">
        <v>209600</v>
      </c>
      <c r="H456" s="390" t="s">
        <v>1054</v>
      </c>
    </row>
    <row r="457" spans="1:9" x14ac:dyDescent="0.2">
      <c r="A457" s="88" t="s">
        <v>504</v>
      </c>
      <c r="B457" s="88" t="s">
        <v>315</v>
      </c>
      <c r="C457" s="88" t="s">
        <v>308</v>
      </c>
      <c r="D457" s="89"/>
      <c r="E457" s="89">
        <v>209600</v>
      </c>
      <c r="F457" s="89"/>
      <c r="G457" s="89">
        <v>209600</v>
      </c>
      <c r="H457" s="90" t="s">
        <v>4700</v>
      </c>
      <c r="I457" s="91"/>
    </row>
    <row r="458" spans="1:9" x14ac:dyDescent="0.2">
      <c r="A458" s="388" t="s">
        <v>504</v>
      </c>
      <c r="B458" s="388" t="s">
        <v>319</v>
      </c>
      <c r="C458" s="388" t="s">
        <v>484</v>
      </c>
      <c r="E458" s="389">
        <v>2000</v>
      </c>
      <c r="G458" s="389">
        <v>2000</v>
      </c>
      <c r="H458" s="390" t="s">
        <v>1054</v>
      </c>
    </row>
    <row r="459" spans="1:9" x14ac:dyDescent="0.2">
      <c r="A459" s="88" t="s">
        <v>504</v>
      </c>
      <c r="B459" s="88" t="s">
        <v>319</v>
      </c>
      <c r="C459" s="88" t="s">
        <v>308</v>
      </c>
      <c r="D459" s="89"/>
      <c r="E459" s="89">
        <v>2000</v>
      </c>
      <c r="F459" s="89"/>
      <c r="G459" s="89">
        <v>2000</v>
      </c>
      <c r="H459" s="90" t="s">
        <v>848</v>
      </c>
      <c r="I459" s="91"/>
    </row>
    <row r="460" spans="1:9" x14ac:dyDescent="0.2">
      <c r="A460" s="88" t="s">
        <v>504</v>
      </c>
      <c r="B460" s="88" t="s">
        <v>343</v>
      </c>
      <c r="C460" s="88" t="s">
        <v>308</v>
      </c>
      <c r="D460" s="89"/>
      <c r="E460" s="89">
        <v>211600</v>
      </c>
      <c r="F460" s="89"/>
      <c r="G460" s="89">
        <v>211600</v>
      </c>
      <c r="H460" s="90" t="s">
        <v>505</v>
      </c>
      <c r="I460" s="91"/>
    </row>
    <row r="461" spans="1:9" x14ac:dyDescent="0.2">
      <c r="A461" s="388" t="s">
        <v>506</v>
      </c>
      <c r="B461" s="388" t="s">
        <v>307</v>
      </c>
      <c r="C461" s="388" t="s">
        <v>484</v>
      </c>
      <c r="E461" s="389">
        <v>4850</v>
      </c>
      <c r="G461" s="389">
        <v>4850</v>
      </c>
      <c r="H461" s="390" t="s">
        <v>1054</v>
      </c>
    </row>
    <row r="462" spans="1:9" x14ac:dyDescent="0.2">
      <c r="A462" s="88" t="s">
        <v>506</v>
      </c>
      <c r="B462" s="88" t="s">
        <v>307</v>
      </c>
      <c r="C462" s="88" t="s">
        <v>308</v>
      </c>
      <c r="D462" s="89"/>
      <c r="E462" s="89">
        <v>4850</v>
      </c>
      <c r="F462" s="89"/>
      <c r="G462" s="89">
        <v>4850</v>
      </c>
      <c r="H462" s="90" t="s">
        <v>507</v>
      </c>
      <c r="I462" s="91"/>
    </row>
    <row r="463" spans="1:9" x14ac:dyDescent="0.2">
      <c r="A463" s="88" t="s">
        <v>506</v>
      </c>
      <c r="B463" s="88" t="s">
        <v>343</v>
      </c>
      <c r="C463" s="88" t="s">
        <v>308</v>
      </c>
      <c r="D463" s="89"/>
      <c r="E463" s="89">
        <v>4850</v>
      </c>
      <c r="F463" s="89"/>
      <c r="G463" s="89">
        <v>4850</v>
      </c>
      <c r="H463" s="90" t="s">
        <v>559</v>
      </c>
      <c r="I463" s="91"/>
    </row>
    <row r="464" spans="1:9" x14ac:dyDescent="0.2">
      <c r="A464" s="388" t="s">
        <v>627</v>
      </c>
      <c r="B464" s="388" t="s">
        <v>307</v>
      </c>
      <c r="C464" s="388" t="s">
        <v>484</v>
      </c>
      <c r="E464" s="389">
        <v>1394410</v>
      </c>
      <c r="G464" s="389">
        <f>E464-F464</f>
        <v>1394410</v>
      </c>
      <c r="H464" s="390" t="s">
        <v>1054</v>
      </c>
      <c r="I464" s="792" t="s">
        <v>5463</v>
      </c>
    </row>
    <row r="465" spans="1:9" x14ac:dyDescent="0.2">
      <c r="A465" s="88" t="s">
        <v>627</v>
      </c>
      <c r="B465" s="88" t="s">
        <v>307</v>
      </c>
      <c r="C465" s="88" t="s">
        <v>308</v>
      </c>
      <c r="D465" s="89"/>
      <c r="E465" s="89">
        <f>E464</f>
        <v>1394410</v>
      </c>
      <c r="F465" s="89"/>
      <c r="G465" s="89">
        <f>G464</f>
        <v>1394410</v>
      </c>
      <c r="H465" s="90" t="s">
        <v>628</v>
      </c>
      <c r="I465" s="91"/>
    </row>
    <row r="466" spans="1:9" x14ac:dyDescent="0.2">
      <c r="A466" s="88" t="s">
        <v>627</v>
      </c>
      <c r="B466" s="88" t="s">
        <v>343</v>
      </c>
      <c r="C466" s="88" t="s">
        <v>308</v>
      </c>
      <c r="D466" s="89"/>
      <c r="E466" s="89">
        <f>E465</f>
        <v>1394410</v>
      </c>
      <c r="F466" s="89"/>
      <c r="G466" s="89">
        <f>G465</f>
        <v>1394410</v>
      </c>
      <c r="H466" s="90" t="s">
        <v>628</v>
      </c>
      <c r="I466" s="792" t="s">
        <v>5463</v>
      </c>
    </row>
    <row r="467" spans="1:9" x14ac:dyDescent="0.2">
      <c r="A467" s="793" t="s">
        <v>743</v>
      </c>
      <c r="B467" s="794" t="s">
        <v>1052</v>
      </c>
      <c r="C467" s="794" t="s">
        <v>484</v>
      </c>
      <c r="D467" s="795"/>
      <c r="E467" s="795">
        <v>596790.18999999994</v>
      </c>
      <c r="F467" s="795"/>
      <c r="G467" s="795">
        <f>E467</f>
        <v>596790.18999999994</v>
      </c>
      <c r="H467" s="796" t="s">
        <v>1054</v>
      </c>
    </row>
    <row r="468" spans="1:9" x14ac:dyDescent="0.2">
      <c r="A468" s="799" t="s">
        <v>743</v>
      </c>
      <c r="B468" s="88" t="s">
        <v>1052</v>
      </c>
      <c r="C468" s="88" t="s">
        <v>308</v>
      </c>
      <c r="D468" s="89"/>
      <c r="E468" s="89">
        <f>E467</f>
        <v>596790.18999999994</v>
      </c>
      <c r="F468" s="89"/>
      <c r="G468" s="89">
        <f>G467</f>
        <v>596790.18999999994</v>
      </c>
      <c r="H468" s="800" t="s">
        <v>935</v>
      </c>
      <c r="I468" s="91"/>
    </row>
    <row r="469" spans="1:9" x14ac:dyDescent="0.2">
      <c r="A469" s="797" t="s">
        <v>743</v>
      </c>
      <c r="B469" s="388" t="s">
        <v>4703</v>
      </c>
      <c r="C469" s="388" t="s">
        <v>484</v>
      </c>
      <c r="E469" s="389">
        <v>60708.2</v>
      </c>
      <c r="G469" s="389">
        <v>60708.2</v>
      </c>
      <c r="H469" s="798" t="s">
        <v>1054</v>
      </c>
    </row>
    <row r="470" spans="1:9" x14ac:dyDescent="0.2">
      <c r="A470" s="799" t="s">
        <v>743</v>
      </c>
      <c r="B470" s="88" t="s">
        <v>4703</v>
      </c>
      <c r="C470" s="88" t="s">
        <v>308</v>
      </c>
      <c r="D470" s="89"/>
      <c r="E470" s="89">
        <f>E469</f>
        <v>60708.2</v>
      </c>
      <c r="F470" s="89"/>
      <c r="G470" s="89">
        <f>G469</f>
        <v>60708.2</v>
      </c>
      <c r="H470" s="800" t="s">
        <v>936</v>
      </c>
      <c r="I470" s="91"/>
    </row>
    <row r="471" spans="1:9" x14ac:dyDescent="0.2">
      <c r="A471" s="797" t="s">
        <v>743</v>
      </c>
      <c r="B471" s="388" t="s">
        <v>4704</v>
      </c>
      <c r="C471" s="388" t="s">
        <v>484</v>
      </c>
      <c r="E471" s="389">
        <v>10409358</v>
      </c>
      <c r="G471" s="389">
        <v>10409358</v>
      </c>
      <c r="H471" s="798" t="s">
        <v>1054</v>
      </c>
    </row>
    <row r="472" spans="1:9" x14ac:dyDescent="0.2">
      <c r="A472" s="799" t="s">
        <v>743</v>
      </c>
      <c r="B472" s="88" t="s">
        <v>4704</v>
      </c>
      <c r="C472" s="88" t="s">
        <v>308</v>
      </c>
      <c r="D472" s="89"/>
      <c r="E472" s="89">
        <f>E471</f>
        <v>10409358</v>
      </c>
      <c r="F472" s="89"/>
      <c r="G472" s="89">
        <f>G471</f>
        <v>10409358</v>
      </c>
      <c r="H472" s="800" t="s">
        <v>4705</v>
      </c>
      <c r="I472" s="91"/>
    </row>
    <row r="473" spans="1:9" x14ac:dyDescent="0.2">
      <c r="A473" s="797" t="s">
        <v>743</v>
      </c>
      <c r="B473" s="388" t="s">
        <v>745</v>
      </c>
      <c r="C473" s="388" t="s">
        <v>484</v>
      </c>
      <c r="E473" s="389">
        <v>2839488.02</v>
      </c>
      <c r="G473" s="389">
        <f>E473</f>
        <v>2839488.02</v>
      </c>
      <c r="H473" s="798" t="s">
        <v>1054</v>
      </c>
    </row>
    <row r="474" spans="1:9" x14ac:dyDescent="0.2">
      <c r="A474" s="799" t="s">
        <v>743</v>
      </c>
      <c r="B474" s="88" t="s">
        <v>745</v>
      </c>
      <c r="C474" s="88" t="s">
        <v>308</v>
      </c>
      <c r="D474" s="89"/>
      <c r="E474" s="89">
        <f>E473</f>
        <v>2839488.02</v>
      </c>
      <c r="F474" s="89"/>
      <c r="G474" s="89">
        <f>G473</f>
        <v>2839488.02</v>
      </c>
      <c r="H474" s="800" t="s">
        <v>4706</v>
      </c>
      <c r="I474" s="91"/>
    </row>
    <row r="475" spans="1:9" x14ac:dyDescent="0.2">
      <c r="A475" s="797" t="s">
        <v>743</v>
      </c>
      <c r="B475" s="388" t="s">
        <v>4707</v>
      </c>
      <c r="C475" s="388" t="s">
        <v>484</v>
      </c>
      <c r="E475" s="389">
        <v>2881007.97</v>
      </c>
      <c r="G475" s="389">
        <f>E475</f>
        <v>2881007.97</v>
      </c>
      <c r="H475" s="798" t="s">
        <v>1054</v>
      </c>
    </row>
    <row r="476" spans="1:9" x14ac:dyDescent="0.2">
      <c r="A476" s="799" t="s">
        <v>743</v>
      </c>
      <c r="B476" s="88" t="s">
        <v>4707</v>
      </c>
      <c r="C476" s="88" t="s">
        <v>308</v>
      </c>
      <c r="D476" s="89"/>
      <c r="E476" s="89">
        <f>E475</f>
        <v>2881007.97</v>
      </c>
      <c r="F476" s="89"/>
      <c r="G476" s="89">
        <f>G475</f>
        <v>2881007.97</v>
      </c>
      <c r="H476" s="800" t="s">
        <v>4708</v>
      </c>
      <c r="I476" s="91"/>
    </row>
    <row r="477" spans="1:9" x14ac:dyDescent="0.2">
      <c r="A477" s="797" t="s">
        <v>743</v>
      </c>
      <c r="B477" s="388" t="s">
        <v>750</v>
      </c>
      <c r="C477" s="388" t="s">
        <v>484</v>
      </c>
      <c r="E477" s="389">
        <v>1656.69</v>
      </c>
      <c r="G477" s="389">
        <v>1656.69</v>
      </c>
      <c r="H477" s="798" t="s">
        <v>1054</v>
      </c>
    </row>
    <row r="478" spans="1:9" x14ac:dyDescent="0.2">
      <c r="A478" s="799" t="s">
        <v>743</v>
      </c>
      <c r="B478" s="88" t="s">
        <v>750</v>
      </c>
      <c r="C478" s="88" t="s">
        <v>308</v>
      </c>
      <c r="D478" s="89"/>
      <c r="E478" s="89">
        <f>E477</f>
        <v>1656.69</v>
      </c>
      <c r="F478" s="89"/>
      <c r="G478" s="89">
        <f>G477</f>
        <v>1656.69</v>
      </c>
      <c r="H478" s="800" t="s">
        <v>491</v>
      </c>
      <c r="I478" s="91"/>
    </row>
    <row r="479" spans="1:9" x14ac:dyDescent="0.2">
      <c r="A479" s="797" t="s">
        <v>743</v>
      </c>
      <c r="B479" s="388" t="s">
        <v>752</v>
      </c>
      <c r="C479" s="388" t="s">
        <v>484</v>
      </c>
      <c r="E479" s="389">
        <v>2700272</v>
      </c>
      <c r="G479" s="389">
        <v>2700272</v>
      </c>
      <c r="H479" s="798" t="s">
        <v>1054</v>
      </c>
    </row>
    <row r="480" spans="1:9" x14ac:dyDescent="0.2">
      <c r="A480" s="799" t="s">
        <v>743</v>
      </c>
      <c r="B480" s="88" t="s">
        <v>752</v>
      </c>
      <c r="C480" s="88" t="s">
        <v>308</v>
      </c>
      <c r="D480" s="89"/>
      <c r="E480" s="89">
        <f>E479</f>
        <v>2700272</v>
      </c>
      <c r="F480" s="89"/>
      <c r="G480" s="89">
        <f>G479</f>
        <v>2700272</v>
      </c>
      <c r="H480" s="800" t="s">
        <v>1306</v>
      </c>
      <c r="I480" s="91"/>
    </row>
    <row r="481" spans="1:9" x14ac:dyDescent="0.2">
      <c r="A481" s="797" t="s">
        <v>743</v>
      </c>
      <c r="B481" s="388" t="s">
        <v>4709</v>
      </c>
      <c r="C481" s="388" t="s">
        <v>484</v>
      </c>
      <c r="E481" s="389">
        <v>85.91</v>
      </c>
      <c r="G481" s="389">
        <v>85.91</v>
      </c>
      <c r="H481" s="798" t="s">
        <v>1054</v>
      </c>
    </row>
    <row r="482" spans="1:9" x14ac:dyDescent="0.2">
      <c r="A482" s="799" t="s">
        <v>743</v>
      </c>
      <c r="B482" s="88" t="s">
        <v>4709</v>
      </c>
      <c r="C482" s="88" t="s">
        <v>308</v>
      </c>
      <c r="D482" s="89"/>
      <c r="E482" s="89">
        <f>E481</f>
        <v>85.91</v>
      </c>
      <c r="F482" s="89"/>
      <c r="G482" s="89">
        <f>G481</f>
        <v>85.91</v>
      </c>
      <c r="H482" s="800" t="s">
        <v>544</v>
      </c>
      <c r="I482" s="91"/>
    </row>
    <row r="483" spans="1:9" x14ac:dyDescent="0.2">
      <c r="A483" s="797" t="s">
        <v>743</v>
      </c>
      <c r="B483" s="388" t="s">
        <v>756</v>
      </c>
      <c r="C483" s="388" t="s">
        <v>484</v>
      </c>
      <c r="E483" s="389">
        <v>3031300</v>
      </c>
      <c r="G483" s="389">
        <v>3031300</v>
      </c>
      <c r="H483" s="798" t="s">
        <v>1054</v>
      </c>
    </row>
    <row r="484" spans="1:9" x14ac:dyDescent="0.2">
      <c r="A484" s="799" t="s">
        <v>743</v>
      </c>
      <c r="B484" s="88" t="s">
        <v>756</v>
      </c>
      <c r="C484" s="88" t="s">
        <v>308</v>
      </c>
      <c r="D484" s="89"/>
      <c r="E484" s="89">
        <f>E483</f>
        <v>3031300</v>
      </c>
      <c r="F484" s="89"/>
      <c r="G484" s="89">
        <f>G483</f>
        <v>3031300</v>
      </c>
      <c r="H484" s="800" t="s">
        <v>4710</v>
      </c>
      <c r="I484" s="91"/>
    </row>
    <row r="485" spans="1:9" x14ac:dyDescent="0.2">
      <c r="A485" s="799" t="s">
        <v>743</v>
      </c>
      <c r="B485" s="88" t="s">
        <v>343</v>
      </c>
      <c r="C485" s="88" t="s">
        <v>308</v>
      </c>
      <c r="D485" s="89"/>
      <c r="E485" s="89">
        <f>E484+E482+E480+E478+E476+E474+E472+E470+E468</f>
        <v>22520666.98</v>
      </c>
      <c r="F485" s="89"/>
      <c r="G485" s="89">
        <f>G484+G482+G480+G478+G476+G474+G472+G470+G468</f>
        <v>22520666.98</v>
      </c>
      <c r="H485" s="800"/>
      <c r="I485" s="792" t="s">
        <v>5463</v>
      </c>
    </row>
    <row r="486" spans="1:9" x14ac:dyDescent="0.2">
      <c r="A486" s="797" t="s">
        <v>761</v>
      </c>
      <c r="B486" s="388" t="s">
        <v>4704</v>
      </c>
      <c r="C486" s="388" t="s">
        <v>484</v>
      </c>
      <c r="E486" s="389">
        <v>112651.4</v>
      </c>
      <c r="G486" s="389">
        <v>112651.4</v>
      </c>
      <c r="H486" s="798" t="s">
        <v>1054</v>
      </c>
    </row>
    <row r="487" spans="1:9" x14ac:dyDescent="0.2">
      <c r="A487" s="799" t="s">
        <v>761</v>
      </c>
      <c r="B487" s="88" t="s">
        <v>4704</v>
      </c>
      <c r="C487" s="88" t="s">
        <v>308</v>
      </c>
      <c r="D487" s="89"/>
      <c r="E487" s="89">
        <f>E486</f>
        <v>112651.4</v>
      </c>
      <c r="F487" s="89"/>
      <c r="G487" s="89">
        <f>G486</f>
        <v>112651.4</v>
      </c>
      <c r="H487" s="800" t="s">
        <v>4705</v>
      </c>
      <c r="I487" s="91"/>
    </row>
    <row r="488" spans="1:9" x14ac:dyDescent="0.2">
      <c r="A488" s="797" t="s">
        <v>761</v>
      </c>
      <c r="B488" s="388" t="s">
        <v>745</v>
      </c>
      <c r="C488" s="388" t="s">
        <v>484</v>
      </c>
      <c r="E488" s="389">
        <v>508949.51</v>
      </c>
      <c r="G488" s="389">
        <v>508949.51</v>
      </c>
      <c r="H488" s="798" t="s">
        <v>1054</v>
      </c>
    </row>
    <row r="489" spans="1:9" x14ac:dyDescent="0.2">
      <c r="A489" s="799" t="s">
        <v>761</v>
      </c>
      <c r="B489" s="88" t="s">
        <v>745</v>
      </c>
      <c r="C489" s="88" t="s">
        <v>308</v>
      </c>
      <c r="D489" s="89"/>
      <c r="E489" s="89">
        <f>E488</f>
        <v>508949.51</v>
      </c>
      <c r="F489" s="89"/>
      <c r="G489" s="89">
        <f>G488</f>
        <v>508949.51</v>
      </c>
      <c r="H489" s="800" t="s">
        <v>4706</v>
      </c>
      <c r="I489" s="91"/>
    </row>
    <row r="490" spans="1:9" x14ac:dyDescent="0.2">
      <c r="A490" s="797" t="s">
        <v>761</v>
      </c>
      <c r="B490" s="388" t="s">
        <v>4707</v>
      </c>
      <c r="C490" s="388" t="s">
        <v>484</v>
      </c>
      <c r="E490" s="389">
        <v>26770.93</v>
      </c>
      <c r="G490" s="389">
        <v>26770.93</v>
      </c>
      <c r="H490" s="798" t="s">
        <v>1054</v>
      </c>
    </row>
    <row r="491" spans="1:9" x14ac:dyDescent="0.2">
      <c r="A491" s="799" t="s">
        <v>761</v>
      </c>
      <c r="B491" s="88" t="s">
        <v>4707</v>
      </c>
      <c r="C491" s="88" t="s">
        <v>308</v>
      </c>
      <c r="D491" s="89"/>
      <c r="E491" s="89">
        <f>E490</f>
        <v>26770.93</v>
      </c>
      <c r="F491" s="89"/>
      <c r="G491" s="89">
        <f>G490</f>
        <v>26770.93</v>
      </c>
      <c r="H491" s="800" t="s">
        <v>4711</v>
      </c>
      <c r="I491" s="91"/>
    </row>
    <row r="492" spans="1:9" x14ac:dyDescent="0.2">
      <c r="A492" s="797" t="s">
        <v>761</v>
      </c>
      <c r="B492" s="388" t="s">
        <v>750</v>
      </c>
      <c r="C492" s="388" t="s">
        <v>484</v>
      </c>
      <c r="E492" s="389">
        <v>32427.52</v>
      </c>
      <c r="G492" s="389">
        <v>32427.52</v>
      </c>
      <c r="H492" s="798" t="s">
        <v>1054</v>
      </c>
    </row>
    <row r="493" spans="1:9" x14ac:dyDescent="0.2">
      <c r="A493" s="799" t="s">
        <v>761</v>
      </c>
      <c r="B493" s="88" t="s">
        <v>750</v>
      </c>
      <c r="C493" s="88" t="s">
        <v>308</v>
      </c>
      <c r="D493" s="89"/>
      <c r="E493" s="89">
        <f>E492</f>
        <v>32427.52</v>
      </c>
      <c r="F493" s="89"/>
      <c r="G493" s="89">
        <f>G492</f>
        <v>32427.52</v>
      </c>
      <c r="H493" s="800" t="s">
        <v>491</v>
      </c>
      <c r="I493" s="91"/>
    </row>
    <row r="494" spans="1:9" x14ac:dyDescent="0.2">
      <c r="A494" s="797" t="s">
        <v>761</v>
      </c>
      <c r="B494" s="388" t="s">
        <v>4712</v>
      </c>
      <c r="C494" s="388" t="s">
        <v>484</v>
      </c>
      <c r="E494" s="389">
        <v>873150</v>
      </c>
      <c r="G494" s="389">
        <f>E494</f>
        <v>873150</v>
      </c>
      <c r="H494" s="798" t="s">
        <v>1054</v>
      </c>
    </row>
    <row r="495" spans="1:9" x14ac:dyDescent="0.2">
      <c r="A495" s="799" t="s">
        <v>761</v>
      </c>
      <c r="B495" s="88" t="s">
        <v>4712</v>
      </c>
      <c r="C495" s="88" t="s">
        <v>308</v>
      </c>
      <c r="D495" s="89"/>
      <c r="E495" s="89">
        <f>E494</f>
        <v>873150</v>
      </c>
      <c r="F495" s="89"/>
      <c r="G495" s="89">
        <f>G494</f>
        <v>873150</v>
      </c>
      <c r="H495" s="800" t="s">
        <v>4713</v>
      </c>
      <c r="I495" s="91"/>
    </row>
    <row r="496" spans="1:9" x14ac:dyDescent="0.2">
      <c r="A496" s="797" t="s">
        <v>761</v>
      </c>
      <c r="B496" s="388" t="s">
        <v>4709</v>
      </c>
      <c r="C496" s="388" t="s">
        <v>484</v>
      </c>
      <c r="E496" s="389">
        <v>1043.3</v>
      </c>
      <c r="G496" s="389">
        <v>1043.3</v>
      </c>
      <c r="H496" s="798" t="s">
        <v>1054</v>
      </c>
    </row>
    <row r="497" spans="1:9" x14ac:dyDescent="0.2">
      <c r="A497" s="799" t="s">
        <v>761</v>
      </c>
      <c r="B497" s="88" t="s">
        <v>4709</v>
      </c>
      <c r="C497" s="88" t="s">
        <v>308</v>
      </c>
      <c r="D497" s="89"/>
      <c r="E497" s="89">
        <f>E496</f>
        <v>1043.3</v>
      </c>
      <c r="F497" s="89"/>
      <c r="G497" s="89">
        <f>G496</f>
        <v>1043.3</v>
      </c>
      <c r="H497" s="800" t="s">
        <v>544</v>
      </c>
      <c r="I497" s="91"/>
    </row>
    <row r="498" spans="1:9" x14ac:dyDescent="0.2">
      <c r="A498" s="801" t="s">
        <v>761</v>
      </c>
      <c r="B498" s="708" t="s">
        <v>343</v>
      </c>
      <c r="C498" s="708" t="s">
        <v>308</v>
      </c>
      <c r="D498" s="709"/>
      <c r="E498" s="709">
        <f>E497+E495+E493+E491+E489+E487</f>
        <v>1554992.6600000001</v>
      </c>
      <c r="F498" s="709"/>
      <c r="G498" s="709">
        <f>G497+G495+G493+G491+G489+G487</f>
        <v>1554992.6600000001</v>
      </c>
      <c r="H498" s="802"/>
      <c r="I498" s="792" t="s">
        <v>5463</v>
      </c>
    </row>
    <row r="499" spans="1:9" x14ac:dyDescent="0.2">
      <c r="A499" s="88" t="s">
        <v>508</v>
      </c>
      <c r="B499" s="88" t="s">
        <v>343</v>
      </c>
      <c r="C499" s="88" t="s">
        <v>308</v>
      </c>
      <c r="D499" s="89"/>
      <c r="E499" s="89">
        <f>E498+E485+E466+E463+E460+E455+E452+E449+E444+E439+E421+E339+E305+E300+E291+E286+E274+E271</f>
        <v>84567550.079999998</v>
      </c>
      <c r="F499" s="89">
        <f>F339+F305+F291+F274</f>
        <v>3236494.42</v>
      </c>
      <c r="G499" s="89">
        <f>G498+G485+G466+G463+G460+G455+G452+G449+G444+G439+G421+G339+G305+G300+G291+G286+G274+G271</f>
        <v>81338855.659999996</v>
      </c>
      <c r="H499" s="90" t="s">
        <v>509</v>
      </c>
      <c r="I499" s="91"/>
    </row>
    <row r="500" spans="1:9" x14ac:dyDescent="0.2">
      <c r="A500" s="388" t="s">
        <v>510</v>
      </c>
      <c r="B500" s="388" t="s">
        <v>347</v>
      </c>
      <c r="C500" s="388" t="s">
        <v>307</v>
      </c>
      <c r="F500" s="389">
        <v>-102078.51</v>
      </c>
      <c r="G500" s="389">
        <v>102078.51</v>
      </c>
      <c r="H500" s="390" t="s">
        <v>1040</v>
      </c>
    </row>
    <row r="501" spans="1:9" x14ac:dyDescent="0.2">
      <c r="A501" s="388" t="s">
        <v>510</v>
      </c>
      <c r="B501" s="388" t="s">
        <v>347</v>
      </c>
      <c r="C501" s="388" t="s">
        <v>316</v>
      </c>
      <c r="F501" s="389">
        <v>6228479</v>
      </c>
      <c r="G501" s="389">
        <v>-6228479</v>
      </c>
      <c r="H501" s="390" t="s">
        <v>1014</v>
      </c>
    </row>
    <row r="502" spans="1:9" x14ac:dyDescent="0.2">
      <c r="A502" s="388" t="s">
        <v>510</v>
      </c>
      <c r="B502" s="388" t="s">
        <v>347</v>
      </c>
      <c r="C502" s="388" t="s">
        <v>317</v>
      </c>
      <c r="F502" s="389">
        <v>2734697</v>
      </c>
      <c r="G502" s="389">
        <v>-2734697</v>
      </c>
      <c r="H502" s="390" t="s">
        <v>1015</v>
      </c>
    </row>
    <row r="503" spans="1:9" x14ac:dyDescent="0.2">
      <c r="A503" s="388" t="s">
        <v>510</v>
      </c>
      <c r="B503" s="388" t="s">
        <v>347</v>
      </c>
      <c r="C503" s="388" t="s">
        <v>1016</v>
      </c>
      <c r="F503" s="389">
        <v>2361274</v>
      </c>
      <c r="G503" s="389">
        <v>-2361274</v>
      </c>
      <c r="H503" s="390" t="s">
        <v>1017</v>
      </c>
    </row>
    <row r="504" spans="1:9" x14ac:dyDescent="0.2">
      <c r="A504" s="388" t="s">
        <v>510</v>
      </c>
      <c r="B504" s="388" t="s">
        <v>347</v>
      </c>
      <c r="C504" s="388" t="s">
        <v>1018</v>
      </c>
      <c r="F504" s="389">
        <v>135125</v>
      </c>
      <c r="G504" s="389">
        <v>-135125</v>
      </c>
      <c r="H504" s="390" t="s">
        <v>1019</v>
      </c>
    </row>
    <row r="505" spans="1:9" x14ac:dyDescent="0.2">
      <c r="A505" s="388" t="s">
        <v>510</v>
      </c>
      <c r="B505" s="388" t="s">
        <v>347</v>
      </c>
      <c r="C505" s="388" t="s">
        <v>382</v>
      </c>
      <c r="F505" s="389">
        <v>982659</v>
      </c>
      <c r="G505" s="389">
        <v>-982659</v>
      </c>
      <c r="H505" s="390" t="s">
        <v>1020</v>
      </c>
    </row>
    <row r="506" spans="1:9" x14ac:dyDescent="0.2">
      <c r="A506" s="388" t="s">
        <v>510</v>
      </c>
      <c r="B506" s="388" t="s">
        <v>347</v>
      </c>
      <c r="C506" s="388" t="s">
        <v>1021</v>
      </c>
      <c r="F506" s="389">
        <v>138444</v>
      </c>
      <c r="G506" s="389">
        <v>-138444</v>
      </c>
      <c r="H506" s="390" t="s">
        <v>1022</v>
      </c>
    </row>
    <row r="507" spans="1:9" x14ac:dyDescent="0.2">
      <c r="A507" s="388" t="s">
        <v>510</v>
      </c>
      <c r="B507" s="388" t="s">
        <v>347</v>
      </c>
      <c r="C507" s="388" t="s">
        <v>306</v>
      </c>
      <c r="F507" s="389">
        <v>342272</v>
      </c>
      <c r="G507" s="389">
        <v>-342272</v>
      </c>
      <c r="H507" s="390" t="s">
        <v>1023</v>
      </c>
    </row>
    <row r="508" spans="1:9" x14ac:dyDescent="0.2">
      <c r="A508" s="388" t="s">
        <v>510</v>
      </c>
      <c r="B508" s="388" t="s">
        <v>347</v>
      </c>
      <c r="C508" s="388" t="s">
        <v>1024</v>
      </c>
      <c r="F508" s="389">
        <v>298199</v>
      </c>
      <c r="G508" s="389">
        <v>-298199</v>
      </c>
      <c r="H508" s="390" t="s">
        <v>1025</v>
      </c>
    </row>
    <row r="509" spans="1:9" x14ac:dyDescent="0.2">
      <c r="A509" s="388" t="s">
        <v>510</v>
      </c>
      <c r="B509" s="388" t="s">
        <v>347</v>
      </c>
      <c r="C509" s="388" t="s">
        <v>617</v>
      </c>
      <c r="F509" s="389">
        <v>327168</v>
      </c>
      <c r="G509" s="389">
        <v>-327168</v>
      </c>
      <c r="H509" s="390" t="s">
        <v>1026</v>
      </c>
    </row>
    <row r="510" spans="1:9" x14ac:dyDescent="0.2">
      <c r="A510" s="388" t="s">
        <v>510</v>
      </c>
      <c r="B510" s="388" t="s">
        <v>347</v>
      </c>
      <c r="C510" s="388" t="s">
        <v>1027</v>
      </c>
      <c r="F510" s="389">
        <v>90889</v>
      </c>
      <c r="G510" s="389">
        <v>-90889</v>
      </c>
      <c r="H510" s="390" t="s">
        <v>1028</v>
      </c>
    </row>
    <row r="511" spans="1:9" x14ac:dyDescent="0.2">
      <c r="A511" s="388" t="s">
        <v>510</v>
      </c>
      <c r="B511" s="388" t="s">
        <v>347</v>
      </c>
      <c r="C511" s="388" t="s">
        <v>1029</v>
      </c>
      <c r="F511" s="389">
        <v>18144</v>
      </c>
      <c r="G511" s="389">
        <v>-18144</v>
      </c>
      <c r="H511" s="390" t="s">
        <v>1030</v>
      </c>
    </row>
    <row r="512" spans="1:9" x14ac:dyDescent="0.2">
      <c r="A512" s="388" t="s">
        <v>510</v>
      </c>
      <c r="B512" s="388" t="s">
        <v>347</v>
      </c>
      <c r="C512" s="388" t="s">
        <v>385</v>
      </c>
      <c r="F512" s="389">
        <v>396072</v>
      </c>
      <c r="G512" s="389">
        <v>-396072</v>
      </c>
      <c r="H512" s="390" t="s">
        <v>1031</v>
      </c>
    </row>
    <row r="513" spans="1:10" x14ac:dyDescent="0.2">
      <c r="A513" s="388" t="s">
        <v>510</v>
      </c>
      <c r="B513" s="388" t="s">
        <v>347</v>
      </c>
      <c r="C513" s="388" t="s">
        <v>1032</v>
      </c>
      <c r="F513" s="389">
        <v>88839</v>
      </c>
      <c r="G513" s="389">
        <v>-88839</v>
      </c>
      <c r="H513" s="390" t="s">
        <v>1033</v>
      </c>
    </row>
    <row r="514" spans="1:10" x14ac:dyDescent="0.2">
      <c r="A514" s="388" t="s">
        <v>510</v>
      </c>
      <c r="B514" s="388" t="s">
        <v>347</v>
      </c>
      <c r="C514" s="388" t="s">
        <v>387</v>
      </c>
      <c r="F514" s="389">
        <v>568106</v>
      </c>
      <c r="G514" s="389">
        <v>-568106</v>
      </c>
      <c r="H514" s="390" t="s">
        <v>1034</v>
      </c>
    </row>
    <row r="515" spans="1:10" x14ac:dyDescent="0.2">
      <c r="A515" s="388" t="s">
        <v>510</v>
      </c>
      <c r="B515" s="388" t="s">
        <v>347</v>
      </c>
      <c r="C515" s="388" t="s">
        <v>389</v>
      </c>
      <c r="F515" s="389">
        <v>289435</v>
      </c>
      <c r="G515" s="389">
        <v>-289435</v>
      </c>
      <c r="H515" s="390" t="s">
        <v>1035</v>
      </c>
    </row>
    <row r="516" spans="1:10" x14ac:dyDescent="0.2">
      <c r="A516" s="388" t="s">
        <v>510</v>
      </c>
      <c r="B516" s="388" t="s">
        <v>347</v>
      </c>
      <c r="C516" s="388" t="s">
        <v>399</v>
      </c>
      <c r="F516" s="389">
        <v>951048</v>
      </c>
      <c r="G516" s="389">
        <v>-951048</v>
      </c>
      <c r="H516" s="390" t="s">
        <v>1036</v>
      </c>
    </row>
    <row r="517" spans="1:10" x14ac:dyDescent="0.2">
      <c r="A517" s="388" t="s">
        <v>510</v>
      </c>
      <c r="B517" s="388" t="s">
        <v>347</v>
      </c>
      <c r="C517" s="388" t="s">
        <v>1010</v>
      </c>
      <c r="F517" s="389">
        <v>430482</v>
      </c>
      <c r="G517" s="389">
        <v>-430482</v>
      </c>
      <c r="H517" s="390" t="s">
        <v>1037</v>
      </c>
    </row>
    <row r="518" spans="1:10" x14ac:dyDescent="0.2">
      <c r="A518" s="388" t="s">
        <v>510</v>
      </c>
      <c r="B518" s="388" t="s">
        <v>347</v>
      </c>
      <c r="C518" s="388" t="s">
        <v>797</v>
      </c>
      <c r="F518" s="389">
        <v>804932</v>
      </c>
      <c r="G518" s="389">
        <v>-804932</v>
      </c>
      <c r="H518" s="390" t="s">
        <v>1038</v>
      </c>
    </row>
    <row r="519" spans="1:10" x14ac:dyDescent="0.2">
      <c r="A519" s="388" t="s">
        <v>510</v>
      </c>
      <c r="B519" s="388" t="s">
        <v>347</v>
      </c>
      <c r="C519" s="388" t="s">
        <v>602</v>
      </c>
      <c r="F519" s="389">
        <v>243518</v>
      </c>
      <c r="G519" s="389">
        <v>-243518</v>
      </c>
      <c r="H519" s="390" t="s">
        <v>1039</v>
      </c>
    </row>
    <row r="520" spans="1:10" x14ac:dyDescent="0.2">
      <c r="A520" s="388" t="s">
        <v>510</v>
      </c>
      <c r="B520" s="388" t="s">
        <v>347</v>
      </c>
      <c r="C520" s="388" t="s">
        <v>883</v>
      </c>
      <c r="F520" s="389">
        <v>3331136</v>
      </c>
      <c r="G520" s="389">
        <v>-3331136</v>
      </c>
      <c r="H520" s="390" t="s">
        <v>1041</v>
      </c>
    </row>
    <row r="521" spans="1:10" x14ac:dyDescent="0.2">
      <c r="A521" s="388" t="s">
        <v>510</v>
      </c>
      <c r="B521" s="388" t="s">
        <v>347</v>
      </c>
      <c r="C521" s="388" t="s">
        <v>347</v>
      </c>
      <c r="F521" s="389">
        <v>1243670</v>
      </c>
      <c r="G521" s="389">
        <v>-1243670</v>
      </c>
      <c r="H521" s="390" t="s">
        <v>1042</v>
      </c>
    </row>
    <row r="522" spans="1:10" x14ac:dyDescent="0.2">
      <c r="A522" s="388" t="s">
        <v>510</v>
      </c>
      <c r="B522" s="388" t="s">
        <v>347</v>
      </c>
      <c r="C522" s="388" t="s">
        <v>1043</v>
      </c>
      <c r="F522" s="389">
        <v>20069</v>
      </c>
      <c r="G522" s="389">
        <v>-20069</v>
      </c>
      <c r="H522" s="390" t="s">
        <v>1044</v>
      </c>
    </row>
    <row r="523" spans="1:10" x14ac:dyDescent="0.2">
      <c r="A523" s="388" t="s">
        <v>510</v>
      </c>
      <c r="B523" s="388" t="s">
        <v>347</v>
      </c>
      <c r="C523" s="388" t="s">
        <v>859</v>
      </c>
      <c r="F523" s="389">
        <v>8694373.3000000007</v>
      </c>
      <c r="G523" s="389">
        <v>-8694373.3000000007</v>
      </c>
      <c r="H523" s="390" t="s">
        <v>1046</v>
      </c>
    </row>
    <row r="524" spans="1:10" x14ac:dyDescent="0.2">
      <c r="A524" s="388" t="s">
        <v>510</v>
      </c>
      <c r="B524" s="388" t="s">
        <v>347</v>
      </c>
      <c r="C524" s="388" t="s">
        <v>1052</v>
      </c>
      <c r="F524" s="389">
        <v>76911</v>
      </c>
      <c r="G524" s="389">
        <v>-76911</v>
      </c>
      <c r="H524" s="390" t="s">
        <v>1053</v>
      </c>
      <c r="I524" s="94">
        <f>F525+F527</f>
        <v>38013106.789999999</v>
      </c>
      <c r="J524" t="s">
        <v>1124</v>
      </c>
    </row>
    <row r="525" spans="1:10" x14ac:dyDescent="0.2">
      <c r="A525" s="88" t="s">
        <v>510</v>
      </c>
      <c r="B525" s="88" t="s">
        <v>347</v>
      </c>
      <c r="C525" s="88" t="s">
        <v>308</v>
      </c>
      <c r="D525" s="89"/>
      <c r="E525" s="89"/>
      <c r="F525" s="89">
        <v>30693862.789999999</v>
      </c>
      <c r="G525" s="89">
        <v>-30693862.789999999</v>
      </c>
      <c r="H525" s="90" t="s">
        <v>763</v>
      </c>
      <c r="I525" s="136">
        <f>F531+F545</f>
        <v>1446057</v>
      </c>
      <c r="J525" t="s">
        <v>5954</v>
      </c>
    </row>
    <row r="526" spans="1:10" x14ac:dyDescent="0.2">
      <c r="A526" s="388" t="s">
        <v>510</v>
      </c>
      <c r="B526" s="388" t="s">
        <v>394</v>
      </c>
      <c r="C526" s="388" t="s">
        <v>307</v>
      </c>
      <c r="F526" s="389">
        <v>7319244</v>
      </c>
      <c r="G526" s="389">
        <v>-7319244</v>
      </c>
      <c r="H526" s="390" t="s">
        <v>1040</v>
      </c>
      <c r="I526" s="374">
        <f>F561+F563+F566</f>
        <v>3019755</v>
      </c>
      <c r="J526" t="s">
        <v>1125</v>
      </c>
    </row>
    <row r="527" spans="1:10" x14ac:dyDescent="0.2">
      <c r="A527" s="88" t="s">
        <v>510</v>
      </c>
      <c r="B527" s="88" t="s">
        <v>394</v>
      </c>
      <c r="C527" s="88" t="s">
        <v>308</v>
      </c>
      <c r="D527" s="89"/>
      <c r="E527" s="89"/>
      <c r="F527" s="89">
        <v>7319244</v>
      </c>
      <c r="G527" s="89">
        <v>-7319244</v>
      </c>
      <c r="H527" s="90" t="s">
        <v>764</v>
      </c>
      <c r="I527" s="136">
        <f>SUM(I524:I526)</f>
        <v>42478918.789999999</v>
      </c>
    </row>
    <row r="528" spans="1:10" x14ac:dyDescent="0.2">
      <c r="A528" s="388" t="s">
        <v>510</v>
      </c>
      <c r="B528" s="388" t="s">
        <v>822</v>
      </c>
      <c r="C528" s="388" t="s">
        <v>883</v>
      </c>
      <c r="F528" s="389">
        <v>28500</v>
      </c>
      <c r="G528" s="389">
        <v>-28500</v>
      </c>
      <c r="H528" s="390" t="s">
        <v>1041</v>
      </c>
    </row>
    <row r="529" spans="1:9" x14ac:dyDescent="0.2">
      <c r="A529" s="388" t="s">
        <v>510</v>
      </c>
      <c r="B529" s="388" t="s">
        <v>822</v>
      </c>
      <c r="C529" s="388" t="s">
        <v>331</v>
      </c>
      <c r="F529" s="389">
        <v>76830</v>
      </c>
      <c r="G529" s="389">
        <v>-76830</v>
      </c>
      <c r="H529" s="390" t="s">
        <v>1049</v>
      </c>
    </row>
    <row r="530" spans="1:9" x14ac:dyDescent="0.2">
      <c r="A530" s="388" t="s">
        <v>510</v>
      </c>
      <c r="B530" s="388" t="s">
        <v>822</v>
      </c>
      <c r="C530" s="388" t="s">
        <v>1047</v>
      </c>
      <c r="F530" s="389">
        <v>1163227</v>
      </c>
      <c r="G530" s="389">
        <v>-1163227</v>
      </c>
      <c r="H530" s="390" t="s">
        <v>1048</v>
      </c>
    </row>
    <row r="531" spans="1:9" x14ac:dyDescent="0.2">
      <c r="A531" s="88" t="s">
        <v>510</v>
      </c>
      <c r="B531" s="88" t="s">
        <v>822</v>
      </c>
      <c r="C531" s="88" t="s">
        <v>308</v>
      </c>
      <c r="D531" s="89"/>
      <c r="E531" s="89"/>
      <c r="F531" s="89">
        <v>1268557</v>
      </c>
      <c r="G531" s="89">
        <v>-1268557</v>
      </c>
      <c r="H531" s="90" t="s">
        <v>516</v>
      </c>
      <c r="I531" s="91"/>
    </row>
    <row r="532" spans="1:9" x14ac:dyDescent="0.2">
      <c r="A532" s="388" t="s">
        <v>510</v>
      </c>
      <c r="B532" s="388" t="s">
        <v>698</v>
      </c>
      <c r="C532" s="388" t="s">
        <v>307</v>
      </c>
      <c r="F532" s="389">
        <v>75600</v>
      </c>
      <c r="G532" s="389">
        <v>-75600</v>
      </c>
      <c r="H532" s="390" t="s">
        <v>1040</v>
      </c>
    </row>
    <row r="533" spans="1:9" x14ac:dyDescent="0.2">
      <c r="A533" s="388" t="s">
        <v>510</v>
      </c>
      <c r="B533" s="388" t="s">
        <v>698</v>
      </c>
      <c r="C533" s="388" t="s">
        <v>316</v>
      </c>
      <c r="F533" s="389">
        <v>9800</v>
      </c>
      <c r="G533" s="389">
        <v>-9800</v>
      </c>
      <c r="H533" s="390" t="s">
        <v>1014</v>
      </c>
    </row>
    <row r="534" spans="1:9" x14ac:dyDescent="0.2">
      <c r="A534" s="388" t="s">
        <v>510</v>
      </c>
      <c r="B534" s="388" t="s">
        <v>698</v>
      </c>
      <c r="C534" s="388" t="s">
        <v>317</v>
      </c>
      <c r="F534" s="389">
        <v>2100</v>
      </c>
      <c r="G534" s="389">
        <v>-2100</v>
      </c>
      <c r="H534" s="390" t="s">
        <v>1015</v>
      </c>
    </row>
    <row r="535" spans="1:9" x14ac:dyDescent="0.2">
      <c r="A535" s="388" t="s">
        <v>510</v>
      </c>
      <c r="B535" s="388" t="s">
        <v>698</v>
      </c>
      <c r="C535" s="388" t="s">
        <v>1016</v>
      </c>
      <c r="F535" s="389">
        <v>700</v>
      </c>
      <c r="G535" s="389">
        <v>-700</v>
      </c>
      <c r="H535" s="390" t="s">
        <v>1017</v>
      </c>
    </row>
    <row r="536" spans="1:9" x14ac:dyDescent="0.2">
      <c r="A536" s="388" t="s">
        <v>510</v>
      </c>
      <c r="B536" s="388" t="s">
        <v>698</v>
      </c>
      <c r="C536" s="388" t="s">
        <v>382</v>
      </c>
      <c r="F536" s="389">
        <v>1050</v>
      </c>
      <c r="G536" s="389">
        <v>-1050</v>
      </c>
      <c r="H536" s="390" t="s">
        <v>1020</v>
      </c>
    </row>
    <row r="537" spans="1:9" x14ac:dyDescent="0.2">
      <c r="A537" s="388" t="s">
        <v>510</v>
      </c>
      <c r="B537" s="388" t="s">
        <v>698</v>
      </c>
      <c r="C537" s="388" t="s">
        <v>1024</v>
      </c>
      <c r="F537" s="389">
        <v>2100</v>
      </c>
      <c r="G537" s="389">
        <v>-2100</v>
      </c>
      <c r="H537" s="390" t="s">
        <v>1025</v>
      </c>
    </row>
    <row r="538" spans="1:9" x14ac:dyDescent="0.2">
      <c r="A538" s="388" t="s">
        <v>510</v>
      </c>
      <c r="B538" s="388" t="s">
        <v>698</v>
      </c>
      <c r="C538" s="388" t="s">
        <v>1027</v>
      </c>
      <c r="F538" s="389">
        <v>1750</v>
      </c>
      <c r="G538" s="389">
        <v>-1750</v>
      </c>
      <c r="H538" s="390" t="s">
        <v>1028</v>
      </c>
    </row>
    <row r="539" spans="1:9" x14ac:dyDescent="0.2">
      <c r="A539" s="388" t="s">
        <v>510</v>
      </c>
      <c r="B539" s="388" t="s">
        <v>698</v>
      </c>
      <c r="C539" s="388" t="s">
        <v>389</v>
      </c>
      <c r="F539" s="389">
        <v>700</v>
      </c>
      <c r="G539" s="389">
        <v>-700</v>
      </c>
      <c r="H539" s="390" t="s">
        <v>1035</v>
      </c>
    </row>
    <row r="540" spans="1:9" x14ac:dyDescent="0.2">
      <c r="A540" s="388" t="s">
        <v>510</v>
      </c>
      <c r="B540" s="388" t="s">
        <v>698</v>
      </c>
      <c r="C540" s="388" t="s">
        <v>399</v>
      </c>
      <c r="F540" s="389">
        <v>9100</v>
      </c>
      <c r="G540" s="389">
        <v>-9100</v>
      </c>
      <c r="H540" s="390" t="s">
        <v>1036</v>
      </c>
    </row>
    <row r="541" spans="1:9" x14ac:dyDescent="0.2">
      <c r="A541" s="388" t="s">
        <v>510</v>
      </c>
      <c r="B541" s="388" t="s">
        <v>698</v>
      </c>
      <c r="C541" s="388" t="s">
        <v>1010</v>
      </c>
      <c r="F541" s="389">
        <v>4200</v>
      </c>
      <c r="G541" s="389">
        <v>-4200</v>
      </c>
      <c r="H541" s="390" t="s">
        <v>1037</v>
      </c>
    </row>
    <row r="542" spans="1:9" x14ac:dyDescent="0.2">
      <c r="A542" s="388" t="s">
        <v>510</v>
      </c>
      <c r="B542" s="388" t="s">
        <v>698</v>
      </c>
      <c r="C542" s="388" t="s">
        <v>797</v>
      </c>
      <c r="F542" s="389">
        <v>700</v>
      </c>
      <c r="G542" s="389">
        <v>-700</v>
      </c>
      <c r="H542" s="390" t="s">
        <v>1038</v>
      </c>
    </row>
    <row r="543" spans="1:9" x14ac:dyDescent="0.2">
      <c r="A543" s="388" t="s">
        <v>510</v>
      </c>
      <c r="B543" s="388" t="s">
        <v>698</v>
      </c>
      <c r="C543" s="388" t="s">
        <v>602</v>
      </c>
      <c r="F543" s="389">
        <v>700</v>
      </c>
      <c r="G543" s="389">
        <v>-700</v>
      </c>
      <c r="H543" s="390" t="s">
        <v>1039</v>
      </c>
    </row>
    <row r="544" spans="1:9" x14ac:dyDescent="0.2">
      <c r="A544" s="388" t="s">
        <v>510</v>
      </c>
      <c r="B544" s="388" t="s">
        <v>698</v>
      </c>
      <c r="C544" s="388" t="s">
        <v>859</v>
      </c>
      <c r="F544" s="389">
        <v>69000</v>
      </c>
      <c r="G544" s="389">
        <v>-69000</v>
      </c>
      <c r="H544" s="390" t="s">
        <v>1046</v>
      </c>
    </row>
    <row r="545" spans="1:9" x14ac:dyDescent="0.2">
      <c r="A545" s="88" t="s">
        <v>510</v>
      </c>
      <c r="B545" s="88" t="s">
        <v>698</v>
      </c>
      <c r="C545" s="88" t="s">
        <v>308</v>
      </c>
      <c r="D545" s="89"/>
      <c r="E545" s="89"/>
      <c r="F545" s="89">
        <v>177500</v>
      </c>
      <c r="G545" s="89">
        <v>-177500</v>
      </c>
      <c r="H545" s="90" t="s">
        <v>765</v>
      </c>
      <c r="I545" s="91"/>
    </row>
    <row r="546" spans="1:9" x14ac:dyDescent="0.2">
      <c r="A546" s="388" t="s">
        <v>510</v>
      </c>
      <c r="B546" s="388" t="s">
        <v>840</v>
      </c>
      <c r="C546" s="388" t="s">
        <v>307</v>
      </c>
      <c r="F546" s="389">
        <v>240250</v>
      </c>
      <c r="G546" s="389">
        <v>-240250</v>
      </c>
      <c r="H546" s="390" t="s">
        <v>1040</v>
      </c>
    </row>
    <row r="547" spans="1:9" x14ac:dyDescent="0.2">
      <c r="A547" s="388" t="s">
        <v>510</v>
      </c>
      <c r="B547" s="388" t="s">
        <v>840</v>
      </c>
      <c r="C547" s="388" t="s">
        <v>316</v>
      </c>
      <c r="F547" s="389">
        <v>3650</v>
      </c>
      <c r="G547" s="389">
        <v>-3650</v>
      </c>
      <c r="H547" s="390" t="s">
        <v>1014</v>
      </c>
    </row>
    <row r="548" spans="1:9" x14ac:dyDescent="0.2">
      <c r="A548" s="388" t="s">
        <v>510</v>
      </c>
      <c r="B548" s="388" t="s">
        <v>840</v>
      </c>
      <c r="C548" s="388" t="s">
        <v>317</v>
      </c>
      <c r="F548" s="389">
        <v>2825</v>
      </c>
      <c r="G548" s="389">
        <v>-2825</v>
      </c>
      <c r="H548" s="390" t="s">
        <v>1015</v>
      </c>
    </row>
    <row r="549" spans="1:9" x14ac:dyDescent="0.2">
      <c r="A549" s="388" t="s">
        <v>510</v>
      </c>
      <c r="B549" s="388" t="s">
        <v>840</v>
      </c>
      <c r="C549" s="388" t="s">
        <v>1016</v>
      </c>
      <c r="F549" s="389">
        <v>2500</v>
      </c>
      <c r="G549" s="389">
        <v>-2500</v>
      </c>
      <c r="H549" s="390" t="s">
        <v>1017</v>
      </c>
    </row>
    <row r="550" spans="1:9" x14ac:dyDescent="0.2">
      <c r="A550" s="388" t="s">
        <v>510</v>
      </c>
      <c r="B550" s="388" t="s">
        <v>840</v>
      </c>
      <c r="C550" s="388" t="s">
        <v>306</v>
      </c>
      <c r="F550" s="389">
        <v>500</v>
      </c>
      <c r="G550" s="389">
        <v>-500</v>
      </c>
      <c r="H550" s="390" t="s">
        <v>1023</v>
      </c>
    </row>
    <row r="551" spans="1:9" x14ac:dyDescent="0.2">
      <c r="A551" s="388" t="s">
        <v>510</v>
      </c>
      <c r="B551" s="388" t="s">
        <v>840</v>
      </c>
      <c r="C551" s="388" t="s">
        <v>1024</v>
      </c>
      <c r="F551" s="389">
        <v>2000</v>
      </c>
      <c r="G551" s="389">
        <v>-2000</v>
      </c>
      <c r="H551" s="390" t="s">
        <v>1025</v>
      </c>
    </row>
    <row r="552" spans="1:9" x14ac:dyDescent="0.2">
      <c r="A552" s="388" t="s">
        <v>510</v>
      </c>
      <c r="B552" s="388" t="s">
        <v>840</v>
      </c>
      <c r="C552" s="388" t="s">
        <v>617</v>
      </c>
      <c r="F552" s="389">
        <v>1325</v>
      </c>
      <c r="G552" s="389">
        <v>-1325</v>
      </c>
      <c r="H552" s="390" t="s">
        <v>1026</v>
      </c>
    </row>
    <row r="553" spans="1:9" x14ac:dyDescent="0.2">
      <c r="A553" s="388" t="s">
        <v>510</v>
      </c>
      <c r="B553" s="388" t="s">
        <v>840</v>
      </c>
      <c r="C553" s="388" t="s">
        <v>1029</v>
      </c>
      <c r="F553" s="389">
        <v>500</v>
      </c>
      <c r="G553" s="389">
        <v>-500</v>
      </c>
      <c r="H553" s="390" t="s">
        <v>1030</v>
      </c>
    </row>
    <row r="554" spans="1:9" x14ac:dyDescent="0.2">
      <c r="A554" s="388" t="s">
        <v>510</v>
      </c>
      <c r="B554" s="388" t="s">
        <v>840</v>
      </c>
      <c r="C554" s="388" t="s">
        <v>385</v>
      </c>
      <c r="F554" s="389">
        <v>1325</v>
      </c>
      <c r="G554" s="389">
        <v>-1325</v>
      </c>
      <c r="H554" s="390" t="s">
        <v>1031</v>
      </c>
    </row>
    <row r="555" spans="1:9" x14ac:dyDescent="0.2">
      <c r="A555" s="388" t="s">
        <v>510</v>
      </c>
      <c r="B555" s="388" t="s">
        <v>840</v>
      </c>
      <c r="C555" s="388" t="s">
        <v>399</v>
      </c>
      <c r="F555" s="389">
        <v>1500</v>
      </c>
      <c r="G555" s="389">
        <v>-1500</v>
      </c>
      <c r="H555" s="390" t="s">
        <v>1036</v>
      </c>
    </row>
    <row r="556" spans="1:9" x14ac:dyDescent="0.2">
      <c r="A556" s="388" t="s">
        <v>510</v>
      </c>
      <c r="B556" s="388" t="s">
        <v>840</v>
      </c>
      <c r="C556" s="388" t="s">
        <v>1010</v>
      </c>
      <c r="F556" s="389">
        <v>1000</v>
      </c>
      <c r="G556" s="389">
        <v>-1000</v>
      </c>
      <c r="H556" s="390" t="s">
        <v>1037</v>
      </c>
    </row>
    <row r="557" spans="1:9" x14ac:dyDescent="0.2">
      <c r="A557" s="388" t="s">
        <v>510</v>
      </c>
      <c r="B557" s="388" t="s">
        <v>840</v>
      </c>
      <c r="C557" s="388" t="s">
        <v>797</v>
      </c>
      <c r="F557" s="389">
        <v>1000</v>
      </c>
      <c r="G557" s="389">
        <v>-1000</v>
      </c>
      <c r="H557" s="390" t="s">
        <v>1038</v>
      </c>
    </row>
    <row r="558" spans="1:9" x14ac:dyDescent="0.2">
      <c r="A558" s="388" t="s">
        <v>510</v>
      </c>
      <c r="B558" s="388" t="s">
        <v>840</v>
      </c>
      <c r="C558" s="388" t="s">
        <v>883</v>
      </c>
      <c r="F558" s="389">
        <v>1000</v>
      </c>
      <c r="G558" s="389">
        <v>-1000</v>
      </c>
      <c r="H558" s="390" t="s">
        <v>1041</v>
      </c>
    </row>
    <row r="559" spans="1:9" x14ac:dyDescent="0.2">
      <c r="A559" s="388" t="s">
        <v>510</v>
      </c>
      <c r="B559" s="388" t="s">
        <v>840</v>
      </c>
      <c r="C559" s="388" t="s">
        <v>859</v>
      </c>
      <c r="F559" s="389">
        <v>43200</v>
      </c>
      <c r="G559" s="389">
        <v>-43200</v>
      </c>
      <c r="H559" s="390" t="s">
        <v>1046</v>
      </c>
    </row>
    <row r="560" spans="1:9" x14ac:dyDescent="0.2">
      <c r="A560" s="388" t="s">
        <v>510</v>
      </c>
      <c r="B560" s="388" t="s">
        <v>840</v>
      </c>
      <c r="C560" s="388" t="s">
        <v>1052</v>
      </c>
      <c r="F560" s="389">
        <v>1181500</v>
      </c>
      <c r="G560" s="389">
        <v>-1181500</v>
      </c>
      <c r="H560" s="390" t="s">
        <v>1053</v>
      </c>
    </row>
    <row r="561" spans="1:10" x14ac:dyDescent="0.2">
      <c r="A561" s="88" t="s">
        <v>510</v>
      </c>
      <c r="B561" s="88" t="s">
        <v>840</v>
      </c>
      <c r="C561" s="88" t="s">
        <v>308</v>
      </c>
      <c r="D561" s="89"/>
      <c r="E561" s="89"/>
      <c r="F561" s="89">
        <v>1484075</v>
      </c>
      <c r="G561" s="89">
        <v>-1484075</v>
      </c>
      <c r="H561" s="90" t="s">
        <v>766</v>
      </c>
      <c r="I561" s="775" t="s">
        <v>4833</v>
      </c>
    </row>
    <row r="562" spans="1:10" x14ac:dyDescent="0.2">
      <c r="A562" s="388" t="s">
        <v>510</v>
      </c>
      <c r="B562" s="388" t="s">
        <v>893</v>
      </c>
      <c r="C562" s="388" t="s">
        <v>307</v>
      </c>
      <c r="F562" s="389">
        <v>244000</v>
      </c>
      <c r="G562" s="389">
        <v>-244000</v>
      </c>
      <c r="H562" s="390" t="s">
        <v>1040</v>
      </c>
      <c r="I562" s="776">
        <f>-G567-G572</f>
        <v>39875949.359999999</v>
      </c>
    </row>
    <row r="563" spans="1:10" x14ac:dyDescent="0.2">
      <c r="A563" s="88" t="s">
        <v>510</v>
      </c>
      <c r="B563" s="88" t="s">
        <v>893</v>
      </c>
      <c r="C563" s="88" t="s">
        <v>308</v>
      </c>
      <c r="D563" s="89"/>
      <c r="E563" s="89"/>
      <c r="F563" s="89">
        <v>244000</v>
      </c>
      <c r="G563" s="89">
        <v>-244000</v>
      </c>
      <c r="H563" s="90" t="s">
        <v>4714</v>
      </c>
    </row>
    <row r="564" spans="1:10" x14ac:dyDescent="0.2">
      <c r="A564" s="388" t="s">
        <v>510</v>
      </c>
      <c r="B564" s="388" t="s">
        <v>729</v>
      </c>
      <c r="C564" s="388" t="s">
        <v>307</v>
      </c>
      <c r="F564" s="389">
        <v>1236240</v>
      </c>
      <c r="G564" s="389">
        <v>-1236240</v>
      </c>
      <c r="H564" s="390" t="s">
        <v>1040</v>
      </c>
      <c r="I564" s="404">
        <f>G569</f>
        <v>2412724.85</v>
      </c>
      <c r="J564" t="s">
        <v>1124</v>
      </c>
    </row>
    <row r="565" spans="1:10" x14ac:dyDescent="0.2">
      <c r="A565" s="388" t="s">
        <v>510</v>
      </c>
      <c r="B565" s="388" t="s">
        <v>729</v>
      </c>
      <c r="C565" s="388" t="s">
        <v>883</v>
      </c>
      <c r="F565" s="389">
        <v>55440</v>
      </c>
      <c r="G565" s="389">
        <v>-55440</v>
      </c>
      <c r="H565" s="390" t="s">
        <v>1041</v>
      </c>
      <c r="I565" s="534">
        <f>G571</f>
        <v>190244.58</v>
      </c>
      <c r="J565" t="s">
        <v>1125</v>
      </c>
    </row>
    <row r="566" spans="1:10" x14ac:dyDescent="0.2">
      <c r="A566" s="88" t="s">
        <v>510</v>
      </c>
      <c r="B566" s="88" t="s">
        <v>729</v>
      </c>
      <c r="C566" s="88" t="s">
        <v>308</v>
      </c>
      <c r="D566" s="89"/>
      <c r="E566" s="89"/>
      <c r="F566" s="89">
        <v>1291680</v>
      </c>
      <c r="G566" s="89">
        <v>-1291680</v>
      </c>
      <c r="H566" s="90" t="s">
        <v>767</v>
      </c>
      <c r="I566" s="91"/>
    </row>
    <row r="567" spans="1:10" x14ac:dyDescent="0.2">
      <c r="A567" s="88" t="s">
        <v>510</v>
      </c>
      <c r="B567" s="88" t="s">
        <v>343</v>
      </c>
      <c r="C567" s="88" t="s">
        <v>308</v>
      </c>
      <c r="D567" s="89"/>
      <c r="E567" s="89"/>
      <c r="F567" s="89">
        <v>42478918.789999999</v>
      </c>
      <c r="G567" s="719">
        <v>-42478918.789999999</v>
      </c>
      <c r="H567" s="90" t="s">
        <v>523</v>
      </c>
      <c r="I567" s="91"/>
    </row>
    <row r="568" spans="1:10" x14ac:dyDescent="0.2">
      <c r="A568" s="388" t="s">
        <v>524</v>
      </c>
      <c r="B568" s="388" t="s">
        <v>307</v>
      </c>
      <c r="C568" s="388" t="s">
        <v>484</v>
      </c>
      <c r="E568" s="389">
        <v>2412724.85</v>
      </c>
      <c r="G568" s="389">
        <v>2412724.85</v>
      </c>
      <c r="H568" s="390" t="s">
        <v>1054</v>
      </c>
      <c r="I568" s="94"/>
    </row>
    <row r="569" spans="1:10" x14ac:dyDescent="0.2">
      <c r="A569" s="88" t="s">
        <v>524</v>
      </c>
      <c r="B569" s="88" t="s">
        <v>307</v>
      </c>
      <c r="C569" s="88" t="s">
        <v>308</v>
      </c>
      <c r="D569" s="89"/>
      <c r="E569" s="89">
        <v>2412724.85</v>
      </c>
      <c r="F569" s="89"/>
      <c r="G569" s="402">
        <v>2412724.85</v>
      </c>
      <c r="H569" s="90" t="s">
        <v>525</v>
      </c>
      <c r="I569" s="91"/>
    </row>
    <row r="570" spans="1:10" x14ac:dyDescent="0.2">
      <c r="A570" s="388" t="s">
        <v>524</v>
      </c>
      <c r="B570" s="388" t="s">
        <v>347</v>
      </c>
      <c r="C570" s="388" t="s">
        <v>484</v>
      </c>
      <c r="E570" s="389">
        <v>190244.58</v>
      </c>
      <c r="G570" s="389">
        <v>190244.58</v>
      </c>
      <c r="H570" s="390" t="s">
        <v>1054</v>
      </c>
    </row>
    <row r="571" spans="1:10" x14ac:dyDescent="0.2">
      <c r="A571" s="88" t="s">
        <v>524</v>
      </c>
      <c r="B571" s="88" t="s">
        <v>347</v>
      </c>
      <c r="C571" s="88" t="s">
        <v>308</v>
      </c>
      <c r="D571" s="89"/>
      <c r="E571" s="89">
        <v>190244.58</v>
      </c>
      <c r="F571" s="89"/>
      <c r="G571" s="658">
        <v>190244.58</v>
      </c>
      <c r="H571" s="90" t="s">
        <v>768</v>
      </c>
      <c r="I571" s="91"/>
    </row>
    <row r="572" spans="1:10" ht="13.5" thickBot="1" x14ac:dyDescent="0.25">
      <c r="A572" s="88" t="s">
        <v>524</v>
      </c>
      <c r="B572" s="88" t="s">
        <v>343</v>
      </c>
      <c r="C572" s="88" t="s">
        <v>308</v>
      </c>
      <c r="D572" s="89"/>
      <c r="E572" s="89">
        <v>2602969.4300000002</v>
      </c>
      <c r="F572" s="89"/>
      <c r="G572" s="719">
        <v>2602969.4300000002</v>
      </c>
      <c r="H572" s="90" t="s">
        <v>526</v>
      </c>
      <c r="I572" s="91"/>
    </row>
    <row r="573" spans="1:10" x14ac:dyDescent="0.2">
      <c r="A573" s="467" t="s">
        <v>527</v>
      </c>
      <c r="B573" s="468" t="s">
        <v>307</v>
      </c>
      <c r="C573" s="468" t="s">
        <v>307</v>
      </c>
      <c r="D573" s="469"/>
      <c r="E573" s="469"/>
      <c r="F573" s="469">
        <v>6305809</v>
      </c>
      <c r="G573" s="469">
        <v>-6305809</v>
      </c>
      <c r="H573" s="592" t="s">
        <v>1040</v>
      </c>
    </row>
    <row r="574" spans="1:10" x14ac:dyDescent="0.2">
      <c r="A574" s="473" t="s">
        <v>527</v>
      </c>
      <c r="B574" s="388" t="s">
        <v>307</v>
      </c>
      <c r="C574" s="388" t="s">
        <v>319</v>
      </c>
      <c r="F574" s="389">
        <v>32250</v>
      </c>
      <c r="G574" s="389">
        <v>-32250</v>
      </c>
      <c r="H574" s="593" t="s">
        <v>1055</v>
      </c>
    </row>
    <row r="575" spans="1:10" x14ac:dyDescent="0.2">
      <c r="A575" s="473" t="s">
        <v>527</v>
      </c>
      <c r="B575" s="388" t="s">
        <v>307</v>
      </c>
      <c r="C575" s="388" t="s">
        <v>883</v>
      </c>
      <c r="F575" s="389">
        <v>240435</v>
      </c>
      <c r="G575" s="389">
        <v>-240435</v>
      </c>
      <c r="H575" s="593" t="s">
        <v>1041</v>
      </c>
    </row>
    <row r="576" spans="1:10" x14ac:dyDescent="0.2">
      <c r="A576" s="473" t="s">
        <v>527</v>
      </c>
      <c r="B576" s="388" t="s">
        <v>307</v>
      </c>
      <c r="C576" s="388" t="s">
        <v>347</v>
      </c>
      <c r="F576" s="389">
        <v>10670</v>
      </c>
      <c r="G576" s="389">
        <v>-10670</v>
      </c>
      <c r="H576" s="593" t="s">
        <v>1042</v>
      </c>
    </row>
    <row r="577" spans="1:10" x14ac:dyDescent="0.2">
      <c r="A577" s="473" t="s">
        <v>527</v>
      </c>
      <c r="B577" s="388" t="s">
        <v>307</v>
      </c>
      <c r="C577" s="388" t="s">
        <v>1043</v>
      </c>
      <c r="F577" s="389">
        <v>15879</v>
      </c>
      <c r="G577" s="389">
        <v>-15879</v>
      </c>
      <c r="H577" s="593" t="s">
        <v>1044</v>
      </c>
    </row>
    <row r="578" spans="1:10" x14ac:dyDescent="0.2">
      <c r="A578" s="473" t="s">
        <v>527</v>
      </c>
      <c r="B578" s="388" t="s">
        <v>307</v>
      </c>
      <c r="C578" s="388" t="s">
        <v>859</v>
      </c>
      <c r="F578" s="389">
        <v>1297219</v>
      </c>
      <c r="G578" s="389">
        <v>-1297219</v>
      </c>
      <c r="H578" s="593" t="s">
        <v>1046</v>
      </c>
    </row>
    <row r="579" spans="1:10" x14ac:dyDescent="0.2">
      <c r="A579" s="461" t="s">
        <v>527</v>
      </c>
      <c r="B579" s="88" t="s">
        <v>307</v>
      </c>
      <c r="C579" s="88" t="s">
        <v>308</v>
      </c>
      <c r="D579" s="89"/>
      <c r="E579" s="89"/>
      <c r="F579" s="89">
        <v>7902262</v>
      </c>
      <c r="G579" s="89">
        <v>-7902262</v>
      </c>
      <c r="H579" s="590" t="s">
        <v>528</v>
      </c>
      <c r="I579" s="91"/>
    </row>
    <row r="580" spans="1:10" x14ac:dyDescent="0.2">
      <c r="A580" s="473" t="s">
        <v>527</v>
      </c>
      <c r="B580" s="388" t="s">
        <v>319</v>
      </c>
      <c r="C580" s="388" t="s">
        <v>484</v>
      </c>
      <c r="F580" s="389">
        <v>1684293</v>
      </c>
      <c r="G580" s="389">
        <v>-1684293</v>
      </c>
      <c r="H580" s="593" t="s">
        <v>1054</v>
      </c>
    </row>
    <row r="581" spans="1:10" x14ac:dyDescent="0.2">
      <c r="A581" s="461" t="s">
        <v>527</v>
      </c>
      <c r="B581" s="88" t="s">
        <v>319</v>
      </c>
      <c r="C581" s="88" t="s">
        <v>308</v>
      </c>
      <c r="D581" s="89"/>
      <c r="E581" s="89"/>
      <c r="F581" s="89">
        <v>1684293</v>
      </c>
      <c r="G581" s="89">
        <v>-1684293</v>
      </c>
      <c r="H581" s="590" t="s">
        <v>632</v>
      </c>
      <c r="I581" s="91"/>
    </row>
    <row r="582" spans="1:10" x14ac:dyDescent="0.2">
      <c r="A582" s="473" t="s">
        <v>527</v>
      </c>
      <c r="B582" s="388" t="s">
        <v>347</v>
      </c>
      <c r="C582" s="388" t="s">
        <v>484</v>
      </c>
      <c r="F582" s="389">
        <v>290738.98</v>
      </c>
      <c r="G582" s="389">
        <f>F582</f>
        <v>290738.98</v>
      </c>
      <c r="H582" s="593" t="s">
        <v>1054</v>
      </c>
    </row>
    <row r="583" spans="1:10" x14ac:dyDescent="0.2">
      <c r="A583" s="461" t="s">
        <v>527</v>
      </c>
      <c r="B583" s="88" t="s">
        <v>347</v>
      </c>
      <c r="C583" s="88" t="s">
        <v>308</v>
      </c>
      <c r="D583" s="89"/>
      <c r="E583" s="89"/>
      <c r="F583" s="89">
        <f>F582</f>
        <v>290738.98</v>
      </c>
      <c r="G583" s="89">
        <f>-G582</f>
        <v>-290738.98</v>
      </c>
      <c r="H583" s="590" t="s">
        <v>633</v>
      </c>
      <c r="I583" s="91"/>
    </row>
    <row r="584" spans="1:10" x14ac:dyDescent="0.2">
      <c r="A584" s="473" t="s">
        <v>527</v>
      </c>
      <c r="B584" s="388" t="s">
        <v>822</v>
      </c>
      <c r="C584" s="388" t="s">
        <v>484</v>
      </c>
      <c r="F584" s="389">
        <v>10887.51</v>
      </c>
      <c r="G584" s="389">
        <f>F584</f>
        <v>10887.51</v>
      </c>
      <c r="H584" s="593" t="s">
        <v>1054</v>
      </c>
    </row>
    <row r="585" spans="1:10" x14ac:dyDescent="0.2">
      <c r="A585" s="461" t="s">
        <v>527</v>
      </c>
      <c r="B585" s="88" t="s">
        <v>822</v>
      </c>
      <c r="C585" s="88" t="s">
        <v>308</v>
      </c>
      <c r="D585" s="89"/>
      <c r="E585" s="89"/>
      <c r="F585" s="89">
        <f>F584</f>
        <v>10887.51</v>
      </c>
      <c r="G585" s="89">
        <f>-G584</f>
        <v>-10887.51</v>
      </c>
      <c r="H585" s="590" t="s">
        <v>5377</v>
      </c>
      <c r="I585" s="91"/>
    </row>
    <row r="586" spans="1:10" x14ac:dyDescent="0.2">
      <c r="A586" s="461" t="s">
        <v>527</v>
      </c>
      <c r="B586" s="88" t="s">
        <v>343</v>
      </c>
      <c r="C586" s="88" t="s">
        <v>308</v>
      </c>
      <c r="D586" s="89"/>
      <c r="E586" s="89"/>
      <c r="F586" s="578">
        <f>F585+F583+F581+F579</f>
        <v>9888181.4900000002</v>
      </c>
      <c r="G586" s="89">
        <v>-9888181.4900000002</v>
      </c>
      <c r="H586" s="590" t="s">
        <v>529</v>
      </c>
      <c r="I586" s="91"/>
    </row>
    <row r="587" spans="1:10" x14ac:dyDescent="0.2">
      <c r="A587" s="473" t="s">
        <v>530</v>
      </c>
      <c r="B587" s="388" t="s">
        <v>307</v>
      </c>
      <c r="C587" s="388" t="s">
        <v>484</v>
      </c>
      <c r="E587" s="389">
        <v>380015.85</v>
      </c>
      <c r="G587" s="389">
        <v>380015.85</v>
      </c>
      <c r="H587" s="593" t="s">
        <v>1054</v>
      </c>
    </row>
    <row r="588" spans="1:10" x14ac:dyDescent="0.2">
      <c r="A588" s="461" t="s">
        <v>530</v>
      </c>
      <c r="B588" s="88" t="s">
        <v>307</v>
      </c>
      <c r="C588" s="88" t="s">
        <v>308</v>
      </c>
      <c r="D588" s="89"/>
      <c r="E588" s="89">
        <v>380015.85</v>
      </c>
      <c r="F588" s="89"/>
      <c r="G588" s="402">
        <v>380015.85</v>
      </c>
      <c r="H588" s="590" t="s">
        <v>769</v>
      </c>
      <c r="I588" s="91" t="s">
        <v>5347</v>
      </c>
    </row>
    <row r="589" spans="1:10" x14ac:dyDescent="0.2">
      <c r="A589" s="473" t="s">
        <v>530</v>
      </c>
      <c r="B589" s="388" t="s">
        <v>319</v>
      </c>
      <c r="C589" s="388" t="s">
        <v>484</v>
      </c>
      <c r="E589" s="389">
        <v>154136</v>
      </c>
      <c r="G589" s="389">
        <v>154136</v>
      </c>
      <c r="H589" s="593" t="s">
        <v>1054</v>
      </c>
      <c r="I589" s="731">
        <f>I293+G588+G590+G602</f>
        <v>77638.420000000042</v>
      </c>
      <c r="J589" t="s">
        <v>5961</v>
      </c>
    </row>
    <row r="590" spans="1:10" x14ac:dyDescent="0.2">
      <c r="A590" s="461" t="s">
        <v>530</v>
      </c>
      <c r="B590" s="88" t="s">
        <v>319</v>
      </c>
      <c r="C590" s="88" t="s">
        <v>308</v>
      </c>
      <c r="D590" s="89"/>
      <c r="E590" s="89">
        <v>154136</v>
      </c>
      <c r="F590" s="89"/>
      <c r="G590" s="402">
        <v>154136</v>
      </c>
      <c r="H590" s="590" t="s">
        <v>770</v>
      </c>
      <c r="I590" s="730">
        <f>G304+G604</f>
        <v>-5381.5100000000093</v>
      </c>
      <c r="J590" t="s">
        <v>5351</v>
      </c>
    </row>
    <row r="591" spans="1:10" x14ac:dyDescent="0.2">
      <c r="A591" s="461" t="s">
        <v>530</v>
      </c>
      <c r="B591" s="88" t="s">
        <v>343</v>
      </c>
      <c r="C591" s="88" t="s">
        <v>308</v>
      </c>
      <c r="D591" s="89"/>
      <c r="E591" s="578">
        <v>534151.85</v>
      </c>
      <c r="F591" s="89"/>
      <c r="G591" s="89">
        <v>534151.85</v>
      </c>
      <c r="H591" s="590" t="s">
        <v>533</v>
      </c>
      <c r="I591" s="136">
        <f>SUM(I589:I590)</f>
        <v>72256.910000000033</v>
      </c>
      <c r="J591" t="s">
        <v>5962</v>
      </c>
    </row>
    <row r="592" spans="1:10" x14ac:dyDescent="0.2">
      <c r="A592" s="473" t="s">
        <v>534</v>
      </c>
      <c r="B592" s="388" t="s">
        <v>307</v>
      </c>
      <c r="C592" s="388" t="s">
        <v>484</v>
      </c>
      <c r="F592" s="389">
        <v>4421425.91</v>
      </c>
      <c r="G592" s="389">
        <v>-4421425.91</v>
      </c>
      <c r="H592" s="593" t="s">
        <v>1054</v>
      </c>
      <c r="I592" s="94"/>
    </row>
    <row r="593" spans="1:10" x14ac:dyDescent="0.2">
      <c r="A593" s="461" t="s">
        <v>534</v>
      </c>
      <c r="B593" s="88" t="s">
        <v>307</v>
      </c>
      <c r="C593" s="88" t="s">
        <v>308</v>
      </c>
      <c r="D593" s="89"/>
      <c r="E593" s="89"/>
      <c r="F593" s="89">
        <v>4421425.91</v>
      </c>
      <c r="G593" s="89">
        <v>-4421425.91</v>
      </c>
      <c r="H593" s="590" t="s">
        <v>634</v>
      </c>
      <c r="I593" s="136">
        <f>I293</f>
        <v>-733848.39999999991</v>
      </c>
      <c r="J593" t="s">
        <v>5348</v>
      </c>
    </row>
    <row r="594" spans="1:10" x14ac:dyDescent="0.2">
      <c r="A594" s="473" t="s">
        <v>534</v>
      </c>
      <c r="B594" s="388" t="s">
        <v>319</v>
      </c>
      <c r="C594" s="388" t="s">
        <v>484</v>
      </c>
      <c r="F594" s="389">
        <v>1028245</v>
      </c>
      <c r="G594" s="389">
        <v>-1028245</v>
      </c>
      <c r="H594" s="593" t="s">
        <v>1054</v>
      </c>
      <c r="I594" s="94">
        <f>G588+G590+G602</f>
        <v>811486.82</v>
      </c>
      <c r="J594" t="s">
        <v>5349</v>
      </c>
    </row>
    <row r="595" spans="1:10" x14ac:dyDescent="0.2">
      <c r="A595" s="461" t="s">
        <v>534</v>
      </c>
      <c r="B595" s="88" t="s">
        <v>319</v>
      </c>
      <c r="C595" s="88" t="s">
        <v>308</v>
      </c>
      <c r="D595" s="89"/>
      <c r="E595" s="89"/>
      <c r="F595" s="89">
        <v>1028245</v>
      </c>
      <c r="G595" s="89">
        <v>-1028245</v>
      </c>
      <c r="H595" s="590" t="s">
        <v>771</v>
      </c>
      <c r="I595" s="136"/>
    </row>
    <row r="596" spans="1:10" x14ac:dyDescent="0.2">
      <c r="A596" s="473" t="s">
        <v>534</v>
      </c>
      <c r="B596" s="388" t="s">
        <v>347</v>
      </c>
      <c r="C596" s="388" t="s">
        <v>484</v>
      </c>
      <c r="F596" s="389">
        <v>2285101.19</v>
      </c>
      <c r="G596" s="389">
        <v>-2285101.19</v>
      </c>
      <c r="H596" s="593" t="s">
        <v>1054</v>
      </c>
    </row>
    <row r="597" spans="1:10" x14ac:dyDescent="0.2">
      <c r="A597" s="461" t="s">
        <v>534</v>
      </c>
      <c r="B597" s="88" t="s">
        <v>347</v>
      </c>
      <c r="C597" s="88" t="s">
        <v>308</v>
      </c>
      <c r="D597" s="89"/>
      <c r="E597" s="89"/>
      <c r="F597" s="89">
        <v>2285101.19</v>
      </c>
      <c r="G597" s="89">
        <v>-2285101.19</v>
      </c>
      <c r="H597" s="590" t="s">
        <v>635</v>
      </c>
      <c r="I597" s="91"/>
    </row>
    <row r="598" spans="1:10" x14ac:dyDescent="0.2">
      <c r="A598" s="473" t="s">
        <v>534</v>
      </c>
      <c r="B598" s="388" t="s">
        <v>822</v>
      </c>
      <c r="C598" s="388" t="s">
        <v>484</v>
      </c>
      <c r="F598" s="389">
        <v>93252.47</v>
      </c>
      <c r="G598" s="389">
        <v>-93252.47</v>
      </c>
      <c r="H598" s="593" t="s">
        <v>1054</v>
      </c>
    </row>
    <row r="599" spans="1:10" x14ac:dyDescent="0.2">
      <c r="A599" s="461" t="s">
        <v>534</v>
      </c>
      <c r="B599" s="88" t="s">
        <v>822</v>
      </c>
      <c r="C599" s="88" t="s">
        <v>308</v>
      </c>
      <c r="D599" s="89"/>
      <c r="E599" s="89"/>
      <c r="F599" s="89">
        <v>93252.47</v>
      </c>
      <c r="G599" s="89">
        <v>-93252.47</v>
      </c>
      <c r="H599" s="590" t="s">
        <v>1105</v>
      </c>
      <c r="I599" s="91"/>
    </row>
    <row r="600" spans="1:10" x14ac:dyDescent="0.2">
      <c r="A600" s="461" t="s">
        <v>534</v>
      </c>
      <c r="B600" s="88" t="s">
        <v>343</v>
      </c>
      <c r="C600" s="88" t="s">
        <v>308</v>
      </c>
      <c r="D600" s="89"/>
      <c r="E600" s="89"/>
      <c r="F600" s="578">
        <v>7828024.5700000003</v>
      </c>
      <c r="G600" s="89">
        <v>-7828024.5700000003</v>
      </c>
      <c r="H600" s="590" t="s">
        <v>536</v>
      </c>
      <c r="I600" s="91"/>
    </row>
    <row r="601" spans="1:10" x14ac:dyDescent="0.2">
      <c r="A601" s="473" t="s">
        <v>636</v>
      </c>
      <c r="B601" s="388" t="s">
        <v>307</v>
      </c>
      <c r="C601" s="388" t="s">
        <v>484</v>
      </c>
      <c r="E601" s="389">
        <v>277334.96999999997</v>
      </c>
      <c r="G601" s="389">
        <v>277334.96999999997</v>
      </c>
      <c r="H601" s="593" t="s">
        <v>1054</v>
      </c>
    </row>
    <row r="602" spans="1:10" x14ac:dyDescent="0.2">
      <c r="A602" s="461" t="s">
        <v>636</v>
      </c>
      <c r="B602" s="88" t="s">
        <v>307</v>
      </c>
      <c r="C602" s="88" t="s">
        <v>308</v>
      </c>
      <c r="D602" s="89"/>
      <c r="E602" s="89">
        <v>277334.96999999997</v>
      </c>
      <c r="F602" s="89"/>
      <c r="G602" s="402">
        <v>277334.96999999997</v>
      </c>
      <c r="H602" s="590" t="s">
        <v>637</v>
      </c>
      <c r="I602" s="91"/>
    </row>
    <row r="603" spans="1:10" x14ac:dyDescent="0.2">
      <c r="A603" s="473" t="s">
        <v>636</v>
      </c>
      <c r="B603" s="388" t="s">
        <v>319</v>
      </c>
      <c r="C603" s="388" t="s">
        <v>484</v>
      </c>
      <c r="E603" s="389">
        <v>141317.78</v>
      </c>
      <c r="G603" s="389">
        <v>141317.78</v>
      </c>
      <c r="H603" s="593" t="s">
        <v>1054</v>
      </c>
      <c r="I603" s="91"/>
    </row>
    <row r="604" spans="1:10" x14ac:dyDescent="0.2">
      <c r="A604" s="461" t="s">
        <v>636</v>
      </c>
      <c r="B604" s="88" t="s">
        <v>319</v>
      </c>
      <c r="C604" s="88" t="s">
        <v>308</v>
      </c>
      <c r="D604" s="89"/>
      <c r="E604" s="89">
        <v>141317.78</v>
      </c>
      <c r="F604" s="89"/>
      <c r="G604" s="658">
        <v>141317.78</v>
      </c>
      <c r="H604" s="590" t="s">
        <v>5378</v>
      </c>
    </row>
    <row r="605" spans="1:10" ht="13.5" thickBot="1" x14ac:dyDescent="0.25">
      <c r="A605" s="463" t="s">
        <v>636</v>
      </c>
      <c r="B605" s="464" t="s">
        <v>343</v>
      </c>
      <c r="C605" s="464" t="s">
        <v>308</v>
      </c>
      <c r="D605" s="465"/>
      <c r="E605" s="659">
        <v>418652.75</v>
      </c>
      <c r="F605" s="465"/>
      <c r="G605" s="465">
        <v>418652.75</v>
      </c>
      <c r="H605" s="591" t="s">
        <v>638</v>
      </c>
      <c r="I605" s="91"/>
    </row>
    <row r="606" spans="1:10" x14ac:dyDescent="0.2">
      <c r="A606" s="388" t="s">
        <v>537</v>
      </c>
      <c r="B606" s="388" t="s">
        <v>307</v>
      </c>
      <c r="C606" s="388" t="s">
        <v>484</v>
      </c>
      <c r="F606" s="389">
        <v>2754789.84</v>
      </c>
      <c r="G606" s="389">
        <v>-2754789.84</v>
      </c>
      <c r="H606" s="390" t="s">
        <v>1054</v>
      </c>
    </row>
    <row r="607" spans="1:10" x14ac:dyDescent="0.2">
      <c r="A607" s="88" t="s">
        <v>537</v>
      </c>
      <c r="B607" s="88" t="s">
        <v>307</v>
      </c>
      <c r="C607" s="88" t="s">
        <v>308</v>
      </c>
      <c r="D607" s="89"/>
      <c r="E607" s="89"/>
      <c r="F607" s="89">
        <v>2754789.84</v>
      </c>
      <c r="G607" s="89">
        <v>-2754789.84</v>
      </c>
      <c r="H607" s="90" t="s">
        <v>538</v>
      </c>
      <c r="I607" s="91"/>
    </row>
    <row r="608" spans="1:10" x14ac:dyDescent="0.2">
      <c r="A608" s="88" t="s">
        <v>537</v>
      </c>
      <c r="B608" s="88" t="s">
        <v>343</v>
      </c>
      <c r="C608" s="88" t="s">
        <v>308</v>
      </c>
      <c r="D608" s="89"/>
      <c r="E608" s="89"/>
      <c r="F608" s="89">
        <v>2754789.84</v>
      </c>
      <c r="G608" s="89">
        <v>-2754789.84</v>
      </c>
      <c r="H608" s="90" t="s">
        <v>539</v>
      </c>
      <c r="I608" s="91"/>
    </row>
    <row r="609" spans="1:9" x14ac:dyDescent="0.2">
      <c r="A609" s="388" t="s">
        <v>540</v>
      </c>
      <c r="B609" s="388" t="s">
        <v>307</v>
      </c>
      <c r="C609" s="388" t="s">
        <v>859</v>
      </c>
      <c r="F609" s="389">
        <v>4.57</v>
      </c>
      <c r="G609" s="389">
        <v>-4.57</v>
      </c>
      <c r="H609" s="390" t="s">
        <v>1046</v>
      </c>
    </row>
    <row r="610" spans="1:9" x14ac:dyDescent="0.2">
      <c r="A610" s="388" t="s">
        <v>540</v>
      </c>
      <c r="B610" s="388" t="s">
        <v>307</v>
      </c>
      <c r="C610" s="388" t="s">
        <v>484</v>
      </c>
      <c r="F610" s="389">
        <v>2132.27</v>
      </c>
      <c r="G610" s="389">
        <v>-2132.27</v>
      </c>
      <c r="H610" s="390" t="s">
        <v>1054</v>
      </c>
      <c r="I610" s="775" t="s">
        <v>4665</v>
      </c>
    </row>
    <row r="611" spans="1:9" x14ac:dyDescent="0.2">
      <c r="A611" s="88" t="s">
        <v>540</v>
      </c>
      <c r="B611" s="88" t="s">
        <v>307</v>
      </c>
      <c r="C611" s="88" t="s">
        <v>308</v>
      </c>
      <c r="D611" s="89"/>
      <c r="E611" s="89"/>
      <c r="F611" s="89">
        <v>2136.84</v>
      </c>
      <c r="G611" s="89">
        <v>-2136.84</v>
      </c>
      <c r="H611" s="90" t="s">
        <v>541</v>
      </c>
      <c r="I611" s="777">
        <f>F586-E591+F600-E605</f>
        <v>16763401.460000001</v>
      </c>
    </row>
    <row r="612" spans="1:9" x14ac:dyDescent="0.2">
      <c r="A612" s="388" t="s">
        <v>540</v>
      </c>
      <c r="B612" s="388" t="s">
        <v>319</v>
      </c>
      <c r="C612" s="388" t="s">
        <v>947</v>
      </c>
      <c r="F612" s="389">
        <v>12900</v>
      </c>
      <c r="G612" s="389">
        <v>-12900</v>
      </c>
      <c r="H612" s="390" t="s">
        <v>1093</v>
      </c>
    </row>
    <row r="613" spans="1:9" x14ac:dyDescent="0.2">
      <c r="A613" s="388" t="s">
        <v>540</v>
      </c>
      <c r="B613" s="388" t="s">
        <v>319</v>
      </c>
      <c r="C613" s="388" t="s">
        <v>859</v>
      </c>
      <c r="F613" s="389">
        <v>29</v>
      </c>
      <c r="G613" s="389">
        <v>-29</v>
      </c>
      <c r="H613" s="390" t="s">
        <v>1046</v>
      </c>
      <c r="I613" s="775" t="s">
        <v>4663</v>
      </c>
    </row>
    <row r="614" spans="1:9" x14ac:dyDescent="0.2">
      <c r="A614" s="388" t="s">
        <v>540</v>
      </c>
      <c r="B614" s="388" t="s">
        <v>319</v>
      </c>
      <c r="C614" s="388" t="s">
        <v>1052</v>
      </c>
      <c r="F614" s="389">
        <v>800</v>
      </c>
      <c r="G614" s="389">
        <v>-800</v>
      </c>
      <c r="H614" s="390" t="s">
        <v>1053</v>
      </c>
      <c r="I614" s="778">
        <f>F628+F637</f>
        <v>3213437.14</v>
      </c>
    </row>
    <row r="615" spans="1:9" x14ac:dyDescent="0.2">
      <c r="A615" s="388" t="s">
        <v>540</v>
      </c>
      <c r="B615" s="388" t="s">
        <v>319</v>
      </c>
      <c r="C615" s="388" t="s">
        <v>484</v>
      </c>
      <c r="F615" s="389">
        <v>896.38</v>
      </c>
      <c r="G615" s="389">
        <v>-896.38</v>
      </c>
      <c r="H615" s="390" t="s">
        <v>1054</v>
      </c>
    </row>
    <row r="616" spans="1:9" x14ac:dyDescent="0.2">
      <c r="A616" s="88" t="s">
        <v>540</v>
      </c>
      <c r="B616" s="88" t="s">
        <v>319</v>
      </c>
      <c r="C616" s="88" t="s">
        <v>308</v>
      </c>
      <c r="D616" s="89"/>
      <c r="E616" s="89"/>
      <c r="F616" s="89">
        <v>14625.38</v>
      </c>
      <c r="G616" s="89">
        <v>-14625.38</v>
      </c>
      <c r="H616" s="90" t="s">
        <v>542</v>
      </c>
      <c r="I616" s="775" t="s">
        <v>4664</v>
      </c>
    </row>
    <row r="617" spans="1:9" x14ac:dyDescent="0.2">
      <c r="A617" s="388" t="s">
        <v>540</v>
      </c>
      <c r="B617" s="388" t="s">
        <v>347</v>
      </c>
      <c r="C617" s="388" t="s">
        <v>484</v>
      </c>
      <c r="F617" s="389">
        <v>15178.8</v>
      </c>
      <c r="G617" s="389">
        <v>-15178.8</v>
      </c>
      <c r="H617" s="390" t="s">
        <v>1054</v>
      </c>
      <c r="I617" s="779">
        <f>F634+F621</f>
        <v>3313290.73</v>
      </c>
    </row>
    <row r="618" spans="1:9" x14ac:dyDescent="0.2">
      <c r="A618" s="88" t="s">
        <v>540</v>
      </c>
      <c r="B618" s="88" t="s">
        <v>347</v>
      </c>
      <c r="C618" s="88" t="s">
        <v>308</v>
      </c>
      <c r="D618" s="89"/>
      <c r="E618" s="89"/>
      <c r="F618" s="89">
        <v>15178.8</v>
      </c>
      <c r="G618" s="89">
        <v>-15178.8</v>
      </c>
      <c r="H618" s="90" t="s">
        <v>543</v>
      </c>
      <c r="I618" s="91"/>
    </row>
    <row r="619" spans="1:9" x14ac:dyDescent="0.2">
      <c r="A619" s="388" t="s">
        <v>540</v>
      </c>
      <c r="B619" s="388" t="s">
        <v>822</v>
      </c>
      <c r="C619" s="388" t="s">
        <v>484</v>
      </c>
      <c r="F619" s="389">
        <v>49.71</v>
      </c>
      <c r="G619" s="389">
        <v>-49.71</v>
      </c>
      <c r="H619" s="390" t="s">
        <v>1054</v>
      </c>
    </row>
    <row r="620" spans="1:9" x14ac:dyDescent="0.2">
      <c r="A620" s="88" t="s">
        <v>540</v>
      </c>
      <c r="B620" s="88" t="s">
        <v>822</v>
      </c>
      <c r="C620" s="88" t="s">
        <v>308</v>
      </c>
      <c r="D620" s="89"/>
      <c r="E620" s="89"/>
      <c r="F620" s="89">
        <v>49.71</v>
      </c>
      <c r="G620" s="89">
        <v>-49.71</v>
      </c>
      <c r="H620" s="90" t="s">
        <v>639</v>
      </c>
      <c r="I620" s="91"/>
    </row>
    <row r="621" spans="1:9" x14ac:dyDescent="0.2">
      <c r="A621" s="88" t="s">
        <v>540</v>
      </c>
      <c r="B621" s="88" t="s">
        <v>343</v>
      </c>
      <c r="C621" s="88" t="s">
        <v>308</v>
      </c>
      <c r="D621" s="89"/>
      <c r="E621" s="89"/>
      <c r="F621" s="658">
        <v>31990.73</v>
      </c>
      <c r="G621" s="89">
        <v>-31990.73</v>
      </c>
      <c r="H621" s="90" t="s">
        <v>544</v>
      </c>
      <c r="I621" s="91"/>
    </row>
    <row r="622" spans="1:9" x14ac:dyDescent="0.2">
      <c r="A622" s="388" t="s">
        <v>545</v>
      </c>
      <c r="B622" s="388" t="s">
        <v>307</v>
      </c>
      <c r="C622" s="388" t="s">
        <v>484</v>
      </c>
      <c r="F622" s="389">
        <v>1940057.6</v>
      </c>
      <c r="G622" s="389">
        <v>-1940057.6</v>
      </c>
      <c r="H622" s="390" t="s">
        <v>1054</v>
      </c>
    </row>
    <row r="623" spans="1:9" x14ac:dyDescent="0.2">
      <c r="A623" s="88" t="s">
        <v>545</v>
      </c>
      <c r="B623" s="88" t="s">
        <v>307</v>
      </c>
      <c r="C623" s="88" t="s">
        <v>308</v>
      </c>
      <c r="D623" s="89"/>
      <c r="E623" s="89"/>
      <c r="F623" s="89">
        <v>1940057.6</v>
      </c>
      <c r="G623" s="89">
        <v>-1940057.6</v>
      </c>
      <c r="H623" s="90" t="s">
        <v>546</v>
      </c>
      <c r="I623" s="91"/>
    </row>
    <row r="624" spans="1:9" x14ac:dyDescent="0.2">
      <c r="A624" s="388" t="s">
        <v>545</v>
      </c>
      <c r="B624" s="388" t="s">
        <v>364</v>
      </c>
      <c r="C624" s="388" t="s">
        <v>484</v>
      </c>
      <c r="F624" s="389">
        <v>2291.21</v>
      </c>
      <c r="G624" s="389">
        <v>-2291.21</v>
      </c>
      <c r="H624" s="390" t="s">
        <v>1054</v>
      </c>
    </row>
    <row r="625" spans="1:9" x14ac:dyDescent="0.2">
      <c r="A625" s="88" t="s">
        <v>545</v>
      </c>
      <c r="B625" s="88" t="s">
        <v>364</v>
      </c>
      <c r="C625" s="88" t="s">
        <v>308</v>
      </c>
      <c r="D625" s="89"/>
      <c r="E625" s="89"/>
      <c r="F625" s="89">
        <v>2291.21</v>
      </c>
      <c r="G625" s="89">
        <v>-2291.21</v>
      </c>
      <c r="H625" s="90" t="s">
        <v>547</v>
      </c>
      <c r="I625" s="91"/>
    </row>
    <row r="626" spans="1:9" x14ac:dyDescent="0.2">
      <c r="A626" s="388" t="s">
        <v>545</v>
      </c>
      <c r="B626" s="388" t="s">
        <v>319</v>
      </c>
      <c r="C626" s="388" t="s">
        <v>484</v>
      </c>
      <c r="F626" s="389">
        <v>1071088.33</v>
      </c>
      <c r="G626" s="389">
        <v>-1071088.33</v>
      </c>
      <c r="H626" s="390" t="s">
        <v>1054</v>
      </c>
    </row>
    <row r="627" spans="1:9" x14ac:dyDescent="0.2">
      <c r="A627" s="88" t="s">
        <v>545</v>
      </c>
      <c r="B627" s="88" t="s">
        <v>319</v>
      </c>
      <c r="C627" s="88" t="s">
        <v>308</v>
      </c>
      <c r="D627" s="89"/>
      <c r="E627" s="89"/>
      <c r="F627" s="89">
        <v>1071088.33</v>
      </c>
      <c r="G627" s="89">
        <v>-1071088.33</v>
      </c>
      <c r="H627" s="90" t="s">
        <v>548</v>
      </c>
      <c r="I627" s="91"/>
    </row>
    <row r="628" spans="1:9" x14ac:dyDescent="0.2">
      <c r="A628" s="88" t="s">
        <v>545</v>
      </c>
      <c r="B628" s="88" t="s">
        <v>343</v>
      </c>
      <c r="C628" s="88" t="s">
        <v>308</v>
      </c>
      <c r="D628" s="89"/>
      <c r="E628" s="89"/>
      <c r="F628" s="431">
        <v>3013437.14</v>
      </c>
      <c r="G628" s="89">
        <v>-3013437.14</v>
      </c>
      <c r="H628" s="90" t="s">
        <v>549</v>
      </c>
      <c r="I628" s="91"/>
    </row>
    <row r="629" spans="1:9" x14ac:dyDescent="0.2">
      <c r="A629" s="388" t="s">
        <v>552</v>
      </c>
      <c r="B629" s="388" t="s">
        <v>307</v>
      </c>
      <c r="C629" s="388" t="s">
        <v>484</v>
      </c>
      <c r="E629" s="389">
        <v>2754789.84</v>
      </c>
      <c r="G629" s="389">
        <v>2754789.84</v>
      </c>
      <c r="H629" s="390" t="s">
        <v>1054</v>
      </c>
    </row>
    <row r="630" spans="1:9" x14ac:dyDescent="0.2">
      <c r="A630" s="88" t="s">
        <v>552</v>
      </c>
      <c r="B630" s="88" t="s">
        <v>307</v>
      </c>
      <c r="C630" s="88" t="s">
        <v>308</v>
      </c>
      <c r="D630" s="89"/>
      <c r="E630" s="89">
        <v>2754789.84</v>
      </c>
      <c r="F630" s="89"/>
      <c r="G630" s="89">
        <v>2754789.84</v>
      </c>
      <c r="H630" s="90" t="s">
        <v>553</v>
      </c>
      <c r="I630" s="91"/>
    </row>
    <row r="631" spans="1:9" x14ac:dyDescent="0.2">
      <c r="A631" s="88" t="s">
        <v>552</v>
      </c>
      <c r="B631" s="88" t="s">
        <v>343</v>
      </c>
      <c r="C631" s="88" t="s">
        <v>308</v>
      </c>
      <c r="D631" s="89"/>
      <c r="E631" s="89">
        <v>2754789.84</v>
      </c>
      <c r="F631" s="89"/>
      <c r="G631" s="89">
        <v>2754789.84</v>
      </c>
      <c r="H631" s="90" t="s">
        <v>554</v>
      </c>
      <c r="I631" s="91"/>
    </row>
    <row r="632" spans="1:9" x14ac:dyDescent="0.2">
      <c r="A632" s="388" t="s">
        <v>555</v>
      </c>
      <c r="B632" s="388" t="s">
        <v>315</v>
      </c>
      <c r="C632" s="388" t="s">
        <v>484</v>
      </c>
      <c r="F632" s="389">
        <v>3281300</v>
      </c>
      <c r="G632" s="389">
        <f>E632-F632</f>
        <v>-3281300</v>
      </c>
      <c r="H632" s="390" t="s">
        <v>1054</v>
      </c>
    </row>
    <row r="633" spans="1:9" x14ac:dyDescent="0.2">
      <c r="A633" s="88" t="s">
        <v>555</v>
      </c>
      <c r="B633" s="88" t="s">
        <v>315</v>
      </c>
      <c r="C633" s="88" t="s">
        <v>308</v>
      </c>
      <c r="D633" s="89"/>
      <c r="E633" s="89"/>
      <c r="F633" s="89">
        <f>F632</f>
        <v>3281300</v>
      </c>
      <c r="G633" s="89">
        <f>G632</f>
        <v>-3281300</v>
      </c>
      <c r="H633" s="90" t="s">
        <v>556</v>
      </c>
      <c r="I633" s="91"/>
    </row>
    <row r="634" spans="1:9" x14ac:dyDescent="0.2">
      <c r="A634" s="88" t="s">
        <v>555</v>
      </c>
      <c r="B634" s="88" t="s">
        <v>343</v>
      </c>
      <c r="C634" s="88" t="s">
        <v>308</v>
      </c>
      <c r="D634" s="89"/>
      <c r="E634" s="89"/>
      <c r="F634" s="658">
        <f>F633</f>
        <v>3281300</v>
      </c>
      <c r="G634" s="89">
        <f>G633</f>
        <v>-3281300</v>
      </c>
      <c r="H634" s="90" t="s">
        <v>557</v>
      </c>
      <c r="I634" s="792" t="s">
        <v>5463</v>
      </c>
    </row>
    <row r="635" spans="1:9" x14ac:dyDescent="0.2">
      <c r="A635" s="388" t="s">
        <v>558</v>
      </c>
      <c r="B635" s="388" t="s">
        <v>307</v>
      </c>
      <c r="C635" s="388" t="s">
        <v>484</v>
      </c>
      <c r="F635" s="389">
        <v>200000</v>
      </c>
      <c r="G635" s="389">
        <v>-200000</v>
      </c>
      <c r="H635" s="390" t="s">
        <v>1054</v>
      </c>
    </row>
    <row r="636" spans="1:9" x14ac:dyDescent="0.2">
      <c r="A636" s="88" t="s">
        <v>558</v>
      </c>
      <c r="B636" s="88" t="s">
        <v>307</v>
      </c>
      <c r="C636" s="88" t="s">
        <v>308</v>
      </c>
      <c r="D636" s="89"/>
      <c r="E636" s="89"/>
      <c r="F636" s="89">
        <v>200000</v>
      </c>
      <c r="G636" s="89">
        <v>-200000</v>
      </c>
      <c r="H636" s="90" t="s">
        <v>559</v>
      </c>
      <c r="I636" s="91"/>
    </row>
    <row r="637" spans="1:9" x14ac:dyDescent="0.2">
      <c r="A637" s="88" t="s">
        <v>558</v>
      </c>
      <c r="B637" s="88" t="s">
        <v>343</v>
      </c>
      <c r="C637" s="88" t="s">
        <v>308</v>
      </c>
      <c r="D637" s="89"/>
      <c r="E637" s="89"/>
      <c r="F637" s="431">
        <v>200000</v>
      </c>
      <c r="G637" s="89">
        <v>-200000</v>
      </c>
      <c r="H637" s="90" t="s">
        <v>559</v>
      </c>
      <c r="I637" s="91"/>
    </row>
    <row r="638" spans="1:9" x14ac:dyDescent="0.2">
      <c r="A638" s="793" t="s">
        <v>773</v>
      </c>
      <c r="B638" s="794" t="s">
        <v>1052</v>
      </c>
      <c r="C638" s="794" t="s">
        <v>484</v>
      </c>
      <c r="D638" s="795"/>
      <c r="E638" s="795"/>
      <c r="F638" s="795">
        <v>596790.18999999994</v>
      </c>
      <c r="G638" s="795">
        <f>E638-F638</f>
        <v>-596790.18999999994</v>
      </c>
      <c r="H638" s="796" t="s">
        <v>1054</v>
      </c>
    </row>
    <row r="639" spans="1:9" x14ac:dyDescent="0.2">
      <c r="A639" s="799" t="s">
        <v>773</v>
      </c>
      <c r="B639" s="88" t="s">
        <v>1052</v>
      </c>
      <c r="C639" s="88" t="s">
        <v>308</v>
      </c>
      <c r="D639" s="89"/>
      <c r="E639" s="89"/>
      <c r="F639" s="89">
        <f>F638</f>
        <v>596790.18999999994</v>
      </c>
      <c r="G639" s="89">
        <f>G638</f>
        <v>-596790.18999999994</v>
      </c>
      <c r="H639" s="800" t="s">
        <v>4716</v>
      </c>
      <c r="I639" s="91"/>
    </row>
    <row r="640" spans="1:9" x14ac:dyDescent="0.2">
      <c r="A640" s="797" t="s">
        <v>773</v>
      </c>
      <c r="B640" s="388" t="s">
        <v>4703</v>
      </c>
      <c r="C640" s="388" t="s">
        <v>484</v>
      </c>
      <c r="F640" s="389">
        <v>60708.2</v>
      </c>
      <c r="G640" s="389">
        <v>-60708.2</v>
      </c>
      <c r="H640" s="798" t="s">
        <v>1054</v>
      </c>
    </row>
    <row r="641" spans="1:9" x14ac:dyDescent="0.2">
      <c r="A641" s="799" t="s">
        <v>773</v>
      </c>
      <c r="B641" s="88" t="s">
        <v>4703</v>
      </c>
      <c r="C641" s="88" t="s">
        <v>308</v>
      </c>
      <c r="D641" s="89"/>
      <c r="E641" s="89"/>
      <c r="F641" s="89">
        <f>F640</f>
        <v>60708.2</v>
      </c>
      <c r="G641" s="89">
        <f>G640</f>
        <v>-60708.2</v>
      </c>
      <c r="H641" s="800" t="s">
        <v>4717</v>
      </c>
      <c r="I641" s="91"/>
    </row>
    <row r="642" spans="1:9" x14ac:dyDescent="0.2">
      <c r="A642" s="797" t="s">
        <v>773</v>
      </c>
      <c r="B642" s="388" t="s">
        <v>4704</v>
      </c>
      <c r="C642" s="388" t="s">
        <v>484</v>
      </c>
      <c r="F642" s="389">
        <v>10409358</v>
      </c>
      <c r="G642" s="389">
        <v>-10409358</v>
      </c>
      <c r="H642" s="798" t="s">
        <v>1054</v>
      </c>
    </row>
    <row r="643" spans="1:9" x14ac:dyDescent="0.2">
      <c r="A643" s="799" t="s">
        <v>773</v>
      </c>
      <c r="B643" s="88" t="s">
        <v>4704</v>
      </c>
      <c r="C643" s="88" t="s">
        <v>308</v>
      </c>
      <c r="D643" s="89"/>
      <c r="E643" s="89"/>
      <c r="F643" s="89">
        <f>F642</f>
        <v>10409358</v>
      </c>
      <c r="G643" s="89">
        <f>G642</f>
        <v>-10409358</v>
      </c>
      <c r="H643" s="800" t="s">
        <v>4705</v>
      </c>
      <c r="I643" s="91"/>
    </row>
    <row r="644" spans="1:9" x14ac:dyDescent="0.2">
      <c r="A644" s="797" t="s">
        <v>773</v>
      </c>
      <c r="B644" s="388" t="s">
        <v>745</v>
      </c>
      <c r="C644" s="388" t="s">
        <v>484</v>
      </c>
      <c r="F644" s="389">
        <v>2839488.02</v>
      </c>
      <c r="G644" s="389">
        <v>-2839488.02</v>
      </c>
      <c r="H644" s="798" t="s">
        <v>1054</v>
      </c>
    </row>
    <row r="645" spans="1:9" x14ac:dyDescent="0.2">
      <c r="A645" s="799" t="s">
        <v>773</v>
      </c>
      <c r="B645" s="88" t="s">
        <v>745</v>
      </c>
      <c r="C645" s="88" t="s">
        <v>308</v>
      </c>
      <c r="D645" s="89"/>
      <c r="E645" s="89"/>
      <c r="F645" s="89">
        <f>F644</f>
        <v>2839488.02</v>
      </c>
      <c r="G645" s="89">
        <f>G644</f>
        <v>-2839488.02</v>
      </c>
      <c r="H645" s="800" t="s">
        <v>4706</v>
      </c>
      <c r="I645" s="91"/>
    </row>
    <row r="646" spans="1:9" x14ac:dyDescent="0.2">
      <c r="A646" s="797" t="s">
        <v>773</v>
      </c>
      <c r="B646" s="388" t="s">
        <v>4707</v>
      </c>
      <c r="C646" s="388" t="s">
        <v>484</v>
      </c>
      <c r="F646" s="389">
        <v>2881007.97</v>
      </c>
      <c r="G646" s="389">
        <f>E646-F646</f>
        <v>-2881007.97</v>
      </c>
      <c r="H646" s="798" t="s">
        <v>1054</v>
      </c>
    </row>
    <row r="647" spans="1:9" x14ac:dyDescent="0.2">
      <c r="A647" s="799" t="s">
        <v>773</v>
      </c>
      <c r="B647" s="88" t="s">
        <v>4707</v>
      </c>
      <c r="C647" s="88" t="s">
        <v>308</v>
      </c>
      <c r="D647" s="89"/>
      <c r="E647" s="89"/>
      <c r="F647" s="89">
        <f>F646</f>
        <v>2881007.97</v>
      </c>
      <c r="G647" s="89">
        <f>G646</f>
        <v>-2881007.97</v>
      </c>
      <c r="H647" s="800" t="s">
        <v>4711</v>
      </c>
      <c r="I647" s="91"/>
    </row>
    <row r="648" spans="1:9" x14ac:dyDescent="0.2">
      <c r="A648" s="797" t="s">
        <v>773</v>
      </c>
      <c r="B648" s="388" t="s">
        <v>750</v>
      </c>
      <c r="C648" s="388" t="s">
        <v>484</v>
      </c>
      <c r="F648" s="389">
        <v>1656.69</v>
      </c>
      <c r="G648" s="389">
        <v>-1656.69</v>
      </c>
      <c r="H648" s="798" t="s">
        <v>1054</v>
      </c>
    </row>
    <row r="649" spans="1:9" x14ac:dyDescent="0.2">
      <c r="A649" s="799" t="s">
        <v>773</v>
      </c>
      <c r="B649" s="88" t="s">
        <v>750</v>
      </c>
      <c r="C649" s="88" t="s">
        <v>308</v>
      </c>
      <c r="D649" s="89"/>
      <c r="E649" s="89"/>
      <c r="F649" s="89">
        <f>F648</f>
        <v>1656.69</v>
      </c>
      <c r="G649" s="89">
        <f>G648</f>
        <v>-1656.69</v>
      </c>
      <c r="H649" s="800" t="s">
        <v>491</v>
      </c>
      <c r="I649" s="91"/>
    </row>
    <row r="650" spans="1:9" x14ac:dyDescent="0.2">
      <c r="A650" s="797" t="s">
        <v>773</v>
      </c>
      <c r="B650" s="388" t="s">
        <v>752</v>
      </c>
      <c r="C650" s="388" t="s">
        <v>484</v>
      </c>
      <c r="F650" s="389">
        <v>2700272</v>
      </c>
      <c r="G650" s="389">
        <v>-2700272</v>
      </c>
      <c r="H650" s="798" t="s">
        <v>1054</v>
      </c>
    </row>
    <row r="651" spans="1:9" x14ac:dyDescent="0.2">
      <c r="A651" s="799" t="s">
        <v>773</v>
      </c>
      <c r="B651" s="88" t="s">
        <v>752</v>
      </c>
      <c r="C651" s="88" t="s">
        <v>308</v>
      </c>
      <c r="D651" s="89"/>
      <c r="E651" s="89"/>
      <c r="F651" s="89">
        <f>F650</f>
        <v>2700272</v>
      </c>
      <c r="G651" s="89">
        <f>G650</f>
        <v>-2700272</v>
      </c>
      <c r="H651" s="800" t="s">
        <v>1306</v>
      </c>
      <c r="I651" s="91"/>
    </row>
    <row r="652" spans="1:9" x14ac:dyDescent="0.2">
      <c r="A652" s="797" t="s">
        <v>773</v>
      </c>
      <c r="B652" s="388" t="s">
        <v>4709</v>
      </c>
      <c r="C652" s="388" t="s">
        <v>484</v>
      </c>
      <c r="F652" s="389">
        <v>85.91</v>
      </c>
      <c r="G652" s="389">
        <v>-85.91</v>
      </c>
      <c r="H652" s="798" t="s">
        <v>1054</v>
      </c>
    </row>
    <row r="653" spans="1:9" x14ac:dyDescent="0.2">
      <c r="A653" s="799" t="s">
        <v>773</v>
      </c>
      <c r="B653" s="88" t="s">
        <v>4709</v>
      </c>
      <c r="C653" s="88" t="s">
        <v>308</v>
      </c>
      <c r="D653" s="89"/>
      <c r="E653" s="89"/>
      <c r="F653" s="89">
        <f>F652</f>
        <v>85.91</v>
      </c>
      <c r="G653" s="89">
        <f>G652</f>
        <v>-85.91</v>
      </c>
      <c r="H653" s="800" t="s">
        <v>544</v>
      </c>
      <c r="I653" s="91"/>
    </row>
    <row r="654" spans="1:9" x14ac:dyDescent="0.2">
      <c r="A654" s="797" t="s">
        <v>773</v>
      </c>
      <c r="B654" s="388" t="s">
        <v>756</v>
      </c>
      <c r="C654" s="388" t="s">
        <v>484</v>
      </c>
      <c r="F654" s="389">
        <v>3031300</v>
      </c>
      <c r="G654" s="389">
        <v>-3031300</v>
      </c>
      <c r="H654" s="798" t="s">
        <v>1054</v>
      </c>
    </row>
    <row r="655" spans="1:9" x14ac:dyDescent="0.2">
      <c r="A655" s="799" t="s">
        <v>773</v>
      </c>
      <c r="B655" s="88" t="s">
        <v>756</v>
      </c>
      <c r="C655" s="88" t="s">
        <v>308</v>
      </c>
      <c r="D655" s="89"/>
      <c r="E655" s="89"/>
      <c r="F655" s="89">
        <f>F654</f>
        <v>3031300</v>
      </c>
      <c r="G655" s="89">
        <f>G654</f>
        <v>-3031300</v>
      </c>
      <c r="H655" s="800" t="s">
        <v>4710</v>
      </c>
      <c r="I655" s="91"/>
    </row>
    <row r="656" spans="1:9" x14ac:dyDescent="0.2">
      <c r="A656" s="799" t="s">
        <v>773</v>
      </c>
      <c r="B656" s="88" t="s">
        <v>343</v>
      </c>
      <c r="C656" s="88" t="s">
        <v>308</v>
      </c>
      <c r="D656" s="89"/>
      <c r="E656" s="89"/>
      <c r="F656" s="89">
        <f>F655+F653+F651+F649+F647+F645+F643+F641+F639</f>
        <v>22520666.98</v>
      </c>
      <c r="G656" s="89">
        <f>G655+G653+G651+G649+G647+G645+G643+G641+G639</f>
        <v>-22520666.98</v>
      </c>
      <c r="H656" s="800"/>
      <c r="I656" s="792" t="s">
        <v>5463</v>
      </c>
    </row>
    <row r="657" spans="1:9" x14ac:dyDescent="0.2">
      <c r="A657" s="797" t="s">
        <v>778</v>
      </c>
      <c r="B657" s="388" t="s">
        <v>4704</v>
      </c>
      <c r="C657" s="388" t="s">
        <v>484</v>
      </c>
      <c r="F657" s="389">
        <v>112651.4</v>
      </c>
      <c r="G657" s="389">
        <v>-112651.4</v>
      </c>
      <c r="H657" s="798" t="s">
        <v>1054</v>
      </c>
    </row>
    <row r="658" spans="1:9" x14ac:dyDescent="0.2">
      <c r="A658" s="799" t="s">
        <v>778</v>
      </c>
      <c r="B658" s="88" t="s">
        <v>4704</v>
      </c>
      <c r="C658" s="88" t="s">
        <v>308</v>
      </c>
      <c r="D658" s="89"/>
      <c r="E658" s="89"/>
      <c r="F658" s="89">
        <f>F657</f>
        <v>112651.4</v>
      </c>
      <c r="G658" s="89">
        <f>G657</f>
        <v>-112651.4</v>
      </c>
      <c r="H658" s="800" t="s">
        <v>4705</v>
      </c>
      <c r="I658" s="91"/>
    </row>
    <row r="659" spans="1:9" x14ac:dyDescent="0.2">
      <c r="A659" s="797" t="s">
        <v>778</v>
      </c>
      <c r="B659" s="388" t="s">
        <v>745</v>
      </c>
      <c r="C659" s="388" t="s">
        <v>484</v>
      </c>
      <c r="F659" s="389">
        <v>508949.51</v>
      </c>
      <c r="G659" s="389">
        <v>-508949.51</v>
      </c>
      <c r="H659" s="798" t="s">
        <v>1054</v>
      </c>
    </row>
    <row r="660" spans="1:9" x14ac:dyDescent="0.2">
      <c r="A660" s="799" t="s">
        <v>778</v>
      </c>
      <c r="B660" s="88" t="s">
        <v>745</v>
      </c>
      <c r="C660" s="88" t="s">
        <v>308</v>
      </c>
      <c r="D660" s="89"/>
      <c r="E660" s="89"/>
      <c r="F660" s="89">
        <f>F659</f>
        <v>508949.51</v>
      </c>
      <c r="G660" s="89">
        <f>G659</f>
        <v>-508949.51</v>
      </c>
      <c r="H660" s="800" t="s">
        <v>4706</v>
      </c>
      <c r="I660" s="91"/>
    </row>
    <row r="661" spans="1:9" x14ac:dyDescent="0.2">
      <c r="A661" s="797" t="s">
        <v>778</v>
      </c>
      <c r="B661" s="388" t="s">
        <v>4707</v>
      </c>
      <c r="C661" s="388" t="s">
        <v>484</v>
      </c>
      <c r="F661" s="389">
        <v>26770.93</v>
      </c>
      <c r="G661" s="389">
        <v>-26770.93</v>
      </c>
      <c r="H661" s="798" t="s">
        <v>1054</v>
      </c>
    </row>
    <row r="662" spans="1:9" x14ac:dyDescent="0.2">
      <c r="A662" s="799" t="s">
        <v>778</v>
      </c>
      <c r="B662" s="88" t="s">
        <v>4707</v>
      </c>
      <c r="C662" s="88" t="s">
        <v>308</v>
      </c>
      <c r="D662" s="89"/>
      <c r="E662" s="89"/>
      <c r="F662" s="89">
        <f>F661</f>
        <v>26770.93</v>
      </c>
      <c r="G662" s="89">
        <f>G661</f>
        <v>-26770.93</v>
      </c>
      <c r="H662" s="800" t="s">
        <v>4711</v>
      </c>
      <c r="I662" s="91"/>
    </row>
    <row r="663" spans="1:9" x14ac:dyDescent="0.2">
      <c r="A663" s="797" t="s">
        <v>778</v>
      </c>
      <c r="B663" s="388" t="s">
        <v>750</v>
      </c>
      <c r="C663" s="388" t="s">
        <v>484</v>
      </c>
      <c r="F663" s="389">
        <v>32427.52</v>
      </c>
      <c r="G663" s="389">
        <v>-32427.52</v>
      </c>
      <c r="H663" s="798" t="s">
        <v>1054</v>
      </c>
    </row>
    <row r="664" spans="1:9" x14ac:dyDescent="0.2">
      <c r="A664" s="799" t="s">
        <v>778</v>
      </c>
      <c r="B664" s="88" t="s">
        <v>750</v>
      </c>
      <c r="C664" s="88" t="s">
        <v>308</v>
      </c>
      <c r="D664" s="89"/>
      <c r="E664" s="89"/>
      <c r="F664" s="89">
        <f>F663</f>
        <v>32427.52</v>
      </c>
      <c r="G664" s="89">
        <f>G663</f>
        <v>-32427.52</v>
      </c>
      <c r="H664" s="800" t="s">
        <v>491</v>
      </c>
      <c r="I664" s="91"/>
    </row>
    <row r="665" spans="1:9" x14ac:dyDescent="0.2">
      <c r="A665" s="797" t="s">
        <v>778</v>
      </c>
      <c r="B665" s="388" t="s">
        <v>4712</v>
      </c>
      <c r="C665" s="388" t="s">
        <v>484</v>
      </c>
      <c r="F665" s="389">
        <v>873150</v>
      </c>
      <c r="G665" s="389">
        <f>E665-F665</f>
        <v>-873150</v>
      </c>
      <c r="H665" s="798" t="s">
        <v>1054</v>
      </c>
    </row>
    <row r="666" spans="1:9" x14ac:dyDescent="0.2">
      <c r="A666" s="799" t="s">
        <v>778</v>
      </c>
      <c r="B666" s="88" t="s">
        <v>4712</v>
      </c>
      <c r="C666" s="88" t="s">
        <v>308</v>
      </c>
      <c r="D666" s="89"/>
      <c r="E666" s="89"/>
      <c r="F666" s="89">
        <f>F665</f>
        <v>873150</v>
      </c>
      <c r="G666" s="89">
        <f>G665</f>
        <v>-873150</v>
      </c>
      <c r="H666" s="800" t="s">
        <v>4713</v>
      </c>
      <c r="I666" s="91"/>
    </row>
    <row r="667" spans="1:9" x14ac:dyDescent="0.2">
      <c r="A667" s="797" t="s">
        <v>778</v>
      </c>
      <c r="B667" s="388" t="s">
        <v>4709</v>
      </c>
      <c r="C667" s="388" t="s">
        <v>484</v>
      </c>
      <c r="F667" s="389">
        <v>1043.3</v>
      </c>
      <c r="G667" s="389">
        <v>-1043.3</v>
      </c>
      <c r="H667" s="798" t="s">
        <v>1054</v>
      </c>
    </row>
    <row r="668" spans="1:9" x14ac:dyDescent="0.2">
      <c r="A668" s="799" t="s">
        <v>778</v>
      </c>
      <c r="B668" s="88" t="s">
        <v>4709</v>
      </c>
      <c r="C668" s="88" t="s">
        <v>308</v>
      </c>
      <c r="D668" s="89"/>
      <c r="E668" s="89"/>
      <c r="F668" s="89">
        <f>F667</f>
        <v>1043.3</v>
      </c>
      <c r="G668" s="89">
        <f>G667</f>
        <v>-1043.3</v>
      </c>
      <c r="H668" s="800" t="s">
        <v>544</v>
      </c>
      <c r="I668" s="91"/>
    </row>
    <row r="669" spans="1:9" x14ac:dyDescent="0.2">
      <c r="A669" s="801" t="s">
        <v>778</v>
      </c>
      <c r="B669" s="708" t="s">
        <v>343</v>
      </c>
      <c r="C669" s="708" t="s">
        <v>308</v>
      </c>
      <c r="D669" s="709"/>
      <c r="E669" s="709"/>
      <c r="F669" s="709">
        <f>F668+F666+F664+F662+F660+F658</f>
        <v>1554992.6600000001</v>
      </c>
      <c r="G669" s="709">
        <f>G668+G666+G664+G662+G660+G658</f>
        <v>-1554992.6600000001</v>
      </c>
      <c r="H669" s="802"/>
      <c r="I669" s="792" t="s">
        <v>5463</v>
      </c>
    </row>
    <row r="670" spans="1:9" x14ac:dyDescent="0.2">
      <c r="A670" s="88" t="s">
        <v>560</v>
      </c>
      <c r="B670" s="88" t="s">
        <v>343</v>
      </c>
      <c r="C670" s="88" t="s">
        <v>308</v>
      </c>
      <c r="D670" s="89"/>
      <c r="E670" s="89">
        <f>E631+E605+E591+E572</f>
        <v>6310563.8700000001</v>
      </c>
      <c r="F670" s="89">
        <f>F669+F656+F637+F634+F631+F628+F621+F608+F605+F600+F591+F586+F572+F567</f>
        <v>93552302.200000003</v>
      </c>
      <c r="G670" s="89">
        <f>G669+G656+G637+G634+G631+G628+G621+G608+G605+G600+G591+G586+G572+G567</f>
        <v>-87241738.329999998</v>
      </c>
      <c r="H670" s="90" t="s">
        <v>561</v>
      </c>
      <c r="I670" s="91"/>
    </row>
    <row r="671" spans="1:9" x14ac:dyDescent="0.2">
      <c r="A671" s="88" t="s">
        <v>343</v>
      </c>
      <c r="B671" s="88" t="s">
        <v>343</v>
      </c>
      <c r="C671" s="88" t="s">
        <v>308</v>
      </c>
      <c r="D671" s="89"/>
      <c r="E671" s="89">
        <v>576083584.5</v>
      </c>
      <c r="F671" s="89">
        <v>576083584.5</v>
      </c>
      <c r="G671" s="89"/>
      <c r="H671" s="90" t="s">
        <v>1107</v>
      </c>
      <c r="I671" s="91"/>
    </row>
    <row r="672" spans="1:9" x14ac:dyDescent="0.2">
      <c r="A672" s="88" t="s">
        <v>1108</v>
      </c>
      <c r="B672" s="88" t="s">
        <v>343</v>
      </c>
      <c r="C672" s="88" t="s">
        <v>308</v>
      </c>
      <c r="D672" s="89"/>
      <c r="E672" s="89"/>
      <c r="F672" s="89"/>
      <c r="G672" s="89"/>
      <c r="H672" s="90"/>
      <c r="I672" s="91"/>
    </row>
    <row r="673" spans="1:9" x14ac:dyDescent="0.2">
      <c r="A673" s="88" t="s">
        <v>1007</v>
      </c>
      <c r="B673" s="88" t="s">
        <v>343</v>
      </c>
      <c r="C673" s="88" t="s">
        <v>308</v>
      </c>
      <c r="D673" s="89">
        <v>129676355.86</v>
      </c>
      <c r="E673" s="89">
        <v>86323268.359999999</v>
      </c>
      <c r="F673" s="89">
        <v>81665803.379999995</v>
      </c>
      <c r="G673" s="89">
        <v>134333820.84</v>
      </c>
      <c r="H673" s="90" t="s">
        <v>101</v>
      </c>
      <c r="I673" s="91"/>
    </row>
    <row r="674" spans="1:9" x14ac:dyDescent="0.2">
      <c r="A674" s="88" t="s">
        <v>1012</v>
      </c>
      <c r="B674" s="88" t="s">
        <v>343</v>
      </c>
      <c r="C674" s="88" t="s">
        <v>308</v>
      </c>
      <c r="D674" s="89">
        <v>7096747.6200000001</v>
      </c>
      <c r="E674" s="89">
        <v>259011860.87</v>
      </c>
      <c r="F674" s="89">
        <v>256298486.02000001</v>
      </c>
      <c r="G674" s="89">
        <v>9810122.4700000007</v>
      </c>
      <c r="H674" s="90" t="s">
        <v>1013</v>
      </c>
      <c r="I674" s="91"/>
    </row>
    <row r="675" spans="1:9" x14ac:dyDescent="0.2">
      <c r="A675" s="88" t="s">
        <v>1075</v>
      </c>
      <c r="B675" s="88" t="s">
        <v>343</v>
      </c>
      <c r="C675" s="88" t="s">
        <v>308</v>
      </c>
      <c r="D675" s="89">
        <f>D215</f>
        <v>-9372.2900000000373</v>
      </c>
      <c r="E675" s="89">
        <f>E215</f>
        <v>113144058.89</v>
      </c>
      <c r="F675" s="89">
        <f>F215</f>
        <v>112478146.25999999</v>
      </c>
      <c r="G675" s="89">
        <f>G215</f>
        <v>656540.33999999939</v>
      </c>
      <c r="H675" s="90" t="s">
        <v>1076</v>
      </c>
      <c r="I675" s="91"/>
    </row>
    <row r="676" spans="1:9" x14ac:dyDescent="0.2">
      <c r="A676" s="88" t="s">
        <v>1088</v>
      </c>
      <c r="B676" s="88" t="s">
        <v>343</v>
      </c>
      <c r="C676" s="88" t="s">
        <v>308</v>
      </c>
      <c r="D676" s="89">
        <f>D245</f>
        <v>-136763731.19</v>
      </c>
      <c r="E676" s="89">
        <f>E245</f>
        <v>27817669.240000002</v>
      </c>
      <c r="F676" s="89">
        <f>F245</f>
        <v>29951539.029999997</v>
      </c>
      <c r="G676" s="89">
        <v>-138797600.97999999</v>
      </c>
      <c r="H676" s="90" t="s">
        <v>1089</v>
      </c>
      <c r="I676" s="91"/>
    </row>
    <row r="677" spans="1:9" x14ac:dyDescent="0.2">
      <c r="A677" s="88" t="s">
        <v>508</v>
      </c>
      <c r="B677" s="88" t="s">
        <v>343</v>
      </c>
      <c r="C677" s="88" t="s">
        <v>308</v>
      </c>
      <c r="D677" s="89"/>
      <c r="E677" s="89">
        <f>E499</f>
        <v>84567550.079999998</v>
      </c>
      <c r="F677" s="89">
        <f>F499</f>
        <v>3236494.42</v>
      </c>
      <c r="G677" s="89">
        <f>G499</f>
        <v>81338855.659999996</v>
      </c>
      <c r="H677" s="90" t="s">
        <v>509</v>
      </c>
      <c r="I677" s="91"/>
    </row>
    <row r="678" spans="1:9" x14ac:dyDescent="0.2">
      <c r="A678" s="88" t="s">
        <v>560</v>
      </c>
      <c r="B678" s="88" t="s">
        <v>343</v>
      </c>
      <c r="C678" s="88" t="s">
        <v>308</v>
      </c>
      <c r="D678" s="89"/>
      <c r="E678" s="89">
        <f>E670</f>
        <v>6310563.8700000001</v>
      </c>
      <c r="F678" s="89">
        <f>F670</f>
        <v>93552302.200000003</v>
      </c>
      <c r="G678" s="89">
        <f>G670</f>
        <v>-87241738.329999998</v>
      </c>
      <c r="H678" s="90" t="s">
        <v>561</v>
      </c>
      <c r="I678" s="91"/>
    </row>
    <row r="679" spans="1:9" x14ac:dyDescent="0.2">
      <c r="A679" s="88" t="s">
        <v>1109</v>
      </c>
      <c r="B679" s="88" t="s">
        <v>343</v>
      </c>
      <c r="C679" s="88" t="s">
        <v>308</v>
      </c>
      <c r="D679" s="89"/>
      <c r="E679" s="89"/>
      <c r="F679" s="89"/>
      <c r="G679" s="89"/>
      <c r="H679" s="90" t="s">
        <v>1110</v>
      </c>
      <c r="I679" s="91"/>
    </row>
    <row r="680" spans="1:9" x14ac:dyDescent="0.2">
      <c r="A680" s="88" t="s">
        <v>343</v>
      </c>
      <c r="B680" s="88" t="s">
        <v>343</v>
      </c>
      <c r="C680" s="88" t="s">
        <v>308</v>
      </c>
      <c r="D680" s="89"/>
      <c r="E680" s="89">
        <f>E678+E677+E676+E675+E674+E673</f>
        <v>577174971.30999994</v>
      </c>
      <c r="F680" s="89">
        <f>F678+F677+F676+F675+F674+F673</f>
        <v>577182771.30999994</v>
      </c>
      <c r="G680" s="89"/>
      <c r="H680" s="90" t="s">
        <v>1107</v>
      </c>
      <c r="I680" s="91"/>
    </row>
    <row r="682" spans="1:9" s="182" customFormat="1" ht="15" x14ac:dyDescent="0.25">
      <c r="A682" s="518"/>
      <c r="B682" s="518"/>
      <c r="C682" s="518"/>
      <c r="D682" s="519"/>
      <c r="E682" s="519"/>
      <c r="F682" s="519"/>
      <c r="G682" s="519">
        <f>-G677-G678</f>
        <v>5902882.6700000018</v>
      </c>
      <c r="H682" s="520" t="s">
        <v>1310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52"/>
  <sheetViews>
    <sheetView topLeftCell="A152" workbookViewId="0">
      <selection activeCell="H186" sqref="H186"/>
    </sheetView>
  </sheetViews>
  <sheetFormatPr defaultColWidth="9.140625" defaultRowHeight="12.75" x14ac:dyDescent="0.2"/>
  <cols>
    <col min="1" max="2" width="4" style="388" bestFit="1" customWidth="1"/>
    <col min="3" max="3" width="4.85546875" style="388" bestFit="1" customWidth="1"/>
    <col min="4" max="4" width="15.140625" style="389" customWidth="1"/>
    <col min="5" max="6" width="13.85546875" style="389" bestFit="1" customWidth="1"/>
    <col min="7" max="7" width="17.85546875" style="389" bestFit="1" customWidth="1"/>
    <col min="8" max="8" width="74" style="390" bestFit="1" customWidth="1"/>
    <col min="9" max="10" width="13.42578125" bestFit="1" customWidth="1"/>
    <col min="11" max="11" width="12.7109375" bestFit="1" customWidth="1"/>
    <col min="12" max="12" width="18.28515625" customWidth="1"/>
  </cols>
  <sheetData>
    <row r="1" spans="1:12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12" x14ac:dyDescent="0.2">
      <c r="A2" s="88" t="s">
        <v>306</v>
      </c>
      <c r="B2" s="88" t="s">
        <v>314</v>
      </c>
      <c r="C2" s="88" t="s">
        <v>308</v>
      </c>
      <c r="D2" s="89">
        <v>5234900</v>
      </c>
      <c r="E2" s="89"/>
      <c r="F2" s="89">
        <v>192400</v>
      </c>
      <c r="G2" s="89">
        <v>5042500</v>
      </c>
      <c r="H2" s="90" t="s">
        <v>660</v>
      </c>
      <c r="I2" s="224" t="s">
        <v>4827</v>
      </c>
      <c r="J2" s="131" t="s">
        <v>4828</v>
      </c>
      <c r="K2" s="131" t="s">
        <v>4829</v>
      </c>
      <c r="L2" s="131" t="s">
        <v>4830</v>
      </c>
    </row>
    <row r="3" spans="1:12" x14ac:dyDescent="0.2">
      <c r="A3" s="88" t="s">
        <v>306</v>
      </c>
      <c r="B3" s="88" t="s">
        <v>325</v>
      </c>
      <c r="C3" s="88" t="s">
        <v>308</v>
      </c>
      <c r="D3" s="89">
        <v>136694.44</v>
      </c>
      <c r="E3" s="89">
        <v>190000</v>
      </c>
      <c r="F3" s="89">
        <v>190000</v>
      </c>
      <c r="G3" s="89">
        <v>136694.44</v>
      </c>
      <c r="H3" s="90" t="s">
        <v>667</v>
      </c>
      <c r="I3" s="224" t="s">
        <v>412</v>
      </c>
      <c r="J3" s="451"/>
      <c r="K3" s="131"/>
      <c r="L3" s="131"/>
    </row>
    <row r="4" spans="1:12" x14ac:dyDescent="0.2">
      <c r="A4" s="848" t="s">
        <v>306</v>
      </c>
      <c r="B4" s="849" t="s">
        <v>5354</v>
      </c>
      <c r="C4" s="849" t="s">
        <v>308</v>
      </c>
      <c r="D4" s="850">
        <v>5300000</v>
      </c>
      <c r="E4" s="850"/>
      <c r="F4" s="850"/>
      <c r="G4" s="879">
        <v>5300000</v>
      </c>
      <c r="H4" s="851" t="s">
        <v>5355</v>
      </c>
      <c r="I4" s="451">
        <f>D2+D3</f>
        <v>5371594.4400000004</v>
      </c>
      <c r="J4" s="451">
        <f>E3</f>
        <v>190000</v>
      </c>
      <c r="K4" s="451">
        <f>F2+F3</f>
        <v>382400</v>
      </c>
      <c r="L4" s="451">
        <f>I4+J4-K4</f>
        <v>5179194.4400000004</v>
      </c>
    </row>
    <row r="5" spans="1:12" x14ac:dyDescent="0.2">
      <c r="A5" s="799" t="s">
        <v>306</v>
      </c>
      <c r="B5" s="88" t="s">
        <v>5969</v>
      </c>
      <c r="C5" s="88" t="s">
        <v>308</v>
      </c>
      <c r="D5" s="89">
        <v>28900000</v>
      </c>
      <c r="E5" s="89"/>
      <c r="F5" s="89"/>
      <c r="G5" s="658">
        <v>28900000</v>
      </c>
      <c r="H5" s="800" t="s">
        <v>5970</v>
      </c>
      <c r="I5" s="224" t="s">
        <v>413</v>
      </c>
      <c r="J5" s="131"/>
      <c r="K5" s="131"/>
      <c r="L5" s="131"/>
    </row>
    <row r="6" spans="1:12" x14ac:dyDescent="0.2">
      <c r="A6" s="799" t="s">
        <v>306</v>
      </c>
      <c r="B6" s="88" t="s">
        <v>5356</v>
      </c>
      <c r="C6" s="88" t="s">
        <v>308</v>
      </c>
      <c r="D6" s="89">
        <v>254004.93</v>
      </c>
      <c r="E6" s="89"/>
      <c r="F6" s="89">
        <v>152236.18</v>
      </c>
      <c r="G6" s="402">
        <v>101768.75</v>
      </c>
      <c r="H6" s="800" t="s">
        <v>5357</v>
      </c>
      <c r="I6" s="451">
        <v>0</v>
      </c>
      <c r="J6" s="451">
        <v>0</v>
      </c>
      <c r="K6" s="451">
        <v>0</v>
      </c>
      <c r="L6" s="451">
        <f>I6+J6-K6</f>
        <v>0</v>
      </c>
    </row>
    <row r="7" spans="1:12" x14ac:dyDescent="0.2">
      <c r="A7" s="799" t="s">
        <v>306</v>
      </c>
      <c r="B7" s="88" t="s">
        <v>5971</v>
      </c>
      <c r="C7" s="88" t="s">
        <v>308</v>
      </c>
      <c r="D7" s="89">
        <v>5043374.22</v>
      </c>
      <c r="E7" s="89"/>
      <c r="F7" s="89">
        <v>955779.67</v>
      </c>
      <c r="G7" s="658">
        <v>4087594.55</v>
      </c>
      <c r="H7" s="800" t="s">
        <v>5972</v>
      </c>
      <c r="I7" s="711">
        <f>I6+I4</f>
        <v>5371594.4400000004</v>
      </c>
      <c r="J7" s="711">
        <f>J6+J4</f>
        <v>190000</v>
      </c>
      <c r="K7" s="711">
        <f>K6+K4</f>
        <v>382400</v>
      </c>
      <c r="L7" s="711">
        <f>L4+L6</f>
        <v>5179194.4400000004</v>
      </c>
    </row>
    <row r="8" spans="1:12" x14ac:dyDescent="0.2">
      <c r="A8" s="799" t="s">
        <v>306</v>
      </c>
      <c r="B8" s="88" t="s">
        <v>1283</v>
      </c>
      <c r="C8" s="88" t="s">
        <v>308</v>
      </c>
      <c r="D8" s="89">
        <v>59566.12</v>
      </c>
      <c r="E8" s="89">
        <v>180200</v>
      </c>
      <c r="F8" s="89">
        <v>180200</v>
      </c>
      <c r="G8" s="89">
        <v>59566.12</v>
      </c>
      <c r="H8" s="800" t="s">
        <v>5359</v>
      </c>
    </row>
    <row r="9" spans="1:12" x14ac:dyDescent="0.2">
      <c r="A9" s="801" t="s">
        <v>306</v>
      </c>
      <c r="B9" s="708" t="s">
        <v>5361</v>
      </c>
      <c r="C9" s="708" t="s">
        <v>308</v>
      </c>
      <c r="D9" s="709">
        <v>1039597.23</v>
      </c>
      <c r="E9" s="709">
        <v>1445000.02</v>
      </c>
      <c r="F9" s="709">
        <v>1445000</v>
      </c>
      <c r="G9" s="709">
        <v>1039597.25</v>
      </c>
      <c r="H9" s="802" t="s">
        <v>5973</v>
      </c>
      <c r="I9" s="224" t="s">
        <v>4827</v>
      </c>
      <c r="J9" s="131" t="s">
        <v>4828</v>
      </c>
      <c r="K9" s="131" t="s">
        <v>4829</v>
      </c>
      <c r="L9" s="131" t="s">
        <v>4830</v>
      </c>
    </row>
    <row r="10" spans="1:12" x14ac:dyDescent="0.2">
      <c r="A10" s="88" t="s">
        <v>306</v>
      </c>
      <c r="B10" s="88" t="s">
        <v>343</v>
      </c>
      <c r="C10" s="88" t="s">
        <v>308</v>
      </c>
      <c r="D10" s="89">
        <v>45968136.939999998</v>
      </c>
      <c r="E10" s="89">
        <v>1815200.02</v>
      </c>
      <c r="F10" s="89">
        <v>3115615.85</v>
      </c>
      <c r="G10" s="89">
        <v>44667721.109999999</v>
      </c>
      <c r="H10" s="90" t="s">
        <v>344</v>
      </c>
      <c r="I10" s="224" t="s">
        <v>412</v>
      </c>
      <c r="J10" s="451"/>
      <c r="K10" s="131"/>
      <c r="L10" s="131"/>
    </row>
    <row r="11" spans="1:12" x14ac:dyDescent="0.2">
      <c r="A11" s="88" t="s">
        <v>345</v>
      </c>
      <c r="B11" s="88" t="s">
        <v>319</v>
      </c>
      <c r="C11" s="88" t="s">
        <v>308</v>
      </c>
      <c r="D11" s="89">
        <v>478848.94</v>
      </c>
      <c r="E11" s="89">
        <v>190060.7</v>
      </c>
      <c r="F11" s="89">
        <v>19941.060000000001</v>
      </c>
      <c r="G11" s="89">
        <v>648968.57999999996</v>
      </c>
      <c r="H11" s="90" t="s">
        <v>1279</v>
      </c>
      <c r="I11" s="450">
        <f>D4+D5+D6+D7+D8+D9</f>
        <v>40596542.499999993</v>
      </c>
      <c r="J11" s="450">
        <f>E8+E9</f>
        <v>1625200.02</v>
      </c>
      <c r="K11" s="450">
        <f>F6+F7+F8+F9</f>
        <v>2733215.85</v>
      </c>
      <c r="L11" s="450">
        <f>I11+J11-K11</f>
        <v>39488526.669999994</v>
      </c>
    </row>
    <row r="12" spans="1:12" x14ac:dyDescent="0.2">
      <c r="A12" s="88" t="s">
        <v>345</v>
      </c>
      <c r="B12" s="88" t="s">
        <v>349</v>
      </c>
      <c r="C12" s="88" t="s">
        <v>308</v>
      </c>
      <c r="D12" s="89">
        <v>101480.79</v>
      </c>
      <c r="E12" s="89">
        <v>1625315.08</v>
      </c>
      <c r="F12" s="89">
        <v>141126.79999999999</v>
      </c>
      <c r="G12" s="89">
        <v>1585669.07</v>
      </c>
      <c r="H12" s="90" t="s">
        <v>1280</v>
      </c>
      <c r="I12" s="224"/>
      <c r="J12" s="131"/>
      <c r="K12" s="131"/>
      <c r="L12" s="131"/>
    </row>
    <row r="13" spans="1:12" x14ac:dyDescent="0.2">
      <c r="A13" s="88" t="s">
        <v>345</v>
      </c>
      <c r="B13" s="88" t="s">
        <v>840</v>
      </c>
      <c r="C13" s="88" t="s">
        <v>308</v>
      </c>
      <c r="D13" s="89">
        <v>46117659.359999999</v>
      </c>
      <c r="E13" s="89">
        <v>852644.08</v>
      </c>
      <c r="F13" s="89">
        <v>1001440</v>
      </c>
      <c r="G13" s="89">
        <v>45968863.439999998</v>
      </c>
      <c r="H13" s="90" t="s">
        <v>590</v>
      </c>
      <c r="I13" s="450">
        <f>I7+I11</f>
        <v>45968136.93999999</v>
      </c>
      <c r="J13" s="451">
        <f>J7+J11</f>
        <v>1815200.02</v>
      </c>
      <c r="K13" s="451">
        <f>K11+K7</f>
        <v>3115615.85</v>
      </c>
      <c r="L13" s="450">
        <f>L11+L7</f>
        <v>44667721.109999992</v>
      </c>
    </row>
    <row r="14" spans="1:12" x14ac:dyDescent="0.2">
      <c r="A14" s="88" t="s">
        <v>345</v>
      </c>
      <c r="B14" s="88" t="s">
        <v>994</v>
      </c>
      <c r="C14" s="88" t="s">
        <v>308</v>
      </c>
      <c r="D14" s="89">
        <v>4066944.89</v>
      </c>
      <c r="E14" s="89">
        <v>2926298.96</v>
      </c>
      <c r="F14" s="89"/>
      <c r="G14" s="89">
        <v>6993243.8499999996</v>
      </c>
      <c r="H14" s="90" t="s">
        <v>5360</v>
      </c>
      <c r="I14" s="91"/>
    </row>
    <row r="15" spans="1:12" x14ac:dyDescent="0.2">
      <c r="A15" s="88" t="s">
        <v>345</v>
      </c>
      <c r="B15" s="88" t="s">
        <v>5361</v>
      </c>
      <c r="C15" s="88" t="s">
        <v>308</v>
      </c>
      <c r="D15" s="89">
        <v>42058137.850000001</v>
      </c>
      <c r="E15" s="89">
        <v>1958354.01</v>
      </c>
      <c r="F15" s="89">
        <v>1210</v>
      </c>
      <c r="G15" s="89">
        <v>44015281.859999999</v>
      </c>
      <c r="H15" s="90" t="s">
        <v>5362</v>
      </c>
      <c r="I15" s="880" t="s">
        <v>6651</v>
      </c>
      <c r="J15" s="881" t="s">
        <v>400</v>
      </c>
      <c r="K15" s="881"/>
      <c r="L15" s="882" t="s">
        <v>6652</v>
      </c>
    </row>
    <row r="16" spans="1:12" x14ac:dyDescent="0.2">
      <c r="A16" s="88" t="s">
        <v>345</v>
      </c>
      <c r="B16" s="88" t="s">
        <v>343</v>
      </c>
      <c r="C16" s="88" t="s">
        <v>308</v>
      </c>
      <c r="D16" s="89">
        <v>92823071.829999998</v>
      </c>
      <c r="E16" s="89">
        <v>7552672.8300000001</v>
      </c>
      <c r="F16" s="89">
        <v>1163717.8600000001</v>
      </c>
      <c r="G16" s="89">
        <v>99212026.799999997</v>
      </c>
      <c r="H16" s="90" t="s">
        <v>348</v>
      </c>
      <c r="I16" s="883">
        <f>G4+G6</f>
        <v>5401768.75</v>
      </c>
      <c r="J16" s="94">
        <f>G8</f>
        <v>59566.12</v>
      </c>
      <c r="L16" s="884">
        <v>5480406.1100000003</v>
      </c>
    </row>
    <row r="17" spans="1:12" x14ac:dyDescent="0.2">
      <c r="A17" s="88" t="s">
        <v>1007</v>
      </c>
      <c r="B17" s="88" t="s">
        <v>343</v>
      </c>
      <c r="C17" s="88" t="s">
        <v>308</v>
      </c>
      <c r="D17" s="89">
        <v>138791208.77000001</v>
      </c>
      <c r="E17" s="89">
        <v>9367872.8499999996</v>
      </c>
      <c r="F17" s="89">
        <v>4279333.71</v>
      </c>
      <c r="G17" s="89">
        <v>143879747.91</v>
      </c>
      <c r="H17" s="90" t="s">
        <v>101</v>
      </c>
      <c r="I17" s="885">
        <f>G5+G7</f>
        <v>32987594.550000001</v>
      </c>
      <c r="J17" s="374">
        <f>G9</f>
        <v>1039597.25</v>
      </c>
      <c r="L17" s="886">
        <v>35853982.219999999</v>
      </c>
    </row>
    <row r="18" spans="1:12" x14ac:dyDescent="0.2">
      <c r="A18" s="88" t="s">
        <v>349</v>
      </c>
      <c r="B18" s="88" t="s">
        <v>307</v>
      </c>
      <c r="C18" s="88" t="s">
        <v>308</v>
      </c>
      <c r="D18" s="89">
        <v>35516</v>
      </c>
      <c r="E18" s="89"/>
      <c r="F18" s="89"/>
      <c r="G18" s="89">
        <v>35516</v>
      </c>
      <c r="H18" s="90" t="s">
        <v>350</v>
      </c>
      <c r="I18" s="887">
        <f>SUM(I16:I17)</f>
        <v>38389363.299999997</v>
      </c>
      <c r="J18" s="374">
        <f>SUM(J16:J17)</f>
        <v>1099163.3700000001</v>
      </c>
      <c r="K18" s="878">
        <f>I18+J18</f>
        <v>39488526.669999994</v>
      </c>
      <c r="L18" s="888">
        <f>SUM(L16:L17)</f>
        <v>41334388.329999998</v>
      </c>
    </row>
    <row r="19" spans="1:12" x14ac:dyDescent="0.2">
      <c r="A19" s="88" t="s">
        <v>349</v>
      </c>
      <c r="B19" s="88" t="s">
        <v>343</v>
      </c>
      <c r="C19" s="88" t="s">
        <v>308</v>
      </c>
      <c r="D19" s="89">
        <v>35516</v>
      </c>
      <c r="E19" s="89"/>
      <c r="F19" s="89"/>
      <c r="G19" s="89">
        <v>35516</v>
      </c>
      <c r="H19" s="90" t="s">
        <v>350</v>
      </c>
      <c r="I19" s="91"/>
      <c r="L19" s="94"/>
    </row>
    <row r="20" spans="1:12" x14ac:dyDescent="0.2">
      <c r="A20" s="88" t="s">
        <v>351</v>
      </c>
      <c r="B20" s="88" t="s">
        <v>307</v>
      </c>
      <c r="C20" s="88" t="s">
        <v>308</v>
      </c>
      <c r="D20" s="89">
        <v>7878048.5499999998</v>
      </c>
      <c r="E20" s="89">
        <v>1606275</v>
      </c>
      <c r="F20" s="89"/>
      <c r="G20" s="89">
        <v>9484323.5500000007</v>
      </c>
      <c r="H20" s="90" t="s">
        <v>6633</v>
      </c>
      <c r="I20" s="91"/>
    </row>
    <row r="21" spans="1:12" x14ac:dyDescent="0.2">
      <c r="A21" s="88" t="s">
        <v>351</v>
      </c>
      <c r="B21" s="88" t="s">
        <v>343</v>
      </c>
      <c r="C21" s="88" t="s">
        <v>308</v>
      </c>
      <c r="D21" s="89">
        <v>7878048.5499999998</v>
      </c>
      <c r="E21" s="89">
        <v>1606275</v>
      </c>
      <c r="F21" s="89"/>
      <c r="G21" s="89">
        <v>9484323.5500000007</v>
      </c>
      <c r="H21" s="90" t="s">
        <v>6633</v>
      </c>
      <c r="I21" s="91"/>
    </row>
    <row r="22" spans="1:12" x14ac:dyDescent="0.2">
      <c r="A22" s="88" t="s">
        <v>325</v>
      </c>
      <c r="B22" s="88" t="s">
        <v>349</v>
      </c>
      <c r="C22" s="88" t="s">
        <v>308</v>
      </c>
      <c r="D22" s="89">
        <v>-35516</v>
      </c>
      <c r="E22" s="89"/>
      <c r="F22" s="89"/>
      <c r="G22" s="89">
        <v>-35516</v>
      </c>
      <c r="H22" s="90" t="s">
        <v>353</v>
      </c>
      <c r="I22" s="91"/>
    </row>
    <row r="23" spans="1:12" x14ac:dyDescent="0.2">
      <c r="A23" s="88" t="s">
        <v>325</v>
      </c>
      <c r="B23" s="88" t="s">
        <v>351</v>
      </c>
      <c r="C23" s="88" t="s">
        <v>308</v>
      </c>
      <c r="D23" s="89">
        <v>-7540019.5499999998</v>
      </c>
      <c r="E23" s="89"/>
      <c r="F23" s="89">
        <v>501925</v>
      </c>
      <c r="G23" s="89">
        <v>-8041944.5499999998</v>
      </c>
      <c r="H23" s="90" t="s">
        <v>6634</v>
      </c>
      <c r="I23" s="91"/>
    </row>
    <row r="24" spans="1:12" x14ac:dyDescent="0.2">
      <c r="A24" s="88" t="s">
        <v>325</v>
      </c>
      <c r="B24" s="88" t="s">
        <v>343</v>
      </c>
      <c r="C24" s="88" t="s">
        <v>308</v>
      </c>
      <c r="D24" s="89">
        <v>-7575535.5499999998</v>
      </c>
      <c r="E24" s="89"/>
      <c r="F24" s="89">
        <v>501925</v>
      </c>
      <c r="G24" s="89">
        <v>-8077460.5499999998</v>
      </c>
      <c r="H24" s="90" t="s">
        <v>355</v>
      </c>
      <c r="I24" s="91"/>
    </row>
    <row r="25" spans="1:12" x14ac:dyDescent="0.2">
      <c r="A25" s="88" t="s">
        <v>327</v>
      </c>
      <c r="B25" s="88" t="s">
        <v>307</v>
      </c>
      <c r="C25" s="88" t="s">
        <v>308</v>
      </c>
      <c r="D25" s="89">
        <v>2340444.12</v>
      </c>
      <c r="E25" s="89">
        <v>58404</v>
      </c>
      <c r="F25" s="89"/>
      <c r="G25" s="89">
        <v>2398848.12</v>
      </c>
      <c r="H25" s="90" t="s">
        <v>356</v>
      </c>
      <c r="I25" s="91"/>
    </row>
    <row r="26" spans="1:12" x14ac:dyDescent="0.2">
      <c r="A26" s="88" t="s">
        <v>327</v>
      </c>
      <c r="B26" s="88" t="s">
        <v>319</v>
      </c>
      <c r="C26" s="88" t="s">
        <v>308</v>
      </c>
      <c r="D26" s="89">
        <v>1058367.68</v>
      </c>
      <c r="E26" s="89">
        <v>88372</v>
      </c>
      <c r="F26" s="89">
        <v>41146</v>
      </c>
      <c r="G26" s="89">
        <v>1105593.68</v>
      </c>
      <c r="H26" s="90" t="s">
        <v>357</v>
      </c>
      <c r="I26" s="91"/>
    </row>
    <row r="27" spans="1:12" x14ac:dyDescent="0.2">
      <c r="A27" s="88" t="s">
        <v>327</v>
      </c>
      <c r="B27" s="88" t="s">
        <v>343</v>
      </c>
      <c r="C27" s="88" t="s">
        <v>308</v>
      </c>
      <c r="D27" s="89">
        <v>3398811.8</v>
      </c>
      <c r="E27" s="89">
        <v>146776</v>
      </c>
      <c r="F27" s="89">
        <v>41146</v>
      </c>
      <c r="G27" s="89">
        <v>3504441.8</v>
      </c>
      <c r="H27" s="90" t="s">
        <v>358</v>
      </c>
      <c r="I27" s="91"/>
    </row>
    <row r="28" spans="1:12" x14ac:dyDescent="0.2">
      <c r="A28" s="88" t="s">
        <v>359</v>
      </c>
      <c r="B28" s="88" t="s">
        <v>327</v>
      </c>
      <c r="C28" s="88" t="s">
        <v>308</v>
      </c>
      <c r="D28" s="89">
        <v>-2744829.2</v>
      </c>
      <c r="E28" s="89">
        <v>41146</v>
      </c>
      <c r="F28" s="89">
        <v>517435</v>
      </c>
      <c r="G28" s="89">
        <v>-3221118.2</v>
      </c>
      <c r="H28" s="90" t="s">
        <v>360</v>
      </c>
      <c r="I28" s="91"/>
    </row>
    <row r="29" spans="1:12" x14ac:dyDescent="0.2">
      <c r="A29" s="88" t="s">
        <v>359</v>
      </c>
      <c r="B29" s="88" t="s">
        <v>343</v>
      </c>
      <c r="C29" s="88" t="s">
        <v>308</v>
      </c>
      <c r="D29" s="89">
        <v>-2744829.2</v>
      </c>
      <c r="E29" s="89">
        <v>41146</v>
      </c>
      <c r="F29" s="89">
        <v>517435</v>
      </c>
      <c r="G29" s="89">
        <v>-3221118.2</v>
      </c>
      <c r="H29" s="90" t="s">
        <v>361</v>
      </c>
      <c r="I29" s="91"/>
    </row>
    <row r="30" spans="1:12" x14ac:dyDescent="0.2">
      <c r="A30" s="88" t="s">
        <v>362</v>
      </c>
      <c r="B30" s="88" t="s">
        <v>307</v>
      </c>
      <c r="C30" s="88" t="s">
        <v>308</v>
      </c>
      <c r="D30" s="89">
        <v>568700</v>
      </c>
      <c r="E30" s="89">
        <v>1037575</v>
      </c>
      <c r="F30" s="89">
        <v>1606275</v>
      </c>
      <c r="G30" s="89"/>
      <c r="H30" s="90" t="s">
        <v>363</v>
      </c>
      <c r="I30" s="91"/>
    </row>
    <row r="31" spans="1:12" x14ac:dyDescent="0.2">
      <c r="A31" s="88" t="s">
        <v>362</v>
      </c>
      <c r="B31" s="88" t="s">
        <v>319</v>
      </c>
      <c r="C31" s="88" t="s">
        <v>308</v>
      </c>
      <c r="D31" s="89"/>
      <c r="E31" s="89">
        <v>146776</v>
      </c>
      <c r="F31" s="89">
        <v>146776</v>
      </c>
      <c r="G31" s="89"/>
      <c r="H31" s="90" t="s">
        <v>365</v>
      </c>
      <c r="I31" s="91"/>
    </row>
    <row r="32" spans="1:12" x14ac:dyDescent="0.2">
      <c r="A32" s="88" t="s">
        <v>362</v>
      </c>
      <c r="B32" s="88" t="s">
        <v>343</v>
      </c>
      <c r="C32" s="88" t="s">
        <v>308</v>
      </c>
      <c r="D32" s="89">
        <v>568700</v>
      </c>
      <c r="E32" s="89">
        <v>1184351</v>
      </c>
      <c r="F32" s="89">
        <v>1753051</v>
      </c>
      <c r="G32" s="89"/>
      <c r="H32" s="90" t="s">
        <v>366</v>
      </c>
      <c r="I32" s="91"/>
    </row>
    <row r="33" spans="1:9" x14ac:dyDescent="0.2">
      <c r="A33" s="88" t="s">
        <v>367</v>
      </c>
      <c r="B33" s="88" t="s">
        <v>319</v>
      </c>
      <c r="C33" s="88" t="s">
        <v>308</v>
      </c>
      <c r="D33" s="89"/>
      <c r="E33" s="89">
        <v>62890</v>
      </c>
      <c r="F33" s="89">
        <v>62890</v>
      </c>
      <c r="G33" s="89"/>
      <c r="H33" s="90" t="s">
        <v>368</v>
      </c>
      <c r="I33" s="91"/>
    </row>
    <row r="34" spans="1:9" x14ac:dyDescent="0.2">
      <c r="A34" s="88" t="s">
        <v>367</v>
      </c>
      <c r="B34" s="88" t="s">
        <v>343</v>
      </c>
      <c r="C34" s="88" t="s">
        <v>308</v>
      </c>
      <c r="D34" s="89"/>
      <c r="E34" s="89">
        <v>62890</v>
      </c>
      <c r="F34" s="89">
        <v>62890</v>
      </c>
      <c r="G34" s="89"/>
      <c r="H34" s="90" t="s">
        <v>369</v>
      </c>
      <c r="I34" s="91"/>
    </row>
    <row r="35" spans="1:9" x14ac:dyDescent="0.2">
      <c r="A35" s="88" t="s">
        <v>370</v>
      </c>
      <c r="B35" s="88" t="s">
        <v>307</v>
      </c>
      <c r="C35" s="88" t="s">
        <v>308</v>
      </c>
      <c r="D35" s="89">
        <v>13830</v>
      </c>
      <c r="E35" s="89">
        <v>654800</v>
      </c>
      <c r="F35" s="89">
        <v>662509</v>
      </c>
      <c r="G35" s="89">
        <v>6121</v>
      </c>
      <c r="H35" s="90" t="s">
        <v>371</v>
      </c>
      <c r="I35" s="91"/>
    </row>
    <row r="36" spans="1:9" x14ac:dyDescent="0.2">
      <c r="A36" s="88" t="s">
        <v>370</v>
      </c>
      <c r="B36" s="88" t="s">
        <v>343</v>
      </c>
      <c r="C36" s="88" t="s">
        <v>308</v>
      </c>
      <c r="D36" s="89">
        <v>13830</v>
      </c>
      <c r="E36" s="89">
        <v>654800</v>
      </c>
      <c r="F36" s="89">
        <v>662509</v>
      </c>
      <c r="G36" s="89">
        <v>6121</v>
      </c>
      <c r="H36" s="90" t="s">
        <v>372</v>
      </c>
      <c r="I36" s="91"/>
    </row>
    <row r="37" spans="1:9" x14ac:dyDescent="0.2">
      <c r="A37" s="88" t="s">
        <v>373</v>
      </c>
      <c r="B37" s="88" t="s">
        <v>307</v>
      </c>
      <c r="C37" s="88" t="s">
        <v>308</v>
      </c>
      <c r="D37" s="89">
        <v>27840</v>
      </c>
      <c r="E37" s="89">
        <v>240000</v>
      </c>
      <c r="F37" s="89">
        <v>245280</v>
      </c>
      <c r="G37" s="89">
        <v>22560</v>
      </c>
      <c r="H37" s="90" t="s">
        <v>374</v>
      </c>
      <c r="I37" s="91"/>
    </row>
    <row r="38" spans="1:9" x14ac:dyDescent="0.2">
      <c r="A38" s="88" t="s">
        <v>373</v>
      </c>
      <c r="B38" s="88" t="s">
        <v>319</v>
      </c>
      <c r="C38" s="88" t="s">
        <v>308</v>
      </c>
      <c r="D38" s="89">
        <v>108000</v>
      </c>
      <c r="E38" s="89">
        <v>108000</v>
      </c>
      <c r="F38" s="89">
        <v>108000</v>
      </c>
      <c r="G38" s="89">
        <v>108000</v>
      </c>
      <c r="H38" s="90" t="s">
        <v>684</v>
      </c>
      <c r="I38" s="91"/>
    </row>
    <row r="39" spans="1:9" x14ac:dyDescent="0.2">
      <c r="A39" s="88" t="s">
        <v>373</v>
      </c>
      <c r="B39" s="88" t="s">
        <v>343</v>
      </c>
      <c r="C39" s="88" t="s">
        <v>308</v>
      </c>
      <c r="D39" s="89">
        <v>135840</v>
      </c>
      <c r="E39" s="89">
        <v>348000</v>
      </c>
      <c r="F39" s="89">
        <v>353280</v>
      </c>
      <c r="G39" s="89">
        <v>130560</v>
      </c>
      <c r="H39" s="90" t="s">
        <v>375</v>
      </c>
      <c r="I39" s="91"/>
    </row>
    <row r="40" spans="1:9" x14ac:dyDescent="0.2">
      <c r="A40" s="88" t="s">
        <v>376</v>
      </c>
      <c r="B40" s="88" t="s">
        <v>307</v>
      </c>
      <c r="C40" s="88" t="s">
        <v>308</v>
      </c>
      <c r="D40" s="89"/>
      <c r="E40" s="89">
        <v>20080100</v>
      </c>
      <c r="F40" s="89">
        <v>20080100</v>
      </c>
      <c r="G40" s="89"/>
      <c r="H40" s="90" t="s">
        <v>377</v>
      </c>
      <c r="I40" s="91"/>
    </row>
    <row r="41" spans="1:9" x14ac:dyDescent="0.2">
      <c r="A41" s="88" t="s">
        <v>376</v>
      </c>
      <c r="B41" s="88" t="s">
        <v>347</v>
      </c>
      <c r="C41" s="88" t="s">
        <v>308</v>
      </c>
      <c r="D41" s="89"/>
      <c r="E41" s="89">
        <v>38553</v>
      </c>
      <c r="F41" s="89">
        <v>38553</v>
      </c>
      <c r="G41" s="89"/>
      <c r="H41" s="90" t="s">
        <v>1285</v>
      </c>
      <c r="I41" s="91"/>
    </row>
    <row r="42" spans="1:9" x14ac:dyDescent="0.2">
      <c r="A42" s="88" t="s">
        <v>376</v>
      </c>
      <c r="B42" s="88" t="s">
        <v>343</v>
      </c>
      <c r="C42" s="88" t="s">
        <v>308</v>
      </c>
      <c r="D42" s="89"/>
      <c r="E42" s="89">
        <v>20118653</v>
      </c>
      <c r="F42" s="89">
        <v>20118653</v>
      </c>
      <c r="G42" s="89"/>
      <c r="H42" s="90" t="s">
        <v>377</v>
      </c>
      <c r="I42" s="91"/>
    </row>
    <row r="43" spans="1:9" x14ac:dyDescent="0.2">
      <c r="A43" s="88" t="s">
        <v>378</v>
      </c>
      <c r="B43" s="88" t="s">
        <v>307</v>
      </c>
      <c r="C43" s="88" t="s">
        <v>308</v>
      </c>
      <c r="D43" s="89">
        <v>7201332.2999999998</v>
      </c>
      <c r="E43" s="89">
        <v>36371098</v>
      </c>
      <c r="F43" s="89">
        <v>37581844.770000003</v>
      </c>
      <c r="G43" s="89">
        <v>5990585.5300000003</v>
      </c>
      <c r="H43" s="90" t="s">
        <v>379</v>
      </c>
      <c r="I43" s="91"/>
    </row>
    <row r="44" spans="1:9" x14ac:dyDescent="0.2">
      <c r="A44" s="88" t="s">
        <v>378</v>
      </c>
      <c r="B44" s="88" t="s">
        <v>382</v>
      </c>
      <c r="C44" s="88" t="s">
        <v>308</v>
      </c>
      <c r="D44" s="89">
        <v>209530.28</v>
      </c>
      <c r="E44" s="89">
        <v>5128182.8600000003</v>
      </c>
      <c r="F44" s="89">
        <v>3071617.5</v>
      </c>
      <c r="G44" s="89">
        <v>2266095.64</v>
      </c>
      <c r="H44" s="90" t="s">
        <v>383</v>
      </c>
      <c r="I44" s="91"/>
    </row>
    <row r="45" spans="1:9" x14ac:dyDescent="0.2">
      <c r="A45" s="88" t="s">
        <v>378</v>
      </c>
      <c r="B45" s="88" t="s">
        <v>384</v>
      </c>
      <c r="C45" s="88" t="s">
        <v>308</v>
      </c>
      <c r="D45" s="89">
        <v>43073.42</v>
      </c>
      <c r="E45" s="89">
        <v>1083790.46</v>
      </c>
      <c r="F45" s="89">
        <v>402413</v>
      </c>
      <c r="G45" s="89">
        <v>724450.88</v>
      </c>
      <c r="H45" s="90" t="s">
        <v>1286</v>
      </c>
      <c r="I45" s="91"/>
    </row>
    <row r="46" spans="1:9" x14ac:dyDescent="0.2">
      <c r="A46" s="88" t="s">
        <v>378</v>
      </c>
      <c r="B46" s="88" t="s">
        <v>385</v>
      </c>
      <c r="C46" s="88" t="s">
        <v>308</v>
      </c>
      <c r="D46" s="89">
        <v>125437.85</v>
      </c>
      <c r="E46" s="89">
        <v>1452664.86</v>
      </c>
      <c r="F46" s="89">
        <v>821327</v>
      </c>
      <c r="G46" s="89">
        <v>756775.71</v>
      </c>
      <c r="H46" s="90" t="s">
        <v>1287</v>
      </c>
      <c r="I46" s="91"/>
    </row>
    <row r="47" spans="1:9" x14ac:dyDescent="0.2">
      <c r="A47" s="88" t="s">
        <v>378</v>
      </c>
      <c r="B47" s="88" t="s">
        <v>387</v>
      </c>
      <c r="C47" s="88" t="s">
        <v>308</v>
      </c>
      <c r="D47" s="89">
        <v>1456638.09</v>
      </c>
      <c r="E47" s="89">
        <v>1990317.92</v>
      </c>
      <c r="F47" s="89">
        <v>3382193.22</v>
      </c>
      <c r="G47" s="89">
        <v>64762.79</v>
      </c>
      <c r="H47" s="90" t="s">
        <v>388</v>
      </c>
      <c r="I47" s="91"/>
    </row>
    <row r="48" spans="1:9" x14ac:dyDescent="0.2">
      <c r="A48" s="88" t="s">
        <v>378</v>
      </c>
      <c r="B48" s="88" t="s">
        <v>389</v>
      </c>
      <c r="C48" s="88" t="s">
        <v>308</v>
      </c>
      <c r="D48" s="89">
        <v>465824.1</v>
      </c>
      <c r="E48" s="89">
        <v>576069.42000000004</v>
      </c>
      <c r="F48" s="89">
        <v>992361.08</v>
      </c>
      <c r="G48" s="89">
        <v>49532.44</v>
      </c>
      <c r="H48" s="90" t="s">
        <v>390</v>
      </c>
      <c r="I48" s="91"/>
    </row>
    <row r="49" spans="1:9" x14ac:dyDescent="0.2">
      <c r="A49" s="88" t="s">
        <v>378</v>
      </c>
      <c r="B49" s="88" t="s">
        <v>391</v>
      </c>
      <c r="C49" s="88" t="s">
        <v>308</v>
      </c>
      <c r="D49" s="89">
        <v>186581.93</v>
      </c>
      <c r="E49" s="89">
        <v>220613.07</v>
      </c>
      <c r="F49" s="89">
        <v>385767.04</v>
      </c>
      <c r="G49" s="89">
        <v>21427.96</v>
      </c>
      <c r="H49" s="90" t="s">
        <v>392</v>
      </c>
      <c r="I49" s="91"/>
    </row>
    <row r="50" spans="1:9" x14ac:dyDescent="0.2">
      <c r="A50" s="88" t="s">
        <v>378</v>
      </c>
      <c r="B50" s="88" t="s">
        <v>592</v>
      </c>
      <c r="C50" s="88" t="s">
        <v>308</v>
      </c>
      <c r="D50" s="89">
        <v>90090.28</v>
      </c>
      <c r="E50" s="89">
        <v>117205.71</v>
      </c>
      <c r="F50" s="89">
        <v>183754.9</v>
      </c>
      <c r="G50" s="89">
        <v>23541.09</v>
      </c>
      <c r="H50" s="90" t="s">
        <v>593</v>
      </c>
      <c r="I50" s="91"/>
    </row>
    <row r="51" spans="1:9" x14ac:dyDescent="0.2">
      <c r="A51" s="88" t="s">
        <v>378</v>
      </c>
      <c r="B51" s="88" t="s">
        <v>594</v>
      </c>
      <c r="C51" s="88" t="s">
        <v>308</v>
      </c>
      <c r="D51" s="89">
        <v>126543.48</v>
      </c>
      <c r="E51" s="89">
        <v>126562.39</v>
      </c>
      <c r="F51" s="89">
        <v>224028.52</v>
      </c>
      <c r="G51" s="89">
        <v>29077.35</v>
      </c>
      <c r="H51" s="90" t="s">
        <v>1009</v>
      </c>
      <c r="I51" s="91"/>
    </row>
    <row r="52" spans="1:9" x14ac:dyDescent="0.2">
      <c r="A52" s="88" t="s">
        <v>378</v>
      </c>
      <c r="B52" s="88" t="s">
        <v>398</v>
      </c>
      <c r="C52" s="88" t="s">
        <v>308</v>
      </c>
      <c r="D52" s="89">
        <v>335166.7</v>
      </c>
      <c r="E52" s="89">
        <v>582070.44999999995</v>
      </c>
      <c r="F52" s="89">
        <v>892616.54</v>
      </c>
      <c r="G52" s="89">
        <v>24620.61</v>
      </c>
      <c r="H52" s="90" t="s">
        <v>596</v>
      </c>
      <c r="I52" s="91"/>
    </row>
    <row r="53" spans="1:9" x14ac:dyDescent="0.2">
      <c r="A53" s="88" t="s">
        <v>378</v>
      </c>
      <c r="B53" s="88" t="s">
        <v>597</v>
      </c>
      <c r="C53" s="88" t="s">
        <v>308</v>
      </c>
      <c r="D53" s="89">
        <v>169457.66</v>
      </c>
      <c r="E53" s="89">
        <v>244973.22</v>
      </c>
      <c r="F53" s="89">
        <v>396443.62</v>
      </c>
      <c r="G53" s="89">
        <v>17987.259999999998</v>
      </c>
      <c r="H53" s="90" t="s">
        <v>598</v>
      </c>
      <c r="I53" s="91"/>
    </row>
    <row r="54" spans="1:9" x14ac:dyDescent="0.2">
      <c r="A54" s="88" t="s">
        <v>378</v>
      </c>
      <c r="B54" s="88" t="s">
        <v>399</v>
      </c>
      <c r="C54" s="88" t="s">
        <v>308</v>
      </c>
      <c r="D54" s="89">
        <v>3721.5</v>
      </c>
      <c r="E54" s="89">
        <v>0.36</v>
      </c>
      <c r="F54" s="89"/>
      <c r="G54" s="89">
        <v>3721.86</v>
      </c>
      <c r="H54" s="90" t="s">
        <v>601</v>
      </c>
      <c r="I54" s="91"/>
    </row>
    <row r="55" spans="1:9" x14ac:dyDescent="0.2">
      <c r="A55" s="88" t="s">
        <v>378</v>
      </c>
      <c r="B55" s="88" t="s">
        <v>797</v>
      </c>
      <c r="C55" s="88" t="s">
        <v>308</v>
      </c>
      <c r="D55" s="89">
        <v>352890.64</v>
      </c>
      <c r="E55" s="89">
        <v>6509950.2000000002</v>
      </c>
      <c r="F55" s="89">
        <v>5400000</v>
      </c>
      <c r="G55" s="89">
        <v>1462840.84</v>
      </c>
      <c r="H55" s="90" t="s">
        <v>5363</v>
      </c>
      <c r="I55" s="91"/>
    </row>
    <row r="56" spans="1:9" x14ac:dyDescent="0.2">
      <c r="A56" s="88" t="s">
        <v>378</v>
      </c>
      <c r="B56" s="88" t="s">
        <v>343</v>
      </c>
      <c r="C56" s="88" t="s">
        <v>308</v>
      </c>
      <c r="D56" s="89">
        <v>10766288.23</v>
      </c>
      <c r="E56" s="89">
        <v>54403498.920000002</v>
      </c>
      <c r="F56" s="89">
        <v>53734367.189999998</v>
      </c>
      <c r="G56" s="89">
        <v>11435419.960000001</v>
      </c>
      <c r="H56" s="90" t="s">
        <v>393</v>
      </c>
      <c r="I56" s="91"/>
    </row>
    <row r="57" spans="1:9" x14ac:dyDescent="0.2">
      <c r="A57" s="88" t="s">
        <v>1012</v>
      </c>
      <c r="B57" s="88" t="s">
        <v>343</v>
      </c>
      <c r="C57" s="88" t="s">
        <v>308</v>
      </c>
      <c r="D57" s="89">
        <v>12476669.83</v>
      </c>
      <c r="E57" s="89">
        <v>78566389.920000002</v>
      </c>
      <c r="F57" s="89">
        <v>77745256.189999998</v>
      </c>
      <c r="G57" s="89">
        <v>13297803.560000001</v>
      </c>
      <c r="H57" s="90" t="s">
        <v>1013</v>
      </c>
      <c r="I57" s="91"/>
    </row>
    <row r="58" spans="1:9" x14ac:dyDescent="0.2">
      <c r="A58" s="88" t="s">
        <v>394</v>
      </c>
      <c r="B58" s="88" t="s">
        <v>385</v>
      </c>
      <c r="C58" s="88" t="s">
        <v>308</v>
      </c>
      <c r="D58" s="89">
        <v>62618</v>
      </c>
      <c r="E58" s="89">
        <v>3767372</v>
      </c>
      <c r="F58" s="89">
        <v>3508869</v>
      </c>
      <c r="G58" s="89">
        <v>321121</v>
      </c>
      <c r="H58" s="90" t="s">
        <v>689</v>
      </c>
      <c r="I58" s="91"/>
    </row>
    <row r="59" spans="1:9" x14ac:dyDescent="0.2">
      <c r="A59" s="388" t="s">
        <v>394</v>
      </c>
      <c r="B59" s="388" t="s">
        <v>347</v>
      </c>
      <c r="C59" s="388" t="s">
        <v>316</v>
      </c>
      <c r="D59" s="389">
        <v>16697</v>
      </c>
      <c r="E59" s="389">
        <v>4912153</v>
      </c>
      <c r="F59" s="389">
        <v>4865706</v>
      </c>
      <c r="G59" s="389">
        <v>63144</v>
      </c>
      <c r="H59" s="390" t="s">
        <v>1014</v>
      </c>
    </row>
    <row r="60" spans="1:9" x14ac:dyDescent="0.2">
      <c r="A60" s="388" t="s">
        <v>394</v>
      </c>
      <c r="B60" s="388" t="s">
        <v>347</v>
      </c>
      <c r="C60" s="388" t="s">
        <v>317</v>
      </c>
      <c r="D60" s="389">
        <v>59614</v>
      </c>
      <c r="E60" s="389">
        <v>1973744</v>
      </c>
      <c r="F60" s="389">
        <v>1991217</v>
      </c>
      <c r="G60" s="389">
        <v>42141</v>
      </c>
      <c r="H60" s="390" t="s">
        <v>1015</v>
      </c>
    </row>
    <row r="61" spans="1:9" x14ac:dyDescent="0.2">
      <c r="A61" s="388" t="s">
        <v>394</v>
      </c>
      <c r="B61" s="388" t="s">
        <v>347</v>
      </c>
      <c r="C61" s="388" t="s">
        <v>1016</v>
      </c>
      <c r="D61" s="389">
        <v>5288</v>
      </c>
      <c r="E61" s="389">
        <v>1829840</v>
      </c>
      <c r="F61" s="389">
        <v>1788267</v>
      </c>
      <c r="G61" s="389">
        <v>46861</v>
      </c>
      <c r="H61" s="390" t="s">
        <v>1017</v>
      </c>
    </row>
    <row r="62" spans="1:9" x14ac:dyDescent="0.2">
      <c r="A62" s="388" t="s">
        <v>394</v>
      </c>
      <c r="B62" s="388" t="s">
        <v>347</v>
      </c>
      <c r="C62" s="388" t="s">
        <v>1018</v>
      </c>
      <c r="E62" s="389">
        <v>178867</v>
      </c>
      <c r="F62" s="389">
        <v>176965</v>
      </c>
      <c r="G62" s="389">
        <v>1902</v>
      </c>
      <c r="H62" s="390" t="s">
        <v>1019</v>
      </c>
    </row>
    <row r="63" spans="1:9" x14ac:dyDescent="0.2">
      <c r="A63" s="388" t="s">
        <v>394</v>
      </c>
      <c r="B63" s="388" t="s">
        <v>347</v>
      </c>
      <c r="C63" s="388" t="s">
        <v>382</v>
      </c>
      <c r="D63" s="389">
        <v>288</v>
      </c>
      <c r="E63" s="389">
        <v>740084</v>
      </c>
      <c r="F63" s="389">
        <v>740188</v>
      </c>
      <c r="G63" s="389">
        <v>184</v>
      </c>
      <c r="H63" s="390" t="s">
        <v>1020</v>
      </c>
    </row>
    <row r="64" spans="1:9" x14ac:dyDescent="0.2">
      <c r="A64" s="388" t="s">
        <v>394</v>
      </c>
      <c r="B64" s="388" t="s">
        <v>347</v>
      </c>
      <c r="C64" s="388" t="s">
        <v>1021</v>
      </c>
      <c r="E64" s="389">
        <v>98605</v>
      </c>
      <c r="F64" s="389">
        <v>98605</v>
      </c>
      <c r="H64" s="390" t="s">
        <v>1022</v>
      </c>
    </row>
    <row r="65" spans="1:11" x14ac:dyDescent="0.2">
      <c r="A65" s="388" t="s">
        <v>394</v>
      </c>
      <c r="B65" s="388" t="s">
        <v>347</v>
      </c>
      <c r="C65" s="388" t="s">
        <v>306</v>
      </c>
      <c r="E65" s="389">
        <v>209562</v>
      </c>
      <c r="F65" s="389">
        <v>209562</v>
      </c>
      <c r="H65" s="390" t="s">
        <v>1023</v>
      </c>
    </row>
    <row r="66" spans="1:11" x14ac:dyDescent="0.2">
      <c r="A66" s="388" t="s">
        <v>394</v>
      </c>
      <c r="B66" s="388" t="s">
        <v>347</v>
      </c>
      <c r="C66" s="388" t="s">
        <v>1024</v>
      </c>
      <c r="E66" s="389">
        <v>232099</v>
      </c>
      <c r="F66" s="389">
        <v>232099</v>
      </c>
      <c r="H66" s="390" t="s">
        <v>1025</v>
      </c>
    </row>
    <row r="67" spans="1:11" x14ac:dyDescent="0.2">
      <c r="A67" s="388" t="s">
        <v>394</v>
      </c>
      <c r="B67" s="388" t="s">
        <v>347</v>
      </c>
      <c r="C67" s="388" t="s">
        <v>617</v>
      </c>
      <c r="E67" s="389">
        <v>283148</v>
      </c>
      <c r="F67" s="389">
        <v>283148</v>
      </c>
      <c r="H67" s="390" t="s">
        <v>1026</v>
      </c>
    </row>
    <row r="68" spans="1:11" x14ac:dyDescent="0.2">
      <c r="A68" s="388" t="s">
        <v>394</v>
      </c>
      <c r="B68" s="388" t="s">
        <v>347</v>
      </c>
      <c r="C68" s="388" t="s">
        <v>1027</v>
      </c>
      <c r="E68" s="389">
        <v>99832</v>
      </c>
      <c r="F68" s="389">
        <v>99832</v>
      </c>
      <c r="H68" s="390" t="s">
        <v>1028</v>
      </c>
    </row>
    <row r="69" spans="1:11" x14ac:dyDescent="0.2">
      <c r="A69" s="388" t="s">
        <v>394</v>
      </c>
      <c r="B69" s="388" t="s">
        <v>347</v>
      </c>
      <c r="C69" s="388" t="s">
        <v>1029</v>
      </c>
      <c r="E69" s="389">
        <v>14067</v>
      </c>
      <c r="F69" s="389">
        <v>14067</v>
      </c>
      <c r="H69" s="390" t="s">
        <v>1030</v>
      </c>
    </row>
    <row r="70" spans="1:11" x14ac:dyDescent="0.2">
      <c r="A70" s="388" t="s">
        <v>394</v>
      </c>
      <c r="B70" s="388" t="s">
        <v>347</v>
      </c>
      <c r="C70" s="388" t="s">
        <v>385</v>
      </c>
      <c r="D70" s="389">
        <v>17217</v>
      </c>
      <c r="E70" s="389">
        <v>265276</v>
      </c>
      <c r="F70" s="389">
        <v>282493</v>
      </c>
      <c r="H70" s="390" t="s">
        <v>1031</v>
      </c>
    </row>
    <row r="71" spans="1:11" x14ac:dyDescent="0.2">
      <c r="A71" s="388" t="s">
        <v>394</v>
      </c>
      <c r="B71" s="388" t="s">
        <v>347</v>
      </c>
      <c r="C71" s="388" t="s">
        <v>1032</v>
      </c>
      <c r="D71" s="389">
        <v>2046</v>
      </c>
      <c r="E71" s="389">
        <v>90824</v>
      </c>
      <c r="F71" s="389">
        <v>89218</v>
      </c>
      <c r="G71" s="389">
        <v>3652</v>
      </c>
      <c r="H71" s="390" t="s">
        <v>1033</v>
      </c>
    </row>
    <row r="72" spans="1:11" x14ac:dyDescent="0.2">
      <c r="A72" s="388" t="s">
        <v>394</v>
      </c>
      <c r="B72" s="388" t="s">
        <v>347</v>
      </c>
      <c r="C72" s="388" t="s">
        <v>387</v>
      </c>
      <c r="E72" s="389">
        <v>438847</v>
      </c>
      <c r="F72" s="389">
        <v>438847</v>
      </c>
      <c r="H72" s="390" t="s">
        <v>1034</v>
      </c>
    </row>
    <row r="73" spans="1:11" x14ac:dyDescent="0.2">
      <c r="A73" s="388" t="s">
        <v>394</v>
      </c>
      <c r="B73" s="388" t="s">
        <v>347</v>
      </c>
      <c r="C73" s="388" t="s">
        <v>389</v>
      </c>
      <c r="D73" s="389">
        <v>11044</v>
      </c>
      <c r="E73" s="389">
        <v>222230</v>
      </c>
      <c r="F73" s="389">
        <v>233274</v>
      </c>
      <c r="H73" s="390" t="s">
        <v>1035</v>
      </c>
    </row>
    <row r="74" spans="1:11" x14ac:dyDescent="0.2">
      <c r="A74" s="388" t="s">
        <v>394</v>
      </c>
      <c r="B74" s="388" t="s">
        <v>347</v>
      </c>
      <c r="C74" s="388" t="s">
        <v>399</v>
      </c>
      <c r="E74" s="389">
        <v>903013</v>
      </c>
      <c r="F74" s="389">
        <v>903013</v>
      </c>
      <c r="H74" s="390" t="s">
        <v>1036</v>
      </c>
    </row>
    <row r="75" spans="1:11" x14ac:dyDescent="0.2">
      <c r="A75" s="388" t="s">
        <v>394</v>
      </c>
      <c r="B75" s="388" t="s">
        <v>347</v>
      </c>
      <c r="C75" s="388" t="s">
        <v>1010</v>
      </c>
      <c r="E75" s="389">
        <v>371791</v>
      </c>
      <c r="F75" s="389">
        <v>371799</v>
      </c>
      <c r="G75" s="389">
        <v>-8</v>
      </c>
      <c r="H75" s="390" t="s">
        <v>1037</v>
      </c>
    </row>
    <row r="76" spans="1:11" x14ac:dyDescent="0.2">
      <c r="A76" s="388" t="s">
        <v>394</v>
      </c>
      <c r="B76" s="388" t="s">
        <v>347</v>
      </c>
      <c r="C76" s="388" t="s">
        <v>797</v>
      </c>
      <c r="E76" s="389">
        <v>551642</v>
      </c>
      <c r="F76" s="389">
        <v>551642</v>
      </c>
      <c r="H76" s="390" t="s">
        <v>1038</v>
      </c>
    </row>
    <row r="77" spans="1:11" x14ac:dyDescent="0.2">
      <c r="A77" s="388" t="s">
        <v>394</v>
      </c>
      <c r="B77" s="388" t="s">
        <v>347</v>
      </c>
      <c r="C77" s="388" t="s">
        <v>602</v>
      </c>
      <c r="E77" s="389">
        <v>174216</v>
      </c>
      <c r="F77" s="389">
        <v>174216</v>
      </c>
      <c r="H77" s="390" t="s">
        <v>1039</v>
      </c>
    </row>
    <row r="78" spans="1:11" x14ac:dyDescent="0.2">
      <c r="A78" s="88" t="s">
        <v>394</v>
      </c>
      <c r="B78" s="88" t="s">
        <v>347</v>
      </c>
      <c r="C78" s="88" t="s">
        <v>308</v>
      </c>
      <c r="D78" s="89">
        <v>112194</v>
      </c>
      <c r="E78" s="89">
        <v>13589840</v>
      </c>
      <c r="F78" s="89">
        <v>13544158</v>
      </c>
      <c r="G78" s="447">
        <v>157876</v>
      </c>
      <c r="H78" s="90" t="s">
        <v>395</v>
      </c>
      <c r="I78" s="445">
        <f>G78</f>
        <v>157876</v>
      </c>
      <c r="J78" s="565" t="s">
        <v>1681</v>
      </c>
      <c r="K78" s="565"/>
    </row>
    <row r="79" spans="1:11" x14ac:dyDescent="0.2">
      <c r="A79" s="388" t="s">
        <v>394</v>
      </c>
      <c r="B79" s="388" t="s">
        <v>394</v>
      </c>
      <c r="C79" s="388" t="s">
        <v>307</v>
      </c>
      <c r="D79" s="389">
        <v>239187</v>
      </c>
      <c r="E79" s="389">
        <v>4467958</v>
      </c>
      <c r="F79" s="389">
        <v>4707145</v>
      </c>
      <c r="H79" s="390" t="s">
        <v>1040</v>
      </c>
    </row>
    <row r="80" spans="1:11" x14ac:dyDescent="0.2">
      <c r="A80" s="88" t="s">
        <v>394</v>
      </c>
      <c r="B80" s="88" t="s">
        <v>394</v>
      </c>
      <c r="C80" s="88" t="s">
        <v>308</v>
      </c>
      <c r="D80" s="89">
        <v>239187</v>
      </c>
      <c r="E80" s="89">
        <v>4467958</v>
      </c>
      <c r="F80" s="89">
        <v>4707145</v>
      </c>
      <c r="G80" s="89"/>
      <c r="H80" s="90" t="s">
        <v>694</v>
      </c>
      <c r="I80" s="91"/>
    </row>
    <row r="81" spans="1:9" x14ac:dyDescent="0.2">
      <c r="A81" s="388" t="s">
        <v>394</v>
      </c>
      <c r="B81" s="388" t="s">
        <v>336</v>
      </c>
      <c r="C81" s="388" t="s">
        <v>883</v>
      </c>
      <c r="D81" s="389">
        <v>125555</v>
      </c>
      <c r="E81" s="389">
        <v>3225756</v>
      </c>
      <c r="F81" s="389">
        <v>3205272</v>
      </c>
      <c r="G81" s="389">
        <v>146039</v>
      </c>
      <c r="H81" s="390" t="s">
        <v>1041</v>
      </c>
    </row>
    <row r="82" spans="1:9" x14ac:dyDescent="0.2">
      <c r="A82" s="388" t="s">
        <v>394</v>
      </c>
      <c r="B82" s="388" t="s">
        <v>336</v>
      </c>
      <c r="C82" s="388" t="s">
        <v>347</v>
      </c>
      <c r="E82" s="389">
        <v>5612</v>
      </c>
      <c r="F82" s="389">
        <v>5612</v>
      </c>
      <c r="H82" s="390" t="s">
        <v>1042</v>
      </c>
    </row>
    <row r="83" spans="1:9" x14ac:dyDescent="0.2">
      <c r="A83" s="388" t="s">
        <v>394</v>
      </c>
      <c r="B83" s="388" t="s">
        <v>336</v>
      </c>
      <c r="C83" s="388" t="s">
        <v>1043</v>
      </c>
      <c r="E83" s="389">
        <v>8561</v>
      </c>
      <c r="F83" s="389">
        <v>8561</v>
      </c>
      <c r="H83" s="390" t="s">
        <v>1044</v>
      </c>
    </row>
    <row r="84" spans="1:9" x14ac:dyDescent="0.2">
      <c r="A84" s="388" t="s">
        <v>394</v>
      </c>
      <c r="B84" s="388" t="s">
        <v>336</v>
      </c>
      <c r="C84" s="388" t="s">
        <v>6635</v>
      </c>
      <c r="E84" s="389">
        <v>2880</v>
      </c>
      <c r="F84" s="389">
        <v>2880</v>
      </c>
      <c r="H84" s="390" t="s">
        <v>6636</v>
      </c>
    </row>
    <row r="85" spans="1:9" x14ac:dyDescent="0.2">
      <c r="A85" s="388" t="s">
        <v>394</v>
      </c>
      <c r="B85" s="388" t="s">
        <v>336</v>
      </c>
      <c r="C85" s="388" t="s">
        <v>1052</v>
      </c>
      <c r="E85" s="389">
        <v>13433</v>
      </c>
      <c r="F85" s="389">
        <v>13433</v>
      </c>
      <c r="H85" s="390" t="s">
        <v>1053</v>
      </c>
    </row>
    <row r="86" spans="1:9" x14ac:dyDescent="0.2">
      <c r="A86" s="88" t="s">
        <v>394</v>
      </c>
      <c r="B86" s="88" t="s">
        <v>336</v>
      </c>
      <c r="C86" s="88" t="s">
        <v>308</v>
      </c>
      <c r="D86" s="89">
        <v>125555</v>
      </c>
      <c r="E86" s="89">
        <v>3256242</v>
      </c>
      <c r="F86" s="89">
        <v>3235758</v>
      </c>
      <c r="G86" s="89">
        <v>146039</v>
      </c>
      <c r="H86" s="90" t="s">
        <v>695</v>
      </c>
      <c r="I86" s="91"/>
    </row>
    <row r="87" spans="1:9" x14ac:dyDescent="0.2">
      <c r="A87" s="388" t="s">
        <v>394</v>
      </c>
      <c r="B87" s="388" t="s">
        <v>959</v>
      </c>
      <c r="C87" s="388" t="s">
        <v>859</v>
      </c>
      <c r="D87" s="389">
        <v>51830</v>
      </c>
      <c r="E87" s="389">
        <v>11885203</v>
      </c>
      <c r="F87" s="389">
        <v>11888338</v>
      </c>
      <c r="G87" s="389">
        <v>48695</v>
      </c>
      <c r="H87" s="390" t="s">
        <v>1046</v>
      </c>
    </row>
    <row r="88" spans="1:9" x14ac:dyDescent="0.2">
      <c r="A88" s="88" t="s">
        <v>394</v>
      </c>
      <c r="B88" s="88" t="s">
        <v>959</v>
      </c>
      <c r="C88" s="88" t="s">
        <v>308</v>
      </c>
      <c r="D88" s="89">
        <v>51830</v>
      </c>
      <c r="E88" s="89">
        <v>11885203</v>
      </c>
      <c r="F88" s="89">
        <v>11888338</v>
      </c>
      <c r="G88" s="89">
        <v>48695</v>
      </c>
      <c r="H88" s="90" t="s">
        <v>696</v>
      </c>
      <c r="I88" s="91"/>
    </row>
    <row r="89" spans="1:9" x14ac:dyDescent="0.2">
      <c r="A89" s="388" t="s">
        <v>394</v>
      </c>
      <c r="B89" s="388" t="s">
        <v>698</v>
      </c>
      <c r="C89" s="388" t="s">
        <v>859</v>
      </c>
      <c r="D89" s="389">
        <v>-1400</v>
      </c>
      <c r="E89" s="389">
        <v>67900</v>
      </c>
      <c r="F89" s="389">
        <v>70700</v>
      </c>
      <c r="G89" s="389">
        <v>-4200</v>
      </c>
      <c r="H89" s="390" t="s">
        <v>1046</v>
      </c>
    </row>
    <row r="90" spans="1:9" x14ac:dyDescent="0.2">
      <c r="A90" s="88" t="s">
        <v>394</v>
      </c>
      <c r="B90" s="88" t="s">
        <v>698</v>
      </c>
      <c r="C90" s="88" t="s">
        <v>308</v>
      </c>
      <c r="D90" s="89">
        <v>-1400</v>
      </c>
      <c r="E90" s="89">
        <v>67900</v>
      </c>
      <c r="F90" s="89">
        <v>70700</v>
      </c>
      <c r="G90" s="89">
        <v>-4200</v>
      </c>
      <c r="H90" s="90" t="s">
        <v>699</v>
      </c>
      <c r="I90" s="91"/>
    </row>
    <row r="91" spans="1:9" x14ac:dyDescent="0.2">
      <c r="A91" s="388" t="s">
        <v>394</v>
      </c>
      <c r="B91" s="388" t="s">
        <v>337</v>
      </c>
      <c r="C91" s="388" t="s">
        <v>316</v>
      </c>
      <c r="E91" s="389">
        <v>3150</v>
      </c>
      <c r="F91" s="389">
        <v>3150</v>
      </c>
      <c r="H91" s="390" t="s">
        <v>1014</v>
      </c>
    </row>
    <row r="92" spans="1:9" x14ac:dyDescent="0.2">
      <c r="A92" s="388" t="s">
        <v>394</v>
      </c>
      <c r="B92" s="388" t="s">
        <v>337</v>
      </c>
      <c r="C92" s="388" t="s">
        <v>317</v>
      </c>
      <c r="E92" s="389">
        <v>1050</v>
      </c>
      <c r="F92" s="389">
        <v>1050</v>
      </c>
      <c r="H92" s="390" t="s">
        <v>1015</v>
      </c>
    </row>
    <row r="93" spans="1:9" x14ac:dyDescent="0.2">
      <c r="A93" s="388" t="s">
        <v>394</v>
      </c>
      <c r="B93" s="388" t="s">
        <v>337</v>
      </c>
      <c r="C93" s="388" t="s">
        <v>1016</v>
      </c>
      <c r="E93" s="389">
        <v>700</v>
      </c>
      <c r="F93" s="389">
        <v>700</v>
      </c>
      <c r="H93" s="390" t="s">
        <v>1017</v>
      </c>
    </row>
    <row r="94" spans="1:9" x14ac:dyDescent="0.2">
      <c r="A94" s="388" t="s">
        <v>394</v>
      </c>
      <c r="B94" s="388" t="s">
        <v>337</v>
      </c>
      <c r="C94" s="388" t="s">
        <v>1024</v>
      </c>
      <c r="E94" s="389">
        <v>350</v>
      </c>
      <c r="F94" s="389">
        <v>350</v>
      </c>
      <c r="H94" s="390" t="s">
        <v>1025</v>
      </c>
    </row>
    <row r="95" spans="1:9" x14ac:dyDescent="0.2">
      <c r="A95" s="388" t="s">
        <v>394</v>
      </c>
      <c r="B95" s="388" t="s">
        <v>337</v>
      </c>
      <c r="C95" s="388" t="s">
        <v>617</v>
      </c>
      <c r="E95" s="389">
        <v>350</v>
      </c>
      <c r="F95" s="389">
        <v>350</v>
      </c>
      <c r="H95" s="390" t="s">
        <v>1026</v>
      </c>
    </row>
    <row r="96" spans="1:9" x14ac:dyDescent="0.2">
      <c r="A96" s="388" t="s">
        <v>394</v>
      </c>
      <c r="B96" s="388" t="s">
        <v>337</v>
      </c>
      <c r="C96" s="388" t="s">
        <v>387</v>
      </c>
      <c r="E96" s="389">
        <v>700</v>
      </c>
      <c r="F96" s="389">
        <v>700</v>
      </c>
      <c r="H96" s="390" t="s">
        <v>1034</v>
      </c>
    </row>
    <row r="97" spans="1:9" x14ac:dyDescent="0.2">
      <c r="A97" s="388" t="s">
        <v>394</v>
      </c>
      <c r="B97" s="388" t="s">
        <v>337</v>
      </c>
      <c r="C97" s="388" t="s">
        <v>389</v>
      </c>
      <c r="E97" s="389">
        <v>1050</v>
      </c>
      <c r="F97" s="389">
        <v>1050</v>
      </c>
      <c r="H97" s="390" t="s">
        <v>1035</v>
      </c>
    </row>
    <row r="98" spans="1:9" x14ac:dyDescent="0.2">
      <c r="A98" s="388" t="s">
        <v>394</v>
      </c>
      <c r="B98" s="388" t="s">
        <v>337</v>
      </c>
      <c r="C98" s="388" t="s">
        <v>399</v>
      </c>
      <c r="E98" s="389">
        <v>11900</v>
      </c>
      <c r="F98" s="389">
        <v>11900</v>
      </c>
      <c r="H98" s="390" t="s">
        <v>1036</v>
      </c>
    </row>
    <row r="99" spans="1:9" x14ac:dyDescent="0.2">
      <c r="A99" s="388" t="s">
        <v>394</v>
      </c>
      <c r="B99" s="388" t="s">
        <v>337</v>
      </c>
      <c r="C99" s="388" t="s">
        <v>1010</v>
      </c>
      <c r="E99" s="389">
        <v>700</v>
      </c>
      <c r="F99" s="389">
        <v>700</v>
      </c>
      <c r="H99" s="390" t="s">
        <v>1037</v>
      </c>
    </row>
    <row r="100" spans="1:9" x14ac:dyDescent="0.2">
      <c r="A100" s="388" t="s">
        <v>394</v>
      </c>
      <c r="B100" s="388" t="s">
        <v>337</v>
      </c>
      <c r="C100" s="388" t="s">
        <v>797</v>
      </c>
      <c r="E100" s="389">
        <v>700</v>
      </c>
      <c r="F100" s="389">
        <v>700</v>
      </c>
      <c r="H100" s="390" t="s">
        <v>1038</v>
      </c>
    </row>
    <row r="101" spans="1:9" x14ac:dyDescent="0.2">
      <c r="A101" s="388" t="s">
        <v>394</v>
      </c>
      <c r="B101" s="388" t="s">
        <v>337</v>
      </c>
      <c r="C101" s="388" t="s">
        <v>602</v>
      </c>
      <c r="E101" s="389">
        <v>3150</v>
      </c>
      <c r="F101" s="389">
        <v>3150</v>
      </c>
      <c r="H101" s="390" t="s">
        <v>1039</v>
      </c>
    </row>
    <row r="102" spans="1:9" x14ac:dyDescent="0.2">
      <c r="A102" s="88" t="s">
        <v>394</v>
      </c>
      <c r="B102" s="88" t="s">
        <v>337</v>
      </c>
      <c r="C102" s="88" t="s">
        <v>308</v>
      </c>
      <c r="D102" s="89"/>
      <c r="E102" s="89">
        <v>23800</v>
      </c>
      <c r="F102" s="89">
        <v>23800</v>
      </c>
      <c r="G102" s="89"/>
      <c r="H102" s="90" t="s">
        <v>701</v>
      </c>
      <c r="I102" s="91"/>
    </row>
    <row r="103" spans="1:9" x14ac:dyDescent="0.2">
      <c r="A103" s="388" t="s">
        <v>394</v>
      </c>
      <c r="B103" s="388" t="s">
        <v>840</v>
      </c>
      <c r="C103" s="388" t="s">
        <v>859</v>
      </c>
      <c r="E103" s="389">
        <v>60050</v>
      </c>
      <c r="F103" s="389">
        <v>60050</v>
      </c>
      <c r="H103" s="390" t="s">
        <v>1046</v>
      </c>
    </row>
    <row r="104" spans="1:9" x14ac:dyDescent="0.2">
      <c r="A104" s="388" t="s">
        <v>394</v>
      </c>
      <c r="B104" s="388" t="s">
        <v>840</v>
      </c>
      <c r="C104" s="388" t="s">
        <v>1052</v>
      </c>
      <c r="D104" s="389">
        <v>-14500</v>
      </c>
      <c r="E104" s="389">
        <v>1405655</v>
      </c>
      <c r="F104" s="389">
        <v>1419130</v>
      </c>
      <c r="G104" s="389">
        <v>-27975</v>
      </c>
      <c r="H104" s="390" t="s">
        <v>1053</v>
      </c>
    </row>
    <row r="105" spans="1:9" x14ac:dyDescent="0.2">
      <c r="A105" s="88" t="s">
        <v>394</v>
      </c>
      <c r="B105" s="88" t="s">
        <v>840</v>
      </c>
      <c r="C105" s="88" t="s">
        <v>308</v>
      </c>
      <c r="D105" s="89">
        <v>-14500</v>
      </c>
      <c r="E105" s="89">
        <v>1465705</v>
      </c>
      <c r="F105" s="89">
        <v>1479180</v>
      </c>
      <c r="G105" s="89">
        <v>-27975</v>
      </c>
      <c r="H105" s="90" t="s">
        <v>702</v>
      </c>
      <c r="I105" s="91"/>
    </row>
    <row r="106" spans="1:9" x14ac:dyDescent="0.2">
      <c r="A106" s="388" t="s">
        <v>394</v>
      </c>
      <c r="B106" s="388" t="s">
        <v>893</v>
      </c>
      <c r="C106" s="388" t="s">
        <v>316</v>
      </c>
      <c r="E106" s="389">
        <v>825</v>
      </c>
      <c r="F106" s="389">
        <v>825</v>
      </c>
      <c r="H106" s="390" t="s">
        <v>1014</v>
      </c>
    </row>
    <row r="107" spans="1:9" x14ac:dyDescent="0.2">
      <c r="A107" s="388" t="s">
        <v>394</v>
      </c>
      <c r="B107" s="388" t="s">
        <v>893</v>
      </c>
      <c r="C107" s="388" t="s">
        <v>317</v>
      </c>
      <c r="D107" s="389">
        <v>500</v>
      </c>
      <c r="E107" s="389">
        <v>3825</v>
      </c>
      <c r="F107" s="389">
        <v>4325</v>
      </c>
      <c r="H107" s="390" t="s">
        <v>1015</v>
      </c>
    </row>
    <row r="108" spans="1:9" x14ac:dyDescent="0.2">
      <c r="A108" s="388" t="s">
        <v>394</v>
      </c>
      <c r="B108" s="388" t="s">
        <v>893</v>
      </c>
      <c r="C108" s="388" t="s">
        <v>1016</v>
      </c>
      <c r="E108" s="389">
        <v>3325</v>
      </c>
      <c r="F108" s="389">
        <v>2325</v>
      </c>
      <c r="G108" s="389">
        <v>1000</v>
      </c>
      <c r="H108" s="390" t="s">
        <v>1017</v>
      </c>
    </row>
    <row r="109" spans="1:9" x14ac:dyDescent="0.2">
      <c r="A109" s="388" t="s">
        <v>394</v>
      </c>
      <c r="B109" s="388" t="s">
        <v>893</v>
      </c>
      <c r="C109" s="388" t="s">
        <v>1018</v>
      </c>
      <c r="E109" s="389">
        <v>500</v>
      </c>
      <c r="F109" s="389">
        <v>500</v>
      </c>
      <c r="H109" s="390" t="s">
        <v>1019</v>
      </c>
    </row>
    <row r="110" spans="1:9" x14ac:dyDescent="0.2">
      <c r="A110" s="388" t="s">
        <v>394</v>
      </c>
      <c r="B110" s="388" t="s">
        <v>893</v>
      </c>
      <c r="C110" s="388" t="s">
        <v>382</v>
      </c>
      <c r="E110" s="389">
        <v>1500</v>
      </c>
      <c r="F110" s="389">
        <v>1500</v>
      </c>
      <c r="H110" s="390" t="s">
        <v>1020</v>
      </c>
    </row>
    <row r="111" spans="1:9" x14ac:dyDescent="0.2">
      <c r="A111" s="388" t="s">
        <v>394</v>
      </c>
      <c r="B111" s="388" t="s">
        <v>893</v>
      </c>
      <c r="C111" s="388" t="s">
        <v>306</v>
      </c>
      <c r="E111" s="389">
        <v>1325</v>
      </c>
      <c r="F111" s="389">
        <v>1325</v>
      </c>
      <c r="H111" s="390" t="s">
        <v>1023</v>
      </c>
    </row>
    <row r="112" spans="1:9" x14ac:dyDescent="0.2">
      <c r="A112" s="388" t="s">
        <v>394</v>
      </c>
      <c r="B112" s="388" t="s">
        <v>893</v>
      </c>
      <c r="C112" s="388" t="s">
        <v>617</v>
      </c>
      <c r="E112" s="389">
        <v>825</v>
      </c>
      <c r="F112" s="389">
        <v>825</v>
      </c>
      <c r="H112" s="390" t="s">
        <v>1026</v>
      </c>
    </row>
    <row r="113" spans="1:9" x14ac:dyDescent="0.2">
      <c r="A113" s="388" t="s">
        <v>394</v>
      </c>
      <c r="B113" s="388" t="s">
        <v>893</v>
      </c>
      <c r="C113" s="388" t="s">
        <v>1027</v>
      </c>
      <c r="E113" s="389">
        <v>1500</v>
      </c>
      <c r="F113" s="389">
        <v>1500</v>
      </c>
      <c r="H113" s="390" t="s">
        <v>1028</v>
      </c>
    </row>
    <row r="114" spans="1:9" x14ac:dyDescent="0.2">
      <c r="A114" s="388" t="s">
        <v>394</v>
      </c>
      <c r="B114" s="388" t="s">
        <v>893</v>
      </c>
      <c r="C114" s="388" t="s">
        <v>387</v>
      </c>
      <c r="E114" s="389">
        <v>1650</v>
      </c>
      <c r="F114" s="389">
        <v>1650</v>
      </c>
      <c r="H114" s="390" t="s">
        <v>1034</v>
      </c>
    </row>
    <row r="115" spans="1:9" x14ac:dyDescent="0.2">
      <c r="A115" s="388" t="s">
        <v>394</v>
      </c>
      <c r="B115" s="388" t="s">
        <v>893</v>
      </c>
      <c r="C115" s="388" t="s">
        <v>389</v>
      </c>
      <c r="E115" s="389">
        <v>1000</v>
      </c>
      <c r="F115" s="389">
        <v>1000</v>
      </c>
      <c r="H115" s="390" t="s">
        <v>1035</v>
      </c>
    </row>
    <row r="116" spans="1:9" x14ac:dyDescent="0.2">
      <c r="A116" s="388" t="s">
        <v>394</v>
      </c>
      <c r="B116" s="388" t="s">
        <v>893</v>
      </c>
      <c r="C116" s="388" t="s">
        <v>1010</v>
      </c>
      <c r="E116" s="389">
        <v>1500</v>
      </c>
      <c r="F116" s="389">
        <v>1500</v>
      </c>
      <c r="H116" s="390" t="s">
        <v>1037</v>
      </c>
    </row>
    <row r="117" spans="1:9" x14ac:dyDescent="0.2">
      <c r="A117" s="388" t="s">
        <v>394</v>
      </c>
      <c r="B117" s="388" t="s">
        <v>893</v>
      </c>
      <c r="C117" s="388" t="s">
        <v>797</v>
      </c>
      <c r="E117" s="389">
        <v>1000</v>
      </c>
      <c r="F117" s="389">
        <v>1000</v>
      </c>
      <c r="H117" s="390" t="s">
        <v>1038</v>
      </c>
    </row>
    <row r="118" spans="1:9" x14ac:dyDescent="0.2">
      <c r="A118" s="388" t="s">
        <v>394</v>
      </c>
      <c r="B118" s="388" t="s">
        <v>893</v>
      </c>
      <c r="C118" s="388" t="s">
        <v>883</v>
      </c>
      <c r="E118" s="389">
        <v>2000</v>
      </c>
      <c r="F118" s="389">
        <v>2000</v>
      </c>
      <c r="H118" s="390" t="s">
        <v>1041</v>
      </c>
    </row>
    <row r="119" spans="1:9" x14ac:dyDescent="0.2">
      <c r="A119" s="88" t="s">
        <v>394</v>
      </c>
      <c r="B119" s="88" t="s">
        <v>893</v>
      </c>
      <c r="C119" s="88" t="s">
        <v>308</v>
      </c>
      <c r="D119" s="89">
        <v>500</v>
      </c>
      <c r="E119" s="89">
        <v>20775</v>
      </c>
      <c r="F119" s="89">
        <v>20275</v>
      </c>
      <c r="G119" s="89">
        <v>1000</v>
      </c>
      <c r="H119" s="90" t="s">
        <v>603</v>
      </c>
      <c r="I119" s="91"/>
    </row>
    <row r="120" spans="1:9" x14ac:dyDescent="0.2">
      <c r="A120" s="88" t="s">
        <v>394</v>
      </c>
      <c r="B120" s="88" t="s">
        <v>343</v>
      </c>
      <c r="C120" s="88" t="s">
        <v>308</v>
      </c>
      <c r="D120" s="89">
        <v>575984</v>
      </c>
      <c r="E120" s="89">
        <v>38544795</v>
      </c>
      <c r="F120" s="89">
        <v>38478223</v>
      </c>
      <c r="G120" s="89">
        <v>642556</v>
      </c>
      <c r="H120" s="90" t="s">
        <v>799</v>
      </c>
      <c r="I120" s="91"/>
    </row>
    <row r="121" spans="1:9" x14ac:dyDescent="0.2">
      <c r="A121" s="88" t="s">
        <v>800</v>
      </c>
      <c r="B121" s="88" t="s">
        <v>307</v>
      </c>
      <c r="C121" s="88" t="s">
        <v>308</v>
      </c>
      <c r="D121" s="89"/>
      <c r="E121" s="89">
        <v>639810.36</v>
      </c>
      <c r="F121" s="89">
        <v>639810.36</v>
      </c>
      <c r="G121" s="89"/>
      <c r="H121" s="90" t="s">
        <v>801</v>
      </c>
      <c r="I121" s="91"/>
    </row>
    <row r="122" spans="1:9" x14ac:dyDescent="0.2">
      <c r="A122" s="388" t="s">
        <v>800</v>
      </c>
      <c r="B122" s="388" t="s">
        <v>319</v>
      </c>
      <c r="C122" s="388" t="s">
        <v>1056</v>
      </c>
      <c r="D122" s="389">
        <v>496611.9</v>
      </c>
      <c r="E122" s="389">
        <v>50547.96</v>
      </c>
      <c r="F122" s="389">
        <v>496922.16</v>
      </c>
      <c r="G122" s="389">
        <v>50237.7</v>
      </c>
    </row>
    <row r="123" spans="1:9" x14ac:dyDescent="0.2">
      <c r="A123" s="388" t="s">
        <v>800</v>
      </c>
      <c r="B123" s="388" t="s">
        <v>319</v>
      </c>
      <c r="C123" s="388" t="s">
        <v>1057</v>
      </c>
      <c r="D123" s="389">
        <v>18108</v>
      </c>
      <c r="E123" s="389">
        <v>1812</v>
      </c>
      <c r="F123" s="389">
        <v>18108</v>
      </c>
      <c r="G123" s="389">
        <v>1812</v>
      </c>
    </row>
    <row r="124" spans="1:9" x14ac:dyDescent="0.2">
      <c r="A124" s="388" t="s">
        <v>800</v>
      </c>
      <c r="B124" s="388" t="s">
        <v>319</v>
      </c>
      <c r="C124" s="388" t="s">
        <v>6637</v>
      </c>
      <c r="E124" s="389">
        <v>310.26</v>
      </c>
      <c r="G124" s="389">
        <v>310.26</v>
      </c>
    </row>
    <row r="125" spans="1:9" x14ac:dyDescent="0.2">
      <c r="A125" s="88" t="s">
        <v>800</v>
      </c>
      <c r="B125" s="88" t="s">
        <v>319</v>
      </c>
      <c r="C125" s="88" t="s">
        <v>308</v>
      </c>
      <c r="D125" s="89">
        <v>496611.9</v>
      </c>
      <c r="E125" s="89">
        <v>50547.96</v>
      </c>
      <c r="F125" s="89">
        <v>496922.16</v>
      </c>
      <c r="G125" s="89">
        <v>50237.7</v>
      </c>
      <c r="H125" s="90" t="s">
        <v>1058</v>
      </c>
      <c r="I125" s="91"/>
    </row>
    <row r="126" spans="1:9" x14ac:dyDescent="0.2">
      <c r="A126" s="88" t="s">
        <v>800</v>
      </c>
      <c r="B126" s="88" t="s">
        <v>343</v>
      </c>
      <c r="C126" s="88" t="s">
        <v>308</v>
      </c>
      <c r="D126" s="89">
        <v>496611.9</v>
      </c>
      <c r="E126" s="89">
        <v>690358.32</v>
      </c>
      <c r="F126" s="89">
        <v>1136732.52</v>
      </c>
      <c r="G126" s="89">
        <v>50237.7</v>
      </c>
      <c r="H126" s="90" t="s">
        <v>802</v>
      </c>
      <c r="I126" s="91"/>
    </row>
    <row r="127" spans="1:9" x14ac:dyDescent="0.2">
      <c r="A127" s="88" t="s">
        <v>803</v>
      </c>
      <c r="B127" s="88" t="s">
        <v>307</v>
      </c>
      <c r="C127" s="88" t="s">
        <v>308</v>
      </c>
      <c r="D127" s="89">
        <v>253248</v>
      </c>
      <c r="E127" s="89">
        <v>558153.69999999995</v>
      </c>
      <c r="F127" s="89">
        <v>691111.7</v>
      </c>
      <c r="G127" s="89">
        <v>120290</v>
      </c>
      <c r="H127" s="90" t="s">
        <v>804</v>
      </c>
      <c r="I127" s="91"/>
    </row>
    <row r="128" spans="1:9" x14ac:dyDescent="0.2">
      <c r="A128" s="88" t="s">
        <v>803</v>
      </c>
      <c r="B128" s="88" t="s">
        <v>380</v>
      </c>
      <c r="C128" s="88" t="s">
        <v>308</v>
      </c>
      <c r="D128" s="89">
        <v>300000</v>
      </c>
      <c r="E128" s="89"/>
      <c r="F128" s="89"/>
      <c r="G128" s="89">
        <v>300000</v>
      </c>
      <c r="H128" s="90" t="s">
        <v>1059</v>
      </c>
      <c r="I128" s="91"/>
    </row>
    <row r="129" spans="1:9" x14ac:dyDescent="0.2">
      <c r="A129" s="88" t="s">
        <v>803</v>
      </c>
      <c r="B129" s="88" t="s">
        <v>319</v>
      </c>
      <c r="C129" s="88" t="s">
        <v>308</v>
      </c>
      <c r="D129" s="89">
        <v>50000</v>
      </c>
      <c r="E129" s="89"/>
      <c r="F129" s="89"/>
      <c r="G129" s="89">
        <v>50000</v>
      </c>
      <c r="H129" s="90" t="s">
        <v>805</v>
      </c>
      <c r="I129" s="91"/>
    </row>
    <row r="130" spans="1:9" x14ac:dyDescent="0.2">
      <c r="A130" s="88" t="s">
        <v>803</v>
      </c>
      <c r="B130" s="88" t="s">
        <v>347</v>
      </c>
      <c r="C130" s="88" t="s">
        <v>308</v>
      </c>
      <c r="D130" s="89">
        <v>300000</v>
      </c>
      <c r="E130" s="89">
        <v>1200000</v>
      </c>
      <c r="F130" s="89">
        <v>1200000</v>
      </c>
      <c r="G130" s="89">
        <v>300000</v>
      </c>
      <c r="H130" s="90" t="s">
        <v>806</v>
      </c>
      <c r="I130" s="91"/>
    </row>
    <row r="131" spans="1:9" x14ac:dyDescent="0.2">
      <c r="A131" s="88" t="s">
        <v>803</v>
      </c>
      <c r="B131" s="88" t="s">
        <v>343</v>
      </c>
      <c r="C131" s="88" t="s">
        <v>308</v>
      </c>
      <c r="D131" s="89">
        <v>903248</v>
      </c>
      <c r="E131" s="89">
        <v>1758153.7</v>
      </c>
      <c r="F131" s="89">
        <v>1891111.7</v>
      </c>
      <c r="G131" s="89">
        <v>770290</v>
      </c>
      <c r="H131" s="90" t="s">
        <v>804</v>
      </c>
      <c r="I131" s="91"/>
    </row>
    <row r="132" spans="1:9" x14ac:dyDescent="0.2">
      <c r="A132" s="88" t="s">
        <v>604</v>
      </c>
      <c r="B132" s="88" t="s">
        <v>822</v>
      </c>
      <c r="C132" s="88" t="s">
        <v>308</v>
      </c>
      <c r="D132" s="89">
        <v>100000</v>
      </c>
      <c r="E132" s="89"/>
      <c r="F132" s="89"/>
      <c r="G132" s="89">
        <v>100000</v>
      </c>
      <c r="H132" s="90" t="s">
        <v>1291</v>
      </c>
      <c r="I132" s="91"/>
    </row>
    <row r="133" spans="1:9" x14ac:dyDescent="0.2">
      <c r="A133" s="88" t="s">
        <v>604</v>
      </c>
      <c r="B133" s="88" t="s">
        <v>343</v>
      </c>
      <c r="C133" s="88" t="s">
        <v>308</v>
      </c>
      <c r="D133" s="89">
        <v>100000</v>
      </c>
      <c r="E133" s="89"/>
      <c r="F133" s="89"/>
      <c r="G133" s="89">
        <v>100000</v>
      </c>
      <c r="H133" s="90" t="s">
        <v>116</v>
      </c>
      <c r="I133" s="91"/>
    </row>
    <row r="134" spans="1:9" x14ac:dyDescent="0.2">
      <c r="A134" s="88" t="s">
        <v>807</v>
      </c>
      <c r="B134" s="88" t="s">
        <v>307</v>
      </c>
      <c r="C134" s="88" t="s">
        <v>308</v>
      </c>
      <c r="D134" s="89">
        <v>277</v>
      </c>
      <c r="E134" s="89">
        <v>2867828.92</v>
      </c>
      <c r="F134" s="89">
        <v>2870354.92</v>
      </c>
      <c r="G134" s="89">
        <v>-2249</v>
      </c>
      <c r="H134" s="90" t="s">
        <v>808</v>
      </c>
      <c r="I134" s="91"/>
    </row>
    <row r="135" spans="1:9" x14ac:dyDescent="0.2">
      <c r="A135" s="388" t="s">
        <v>807</v>
      </c>
      <c r="B135" s="388" t="s">
        <v>380</v>
      </c>
      <c r="C135" s="388" t="s">
        <v>1056</v>
      </c>
      <c r="E135" s="389">
        <v>921192.03</v>
      </c>
      <c r="F135" s="389">
        <v>921192.03</v>
      </c>
    </row>
    <row r="136" spans="1:9" x14ac:dyDescent="0.2">
      <c r="A136" s="388" t="s">
        <v>807</v>
      </c>
      <c r="B136" s="388" t="s">
        <v>380</v>
      </c>
      <c r="C136" s="388" t="s">
        <v>1057</v>
      </c>
      <c r="E136" s="389">
        <v>33386.5</v>
      </c>
      <c r="F136" s="389">
        <v>33386.5</v>
      </c>
    </row>
    <row r="137" spans="1:9" x14ac:dyDescent="0.2">
      <c r="A137" s="388" t="s">
        <v>807</v>
      </c>
      <c r="B137" s="388" t="s">
        <v>380</v>
      </c>
      <c r="C137" s="388" t="s">
        <v>5364</v>
      </c>
      <c r="E137" s="389">
        <v>71.05</v>
      </c>
      <c r="F137" s="389">
        <v>71.05</v>
      </c>
    </row>
    <row r="138" spans="1:9" x14ac:dyDescent="0.2">
      <c r="A138" s="88" t="s">
        <v>807</v>
      </c>
      <c r="B138" s="88" t="s">
        <v>380</v>
      </c>
      <c r="C138" s="88" t="s">
        <v>308</v>
      </c>
      <c r="D138" s="89"/>
      <c r="E138" s="89">
        <v>921192.03</v>
      </c>
      <c r="F138" s="89">
        <v>921192.03</v>
      </c>
      <c r="G138" s="89"/>
      <c r="H138" s="90" t="s">
        <v>809</v>
      </c>
      <c r="I138" s="91"/>
    </row>
    <row r="139" spans="1:9" x14ac:dyDescent="0.2">
      <c r="A139" s="88" t="s">
        <v>807</v>
      </c>
      <c r="B139" s="88" t="s">
        <v>343</v>
      </c>
      <c r="C139" s="88" t="s">
        <v>308</v>
      </c>
      <c r="D139" s="89">
        <v>277</v>
      </c>
      <c r="E139" s="89">
        <v>3789020.95</v>
      </c>
      <c r="F139" s="89">
        <v>3791546.95</v>
      </c>
      <c r="G139" s="89">
        <v>-2249</v>
      </c>
      <c r="H139" s="90" t="s">
        <v>810</v>
      </c>
      <c r="I139" s="91"/>
    </row>
    <row r="140" spans="1:9" x14ac:dyDescent="0.2">
      <c r="A140" s="88" t="s">
        <v>811</v>
      </c>
      <c r="B140" s="88" t="s">
        <v>307</v>
      </c>
      <c r="C140" s="88" t="s">
        <v>308</v>
      </c>
      <c r="D140" s="89">
        <v>-112650.95</v>
      </c>
      <c r="E140" s="89">
        <v>1947165.28</v>
      </c>
      <c r="F140" s="89">
        <v>1850578.62</v>
      </c>
      <c r="G140" s="89">
        <v>-16064.29</v>
      </c>
      <c r="H140" s="90" t="s">
        <v>703</v>
      </c>
      <c r="I140" s="91"/>
    </row>
    <row r="141" spans="1:9" x14ac:dyDescent="0.2">
      <c r="A141" s="88" t="s">
        <v>811</v>
      </c>
      <c r="B141" s="88" t="s">
        <v>384</v>
      </c>
      <c r="C141" s="88" t="s">
        <v>308</v>
      </c>
      <c r="D141" s="89"/>
      <c r="E141" s="89">
        <v>62855</v>
      </c>
      <c r="F141" s="89">
        <v>62855</v>
      </c>
      <c r="G141" s="89"/>
      <c r="H141" s="90" t="s">
        <v>812</v>
      </c>
      <c r="I141" s="91"/>
    </row>
    <row r="142" spans="1:9" x14ac:dyDescent="0.2">
      <c r="A142" s="88" t="s">
        <v>811</v>
      </c>
      <c r="B142" s="88" t="s">
        <v>343</v>
      </c>
      <c r="C142" s="88" t="s">
        <v>308</v>
      </c>
      <c r="D142" s="89">
        <v>-112650.95</v>
      </c>
      <c r="E142" s="89">
        <v>2010020.28</v>
      </c>
      <c r="F142" s="89">
        <v>1913433.62</v>
      </c>
      <c r="G142" s="89">
        <v>-16064.29</v>
      </c>
      <c r="H142" s="90" t="s">
        <v>813</v>
      </c>
      <c r="I142" s="91"/>
    </row>
    <row r="143" spans="1:9" x14ac:dyDescent="0.2">
      <c r="A143" s="88" t="s">
        <v>814</v>
      </c>
      <c r="B143" s="88" t="s">
        <v>307</v>
      </c>
      <c r="C143" s="88" t="s">
        <v>308</v>
      </c>
      <c r="D143" s="89"/>
      <c r="E143" s="89">
        <v>2396335.88</v>
      </c>
      <c r="F143" s="89">
        <v>2396335.88</v>
      </c>
      <c r="G143" s="89"/>
      <c r="H143" s="90" t="s">
        <v>815</v>
      </c>
      <c r="I143" s="91"/>
    </row>
    <row r="144" spans="1:9" x14ac:dyDescent="0.2">
      <c r="A144" s="388" t="s">
        <v>814</v>
      </c>
      <c r="B144" s="388" t="s">
        <v>319</v>
      </c>
      <c r="C144" s="388" t="s">
        <v>1056</v>
      </c>
      <c r="E144" s="389">
        <v>1806793.51</v>
      </c>
      <c r="F144" s="389">
        <v>1806793.51</v>
      </c>
    </row>
    <row r="145" spans="1:11" x14ac:dyDescent="0.2">
      <c r="A145" s="388" t="s">
        <v>814</v>
      </c>
      <c r="B145" s="388" t="s">
        <v>319</v>
      </c>
      <c r="C145" s="388" t="s">
        <v>1057</v>
      </c>
      <c r="E145" s="389">
        <v>65773</v>
      </c>
      <c r="F145" s="389">
        <v>65773</v>
      </c>
    </row>
    <row r="146" spans="1:11" x14ac:dyDescent="0.2">
      <c r="A146" s="88" t="s">
        <v>814</v>
      </c>
      <c r="B146" s="88" t="s">
        <v>319</v>
      </c>
      <c r="C146" s="88" t="s">
        <v>308</v>
      </c>
      <c r="D146" s="89"/>
      <c r="E146" s="89">
        <v>1806793.51</v>
      </c>
      <c r="F146" s="89">
        <v>1806793.51</v>
      </c>
      <c r="G146" s="89"/>
      <c r="H146" s="90" t="s">
        <v>816</v>
      </c>
      <c r="I146" s="91"/>
    </row>
    <row r="147" spans="1:11" x14ac:dyDescent="0.2">
      <c r="A147" s="88" t="s">
        <v>814</v>
      </c>
      <c r="B147" s="88" t="s">
        <v>343</v>
      </c>
      <c r="C147" s="88" t="s">
        <v>308</v>
      </c>
      <c r="D147" s="89"/>
      <c r="E147" s="89">
        <v>4203129.3899999997</v>
      </c>
      <c r="F147" s="89">
        <v>4203129.3899999997</v>
      </c>
      <c r="G147" s="89"/>
      <c r="H147" s="90" t="s">
        <v>817</v>
      </c>
      <c r="I147" s="91"/>
    </row>
    <row r="148" spans="1:11" x14ac:dyDescent="0.2">
      <c r="A148" s="88" t="s">
        <v>818</v>
      </c>
      <c r="B148" s="88" t="s">
        <v>307</v>
      </c>
      <c r="C148" s="88" t="s">
        <v>308</v>
      </c>
      <c r="D148" s="89">
        <v>-336465</v>
      </c>
      <c r="E148" s="89">
        <v>6198322</v>
      </c>
      <c r="F148" s="89">
        <v>6216715</v>
      </c>
      <c r="G148" s="89">
        <v>-354858</v>
      </c>
      <c r="H148" s="90" t="s">
        <v>819</v>
      </c>
      <c r="I148" s="91"/>
    </row>
    <row r="149" spans="1:11" x14ac:dyDescent="0.2">
      <c r="A149" s="88" t="s">
        <v>818</v>
      </c>
      <c r="B149" s="88" t="s">
        <v>347</v>
      </c>
      <c r="C149" s="88" t="s">
        <v>308</v>
      </c>
      <c r="D149" s="89">
        <v>-9810</v>
      </c>
      <c r="E149" s="89">
        <v>106960</v>
      </c>
      <c r="F149" s="89">
        <v>97150</v>
      </c>
      <c r="G149" s="89"/>
      <c r="H149" s="90" t="s">
        <v>820</v>
      </c>
      <c r="I149" s="91"/>
    </row>
    <row r="150" spans="1:11" x14ac:dyDescent="0.2">
      <c r="A150" s="88" t="s">
        <v>818</v>
      </c>
      <c r="B150" s="88" t="s">
        <v>394</v>
      </c>
      <c r="C150" s="88" t="s">
        <v>308</v>
      </c>
      <c r="D150" s="89"/>
      <c r="E150" s="89">
        <v>275945</v>
      </c>
      <c r="F150" s="89">
        <v>329852</v>
      </c>
      <c r="G150" s="89">
        <v>-53907</v>
      </c>
      <c r="H150" s="90" t="s">
        <v>6638</v>
      </c>
      <c r="I150" s="91"/>
    </row>
    <row r="151" spans="1:11" x14ac:dyDescent="0.2">
      <c r="A151" s="88" t="s">
        <v>818</v>
      </c>
      <c r="B151" s="88" t="s">
        <v>822</v>
      </c>
      <c r="C151" s="88" t="s">
        <v>308</v>
      </c>
      <c r="D151" s="89"/>
      <c r="E151" s="89">
        <v>23304</v>
      </c>
      <c r="F151" s="89">
        <v>23304</v>
      </c>
      <c r="G151" s="89"/>
      <c r="H151" s="90" t="s">
        <v>823</v>
      </c>
      <c r="I151" s="91"/>
    </row>
    <row r="152" spans="1:11" x14ac:dyDescent="0.2">
      <c r="A152" s="88" t="s">
        <v>818</v>
      </c>
      <c r="B152" s="88" t="s">
        <v>343</v>
      </c>
      <c r="C152" s="88" t="s">
        <v>308</v>
      </c>
      <c r="D152" s="89">
        <v>-346275</v>
      </c>
      <c r="E152" s="89">
        <v>6604531</v>
      </c>
      <c r="F152" s="89">
        <v>6667021</v>
      </c>
      <c r="G152" s="89">
        <v>-408765</v>
      </c>
      <c r="H152" s="90" t="s">
        <v>824</v>
      </c>
      <c r="I152" s="91"/>
    </row>
    <row r="153" spans="1:11" x14ac:dyDescent="0.2">
      <c r="A153" s="88" t="s">
        <v>825</v>
      </c>
      <c r="B153" s="88" t="s">
        <v>307</v>
      </c>
      <c r="C153" s="88" t="s">
        <v>308</v>
      </c>
      <c r="D153" s="89"/>
      <c r="E153" s="89">
        <v>40880</v>
      </c>
      <c r="F153" s="89">
        <v>40880</v>
      </c>
      <c r="G153" s="89"/>
      <c r="H153" s="90" t="s">
        <v>826</v>
      </c>
      <c r="I153" s="91"/>
    </row>
    <row r="154" spans="1:11" x14ac:dyDescent="0.2">
      <c r="A154" s="88" t="s">
        <v>825</v>
      </c>
      <c r="B154" s="88" t="s">
        <v>319</v>
      </c>
      <c r="C154" s="88" t="s">
        <v>308</v>
      </c>
      <c r="D154" s="89"/>
      <c r="E154" s="89">
        <v>270</v>
      </c>
      <c r="F154" s="89">
        <v>270</v>
      </c>
      <c r="G154" s="89"/>
      <c r="H154" s="90" t="s">
        <v>1061</v>
      </c>
      <c r="I154" s="91"/>
    </row>
    <row r="155" spans="1:11" x14ac:dyDescent="0.2">
      <c r="A155" s="88" t="s">
        <v>825</v>
      </c>
      <c r="B155" s="88" t="s">
        <v>343</v>
      </c>
      <c r="C155" s="88" t="s">
        <v>308</v>
      </c>
      <c r="D155" s="89"/>
      <c r="E155" s="89">
        <v>41150</v>
      </c>
      <c r="F155" s="89">
        <v>41150</v>
      </c>
      <c r="G155" s="89"/>
      <c r="H155" s="90" t="s">
        <v>827</v>
      </c>
      <c r="I155" s="91"/>
    </row>
    <row r="156" spans="1:11" x14ac:dyDescent="0.2">
      <c r="A156" s="88" t="s">
        <v>828</v>
      </c>
      <c r="B156" s="88" t="s">
        <v>307</v>
      </c>
      <c r="C156" s="88" t="s">
        <v>308</v>
      </c>
      <c r="D156" s="89">
        <v>-122687</v>
      </c>
      <c r="E156" s="89">
        <v>2246283</v>
      </c>
      <c r="F156" s="89">
        <v>2333510</v>
      </c>
      <c r="G156" s="89">
        <v>-209914</v>
      </c>
      <c r="H156" s="90" t="s">
        <v>829</v>
      </c>
      <c r="I156" s="91"/>
    </row>
    <row r="157" spans="1:11" x14ac:dyDescent="0.2">
      <c r="A157" s="88" t="s">
        <v>828</v>
      </c>
      <c r="B157" s="88" t="s">
        <v>319</v>
      </c>
      <c r="C157" s="88" t="s">
        <v>308</v>
      </c>
      <c r="D157" s="89">
        <v>-37343</v>
      </c>
      <c r="E157" s="89">
        <v>1034954</v>
      </c>
      <c r="F157" s="89">
        <v>1098375</v>
      </c>
      <c r="G157" s="89">
        <v>-100764</v>
      </c>
      <c r="H157" s="90" t="s">
        <v>830</v>
      </c>
      <c r="I157" s="91"/>
    </row>
    <row r="158" spans="1:11" x14ac:dyDescent="0.2">
      <c r="A158" s="88" t="s">
        <v>828</v>
      </c>
      <c r="B158" s="88" t="s">
        <v>343</v>
      </c>
      <c r="C158" s="88" t="s">
        <v>308</v>
      </c>
      <c r="D158" s="89">
        <v>-160030</v>
      </c>
      <c r="E158" s="89">
        <v>3281237</v>
      </c>
      <c r="F158" s="89">
        <v>3431885</v>
      </c>
      <c r="G158" s="89">
        <v>-310678</v>
      </c>
      <c r="H158" s="90" t="s">
        <v>831</v>
      </c>
      <c r="I158" s="91"/>
    </row>
    <row r="159" spans="1:11" x14ac:dyDescent="0.2">
      <c r="A159" s="88" t="s">
        <v>832</v>
      </c>
      <c r="B159" s="88" t="s">
        <v>307</v>
      </c>
      <c r="C159" s="88" t="s">
        <v>308</v>
      </c>
      <c r="D159" s="89">
        <v>-542797.98</v>
      </c>
      <c r="E159" s="89">
        <v>14656237.470000001</v>
      </c>
      <c r="F159" s="89">
        <v>14368645.720000001</v>
      </c>
      <c r="G159" s="89">
        <v>-255206.23</v>
      </c>
      <c r="H159" s="90" t="s">
        <v>833</v>
      </c>
      <c r="I159" s="880" t="s">
        <v>7245</v>
      </c>
      <c r="J159" s="795">
        <v>-530010.63</v>
      </c>
      <c r="K159" s="882" t="s">
        <v>7247</v>
      </c>
    </row>
    <row r="160" spans="1:11" x14ac:dyDescent="0.2">
      <c r="A160" s="88" t="s">
        <v>832</v>
      </c>
      <c r="B160" s="88" t="s">
        <v>380</v>
      </c>
      <c r="C160" s="88" t="s">
        <v>308</v>
      </c>
      <c r="D160" s="89"/>
      <c r="E160" s="89">
        <v>409142.1</v>
      </c>
      <c r="F160" s="89">
        <v>409142.1</v>
      </c>
      <c r="G160" s="89"/>
      <c r="H160" s="90" t="s">
        <v>834</v>
      </c>
      <c r="I160" s="1019" t="s">
        <v>7248</v>
      </c>
      <c r="J160" s="374">
        <v>274805.40000000002</v>
      </c>
      <c r="K160" s="900" t="s">
        <v>7246</v>
      </c>
    </row>
    <row r="161" spans="1:11" x14ac:dyDescent="0.2">
      <c r="A161" s="88" t="s">
        <v>832</v>
      </c>
      <c r="B161" s="88" t="s">
        <v>319</v>
      </c>
      <c r="C161" s="88" t="s">
        <v>308</v>
      </c>
      <c r="D161" s="89">
        <v>-16323.41</v>
      </c>
      <c r="E161" s="89">
        <v>1776296.41</v>
      </c>
      <c r="F161" s="89">
        <v>2956629.04</v>
      </c>
      <c r="G161" s="89">
        <v>-1196656.04</v>
      </c>
      <c r="H161" s="90" t="s">
        <v>835</v>
      </c>
      <c r="I161" s="1020"/>
      <c r="J161" s="374">
        <f>SUM(J159:J160)</f>
        <v>-255205.22999999998</v>
      </c>
      <c r="K161" s="901"/>
    </row>
    <row r="162" spans="1:11" x14ac:dyDescent="0.2">
      <c r="A162" s="88" t="s">
        <v>832</v>
      </c>
      <c r="B162" s="88" t="s">
        <v>349</v>
      </c>
      <c r="C162" s="88" t="s">
        <v>308</v>
      </c>
      <c r="D162" s="89">
        <v>-5900</v>
      </c>
      <c r="E162" s="89">
        <v>72600</v>
      </c>
      <c r="F162" s="89">
        <v>72600</v>
      </c>
      <c r="G162" s="89">
        <v>-5900</v>
      </c>
      <c r="H162" s="90" t="s">
        <v>836</v>
      </c>
      <c r="I162" s="136"/>
    </row>
    <row r="163" spans="1:11" x14ac:dyDescent="0.2">
      <c r="A163" s="88" t="s">
        <v>832</v>
      </c>
      <c r="B163" s="88" t="s">
        <v>320</v>
      </c>
      <c r="C163" s="88" t="s">
        <v>308</v>
      </c>
      <c r="D163" s="89"/>
      <c r="E163" s="89">
        <v>15000</v>
      </c>
      <c r="F163" s="89">
        <v>15000</v>
      </c>
      <c r="G163" s="89"/>
      <c r="H163" s="90" t="s">
        <v>1063</v>
      </c>
      <c r="I163" s="91"/>
    </row>
    <row r="164" spans="1:11" x14ac:dyDescent="0.2">
      <c r="A164" s="88" t="s">
        <v>832</v>
      </c>
      <c r="B164" s="88" t="s">
        <v>822</v>
      </c>
      <c r="C164" s="88" t="s">
        <v>308</v>
      </c>
      <c r="D164" s="89">
        <v>-36102.959999999999</v>
      </c>
      <c r="E164" s="89">
        <v>145066.26</v>
      </c>
      <c r="F164" s="89">
        <v>146348.72</v>
      </c>
      <c r="G164" s="89">
        <v>-37385.42</v>
      </c>
      <c r="H164" s="90" t="s">
        <v>839</v>
      </c>
      <c r="I164" s="91"/>
    </row>
    <row r="165" spans="1:11" x14ac:dyDescent="0.2">
      <c r="A165" s="88" t="s">
        <v>832</v>
      </c>
      <c r="B165" s="88" t="s">
        <v>840</v>
      </c>
      <c r="C165" s="88" t="s">
        <v>308</v>
      </c>
      <c r="D165" s="89"/>
      <c r="E165" s="89">
        <v>1815200</v>
      </c>
      <c r="F165" s="89">
        <v>1815200</v>
      </c>
      <c r="G165" s="89"/>
      <c r="H165" s="90" t="s">
        <v>841</v>
      </c>
      <c r="I165" s="91"/>
    </row>
    <row r="166" spans="1:11" x14ac:dyDescent="0.2">
      <c r="A166" s="88" t="s">
        <v>832</v>
      </c>
      <c r="B166" s="88" t="s">
        <v>842</v>
      </c>
      <c r="C166" s="88" t="s">
        <v>308</v>
      </c>
      <c r="D166" s="89">
        <v>-600000</v>
      </c>
      <c r="E166" s="89">
        <v>600000</v>
      </c>
      <c r="F166" s="89">
        <v>600000</v>
      </c>
      <c r="G166" s="89">
        <v>-600000</v>
      </c>
      <c r="H166" s="90" t="s">
        <v>843</v>
      </c>
      <c r="I166" s="136">
        <f>G152</f>
        <v>-408765</v>
      </c>
    </row>
    <row r="167" spans="1:11" x14ac:dyDescent="0.2">
      <c r="A167" s="88" t="s">
        <v>832</v>
      </c>
      <c r="B167" s="88" t="s">
        <v>343</v>
      </c>
      <c r="C167" s="88" t="s">
        <v>308</v>
      </c>
      <c r="D167" s="89">
        <v>-1201124.3500000001</v>
      </c>
      <c r="E167" s="89">
        <v>19489542.239999998</v>
      </c>
      <c r="F167" s="89">
        <v>20383565.579999998</v>
      </c>
      <c r="G167" s="89">
        <v>-2095147.69</v>
      </c>
      <c r="H167" s="90" t="s">
        <v>844</v>
      </c>
      <c r="I167" s="878">
        <f>G159-275000+G161+G162+G166</f>
        <v>-2332762.27</v>
      </c>
    </row>
    <row r="168" spans="1:11" x14ac:dyDescent="0.2">
      <c r="A168" s="88" t="s">
        <v>845</v>
      </c>
      <c r="B168" s="88" t="s">
        <v>307</v>
      </c>
      <c r="C168" s="88" t="s">
        <v>308</v>
      </c>
      <c r="D168" s="89">
        <v>4880</v>
      </c>
      <c r="E168" s="89">
        <v>1457600</v>
      </c>
      <c r="F168" s="89">
        <v>1322720</v>
      </c>
      <c r="G168" s="89">
        <v>139760</v>
      </c>
      <c r="H168" s="90" t="s">
        <v>846</v>
      </c>
      <c r="I168" s="136">
        <f>SUM(I166:I167)</f>
        <v>-2741527.27</v>
      </c>
      <c r="J168" t="s">
        <v>6646</v>
      </c>
    </row>
    <row r="169" spans="1:11" x14ac:dyDescent="0.2">
      <c r="A169" s="88" t="s">
        <v>845</v>
      </c>
      <c r="B169" s="88" t="s">
        <v>343</v>
      </c>
      <c r="C169" s="88" t="s">
        <v>308</v>
      </c>
      <c r="D169" s="89">
        <v>4880</v>
      </c>
      <c r="E169" s="89">
        <v>1457600</v>
      </c>
      <c r="F169" s="89">
        <v>1322720</v>
      </c>
      <c r="G169" s="89">
        <v>139760</v>
      </c>
      <c r="H169" s="90" t="s">
        <v>846</v>
      </c>
      <c r="I169" s="91"/>
    </row>
    <row r="170" spans="1:11" x14ac:dyDescent="0.2">
      <c r="A170" s="88" t="s">
        <v>847</v>
      </c>
      <c r="B170" s="88" t="s">
        <v>307</v>
      </c>
      <c r="C170" s="88" t="s">
        <v>308</v>
      </c>
      <c r="D170" s="89">
        <v>-65370</v>
      </c>
      <c r="E170" s="89">
        <v>1319749</v>
      </c>
      <c r="F170" s="89">
        <v>1381707</v>
      </c>
      <c r="G170" s="89">
        <v>-127328</v>
      </c>
      <c r="H170" s="90" t="s">
        <v>710</v>
      </c>
      <c r="I170" s="91"/>
    </row>
    <row r="171" spans="1:11" x14ac:dyDescent="0.2">
      <c r="A171" s="88" t="s">
        <v>847</v>
      </c>
      <c r="B171" s="88" t="s">
        <v>319</v>
      </c>
      <c r="C171" s="88" t="s">
        <v>308</v>
      </c>
      <c r="D171" s="89">
        <v>2300</v>
      </c>
      <c r="E171" s="89">
        <v>66369</v>
      </c>
      <c r="F171" s="89">
        <v>78133</v>
      </c>
      <c r="G171" s="89">
        <v>-9464</v>
      </c>
      <c r="H171" s="90" t="s">
        <v>711</v>
      </c>
      <c r="I171" s="91"/>
    </row>
    <row r="172" spans="1:11" x14ac:dyDescent="0.2">
      <c r="A172" s="88" t="s">
        <v>847</v>
      </c>
      <c r="B172" s="88" t="s">
        <v>347</v>
      </c>
      <c r="C172" s="88" t="s">
        <v>308</v>
      </c>
      <c r="D172" s="89">
        <v>1195</v>
      </c>
      <c r="E172" s="89">
        <v>1805</v>
      </c>
      <c r="F172" s="89">
        <v>1760</v>
      </c>
      <c r="G172" s="89">
        <v>1240</v>
      </c>
      <c r="H172" s="90" t="s">
        <v>848</v>
      </c>
      <c r="I172" s="91"/>
    </row>
    <row r="173" spans="1:11" x14ac:dyDescent="0.2">
      <c r="A173" s="88" t="s">
        <v>847</v>
      </c>
      <c r="B173" s="88" t="s">
        <v>822</v>
      </c>
      <c r="C173" s="88" t="s">
        <v>308</v>
      </c>
      <c r="D173" s="89"/>
      <c r="E173" s="89">
        <v>89600</v>
      </c>
      <c r="F173" s="89">
        <v>89600</v>
      </c>
      <c r="G173" s="89"/>
      <c r="H173" s="90" t="s">
        <v>713</v>
      </c>
      <c r="I173" s="91"/>
    </row>
    <row r="174" spans="1:11" x14ac:dyDescent="0.2">
      <c r="A174" s="88" t="s">
        <v>847</v>
      </c>
      <c r="B174" s="88" t="s">
        <v>343</v>
      </c>
      <c r="C174" s="88" t="s">
        <v>308</v>
      </c>
      <c r="D174" s="89">
        <v>-61875</v>
      </c>
      <c r="E174" s="89">
        <v>1477523</v>
      </c>
      <c r="F174" s="89">
        <v>1551200</v>
      </c>
      <c r="G174" s="89">
        <v>-135552</v>
      </c>
      <c r="H174" s="90" t="s">
        <v>849</v>
      </c>
      <c r="I174" s="91"/>
    </row>
    <row r="175" spans="1:11" x14ac:dyDescent="0.2">
      <c r="A175" s="88" t="s">
        <v>850</v>
      </c>
      <c r="B175" s="88" t="s">
        <v>319</v>
      </c>
      <c r="C175" s="88" t="s">
        <v>308</v>
      </c>
      <c r="D175" s="89">
        <v>171987.41</v>
      </c>
      <c r="E175" s="89">
        <v>1549182.23</v>
      </c>
      <c r="F175" s="89">
        <v>1470515.44</v>
      </c>
      <c r="G175" s="89">
        <v>250654.2</v>
      </c>
      <c r="H175" s="90" t="s">
        <v>851</v>
      </c>
      <c r="I175" s="91"/>
    </row>
    <row r="176" spans="1:11" x14ac:dyDescent="0.2">
      <c r="A176" s="88" t="s">
        <v>850</v>
      </c>
      <c r="B176" s="88" t="s">
        <v>349</v>
      </c>
      <c r="C176" s="88" t="s">
        <v>308</v>
      </c>
      <c r="D176" s="89">
        <v>250401</v>
      </c>
      <c r="E176" s="89">
        <v>220045</v>
      </c>
      <c r="F176" s="89">
        <v>250401</v>
      </c>
      <c r="G176" s="89">
        <v>220045</v>
      </c>
      <c r="H176" s="90" t="s">
        <v>5464</v>
      </c>
      <c r="I176" s="91"/>
    </row>
    <row r="177" spans="1:9" x14ac:dyDescent="0.2">
      <c r="A177" s="88" t="s">
        <v>850</v>
      </c>
      <c r="B177" s="88" t="s">
        <v>320</v>
      </c>
      <c r="C177" s="88" t="s">
        <v>308</v>
      </c>
      <c r="D177" s="89">
        <v>93950.399999999994</v>
      </c>
      <c r="E177" s="89">
        <v>664290</v>
      </c>
      <c r="F177" s="89">
        <v>165029.43</v>
      </c>
      <c r="G177" s="89">
        <v>593210.97</v>
      </c>
      <c r="H177" s="90" t="s">
        <v>5365</v>
      </c>
      <c r="I177" s="91"/>
    </row>
    <row r="178" spans="1:9" x14ac:dyDescent="0.2">
      <c r="A178" s="88" t="s">
        <v>850</v>
      </c>
      <c r="B178" s="88" t="s">
        <v>321</v>
      </c>
      <c r="C178" s="88" t="s">
        <v>308</v>
      </c>
      <c r="D178" s="89">
        <v>331461.27</v>
      </c>
      <c r="E178" s="89">
        <v>623983.66</v>
      </c>
      <c r="F178" s="89">
        <v>471461.27</v>
      </c>
      <c r="G178" s="89">
        <v>483983.66</v>
      </c>
      <c r="H178" s="90" t="s">
        <v>5975</v>
      </c>
      <c r="I178" s="91"/>
    </row>
    <row r="179" spans="1:9" x14ac:dyDescent="0.2">
      <c r="A179" s="88" t="s">
        <v>850</v>
      </c>
      <c r="B179" s="88" t="s">
        <v>347</v>
      </c>
      <c r="C179" s="88" t="s">
        <v>308</v>
      </c>
      <c r="D179" s="89"/>
      <c r="E179" s="89">
        <v>101351.38</v>
      </c>
      <c r="F179" s="89">
        <v>27940.11</v>
      </c>
      <c r="G179" s="89">
        <v>73411.27</v>
      </c>
      <c r="H179" s="90" t="s">
        <v>6639</v>
      </c>
      <c r="I179" s="91"/>
    </row>
    <row r="180" spans="1:9" x14ac:dyDescent="0.2">
      <c r="A180" s="88" t="s">
        <v>850</v>
      </c>
      <c r="B180" s="88" t="s">
        <v>959</v>
      </c>
      <c r="C180" s="88" t="s">
        <v>308</v>
      </c>
      <c r="D180" s="89"/>
      <c r="E180" s="89">
        <v>121968</v>
      </c>
      <c r="F180" s="89">
        <v>121968</v>
      </c>
      <c r="G180" s="89"/>
      <c r="H180" s="90" t="s">
        <v>1064</v>
      </c>
      <c r="I180" s="91"/>
    </row>
    <row r="181" spans="1:9" x14ac:dyDescent="0.2">
      <c r="A181" s="88" t="s">
        <v>850</v>
      </c>
      <c r="B181" s="88" t="s">
        <v>853</v>
      </c>
      <c r="C181" s="88" t="s">
        <v>308</v>
      </c>
      <c r="D181" s="89">
        <v>3894.55</v>
      </c>
      <c r="E181" s="89">
        <v>3794.55</v>
      </c>
      <c r="F181" s="89">
        <v>3794.55</v>
      </c>
      <c r="G181" s="89">
        <v>3894.55</v>
      </c>
      <c r="H181" s="90" t="s">
        <v>854</v>
      </c>
      <c r="I181" s="91"/>
    </row>
    <row r="182" spans="1:9" x14ac:dyDescent="0.2">
      <c r="A182" s="88" t="s">
        <v>850</v>
      </c>
      <c r="B182" s="88" t="s">
        <v>822</v>
      </c>
      <c r="C182" s="88" t="s">
        <v>308</v>
      </c>
      <c r="D182" s="89">
        <v>72500</v>
      </c>
      <c r="E182" s="89"/>
      <c r="F182" s="89">
        <v>60000</v>
      </c>
      <c r="G182" s="89">
        <v>12500</v>
      </c>
      <c r="H182" s="90" t="s">
        <v>1292</v>
      </c>
      <c r="I182" s="91"/>
    </row>
    <row r="183" spans="1:9" x14ac:dyDescent="0.2">
      <c r="A183" s="88" t="s">
        <v>850</v>
      </c>
      <c r="B183" s="88" t="s">
        <v>698</v>
      </c>
      <c r="C183" s="88" t="s">
        <v>308</v>
      </c>
      <c r="D183" s="89">
        <v>38048.800000000003</v>
      </c>
      <c r="E183" s="89"/>
      <c r="F183" s="89">
        <v>28536.6</v>
      </c>
      <c r="G183" s="89">
        <v>9512.2000000000007</v>
      </c>
      <c r="H183" s="90" t="s">
        <v>1293</v>
      </c>
      <c r="I183" s="91"/>
    </row>
    <row r="184" spans="1:9" x14ac:dyDescent="0.2">
      <c r="A184" s="88" t="s">
        <v>850</v>
      </c>
      <c r="B184" s="88" t="s">
        <v>343</v>
      </c>
      <c r="C184" s="88" t="s">
        <v>308</v>
      </c>
      <c r="D184" s="89">
        <v>962243.43</v>
      </c>
      <c r="E184" s="89">
        <v>3284614.82</v>
      </c>
      <c r="F184" s="89">
        <v>2599646.4</v>
      </c>
      <c r="G184" s="89">
        <v>1647211.85</v>
      </c>
      <c r="H184" s="90" t="s">
        <v>855</v>
      </c>
      <c r="I184" s="136">
        <f>G184-G176</f>
        <v>1427166.85</v>
      </c>
    </row>
    <row r="185" spans="1:9" x14ac:dyDescent="0.2">
      <c r="A185" s="388" t="s">
        <v>1065</v>
      </c>
      <c r="B185" s="388" t="s">
        <v>822</v>
      </c>
      <c r="C185" s="388" t="s">
        <v>1047</v>
      </c>
      <c r="D185" s="389">
        <v>1018684</v>
      </c>
      <c r="E185" s="389">
        <v>970503</v>
      </c>
      <c r="F185" s="389">
        <v>1011801</v>
      </c>
      <c r="G185" s="389">
        <v>977386</v>
      </c>
      <c r="H185" s="390" t="s">
        <v>1048</v>
      </c>
    </row>
    <row r="186" spans="1:9" x14ac:dyDescent="0.2">
      <c r="A186" s="88" t="s">
        <v>1065</v>
      </c>
      <c r="B186" s="88" t="s">
        <v>822</v>
      </c>
      <c r="C186" s="88" t="s">
        <v>308</v>
      </c>
      <c r="D186" s="89">
        <v>1018684</v>
      </c>
      <c r="E186" s="89">
        <v>970503</v>
      </c>
      <c r="F186" s="89">
        <v>1011801</v>
      </c>
      <c r="G186" s="89">
        <v>977386</v>
      </c>
      <c r="H186" s="90" t="s">
        <v>1066</v>
      </c>
      <c r="I186" s="91"/>
    </row>
    <row r="187" spans="1:9" x14ac:dyDescent="0.2">
      <c r="A187" s="388" t="s">
        <v>1065</v>
      </c>
      <c r="B187" s="388" t="s">
        <v>840</v>
      </c>
      <c r="C187" s="388" t="s">
        <v>883</v>
      </c>
      <c r="E187" s="389">
        <v>55080</v>
      </c>
      <c r="F187" s="389">
        <v>55080</v>
      </c>
      <c r="H187" s="390" t="s">
        <v>1041</v>
      </c>
    </row>
    <row r="188" spans="1:9" x14ac:dyDescent="0.2">
      <c r="A188" s="88" t="s">
        <v>1065</v>
      </c>
      <c r="B188" s="88" t="s">
        <v>840</v>
      </c>
      <c r="C188" s="88" t="s">
        <v>308</v>
      </c>
      <c r="D188" s="89"/>
      <c r="E188" s="89">
        <v>55080</v>
      </c>
      <c r="F188" s="89">
        <v>55080</v>
      </c>
      <c r="G188" s="89"/>
      <c r="H188" s="90" t="s">
        <v>1067</v>
      </c>
      <c r="I188" s="91"/>
    </row>
    <row r="189" spans="1:9" x14ac:dyDescent="0.2">
      <c r="A189" s="88" t="s">
        <v>1065</v>
      </c>
      <c r="B189" s="88" t="s">
        <v>343</v>
      </c>
      <c r="C189" s="88" t="s">
        <v>308</v>
      </c>
      <c r="D189" s="89">
        <v>1018684</v>
      </c>
      <c r="E189" s="89">
        <v>1025583</v>
      </c>
      <c r="F189" s="89">
        <v>1066881</v>
      </c>
      <c r="G189" s="89">
        <v>977386</v>
      </c>
      <c r="H189" s="90" t="s">
        <v>1068</v>
      </c>
      <c r="I189" s="91"/>
    </row>
    <row r="190" spans="1:9" x14ac:dyDescent="0.2">
      <c r="A190" s="88" t="s">
        <v>608</v>
      </c>
      <c r="B190" s="88" t="s">
        <v>307</v>
      </c>
      <c r="C190" s="88" t="s">
        <v>308</v>
      </c>
      <c r="D190" s="89">
        <v>312591.67</v>
      </c>
      <c r="E190" s="89">
        <v>1180197.78</v>
      </c>
      <c r="F190" s="89">
        <v>1381919.46</v>
      </c>
      <c r="G190" s="89">
        <v>110869.99</v>
      </c>
      <c r="H190" s="90" t="s">
        <v>609</v>
      </c>
      <c r="I190" s="91"/>
    </row>
    <row r="191" spans="1:9" x14ac:dyDescent="0.2">
      <c r="A191" s="88" t="s">
        <v>608</v>
      </c>
      <c r="B191" s="88" t="s">
        <v>343</v>
      </c>
      <c r="C191" s="88" t="s">
        <v>308</v>
      </c>
      <c r="D191" s="89">
        <v>312591.67</v>
      </c>
      <c r="E191" s="89">
        <v>1180197.78</v>
      </c>
      <c r="F191" s="89">
        <v>1381919.46</v>
      </c>
      <c r="G191" s="89">
        <v>110869.99</v>
      </c>
      <c r="H191" s="90" t="s">
        <v>609</v>
      </c>
      <c r="I191" s="91"/>
    </row>
    <row r="192" spans="1:9" x14ac:dyDescent="0.2">
      <c r="A192" s="88" t="s">
        <v>856</v>
      </c>
      <c r="B192" s="88" t="s">
        <v>307</v>
      </c>
      <c r="C192" s="88" t="s">
        <v>308</v>
      </c>
      <c r="D192" s="89">
        <v>-254532.44</v>
      </c>
      <c r="E192" s="89">
        <v>808725.44</v>
      </c>
      <c r="F192" s="89">
        <v>686308.44</v>
      </c>
      <c r="G192" s="89">
        <v>-132115.44</v>
      </c>
      <c r="H192" s="90" t="s">
        <v>857</v>
      </c>
      <c r="I192" s="91"/>
    </row>
    <row r="193" spans="1:9" x14ac:dyDescent="0.2">
      <c r="A193" s="388" t="s">
        <v>856</v>
      </c>
      <c r="B193" s="388" t="s">
        <v>319</v>
      </c>
      <c r="C193" s="388" t="s">
        <v>347</v>
      </c>
      <c r="E193" s="389">
        <v>112.2</v>
      </c>
      <c r="F193" s="389">
        <v>112.2</v>
      </c>
      <c r="H193" s="390" t="s">
        <v>1042</v>
      </c>
    </row>
    <row r="194" spans="1:9" x14ac:dyDescent="0.2">
      <c r="A194" s="388" t="s">
        <v>856</v>
      </c>
      <c r="B194" s="388" t="s">
        <v>319</v>
      </c>
      <c r="C194" s="388" t="s">
        <v>1043</v>
      </c>
      <c r="E194" s="389">
        <v>856.1</v>
      </c>
      <c r="F194" s="389">
        <v>856.1</v>
      </c>
      <c r="H194" s="390" t="s">
        <v>1044</v>
      </c>
    </row>
    <row r="195" spans="1:9" x14ac:dyDescent="0.2">
      <c r="A195" s="88" t="s">
        <v>856</v>
      </c>
      <c r="B195" s="88" t="s">
        <v>319</v>
      </c>
      <c r="C195" s="88" t="s">
        <v>308</v>
      </c>
      <c r="D195" s="89"/>
      <c r="E195" s="89">
        <v>968.3</v>
      </c>
      <c r="F195" s="89">
        <v>968.3</v>
      </c>
      <c r="G195" s="89"/>
      <c r="H195" s="90" t="s">
        <v>1070</v>
      </c>
      <c r="I195" s="91"/>
    </row>
    <row r="196" spans="1:9" x14ac:dyDescent="0.2">
      <c r="A196" s="388" t="s">
        <v>856</v>
      </c>
      <c r="B196" s="388" t="s">
        <v>349</v>
      </c>
      <c r="C196" s="388" t="s">
        <v>1047</v>
      </c>
      <c r="D196" s="389">
        <v>-50000</v>
      </c>
      <c r="F196" s="389">
        <v>300000</v>
      </c>
      <c r="G196" s="389">
        <v>-350000</v>
      </c>
      <c r="H196" s="390" t="s">
        <v>1048</v>
      </c>
    </row>
    <row r="197" spans="1:9" x14ac:dyDescent="0.2">
      <c r="A197" s="88" t="s">
        <v>856</v>
      </c>
      <c r="B197" s="88" t="s">
        <v>349</v>
      </c>
      <c r="C197" s="88" t="s">
        <v>308</v>
      </c>
      <c r="D197" s="89">
        <v>-50000</v>
      </c>
      <c r="E197" s="89"/>
      <c r="F197" s="89">
        <v>300000</v>
      </c>
      <c r="G197" s="89">
        <v>-350000</v>
      </c>
      <c r="H197" s="90" t="s">
        <v>1071</v>
      </c>
      <c r="I197" s="91"/>
    </row>
    <row r="198" spans="1:9" x14ac:dyDescent="0.2">
      <c r="A198" s="88" t="s">
        <v>856</v>
      </c>
      <c r="B198" s="88" t="s">
        <v>347</v>
      </c>
      <c r="C198" s="88" t="s">
        <v>308</v>
      </c>
      <c r="D198" s="89">
        <v>-1872755</v>
      </c>
      <c r="E198" s="658">
        <v>2591280</v>
      </c>
      <c r="F198" s="658">
        <v>1000000</v>
      </c>
      <c r="G198" s="89">
        <v>-281475</v>
      </c>
      <c r="H198" s="90" t="s">
        <v>6640</v>
      </c>
      <c r="I198" s="136">
        <f>E198-F198</f>
        <v>1591280</v>
      </c>
    </row>
    <row r="199" spans="1:9" x14ac:dyDescent="0.2">
      <c r="A199" s="88" t="s">
        <v>856</v>
      </c>
      <c r="B199" s="88" t="s">
        <v>343</v>
      </c>
      <c r="C199" s="88" t="s">
        <v>308</v>
      </c>
      <c r="D199" s="89">
        <v>-2177287.44</v>
      </c>
      <c r="E199" s="89">
        <v>3400973.74</v>
      </c>
      <c r="F199" s="89">
        <v>1987276.74</v>
      </c>
      <c r="G199" s="89">
        <v>-763590.44</v>
      </c>
      <c r="H199" s="90" t="s">
        <v>857</v>
      </c>
      <c r="I199" s="91"/>
    </row>
    <row r="200" spans="1:9" x14ac:dyDescent="0.2">
      <c r="A200" s="88" t="s">
        <v>1075</v>
      </c>
      <c r="B200" s="88" t="s">
        <v>343</v>
      </c>
      <c r="C200" s="88" t="s">
        <v>308</v>
      </c>
      <c r="D200" s="89">
        <v>315277.26</v>
      </c>
      <c r="E200" s="89">
        <v>92238430.219999999</v>
      </c>
      <c r="F200" s="89">
        <v>91847442.359999999</v>
      </c>
      <c r="G200" s="89">
        <v>706265.12</v>
      </c>
      <c r="H200" s="90" t="s">
        <v>1076</v>
      </c>
      <c r="I200" s="91"/>
    </row>
    <row r="201" spans="1:9" x14ac:dyDescent="0.2">
      <c r="A201" s="88" t="s">
        <v>859</v>
      </c>
      <c r="B201" s="88" t="s">
        <v>307</v>
      </c>
      <c r="C201" s="88" t="s">
        <v>308</v>
      </c>
      <c r="D201" s="89">
        <v>-90932002</v>
      </c>
      <c r="E201" s="89"/>
      <c r="F201" s="89"/>
      <c r="G201" s="89">
        <v>-90932002</v>
      </c>
      <c r="H201" s="90" t="s">
        <v>860</v>
      </c>
      <c r="I201" s="91"/>
    </row>
    <row r="202" spans="1:9" x14ac:dyDescent="0.2">
      <c r="A202" s="88" t="s">
        <v>859</v>
      </c>
      <c r="B202" s="88" t="s">
        <v>343</v>
      </c>
      <c r="C202" s="88" t="s">
        <v>308</v>
      </c>
      <c r="D202" s="89">
        <v>-90932002</v>
      </c>
      <c r="E202" s="89"/>
      <c r="F202" s="89"/>
      <c r="G202" s="89">
        <v>-90932002</v>
      </c>
      <c r="H202" s="90" t="s">
        <v>861</v>
      </c>
      <c r="I202" s="91"/>
    </row>
    <row r="203" spans="1:9" x14ac:dyDescent="0.2">
      <c r="A203" s="88" t="s">
        <v>337</v>
      </c>
      <c r="B203" s="88" t="s">
        <v>307</v>
      </c>
      <c r="C203" s="88" t="s">
        <v>308</v>
      </c>
      <c r="D203" s="89">
        <v>-1885364.77</v>
      </c>
      <c r="E203" s="89"/>
      <c r="F203" s="89">
        <v>311502.77</v>
      </c>
      <c r="G203" s="89">
        <v>-2196867.54</v>
      </c>
      <c r="H203" s="90" t="s">
        <v>862</v>
      </c>
      <c r="I203" s="91"/>
    </row>
    <row r="204" spans="1:9" x14ac:dyDescent="0.2">
      <c r="A204" s="88" t="s">
        <v>337</v>
      </c>
      <c r="B204" s="88" t="s">
        <v>343</v>
      </c>
      <c r="C204" s="88" t="s">
        <v>308</v>
      </c>
      <c r="D204" s="89">
        <v>-1885364.77</v>
      </c>
      <c r="E204" s="89"/>
      <c r="F204" s="89">
        <v>311502.77</v>
      </c>
      <c r="G204" s="89">
        <v>-2196867.54</v>
      </c>
      <c r="H204" s="90" t="s">
        <v>862</v>
      </c>
      <c r="I204" s="91"/>
    </row>
    <row r="205" spans="1:9" x14ac:dyDescent="0.2">
      <c r="A205" s="88" t="s">
        <v>338</v>
      </c>
      <c r="B205" s="88" t="s">
        <v>1080</v>
      </c>
      <c r="C205" s="88" t="s">
        <v>308</v>
      </c>
      <c r="D205" s="89">
        <v>-1766500.14</v>
      </c>
      <c r="E205" s="89"/>
      <c r="F205" s="89"/>
      <c r="G205" s="89">
        <v>-1766500.14</v>
      </c>
      <c r="H205" s="90" t="s">
        <v>1081</v>
      </c>
      <c r="I205" s="91"/>
    </row>
    <row r="206" spans="1:9" x14ac:dyDescent="0.2">
      <c r="A206" s="88" t="s">
        <v>338</v>
      </c>
      <c r="B206" s="88" t="s">
        <v>883</v>
      </c>
      <c r="C206" s="88" t="s">
        <v>308</v>
      </c>
      <c r="D206" s="89">
        <v>-5295219.95</v>
      </c>
      <c r="E206" s="89"/>
      <c r="F206" s="89"/>
      <c r="G206" s="89">
        <v>-5295219.95</v>
      </c>
      <c r="H206" s="90" t="s">
        <v>1294</v>
      </c>
      <c r="I206" s="91"/>
    </row>
    <row r="207" spans="1:9" x14ac:dyDescent="0.2">
      <c r="A207" s="88" t="s">
        <v>338</v>
      </c>
      <c r="B207" s="88" t="s">
        <v>4671</v>
      </c>
      <c r="C207" s="88" t="s">
        <v>308</v>
      </c>
      <c r="D207" s="89">
        <v>-5478641.1600000001</v>
      </c>
      <c r="E207" s="89"/>
      <c r="F207" s="89"/>
      <c r="G207" s="89">
        <v>-5478641.1600000001</v>
      </c>
      <c r="H207" s="90" t="s">
        <v>4672</v>
      </c>
      <c r="I207" s="91"/>
    </row>
    <row r="208" spans="1:9" x14ac:dyDescent="0.2">
      <c r="A208" s="88" t="s">
        <v>338</v>
      </c>
      <c r="B208" s="88" t="s">
        <v>5366</v>
      </c>
      <c r="C208" s="88" t="s">
        <v>308</v>
      </c>
      <c r="D208" s="89">
        <v>-5642634.7199999997</v>
      </c>
      <c r="E208" s="89"/>
      <c r="F208" s="89"/>
      <c r="G208" s="89">
        <v>-5642634.7199999997</v>
      </c>
      <c r="H208" s="90" t="s">
        <v>5367</v>
      </c>
      <c r="I208" s="91"/>
    </row>
    <row r="209" spans="1:9" x14ac:dyDescent="0.2">
      <c r="A209" s="88" t="s">
        <v>338</v>
      </c>
      <c r="B209" s="88" t="s">
        <v>5976</v>
      </c>
      <c r="C209" s="88" t="s">
        <v>308</v>
      </c>
      <c r="D209" s="89">
        <v>-5607738.54</v>
      </c>
      <c r="E209" s="89"/>
      <c r="F209" s="89"/>
      <c r="G209" s="89">
        <v>-5607738.54</v>
      </c>
      <c r="H209" s="90" t="s">
        <v>5977</v>
      </c>
      <c r="I209" s="91"/>
    </row>
    <row r="210" spans="1:9" x14ac:dyDescent="0.2">
      <c r="A210" s="88" t="s">
        <v>338</v>
      </c>
      <c r="B210" s="88" t="s">
        <v>6641</v>
      </c>
      <c r="C210" s="88" t="s">
        <v>308</v>
      </c>
      <c r="D210" s="89"/>
      <c r="E210" s="89"/>
      <c r="F210" s="89">
        <v>5918552.54</v>
      </c>
      <c r="G210" s="89">
        <v>-5918552.54</v>
      </c>
      <c r="H210" s="90" t="s">
        <v>6642</v>
      </c>
      <c r="I210" s="91"/>
    </row>
    <row r="211" spans="1:9" x14ac:dyDescent="0.2">
      <c r="A211" s="88" t="s">
        <v>338</v>
      </c>
      <c r="B211" s="88" t="s">
        <v>343</v>
      </c>
      <c r="C211" s="88" t="s">
        <v>308</v>
      </c>
      <c r="D211" s="89">
        <v>-23790734.510000002</v>
      </c>
      <c r="E211" s="89"/>
      <c r="F211" s="89">
        <v>5918552.54</v>
      </c>
      <c r="G211" s="89">
        <v>-29709287.050000001</v>
      </c>
      <c r="H211" s="90" t="s">
        <v>865</v>
      </c>
      <c r="I211" s="91"/>
    </row>
    <row r="212" spans="1:9" x14ac:dyDescent="0.2">
      <c r="A212" s="88" t="s">
        <v>872</v>
      </c>
      <c r="B212" s="88" t="s">
        <v>307</v>
      </c>
      <c r="C212" s="88" t="s">
        <v>308</v>
      </c>
      <c r="D212" s="89">
        <v>-6230055.3099999996</v>
      </c>
      <c r="E212" s="89">
        <v>6230055.3099999996</v>
      </c>
      <c r="F212" s="89"/>
      <c r="G212" s="89"/>
      <c r="H212" s="90" t="s">
        <v>873</v>
      </c>
      <c r="I212" s="91"/>
    </row>
    <row r="213" spans="1:9" x14ac:dyDescent="0.2">
      <c r="A213" s="88" t="s">
        <v>872</v>
      </c>
      <c r="B213" s="88" t="s">
        <v>343</v>
      </c>
      <c r="C213" s="88" t="s">
        <v>308</v>
      </c>
      <c r="D213" s="89">
        <v>-6230055.3099999996</v>
      </c>
      <c r="E213" s="89">
        <v>6230055.3099999996</v>
      </c>
      <c r="F213" s="89"/>
      <c r="G213" s="89"/>
      <c r="H213" s="90" t="s">
        <v>874</v>
      </c>
      <c r="I213" s="91"/>
    </row>
    <row r="214" spans="1:9" x14ac:dyDescent="0.2">
      <c r="A214" s="849" t="s">
        <v>875</v>
      </c>
      <c r="B214" s="849" t="s">
        <v>307</v>
      </c>
      <c r="C214" s="849" t="s">
        <v>308</v>
      </c>
      <c r="D214" s="850">
        <v>-694948.23</v>
      </c>
      <c r="E214" s="850">
        <v>3408931.15</v>
      </c>
      <c r="F214" s="850">
        <v>3457043.58</v>
      </c>
      <c r="G214" s="850">
        <v>-743060.66</v>
      </c>
      <c r="H214" s="902" t="s">
        <v>876</v>
      </c>
      <c r="I214" s="91"/>
    </row>
    <row r="215" spans="1:9" x14ac:dyDescent="0.2">
      <c r="A215" s="88" t="s">
        <v>875</v>
      </c>
      <c r="B215" s="88" t="s">
        <v>387</v>
      </c>
      <c r="C215" s="88" t="s">
        <v>308</v>
      </c>
      <c r="D215" s="89">
        <v>43083.05</v>
      </c>
      <c r="E215" s="89">
        <v>214336.7</v>
      </c>
      <c r="F215" s="89">
        <v>211353.73</v>
      </c>
      <c r="G215" s="89">
        <f>+G218+G222+G224</f>
        <v>2415233.8199999998</v>
      </c>
      <c r="H215" s="90" t="s">
        <v>877</v>
      </c>
      <c r="I215" s="91"/>
    </row>
    <row r="216" spans="1:9" x14ac:dyDescent="0.2">
      <c r="A216" s="88" t="s">
        <v>875</v>
      </c>
      <c r="B216" s="88" t="s">
        <v>319</v>
      </c>
      <c r="C216" s="88" t="s">
        <v>308</v>
      </c>
      <c r="D216" s="89">
        <v>-851950</v>
      </c>
      <c r="E216" s="89">
        <v>952327</v>
      </c>
      <c r="F216" s="89">
        <v>914865</v>
      </c>
      <c r="G216" s="89">
        <v>-814488</v>
      </c>
      <c r="H216" s="90" t="s">
        <v>1082</v>
      </c>
      <c r="I216" s="91"/>
    </row>
    <row r="217" spans="1:9" x14ac:dyDescent="0.2">
      <c r="A217" s="88" t="s">
        <v>875</v>
      </c>
      <c r="B217" s="88" t="s">
        <v>347</v>
      </c>
      <c r="C217" s="88" t="s">
        <v>308</v>
      </c>
      <c r="D217" s="89">
        <v>-1343857.9</v>
      </c>
      <c r="E217" s="89">
        <v>2394317.5099999998</v>
      </c>
      <c r="F217" s="89">
        <v>2536086.59</v>
      </c>
      <c r="G217" s="89">
        <v>-1485626.98</v>
      </c>
      <c r="H217" s="90" t="s">
        <v>613</v>
      </c>
      <c r="I217" s="91"/>
    </row>
    <row r="218" spans="1:9" x14ac:dyDescent="0.2">
      <c r="A218" s="88" t="s">
        <v>875</v>
      </c>
      <c r="B218" s="88" t="s">
        <v>971</v>
      </c>
      <c r="C218" s="88" t="s">
        <v>308</v>
      </c>
      <c r="D218" s="89">
        <v>83319.19</v>
      </c>
      <c r="E218" s="89">
        <v>157237.35999999999</v>
      </c>
      <c r="F218" s="89">
        <v>148447.69</v>
      </c>
      <c r="G218" s="89">
        <v>92108.86</v>
      </c>
      <c r="H218" s="90" t="s">
        <v>4673</v>
      </c>
      <c r="I218" s="136">
        <f>G214+G216+G217+G219</f>
        <v>-3086691.02</v>
      </c>
    </row>
    <row r="219" spans="1:9" x14ac:dyDescent="0.2">
      <c r="A219" s="88" t="s">
        <v>875</v>
      </c>
      <c r="B219" s="88" t="s">
        <v>822</v>
      </c>
      <c r="C219" s="88" t="s">
        <v>308</v>
      </c>
      <c r="D219" s="89">
        <v>-79998.89</v>
      </c>
      <c r="E219" s="89">
        <v>115128.7</v>
      </c>
      <c r="F219" s="89">
        <v>78645.19</v>
      </c>
      <c r="G219" s="89">
        <v>-43515.38</v>
      </c>
      <c r="H219" s="90" t="s">
        <v>1083</v>
      </c>
      <c r="I219" s="878">
        <f>G215+G218</f>
        <v>2507342.6799999997</v>
      </c>
    </row>
    <row r="220" spans="1:9" x14ac:dyDescent="0.2">
      <c r="A220" s="708" t="s">
        <v>875</v>
      </c>
      <c r="B220" s="708" t="s">
        <v>343</v>
      </c>
      <c r="C220" s="708" t="s">
        <v>308</v>
      </c>
      <c r="D220" s="709">
        <v>-2844352.78</v>
      </c>
      <c r="E220" s="709">
        <v>7242278.4199999999</v>
      </c>
      <c r="F220" s="709">
        <v>7346441.7800000003</v>
      </c>
      <c r="G220" s="709">
        <v>-2948516.14</v>
      </c>
      <c r="H220" s="710" t="s">
        <v>878</v>
      </c>
      <c r="I220" s="136">
        <f>SUM(I218:I219)</f>
        <v>-579348.34000000032</v>
      </c>
    </row>
    <row r="221" spans="1:9" x14ac:dyDescent="0.2">
      <c r="A221" s="88" t="s">
        <v>879</v>
      </c>
      <c r="B221" s="88" t="s">
        <v>307</v>
      </c>
      <c r="C221" s="88" t="s">
        <v>308</v>
      </c>
      <c r="D221" s="89">
        <v>-5219194</v>
      </c>
      <c r="E221" s="89">
        <v>8131674</v>
      </c>
      <c r="F221" s="89">
        <v>8249050</v>
      </c>
      <c r="G221" s="89">
        <v>-5336570</v>
      </c>
      <c r="H221" s="90" t="s">
        <v>880</v>
      </c>
      <c r="I221" s="91"/>
    </row>
    <row r="222" spans="1:9" x14ac:dyDescent="0.2">
      <c r="A222" s="88" t="s">
        <v>879</v>
      </c>
      <c r="B222" s="88" t="s">
        <v>387</v>
      </c>
      <c r="C222" s="88" t="s">
        <v>308</v>
      </c>
      <c r="D222" s="89">
        <v>299760.11</v>
      </c>
      <c r="E222" s="89">
        <v>798540.32</v>
      </c>
      <c r="F222" s="89">
        <v>497537.47</v>
      </c>
      <c r="G222" s="89">
        <v>600762.96</v>
      </c>
      <c r="H222" s="90" t="s">
        <v>881</v>
      </c>
      <c r="I222" s="91"/>
    </row>
    <row r="223" spans="1:9" x14ac:dyDescent="0.2">
      <c r="A223" s="88" t="s">
        <v>879</v>
      </c>
      <c r="B223" s="88" t="s">
        <v>319</v>
      </c>
      <c r="C223" s="88" t="s">
        <v>308</v>
      </c>
      <c r="D223" s="89">
        <v>-16021684</v>
      </c>
      <c r="E223" s="89">
        <v>508802</v>
      </c>
      <c r="F223" s="89">
        <v>1746111</v>
      </c>
      <c r="G223" s="89">
        <v>-17258993</v>
      </c>
      <c r="H223" s="90" t="s">
        <v>882</v>
      </c>
      <c r="I223" s="91"/>
    </row>
    <row r="224" spans="1:9" x14ac:dyDescent="0.2">
      <c r="A224" s="88" t="s">
        <v>879</v>
      </c>
      <c r="B224" s="88" t="s">
        <v>883</v>
      </c>
      <c r="C224" s="88" t="s">
        <v>308</v>
      </c>
      <c r="D224" s="89">
        <v>1585581</v>
      </c>
      <c r="E224" s="89">
        <v>212155</v>
      </c>
      <c r="F224" s="89">
        <v>75374</v>
      </c>
      <c r="G224" s="89">
        <v>1722362</v>
      </c>
      <c r="H224" s="90" t="s">
        <v>884</v>
      </c>
      <c r="I224" s="91"/>
    </row>
    <row r="225" spans="1:10" x14ac:dyDescent="0.2">
      <c r="A225" s="88" t="s">
        <v>879</v>
      </c>
      <c r="B225" s="88" t="s">
        <v>347</v>
      </c>
      <c r="C225" s="88" t="s">
        <v>308</v>
      </c>
      <c r="D225" s="89">
        <v>-3610949.23</v>
      </c>
      <c r="E225" s="89">
        <v>275091.62</v>
      </c>
      <c r="F225" s="89">
        <v>505388.19</v>
      </c>
      <c r="G225" s="89">
        <v>-3841245.8</v>
      </c>
      <c r="H225" s="90" t="s">
        <v>885</v>
      </c>
      <c r="I225" s="136">
        <f>G221+G223+G225+G226</f>
        <v>-26685159.23</v>
      </c>
    </row>
    <row r="226" spans="1:10" x14ac:dyDescent="0.2">
      <c r="A226" s="88" t="s">
        <v>879</v>
      </c>
      <c r="B226" s="88" t="s">
        <v>822</v>
      </c>
      <c r="C226" s="88" t="s">
        <v>308</v>
      </c>
      <c r="D226" s="89">
        <v>-210420.37</v>
      </c>
      <c r="E226" s="89"/>
      <c r="F226" s="89">
        <v>37930.06</v>
      </c>
      <c r="G226" s="89">
        <v>-248350.43</v>
      </c>
      <c r="H226" s="90" t="s">
        <v>1084</v>
      </c>
      <c r="I226" s="878">
        <f>G222+G224</f>
        <v>2323124.96</v>
      </c>
    </row>
    <row r="227" spans="1:10" x14ac:dyDescent="0.2">
      <c r="A227" s="708" t="s">
        <v>879</v>
      </c>
      <c r="B227" s="708" t="s">
        <v>343</v>
      </c>
      <c r="C227" s="708" t="s">
        <v>308</v>
      </c>
      <c r="D227" s="709">
        <v>-23176906.489999998</v>
      </c>
      <c r="E227" s="709">
        <v>9926262.9399999995</v>
      </c>
      <c r="F227" s="709">
        <v>11111390.720000001</v>
      </c>
      <c r="G227" s="709">
        <v>-24362034.27</v>
      </c>
      <c r="H227" s="710" t="s">
        <v>886</v>
      </c>
      <c r="I227" s="136">
        <f>SUM(I225:I226)</f>
        <v>-24362034.27</v>
      </c>
    </row>
    <row r="228" spans="1:10" x14ac:dyDescent="0.2">
      <c r="A228" s="88" t="s">
        <v>890</v>
      </c>
      <c r="B228" s="88" t="s">
        <v>307</v>
      </c>
      <c r="C228" s="88" t="s">
        <v>308</v>
      </c>
      <c r="D228" s="89">
        <v>-1067740</v>
      </c>
      <c r="E228" s="89">
        <v>1067740</v>
      </c>
      <c r="F228" s="89">
        <v>1078432</v>
      </c>
      <c r="G228" s="89">
        <v>-1078432</v>
      </c>
      <c r="H228" s="90" t="s">
        <v>891</v>
      </c>
      <c r="I228" s="91"/>
    </row>
    <row r="229" spans="1:10" x14ac:dyDescent="0.2">
      <c r="A229" s="88" t="s">
        <v>890</v>
      </c>
      <c r="B229" s="88" t="s">
        <v>315</v>
      </c>
      <c r="C229" s="88" t="s">
        <v>308</v>
      </c>
      <c r="D229" s="89">
        <v>-1656000</v>
      </c>
      <c r="E229" s="89">
        <v>2379600</v>
      </c>
      <c r="F229" s="89">
        <v>1656000</v>
      </c>
      <c r="G229" s="89">
        <v>-932400</v>
      </c>
      <c r="H229" s="90" t="s">
        <v>4674</v>
      </c>
      <c r="I229" s="91"/>
    </row>
    <row r="230" spans="1:10" x14ac:dyDescent="0.2">
      <c r="A230" s="88" t="s">
        <v>890</v>
      </c>
      <c r="B230" s="88" t="s">
        <v>343</v>
      </c>
      <c r="C230" s="88" t="s">
        <v>308</v>
      </c>
      <c r="D230" s="89">
        <v>-2723740</v>
      </c>
      <c r="E230" s="89">
        <v>3447340</v>
      </c>
      <c r="F230" s="89">
        <v>2734432</v>
      </c>
      <c r="G230" s="89">
        <v>-2010832</v>
      </c>
      <c r="H230" s="90" t="s">
        <v>892</v>
      </c>
      <c r="I230" s="91"/>
    </row>
    <row r="231" spans="1:10" x14ac:dyDescent="0.2">
      <c r="A231" s="88" t="s">
        <v>1088</v>
      </c>
      <c r="B231" s="88" t="s">
        <v>343</v>
      </c>
      <c r="C231" s="88" t="s">
        <v>308</v>
      </c>
      <c r="D231" s="89">
        <v>-151583155.86000001</v>
      </c>
      <c r="E231" s="89">
        <v>26845936.670000002</v>
      </c>
      <c r="F231" s="89">
        <v>27422319.809999999</v>
      </c>
      <c r="G231" s="89">
        <v>-152159539</v>
      </c>
      <c r="H231" s="90" t="s">
        <v>1089</v>
      </c>
      <c r="I231" s="91"/>
    </row>
    <row r="232" spans="1:10" x14ac:dyDescent="0.2">
      <c r="A232" s="793" t="s">
        <v>893</v>
      </c>
      <c r="B232" s="794" t="s">
        <v>347</v>
      </c>
      <c r="C232" s="794" t="s">
        <v>307</v>
      </c>
      <c r="D232" s="795"/>
      <c r="E232" s="795">
        <v>1666247.6799999999</v>
      </c>
      <c r="F232" s="795"/>
      <c r="G232" s="795">
        <v>1666247.6799999999</v>
      </c>
      <c r="H232" s="899" t="s">
        <v>1040</v>
      </c>
      <c r="I232" s="881"/>
      <c r="J232" s="882"/>
    </row>
    <row r="233" spans="1:10" x14ac:dyDescent="0.2">
      <c r="A233" s="797" t="s">
        <v>893</v>
      </c>
      <c r="B233" s="388" t="s">
        <v>347</v>
      </c>
      <c r="C233" s="388" t="s">
        <v>883</v>
      </c>
      <c r="E233" s="389">
        <v>206777.26</v>
      </c>
      <c r="G233" s="389">
        <v>206777.26</v>
      </c>
      <c r="H233" s="390" t="s">
        <v>1041</v>
      </c>
      <c r="J233" s="900"/>
    </row>
    <row r="234" spans="1:10" x14ac:dyDescent="0.2">
      <c r="A234" s="797" t="s">
        <v>893</v>
      </c>
      <c r="B234" s="388" t="s">
        <v>347</v>
      </c>
      <c r="C234" s="388" t="s">
        <v>347</v>
      </c>
      <c r="E234" s="389">
        <v>2591</v>
      </c>
      <c r="G234" s="389">
        <v>2591</v>
      </c>
      <c r="H234" s="390" t="s">
        <v>1042</v>
      </c>
      <c r="J234" s="900"/>
    </row>
    <row r="235" spans="1:10" x14ac:dyDescent="0.2">
      <c r="A235" s="797" t="s">
        <v>893</v>
      </c>
      <c r="B235" s="388" t="s">
        <v>347</v>
      </c>
      <c r="C235" s="388" t="s">
        <v>859</v>
      </c>
      <c r="E235" s="389">
        <v>1495645.65</v>
      </c>
      <c r="G235" s="389">
        <v>1495645.65</v>
      </c>
      <c r="H235" s="390" t="s">
        <v>1046</v>
      </c>
      <c r="J235" s="900"/>
    </row>
    <row r="236" spans="1:10" x14ac:dyDescent="0.2">
      <c r="A236" s="797" t="s">
        <v>893</v>
      </c>
      <c r="B236" s="388" t="s">
        <v>347</v>
      </c>
      <c r="C236" s="388" t="s">
        <v>1052</v>
      </c>
      <c r="E236" s="389">
        <v>3906</v>
      </c>
      <c r="G236" s="389">
        <v>3906</v>
      </c>
      <c r="H236" s="390" t="s">
        <v>1053</v>
      </c>
      <c r="J236" s="900"/>
    </row>
    <row r="237" spans="1:10" x14ac:dyDescent="0.2">
      <c r="A237" s="799" t="s">
        <v>893</v>
      </c>
      <c r="B237" s="88" t="s">
        <v>347</v>
      </c>
      <c r="C237" s="88" t="s">
        <v>308</v>
      </c>
      <c r="D237" s="89"/>
      <c r="E237" s="89">
        <v>3375167.59</v>
      </c>
      <c r="F237" s="89"/>
      <c r="G237" s="402">
        <v>3375167.59</v>
      </c>
      <c r="H237" s="90" t="s">
        <v>725</v>
      </c>
      <c r="I237" s="91"/>
      <c r="J237" s="900"/>
    </row>
    <row r="238" spans="1:10" x14ac:dyDescent="0.2">
      <c r="A238" s="797" t="s">
        <v>893</v>
      </c>
      <c r="B238" s="388" t="s">
        <v>947</v>
      </c>
      <c r="C238" s="388" t="s">
        <v>307</v>
      </c>
      <c r="E238" s="389">
        <v>3134394.86</v>
      </c>
      <c r="G238" s="389">
        <v>3134394.86</v>
      </c>
      <c r="H238" s="390" t="s">
        <v>1040</v>
      </c>
      <c r="I238" s="601">
        <f>G237+G243</f>
        <v>8284443.5800000001</v>
      </c>
      <c r="J238" s="900" t="s">
        <v>1124</v>
      </c>
    </row>
    <row r="239" spans="1:10" x14ac:dyDescent="0.2">
      <c r="A239" s="797" t="s">
        <v>893</v>
      </c>
      <c r="B239" s="388" t="s">
        <v>947</v>
      </c>
      <c r="C239" s="388" t="s">
        <v>883</v>
      </c>
      <c r="E239" s="389">
        <v>320268.26</v>
      </c>
      <c r="G239" s="389">
        <v>320268.26</v>
      </c>
      <c r="H239" s="390" t="s">
        <v>1041</v>
      </c>
      <c r="I239" s="735">
        <f>G245+G248</f>
        <v>355140</v>
      </c>
      <c r="J239" s="900" t="s">
        <v>5954</v>
      </c>
    </row>
    <row r="240" spans="1:10" x14ac:dyDescent="0.2">
      <c r="A240" s="797" t="s">
        <v>893</v>
      </c>
      <c r="B240" s="388" t="s">
        <v>947</v>
      </c>
      <c r="C240" s="388" t="s">
        <v>347</v>
      </c>
      <c r="E240" s="389">
        <v>21092.73</v>
      </c>
      <c r="G240" s="389">
        <v>21092.73</v>
      </c>
      <c r="H240" s="390" t="s">
        <v>1042</v>
      </c>
      <c r="I240" s="898">
        <f>G253</f>
        <v>162085</v>
      </c>
      <c r="J240" s="900" t="s">
        <v>1125</v>
      </c>
    </row>
    <row r="241" spans="1:10" x14ac:dyDescent="0.2">
      <c r="A241" s="797" t="s">
        <v>893</v>
      </c>
      <c r="B241" s="388" t="s">
        <v>947</v>
      </c>
      <c r="C241" s="388" t="s">
        <v>859</v>
      </c>
      <c r="E241" s="389">
        <v>1378337.63</v>
      </c>
      <c r="G241" s="389">
        <v>1378337.63</v>
      </c>
      <c r="H241" s="390" t="s">
        <v>1046</v>
      </c>
      <c r="I241" s="94">
        <f>SUM(I238:I240)</f>
        <v>8801668.5800000001</v>
      </c>
      <c r="J241" s="900"/>
    </row>
    <row r="242" spans="1:10" x14ac:dyDescent="0.2">
      <c r="A242" s="797" t="s">
        <v>893</v>
      </c>
      <c r="B242" s="388" t="s">
        <v>947</v>
      </c>
      <c r="C242" s="388" t="s">
        <v>1052</v>
      </c>
      <c r="E242" s="389">
        <v>55182.51</v>
      </c>
      <c r="G242" s="389">
        <v>55182.51</v>
      </c>
      <c r="H242" s="390" t="s">
        <v>1053</v>
      </c>
      <c r="J242" s="900"/>
    </row>
    <row r="243" spans="1:10" x14ac:dyDescent="0.2">
      <c r="A243" s="799" t="s">
        <v>893</v>
      </c>
      <c r="B243" s="88" t="s">
        <v>947</v>
      </c>
      <c r="C243" s="88" t="s">
        <v>308</v>
      </c>
      <c r="D243" s="89"/>
      <c r="E243" s="89">
        <v>4909275.99</v>
      </c>
      <c r="F243" s="89"/>
      <c r="G243" s="402">
        <v>4909275.99</v>
      </c>
      <c r="H243" s="90" t="s">
        <v>726</v>
      </c>
      <c r="I243" s="91"/>
      <c r="J243" s="900"/>
    </row>
    <row r="244" spans="1:10" x14ac:dyDescent="0.2">
      <c r="A244" s="797" t="s">
        <v>893</v>
      </c>
      <c r="B244" s="388" t="s">
        <v>822</v>
      </c>
      <c r="C244" s="388" t="s">
        <v>1047</v>
      </c>
      <c r="E244" s="389">
        <v>336240</v>
      </c>
      <c r="G244" s="389">
        <v>336240</v>
      </c>
      <c r="H244" s="390" t="s">
        <v>1048</v>
      </c>
      <c r="J244" s="900"/>
    </row>
    <row r="245" spans="1:10" x14ac:dyDescent="0.2">
      <c r="A245" s="799" t="s">
        <v>893</v>
      </c>
      <c r="B245" s="88" t="s">
        <v>822</v>
      </c>
      <c r="C245" s="88" t="s">
        <v>308</v>
      </c>
      <c r="D245" s="89"/>
      <c r="E245" s="89">
        <v>336240</v>
      </c>
      <c r="F245" s="89"/>
      <c r="G245" s="478">
        <v>336240</v>
      </c>
      <c r="H245" s="90" t="s">
        <v>895</v>
      </c>
      <c r="I245" s="91"/>
      <c r="J245" s="900"/>
    </row>
    <row r="246" spans="1:10" x14ac:dyDescent="0.2">
      <c r="A246" s="797" t="s">
        <v>893</v>
      </c>
      <c r="B246" s="388" t="s">
        <v>698</v>
      </c>
      <c r="C246" s="388" t="s">
        <v>307</v>
      </c>
      <c r="E246" s="389">
        <v>9400</v>
      </c>
      <c r="G246" s="389">
        <v>9400</v>
      </c>
      <c r="H246" s="390" t="s">
        <v>1040</v>
      </c>
      <c r="J246" s="900"/>
    </row>
    <row r="247" spans="1:10" x14ac:dyDescent="0.2">
      <c r="A247" s="797" t="s">
        <v>893</v>
      </c>
      <c r="B247" s="388" t="s">
        <v>698</v>
      </c>
      <c r="C247" s="388" t="s">
        <v>859</v>
      </c>
      <c r="E247" s="389">
        <v>9500</v>
      </c>
      <c r="G247" s="389">
        <v>9500</v>
      </c>
      <c r="H247" s="390" t="s">
        <v>1046</v>
      </c>
      <c r="J247" s="900"/>
    </row>
    <row r="248" spans="1:10" x14ac:dyDescent="0.2">
      <c r="A248" s="799" t="s">
        <v>893</v>
      </c>
      <c r="B248" s="88" t="s">
        <v>698</v>
      </c>
      <c r="C248" s="88" t="s">
        <v>308</v>
      </c>
      <c r="D248" s="89"/>
      <c r="E248" s="89">
        <v>18900</v>
      </c>
      <c r="F248" s="89"/>
      <c r="G248" s="478">
        <v>18900</v>
      </c>
      <c r="H248" s="90" t="s">
        <v>727</v>
      </c>
      <c r="I248" s="91"/>
      <c r="J248" s="900"/>
    </row>
    <row r="249" spans="1:10" x14ac:dyDescent="0.2">
      <c r="A249" s="797" t="s">
        <v>893</v>
      </c>
      <c r="B249" s="388" t="s">
        <v>840</v>
      </c>
      <c r="C249" s="388" t="s">
        <v>307</v>
      </c>
      <c r="E249" s="389">
        <v>23724</v>
      </c>
      <c r="G249" s="389">
        <v>23724</v>
      </c>
      <c r="H249" s="390" t="s">
        <v>1040</v>
      </c>
      <c r="J249" s="900"/>
    </row>
    <row r="250" spans="1:10" x14ac:dyDescent="0.2">
      <c r="A250" s="797" t="s">
        <v>893</v>
      </c>
      <c r="B250" s="388" t="s">
        <v>840</v>
      </c>
      <c r="C250" s="388" t="s">
        <v>883</v>
      </c>
      <c r="E250" s="389">
        <v>1000</v>
      </c>
      <c r="G250" s="389">
        <v>1000</v>
      </c>
      <c r="H250" s="390" t="s">
        <v>1041</v>
      </c>
      <c r="J250" s="900"/>
    </row>
    <row r="251" spans="1:10" x14ac:dyDescent="0.2">
      <c r="A251" s="797" t="s">
        <v>893</v>
      </c>
      <c r="B251" s="388" t="s">
        <v>840</v>
      </c>
      <c r="C251" s="388" t="s">
        <v>859</v>
      </c>
      <c r="E251" s="389">
        <v>13306</v>
      </c>
      <c r="G251" s="389">
        <v>13306</v>
      </c>
      <c r="H251" s="390" t="s">
        <v>1046</v>
      </c>
      <c r="J251" s="900"/>
    </row>
    <row r="252" spans="1:10" x14ac:dyDescent="0.2">
      <c r="A252" s="797" t="s">
        <v>893</v>
      </c>
      <c r="B252" s="388" t="s">
        <v>840</v>
      </c>
      <c r="C252" s="388" t="s">
        <v>1052</v>
      </c>
      <c r="E252" s="389">
        <v>124055</v>
      </c>
      <c r="G252" s="389">
        <v>124055</v>
      </c>
      <c r="H252" s="390" t="s">
        <v>1053</v>
      </c>
      <c r="J252" s="900"/>
    </row>
    <row r="253" spans="1:10" x14ac:dyDescent="0.2">
      <c r="A253" s="799" t="s">
        <v>893</v>
      </c>
      <c r="B253" s="88" t="s">
        <v>840</v>
      </c>
      <c r="C253" s="88" t="s">
        <v>308</v>
      </c>
      <c r="D253" s="89"/>
      <c r="E253" s="89">
        <v>162085</v>
      </c>
      <c r="F253" s="89"/>
      <c r="G253" s="658">
        <v>162085</v>
      </c>
      <c r="H253" s="90" t="s">
        <v>728</v>
      </c>
      <c r="I253" s="91"/>
      <c r="J253" s="900"/>
    </row>
    <row r="254" spans="1:10" x14ac:dyDescent="0.2">
      <c r="A254" s="801" t="s">
        <v>893</v>
      </c>
      <c r="B254" s="708" t="s">
        <v>343</v>
      </c>
      <c r="C254" s="708" t="s">
        <v>308</v>
      </c>
      <c r="D254" s="709"/>
      <c r="E254" s="709">
        <v>8801668.5800000001</v>
      </c>
      <c r="F254" s="709"/>
      <c r="G254" s="709">
        <v>8801668.5800000001</v>
      </c>
      <c r="H254" s="710" t="s">
        <v>896</v>
      </c>
      <c r="I254" s="193"/>
      <c r="J254" s="901"/>
    </row>
    <row r="255" spans="1:10" x14ac:dyDescent="0.2">
      <c r="A255" s="388" t="s">
        <v>897</v>
      </c>
      <c r="B255" s="388" t="s">
        <v>307</v>
      </c>
      <c r="C255" s="388" t="s">
        <v>484</v>
      </c>
      <c r="F255" s="389">
        <v>639810.36</v>
      </c>
      <c r="G255" s="389">
        <v>-639810.36</v>
      </c>
      <c r="H255" s="390" t="s">
        <v>1054</v>
      </c>
    </row>
    <row r="256" spans="1:10" x14ac:dyDescent="0.2">
      <c r="A256" s="88" t="s">
        <v>897</v>
      </c>
      <c r="B256" s="88" t="s">
        <v>307</v>
      </c>
      <c r="C256" s="88" t="s">
        <v>308</v>
      </c>
      <c r="D256" s="89"/>
      <c r="E256" s="89"/>
      <c r="F256" s="89">
        <v>639810.36</v>
      </c>
      <c r="G256" s="89">
        <v>-639810.36</v>
      </c>
      <c r="H256" s="90" t="s">
        <v>898</v>
      </c>
      <c r="I256" s="91"/>
    </row>
    <row r="257" spans="1:9" x14ac:dyDescent="0.2">
      <c r="A257" s="88" t="s">
        <v>897</v>
      </c>
      <c r="B257" s="88" t="s">
        <v>343</v>
      </c>
      <c r="C257" s="88" t="s">
        <v>308</v>
      </c>
      <c r="D257" s="89"/>
      <c r="E257" s="89"/>
      <c r="F257" s="89">
        <v>639810.36</v>
      </c>
      <c r="G257" s="89">
        <v>-639810.36</v>
      </c>
      <c r="H257" s="90" t="s">
        <v>899</v>
      </c>
      <c r="I257" s="91"/>
    </row>
    <row r="258" spans="1:9" x14ac:dyDescent="0.2">
      <c r="A258" s="388" t="s">
        <v>900</v>
      </c>
      <c r="B258" s="388" t="s">
        <v>307</v>
      </c>
      <c r="C258" s="388" t="s">
        <v>307</v>
      </c>
      <c r="E258" s="389">
        <v>4517000</v>
      </c>
      <c r="G258" s="389">
        <v>4517000</v>
      </c>
      <c r="H258" s="390" t="s">
        <v>1040</v>
      </c>
    </row>
    <row r="259" spans="1:9" x14ac:dyDescent="0.2">
      <c r="A259" s="388" t="s">
        <v>900</v>
      </c>
      <c r="B259" s="388" t="s">
        <v>307</v>
      </c>
      <c r="C259" s="388" t="s">
        <v>883</v>
      </c>
      <c r="E259" s="389">
        <v>583050</v>
      </c>
      <c r="G259" s="389">
        <v>583050</v>
      </c>
      <c r="H259" s="390" t="s">
        <v>1041</v>
      </c>
    </row>
    <row r="260" spans="1:9" x14ac:dyDescent="0.2">
      <c r="A260" s="388" t="s">
        <v>900</v>
      </c>
      <c r="B260" s="388" t="s">
        <v>307</v>
      </c>
      <c r="C260" s="388" t="s">
        <v>859</v>
      </c>
      <c r="E260" s="389">
        <v>3149000</v>
      </c>
      <c r="G260" s="389">
        <v>3149000</v>
      </c>
      <c r="H260" s="390" t="s">
        <v>1046</v>
      </c>
    </row>
    <row r="261" spans="1:9" x14ac:dyDescent="0.2">
      <c r="A261" s="88" t="s">
        <v>900</v>
      </c>
      <c r="B261" s="88" t="s">
        <v>307</v>
      </c>
      <c r="C261" s="88" t="s">
        <v>308</v>
      </c>
      <c r="D261" s="89"/>
      <c r="E261" s="89">
        <v>8249050</v>
      </c>
      <c r="F261" s="89"/>
      <c r="G261" s="89">
        <v>8249050</v>
      </c>
      <c r="H261" s="90" t="s">
        <v>901</v>
      </c>
      <c r="I261" s="91"/>
    </row>
    <row r="262" spans="1:9" x14ac:dyDescent="0.2">
      <c r="A262" s="388" t="s">
        <v>900</v>
      </c>
      <c r="B262" s="388" t="s">
        <v>319</v>
      </c>
      <c r="C262" s="388" t="s">
        <v>484</v>
      </c>
      <c r="E262" s="389">
        <v>1746111</v>
      </c>
      <c r="G262" s="389">
        <v>1746111</v>
      </c>
      <c r="H262" s="390" t="s">
        <v>1054</v>
      </c>
    </row>
    <row r="263" spans="1:9" x14ac:dyDescent="0.2">
      <c r="A263" s="88" t="s">
        <v>900</v>
      </c>
      <c r="B263" s="88" t="s">
        <v>319</v>
      </c>
      <c r="C263" s="88" t="s">
        <v>308</v>
      </c>
      <c r="D263" s="89"/>
      <c r="E263" s="89">
        <v>1746111</v>
      </c>
      <c r="F263" s="89"/>
      <c r="G263" s="89">
        <v>1746111</v>
      </c>
      <c r="H263" s="90" t="s">
        <v>902</v>
      </c>
      <c r="I263" s="91"/>
    </row>
    <row r="264" spans="1:9" x14ac:dyDescent="0.2">
      <c r="A264" s="388" t="s">
        <v>900</v>
      </c>
      <c r="B264" s="388" t="s">
        <v>347</v>
      </c>
      <c r="C264" s="388" t="s">
        <v>484</v>
      </c>
      <c r="E264" s="389">
        <v>505388.19</v>
      </c>
      <c r="G264" s="389">
        <v>505388.19</v>
      </c>
      <c r="H264" s="390" t="s">
        <v>1054</v>
      </c>
    </row>
    <row r="265" spans="1:9" x14ac:dyDescent="0.2">
      <c r="A265" s="88" t="s">
        <v>900</v>
      </c>
      <c r="B265" s="88" t="s">
        <v>347</v>
      </c>
      <c r="C265" s="88" t="s">
        <v>308</v>
      </c>
      <c r="D265" s="89"/>
      <c r="E265" s="89">
        <v>505388.19</v>
      </c>
      <c r="F265" s="89"/>
      <c r="G265" s="89">
        <v>505388.19</v>
      </c>
      <c r="H265" s="90" t="s">
        <v>903</v>
      </c>
      <c r="I265" s="91"/>
    </row>
    <row r="266" spans="1:9" x14ac:dyDescent="0.2">
      <c r="A266" s="388" t="s">
        <v>900</v>
      </c>
      <c r="B266" s="388" t="s">
        <v>822</v>
      </c>
      <c r="C266" s="388" t="s">
        <v>484</v>
      </c>
      <c r="E266" s="389">
        <v>37930.06</v>
      </c>
      <c r="G266" s="389">
        <v>37930.06</v>
      </c>
      <c r="H266" s="390" t="s">
        <v>1054</v>
      </c>
    </row>
    <row r="267" spans="1:9" x14ac:dyDescent="0.2">
      <c r="A267" s="88" t="s">
        <v>900</v>
      </c>
      <c r="B267" s="88" t="s">
        <v>822</v>
      </c>
      <c r="C267" s="88" t="s">
        <v>308</v>
      </c>
      <c r="D267" s="89"/>
      <c r="E267" s="89">
        <v>37930.06</v>
      </c>
      <c r="F267" s="89"/>
      <c r="G267" s="89">
        <v>37930.06</v>
      </c>
      <c r="H267" s="90" t="s">
        <v>731</v>
      </c>
      <c r="I267" s="91"/>
    </row>
    <row r="268" spans="1:9" x14ac:dyDescent="0.2">
      <c r="A268" s="88" t="s">
        <v>900</v>
      </c>
      <c r="B268" s="88" t="s">
        <v>343</v>
      </c>
      <c r="C268" s="88" t="s">
        <v>308</v>
      </c>
      <c r="D268" s="89"/>
      <c r="E268" s="89">
        <v>10538479.25</v>
      </c>
      <c r="F268" s="89"/>
      <c r="G268" s="89">
        <v>10538479.25</v>
      </c>
      <c r="H268" s="90" t="s">
        <v>904</v>
      </c>
      <c r="I268" s="91"/>
    </row>
    <row r="269" spans="1:9" x14ac:dyDescent="0.2">
      <c r="A269" s="388" t="s">
        <v>905</v>
      </c>
      <c r="B269" s="388" t="s">
        <v>307</v>
      </c>
      <c r="C269" s="388" t="s">
        <v>484</v>
      </c>
      <c r="F269" s="389">
        <v>798540.32</v>
      </c>
      <c r="G269" s="389">
        <v>-798540.32</v>
      </c>
      <c r="H269" s="390" t="s">
        <v>1054</v>
      </c>
    </row>
    <row r="270" spans="1:9" x14ac:dyDescent="0.2">
      <c r="A270" s="848" t="s">
        <v>905</v>
      </c>
      <c r="B270" s="849" t="s">
        <v>307</v>
      </c>
      <c r="C270" s="849" t="s">
        <v>308</v>
      </c>
      <c r="D270" s="850"/>
      <c r="E270" s="850"/>
      <c r="F270" s="850">
        <v>798540.32</v>
      </c>
      <c r="G270" s="850">
        <v>-798540.32</v>
      </c>
      <c r="H270" s="851" t="s">
        <v>732</v>
      </c>
      <c r="I270" s="91"/>
    </row>
    <row r="271" spans="1:9" x14ac:dyDescent="0.2">
      <c r="A271" s="797" t="s">
        <v>905</v>
      </c>
      <c r="B271" s="388" t="s">
        <v>319</v>
      </c>
      <c r="C271" s="388" t="s">
        <v>484</v>
      </c>
      <c r="F271" s="389">
        <v>212155</v>
      </c>
      <c r="G271" s="389">
        <v>-212155</v>
      </c>
      <c r="H271" s="798" t="s">
        <v>1054</v>
      </c>
    </row>
    <row r="272" spans="1:9" x14ac:dyDescent="0.2">
      <c r="A272" s="799" t="s">
        <v>905</v>
      </c>
      <c r="B272" s="88" t="s">
        <v>319</v>
      </c>
      <c r="C272" s="88" t="s">
        <v>308</v>
      </c>
      <c r="D272" s="89"/>
      <c r="E272" s="89"/>
      <c r="F272" s="89">
        <v>212155</v>
      </c>
      <c r="G272" s="89">
        <v>-212155</v>
      </c>
      <c r="H272" s="800" t="s">
        <v>733</v>
      </c>
      <c r="I272" s="91"/>
    </row>
    <row r="273" spans="1:12" x14ac:dyDescent="0.2">
      <c r="A273" s="799" t="s">
        <v>905</v>
      </c>
      <c r="B273" s="88" t="s">
        <v>343</v>
      </c>
      <c r="C273" s="88" t="s">
        <v>308</v>
      </c>
      <c r="D273" s="89"/>
      <c r="E273" s="89"/>
      <c r="F273" s="89">
        <v>1010695.32</v>
      </c>
      <c r="G273" s="402">
        <v>-1010695.32</v>
      </c>
      <c r="H273" s="800" t="s">
        <v>908</v>
      </c>
      <c r="I273" s="91"/>
    </row>
    <row r="274" spans="1:12" x14ac:dyDescent="0.2">
      <c r="A274" s="797" t="s">
        <v>909</v>
      </c>
      <c r="B274" s="388" t="s">
        <v>307</v>
      </c>
      <c r="C274" s="388" t="s">
        <v>484</v>
      </c>
      <c r="E274" s="389">
        <v>3457043.58</v>
      </c>
      <c r="G274" s="389">
        <v>3457043.58</v>
      </c>
      <c r="H274" s="798" t="s">
        <v>1054</v>
      </c>
      <c r="J274" t="s">
        <v>6599</v>
      </c>
    </row>
    <row r="275" spans="1:12" x14ac:dyDescent="0.2">
      <c r="A275" s="799" t="s">
        <v>909</v>
      </c>
      <c r="B275" s="88" t="s">
        <v>307</v>
      </c>
      <c r="C275" s="88" t="s">
        <v>308</v>
      </c>
      <c r="D275" s="89"/>
      <c r="E275" s="89">
        <v>3457043.58</v>
      </c>
      <c r="F275" s="89"/>
      <c r="G275" s="89">
        <v>3457043.58</v>
      </c>
      <c r="H275" s="800" t="s">
        <v>910</v>
      </c>
      <c r="I275" s="91"/>
      <c r="J275" s="489" t="s">
        <v>1124</v>
      </c>
      <c r="K275" t="s">
        <v>5954</v>
      </c>
      <c r="L275" t="s">
        <v>1125</v>
      </c>
    </row>
    <row r="276" spans="1:12" x14ac:dyDescent="0.2">
      <c r="A276" s="797" t="s">
        <v>909</v>
      </c>
      <c r="B276" s="388" t="s">
        <v>319</v>
      </c>
      <c r="C276" s="388" t="s">
        <v>484</v>
      </c>
      <c r="E276" s="389">
        <v>914865</v>
      </c>
      <c r="G276" s="389">
        <v>914865</v>
      </c>
      <c r="H276" s="798" t="s">
        <v>1054</v>
      </c>
      <c r="I276">
        <v>5</v>
      </c>
      <c r="J276" s="601">
        <f>-E275</f>
        <v>-3457043.58</v>
      </c>
      <c r="K276" s="94">
        <f>-E277-E281</f>
        <v>-993510.19</v>
      </c>
      <c r="L276" s="94">
        <f>-E279</f>
        <v>-2536086.59</v>
      </c>
    </row>
    <row r="277" spans="1:12" x14ac:dyDescent="0.2">
      <c r="A277" s="799" t="s">
        <v>909</v>
      </c>
      <c r="B277" s="88" t="s">
        <v>319</v>
      </c>
      <c r="C277" s="88" t="s">
        <v>308</v>
      </c>
      <c r="D277" s="89"/>
      <c r="E277" s="89">
        <v>914865</v>
      </c>
      <c r="F277" s="89"/>
      <c r="G277" s="89">
        <v>914865</v>
      </c>
      <c r="H277" s="800" t="s">
        <v>911</v>
      </c>
      <c r="I277">
        <v>6</v>
      </c>
      <c r="J277" s="863">
        <f>F568</f>
        <v>3408931.15</v>
      </c>
      <c r="K277" s="374">
        <f>F570+F574</f>
        <v>1067455.7</v>
      </c>
      <c r="L277" s="374">
        <f>F572</f>
        <v>2394317.5099999998</v>
      </c>
    </row>
    <row r="278" spans="1:12" x14ac:dyDescent="0.2">
      <c r="A278" s="797" t="s">
        <v>909</v>
      </c>
      <c r="B278" s="388" t="s">
        <v>347</v>
      </c>
      <c r="C278" s="388" t="s">
        <v>484</v>
      </c>
      <c r="E278" s="389">
        <v>2536086.59</v>
      </c>
      <c r="G278" s="389">
        <v>2536086.59</v>
      </c>
      <c r="H278" s="798" t="s">
        <v>1054</v>
      </c>
      <c r="J278" s="94">
        <f>SUM(J276:J277)</f>
        <v>-48112.430000000168</v>
      </c>
      <c r="K278" s="94">
        <f>SUM(K276:K277)</f>
        <v>73945.510000000009</v>
      </c>
      <c r="L278" s="94">
        <f>SUM(L276:L277)</f>
        <v>-141769.08000000007</v>
      </c>
    </row>
    <row r="279" spans="1:12" x14ac:dyDescent="0.2">
      <c r="A279" s="799" t="s">
        <v>909</v>
      </c>
      <c r="B279" s="88" t="s">
        <v>347</v>
      </c>
      <c r="C279" s="88" t="s">
        <v>308</v>
      </c>
      <c r="D279" s="89"/>
      <c r="E279" s="89">
        <v>2536086.59</v>
      </c>
      <c r="F279" s="89"/>
      <c r="G279" s="89">
        <v>2536086.59</v>
      </c>
      <c r="H279" s="800" t="s">
        <v>614</v>
      </c>
      <c r="I279" s="91"/>
    </row>
    <row r="280" spans="1:12" x14ac:dyDescent="0.2">
      <c r="A280" s="797" t="s">
        <v>909</v>
      </c>
      <c r="B280" s="388" t="s">
        <v>822</v>
      </c>
      <c r="C280" s="388" t="s">
        <v>484</v>
      </c>
      <c r="E280" s="389">
        <v>78645.19</v>
      </c>
      <c r="G280" s="389">
        <v>78645.19</v>
      </c>
      <c r="H280" s="798" t="s">
        <v>1054</v>
      </c>
      <c r="K280" s="94"/>
    </row>
    <row r="281" spans="1:12" x14ac:dyDescent="0.2">
      <c r="A281" s="799" t="s">
        <v>909</v>
      </c>
      <c r="B281" s="88" t="s">
        <v>822</v>
      </c>
      <c r="C281" s="88" t="s">
        <v>308</v>
      </c>
      <c r="D281" s="89"/>
      <c r="E281" s="89">
        <v>78645.19</v>
      </c>
      <c r="F281" s="89"/>
      <c r="G281" s="89">
        <v>78645.19</v>
      </c>
      <c r="H281" s="800" t="s">
        <v>1092</v>
      </c>
      <c r="I281" s="91"/>
    </row>
    <row r="282" spans="1:12" x14ac:dyDescent="0.2">
      <c r="A282" s="799" t="s">
        <v>909</v>
      </c>
      <c r="B282" s="88" t="s">
        <v>343</v>
      </c>
      <c r="C282" s="88" t="s">
        <v>308</v>
      </c>
      <c r="D282" s="89"/>
      <c r="E282" s="89">
        <v>6986640.3600000003</v>
      </c>
      <c r="F282" s="89"/>
      <c r="G282" s="89">
        <v>6986640.3600000003</v>
      </c>
      <c r="H282" s="800" t="s">
        <v>912</v>
      </c>
      <c r="I282" s="547">
        <f>G286</f>
        <v>-157237.35999999999</v>
      </c>
      <c r="J282" t="s">
        <v>5959</v>
      </c>
    </row>
    <row r="283" spans="1:12" x14ac:dyDescent="0.2">
      <c r="A283" s="797" t="s">
        <v>913</v>
      </c>
      <c r="B283" s="388" t="s">
        <v>307</v>
      </c>
      <c r="C283" s="388" t="s">
        <v>484</v>
      </c>
      <c r="F283" s="389">
        <v>214336.7</v>
      </c>
      <c r="G283" s="389">
        <v>-214336.7</v>
      </c>
      <c r="H283" s="798" t="s">
        <v>1054</v>
      </c>
      <c r="I283" s="91"/>
    </row>
    <row r="284" spans="1:12" x14ac:dyDescent="0.2">
      <c r="A284" s="799" t="s">
        <v>913</v>
      </c>
      <c r="B284" s="88" t="s">
        <v>307</v>
      </c>
      <c r="C284" s="88" t="s">
        <v>308</v>
      </c>
      <c r="D284" s="89"/>
      <c r="E284" s="89"/>
      <c r="F284" s="89">
        <v>214336.7</v>
      </c>
      <c r="G284" s="402">
        <v>-214336.7</v>
      </c>
      <c r="H284" s="800" t="s">
        <v>4676</v>
      </c>
    </row>
    <row r="285" spans="1:12" x14ac:dyDescent="0.2">
      <c r="A285" s="797" t="s">
        <v>913</v>
      </c>
      <c r="B285" s="388" t="s">
        <v>319</v>
      </c>
      <c r="C285" s="388" t="s">
        <v>484</v>
      </c>
      <c r="F285" s="389">
        <v>157237.35999999999</v>
      </c>
      <c r="G285" s="389">
        <v>-157237.35999999999</v>
      </c>
      <c r="H285" s="798" t="s">
        <v>1054</v>
      </c>
      <c r="I285" s="404">
        <f>G273+G284</f>
        <v>-1225032.02</v>
      </c>
      <c r="J285" t="s">
        <v>5960</v>
      </c>
    </row>
    <row r="286" spans="1:12" x14ac:dyDescent="0.2">
      <c r="A286" s="799" t="s">
        <v>913</v>
      </c>
      <c r="B286" s="88" t="s">
        <v>319</v>
      </c>
      <c r="C286" s="88" t="s">
        <v>308</v>
      </c>
      <c r="D286" s="89"/>
      <c r="E286" s="89"/>
      <c r="F286" s="89">
        <v>157237.35999999999</v>
      </c>
      <c r="G286" s="658">
        <v>-157237.35999999999</v>
      </c>
      <c r="H286" s="800" t="s">
        <v>4677</v>
      </c>
      <c r="I286" s="91"/>
    </row>
    <row r="287" spans="1:12" x14ac:dyDescent="0.2">
      <c r="A287" s="801" t="s">
        <v>913</v>
      </c>
      <c r="B287" s="708" t="s">
        <v>343</v>
      </c>
      <c r="C287" s="708" t="s">
        <v>308</v>
      </c>
      <c r="D287" s="709"/>
      <c r="E287" s="709"/>
      <c r="F287" s="709">
        <v>371574.06</v>
      </c>
      <c r="G287" s="709">
        <v>-371574.06</v>
      </c>
      <c r="H287" s="802" t="s">
        <v>915</v>
      </c>
      <c r="I287" s="91"/>
    </row>
    <row r="288" spans="1:12" x14ac:dyDescent="0.2">
      <c r="A288" s="388" t="s">
        <v>919</v>
      </c>
      <c r="B288" s="388" t="s">
        <v>307</v>
      </c>
      <c r="C288" s="388" t="s">
        <v>484</v>
      </c>
      <c r="E288" s="389">
        <v>562857.18000000005</v>
      </c>
      <c r="G288" s="389">
        <v>562857.18000000005</v>
      </c>
      <c r="H288" s="390" t="s">
        <v>1054</v>
      </c>
    </row>
    <row r="289" spans="1:9" x14ac:dyDescent="0.2">
      <c r="A289" s="88" t="s">
        <v>919</v>
      </c>
      <c r="B289" s="88" t="s">
        <v>307</v>
      </c>
      <c r="C289" s="88" t="s">
        <v>308</v>
      </c>
      <c r="D289" s="89"/>
      <c r="E289" s="89">
        <v>562857.18000000005</v>
      </c>
      <c r="F289" s="89"/>
      <c r="G289" s="89">
        <v>562857.18000000005</v>
      </c>
      <c r="H289" s="90" t="s">
        <v>935</v>
      </c>
      <c r="I289" s="91"/>
    </row>
    <row r="290" spans="1:9" x14ac:dyDescent="0.2">
      <c r="A290" s="388" t="s">
        <v>919</v>
      </c>
      <c r="B290" s="388" t="s">
        <v>364</v>
      </c>
      <c r="C290" s="388" t="s">
        <v>883</v>
      </c>
      <c r="E290" s="389">
        <v>7778</v>
      </c>
      <c r="G290" s="389">
        <v>7778</v>
      </c>
      <c r="H290" s="390" t="s">
        <v>1041</v>
      </c>
    </row>
    <row r="291" spans="1:9" x14ac:dyDescent="0.2">
      <c r="A291" s="388" t="s">
        <v>919</v>
      </c>
      <c r="B291" s="388" t="s">
        <v>364</v>
      </c>
      <c r="C291" s="388" t="s">
        <v>347</v>
      </c>
      <c r="E291" s="389">
        <v>5336.1</v>
      </c>
      <c r="G291" s="389">
        <v>5336.1</v>
      </c>
      <c r="H291" s="390" t="s">
        <v>1042</v>
      </c>
    </row>
    <row r="292" spans="1:9" x14ac:dyDescent="0.2">
      <c r="A292" s="388" t="s">
        <v>919</v>
      </c>
      <c r="B292" s="388" t="s">
        <v>364</v>
      </c>
      <c r="C292" s="388" t="s">
        <v>484</v>
      </c>
      <c r="E292" s="389">
        <v>514139.4</v>
      </c>
      <c r="G292" s="389">
        <v>514139.4</v>
      </c>
      <c r="H292" s="390" t="s">
        <v>1054</v>
      </c>
    </row>
    <row r="293" spans="1:9" x14ac:dyDescent="0.2">
      <c r="A293" s="88" t="s">
        <v>919</v>
      </c>
      <c r="B293" s="88" t="s">
        <v>364</v>
      </c>
      <c r="C293" s="88" t="s">
        <v>308</v>
      </c>
      <c r="D293" s="89"/>
      <c r="E293" s="89">
        <v>527253.5</v>
      </c>
      <c r="F293" s="89"/>
      <c r="G293" s="89">
        <v>527253.5</v>
      </c>
      <c r="H293" s="90" t="s">
        <v>936</v>
      </c>
      <c r="I293" s="91"/>
    </row>
    <row r="294" spans="1:9" x14ac:dyDescent="0.2">
      <c r="A294" s="388" t="s">
        <v>919</v>
      </c>
      <c r="B294" s="388" t="s">
        <v>380</v>
      </c>
      <c r="C294" s="388" t="s">
        <v>484</v>
      </c>
      <c r="E294" s="389">
        <v>33979</v>
      </c>
      <c r="G294" s="389">
        <v>33979</v>
      </c>
      <c r="H294" s="390" t="s">
        <v>1054</v>
      </c>
    </row>
    <row r="295" spans="1:9" x14ac:dyDescent="0.2">
      <c r="A295" s="88" t="s">
        <v>919</v>
      </c>
      <c r="B295" s="88" t="s">
        <v>380</v>
      </c>
      <c r="C295" s="88" t="s">
        <v>308</v>
      </c>
      <c r="D295" s="89"/>
      <c r="E295" s="89">
        <v>33979</v>
      </c>
      <c r="F295" s="89"/>
      <c r="G295" s="89">
        <v>33979</v>
      </c>
      <c r="H295" s="90" t="s">
        <v>1297</v>
      </c>
      <c r="I295" s="91"/>
    </row>
    <row r="296" spans="1:9" x14ac:dyDescent="0.2">
      <c r="A296" s="388" t="s">
        <v>919</v>
      </c>
      <c r="B296" s="388" t="s">
        <v>1298</v>
      </c>
      <c r="C296" s="388" t="s">
        <v>484</v>
      </c>
      <c r="E296" s="389">
        <v>165029.43</v>
      </c>
      <c r="G296" s="389">
        <v>165029.43</v>
      </c>
      <c r="H296" s="390" t="s">
        <v>1054</v>
      </c>
    </row>
    <row r="297" spans="1:9" x14ac:dyDescent="0.2">
      <c r="A297" s="88" t="s">
        <v>919</v>
      </c>
      <c r="B297" s="88" t="s">
        <v>1298</v>
      </c>
      <c r="C297" s="88" t="s">
        <v>308</v>
      </c>
      <c r="D297" s="89"/>
      <c r="E297" s="89">
        <v>165029.43</v>
      </c>
      <c r="F297" s="89"/>
      <c r="G297" s="89">
        <v>165029.43</v>
      </c>
      <c r="H297" s="90" t="s">
        <v>5369</v>
      </c>
      <c r="I297" s="91"/>
    </row>
    <row r="298" spans="1:9" x14ac:dyDescent="0.2">
      <c r="A298" s="388" t="s">
        <v>919</v>
      </c>
      <c r="B298" s="388" t="s">
        <v>347</v>
      </c>
      <c r="C298" s="388" t="s">
        <v>307</v>
      </c>
      <c r="E298" s="389">
        <v>1441747.89</v>
      </c>
      <c r="G298" s="389">
        <v>1441747.89</v>
      </c>
      <c r="H298" s="390" t="s">
        <v>1040</v>
      </c>
    </row>
    <row r="299" spans="1:9" x14ac:dyDescent="0.2">
      <c r="A299" s="388" t="s">
        <v>919</v>
      </c>
      <c r="B299" s="388" t="s">
        <v>347</v>
      </c>
      <c r="C299" s="388" t="s">
        <v>883</v>
      </c>
      <c r="E299" s="389">
        <v>354833.16</v>
      </c>
      <c r="G299" s="389">
        <v>354833.16</v>
      </c>
      <c r="H299" s="390" t="s">
        <v>1041</v>
      </c>
    </row>
    <row r="300" spans="1:9" x14ac:dyDescent="0.2">
      <c r="A300" s="388" t="s">
        <v>919</v>
      </c>
      <c r="B300" s="388" t="s">
        <v>347</v>
      </c>
      <c r="C300" s="388" t="s">
        <v>1043</v>
      </c>
      <c r="E300" s="389">
        <v>856.1</v>
      </c>
      <c r="G300" s="389">
        <v>856.1</v>
      </c>
      <c r="H300" s="390" t="s">
        <v>1044</v>
      </c>
    </row>
    <row r="301" spans="1:9" x14ac:dyDescent="0.2">
      <c r="A301" s="388" t="s">
        <v>919</v>
      </c>
      <c r="B301" s="388" t="s">
        <v>347</v>
      </c>
      <c r="C301" s="388" t="s">
        <v>6635</v>
      </c>
      <c r="E301" s="389">
        <v>934.12</v>
      </c>
      <c r="G301" s="389">
        <v>934.12</v>
      </c>
      <c r="H301" s="390" t="s">
        <v>6636</v>
      </c>
    </row>
    <row r="302" spans="1:9" x14ac:dyDescent="0.2">
      <c r="A302" s="88" t="s">
        <v>919</v>
      </c>
      <c r="B302" s="88" t="s">
        <v>347</v>
      </c>
      <c r="C302" s="88" t="s">
        <v>308</v>
      </c>
      <c r="D302" s="89"/>
      <c r="E302" s="89">
        <v>1798371.27</v>
      </c>
      <c r="F302" s="89"/>
      <c r="G302" s="89">
        <v>1798371.27</v>
      </c>
      <c r="H302" s="90" t="s">
        <v>735</v>
      </c>
      <c r="I302" s="91"/>
    </row>
    <row r="303" spans="1:9" x14ac:dyDescent="0.2">
      <c r="A303" s="388" t="s">
        <v>919</v>
      </c>
      <c r="B303" s="388" t="s">
        <v>394</v>
      </c>
      <c r="C303" s="388" t="s">
        <v>307</v>
      </c>
      <c r="E303" s="389">
        <v>490951.67</v>
      </c>
      <c r="G303" s="389">
        <v>490951.67</v>
      </c>
      <c r="H303" s="390" t="s">
        <v>1040</v>
      </c>
    </row>
    <row r="304" spans="1:9" x14ac:dyDescent="0.2">
      <c r="A304" s="88" t="s">
        <v>919</v>
      </c>
      <c r="B304" s="88" t="s">
        <v>394</v>
      </c>
      <c r="C304" s="88" t="s">
        <v>308</v>
      </c>
      <c r="D304" s="89"/>
      <c r="E304" s="89">
        <v>490951.67</v>
      </c>
      <c r="F304" s="89"/>
      <c r="G304" s="89">
        <v>490951.67</v>
      </c>
      <c r="H304" s="90" t="s">
        <v>736</v>
      </c>
      <c r="I304" s="91"/>
    </row>
    <row r="305" spans="1:9" x14ac:dyDescent="0.2">
      <c r="A305" s="388" t="s">
        <v>919</v>
      </c>
      <c r="B305" s="388" t="s">
        <v>576</v>
      </c>
      <c r="C305" s="388" t="s">
        <v>307</v>
      </c>
      <c r="E305" s="389">
        <v>5000</v>
      </c>
      <c r="G305" s="389">
        <v>5000</v>
      </c>
      <c r="H305" s="390" t="s">
        <v>1040</v>
      </c>
    </row>
    <row r="306" spans="1:9" x14ac:dyDescent="0.2">
      <c r="A306" s="388" t="s">
        <v>919</v>
      </c>
      <c r="B306" s="388" t="s">
        <v>576</v>
      </c>
      <c r="C306" s="388" t="s">
        <v>883</v>
      </c>
      <c r="E306" s="389">
        <v>53998</v>
      </c>
      <c r="G306" s="389">
        <v>53998</v>
      </c>
      <c r="H306" s="390" t="s">
        <v>1041</v>
      </c>
    </row>
    <row r="307" spans="1:9" x14ac:dyDescent="0.2">
      <c r="A307" s="88" t="s">
        <v>919</v>
      </c>
      <c r="B307" s="88" t="s">
        <v>576</v>
      </c>
      <c r="C307" s="88" t="s">
        <v>308</v>
      </c>
      <c r="D307" s="89"/>
      <c r="E307" s="89">
        <v>58998</v>
      </c>
      <c r="F307" s="89"/>
      <c r="G307" s="89">
        <v>58998</v>
      </c>
      <c r="H307" s="90" t="s">
        <v>737</v>
      </c>
      <c r="I307" s="91"/>
    </row>
    <row r="308" spans="1:9" x14ac:dyDescent="0.2">
      <c r="A308" s="388" t="s">
        <v>919</v>
      </c>
      <c r="B308" s="388" t="s">
        <v>698</v>
      </c>
      <c r="C308" s="388" t="s">
        <v>307</v>
      </c>
      <c r="E308" s="389">
        <v>2594.04</v>
      </c>
      <c r="G308" s="389">
        <v>2594.04</v>
      </c>
      <c r="H308" s="390" t="s">
        <v>1040</v>
      </c>
    </row>
    <row r="309" spans="1:9" x14ac:dyDescent="0.2">
      <c r="A309" s="88" t="s">
        <v>919</v>
      </c>
      <c r="B309" s="88" t="s">
        <v>698</v>
      </c>
      <c r="C309" s="88" t="s">
        <v>308</v>
      </c>
      <c r="D309" s="89"/>
      <c r="E309" s="89">
        <v>2594.04</v>
      </c>
      <c r="F309" s="89"/>
      <c r="G309" s="89">
        <v>2594.04</v>
      </c>
      <c r="H309" s="90" t="s">
        <v>739</v>
      </c>
      <c r="I309" s="91"/>
    </row>
    <row r="310" spans="1:9" x14ac:dyDescent="0.2">
      <c r="A310" s="388" t="s">
        <v>919</v>
      </c>
      <c r="B310" s="388" t="s">
        <v>840</v>
      </c>
      <c r="C310" s="388" t="s">
        <v>307</v>
      </c>
      <c r="E310" s="389">
        <v>1604.33</v>
      </c>
      <c r="G310" s="389">
        <v>1604.33</v>
      </c>
      <c r="H310" s="390" t="s">
        <v>1040</v>
      </c>
    </row>
    <row r="311" spans="1:9" x14ac:dyDescent="0.2">
      <c r="A311" s="388" t="s">
        <v>919</v>
      </c>
      <c r="B311" s="388" t="s">
        <v>840</v>
      </c>
      <c r="C311" s="388" t="s">
        <v>883</v>
      </c>
      <c r="E311" s="389">
        <v>200</v>
      </c>
      <c r="G311" s="389">
        <v>200</v>
      </c>
      <c r="H311" s="390" t="s">
        <v>1041</v>
      </c>
    </row>
    <row r="312" spans="1:9" x14ac:dyDescent="0.2">
      <c r="A312" s="88" t="s">
        <v>919</v>
      </c>
      <c r="B312" s="88" t="s">
        <v>840</v>
      </c>
      <c r="C312" s="88" t="s">
        <v>308</v>
      </c>
      <c r="D312" s="89"/>
      <c r="E312" s="89">
        <v>1804.33</v>
      </c>
      <c r="F312" s="89"/>
      <c r="G312" s="89">
        <v>1804.33</v>
      </c>
      <c r="H312" s="90" t="s">
        <v>740</v>
      </c>
      <c r="I312" s="91"/>
    </row>
    <row r="313" spans="1:9" x14ac:dyDescent="0.2">
      <c r="A313" s="388" t="s">
        <v>919</v>
      </c>
      <c r="B313" s="388" t="s">
        <v>678</v>
      </c>
      <c r="C313" s="388" t="s">
        <v>484</v>
      </c>
      <c r="E313" s="389">
        <v>250401</v>
      </c>
      <c r="F313" s="389">
        <v>220045</v>
      </c>
      <c r="G313" s="389">
        <v>30356</v>
      </c>
      <c r="H313" s="390" t="s">
        <v>1054</v>
      </c>
    </row>
    <row r="314" spans="1:9" x14ac:dyDescent="0.2">
      <c r="A314" s="88" t="s">
        <v>919</v>
      </c>
      <c r="B314" s="88" t="s">
        <v>678</v>
      </c>
      <c r="C314" s="88" t="s">
        <v>308</v>
      </c>
      <c r="D314" s="89"/>
      <c r="E314" s="89">
        <v>250401</v>
      </c>
      <c r="F314" s="89">
        <v>220045</v>
      </c>
      <c r="G314" s="89">
        <v>30356</v>
      </c>
      <c r="H314" s="90" t="s">
        <v>5465</v>
      </c>
      <c r="I314" s="91"/>
    </row>
    <row r="315" spans="1:9" x14ac:dyDescent="0.2">
      <c r="A315" s="88" t="s">
        <v>919</v>
      </c>
      <c r="B315" s="88" t="s">
        <v>343</v>
      </c>
      <c r="C315" s="88" t="s">
        <v>308</v>
      </c>
      <c r="D315" s="89"/>
      <c r="E315" s="89">
        <v>3892239.42</v>
      </c>
      <c r="F315" s="89">
        <v>220045</v>
      </c>
      <c r="G315" s="89">
        <v>3672194.42</v>
      </c>
      <c r="H315" s="90" t="s">
        <v>937</v>
      </c>
      <c r="I315" s="91"/>
    </row>
    <row r="316" spans="1:9" x14ac:dyDescent="0.2">
      <c r="A316" s="388" t="s">
        <v>938</v>
      </c>
      <c r="B316" s="388" t="s">
        <v>307</v>
      </c>
      <c r="C316" s="388" t="s">
        <v>484</v>
      </c>
      <c r="E316" s="389">
        <v>138560.04999999999</v>
      </c>
      <c r="G316" s="389">
        <v>138560.04999999999</v>
      </c>
      <c r="H316" s="390" t="s">
        <v>1054</v>
      </c>
    </row>
    <row r="317" spans="1:9" x14ac:dyDescent="0.2">
      <c r="A317" s="88" t="s">
        <v>938</v>
      </c>
      <c r="B317" s="88" t="s">
        <v>307</v>
      </c>
      <c r="C317" s="88" t="s">
        <v>308</v>
      </c>
      <c r="D317" s="89"/>
      <c r="E317" s="89">
        <v>138560.04999999999</v>
      </c>
      <c r="F317" s="89"/>
      <c r="G317" s="421">
        <v>138560.04999999999</v>
      </c>
      <c r="H317" s="90" t="s">
        <v>939</v>
      </c>
      <c r="I317" s="91"/>
    </row>
    <row r="318" spans="1:9" x14ac:dyDescent="0.2">
      <c r="A318" s="388" t="s">
        <v>938</v>
      </c>
      <c r="B318" s="388" t="s">
        <v>315</v>
      </c>
      <c r="C318" s="388" t="s">
        <v>484</v>
      </c>
      <c r="E318" s="389">
        <v>88266</v>
      </c>
      <c r="G318" s="389">
        <v>88266</v>
      </c>
      <c r="H318" s="390" t="s">
        <v>1054</v>
      </c>
    </row>
    <row r="319" spans="1:9" x14ac:dyDescent="0.2">
      <c r="A319" s="88" t="s">
        <v>938</v>
      </c>
      <c r="B319" s="88" t="s">
        <v>315</v>
      </c>
      <c r="C319" s="88" t="s">
        <v>308</v>
      </c>
      <c r="D319" s="89"/>
      <c r="E319" s="89">
        <v>88266</v>
      </c>
      <c r="F319" s="89"/>
      <c r="G319" s="421">
        <v>88266</v>
      </c>
      <c r="H319" s="90" t="s">
        <v>946</v>
      </c>
      <c r="I319" s="91"/>
    </row>
    <row r="320" spans="1:9" x14ac:dyDescent="0.2">
      <c r="A320" s="388" t="s">
        <v>938</v>
      </c>
      <c r="B320" s="388" t="s">
        <v>380</v>
      </c>
      <c r="C320" s="388" t="s">
        <v>484</v>
      </c>
      <c r="E320" s="389">
        <v>41605.699999999997</v>
      </c>
      <c r="G320" s="389">
        <v>41605.699999999997</v>
      </c>
      <c r="H320" s="390" t="s">
        <v>1054</v>
      </c>
    </row>
    <row r="321" spans="1:9" x14ac:dyDescent="0.2">
      <c r="A321" s="88" t="s">
        <v>938</v>
      </c>
      <c r="B321" s="88" t="s">
        <v>380</v>
      </c>
      <c r="C321" s="88" t="s">
        <v>308</v>
      </c>
      <c r="D321" s="89"/>
      <c r="E321" s="89">
        <v>41605.699999999997</v>
      </c>
      <c r="F321" s="89"/>
      <c r="G321" s="421">
        <v>41605.699999999997</v>
      </c>
      <c r="H321" s="90" t="s">
        <v>940</v>
      </c>
      <c r="I321" s="91"/>
    </row>
    <row r="322" spans="1:9" x14ac:dyDescent="0.2">
      <c r="A322" s="388" t="s">
        <v>938</v>
      </c>
      <c r="B322" s="388" t="s">
        <v>382</v>
      </c>
      <c r="C322" s="388" t="s">
        <v>484</v>
      </c>
      <c r="E322" s="389">
        <v>140203</v>
      </c>
      <c r="G322" s="389">
        <v>140203</v>
      </c>
      <c r="H322" s="390" t="s">
        <v>1054</v>
      </c>
    </row>
    <row r="323" spans="1:9" x14ac:dyDescent="0.2">
      <c r="A323" s="88" t="s">
        <v>938</v>
      </c>
      <c r="B323" s="88" t="s">
        <v>382</v>
      </c>
      <c r="C323" s="88" t="s">
        <v>308</v>
      </c>
      <c r="D323" s="89"/>
      <c r="E323" s="89">
        <v>140203</v>
      </c>
      <c r="F323" s="89"/>
      <c r="G323" s="421">
        <v>140203</v>
      </c>
      <c r="H323" s="90" t="s">
        <v>4678</v>
      </c>
      <c r="I323" s="422">
        <f>G325+G323+G321+G319+G317</f>
        <v>415101.75</v>
      </c>
    </row>
    <row r="324" spans="1:9" x14ac:dyDescent="0.2">
      <c r="A324" s="388" t="s">
        <v>938</v>
      </c>
      <c r="B324" s="388" t="s">
        <v>384</v>
      </c>
      <c r="C324" s="388" t="s">
        <v>484</v>
      </c>
      <c r="E324" s="389">
        <v>6467</v>
      </c>
      <c r="G324" s="389">
        <v>6467</v>
      </c>
      <c r="H324" s="390" t="s">
        <v>1054</v>
      </c>
    </row>
    <row r="325" spans="1:9" x14ac:dyDescent="0.2">
      <c r="A325" s="88" t="s">
        <v>938</v>
      </c>
      <c r="B325" s="88" t="s">
        <v>384</v>
      </c>
      <c r="C325" s="88" t="s">
        <v>308</v>
      </c>
      <c r="D325" s="89"/>
      <c r="E325" s="89">
        <v>6467</v>
      </c>
      <c r="F325" s="89"/>
      <c r="G325" s="421">
        <v>6467</v>
      </c>
      <c r="H325" s="90" t="s">
        <v>944</v>
      </c>
      <c r="I325" s="91"/>
    </row>
    <row r="326" spans="1:9" x14ac:dyDescent="0.2">
      <c r="A326" s="388" t="s">
        <v>938</v>
      </c>
      <c r="B326" s="388" t="s">
        <v>319</v>
      </c>
      <c r="C326" s="388" t="s">
        <v>484</v>
      </c>
      <c r="E326" s="389">
        <v>313616</v>
      </c>
      <c r="G326" s="389">
        <v>313616</v>
      </c>
      <c r="H326" s="390" t="s">
        <v>1054</v>
      </c>
    </row>
    <row r="327" spans="1:9" x14ac:dyDescent="0.2">
      <c r="A327" s="88" t="s">
        <v>938</v>
      </c>
      <c r="B327" s="88" t="s">
        <v>319</v>
      </c>
      <c r="C327" s="88" t="s">
        <v>308</v>
      </c>
      <c r="D327" s="89"/>
      <c r="E327" s="89">
        <v>313616</v>
      </c>
      <c r="F327" s="89"/>
      <c r="G327" s="429">
        <v>313616</v>
      </c>
      <c r="H327" s="90" t="s">
        <v>941</v>
      </c>
      <c r="I327" s="430">
        <f>G327+G329</f>
        <v>1019360</v>
      </c>
    </row>
    <row r="328" spans="1:9" x14ac:dyDescent="0.2">
      <c r="A328" s="388" t="s">
        <v>938</v>
      </c>
      <c r="B328" s="388" t="s">
        <v>326</v>
      </c>
      <c r="C328" s="388" t="s">
        <v>484</v>
      </c>
      <c r="E328" s="389">
        <v>705744</v>
      </c>
      <c r="G328" s="389">
        <v>705744</v>
      </c>
      <c r="H328" s="390" t="s">
        <v>1054</v>
      </c>
    </row>
    <row r="329" spans="1:9" x14ac:dyDescent="0.2">
      <c r="A329" s="88" t="s">
        <v>938</v>
      </c>
      <c r="B329" s="88" t="s">
        <v>326</v>
      </c>
      <c r="C329" s="88" t="s">
        <v>308</v>
      </c>
      <c r="D329" s="89"/>
      <c r="E329" s="89">
        <v>705744</v>
      </c>
      <c r="F329" s="89"/>
      <c r="G329" s="429">
        <v>705744</v>
      </c>
      <c r="H329" s="90" t="s">
        <v>942</v>
      </c>
      <c r="I329" s="91"/>
    </row>
    <row r="330" spans="1:9" x14ac:dyDescent="0.2">
      <c r="A330" s="388" t="s">
        <v>938</v>
      </c>
      <c r="B330" s="388" t="s">
        <v>347</v>
      </c>
      <c r="C330" s="388" t="s">
        <v>484</v>
      </c>
      <c r="E330" s="389">
        <v>75235.399999999994</v>
      </c>
      <c r="G330" s="389">
        <v>75235.399999999994</v>
      </c>
      <c r="H330" s="390" t="s">
        <v>1054</v>
      </c>
    </row>
    <row r="331" spans="1:9" x14ac:dyDescent="0.2">
      <c r="A331" s="88" t="s">
        <v>938</v>
      </c>
      <c r="B331" s="88" t="s">
        <v>347</v>
      </c>
      <c r="C331" s="88" t="s">
        <v>308</v>
      </c>
      <c r="D331" s="89"/>
      <c r="E331" s="89">
        <v>75235.399999999994</v>
      </c>
      <c r="F331" s="89"/>
      <c r="G331" s="576">
        <v>75235.399999999994</v>
      </c>
      <c r="H331" s="90" t="s">
        <v>943</v>
      </c>
      <c r="I331" s="859">
        <f>G331+G333+G335+G338</f>
        <v>358631.04000000004</v>
      </c>
    </row>
    <row r="332" spans="1:9" x14ac:dyDescent="0.2">
      <c r="A332" s="388" t="s">
        <v>938</v>
      </c>
      <c r="B332" s="388" t="s">
        <v>576</v>
      </c>
      <c r="C332" s="388" t="s">
        <v>484</v>
      </c>
      <c r="E332" s="389">
        <v>17533</v>
      </c>
      <c r="G332" s="389">
        <v>17533</v>
      </c>
      <c r="H332" s="390" t="s">
        <v>1054</v>
      </c>
    </row>
    <row r="333" spans="1:9" x14ac:dyDescent="0.2">
      <c r="A333" s="88" t="s">
        <v>938</v>
      </c>
      <c r="B333" s="88" t="s">
        <v>576</v>
      </c>
      <c r="C333" s="88" t="s">
        <v>308</v>
      </c>
      <c r="D333" s="89"/>
      <c r="E333" s="89">
        <v>17533</v>
      </c>
      <c r="F333" s="89"/>
      <c r="G333" s="576">
        <v>17533</v>
      </c>
      <c r="H333" s="90" t="s">
        <v>4679</v>
      </c>
      <c r="I333" s="91"/>
    </row>
    <row r="334" spans="1:9" x14ac:dyDescent="0.2">
      <c r="A334" s="388" t="s">
        <v>938</v>
      </c>
      <c r="B334" s="388" t="s">
        <v>4680</v>
      </c>
      <c r="C334" s="388" t="s">
        <v>484</v>
      </c>
      <c r="E334" s="389">
        <v>122899.04</v>
      </c>
      <c r="G334" s="389">
        <v>122899.04</v>
      </c>
      <c r="H334" s="390" t="s">
        <v>1054</v>
      </c>
    </row>
    <row r="335" spans="1:9" x14ac:dyDescent="0.2">
      <c r="A335" s="88" t="s">
        <v>938</v>
      </c>
      <c r="B335" s="88" t="s">
        <v>4680</v>
      </c>
      <c r="C335" s="88" t="s">
        <v>308</v>
      </c>
      <c r="D335" s="89"/>
      <c r="E335" s="89">
        <v>122899.04</v>
      </c>
      <c r="F335" s="89"/>
      <c r="G335" s="576">
        <v>122899.04</v>
      </c>
      <c r="H335" s="90" t="s">
        <v>972</v>
      </c>
      <c r="I335" s="91"/>
    </row>
    <row r="336" spans="1:9" x14ac:dyDescent="0.2">
      <c r="A336" s="388" t="s">
        <v>938</v>
      </c>
      <c r="B336" s="388" t="s">
        <v>945</v>
      </c>
      <c r="C336" s="388" t="s">
        <v>840</v>
      </c>
      <c r="E336" s="389">
        <v>89811</v>
      </c>
      <c r="G336" s="389">
        <v>89811</v>
      </c>
      <c r="H336" s="390" t="s">
        <v>1051</v>
      </c>
    </row>
    <row r="337" spans="1:9" x14ac:dyDescent="0.2">
      <c r="A337" s="388" t="s">
        <v>938</v>
      </c>
      <c r="B337" s="388" t="s">
        <v>945</v>
      </c>
      <c r="C337" s="388" t="s">
        <v>484</v>
      </c>
      <c r="E337" s="389">
        <v>53152.6</v>
      </c>
      <c r="G337" s="389">
        <v>53152.6</v>
      </c>
      <c r="H337" s="390" t="s">
        <v>1054</v>
      </c>
    </row>
    <row r="338" spans="1:9" x14ac:dyDescent="0.2">
      <c r="A338" s="88" t="s">
        <v>938</v>
      </c>
      <c r="B338" s="88" t="s">
        <v>945</v>
      </c>
      <c r="C338" s="88" t="s">
        <v>308</v>
      </c>
      <c r="D338" s="89"/>
      <c r="E338" s="89">
        <v>142963.6</v>
      </c>
      <c r="F338" s="89"/>
      <c r="G338" s="576">
        <v>142963.6</v>
      </c>
      <c r="H338" s="90" t="s">
        <v>974</v>
      </c>
      <c r="I338" s="91"/>
    </row>
    <row r="339" spans="1:9" x14ac:dyDescent="0.2">
      <c r="A339" s="388" t="s">
        <v>938</v>
      </c>
      <c r="B339" s="388" t="s">
        <v>947</v>
      </c>
      <c r="C339" s="388" t="s">
        <v>484</v>
      </c>
      <c r="E339" s="389">
        <v>1428056.6</v>
      </c>
      <c r="G339" s="389">
        <v>1428056.6</v>
      </c>
      <c r="H339" s="390" t="s">
        <v>1054</v>
      </c>
    </row>
    <row r="340" spans="1:9" x14ac:dyDescent="0.2">
      <c r="A340" s="88" t="s">
        <v>938</v>
      </c>
      <c r="B340" s="88" t="s">
        <v>947</v>
      </c>
      <c r="C340" s="88" t="s">
        <v>308</v>
      </c>
      <c r="D340" s="89"/>
      <c r="E340" s="89">
        <v>1428056.6</v>
      </c>
      <c r="F340" s="89"/>
      <c r="G340" s="891">
        <v>1428056.6</v>
      </c>
      <c r="H340" s="90" t="s">
        <v>741</v>
      </c>
      <c r="I340" s="894">
        <f>G340</f>
        <v>1428056.6</v>
      </c>
    </row>
    <row r="341" spans="1:9" x14ac:dyDescent="0.2">
      <c r="A341" s="388" t="s">
        <v>938</v>
      </c>
      <c r="B341" s="388" t="s">
        <v>336</v>
      </c>
      <c r="C341" s="388" t="s">
        <v>484</v>
      </c>
      <c r="E341" s="389">
        <v>1163623.6299999999</v>
      </c>
      <c r="G341" s="389">
        <v>1163623.6299999999</v>
      </c>
      <c r="H341" s="390" t="s">
        <v>1054</v>
      </c>
    </row>
    <row r="342" spans="1:9" x14ac:dyDescent="0.2">
      <c r="A342" s="88" t="s">
        <v>938</v>
      </c>
      <c r="B342" s="88" t="s">
        <v>336</v>
      </c>
      <c r="C342" s="88" t="s">
        <v>308</v>
      </c>
      <c r="D342" s="89"/>
      <c r="E342" s="89">
        <v>1163623.6299999999</v>
      </c>
      <c r="F342" s="89"/>
      <c r="G342" s="857">
        <v>1163623.6299999999</v>
      </c>
      <c r="H342" s="90" t="s">
        <v>4681</v>
      </c>
      <c r="I342" s="858">
        <f>G342+G344</f>
        <v>1357845.3299999998</v>
      </c>
    </row>
    <row r="343" spans="1:9" x14ac:dyDescent="0.2">
      <c r="A343" s="388" t="s">
        <v>938</v>
      </c>
      <c r="B343" s="388" t="s">
        <v>953</v>
      </c>
      <c r="C343" s="388" t="s">
        <v>484</v>
      </c>
      <c r="E343" s="389">
        <v>194221.7</v>
      </c>
      <c r="G343" s="389">
        <v>194221.7</v>
      </c>
      <c r="H343" s="390" t="s">
        <v>1054</v>
      </c>
    </row>
    <row r="344" spans="1:9" x14ac:dyDescent="0.2">
      <c r="A344" s="88" t="s">
        <v>938</v>
      </c>
      <c r="B344" s="88" t="s">
        <v>953</v>
      </c>
      <c r="C344" s="88" t="s">
        <v>308</v>
      </c>
      <c r="D344" s="89"/>
      <c r="E344" s="89">
        <v>194221.7</v>
      </c>
      <c r="F344" s="89"/>
      <c r="G344" s="857">
        <v>194221.7</v>
      </c>
      <c r="H344" s="90" t="s">
        <v>967</v>
      </c>
      <c r="I344" s="91"/>
    </row>
    <row r="345" spans="1:9" x14ac:dyDescent="0.2">
      <c r="A345" s="388" t="s">
        <v>938</v>
      </c>
      <c r="B345" s="388" t="s">
        <v>853</v>
      </c>
      <c r="C345" s="388" t="s">
        <v>484</v>
      </c>
      <c r="E345" s="389">
        <v>161424</v>
      </c>
      <c r="G345" s="389">
        <v>161424</v>
      </c>
      <c r="H345" s="390" t="s">
        <v>1054</v>
      </c>
    </row>
    <row r="346" spans="1:9" x14ac:dyDescent="0.2">
      <c r="A346" s="88" t="s">
        <v>938</v>
      </c>
      <c r="B346" s="88" t="s">
        <v>853</v>
      </c>
      <c r="C346" s="88" t="s">
        <v>308</v>
      </c>
      <c r="D346" s="89"/>
      <c r="E346" s="89">
        <v>161424</v>
      </c>
      <c r="F346" s="89"/>
      <c r="G346" s="855">
        <v>161424</v>
      </c>
      <c r="H346" s="90" t="s">
        <v>970</v>
      </c>
      <c r="I346" s="856">
        <f>G346+G349+G351</f>
        <v>292078.37</v>
      </c>
    </row>
    <row r="347" spans="1:9" x14ac:dyDescent="0.2">
      <c r="A347" s="388" t="s">
        <v>938</v>
      </c>
      <c r="B347" s="388" t="s">
        <v>4684</v>
      </c>
      <c r="C347" s="388" t="s">
        <v>307</v>
      </c>
      <c r="E347" s="389">
        <v>30332.1</v>
      </c>
      <c r="G347" s="389">
        <v>30332.1</v>
      </c>
      <c r="H347" s="390" t="s">
        <v>1040</v>
      </c>
    </row>
    <row r="348" spans="1:9" x14ac:dyDescent="0.2">
      <c r="A348" s="388" t="s">
        <v>938</v>
      </c>
      <c r="B348" s="388" t="s">
        <v>4684</v>
      </c>
      <c r="C348" s="388" t="s">
        <v>484</v>
      </c>
      <c r="E348" s="389">
        <v>26919.3</v>
      </c>
      <c r="G348" s="389">
        <v>26919.3</v>
      </c>
      <c r="H348" s="390" t="s">
        <v>1054</v>
      </c>
    </row>
    <row r="349" spans="1:9" x14ac:dyDescent="0.2">
      <c r="A349" s="88" t="s">
        <v>938</v>
      </c>
      <c r="B349" s="88" t="s">
        <v>4684</v>
      </c>
      <c r="C349" s="88" t="s">
        <v>308</v>
      </c>
      <c r="D349" s="89"/>
      <c r="E349" s="89">
        <v>57251.4</v>
      </c>
      <c r="F349" s="89"/>
      <c r="G349" s="855">
        <v>57251.4</v>
      </c>
      <c r="H349" s="90" t="s">
        <v>950</v>
      </c>
      <c r="I349" s="91"/>
    </row>
    <row r="350" spans="1:9" x14ac:dyDescent="0.2">
      <c r="A350" s="388" t="s">
        <v>938</v>
      </c>
      <c r="B350" s="388" t="s">
        <v>4685</v>
      </c>
      <c r="C350" s="388" t="s">
        <v>484</v>
      </c>
      <c r="E350" s="389">
        <v>73402.97</v>
      </c>
      <c r="G350" s="389">
        <v>73402.97</v>
      </c>
      <c r="H350" s="390" t="s">
        <v>1054</v>
      </c>
    </row>
    <row r="351" spans="1:9" x14ac:dyDescent="0.2">
      <c r="A351" s="88" t="s">
        <v>938</v>
      </c>
      <c r="B351" s="88" t="s">
        <v>4685</v>
      </c>
      <c r="C351" s="88" t="s">
        <v>308</v>
      </c>
      <c r="D351" s="89"/>
      <c r="E351" s="89">
        <v>73402.97</v>
      </c>
      <c r="F351" s="89"/>
      <c r="G351" s="855">
        <v>73402.97</v>
      </c>
      <c r="H351" s="90" t="s">
        <v>951</v>
      </c>
      <c r="I351" s="91"/>
    </row>
    <row r="352" spans="1:9" x14ac:dyDescent="0.2">
      <c r="A352" s="388" t="s">
        <v>938</v>
      </c>
      <c r="B352" s="388" t="s">
        <v>971</v>
      </c>
      <c r="C352" s="388" t="s">
        <v>484</v>
      </c>
      <c r="E352" s="389">
        <v>198803</v>
      </c>
      <c r="G352" s="389">
        <v>198803</v>
      </c>
      <c r="H352" s="390" t="s">
        <v>1054</v>
      </c>
    </row>
    <row r="353" spans="1:9" x14ac:dyDescent="0.2">
      <c r="A353" s="88" t="s">
        <v>938</v>
      </c>
      <c r="B353" s="88" t="s">
        <v>971</v>
      </c>
      <c r="C353" s="88" t="s">
        <v>308</v>
      </c>
      <c r="D353" s="89"/>
      <c r="E353" s="89">
        <v>198803</v>
      </c>
      <c r="F353" s="89"/>
      <c r="G353" s="781">
        <v>198803</v>
      </c>
      <c r="H353" s="90" t="s">
        <v>4686</v>
      </c>
      <c r="I353" s="782">
        <f>G353+G355+G357+G359+G361+G363+G365</f>
        <v>1224910.8999999999</v>
      </c>
    </row>
    <row r="354" spans="1:9" x14ac:dyDescent="0.2">
      <c r="A354" s="388" t="s">
        <v>938</v>
      </c>
      <c r="B354" s="388" t="s">
        <v>818</v>
      </c>
      <c r="C354" s="388" t="s">
        <v>484</v>
      </c>
      <c r="E354" s="389">
        <v>151600</v>
      </c>
      <c r="G354" s="389">
        <v>151600</v>
      </c>
      <c r="H354" s="390" t="s">
        <v>1054</v>
      </c>
    </row>
    <row r="355" spans="1:9" x14ac:dyDescent="0.2">
      <c r="A355" s="88" t="s">
        <v>938</v>
      </c>
      <c r="B355" s="88" t="s">
        <v>818</v>
      </c>
      <c r="C355" s="88" t="s">
        <v>308</v>
      </c>
      <c r="D355" s="89"/>
      <c r="E355" s="89">
        <v>151600</v>
      </c>
      <c r="F355" s="89"/>
      <c r="G355" s="781">
        <v>151600</v>
      </c>
      <c r="H355" s="90" t="s">
        <v>954</v>
      </c>
      <c r="I355" s="91"/>
    </row>
    <row r="356" spans="1:9" x14ac:dyDescent="0.2">
      <c r="A356" s="388" t="s">
        <v>938</v>
      </c>
      <c r="B356" s="388" t="s">
        <v>4687</v>
      </c>
      <c r="C356" s="388" t="s">
        <v>484</v>
      </c>
      <c r="E356" s="389">
        <v>63287.9</v>
      </c>
      <c r="G356" s="389">
        <v>63287.9</v>
      </c>
      <c r="H356" s="390" t="s">
        <v>1054</v>
      </c>
    </row>
    <row r="357" spans="1:9" x14ac:dyDescent="0.2">
      <c r="A357" s="88" t="s">
        <v>938</v>
      </c>
      <c r="B357" s="88" t="s">
        <v>4687</v>
      </c>
      <c r="C357" s="88" t="s">
        <v>308</v>
      </c>
      <c r="D357" s="89"/>
      <c r="E357" s="89">
        <v>63287.9</v>
      </c>
      <c r="F357" s="89"/>
      <c r="G357" s="781">
        <v>63287.9</v>
      </c>
      <c r="H357" s="90" t="s">
        <v>956</v>
      </c>
      <c r="I357" s="91"/>
    </row>
    <row r="358" spans="1:9" x14ac:dyDescent="0.2">
      <c r="A358" s="388" t="s">
        <v>938</v>
      </c>
      <c r="B358" s="388" t="s">
        <v>4688</v>
      </c>
      <c r="C358" s="388" t="s">
        <v>484</v>
      </c>
      <c r="E358" s="389">
        <v>290400</v>
      </c>
      <c r="G358" s="389">
        <v>290400</v>
      </c>
      <c r="H358" s="390" t="s">
        <v>1054</v>
      </c>
    </row>
    <row r="359" spans="1:9" x14ac:dyDescent="0.2">
      <c r="A359" s="88" t="s">
        <v>938</v>
      </c>
      <c r="B359" s="88" t="s">
        <v>4688</v>
      </c>
      <c r="C359" s="88" t="s">
        <v>308</v>
      </c>
      <c r="D359" s="89"/>
      <c r="E359" s="89">
        <v>290400</v>
      </c>
      <c r="F359" s="89"/>
      <c r="G359" s="781">
        <v>290400</v>
      </c>
      <c r="H359" s="90" t="s">
        <v>4689</v>
      </c>
      <c r="I359" s="91"/>
    </row>
    <row r="360" spans="1:9" x14ac:dyDescent="0.2">
      <c r="A360" s="388" t="s">
        <v>938</v>
      </c>
      <c r="B360" s="388" t="s">
        <v>828</v>
      </c>
      <c r="C360" s="388" t="s">
        <v>484</v>
      </c>
      <c r="E360" s="389">
        <v>239370</v>
      </c>
      <c r="G360" s="389">
        <v>239370</v>
      </c>
      <c r="H360" s="390" t="s">
        <v>1054</v>
      </c>
    </row>
    <row r="361" spans="1:9" x14ac:dyDescent="0.2">
      <c r="A361" s="88" t="s">
        <v>938</v>
      </c>
      <c r="B361" s="88" t="s">
        <v>828</v>
      </c>
      <c r="C361" s="88" t="s">
        <v>308</v>
      </c>
      <c r="D361" s="89"/>
      <c r="E361" s="89">
        <v>239370</v>
      </c>
      <c r="F361" s="89"/>
      <c r="G361" s="781">
        <v>239370</v>
      </c>
      <c r="H361" s="90" t="s">
        <v>961</v>
      </c>
      <c r="I361" s="91"/>
    </row>
    <row r="362" spans="1:9" x14ac:dyDescent="0.2">
      <c r="A362" s="388" t="s">
        <v>938</v>
      </c>
      <c r="B362" s="388" t="s">
        <v>4690</v>
      </c>
      <c r="C362" s="388" t="s">
        <v>484</v>
      </c>
      <c r="E362" s="389">
        <v>161450</v>
      </c>
      <c r="G362" s="389">
        <v>161450</v>
      </c>
      <c r="H362" s="390" t="s">
        <v>1054</v>
      </c>
    </row>
    <row r="363" spans="1:9" x14ac:dyDescent="0.2">
      <c r="A363" s="88" t="s">
        <v>938</v>
      </c>
      <c r="B363" s="88" t="s">
        <v>4690</v>
      </c>
      <c r="C363" s="88" t="s">
        <v>308</v>
      </c>
      <c r="D363" s="89"/>
      <c r="E363" s="89">
        <v>161450</v>
      </c>
      <c r="F363" s="89"/>
      <c r="G363" s="781">
        <v>161450</v>
      </c>
      <c r="H363" s="90" t="s">
        <v>962</v>
      </c>
      <c r="I363" s="91"/>
    </row>
    <row r="364" spans="1:9" x14ac:dyDescent="0.2">
      <c r="A364" s="388" t="s">
        <v>938</v>
      </c>
      <c r="B364" s="388" t="s">
        <v>4691</v>
      </c>
      <c r="C364" s="388" t="s">
        <v>484</v>
      </c>
      <c r="E364" s="389">
        <v>120000</v>
      </c>
      <c r="G364" s="389">
        <v>120000</v>
      </c>
      <c r="H364" s="390" t="s">
        <v>1054</v>
      </c>
    </row>
    <row r="365" spans="1:9" x14ac:dyDescent="0.2">
      <c r="A365" s="88" t="s">
        <v>938</v>
      </c>
      <c r="B365" s="88" t="s">
        <v>4691</v>
      </c>
      <c r="C365" s="88" t="s">
        <v>308</v>
      </c>
      <c r="D365" s="89"/>
      <c r="E365" s="89">
        <v>120000</v>
      </c>
      <c r="F365" s="89"/>
      <c r="G365" s="781">
        <v>120000</v>
      </c>
      <c r="H365" s="90" t="s">
        <v>963</v>
      </c>
      <c r="I365" s="91"/>
    </row>
    <row r="366" spans="1:9" x14ac:dyDescent="0.2">
      <c r="A366" s="388" t="s">
        <v>938</v>
      </c>
      <c r="B366" s="388" t="s">
        <v>4692</v>
      </c>
      <c r="C366" s="388" t="s">
        <v>947</v>
      </c>
      <c r="E366" s="389">
        <v>1577755.5</v>
      </c>
      <c r="G366" s="389">
        <v>1577755.5</v>
      </c>
      <c r="H366" s="390" t="s">
        <v>1093</v>
      </c>
    </row>
    <row r="367" spans="1:9" x14ac:dyDescent="0.2">
      <c r="A367" s="88" t="s">
        <v>938</v>
      </c>
      <c r="B367" s="88" t="s">
        <v>4692</v>
      </c>
      <c r="C367" s="88" t="s">
        <v>308</v>
      </c>
      <c r="D367" s="89"/>
      <c r="E367" s="89">
        <v>1577755.5</v>
      </c>
      <c r="F367" s="89"/>
      <c r="G367" s="895">
        <v>1577755.5</v>
      </c>
      <c r="H367" s="90" t="s">
        <v>4693</v>
      </c>
      <c r="I367" s="784">
        <f>G367</f>
        <v>1577755.5</v>
      </c>
    </row>
    <row r="368" spans="1:9" x14ac:dyDescent="0.2">
      <c r="A368" s="388" t="s">
        <v>938</v>
      </c>
      <c r="B368" s="388" t="s">
        <v>975</v>
      </c>
      <c r="C368" s="388" t="s">
        <v>484</v>
      </c>
      <c r="E368" s="389">
        <v>6184470</v>
      </c>
      <c r="G368" s="389">
        <v>6184470</v>
      </c>
      <c r="H368" s="390" t="s">
        <v>1054</v>
      </c>
    </row>
    <row r="369" spans="1:9" x14ac:dyDescent="0.2">
      <c r="A369" s="88" t="s">
        <v>938</v>
      </c>
      <c r="B369" s="88" t="s">
        <v>975</v>
      </c>
      <c r="C369" s="88" t="s">
        <v>308</v>
      </c>
      <c r="D369" s="89"/>
      <c r="E369" s="89">
        <v>6184470</v>
      </c>
      <c r="F369" s="89"/>
      <c r="G369" s="402">
        <v>6184470</v>
      </c>
      <c r="H369" s="90" t="s">
        <v>976</v>
      </c>
      <c r="I369" s="404">
        <f>G369+G371+G373+G375</f>
        <v>6678491</v>
      </c>
    </row>
    <row r="370" spans="1:9" x14ac:dyDescent="0.2">
      <c r="A370" s="388" t="s">
        <v>938</v>
      </c>
      <c r="B370" s="388" t="s">
        <v>998</v>
      </c>
      <c r="C370" s="388" t="s">
        <v>484</v>
      </c>
      <c r="E370" s="389">
        <v>8939</v>
      </c>
      <c r="G370" s="389">
        <v>8939</v>
      </c>
      <c r="H370" s="390" t="s">
        <v>1054</v>
      </c>
    </row>
    <row r="371" spans="1:9" x14ac:dyDescent="0.2">
      <c r="A371" s="88" t="s">
        <v>938</v>
      </c>
      <c r="B371" s="88" t="s">
        <v>998</v>
      </c>
      <c r="C371" s="88" t="s">
        <v>308</v>
      </c>
      <c r="D371" s="89"/>
      <c r="E371" s="89">
        <v>8939</v>
      </c>
      <c r="F371" s="89"/>
      <c r="G371" s="402">
        <v>8939</v>
      </c>
      <c r="H371" s="90" t="s">
        <v>1095</v>
      </c>
      <c r="I371" s="91"/>
    </row>
    <row r="372" spans="1:9" x14ac:dyDescent="0.2">
      <c r="A372" s="388" t="s">
        <v>938</v>
      </c>
      <c r="B372" s="388" t="s">
        <v>977</v>
      </c>
      <c r="C372" s="388" t="s">
        <v>484</v>
      </c>
      <c r="E372" s="389">
        <v>97150</v>
      </c>
      <c r="G372" s="389">
        <v>97150</v>
      </c>
      <c r="H372" s="390" t="s">
        <v>1054</v>
      </c>
    </row>
    <row r="373" spans="1:9" x14ac:dyDescent="0.2">
      <c r="A373" s="88" t="s">
        <v>938</v>
      </c>
      <c r="B373" s="88" t="s">
        <v>977</v>
      </c>
      <c r="C373" s="88" t="s">
        <v>308</v>
      </c>
      <c r="D373" s="89"/>
      <c r="E373" s="89">
        <v>97150</v>
      </c>
      <c r="F373" s="89"/>
      <c r="G373" s="402">
        <v>97150</v>
      </c>
      <c r="H373" s="90" t="s">
        <v>978</v>
      </c>
      <c r="I373" s="91"/>
    </row>
    <row r="374" spans="1:9" x14ac:dyDescent="0.2">
      <c r="A374" s="388" t="s">
        <v>938</v>
      </c>
      <c r="B374" s="388" t="s">
        <v>979</v>
      </c>
      <c r="C374" s="388" t="s">
        <v>307</v>
      </c>
      <c r="E374" s="389">
        <v>387932</v>
      </c>
      <c r="G374" s="389">
        <v>387932</v>
      </c>
      <c r="H374" s="390" t="s">
        <v>1040</v>
      </c>
    </row>
    <row r="375" spans="1:9" x14ac:dyDescent="0.2">
      <c r="A375" s="88" t="s">
        <v>938</v>
      </c>
      <c r="B375" s="88" t="s">
        <v>979</v>
      </c>
      <c r="C375" s="88" t="s">
        <v>308</v>
      </c>
      <c r="D375" s="89"/>
      <c r="E375" s="89">
        <v>387932</v>
      </c>
      <c r="F375" s="89"/>
      <c r="G375" s="402">
        <v>387932</v>
      </c>
      <c r="H375" s="90" t="s">
        <v>6643</v>
      </c>
      <c r="I375" s="91"/>
    </row>
    <row r="376" spans="1:9" x14ac:dyDescent="0.2">
      <c r="A376" s="388" t="s">
        <v>938</v>
      </c>
      <c r="B376" s="388" t="s">
        <v>981</v>
      </c>
      <c r="C376" s="388" t="s">
        <v>484</v>
      </c>
      <c r="E376" s="389">
        <v>1408210</v>
      </c>
      <c r="G376" s="389">
        <v>1408210</v>
      </c>
      <c r="H376" s="390" t="s">
        <v>1054</v>
      </c>
    </row>
    <row r="377" spans="1:9" x14ac:dyDescent="0.2">
      <c r="A377" s="88" t="s">
        <v>938</v>
      </c>
      <c r="B377" s="88" t="s">
        <v>981</v>
      </c>
      <c r="C377" s="88" t="s">
        <v>308</v>
      </c>
      <c r="D377" s="89"/>
      <c r="E377" s="89">
        <v>1408210</v>
      </c>
      <c r="F377" s="89"/>
      <c r="G377" s="571">
        <v>1408210</v>
      </c>
      <c r="H377" s="90" t="s">
        <v>982</v>
      </c>
      <c r="I377" s="717">
        <f>G377+G379+G381+G383</f>
        <v>2571731</v>
      </c>
    </row>
    <row r="378" spans="1:9" x14ac:dyDescent="0.2">
      <c r="A378" s="388" t="s">
        <v>938</v>
      </c>
      <c r="B378" s="388" t="s">
        <v>5370</v>
      </c>
      <c r="C378" s="388" t="s">
        <v>484</v>
      </c>
      <c r="E378" s="389">
        <v>443750</v>
      </c>
      <c r="G378" s="389">
        <v>443750</v>
      </c>
      <c r="H378" s="390" t="s">
        <v>1054</v>
      </c>
    </row>
    <row r="379" spans="1:9" x14ac:dyDescent="0.2">
      <c r="A379" s="88" t="s">
        <v>938</v>
      </c>
      <c r="B379" s="88" t="s">
        <v>5370</v>
      </c>
      <c r="C379" s="88" t="s">
        <v>308</v>
      </c>
      <c r="D379" s="89"/>
      <c r="E379" s="89">
        <v>443750</v>
      </c>
      <c r="F379" s="89"/>
      <c r="G379" s="571">
        <v>443750</v>
      </c>
      <c r="H379" s="90" t="s">
        <v>5371</v>
      </c>
      <c r="I379" s="91"/>
    </row>
    <row r="380" spans="1:9" x14ac:dyDescent="0.2">
      <c r="A380" s="388" t="s">
        <v>938</v>
      </c>
      <c r="B380" s="388" t="s">
        <v>983</v>
      </c>
      <c r="C380" s="388" t="s">
        <v>484</v>
      </c>
      <c r="E380" s="389">
        <v>560021</v>
      </c>
      <c r="G380" s="389">
        <v>560021</v>
      </c>
      <c r="H380" s="390" t="s">
        <v>1054</v>
      </c>
    </row>
    <row r="381" spans="1:9" x14ac:dyDescent="0.2">
      <c r="A381" s="88" t="s">
        <v>938</v>
      </c>
      <c r="B381" s="88" t="s">
        <v>983</v>
      </c>
      <c r="C381" s="88" t="s">
        <v>308</v>
      </c>
      <c r="D381" s="89"/>
      <c r="E381" s="89">
        <v>560021</v>
      </c>
      <c r="F381" s="89"/>
      <c r="G381" s="571">
        <v>560021</v>
      </c>
      <c r="H381" s="90" t="s">
        <v>984</v>
      </c>
      <c r="I381" s="91"/>
    </row>
    <row r="382" spans="1:9" x14ac:dyDescent="0.2">
      <c r="A382" s="388" t="s">
        <v>938</v>
      </c>
      <c r="B382" s="388" t="s">
        <v>5372</v>
      </c>
      <c r="C382" s="388" t="s">
        <v>484</v>
      </c>
      <c r="E382" s="389">
        <v>159750</v>
      </c>
      <c r="G382" s="389">
        <v>159750</v>
      </c>
      <c r="H382" s="390" t="s">
        <v>1054</v>
      </c>
    </row>
    <row r="383" spans="1:9" x14ac:dyDescent="0.2">
      <c r="A383" s="88" t="s">
        <v>938</v>
      </c>
      <c r="B383" s="88" t="s">
        <v>5372</v>
      </c>
      <c r="C383" s="88" t="s">
        <v>308</v>
      </c>
      <c r="D383" s="89"/>
      <c r="E383" s="89">
        <v>159750</v>
      </c>
      <c r="F383" s="89"/>
      <c r="G383" s="571">
        <v>159750</v>
      </c>
      <c r="H383" s="90" t="s">
        <v>5373</v>
      </c>
      <c r="I383" s="91"/>
    </row>
    <row r="384" spans="1:9" x14ac:dyDescent="0.2">
      <c r="A384" s="388" t="s">
        <v>938</v>
      </c>
      <c r="B384" s="388" t="s">
        <v>985</v>
      </c>
      <c r="C384" s="388" t="s">
        <v>484</v>
      </c>
      <c r="E384" s="389">
        <v>112090</v>
      </c>
      <c r="G384" s="389">
        <v>112090</v>
      </c>
      <c r="H384" s="390" t="s">
        <v>1054</v>
      </c>
    </row>
    <row r="385" spans="1:9" x14ac:dyDescent="0.2">
      <c r="A385" s="88" t="s">
        <v>938</v>
      </c>
      <c r="B385" s="88" t="s">
        <v>985</v>
      </c>
      <c r="C385" s="88" t="s">
        <v>308</v>
      </c>
      <c r="D385" s="89"/>
      <c r="E385" s="89">
        <v>112090</v>
      </c>
      <c r="F385" s="89"/>
      <c r="G385" s="574">
        <v>112090</v>
      </c>
      <c r="H385" s="90" t="s">
        <v>469</v>
      </c>
      <c r="I385" s="854">
        <f>G385+G387+G389+G391+G393+G395</f>
        <v>489804.1</v>
      </c>
    </row>
    <row r="386" spans="1:9" x14ac:dyDescent="0.2">
      <c r="A386" s="388" t="s">
        <v>938</v>
      </c>
      <c r="B386" s="388" t="s">
        <v>470</v>
      </c>
      <c r="C386" s="388" t="s">
        <v>484</v>
      </c>
      <c r="E386" s="389">
        <v>13270.7</v>
      </c>
      <c r="G386" s="389">
        <v>13270.7</v>
      </c>
      <c r="H386" s="390" t="s">
        <v>1054</v>
      </c>
    </row>
    <row r="387" spans="1:9" x14ac:dyDescent="0.2">
      <c r="A387" s="88" t="s">
        <v>938</v>
      </c>
      <c r="B387" s="88" t="s">
        <v>470</v>
      </c>
      <c r="C387" s="88" t="s">
        <v>308</v>
      </c>
      <c r="D387" s="89"/>
      <c r="E387" s="89">
        <v>13270.7</v>
      </c>
      <c r="F387" s="89"/>
      <c r="G387" s="574">
        <v>13270.7</v>
      </c>
      <c r="H387" s="90" t="s">
        <v>471</v>
      </c>
      <c r="I387" s="91"/>
    </row>
    <row r="388" spans="1:9" x14ac:dyDescent="0.2">
      <c r="A388" s="388" t="s">
        <v>938</v>
      </c>
      <c r="B388" s="388" t="s">
        <v>472</v>
      </c>
      <c r="C388" s="388" t="s">
        <v>484</v>
      </c>
      <c r="E388" s="389">
        <v>70800</v>
      </c>
      <c r="G388" s="389">
        <v>70800</v>
      </c>
      <c r="H388" s="390" t="s">
        <v>1054</v>
      </c>
    </row>
    <row r="389" spans="1:9" x14ac:dyDescent="0.2">
      <c r="A389" s="88" t="s">
        <v>938</v>
      </c>
      <c r="B389" s="88" t="s">
        <v>472</v>
      </c>
      <c r="C389" s="88" t="s">
        <v>308</v>
      </c>
      <c r="D389" s="89"/>
      <c r="E389" s="89">
        <v>70800</v>
      </c>
      <c r="F389" s="89"/>
      <c r="G389" s="574">
        <v>70800</v>
      </c>
      <c r="H389" s="90" t="s">
        <v>473</v>
      </c>
      <c r="I389" s="91"/>
    </row>
    <row r="390" spans="1:9" x14ac:dyDescent="0.2">
      <c r="A390" s="388" t="s">
        <v>938</v>
      </c>
      <c r="B390" s="388" t="s">
        <v>474</v>
      </c>
      <c r="C390" s="388" t="s">
        <v>484</v>
      </c>
      <c r="E390" s="389">
        <v>203020.4</v>
      </c>
      <c r="G390" s="389">
        <v>203020.4</v>
      </c>
      <c r="H390" s="390" t="s">
        <v>1054</v>
      </c>
    </row>
    <row r="391" spans="1:9" x14ac:dyDescent="0.2">
      <c r="A391" s="88" t="s">
        <v>938</v>
      </c>
      <c r="B391" s="88" t="s">
        <v>474</v>
      </c>
      <c r="C391" s="88" t="s">
        <v>308</v>
      </c>
      <c r="D391" s="89"/>
      <c r="E391" s="89">
        <v>203020.4</v>
      </c>
      <c r="F391" s="89"/>
      <c r="G391" s="574">
        <v>203020.4</v>
      </c>
      <c r="H391" s="90" t="s">
        <v>475</v>
      </c>
      <c r="I391" s="91"/>
    </row>
    <row r="392" spans="1:9" x14ac:dyDescent="0.2">
      <c r="A392" s="388" t="s">
        <v>938</v>
      </c>
      <c r="B392" s="388" t="s">
        <v>476</v>
      </c>
      <c r="C392" s="388" t="s">
        <v>484</v>
      </c>
      <c r="E392" s="389">
        <v>16669</v>
      </c>
      <c r="G392" s="389">
        <v>16669</v>
      </c>
      <c r="H392" s="390" t="s">
        <v>1054</v>
      </c>
    </row>
    <row r="393" spans="1:9" x14ac:dyDescent="0.2">
      <c r="A393" s="88" t="s">
        <v>938</v>
      </c>
      <c r="B393" s="88" t="s">
        <v>476</v>
      </c>
      <c r="C393" s="88" t="s">
        <v>308</v>
      </c>
      <c r="D393" s="89"/>
      <c r="E393" s="89">
        <v>16669</v>
      </c>
      <c r="F393" s="89"/>
      <c r="G393" s="574">
        <v>16669</v>
      </c>
      <c r="H393" s="90" t="s">
        <v>477</v>
      </c>
      <c r="I393" s="91"/>
    </row>
    <row r="394" spans="1:9" x14ac:dyDescent="0.2">
      <c r="A394" s="388" t="s">
        <v>938</v>
      </c>
      <c r="B394" s="388" t="s">
        <v>478</v>
      </c>
      <c r="C394" s="388" t="s">
        <v>484</v>
      </c>
      <c r="E394" s="389">
        <v>73954</v>
      </c>
      <c r="G394" s="389">
        <v>73954</v>
      </c>
      <c r="H394" s="390" t="s">
        <v>1054</v>
      </c>
    </row>
    <row r="395" spans="1:9" x14ac:dyDescent="0.2">
      <c r="A395" s="88" t="s">
        <v>938</v>
      </c>
      <c r="B395" s="88" t="s">
        <v>478</v>
      </c>
      <c r="C395" s="88" t="s">
        <v>308</v>
      </c>
      <c r="D395" s="89"/>
      <c r="E395" s="89">
        <v>73954</v>
      </c>
      <c r="F395" s="89"/>
      <c r="G395" s="574">
        <v>73954</v>
      </c>
      <c r="H395" s="90" t="s">
        <v>479</v>
      </c>
      <c r="I395" s="91"/>
    </row>
    <row r="396" spans="1:9" x14ac:dyDescent="0.2">
      <c r="A396" s="388" t="s">
        <v>938</v>
      </c>
      <c r="B396" s="388" t="s">
        <v>5374</v>
      </c>
      <c r="C396" s="388" t="s">
        <v>484</v>
      </c>
      <c r="E396" s="389">
        <v>1775000</v>
      </c>
      <c r="G396" s="389">
        <v>1775000</v>
      </c>
      <c r="H396" s="390" t="s">
        <v>1054</v>
      </c>
    </row>
    <row r="397" spans="1:9" x14ac:dyDescent="0.2">
      <c r="A397" s="88" t="s">
        <v>938</v>
      </c>
      <c r="B397" s="88" t="s">
        <v>5374</v>
      </c>
      <c r="C397" s="88" t="s">
        <v>308</v>
      </c>
      <c r="D397" s="89"/>
      <c r="E397" s="89">
        <v>1775000</v>
      </c>
      <c r="F397" s="89"/>
      <c r="G397" s="658">
        <v>1775000</v>
      </c>
      <c r="H397" s="90" t="s">
        <v>5375</v>
      </c>
      <c r="I397" s="547">
        <f>G397</f>
        <v>1775000</v>
      </c>
    </row>
    <row r="398" spans="1:9" x14ac:dyDescent="0.2">
      <c r="A398" s="88" t="s">
        <v>938</v>
      </c>
      <c r="B398" s="88" t="s">
        <v>343</v>
      </c>
      <c r="C398" s="88" t="s">
        <v>308</v>
      </c>
      <c r="D398" s="89"/>
      <c r="E398" s="89">
        <v>19188765.59</v>
      </c>
      <c r="F398" s="89"/>
      <c r="G398" s="89">
        <v>19188765.59</v>
      </c>
      <c r="H398" s="90" t="s">
        <v>486</v>
      </c>
      <c r="I398" s="91"/>
    </row>
    <row r="399" spans="1:9" x14ac:dyDescent="0.2">
      <c r="A399" s="388" t="s">
        <v>487</v>
      </c>
      <c r="B399" s="388" t="s">
        <v>307</v>
      </c>
      <c r="C399" s="388" t="s">
        <v>484</v>
      </c>
      <c r="E399" s="389">
        <v>95401.5</v>
      </c>
      <c r="G399" s="389">
        <v>95401.5</v>
      </c>
      <c r="H399" s="390" t="s">
        <v>1054</v>
      </c>
    </row>
    <row r="400" spans="1:9" x14ac:dyDescent="0.2">
      <c r="A400" s="88" t="s">
        <v>487</v>
      </c>
      <c r="B400" s="88" t="s">
        <v>307</v>
      </c>
      <c r="C400" s="88" t="s">
        <v>308</v>
      </c>
      <c r="D400" s="89"/>
      <c r="E400" s="89">
        <v>95401.5</v>
      </c>
      <c r="F400" s="89"/>
      <c r="G400" s="89">
        <v>95401.5</v>
      </c>
      <c r="H400" s="90" t="s">
        <v>488</v>
      </c>
      <c r="I400" s="91"/>
    </row>
    <row r="401" spans="1:9" x14ac:dyDescent="0.2">
      <c r="A401" s="388" t="s">
        <v>487</v>
      </c>
      <c r="B401" s="388" t="s">
        <v>364</v>
      </c>
      <c r="C401" s="388" t="s">
        <v>484</v>
      </c>
      <c r="E401" s="389">
        <v>76984.679999999993</v>
      </c>
      <c r="G401" s="389">
        <v>76984.679999999993</v>
      </c>
      <c r="H401" s="390" t="s">
        <v>1054</v>
      </c>
    </row>
    <row r="402" spans="1:9" x14ac:dyDescent="0.2">
      <c r="A402" s="88" t="s">
        <v>487</v>
      </c>
      <c r="B402" s="88" t="s">
        <v>364</v>
      </c>
      <c r="C402" s="88" t="s">
        <v>308</v>
      </c>
      <c r="D402" s="89"/>
      <c r="E402" s="89">
        <v>76984.679999999993</v>
      </c>
      <c r="F402" s="89"/>
      <c r="G402" s="89">
        <v>76984.679999999993</v>
      </c>
      <c r="H402" s="90" t="s">
        <v>1301</v>
      </c>
      <c r="I402" s="91"/>
    </row>
    <row r="403" spans="1:9" x14ac:dyDescent="0.2">
      <c r="A403" s="388" t="s">
        <v>487</v>
      </c>
      <c r="B403" s="388" t="s">
        <v>309</v>
      </c>
      <c r="C403" s="388" t="s">
        <v>484</v>
      </c>
      <c r="E403" s="389">
        <v>132776.82</v>
      </c>
      <c r="G403" s="389">
        <v>132776.82</v>
      </c>
      <c r="H403" s="390" t="s">
        <v>1054</v>
      </c>
    </row>
    <row r="404" spans="1:9" x14ac:dyDescent="0.2">
      <c r="A404" s="88" t="s">
        <v>487</v>
      </c>
      <c r="B404" s="88" t="s">
        <v>309</v>
      </c>
      <c r="C404" s="88" t="s">
        <v>308</v>
      </c>
      <c r="D404" s="89"/>
      <c r="E404" s="89">
        <v>132776.82</v>
      </c>
      <c r="F404" s="89"/>
      <c r="G404" s="89">
        <v>132776.82</v>
      </c>
      <c r="H404" s="90" t="s">
        <v>1302</v>
      </c>
      <c r="I404" s="91"/>
    </row>
    <row r="405" spans="1:9" x14ac:dyDescent="0.2">
      <c r="A405" s="388" t="s">
        <v>487</v>
      </c>
      <c r="B405" s="388" t="s">
        <v>319</v>
      </c>
      <c r="C405" s="388" t="s">
        <v>484</v>
      </c>
      <c r="E405" s="389">
        <v>8634.02</v>
      </c>
      <c r="G405" s="389">
        <v>8634.02</v>
      </c>
      <c r="H405" s="390" t="s">
        <v>1054</v>
      </c>
    </row>
    <row r="406" spans="1:9" x14ac:dyDescent="0.2">
      <c r="A406" s="88" t="s">
        <v>487</v>
      </c>
      <c r="B406" s="88" t="s">
        <v>319</v>
      </c>
      <c r="C406" s="88" t="s">
        <v>308</v>
      </c>
      <c r="D406" s="89"/>
      <c r="E406" s="89">
        <v>8634.02</v>
      </c>
      <c r="F406" s="89"/>
      <c r="G406" s="89">
        <v>8634.02</v>
      </c>
      <c r="H406" s="90" t="s">
        <v>489</v>
      </c>
      <c r="I406" s="91"/>
    </row>
    <row r="407" spans="1:9" x14ac:dyDescent="0.2">
      <c r="A407" s="388" t="s">
        <v>487</v>
      </c>
      <c r="B407" s="388" t="s">
        <v>822</v>
      </c>
      <c r="C407" s="388" t="s">
        <v>307</v>
      </c>
      <c r="E407" s="389">
        <v>5651.13</v>
      </c>
      <c r="G407" s="389">
        <v>5651.13</v>
      </c>
      <c r="H407" s="390" t="s">
        <v>1040</v>
      </c>
    </row>
    <row r="408" spans="1:9" x14ac:dyDescent="0.2">
      <c r="A408" s="388" t="s">
        <v>487</v>
      </c>
      <c r="B408" s="388" t="s">
        <v>822</v>
      </c>
      <c r="C408" s="388" t="s">
        <v>883</v>
      </c>
      <c r="E408" s="389">
        <v>1548.31</v>
      </c>
      <c r="G408" s="389">
        <v>1548.31</v>
      </c>
      <c r="H408" s="390" t="s">
        <v>1041</v>
      </c>
    </row>
    <row r="409" spans="1:9" x14ac:dyDescent="0.2">
      <c r="A409" s="388" t="s">
        <v>487</v>
      </c>
      <c r="B409" s="388" t="s">
        <v>822</v>
      </c>
      <c r="C409" s="388" t="s">
        <v>859</v>
      </c>
      <c r="E409" s="389">
        <v>10690.57</v>
      </c>
      <c r="G409" s="389">
        <v>10690.57</v>
      </c>
      <c r="H409" s="390" t="s">
        <v>1046</v>
      </c>
    </row>
    <row r="410" spans="1:9" x14ac:dyDescent="0.2">
      <c r="A410" s="388" t="s">
        <v>487</v>
      </c>
      <c r="B410" s="388" t="s">
        <v>822</v>
      </c>
      <c r="C410" s="388" t="s">
        <v>484</v>
      </c>
      <c r="E410" s="389">
        <v>31699.85</v>
      </c>
      <c r="G410" s="389">
        <v>31699.85</v>
      </c>
      <c r="H410" s="390" t="s">
        <v>1054</v>
      </c>
    </row>
    <row r="411" spans="1:9" x14ac:dyDescent="0.2">
      <c r="A411" s="88" t="s">
        <v>487</v>
      </c>
      <c r="B411" s="88" t="s">
        <v>822</v>
      </c>
      <c r="C411" s="88" t="s">
        <v>308</v>
      </c>
      <c r="D411" s="89"/>
      <c r="E411" s="89">
        <v>49589.86</v>
      </c>
      <c r="F411" s="89"/>
      <c r="G411" s="89">
        <v>49589.86</v>
      </c>
      <c r="H411" s="90" t="s">
        <v>490</v>
      </c>
      <c r="I411" s="91"/>
    </row>
    <row r="412" spans="1:9" x14ac:dyDescent="0.2">
      <c r="A412" s="88" t="s">
        <v>487</v>
      </c>
      <c r="B412" s="88" t="s">
        <v>343</v>
      </c>
      <c r="C412" s="88" t="s">
        <v>308</v>
      </c>
      <c r="D412" s="89"/>
      <c r="E412" s="89">
        <v>363386.88</v>
      </c>
      <c r="F412" s="89"/>
      <c r="G412" s="89">
        <v>363386.88</v>
      </c>
      <c r="H412" s="90" t="s">
        <v>491</v>
      </c>
      <c r="I412" s="91"/>
    </row>
    <row r="413" spans="1:9" x14ac:dyDescent="0.2">
      <c r="A413" s="388" t="s">
        <v>492</v>
      </c>
      <c r="B413" s="388" t="s">
        <v>307</v>
      </c>
      <c r="C413" s="388" t="s">
        <v>484</v>
      </c>
      <c r="E413" s="389">
        <v>162038.32</v>
      </c>
      <c r="G413" s="389">
        <v>162038.32</v>
      </c>
      <c r="H413" s="390" t="s">
        <v>1054</v>
      </c>
    </row>
    <row r="414" spans="1:9" x14ac:dyDescent="0.2">
      <c r="A414" s="88" t="s">
        <v>492</v>
      </c>
      <c r="B414" s="88" t="s">
        <v>307</v>
      </c>
      <c r="C414" s="88" t="s">
        <v>308</v>
      </c>
      <c r="D414" s="89"/>
      <c r="E414" s="89">
        <v>162038.32</v>
      </c>
      <c r="F414" s="89"/>
      <c r="G414" s="89">
        <v>162038.32</v>
      </c>
      <c r="H414" s="90" t="s">
        <v>4698</v>
      </c>
      <c r="I414" s="91"/>
    </row>
    <row r="415" spans="1:9" x14ac:dyDescent="0.2">
      <c r="A415" s="388" t="s">
        <v>492</v>
      </c>
      <c r="B415" s="388" t="s">
        <v>319</v>
      </c>
      <c r="C415" s="388" t="s">
        <v>484</v>
      </c>
      <c r="E415" s="389">
        <v>312</v>
      </c>
      <c r="G415" s="389">
        <v>312</v>
      </c>
      <c r="H415" s="390" t="s">
        <v>1054</v>
      </c>
    </row>
    <row r="416" spans="1:9" x14ac:dyDescent="0.2">
      <c r="A416" s="88" t="s">
        <v>492</v>
      </c>
      <c r="B416" s="88" t="s">
        <v>319</v>
      </c>
      <c r="C416" s="88" t="s">
        <v>308</v>
      </c>
      <c r="D416" s="89"/>
      <c r="E416" s="89">
        <v>312</v>
      </c>
      <c r="F416" s="89"/>
      <c r="G416" s="89">
        <v>312</v>
      </c>
      <c r="H416" s="90" t="s">
        <v>4699</v>
      </c>
      <c r="I416" s="91"/>
    </row>
    <row r="417" spans="1:9" x14ac:dyDescent="0.2">
      <c r="A417" s="88" t="s">
        <v>492</v>
      </c>
      <c r="B417" s="88" t="s">
        <v>343</v>
      </c>
      <c r="C417" s="88" t="s">
        <v>308</v>
      </c>
      <c r="D417" s="89"/>
      <c r="E417" s="89">
        <v>162350.32</v>
      </c>
      <c r="F417" s="89"/>
      <c r="G417" s="89">
        <v>162350.32</v>
      </c>
      <c r="H417" s="90" t="s">
        <v>495</v>
      </c>
      <c r="I417" s="91"/>
    </row>
    <row r="418" spans="1:9" x14ac:dyDescent="0.2">
      <c r="A418" s="388" t="s">
        <v>496</v>
      </c>
      <c r="B418" s="388" t="s">
        <v>319</v>
      </c>
      <c r="C418" s="388" t="s">
        <v>484</v>
      </c>
      <c r="E418" s="389">
        <v>1108015.8500000001</v>
      </c>
      <c r="G418" s="389">
        <v>1108015.8500000001</v>
      </c>
      <c r="H418" s="390" t="s">
        <v>1054</v>
      </c>
    </row>
    <row r="419" spans="1:9" x14ac:dyDescent="0.2">
      <c r="A419" s="88" t="s">
        <v>496</v>
      </c>
      <c r="B419" s="88" t="s">
        <v>319</v>
      </c>
      <c r="C419" s="88" t="s">
        <v>308</v>
      </c>
      <c r="D419" s="89"/>
      <c r="E419" s="89">
        <v>1108015.8500000001</v>
      </c>
      <c r="F419" s="89"/>
      <c r="G419" s="89">
        <v>1108015.8500000001</v>
      </c>
      <c r="H419" s="90" t="s">
        <v>1304</v>
      </c>
      <c r="I419" s="91"/>
    </row>
    <row r="420" spans="1:9" x14ac:dyDescent="0.2">
      <c r="A420" s="88" t="s">
        <v>496</v>
      </c>
      <c r="B420" s="88" t="s">
        <v>343</v>
      </c>
      <c r="C420" s="88" t="s">
        <v>308</v>
      </c>
      <c r="D420" s="89"/>
      <c r="E420" s="89">
        <v>1108015.8500000001</v>
      </c>
      <c r="F420" s="89"/>
      <c r="G420" s="89">
        <v>1108015.8500000001</v>
      </c>
      <c r="H420" s="90" t="s">
        <v>497</v>
      </c>
      <c r="I420" s="91"/>
    </row>
    <row r="421" spans="1:9" x14ac:dyDescent="0.2">
      <c r="A421" s="388" t="s">
        <v>499</v>
      </c>
      <c r="B421" s="388" t="s">
        <v>315</v>
      </c>
      <c r="C421" s="388" t="s">
        <v>484</v>
      </c>
      <c r="E421" s="389">
        <v>2232</v>
      </c>
      <c r="G421" s="389">
        <v>2232</v>
      </c>
      <c r="H421" s="390" t="s">
        <v>1054</v>
      </c>
    </row>
    <row r="422" spans="1:9" x14ac:dyDescent="0.2">
      <c r="A422" s="88" t="s">
        <v>499</v>
      </c>
      <c r="B422" s="88" t="s">
        <v>315</v>
      </c>
      <c r="C422" s="88" t="s">
        <v>308</v>
      </c>
      <c r="D422" s="89"/>
      <c r="E422" s="89">
        <v>2232</v>
      </c>
      <c r="F422" s="89"/>
      <c r="G422" s="89">
        <v>2232</v>
      </c>
      <c r="H422" s="90" t="s">
        <v>1307</v>
      </c>
      <c r="I422" s="91"/>
    </row>
    <row r="423" spans="1:9" x14ac:dyDescent="0.2">
      <c r="A423" s="388" t="s">
        <v>499</v>
      </c>
      <c r="B423" s="388" t="s">
        <v>319</v>
      </c>
      <c r="C423" s="388" t="s">
        <v>484</v>
      </c>
      <c r="E423" s="389">
        <v>75000</v>
      </c>
      <c r="G423" s="389">
        <v>75000</v>
      </c>
      <c r="H423" s="390" t="s">
        <v>1054</v>
      </c>
    </row>
    <row r="424" spans="1:9" x14ac:dyDescent="0.2">
      <c r="A424" s="88" t="s">
        <v>499</v>
      </c>
      <c r="B424" s="88" t="s">
        <v>319</v>
      </c>
      <c r="C424" s="88" t="s">
        <v>308</v>
      </c>
      <c r="D424" s="89"/>
      <c r="E424" s="89">
        <v>75000</v>
      </c>
      <c r="F424" s="89"/>
      <c r="G424" s="89">
        <v>75000</v>
      </c>
      <c r="H424" s="90" t="s">
        <v>500</v>
      </c>
      <c r="I424" s="91"/>
    </row>
    <row r="425" spans="1:9" x14ac:dyDescent="0.2">
      <c r="A425" s="88" t="s">
        <v>499</v>
      </c>
      <c r="B425" s="88" t="s">
        <v>343</v>
      </c>
      <c r="C425" s="88" t="s">
        <v>308</v>
      </c>
      <c r="D425" s="89"/>
      <c r="E425" s="89">
        <v>77232</v>
      </c>
      <c r="F425" s="89"/>
      <c r="G425" s="89">
        <v>77232</v>
      </c>
      <c r="H425" s="90" t="s">
        <v>276</v>
      </c>
      <c r="I425" s="91"/>
    </row>
    <row r="426" spans="1:9" x14ac:dyDescent="0.2">
      <c r="A426" s="388" t="s">
        <v>501</v>
      </c>
      <c r="B426" s="388" t="s">
        <v>315</v>
      </c>
      <c r="C426" s="388" t="s">
        <v>484</v>
      </c>
      <c r="E426" s="389">
        <v>2734432</v>
      </c>
      <c r="G426" s="389">
        <v>2734432</v>
      </c>
      <c r="H426" s="390" t="s">
        <v>1054</v>
      </c>
    </row>
    <row r="427" spans="1:9" x14ac:dyDescent="0.2">
      <c r="A427" s="88" t="s">
        <v>501</v>
      </c>
      <c r="B427" s="88" t="s">
        <v>315</v>
      </c>
      <c r="C427" s="88" t="s">
        <v>308</v>
      </c>
      <c r="D427" s="89"/>
      <c r="E427" s="89">
        <v>2734432</v>
      </c>
      <c r="F427" s="89"/>
      <c r="G427" s="89">
        <v>2734432</v>
      </c>
      <c r="H427" s="90" t="s">
        <v>502</v>
      </c>
      <c r="I427" s="91"/>
    </row>
    <row r="428" spans="1:9" x14ac:dyDescent="0.2">
      <c r="A428" s="88" t="s">
        <v>501</v>
      </c>
      <c r="B428" s="88" t="s">
        <v>343</v>
      </c>
      <c r="C428" s="88" t="s">
        <v>308</v>
      </c>
      <c r="D428" s="89"/>
      <c r="E428" s="89">
        <v>2734432</v>
      </c>
      <c r="F428" s="89"/>
      <c r="G428" s="89">
        <v>2734432</v>
      </c>
      <c r="H428" s="90" t="s">
        <v>503</v>
      </c>
      <c r="I428" s="91"/>
    </row>
    <row r="429" spans="1:9" x14ac:dyDescent="0.2">
      <c r="A429" s="388" t="s">
        <v>504</v>
      </c>
      <c r="B429" s="388" t="s">
        <v>315</v>
      </c>
      <c r="C429" s="388" t="s">
        <v>484</v>
      </c>
      <c r="E429" s="389">
        <v>-30400</v>
      </c>
      <c r="G429" s="389">
        <v>-30400</v>
      </c>
      <c r="H429" s="390" t="s">
        <v>1054</v>
      </c>
    </row>
    <row r="430" spans="1:9" x14ac:dyDescent="0.2">
      <c r="A430" s="88" t="s">
        <v>504</v>
      </c>
      <c r="B430" s="88" t="s">
        <v>315</v>
      </c>
      <c r="C430" s="88" t="s">
        <v>308</v>
      </c>
      <c r="D430" s="89"/>
      <c r="E430" s="89">
        <v>-30400</v>
      </c>
      <c r="F430" s="89"/>
      <c r="G430" s="89">
        <v>-30400</v>
      </c>
      <c r="H430" s="90" t="s">
        <v>4700</v>
      </c>
      <c r="I430" s="91"/>
    </row>
    <row r="431" spans="1:9" x14ac:dyDescent="0.2">
      <c r="A431" s="388" t="s">
        <v>504</v>
      </c>
      <c r="B431" s="388" t="s">
        <v>319</v>
      </c>
      <c r="C431" s="388" t="s">
        <v>484</v>
      </c>
      <c r="E431" s="389">
        <v>1760</v>
      </c>
      <c r="G431" s="389">
        <v>1760</v>
      </c>
      <c r="H431" s="390" t="s">
        <v>1054</v>
      </c>
    </row>
    <row r="432" spans="1:9" x14ac:dyDescent="0.2">
      <c r="A432" s="88" t="s">
        <v>504</v>
      </c>
      <c r="B432" s="88" t="s">
        <v>319</v>
      </c>
      <c r="C432" s="88" t="s">
        <v>308</v>
      </c>
      <c r="D432" s="89"/>
      <c r="E432" s="89">
        <v>1760</v>
      </c>
      <c r="F432" s="89"/>
      <c r="G432" s="89">
        <v>1760</v>
      </c>
      <c r="H432" s="90" t="s">
        <v>848</v>
      </c>
      <c r="I432" s="91"/>
    </row>
    <row r="433" spans="1:9" x14ac:dyDescent="0.2">
      <c r="A433" s="88" t="s">
        <v>504</v>
      </c>
      <c r="B433" s="88" t="s">
        <v>343</v>
      </c>
      <c r="C433" s="88" t="s">
        <v>308</v>
      </c>
      <c r="D433" s="89"/>
      <c r="E433" s="89">
        <v>-28640</v>
      </c>
      <c r="F433" s="89"/>
      <c r="G433" s="89">
        <v>-28640</v>
      </c>
      <c r="H433" s="90" t="s">
        <v>505</v>
      </c>
      <c r="I433" s="91"/>
    </row>
    <row r="434" spans="1:9" x14ac:dyDescent="0.2">
      <c r="A434" s="388" t="s">
        <v>506</v>
      </c>
      <c r="B434" s="388" t="s">
        <v>307</v>
      </c>
      <c r="C434" s="388" t="s">
        <v>484</v>
      </c>
      <c r="E434" s="389">
        <v>192400</v>
      </c>
      <c r="G434" s="389">
        <v>192400</v>
      </c>
      <c r="H434" s="390" t="s">
        <v>1054</v>
      </c>
    </row>
    <row r="435" spans="1:9" x14ac:dyDescent="0.2">
      <c r="A435" s="88" t="s">
        <v>506</v>
      </c>
      <c r="B435" s="88" t="s">
        <v>307</v>
      </c>
      <c r="C435" s="88" t="s">
        <v>308</v>
      </c>
      <c r="D435" s="89"/>
      <c r="E435" s="89">
        <v>192400</v>
      </c>
      <c r="F435" s="89"/>
      <c r="G435" s="89">
        <v>192400</v>
      </c>
      <c r="H435" s="90" t="s">
        <v>507</v>
      </c>
      <c r="I435" s="91"/>
    </row>
    <row r="436" spans="1:9" x14ac:dyDescent="0.2">
      <c r="A436" s="88" t="s">
        <v>506</v>
      </c>
      <c r="B436" s="88" t="s">
        <v>343</v>
      </c>
      <c r="C436" s="88" t="s">
        <v>308</v>
      </c>
      <c r="D436" s="89"/>
      <c r="E436" s="89">
        <v>192400</v>
      </c>
      <c r="F436" s="89"/>
      <c r="G436" s="89">
        <v>192400</v>
      </c>
      <c r="H436" s="90" t="s">
        <v>559</v>
      </c>
      <c r="I436" s="91"/>
    </row>
    <row r="437" spans="1:9" x14ac:dyDescent="0.2">
      <c r="A437" s="388" t="s">
        <v>627</v>
      </c>
      <c r="B437" s="388" t="s">
        <v>307</v>
      </c>
      <c r="C437" s="388" t="s">
        <v>484</v>
      </c>
      <c r="E437" s="389">
        <v>1317840</v>
      </c>
      <c r="G437" s="389">
        <v>1317840</v>
      </c>
      <c r="H437" s="390" t="s">
        <v>1054</v>
      </c>
    </row>
    <row r="438" spans="1:9" x14ac:dyDescent="0.2">
      <c r="A438" s="88" t="s">
        <v>627</v>
      </c>
      <c r="B438" s="88" t="s">
        <v>307</v>
      </c>
      <c r="C438" s="88" t="s">
        <v>308</v>
      </c>
      <c r="D438" s="89"/>
      <c r="E438" s="89">
        <v>1317840</v>
      </c>
      <c r="F438" s="89"/>
      <c r="G438" s="89">
        <v>1317840</v>
      </c>
      <c r="H438" s="90" t="s">
        <v>628</v>
      </c>
      <c r="I438" s="91"/>
    </row>
    <row r="439" spans="1:9" x14ac:dyDescent="0.2">
      <c r="A439" s="388" t="s">
        <v>627</v>
      </c>
      <c r="B439" s="388" t="s">
        <v>315</v>
      </c>
      <c r="C439" s="388" t="s">
        <v>484</v>
      </c>
      <c r="E439" s="389">
        <v>-4560</v>
      </c>
      <c r="G439" s="389">
        <v>-4560</v>
      </c>
      <c r="H439" s="390" t="s">
        <v>1054</v>
      </c>
    </row>
    <row r="440" spans="1:9" x14ac:dyDescent="0.2">
      <c r="A440" s="88" t="s">
        <v>627</v>
      </c>
      <c r="B440" s="88" t="s">
        <v>315</v>
      </c>
      <c r="C440" s="88" t="s">
        <v>308</v>
      </c>
      <c r="D440" s="89"/>
      <c r="E440" s="89">
        <v>-4560</v>
      </c>
      <c r="F440" s="89"/>
      <c r="G440" s="89">
        <v>-4560</v>
      </c>
      <c r="H440" s="90" t="s">
        <v>1098</v>
      </c>
      <c r="I440" s="91"/>
    </row>
    <row r="441" spans="1:9" x14ac:dyDescent="0.2">
      <c r="A441" s="88" t="s">
        <v>627</v>
      </c>
      <c r="B441" s="88" t="s">
        <v>343</v>
      </c>
      <c r="C441" s="88" t="s">
        <v>308</v>
      </c>
      <c r="D441" s="89"/>
      <c r="E441" s="89">
        <v>1313280</v>
      </c>
      <c r="F441" s="89"/>
      <c r="G441" s="89">
        <v>1313280</v>
      </c>
      <c r="H441" s="90" t="s">
        <v>628</v>
      </c>
      <c r="I441" s="91"/>
    </row>
    <row r="442" spans="1:9" x14ac:dyDescent="0.2">
      <c r="A442" s="388" t="s">
        <v>743</v>
      </c>
      <c r="B442" s="388" t="s">
        <v>1052</v>
      </c>
      <c r="C442" s="388" t="s">
        <v>484</v>
      </c>
      <c r="E442" s="389">
        <v>445783.63</v>
      </c>
      <c r="G442" s="389">
        <v>445783.63</v>
      </c>
      <c r="H442" s="390" t="s">
        <v>1054</v>
      </c>
    </row>
    <row r="443" spans="1:9" x14ac:dyDescent="0.2">
      <c r="A443" s="88" t="s">
        <v>743</v>
      </c>
      <c r="B443" s="88" t="s">
        <v>1052</v>
      </c>
      <c r="C443" s="88" t="s">
        <v>308</v>
      </c>
      <c r="D443" s="89"/>
      <c r="E443" s="89">
        <v>445783.63</v>
      </c>
      <c r="F443" s="89"/>
      <c r="G443" s="89">
        <v>445783.63</v>
      </c>
      <c r="H443" s="90" t="s">
        <v>935</v>
      </c>
      <c r="I443" s="91"/>
    </row>
    <row r="444" spans="1:9" x14ac:dyDescent="0.2">
      <c r="A444" s="388" t="s">
        <v>743</v>
      </c>
      <c r="B444" s="388" t="s">
        <v>4701</v>
      </c>
      <c r="C444" s="388" t="s">
        <v>484</v>
      </c>
      <c r="E444" s="389">
        <v>53998</v>
      </c>
      <c r="G444" s="389">
        <v>53998</v>
      </c>
      <c r="H444" s="390" t="s">
        <v>1054</v>
      </c>
    </row>
    <row r="445" spans="1:9" x14ac:dyDescent="0.2">
      <c r="A445" s="88" t="s">
        <v>743</v>
      </c>
      <c r="B445" s="88" t="s">
        <v>4701</v>
      </c>
      <c r="C445" s="88" t="s">
        <v>308</v>
      </c>
      <c r="D445" s="89"/>
      <c r="E445" s="89">
        <v>53998</v>
      </c>
      <c r="F445" s="89"/>
      <c r="G445" s="89">
        <v>53998</v>
      </c>
      <c r="H445" s="90" t="s">
        <v>4702</v>
      </c>
      <c r="I445" s="91"/>
    </row>
    <row r="446" spans="1:9" x14ac:dyDescent="0.2">
      <c r="A446" s="388" t="s">
        <v>743</v>
      </c>
      <c r="B446" s="388" t="s">
        <v>4703</v>
      </c>
      <c r="C446" s="388" t="s">
        <v>484</v>
      </c>
      <c r="E446" s="389">
        <v>40021</v>
      </c>
      <c r="G446" s="389">
        <v>40021</v>
      </c>
      <c r="H446" s="390" t="s">
        <v>1054</v>
      </c>
    </row>
    <row r="447" spans="1:9" x14ac:dyDescent="0.2">
      <c r="A447" s="88" t="s">
        <v>743</v>
      </c>
      <c r="B447" s="88" t="s">
        <v>4703</v>
      </c>
      <c r="C447" s="88" t="s">
        <v>308</v>
      </c>
      <c r="D447" s="89"/>
      <c r="E447" s="89">
        <v>40021</v>
      </c>
      <c r="F447" s="89"/>
      <c r="G447" s="89">
        <v>40021</v>
      </c>
      <c r="H447" s="90" t="s">
        <v>936</v>
      </c>
      <c r="I447" s="91"/>
    </row>
    <row r="448" spans="1:9" x14ac:dyDescent="0.2">
      <c r="A448" s="388" t="s">
        <v>743</v>
      </c>
      <c r="B448" s="388" t="s">
        <v>4704</v>
      </c>
      <c r="C448" s="388" t="s">
        <v>484</v>
      </c>
      <c r="E448" s="389">
        <v>11042934</v>
      </c>
      <c r="G448" s="389">
        <v>11042934</v>
      </c>
      <c r="H448" s="390" t="s">
        <v>1054</v>
      </c>
    </row>
    <row r="449" spans="1:9" x14ac:dyDescent="0.2">
      <c r="A449" s="88" t="s">
        <v>743</v>
      </c>
      <c r="B449" s="88" t="s">
        <v>4704</v>
      </c>
      <c r="C449" s="88" t="s">
        <v>308</v>
      </c>
      <c r="D449" s="89"/>
      <c r="E449" s="89">
        <v>11042934</v>
      </c>
      <c r="F449" s="89"/>
      <c r="G449" s="89">
        <v>11042934</v>
      </c>
      <c r="H449" s="90" t="s">
        <v>4705</v>
      </c>
      <c r="I449" s="91"/>
    </row>
    <row r="450" spans="1:9" x14ac:dyDescent="0.2">
      <c r="A450" s="388" t="s">
        <v>743</v>
      </c>
      <c r="B450" s="388" t="s">
        <v>745</v>
      </c>
      <c r="C450" s="388" t="s">
        <v>484</v>
      </c>
      <c r="E450" s="389">
        <v>2729179.06</v>
      </c>
      <c r="G450" s="389">
        <v>2729179.06</v>
      </c>
      <c r="H450" s="390" t="s">
        <v>1054</v>
      </c>
    </row>
    <row r="451" spans="1:9" x14ac:dyDescent="0.2">
      <c r="A451" s="88" t="s">
        <v>743</v>
      </c>
      <c r="B451" s="88" t="s">
        <v>745</v>
      </c>
      <c r="C451" s="88" t="s">
        <v>308</v>
      </c>
      <c r="D451" s="89"/>
      <c r="E451" s="89">
        <v>2729179.06</v>
      </c>
      <c r="F451" s="89"/>
      <c r="G451" s="89">
        <v>2729179.06</v>
      </c>
      <c r="H451" s="90" t="s">
        <v>4706</v>
      </c>
      <c r="I451" s="91"/>
    </row>
    <row r="452" spans="1:9" x14ac:dyDescent="0.2">
      <c r="A452" s="388" t="s">
        <v>743</v>
      </c>
      <c r="B452" s="388" t="s">
        <v>4707</v>
      </c>
      <c r="C452" s="388" t="s">
        <v>484</v>
      </c>
      <c r="E452" s="389">
        <v>2227312.04</v>
      </c>
      <c r="G452" s="389">
        <v>2227312.04</v>
      </c>
      <c r="H452" s="390" t="s">
        <v>1054</v>
      </c>
    </row>
    <row r="453" spans="1:9" x14ac:dyDescent="0.2">
      <c r="A453" s="88" t="s">
        <v>743</v>
      </c>
      <c r="B453" s="88" t="s">
        <v>4707</v>
      </c>
      <c r="C453" s="88" t="s">
        <v>308</v>
      </c>
      <c r="D453" s="89"/>
      <c r="E453" s="89">
        <v>2227312.04</v>
      </c>
      <c r="F453" s="89"/>
      <c r="G453" s="89">
        <v>2227312.04</v>
      </c>
      <c r="H453" s="90" t="s">
        <v>4708</v>
      </c>
      <c r="I453" s="91"/>
    </row>
    <row r="454" spans="1:9" x14ac:dyDescent="0.2">
      <c r="A454" s="388" t="s">
        <v>743</v>
      </c>
      <c r="B454" s="388" t="s">
        <v>750</v>
      </c>
      <c r="C454" s="388" t="s">
        <v>484</v>
      </c>
      <c r="E454" s="389">
        <v>13.43</v>
      </c>
      <c r="G454" s="389">
        <v>13.43</v>
      </c>
      <c r="H454" s="390" t="s">
        <v>1054</v>
      </c>
    </row>
    <row r="455" spans="1:9" x14ac:dyDescent="0.2">
      <c r="A455" s="88" t="s">
        <v>743</v>
      </c>
      <c r="B455" s="88" t="s">
        <v>750</v>
      </c>
      <c r="C455" s="88" t="s">
        <v>308</v>
      </c>
      <c r="D455" s="89"/>
      <c r="E455" s="89">
        <v>13.43</v>
      </c>
      <c r="F455" s="89"/>
      <c r="G455" s="89">
        <v>13.43</v>
      </c>
      <c r="H455" s="90" t="s">
        <v>491</v>
      </c>
      <c r="I455" s="91"/>
    </row>
    <row r="456" spans="1:9" x14ac:dyDescent="0.2">
      <c r="A456" s="388" t="s">
        <v>743</v>
      </c>
      <c r="B456" s="388" t="s">
        <v>752</v>
      </c>
      <c r="C456" s="388" t="s">
        <v>484</v>
      </c>
      <c r="E456" s="389">
        <v>2734432</v>
      </c>
      <c r="G456" s="389">
        <v>2734432</v>
      </c>
      <c r="H456" s="390" t="s">
        <v>1054</v>
      </c>
    </row>
    <row r="457" spans="1:9" x14ac:dyDescent="0.2">
      <c r="A457" s="88" t="s">
        <v>743</v>
      </c>
      <c r="B457" s="88" t="s">
        <v>752</v>
      </c>
      <c r="C457" s="88" t="s">
        <v>308</v>
      </c>
      <c r="D457" s="89"/>
      <c r="E457" s="89">
        <v>2734432</v>
      </c>
      <c r="F457" s="89"/>
      <c r="G457" s="89">
        <v>2734432</v>
      </c>
      <c r="H457" s="90" t="s">
        <v>1306</v>
      </c>
      <c r="I457" s="91"/>
    </row>
    <row r="458" spans="1:9" x14ac:dyDescent="0.2">
      <c r="A458" s="388" t="s">
        <v>743</v>
      </c>
      <c r="B458" s="388" t="s">
        <v>4709</v>
      </c>
      <c r="C458" s="388" t="s">
        <v>484</v>
      </c>
      <c r="E458" s="389">
        <v>0.04</v>
      </c>
      <c r="G458" s="389">
        <v>0.04</v>
      </c>
      <c r="H458" s="390" t="s">
        <v>1054</v>
      </c>
    </row>
    <row r="459" spans="1:9" x14ac:dyDescent="0.2">
      <c r="A459" s="88" t="s">
        <v>743</v>
      </c>
      <c r="B459" s="88" t="s">
        <v>4709</v>
      </c>
      <c r="C459" s="88" t="s">
        <v>308</v>
      </c>
      <c r="D459" s="89"/>
      <c r="E459" s="89">
        <v>0.04</v>
      </c>
      <c r="F459" s="89"/>
      <c r="G459" s="89">
        <v>0.04</v>
      </c>
      <c r="H459" s="90" t="s">
        <v>544</v>
      </c>
      <c r="I459" s="91"/>
    </row>
    <row r="460" spans="1:9" x14ac:dyDescent="0.2">
      <c r="A460" s="388" t="s">
        <v>743</v>
      </c>
      <c r="B460" s="388" t="s">
        <v>756</v>
      </c>
      <c r="C460" s="388" t="s">
        <v>484</v>
      </c>
      <c r="E460" s="389">
        <v>3447340</v>
      </c>
      <c r="G460" s="389">
        <v>3447340</v>
      </c>
      <c r="H460" s="390" t="s">
        <v>1054</v>
      </c>
    </row>
    <row r="461" spans="1:9" x14ac:dyDescent="0.2">
      <c r="A461" s="88" t="s">
        <v>743</v>
      </c>
      <c r="B461" s="88" t="s">
        <v>756</v>
      </c>
      <c r="C461" s="88" t="s">
        <v>308</v>
      </c>
      <c r="D461" s="89"/>
      <c r="E461" s="89">
        <v>3447340</v>
      </c>
      <c r="F461" s="89"/>
      <c r="G461" s="89">
        <v>3447340</v>
      </c>
      <c r="H461" s="90" t="s">
        <v>4710</v>
      </c>
      <c r="I461" s="91"/>
    </row>
    <row r="462" spans="1:9" x14ac:dyDescent="0.2">
      <c r="A462" s="88" t="s">
        <v>743</v>
      </c>
      <c r="B462" s="88" t="s">
        <v>343</v>
      </c>
      <c r="C462" s="88" t="s">
        <v>308</v>
      </c>
      <c r="D462" s="89"/>
      <c r="E462" s="89">
        <v>22721013.199999999</v>
      </c>
      <c r="F462" s="89"/>
      <c r="G462" s="89">
        <v>22721013.199999999</v>
      </c>
      <c r="H462" s="90"/>
      <c r="I462" s="91"/>
    </row>
    <row r="463" spans="1:9" x14ac:dyDescent="0.2">
      <c r="A463" s="388" t="s">
        <v>761</v>
      </c>
      <c r="B463" s="388" t="s">
        <v>4704</v>
      </c>
      <c r="C463" s="388" t="s">
        <v>484</v>
      </c>
      <c r="E463" s="389">
        <v>84160.1</v>
      </c>
      <c r="G463" s="389">
        <v>84160.1</v>
      </c>
      <c r="H463" s="390" t="s">
        <v>1054</v>
      </c>
    </row>
    <row r="464" spans="1:9" x14ac:dyDescent="0.2">
      <c r="A464" s="88" t="s">
        <v>761</v>
      </c>
      <c r="B464" s="88" t="s">
        <v>4704</v>
      </c>
      <c r="C464" s="88" t="s">
        <v>308</v>
      </c>
      <c r="D464" s="89"/>
      <c r="E464" s="89">
        <v>84160.1</v>
      </c>
      <c r="F464" s="89"/>
      <c r="G464" s="89">
        <v>84160.1</v>
      </c>
      <c r="H464" s="90" t="s">
        <v>4705</v>
      </c>
      <c r="I464" s="91"/>
    </row>
    <row r="465" spans="1:9" x14ac:dyDescent="0.2">
      <c r="A465" s="388" t="s">
        <v>761</v>
      </c>
      <c r="B465" s="388" t="s">
        <v>745</v>
      </c>
      <c r="C465" s="388" t="s">
        <v>484</v>
      </c>
      <c r="E465" s="389">
        <v>495768.7</v>
      </c>
      <c r="G465" s="389">
        <v>495768.7</v>
      </c>
      <c r="H465" s="390" t="s">
        <v>1054</v>
      </c>
    </row>
    <row r="466" spans="1:9" x14ac:dyDescent="0.2">
      <c r="A466" s="88" t="s">
        <v>761</v>
      </c>
      <c r="B466" s="88" t="s">
        <v>745</v>
      </c>
      <c r="C466" s="88" t="s">
        <v>308</v>
      </c>
      <c r="D466" s="89"/>
      <c r="E466" s="89">
        <v>495768.7</v>
      </c>
      <c r="F466" s="89"/>
      <c r="G466" s="89">
        <v>495768.7</v>
      </c>
      <c r="H466" s="90" t="s">
        <v>4706</v>
      </c>
      <c r="I466" s="91"/>
    </row>
    <row r="467" spans="1:9" x14ac:dyDescent="0.2">
      <c r="A467" s="388" t="s">
        <v>761</v>
      </c>
      <c r="B467" s="388" t="s">
        <v>4707</v>
      </c>
      <c r="C467" s="388" t="s">
        <v>484</v>
      </c>
      <c r="E467" s="389">
        <v>20639.39</v>
      </c>
      <c r="G467" s="389">
        <v>20639.39</v>
      </c>
      <c r="H467" s="390" t="s">
        <v>1054</v>
      </c>
    </row>
    <row r="468" spans="1:9" x14ac:dyDescent="0.2">
      <c r="A468" s="88" t="s">
        <v>761</v>
      </c>
      <c r="B468" s="88" t="s">
        <v>4707</v>
      </c>
      <c r="C468" s="88" t="s">
        <v>308</v>
      </c>
      <c r="D468" s="89"/>
      <c r="E468" s="89">
        <v>20639.39</v>
      </c>
      <c r="F468" s="89"/>
      <c r="G468" s="89">
        <v>20639.39</v>
      </c>
      <c r="H468" s="90" t="s">
        <v>4711</v>
      </c>
      <c r="I468" s="91"/>
    </row>
    <row r="469" spans="1:9" x14ac:dyDescent="0.2">
      <c r="A469" s="388" t="s">
        <v>761</v>
      </c>
      <c r="B469" s="388" t="s">
        <v>750</v>
      </c>
      <c r="C469" s="388" t="s">
        <v>484</v>
      </c>
      <c r="E469" s="389">
        <v>24367.58</v>
      </c>
      <c r="G469" s="389">
        <v>24367.58</v>
      </c>
      <c r="H469" s="390" t="s">
        <v>1054</v>
      </c>
    </row>
    <row r="470" spans="1:9" x14ac:dyDescent="0.2">
      <c r="A470" s="88" t="s">
        <v>761</v>
      </c>
      <c r="B470" s="88" t="s">
        <v>750</v>
      </c>
      <c r="C470" s="88" t="s">
        <v>308</v>
      </c>
      <c r="D470" s="89"/>
      <c r="E470" s="89">
        <v>24367.58</v>
      </c>
      <c r="F470" s="89"/>
      <c r="G470" s="89">
        <v>24367.58</v>
      </c>
      <c r="H470" s="90" t="s">
        <v>491</v>
      </c>
      <c r="I470" s="91"/>
    </row>
    <row r="471" spans="1:9" x14ac:dyDescent="0.2">
      <c r="A471" s="388" t="s">
        <v>761</v>
      </c>
      <c r="B471" s="388" t="s">
        <v>752</v>
      </c>
      <c r="C471" s="388" t="s">
        <v>484</v>
      </c>
      <c r="E471" s="389">
        <v>77232</v>
      </c>
      <c r="G471" s="389">
        <v>77232</v>
      </c>
      <c r="H471" s="390" t="s">
        <v>1054</v>
      </c>
    </row>
    <row r="472" spans="1:9" x14ac:dyDescent="0.2">
      <c r="A472" s="88" t="s">
        <v>761</v>
      </c>
      <c r="B472" s="88" t="s">
        <v>752</v>
      </c>
      <c r="C472" s="88" t="s">
        <v>308</v>
      </c>
      <c r="D472" s="89"/>
      <c r="E472" s="89">
        <v>77232</v>
      </c>
      <c r="F472" s="89"/>
      <c r="G472" s="89">
        <v>77232</v>
      </c>
      <c r="H472" s="90" t="s">
        <v>1306</v>
      </c>
      <c r="I472" s="91"/>
    </row>
    <row r="473" spans="1:9" x14ac:dyDescent="0.2">
      <c r="A473" s="388" t="s">
        <v>761</v>
      </c>
      <c r="B473" s="388" t="s">
        <v>4712</v>
      </c>
      <c r="C473" s="388" t="s">
        <v>484</v>
      </c>
      <c r="E473" s="389">
        <v>988630</v>
      </c>
      <c r="G473" s="389">
        <v>988630</v>
      </c>
      <c r="H473" s="390" t="s">
        <v>1054</v>
      </c>
    </row>
    <row r="474" spans="1:9" x14ac:dyDescent="0.2">
      <c r="A474" s="88" t="s">
        <v>761</v>
      </c>
      <c r="B474" s="88" t="s">
        <v>4712</v>
      </c>
      <c r="C474" s="88" t="s">
        <v>308</v>
      </c>
      <c r="D474" s="89"/>
      <c r="E474" s="89">
        <v>988630</v>
      </c>
      <c r="F474" s="89"/>
      <c r="G474" s="89">
        <v>988630</v>
      </c>
      <c r="H474" s="90" t="s">
        <v>4713</v>
      </c>
      <c r="I474" s="91"/>
    </row>
    <row r="475" spans="1:9" x14ac:dyDescent="0.2">
      <c r="A475" s="388" t="s">
        <v>761</v>
      </c>
      <c r="B475" s="388" t="s">
        <v>4709</v>
      </c>
      <c r="C475" s="388" t="s">
        <v>484</v>
      </c>
      <c r="E475" s="389">
        <v>897.31</v>
      </c>
      <c r="G475" s="389">
        <v>897.31</v>
      </c>
      <c r="H475" s="390" t="s">
        <v>1054</v>
      </c>
    </row>
    <row r="476" spans="1:9" x14ac:dyDescent="0.2">
      <c r="A476" s="88" t="s">
        <v>761</v>
      </c>
      <c r="B476" s="88" t="s">
        <v>4709</v>
      </c>
      <c r="C476" s="88" t="s">
        <v>308</v>
      </c>
      <c r="D476" s="89"/>
      <c r="E476" s="89">
        <v>897.31</v>
      </c>
      <c r="F476" s="89"/>
      <c r="G476" s="89">
        <v>897.31</v>
      </c>
      <c r="H476" s="90" t="s">
        <v>544</v>
      </c>
      <c r="I476" s="91"/>
    </row>
    <row r="477" spans="1:9" x14ac:dyDescent="0.2">
      <c r="A477" s="88" t="s">
        <v>761</v>
      </c>
      <c r="B477" s="88" t="s">
        <v>343</v>
      </c>
      <c r="C477" s="88" t="s">
        <v>308</v>
      </c>
      <c r="D477" s="89"/>
      <c r="E477" s="89">
        <v>1691695.08</v>
      </c>
      <c r="F477" s="89"/>
      <c r="G477" s="89">
        <v>1691695.08</v>
      </c>
      <c r="H477" s="90"/>
      <c r="I477" s="91"/>
    </row>
    <row r="478" spans="1:9" x14ac:dyDescent="0.2">
      <c r="A478" s="88" t="s">
        <v>508</v>
      </c>
      <c r="B478" s="88" t="s">
        <v>343</v>
      </c>
      <c r="C478" s="88" t="s">
        <v>308</v>
      </c>
      <c r="D478" s="89"/>
      <c r="E478" s="89">
        <v>79742958.530000001</v>
      </c>
      <c r="F478" s="89">
        <v>2242124.7400000002</v>
      </c>
      <c r="G478" s="89">
        <v>77500833.790000007</v>
      </c>
      <c r="H478" s="90" t="s">
        <v>509</v>
      </c>
      <c r="I478" s="91"/>
    </row>
    <row r="479" spans="1:9" x14ac:dyDescent="0.2">
      <c r="A479" s="388" t="s">
        <v>510</v>
      </c>
      <c r="B479" s="388" t="s">
        <v>347</v>
      </c>
      <c r="C479" s="388" t="s">
        <v>307</v>
      </c>
      <c r="F479" s="389">
        <v>-80271.360000000001</v>
      </c>
      <c r="G479" s="389">
        <v>80271.360000000001</v>
      </c>
      <c r="H479" s="390" t="s">
        <v>1040</v>
      </c>
    </row>
    <row r="480" spans="1:9" x14ac:dyDescent="0.2">
      <c r="A480" s="388" t="s">
        <v>510</v>
      </c>
      <c r="B480" s="388" t="s">
        <v>347</v>
      </c>
      <c r="C480" s="388" t="s">
        <v>316</v>
      </c>
      <c r="F480" s="389">
        <v>4912061</v>
      </c>
      <c r="G480" s="389">
        <v>-4912061</v>
      </c>
      <c r="H480" s="390" t="s">
        <v>1014</v>
      </c>
    </row>
    <row r="481" spans="1:8" x14ac:dyDescent="0.2">
      <c r="A481" s="388" t="s">
        <v>510</v>
      </c>
      <c r="B481" s="388" t="s">
        <v>347</v>
      </c>
      <c r="C481" s="388" t="s">
        <v>317</v>
      </c>
      <c r="F481" s="389">
        <v>1973740</v>
      </c>
      <c r="G481" s="389">
        <v>-1973740</v>
      </c>
      <c r="H481" s="390" t="s">
        <v>1015</v>
      </c>
    </row>
    <row r="482" spans="1:8" x14ac:dyDescent="0.2">
      <c r="A482" s="388" t="s">
        <v>510</v>
      </c>
      <c r="B482" s="388" t="s">
        <v>347</v>
      </c>
      <c r="C482" s="388" t="s">
        <v>1016</v>
      </c>
      <c r="F482" s="389">
        <v>1782979</v>
      </c>
      <c r="G482" s="389">
        <v>-1782979</v>
      </c>
      <c r="H482" s="390" t="s">
        <v>1017</v>
      </c>
    </row>
    <row r="483" spans="1:8" x14ac:dyDescent="0.2">
      <c r="A483" s="388" t="s">
        <v>510</v>
      </c>
      <c r="B483" s="388" t="s">
        <v>347</v>
      </c>
      <c r="C483" s="388" t="s">
        <v>1018</v>
      </c>
      <c r="F483" s="389">
        <v>87727</v>
      </c>
      <c r="G483" s="389">
        <v>-87727</v>
      </c>
      <c r="H483" s="390" t="s">
        <v>1019</v>
      </c>
    </row>
    <row r="484" spans="1:8" x14ac:dyDescent="0.2">
      <c r="A484" s="388" t="s">
        <v>510</v>
      </c>
      <c r="B484" s="388" t="s">
        <v>347</v>
      </c>
      <c r="C484" s="388" t="s">
        <v>382</v>
      </c>
      <c r="F484" s="389">
        <v>740084</v>
      </c>
      <c r="G484" s="389">
        <v>-740084</v>
      </c>
      <c r="H484" s="390" t="s">
        <v>1020</v>
      </c>
    </row>
    <row r="485" spans="1:8" x14ac:dyDescent="0.2">
      <c r="A485" s="388" t="s">
        <v>510</v>
      </c>
      <c r="B485" s="388" t="s">
        <v>347</v>
      </c>
      <c r="C485" s="388" t="s">
        <v>1021</v>
      </c>
      <c r="F485" s="389">
        <v>98605</v>
      </c>
      <c r="G485" s="389">
        <v>-98605</v>
      </c>
      <c r="H485" s="390" t="s">
        <v>1022</v>
      </c>
    </row>
    <row r="486" spans="1:8" x14ac:dyDescent="0.2">
      <c r="A486" s="388" t="s">
        <v>510</v>
      </c>
      <c r="B486" s="388" t="s">
        <v>347</v>
      </c>
      <c r="C486" s="388" t="s">
        <v>306</v>
      </c>
      <c r="F486" s="389">
        <v>209562</v>
      </c>
      <c r="G486" s="389">
        <v>-209562</v>
      </c>
      <c r="H486" s="390" t="s">
        <v>1023</v>
      </c>
    </row>
    <row r="487" spans="1:8" x14ac:dyDescent="0.2">
      <c r="A487" s="388" t="s">
        <v>510</v>
      </c>
      <c r="B487" s="388" t="s">
        <v>347</v>
      </c>
      <c r="C487" s="388" t="s">
        <v>1024</v>
      </c>
      <c r="F487" s="389">
        <v>232099</v>
      </c>
      <c r="G487" s="389">
        <v>-232099</v>
      </c>
      <c r="H487" s="390" t="s">
        <v>1025</v>
      </c>
    </row>
    <row r="488" spans="1:8" x14ac:dyDescent="0.2">
      <c r="A488" s="388" t="s">
        <v>510</v>
      </c>
      <c r="B488" s="388" t="s">
        <v>347</v>
      </c>
      <c r="C488" s="388" t="s">
        <v>617</v>
      </c>
      <c r="F488" s="389">
        <v>283148</v>
      </c>
      <c r="G488" s="389">
        <v>-283148</v>
      </c>
      <c r="H488" s="390" t="s">
        <v>1026</v>
      </c>
    </row>
    <row r="489" spans="1:8" x14ac:dyDescent="0.2">
      <c r="A489" s="388" t="s">
        <v>510</v>
      </c>
      <c r="B489" s="388" t="s">
        <v>347</v>
      </c>
      <c r="C489" s="388" t="s">
        <v>1027</v>
      </c>
      <c r="F489" s="389">
        <v>99832</v>
      </c>
      <c r="G489" s="389">
        <v>-99832</v>
      </c>
      <c r="H489" s="390" t="s">
        <v>1028</v>
      </c>
    </row>
    <row r="490" spans="1:8" x14ac:dyDescent="0.2">
      <c r="A490" s="388" t="s">
        <v>510</v>
      </c>
      <c r="B490" s="388" t="s">
        <v>347</v>
      </c>
      <c r="C490" s="388" t="s">
        <v>1029</v>
      </c>
      <c r="F490" s="389">
        <v>14067</v>
      </c>
      <c r="G490" s="389">
        <v>-14067</v>
      </c>
      <c r="H490" s="390" t="s">
        <v>1030</v>
      </c>
    </row>
    <row r="491" spans="1:8" x14ac:dyDescent="0.2">
      <c r="A491" s="388" t="s">
        <v>510</v>
      </c>
      <c r="B491" s="388" t="s">
        <v>347</v>
      </c>
      <c r="C491" s="388" t="s">
        <v>385</v>
      </c>
      <c r="F491" s="389">
        <v>265276</v>
      </c>
      <c r="G491" s="389">
        <v>-265276</v>
      </c>
      <c r="H491" s="390" t="s">
        <v>1031</v>
      </c>
    </row>
    <row r="492" spans="1:8" x14ac:dyDescent="0.2">
      <c r="A492" s="388" t="s">
        <v>510</v>
      </c>
      <c r="B492" s="388" t="s">
        <v>347</v>
      </c>
      <c r="C492" s="388" t="s">
        <v>1032</v>
      </c>
      <c r="F492" s="389">
        <v>87172</v>
      </c>
      <c r="G492" s="389">
        <v>-87172</v>
      </c>
      <c r="H492" s="390" t="s">
        <v>1033</v>
      </c>
    </row>
    <row r="493" spans="1:8" x14ac:dyDescent="0.2">
      <c r="A493" s="388" t="s">
        <v>510</v>
      </c>
      <c r="B493" s="388" t="s">
        <v>347</v>
      </c>
      <c r="C493" s="388" t="s">
        <v>387</v>
      </c>
      <c r="F493" s="389">
        <v>421140</v>
      </c>
      <c r="G493" s="389">
        <v>-421140</v>
      </c>
      <c r="H493" s="390" t="s">
        <v>1034</v>
      </c>
    </row>
    <row r="494" spans="1:8" x14ac:dyDescent="0.2">
      <c r="A494" s="388" t="s">
        <v>510</v>
      </c>
      <c r="B494" s="388" t="s">
        <v>347</v>
      </c>
      <c r="C494" s="388" t="s">
        <v>389</v>
      </c>
      <c r="F494" s="389">
        <v>222230</v>
      </c>
      <c r="G494" s="389">
        <v>-222230</v>
      </c>
      <c r="H494" s="390" t="s">
        <v>1035</v>
      </c>
    </row>
    <row r="495" spans="1:8" x14ac:dyDescent="0.2">
      <c r="A495" s="388" t="s">
        <v>510</v>
      </c>
      <c r="B495" s="388" t="s">
        <v>347</v>
      </c>
      <c r="C495" s="388" t="s">
        <v>399</v>
      </c>
      <c r="F495" s="389">
        <v>902271</v>
      </c>
      <c r="G495" s="389">
        <v>-902271</v>
      </c>
      <c r="H495" s="390" t="s">
        <v>1036</v>
      </c>
    </row>
    <row r="496" spans="1:8" x14ac:dyDescent="0.2">
      <c r="A496" s="388" t="s">
        <v>510</v>
      </c>
      <c r="B496" s="388" t="s">
        <v>347</v>
      </c>
      <c r="C496" s="388" t="s">
        <v>1010</v>
      </c>
      <c r="F496" s="389">
        <v>371791</v>
      </c>
      <c r="G496" s="389">
        <v>-371791</v>
      </c>
      <c r="H496" s="390" t="s">
        <v>1037</v>
      </c>
    </row>
    <row r="497" spans="1:10" x14ac:dyDescent="0.2">
      <c r="A497" s="388" t="s">
        <v>510</v>
      </c>
      <c r="B497" s="388" t="s">
        <v>347</v>
      </c>
      <c r="C497" s="388" t="s">
        <v>797</v>
      </c>
      <c r="F497" s="389">
        <v>551642</v>
      </c>
      <c r="G497" s="389">
        <v>-551642</v>
      </c>
      <c r="H497" s="390" t="s">
        <v>1038</v>
      </c>
    </row>
    <row r="498" spans="1:10" x14ac:dyDescent="0.2">
      <c r="A498" s="388" t="s">
        <v>510</v>
      </c>
      <c r="B498" s="388" t="s">
        <v>347</v>
      </c>
      <c r="C498" s="388" t="s">
        <v>602</v>
      </c>
      <c r="F498" s="389">
        <v>174216</v>
      </c>
      <c r="G498" s="389">
        <v>-174216</v>
      </c>
      <c r="H498" s="390" t="s">
        <v>1039</v>
      </c>
    </row>
    <row r="499" spans="1:10" x14ac:dyDescent="0.2">
      <c r="A499" s="388" t="s">
        <v>510</v>
      </c>
      <c r="B499" s="388" t="s">
        <v>347</v>
      </c>
      <c r="C499" s="388" t="s">
        <v>883</v>
      </c>
      <c r="F499" s="389">
        <v>3220391</v>
      </c>
      <c r="G499" s="389">
        <v>-3220391</v>
      </c>
      <c r="H499" s="390" t="s">
        <v>1041</v>
      </c>
    </row>
    <row r="500" spans="1:10" x14ac:dyDescent="0.2">
      <c r="A500" s="388" t="s">
        <v>510</v>
      </c>
      <c r="B500" s="388" t="s">
        <v>347</v>
      </c>
      <c r="C500" s="388" t="s">
        <v>347</v>
      </c>
      <c r="F500" s="389">
        <v>434266</v>
      </c>
      <c r="G500" s="389">
        <v>-434266</v>
      </c>
      <c r="H500" s="390" t="s">
        <v>1042</v>
      </c>
    </row>
    <row r="501" spans="1:10" x14ac:dyDescent="0.2">
      <c r="A501" s="388" t="s">
        <v>510</v>
      </c>
      <c r="B501" s="388" t="s">
        <v>347</v>
      </c>
      <c r="C501" s="388" t="s">
        <v>1043</v>
      </c>
      <c r="F501" s="389">
        <v>8561</v>
      </c>
      <c r="G501" s="389">
        <v>-8561</v>
      </c>
      <c r="H501" s="390" t="s">
        <v>1044</v>
      </c>
    </row>
    <row r="502" spans="1:10" x14ac:dyDescent="0.2">
      <c r="A502" s="388" t="s">
        <v>510</v>
      </c>
      <c r="B502" s="388" t="s">
        <v>347</v>
      </c>
      <c r="C502" s="388" t="s">
        <v>6635</v>
      </c>
      <c r="F502" s="389">
        <v>8492</v>
      </c>
      <c r="G502" s="389">
        <v>-8492</v>
      </c>
      <c r="H502" s="390" t="s">
        <v>6636</v>
      </c>
    </row>
    <row r="503" spans="1:10" x14ac:dyDescent="0.2">
      <c r="A503" s="388" t="s">
        <v>510</v>
      </c>
      <c r="B503" s="388" t="s">
        <v>347</v>
      </c>
      <c r="C503" s="388" t="s">
        <v>859</v>
      </c>
      <c r="F503" s="389">
        <v>11703042</v>
      </c>
      <c r="G503" s="389">
        <v>-11703042</v>
      </c>
      <c r="H503" s="390" t="s">
        <v>1046</v>
      </c>
    </row>
    <row r="504" spans="1:10" x14ac:dyDescent="0.2">
      <c r="A504" s="388" t="s">
        <v>510</v>
      </c>
      <c r="B504" s="388" t="s">
        <v>347</v>
      </c>
      <c r="C504" s="388" t="s">
        <v>840</v>
      </c>
      <c r="F504" s="389">
        <v>89811</v>
      </c>
      <c r="G504" s="389">
        <v>-89811</v>
      </c>
      <c r="H504" s="390" t="s">
        <v>1051</v>
      </c>
    </row>
    <row r="505" spans="1:10" x14ac:dyDescent="0.2">
      <c r="A505" s="388" t="s">
        <v>510</v>
      </c>
      <c r="B505" s="388" t="s">
        <v>347</v>
      </c>
      <c r="C505" s="388" t="s">
        <v>1052</v>
      </c>
      <c r="F505" s="389">
        <v>51986</v>
      </c>
      <c r="G505" s="389">
        <v>-51986</v>
      </c>
      <c r="H505" s="390" t="s">
        <v>1053</v>
      </c>
    </row>
    <row r="506" spans="1:10" x14ac:dyDescent="0.2">
      <c r="A506" s="88" t="s">
        <v>510</v>
      </c>
      <c r="B506" s="88" t="s">
        <v>347</v>
      </c>
      <c r="C506" s="88" t="s">
        <v>308</v>
      </c>
      <c r="D506" s="89"/>
      <c r="E506" s="89"/>
      <c r="F506" s="89">
        <v>28865919.640000001</v>
      </c>
      <c r="G506" s="89">
        <v>-28865919.640000001</v>
      </c>
      <c r="H506" s="90" t="s">
        <v>763</v>
      </c>
      <c r="I506" s="91"/>
    </row>
    <row r="507" spans="1:10" x14ac:dyDescent="0.2">
      <c r="A507" s="388" t="s">
        <v>510</v>
      </c>
      <c r="B507" s="388" t="s">
        <v>394</v>
      </c>
      <c r="C507" s="388" t="s">
        <v>307</v>
      </c>
      <c r="F507" s="389">
        <v>6709946</v>
      </c>
      <c r="G507" s="389">
        <v>-6709946</v>
      </c>
      <c r="H507" s="390" t="s">
        <v>1040</v>
      </c>
    </row>
    <row r="508" spans="1:10" x14ac:dyDescent="0.2">
      <c r="A508" s="88" t="s">
        <v>510</v>
      </c>
      <c r="B508" s="88" t="s">
        <v>394</v>
      </c>
      <c r="C508" s="88" t="s">
        <v>308</v>
      </c>
      <c r="D508" s="89"/>
      <c r="E508" s="89"/>
      <c r="F508" s="658">
        <v>6709946</v>
      </c>
      <c r="G508" s="89">
        <v>-6709946</v>
      </c>
      <c r="H508" s="90" t="s">
        <v>764</v>
      </c>
      <c r="I508" s="91"/>
    </row>
    <row r="509" spans="1:10" x14ac:dyDescent="0.2">
      <c r="A509" s="388" t="s">
        <v>510</v>
      </c>
      <c r="B509" s="388" t="s">
        <v>822</v>
      </c>
      <c r="C509" s="388" t="s">
        <v>883</v>
      </c>
      <c r="F509" s="389">
        <v>27000</v>
      </c>
      <c r="G509" s="389">
        <v>-27000</v>
      </c>
      <c r="H509" s="390" t="s">
        <v>1041</v>
      </c>
    </row>
    <row r="510" spans="1:10" x14ac:dyDescent="0.2">
      <c r="A510" s="388" t="s">
        <v>510</v>
      </c>
      <c r="B510" s="388" t="s">
        <v>822</v>
      </c>
      <c r="C510" s="388" t="s">
        <v>1047</v>
      </c>
      <c r="F510" s="389">
        <v>956737</v>
      </c>
      <c r="G510" s="389">
        <v>-956737</v>
      </c>
      <c r="H510" s="390" t="s">
        <v>1048</v>
      </c>
      <c r="I510" t="s">
        <v>7207</v>
      </c>
    </row>
    <row r="511" spans="1:10" x14ac:dyDescent="0.2">
      <c r="A511" s="88" t="s">
        <v>510</v>
      </c>
      <c r="B511" s="88" t="s">
        <v>822</v>
      </c>
      <c r="C511" s="88" t="s">
        <v>308</v>
      </c>
      <c r="D511" s="89"/>
      <c r="E511" s="89"/>
      <c r="F511" s="89">
        <v>983737</v>
      </c>
      <c r="G511" s="89">
        <v>-983737</v>
      </c>
      <c r="H511" s="90" t="s">
        <v>516</v>
      </c>
      <c r="I511" s="94">
        <f>F506+F508</f>
        <v>35575865.640000001</v>
      </c>
      <c r="J511" t="s">
        <v>1124</v>
      </c>
    </row>
    <row r="512" spans="1:10" x14ac:dyDescent="0.2">
      <c r="A512" s="388" t="s">
        <v>510</v>
      </c>
      <c r="B512" s="388" t="s">
        <v>698</v>
      </c>
      <c r="C512" s="388" t="s">
        <v>316</v>
      </c>
      <c r="F512" s="389">
        <v>3150</v>
      </c>
      <c r="G512" s="389">
        <v>-3150</v>
      </c>
      <c r="H512" s="390" t="s">
        <v>1014</v>
      </c>
      <c r="I512" s="94">
        <f>F511+F524</f>
        <v>1073687</v>
      </c>
      <c r="J512" t="s">
        <v>5954</v>
      </c>
    </row>
    <row r="513" spans="1:10" x14ac:dyDescent="0.2">
      <c r="A513" s="388" t="s">
        <v>510</v>
      </c>
      <c r="B513" s="388" t="s">
        <v>698</v>
      </c>
      <c r="C513" s="388" t="s">
        <v>317</v>
      </c>
      <c r="F513" s="389">
        <v>1050</v>
      </c>
      <c r="G513" s="389">
        <v>-1050</v>
      </c>
      <c r="H513" s="390" t="s">
        <v>1015</v>
      </c>
      <c r="I513" s="374">
        <f>F541+F543+F546</f>
        <v>3074713</v>
      </c>
      <c r="J513" t="s">
        <v>1125</v>
      </c>
    </row>
    <row r="514" spans="1:10" x14ac:dyDescent="0.2">
      <c r="A514" s="388" t="s">
        <v>510</v>
      </c>
      <c r="B514" s="388" t="s">
        <v>698</v>
      </c>
      <c r="C514" s="388" t="s">
        <v>1016</v>
      </c>
      <c r="F514" s="389">
        <v>700</v>
      </c>
      <c r="G514" s="389">
        <v>-700</v>
      </c>
      <c r="H514" s="390" t="s">
        <v>1017</v>
      </c>
      <c r="I514" s="136">
        <f>SUM(I511:I513)</f>
        <v>39724265.640000001</v>
      </c>
    </row>
    <row r="515" spans="1:10" x14ac:dyDescent="0.2">
      <c r="A515" s="388" t="s">
        <v>510</v>
      </c>
      <c r="B515" s="388" t="s">
        <v>698</v>
      </c>
      <c r="C515" s="388" t="s">
        <v>1024</v>
      </c>
      <c r="F515" s="389">
        <v>350</v>
      </c>
      <c r="G515" s="389">
        <v>-350</v>
      </c>
      <c r="H515" s="390" t="s">
        <v>1025</v>
      </c>
      <c r="I515" s="136">
        <f>F547</f>
        <v>39724265.640000001</v>
      </c>
      <c r="J515" t="s">
        <v>7208</v>
      </c>
    </row>
    <row r="516" spans="1:10" x14ac:dyDescent="0.2">
      <c r="A516" s="388" t="s">
        <v>510</v>
      </c>
      <c r="B516" s="388" t="s">
        <v>698</v>
      </c>
      <c r="C516" s="388" t="s">
        <v>617</v>
      </c>
      <c r="F516" s="389">
        <v>350</v>
      </c>
      <c r="G516" s="389">
        <v>-350</v>
      </c>
      <c r="H516" s="390" t="s">
        <v>1026</v>
      </c>
    </row>
    <row r="517" spans="1:10" x14ac:dyDescent="0.2">
      <c r="A517" s="388" t="s">
        <v>510</v>
      </c>
      <c r="B517" s="388" t="s">
        <v>698</v>
      </c>
      <c r="C517" s="388" t="s">
        <v>387</v>
      </c>
      <c r="F517" s="389">
        <v>700</v>
      </c>
      <c r="G517" s="389">
        <v>-700</v>
      </c>
      <c r="H517" s="390" t="s">
        <v>1034</v>
      </c>
    </row>
    <row r="518" spans="1:10" x14ac:dyDescent="0.2">
      <c r="A518" s="388" t="s">
        <v>510</v>
      </c>
      <c r="B518" s="388" t="s">
        <v>698</v>
      </c>
      <c r="C518" s="388" t="s">
        <v>389</v>
      </c>
      <c r="F518" s="389">
        <v>1050</v>
      </c>
      <c r="G518" s="389">
        <v>-1050</v>
      </c>
      <c r="H518" s="390" t="s">
        <v>1035</v>
      </c>
    </row>
    <row r="519" spans="1:10" x14ac:dyDescent="0.2">
      <c r="A519" s="388" t="s">
        <v>510</v>
      </c>
      <c r="B519" s="388" t="s">
        <v>698</v>
      </c>
      <c r="C519" s="388" t="s">
        <v>399</v>
      </c>
      <c r="F519" s="389">
        <v>11900</v>
      </c>
      <c r="G519" s="389">
        <v>-11900</v>
      </c>
      <c r="H519" s="390" t="s">
        <v>1036</v>
      </c>
    </row>
    <row r="520" spans="1:10" x14ac:dyDescent="0.2">
      <c r="A520" s="388" t="s">
        <v>510</v>
      </c>
      <c r="B520" s="388" t="s">
        <v>698</v>
      </c>
      <c r="C520" s="388" t="s">
        <v>1010</v>
      </c>
      <c r="F520" s="389">
        <v>700</v>
      </c>
      <c r="G520" s="389">
        <v>-700</v>
      </c>
      <c r="H520" s="390" t="s">
        <v>1037</v>
      </c>
    </row>
    <row r="521" spans="1:10" x14ac:dyDescent="0.2">
      <c r="A521" s="388" t="s">
        <v>510</v>
      </c>
      <c r="B521" s="388" t="s">
        <v>698</v>
      </c>
      <c r="C521" s="388" t="s">
        <v>797</v>
      </c>
      <c r="F521" s="389">
        <v>700</v>
      </c>
      <c r="G521" s="389">
        <v>-700</v>
      </c>
      <c r="H521" s="390" t="s">
        <v>1038</v>
      </c>
    </row>
    <row r="522" spans="1:10" x14ac:dyDescent="0.2">
      <c r="A522" s="388" t="s">
        <v>510</v>
      </c>
      <c r="B522" s="388" t="s">
        <v>698</v>
      </c>
      <c r="C522" s="388" t="s">
        <v>602</v>
      </c>
      <c r="F522" s="389">
        <v>2450</v>
      </c>
      <c r="G522" s="389">
        <v>-2450</v>
      </c>
      <c r="H522" s="390" t="s">
        <v>1039</v>
      </c>
    </row>
    <row r="523" spans="1:10" x14ac:dyDescent="0.2">
      <c r="A523" s="388" t="s">
        <v>510</v>
      </c>
      <c r="B523" s="388" t="s">
        <v>698</v>
      </c>
      <c r="C523" s="388" t="s">
        <v>859</v>
      </c>
      <c r="F523" s="389">
        <v>66850</v>
      </c>
      <c r="G523" s="389">
        <v>-66850</v>
      </c>
      <c r="H523" s="390" t="s">
        <v>1046</v>
      </c>
    </row>
    <row r="524" spans="1:10" x14ac:dyDescent="0.2">
      <c r="A524" s="88" t="s">
        <v>510</v>
      </c>
      <c r="B524" s="88" t="s">
        <v>698</v>
      </c>
      <c r="C524" s="88" t="s">
        <v>308</v>
      </c>
      <c r="D524" s="89"/>
      <c r="E524" s="89"/>
      <c r="F524" s="89">
        <v>89950</v>
      </c>
      <c r="G524" s="89">
        <v>-89950</v>
      </c>
      <c r="H524" s="90" t="s">
        <v>765</v>
      </c>
      <c r="I524" s="91"/>
    </row>
    <row r="525" spans="1:10" x14ac:dyDescent="0.2">
      <c r="A525" s="388" t="s">
        <v>510</v>
      </c>
      <c r="B525" s="388" t="s">
        <v>840</v>
      </c>
      <c r="C525" s="388" t="s">
        <v>307</v>
      </c>
      <c r="F525" s="389">
        <v>237600</v>
      </c>
      <c r="G525" s="389">
        <v>-237600</v>
      </c>
      <c r="H525" s="390" t="s">
        <v>1040</v>
      </c>
    </row>
    <row r="526" spans="1:10" x14ac:dyDescent="0.2">
      <c r="A526" s="388" t="s">
        <v>510</v>
      </c>
      <c r="B526" s="388" t="s">
        <v>840</v>
      </c>
      <c r="C526" s="388" t="s">
        <v>316</v>
      </c>
      <c r="F526" s="389">
        <v>825</v>
      </c>
      <c r="G526" s="389">
        <v>-825</v>
      </c>
      <c r="H526" s="390" t="s">
        <v>1014</v>
      </c>
    </row>
    <row r="527" spans="1:10" x14ac:dyDescent="0.2">
      <c r="A527" s="388" t="s">
        <v>510</v>
      </c>
      <c r="B527" s="388" t="s">
        <v>840</v>
      </c>
      <c r="C527" s="388" t="s">
        <v>317</v>
      </c>
      <c r="F527" s="389">
        <v>3825</v>
      </c>
      <c r="G527" s="389">
        <v>-3825</v>
      </c>
      <c r="H527" s="390" t="s">
        <v>1015</v>
      </c>
    </row>
    <row r="528" spans="1:10" x14ac:dyDescent="0.2">
      <c r="A528" s="388" t="s">
        <v>510</v>
      </c>
      <c r="B528" s="388" t="s">
        <v>840</v>
      </c>
      <c r="C528" s="388" t="s">
        <v>1016</v>
      </c>
      <c r="F528" s="389">
        <v>3325</v>
      </c>
      <c r="G528" s="389">
        <v>-3325</v>
      </c>
      <c r="H528" s="390" t="s">
        <v>1017</v>
      </c>
    </row>
    <row r="529" spans="1:9" x14ac:dyDescent="0.2">
      <c r="A529" s="388" t="s">
        <v>510</v>
      </c>
      <c r="B529" s="388" t="s">
        <v>840</v>
      </c>
      <c r="C529" s="388" t="s">
        <v>1018</v>
      </c>
      <c r="F529" s="389">
        <v>500</v>
      </c>
      <c r="G529" s="389">
        <v>-500</v>
      </c>
      <c r="H529" s="390" t="s">
        <v>1019</v>
      </c>
    </row>
    <row r="530" spans="1:9" x14ac:dyDescent="0.2">
      <c r="A530" s="388" t="s">
        <v>510</v>
      </c>
      <c r="B530" s="388" t="s">
        <v>840</v>
      </c>
      <c r="C530" s="388" t="s">
        <v>382</v>
      </c>
      <c r="F530" s="389">
        <v>1500</v>
      </c>
      <c r="G530" s="389">
        <v>-1500</v>
      </c>
      <c r="H530" s="390" t="s">
        <v>1020</v>
      </c>
    </row>
    <row r="531" spans="1:9" x14ac:dyDescent="0.2">
      <c r="A531" s="388" t="s">
        <v>510</v>
      </c>
      <c r="B531" s="388" t="s">
        <v>840</v>
      </c>
      <c r="C531" s="388" t="s">
        <v>306</v>
      </c>
      <c r="F531" s="389">
        <v>1325</v>
      </c>
      <c r="G531" s="389">
        <v>-1325</v>
      </c>
      <c r="H531" s="390" t="s">
        <v>1023</v>
      </c>
    </row>
    <row r="532" spans="1:9" x14ac:dyDescent="0.2">
      <c r="A532" s="388" t="s">
        <v>510</v>
      </c>
      <c r="B532" s="388" t="s">
        <v>840</v>
      </c>
      <c r="C532" s="388" t="s">
        <v>617</v>
      </c>
      <c r="F532" s="389">
        <v>825</v>
      </c>
      <c r="G532" s="389">
        <v>-825</v>
      </c>
      <c r="H532" s="390" t="s">
        <v>1026</v>
      </c>
    </row>
    <row r="533" spans="1:9" x14ac:dyDescent="0.2">
      <c r="A533" s="388" t="s">
        <v>510</v>
      </c>
      <c r="B533" s="388" t="s">
        <v>840</v>
      </c>
      <c r="C533" s="388" t="s">
        <v>1027</v>
      </c>
      <c r="F533" s="389">
        <v>1000</v>
      </c>
      <c r="G533" s="389">
        <v>-1000</v>
      </c>
      <c r="H533" s="390" t="s">
        <v>1028</v>
      </c>
    </row>
    <row r="534" spans="1:9" x14ac:dyDescent="0.2">
      <c r="A534" s="388" t="s">
        <v>510</v>
      </c>
      <c r="B534" s="388" t="s">
        <v>840</v>
      </c>
      <c r="C534" s="388" t="s">
        <v>387</v>
      </c>
      <c r="F534" s="389">
        <v>1650</v>
      </c>
      <c r="G534" s="389">
        <v>-1650</v>
      </c>
      <c r="H534" s="390" t="s">
        <v>1034</v>
      </c>
    </row>
    <row r="535" spans="1:9" x14ac:dyDescent="0.2">
      <c r="A535" s="388" t="s">
        <v>510</v>
      </c>
      <c r="B535" s="388" t="s">
        <v>840</v>
      </c>
      <c r="C535" s="388" t="s">
        <v>389</v>
      </c>
      <c r="F535" s="389">
        <v>1000</v>
      </c>
      <c r="G535" s="389">
        <v>-1000</v>
      </c>
      <c r="H535" s="390" t="s">
        <v>1035</v>
      </c>
    </row>
    <row r="536" spans="1:9" x14ac:dyDescent="0.2">
      <c r="A536" s="388" t="s">
        <v>510</v>
      </c>
      <c r="B536" s="388" t="s">
        <v>840</v>
      </c>
      <c r="C536" s="388" t="s">
        <v>1010</v>
      </c>
      <c r="F536" s="389">
        <v>1500</v>
      </c>
      <c r="G536" s="389">
        <v>-1500</v>
      </c>
      <c r="H536" s="390" t="s">
        <v>1037</v>
      </c>
    </row>
    <row r="537" spans="1:9" x14ac:dyDescent="0.2">
      <c r="A537" s="388" t="s">
        <v>510</v>
      </c>
      <c r="B537" s="388" t="s">
        <v>840</v>
      </c>
      <c r="C537" s="388" t="s">
        <v>797</v>
      </c>
      <c r="F537" s="389">
        <v>1000</v>
      </c>
      <c r="G537" s="389">
        <v>-1000</v>
      </c>
      <c r="H537" s="390" t="s">
        <v>1038</v>
      </c>
    </row>
    <row r="538" spans="1:9" x14ac:dyDescent="0.2">
      <c r="A538" s="388" t="s">
        <v>510</v>
      </c>
      <c r="B538" s="388" t="s">
        <v>840</v>
      </c>
      <c r="C538" s="388" t="s">
        <v>883</v>
      </c>
      <c r="F538" s="389">
        <v>2000</v>
      </c>
      <c r="G538" s="389">
        <v>-2000</v>
      </c>
      <c r="H538" s="390" t="s">
        <v>1041</v>
      </c>
    </row>
    <row r="539" spans="1:9" x14ac:dyDescent="0.2">
      <c r="A539" s="388" t="s">
        <v>510</v>
      </c>
      <c r="B539" s="388" t="s">
        <v>840</v>
      </c>
      <c r="C539" s="388" t="s">
        <v>859</v>
      </c>
      <c r="F539" s="389">
        <v>59225</v>
      </c>
      <c r="G539" s="389">
        <v>-59225</v>
      </c>
      <c r="H539" s="390" t="s">
        <v>1046</v>
      </c>
    </row>
    <row r="540" spans="1:9" x14ac:dyDescent="0.2">
      <c r="A540" s="388" t="s">
        <v>510</v>
      </c>
      <c r="B540" s="388" t="s">
        <v>840</v>
      </c>
      <c r="C540" s="388" t="s">
        <v>1052</v>
      </c>
      <c r="F540" s="389">
        <v>1409903</v>
      </c>
      <c r="G540" s="389">
        <v>-1409903</v>
      </c>
      <c r="H540" s="390" t="s">
        <v>1053</v>
      </c>
    </row>
    <row r="541" spans="1:9" x14ac:dyDescent="0.2">
      <c r="A541" s="88" t="s">
        <v>510</v>
      </c>
      <c r="B541" s="88" t="s">
        <v>840</v>
      </c>
      <c r="C541" s="88" t="s">
        <v>308</v>
      </c>
      <c r="D541" s="89"/>
      <c r="E541" s="89"/>
      <c r="F541" s="89">
        <v>1727003</v>
      </c>
      <c r="G541" s="89">
        <v>-1727003</v>
      </c>
      <c r="H541" s="90" t="s">
        <v>766</v>
      </c>
      <c r="I541" s="91"/>
    </row>
    <row r="542" spans="1:9" x14ac:dyDescent="0.2">
      <c r="A542" s="388" t="s">
        <v>510</v>
      </c>
      <c r="B542" s="388" t="s">
        <v>893</v>
      </c>
      <c r="C542" s="388" t="s">
        <v>307</v>
      </c>
      <c r="F542" s="389">
        <v>227750</v>
      </c>
      <c r="G542" s="389">
        <v>-227750</v>
      </c>
      <c r="H542" s="390" t="s">
        <v>1040</v>
      </c>
    </row>
    <row r="543" spans="1:9" x14ac:dyDescent="0.2">
      <c r="A543" s="88" t="s">
        <v>510</v>
      </c>
      <c r="B543" s="88" t="s">
        <v>893</v>
      </c>
      <c r="C543" s="88" t="s">
        <v>308</v>
      </c>
      <c r="D543" s="89"/>
      <c r="E543" s="89"/>
      <c r="F543" s="658">
        <v>227750</v>
      </c>
      <c r="G543" s="89">
        <v>-227750</v>
      </c>
      <c r="H543" s="90" t="s">
        <v>6644</v>
      </c>
      <c r="I543" s="91"/>
    </row>
    <row r="544" spans="1:9" x14ac:dyDescent="0.2">
      <c r="A544" s="388" t="s">
        <v>510</v>
      </c>
      <c r="B544" s="388" t="s">
        <v>729</v>
      </c>
      <c r="C544" s="388" t="s">
        <v>307</v>
      </c>
      <c r="F544" s="389">
        <v>1064880</v>
      </c>
      <c r="G544" s="389">
        <v>-1064880</v>
      </c>
      <c r="H544" s="390" t="s">
        <v>1040</v>
      </c>
    </row>
    <row r="545" spans="1:10" x14ac:dyDescent="0.2">
      <c r="A545" s="388" t="s">
        <v>510</v>
      </c>
      <c r="B545" s="388" t="s">
        <v>729</v>
      </c>
      <c r="C545" s="388" t="s">
        <v>883</v>
      </c>
      <c r="F545" s="389">
        <v>55080</v>
      </c>
      <c r="G545" s="389">
        <v>-55080</v>
      </c>
      <c r="H545" s="390" t="s">
        <v>1041</v>
      </c>
    </row>
    <row r="546" spans="1:10" x14ac:dyDescent="0.2">
      <c r="A546" s="88" t="s">
        <v>510</v>
      </c>
      <c r="B546" s="88" t="s">
        <v>729</v>
      </c>
      <c r="C546" s="88" t="s">
        <v>308</v>
      </c>
      <c r="D546" s="89"/>
      <c r="E546" s="89"/>
      <c r="F546" s="89">
        <v>1119960</v>
      </c>
      <c r="G546" s="89">
        <v>-1119960</v>
      </c>
      <c r="H546" s="90" t="s">
        <v>767</v>
      </c>
      <c r="I546" s="91"/>
    </row>
    <row r="547" spans="1:10" x14ac:dyDescent="0.2">
      <c r="A547" s="88" t="s">
        <v>510</v>
      </c>
      <c r="B547" s="88" t="s">
        <v>343</v>
      </c>
      <c r="C547" s="88" t="s">
        <v>308</v>
      </c>
      <c r="D547" s="89"/>
      <c r="E547" s="89"/>
      <c r="F547" s="89">
        <v>39724265.640000001</v>
      </c>
      <c r="G547" s="892">
        <v>-39724265.640000001</v>
      </c>
      <c r="H547" s="90" t="s">
        <v>523</v>
      </c>
      <c r="I547" s="91"/>
      <c r="J547" s="852" t="s">
        <v>4833</v>
      </c>
    </row>
    <row r="548" spans="1:10" x14ac:dyDescent="0.2">
      <c r="A548" s="388" t="s">
        <v>524</v>
      </c>
      <c r="B548" s="388" t="s">
        <v>307</v>
      </c>
      <c r="C548" s="388" t="s">
        <v>484</v>
      </c>
      <c r="E548" s="389">
        <v>2205703.67</v>
      </c>
      <c r="G548" s="389">
        <v>2205703.67</v>
      </c>
      <c r="H548" s="390" t="s">
        <v>1054</v>
      </c>
      <c r="J548" s="776">
        <f>-G547-G552</f>
        <v>37327929.759999998</v>
      </c>
    </row>
    <row r="549" spans="1:10" x14ac:dyDescent="0.2">
      <c r="A549" s="88" t="s">
        <v>524</v>
      </c>
      <c r="B549" s="88" t="s">
        <v>307</v>
      </c>
      <c r="C549" s="88" t="s">
        <v>308</v>
      </c>
      <c r="D549" s="89"/>
      <c r="E549" s="89">
        <v>2205703.67</v>
      </c>
      <c r="F549" s="89"/>
      <c r="G549" s="89">
        <v>2205703.67</v>
      </c>
      <c r="H549" s="90" t="s">
        <v>525</v>
      </c>
      <c r="I549" s="91"/>
    </row>
    <row r="550" spans="1:10" x14ac:dyDescent="0.2">
      <c r="A550" s="388" t="s">
        <v>524</v>
      </c>
      <c r="B550" s="388" t="s">
        <v>347</v>
      </c>
      <c r="C550" s="388" t="s">
        <v>484</v>
      </c>
      <c r="E550" s="389">
        <v>190632.21</v>
      </c>
      <c r="G550" s="389">
        <v>190632.21</v>
      </c>
      <c r="H550" s="390" t="s">
        <v>1054</v>
      </c>
    </row>
    <row r="551" spans="1:10" x14ac:dyDescent="0.2">
      <c r="A551" s="88" t="s">
        <v>524</v>
      </c>
      <c r="B551" s="88" t="s">
        <v>347</v>
      </c>
      <c r="C551" s="88" t="s">
        <v>308</v>
      </c>
      <c r="D551" s="89"/>
      <c r="E551" s="89">
        <v>190632.21</v>
      </c>
      <c r="F551" s="89"/>
      <c r="G551" s="89">
        <v>190632.21</v>
      </c>
      <c r="H551" s="90" t="s">
        <v>768</v>
      </c>
      <c r="I551" s="91"/>
    </row>
    <row r="552" spans="1:10" x14ac:dyDescent="0.2">
      <c r="A552" s="88" t="s">
        <v>524</v>
      </c>
      <c r="B552" s="88" t="s">
        <v>343</v>
      </c>
      <c r="C552" s="88" t="s">
        <v>308</v>
      </c>
      <c r="D552" s="89"/>
      <c r="E552" s="89">
        <v>2396335.88</v>
      </c>
      <c r="F552" s="89"/>
      <c r="G552" s="892">
        <v>2396335.88</v>
      </c>
      <c r="H552" s="90" t="s">
        <v>526</v>
      </c>
      <c r="I552" s="91"/>
    </row>
    <row r="553" spans="1:10" x14ac:dyDescent="0.2">
      <c r="A553" s="793" t="s">
        <v>527</v>
      </c>
      <c r="B553" s="794" t="s">
        <v>307</v>
      </c>
      <c r="C553" s="794" t="s">
        <v>307</v>
      </c>
      <c r="D553" s="795"/>
      <c r="E553" s="795"/>
      <c r="F553" s="795">
        <v>5216701</v>
      </c>
      <c r="G553" s="795">
        <v>-5216701</v>
      </c>
      <c r="H553" s="796" t="s">
        <v>1040</v>
      </c>
    </row>
    <row r="554" spans="1:10" x14ac:dyDescent="0.2">
      <c r="A554" s="797" t="s">
        <v>527</v>
      </c>
      <c r="B554" s="388" t="s">
        <v>307</v>
      </c>
      <c r="C554" s="388" t="s">
        <v>883</v>
      </c>
      <c r="F554" s="389">
        <v>544986</v>
      </c>
      <c r="G554" s="389">
        <v>-544986</v>
      </c>
      <c r="H554" s="798" t="s">
        <v>1041</v>
      </c>
    </row>
    <row r="555" spans="1:10" x14ac:dyDescent="0.2">
      <c r="A555" s="797" t="s">
        <v>527</v>
      </c>
      <c r="B555" s="388" t="s">
        <v>307</v>
      </c>
      <c r="C555" s="388" t="s">
        <v>859</v>
      </c>
      <c r="F555" s="389">
        <v>2369987</v>
      </c>
      <c r="G555" s="389">
        <v>-2369987</v>
      </c>
      <c r="H555" s="798" t="s">
        <v>1046</v>
      </c>
    </row>
    <row r="556" spans="1:10" x14ac:dyDescent="0.2">
      <c r="A556" s="799" t="s">
        <v>527</v>
      </c>
      <c r="B556" s="88" t="s">
        <v>307</v>
      </c>
      <c r="C556" s="88" t="s">
        <v>308</v>
      </c>
      <c r="D556" s="89"/>
      <c r="E556" s="89"/>
      <c r="F556" s="89">
        <v>8131674</v>
      </c>
      <c r="G556" s="89">
        <v>-8131674</v>
      </c>
      <c r="H556" s="800" t="s">
        <v>528</v>
      </c>
      <c r="I556" s="91"/>
    </row>
    <row r="557" spans="1:10" x14ac:dyDescent="0.2">
      <c r="A557" s="797" t="s">
        <v>527</v>
      </c>
      <c r="B557" s="388" t="s">
        <v>319</v>
      </c>
      <c r="C557" s="388" t="s">
        <v>484</v>
      </c>
      <c r="F557" s="389">
        <v>508802</v>
      </c>
      <c r="G557" s="389">
        <v>-508802</v>
      </c>
      <c r="H557" s="798" t="s">
        <v>1054</v>
      </c>
    </row>
    <row r="558" spans="1:10" x14ac:dyDescent="0.2">
      <c r="A558" s="799" t="s">
        <v>527</v>
      </c>
      <c r="B558" s="88" t="s">
        <v>319</v>
      </c>
      <c r="C558" s="88" t="s">
        <v>308</v>
      </c>
      <c r="D558" s="89"/>
      <c r="E558" s="89"/>
      <c r="F558" s="89">
        <v>508802</v>
      </c>
      <c r="G558" s="89">
        <v>-508802</v>
      </c>
      <c r="H558" s="800" t="s">
        <v>632</v>
      </c>
      <c r="I558" s="91"/>
    </row>
    <row r="559" spans="1:10" x14ac:dyDescent="0.2">
      <c r="A559" s="797" t="s">
        <v>527</v>
      </c>
      <c r="B559" s="388" t="s">
        <v>347</v>
      </c>
      <c r="C559" s="388" t="s">
        <v>484</v>
      </c>
      <c r="F559" s="389">
        <v>275091.62</v>
      </c>
      <c r="G559" s="389">
        <v>-275091.62</v>
      </c>
      <c r="H559" s="798" t="s">
        <v>1054</v>
      </c>
    </row>
    <row r="560" spans="1:10" x14ac:dyDescent="0.2">
      <c r="A560" s="799" t="s">
        <v>527</v>
      </c>
      <c r="B560" s="88" t="s">
        <v>347</v>
      </c>
      <c r="C560" s="88" t="s">
        <v>308</v>
      </c>
      <c r="D560" s="89"/>
      <c r="E560" s="89"/>
      <c r="F560" s="89">
        <v>275091.62</v>
      </c>
      <c r="G560" s="89">
        <v>-275091.62</v>
      </c>
      <c r="H560" s="800" t="s">
        <v>633</v>
      </c>
      <c r="I560" s="91"/>
    </row>
    <row r="561" spans="1:10" x14ac:dyDescent="0.2">
      <c r="A561" s="799" t="s">
        <v>527</v>
      </c>
      <c r="B561" s="88" t="s">
        <v>343</v>
      </c>
      <c r="C561" s="88" t="s">
        <v>308</v>
      </c>
      <c r="D561" s="89"/>
      <c r="E561" s="89"/>
      <c r="F561" s="578">
        <v>8915567.6199999992</v>
      </c>
      <c r="G561" s="89">
        <v>-8915567.6199999992</v>
      </c>
      <c r="H561" s="800" t="s">
        <v>529</v>
      </c>
      <c r="I561" s="91"/>
    </row>
    <row r="562" spans="1:10" x14ac:dyDescent="0.2">
      <c r="A562" s="797" t="s">
        <v>530</v>
      </c>
      <c r="B562" s="388" t="s">
        <v>307</v>
      </c>
      <c r="C562" s="388" t="s">
        <v>484</v>
      </c>
      <c r="E562" s="389">
        <v>497537.47</v>
      </c>
      <c r="G562" s="389">
        <v>497537.47</v>
      </c>
      <c r="H562" s="798" t="s">
        <v>1054</v>
      </c>
    </row>
    <row r="563" spans="1:10" x14ac:dyDescent="0.2">
      <c r="A563" s="799" t="s">
        <v>530</v>
      </c>
      <c r="B563" s="88" t="s">
        <v>307</v>
      </c>
      <c r="C563" s="88" t="s">
        <v>308</v>
      </c>
      <c r="D563" s="89"/>
      <c r="E563" s="89">
        <v>497537.47</v>
      </c>
      <c r="F563" s="89"/>
      <c r="G563" s="89">
        <v>497537.47</v>
      </c>
      <c r="H563" s="800" t="s">
        <v>769</v>
      </c>
      <c r="I563" s="91"/>
    </row>
    <row r="564" spans="1:10" x14ac:dyDescent="0.2">
      <c r="A564" s="797" t="s">
        <v>530</v>
      </c>
      <c r="B564" s="388" t="s">
        <v>319</v>
      </c>
      <c r="C564" s="388" t="s">
        <v>484</v>
      </c>
      <c r="E564" s="389">
        <v>75374</v>
      </c>
      <c r="G564" s="389">
        <v>75374</v>
      </c>
      <c r="H564" s="798" t="s">
        <v>1054</v>
      </c>
    </row>
    <row r="565" spans="1:10" x14ac:dyDescent="0.2">
      <c r="A565" s="799" t="s">
        <v>530</v>
      </c>
      <c r="B565" s="88" t="s">
        <v>319</v>
      </c>
      <c r="C565" s="88" t="s">
        <v>308</v>
      </c>
      <c r="D565" s="89"/>
      <c r="E565" s="89">
        <v>75374</v>
      </c>
      <c r="F565" s="89"/>
      <c r="G565" s="89">
        <v>75374</v>
      </c>
      <c r="H565" s="800" t="s">
        <v>770</v>
      </c>
      <c r="I565" s="91"/>
    </row>
    <row r="566" spans="1:10" x14ac:dyDescent="0.2">
      <c r="A566" s="799" t="s">
        <v>530</v>
      </c>
      <c r="B566" s="88" t="s">
        <v>343</v>
      </c>
      <c r="C566" s="88" t="s">
        <v>308</v>
      </c>
      <c r="D566" s="89"/>
      <c r="E566" s="578">
        <v>572911.47</v>
      </c>
      <c r="F566" s="89"/>
      <c r="G566" s="402">
        <v>572911.47</v>
      </c>
      <c r="H566" s="800" t="s">
        <v>533</v>
      </c>
      <c r="I566" s="91" t="s">
        <v>5347</v>
      </c>
    </row>
    <row r="567" spans="1:10" x14ac:dyDescent="0.2">
      <c r="A567" s="797" t="s">
        <v>534</v>
      </c>
      <c r="B567" s="388" t="s">
        <v>307</v>
      </c>
      <c r="C567" s="388" t="s">
        <v>484</v>
      </c>
      <c r="F567" s="389">
        <v>3408931.15</v>
      </c>
      <c r="G567" s="389">
        <v>-3408931.15</v>
      </c>
      <c r="H567" s="798" t="s">
        <v>1054</v>
      </c>
      <c r="I567" s="731">
        <f>G273+G284+G566+G577</f>
        <v>-440766.82000000007</v>
      </c>
      <c r="J567" t="s">
        <v>5350</v>
      </c>
    </row>
    <row r="568" spans="1:10" x14ac:dyDescent="0.2">
      <c r="A568" s="799" t="s">
        <v>534</v>
      </c>
      <c r="B568" s="88" t="s">
        <v>307</v>
      </c>
      <c r="C568" s="88" t="s">
        <v>308</v>
      </c>
      <c r="D568" s="89"/>
      <c r="E568" s="89"/>
      <c r="F568" s="89">
        <v>3408931.15</v>
      </c>
      <c r="G568" s="89">
        <v>-3408931.15</v>
      </c>
      <c r="H568" s="800" t="s">
        <v>634</v>
      </c>
      <c r="I568" s="730">
        <f>G286+G579</f>
        <v>-8789.6699999999837</v>
      </c>
      <c r="J568" t="s">
        <v>5351</v>
      </c>
    </row>
    <row r="569" spans="1:10" x14ac:dyDescent="0.2">
      <c r="A569" s="797" t="s">
        <v>534</v>
      </c>
      <c r="B569" s="388" t="s">
        <v>319</v>
      </c>
      <c r="C569" s="388" t="s">
        <v>484</v>
      </c>
      <c r="F569" s="389">
        <v>952327</v>
      </c>
      <c r="G569" s="389">
        <v>-952327</v>
      </c>
      <c r="H569" s="798" t="s">
        <v>1054</v>
      </c>
      <c r="I569" s="136">
        <f>SUM(I567:I568)</f>
        <v>-449556.49000000005</v>
      </c>
      <c r="J569" t="s">
        <v>6601</v>
      </c>
    </row>
    <row r="570" spans="1:10" x14ac:dyDescent="0.2">
      <c r="A570" s="799" t="s">
        <v>534</v>
      </c>
      <c r="B570" s="88" t="s">
        <v>319</v>
      </c>
      <c r="C570" s="88" t="s">
        <v>308</v>
      </c>
      <c r="D570" s="89"/>
      <c r="E570" s="89"/>
      <c r="F570" s="89">
        <v>952327</v>
      </c>
      <c r="G570" s="89">
        <v>-952327</v>
      </c>
      <c r="H570" s="800" t="s">
        <v>771</v>
      </c>
      <c r="I570" s="94"/>
    </row>
    <row r="571" spans="1:10" x14ac:dyDescent="0.2">
      <c r="A571" s="797" t="s">
        <v>534</v>
      </c>
      <c r="B571" s="388" t="s">
        <v>347</v>
      </c>
      <c r="C571" s="388" t="s">
        <v>484</v>
      </c>
      <c r="F571" s="389">
        <v>2394317.5099999998</v>
      </c>
      <c r="G571" s="389">
        <v>-2394317.5099999998</v>
      </c>
      <c r="H571" s="798" t="s">
        <v>1054</v>
      </c>
      <c r="I571" s="136">
        <f>G273+G284</f>
        <v>-1225032.02</v>
      </c>
      <c r="J571" t="s">
        <v>5348</v>
      </c>
    </row>
    <row r="572" spans="1:10" x14ac:dyDescent="0.2">
      <c r="A572" s="799" t="s">
        <v>534</v>
      </c>
      <c r="B572" s="88" t="s">
        <v>347</v>
      </c>
      <c r="C572" s="88" t="s">
        <v>308</v>
      </c>
      <c r="D572" s="89"/>
      <c r="E572" s="89"/>
      <c r="F572" s="89">
        <v>2394317.5099999998</v>
      </c>
      <c r="G572" s="89">
        <v>-2394317.5099999998</v>
      </c>
      <c r="H572" s="800" t="s">
        <v>635</v>
      </c>
      <c r="I572" s="94">
        <f>G566+G577</f>
        <v>784265.2</v>
      </c>
      <c r="J572" t="s">
        <v>5349</v>
      </c>
    </row>
    <row r="573" spans="1:10" x14ac:dyDescent="0.2">
      <c r="A573" s="797" t="s">
        <v>534</v>
      </c>
      <c r="B573" s="388" t="s">
        <v>822</v>
      </c>
      <c r="C573" s="388" t="s">
        <v>484</v>
      </c>
      <c r="F573" s="389">
        <v>115128.7</v>
      </c>
      <c r="G573" s="389">
        <v>-115128.7</v>
      </c>
      <c r="H573" s="798" t="s">
        <v>1054</v>
      </c>
      <c r="I573" s="94">
        <f>SUM(I571:I572)</f>
        <v>-440766.82000000007</v>
      </c>
    </row>
    <row r="574" spans="1:10" x14ac:dyDescent="0.2">
      <c r="A574" s="799" t="s">
        <v>534</v>
      </c>
      <c r="B574" s="88" t="s">
        <v>822</v>
      </c>
      <c r="C574" s="88" t="s">
        <v>308</v>
      </c>
      <c r="D574" s="89"/>
      <c r="E574" s="89"/>
      <c r="F574" s="89">
        <v>115128.7</v>
      </c>
      <c r="G574" s="89">
        <v>-115128.7</v>
      </c>
      <c r="H574" s="800" t="s">
        <v>1105</v>
      </c>
      <c r="I574" s="91"/>
    </row>
    <row r="575" spans="1:10" x14ac:dyDescent="0.2">
      <c r="A575" s="799" t="s">
        <v>534</v>
      </c>
      <c r="B575" s="88" t="s">
        <v>343</v>
      </c>
      <c r="C575" s="88" t="s">
        <v>308</v>
      </c>
      <c r="D575" s="89"/>
      <c r="E575" s="89"/>
      <c r="F575" s="578">
        <v>6870704.3600000003</v>
      </c>
      <c r="G575" s="89">
        <v>-6870704.3600000003</v>
      </c>
      <c r="H575" s="800" t="s">
        <v>536</v>
      </c>
      <c r="I575" s="136">
        <f>G286</f>
        <v>-157237.35999999999</v>
      </c>
      <c r="J575" t="s">
        <v>7219</v>
      </c>
    </row>
    <row r="576" spans="1:10" x14ac:dyDescent="0.2">
      <c r="A576" s="797" t="s">
        <v>636</v>
      </c>
      <c r="B576" s="388" t="s">
        <v>307</v>
      </c>
      <c r="C576" s="388" t="s">
        <v>484</v>
      </c>
      <c r="E576" s="389">
        <v>211353.73</v>
      </c>
      <c r="G576" s="389">
        <v>211353.73</v>
      </c>
      <c r="H576" s="798" t="s">
        <v>1054</v>
      </c>
      <c r="I576" s="94">
        <f>G579</f>
        <v>148447.69</v>
      </c>
      <c r="J576" t="s">
        <v>7220</v>
      </c>
    </row>
    <row r="577" spans="1:10" x14ac:dyDescent="0.2">
      <c r="A577" s="799" t="s">
        <v>636</v>
      </c>
      <c r="B577" s="88" t="s">
        <v>307</v>
      </c>
      <c r="C577" s="88" t="s">
        <v>308</v>
      </c>
      <c r="D577" s="89"/>
      <c r="E577" s="89">
        <v>211353.73</v>
      </c>
      <c r="F577" s="89"/>
      <c r="G577" s="402">
        <v>211353.73</v>
      </c>
      <c r="H577" s="800" t="s">
        <v>637</v>
      </c>
      <c r="I577" s="136">
        <f>SUM(I575:I576)</f>
        <v>-8789.6699999999837</v>
      </c>
    </row>
    <row r="578" spans="1:10" x14ac:dyDescent="0.2">
      <c r="A578" s="797" t="s">
        <v>636</v>
      </c>
      <c r="B578" s="388" t="s">
        <v>319</v>
      </c>
      <c r="C578" s="388" t="s">
        <v>484</v>
      </c>
      <c r="E578" s="389">
        <v>148447.69</v>
      </c>
      <c r="G578" s="389">
        <v>148447.69</v>
      </c>
      <c r="H578" s="798" t="s">
        <v>1054</v>
      </c>
    </row>
    <row r="579" spans="1:10" x14ac:dyDescent="0.2">
      <c r="A579" s="799" t="s">
        <v>636</v>
      </c>
      <c r="B579" s="88" t="s">
        <v>319</v>
      </c>
      <c r="C579" s="88" t="s">
        <v>308</v>
      </c>
      <c r="D579" s="89"/>
      <c r="E579" s="89">
        <v>148447.69</v>
      </c>
      <c r="F579" s="89"/>
      <c r="G579" s="658">
        <v>148447.69</v>
      </c>
      <c r="H579" s="800" t="s">
        <v>5378</v>
      </c>
      <c r="I579" s="91"/>
    </row>
    <row r="580" spans="1:10" x14ac:dyDescent="0.2">
      <c r="A580" s="801" t="s">
        <v>636</v>
      </c>
      <c r="B580" s="708" t="s">
        <v>343</v>
      </c>
      <c r="C580" s="708" t="s">
        <v>308</v>
      </c>
      <c r="D580" s="709"/>
      <c r="E580" s="893">
        <v>359801.42</v>
      </c>
      <c r="F580" s="709"/>
      <c r="G580" s="709">
        <v>359801.42</v>
      </c>
      <c r="H580" s="802" t="s">
        <v>638</v>
      </c>
      <c r="I580" s="91"/>
      <c r="J580" s="853" t="s">
        <v>4665</v>
      </c>
    </row>
    <row r="581" spans="1:10" x14ac:dyDescent="0.2">
      <c r="A581" s="388" t="s">
        <v>537</v>
      </c>
      <c r="B581" s="388" t="s">
        <v>307</v>
      </c>
      <c r="C581" s="388" t="s">
        <v>484</v>
      </c>
      <c r="F581" s="389">
        <v>1718115.26</v>
      </c>
      <c r="G581" s="389">
        <v>-1718115.26</v>
      </c>
      <c r="H581" s="390" t="s">
        <v>1054</v>
      </c>
      <c r="J581" s="777">
        <f>F561-E566+F575-E580</f>
        <v>14853559.09</v>
      </c>
    </row>
    <row r="582" spans="1:10" x14ac:dyDescent="0.2">
      <c r="A582" s="88" t="s">
        <v>537</v>
      </c>
      <c r="B582" s="88" t="s">
        <v>307</v>
      </c>
      <c r="C582" s="88" t="s">
        <v>308</v>
      </c>
      <c r="D582" s="89"/>
      <c r="E582" s="89"/>
      <c r="F582" s="89">
        <v>1718115.26</v>
      </c>
      <c r="G582" s="89">
        <v>-1718115.26</v>
      </c>
      <c r="H582" s="90" t="s">
        <v>538</v>
      </c>
      <c r="I582" s="91"/>
    </row>
    <row r="583" spans="1:10" x14ac:dyDescent="0.2">
      <c r="A583" s="88" t="s">
        <v>537</v>
      </c>
      <c r="B583" s="88" t="s">
        <v>343</v>
      </c>
      <c r="C583" s="88" t="s">
        <v>308</v>
      </c>
      <c r="D583" s="89"/>
      <c r="E583" s="89"/>
      <c r="F583" s="89">
        <v>1718115.26</v>
      </c>
      <c r="G583" s="89">
        <v>-1718115.26</v>
      </c>
      <c r="H583" s="90" t="s">
        <v>539</v>
      </c>
      <c r="I583" s="91"/>
    </row>
    <row r="584" spans="1:10" x14ac:dyDescent="0.2">
      <c r="A584" s="388" t="s">
        <v>540</v>
      </c>
      <c r="B584" s="388" t="s">
        <v>307</v>
      </c>
      <c r="C584" s="388" t="s">
        <v>484</v>
      </c>
      <c r="F584" s="389">
        <v>769.37</v>
      </c>
      <c r="G584" s="389">
        <v>-769.37</v>
      </c>
      <c r="H584" s="390" t="s">
        <v>1054</v>
      </c>
    </row>
    <row r="585" spans="1:10" x14ac:dyDescent="0.2">
      <c r="A585" s="88" t="s">
        <v>540</v>
      </c>
      <c r="B585" s="88" t="s">
        <v>307</v>
      </c>
      <c r="C585" s="88" t="s">
        <v>308</v>
      </c>
      <c r="D585" s="89"/>
      <c r="E585" s="89"/>
      <c r="F585" s="89">
        <v>769.37</v>
      </c>
      <c r="G585" s="89">
        <v>-769.37</v>
      </c>
      <c r="H585" s="90" t="s">
        <v>541</v>
      </c>
      <c r="I585" s="91"/>
    </row>
    <row r="586" spans="1:10" x14ac:dyDescent="0.2">
      <c r="A586" s="388" t="s">
        <v>540</v>
      </c>
      <c r="B586" s="388" t="s">
        <v>319</v>
      </c>
      <c r="C586" s="388" t="s">
        <v>484</v>
      </c>
      <c r="E586" s="389">
        <v>0.09</v>
      </c>
      <c r="F586" s="389">
        <v>1613.28</v>
      </c>
      <c r="G586" s="389">
        <v>-1613.19</v>
      </c>
      <c r="H586" s="390" t="s">
        <v>1054</v>
      </c>
    </row>
    <row r="587" spans="1:10" x14ac:dyDescent="0.2">
      <c r="A587" s="88" t="s">
        <v>540</v>
      </c>
      <c r="B587" s="88" t="s">
        <v>319</v>
      </c>
      <c r="C587" s="88" t="s">
        <v>308</v>
      </c>
      <c r="D587" s="89"/>
      <c r="E587" s="89">
        <v>0.09</v>
      </c>
      <c r="F587" s="89">
        <v>1613.28</v>
      </c>
      <c r="G587" s="89">
        <v>-1613.19</v>
      </c>
      <c r="H587" s="90" t="s">
        <v>542</v>
      </c>
      <c r="I587" s="91"/>
    </row>
    <row r="588" spans="1:10" x14ac:dyDescent="0.2">
      <c r="A588" s="388" t="s">
        <v>540</v>
      </c>
      <c r="B588" s="388" t="s">
        <v>347</v>
      </c>
      <c r="C588" s="388" t="s">
        <v>484</v>
      </c>
      <c r="F588" s="389">
        <v>310.26</v>
      </c>
      <c r="G588" s="389">
        <v>-310.26</v>
      </c>
      <c r="H588" s="390" t="s">
        <v>1054</v>
      </c>
    </row>
    <row r="589" spans="1:10" x14ac:dyDescent="0.2">
      <c r="A589" s="88" t="s">
        <v>540</v>
      </c>
      <c r="B589" s="88" t="s">
        <v>347</v>
      </c>
      <c r="C589" s="88" t="s">
        <v>308</v>
      </c>
      <c r="D589" s="89"/>
      <c r="E589" s="89"/>
      <c r="F589" s="89">
        <v>310.26</v>
      </c>
      <c r="G589" s="89">
        <v>-310.26</v>
      </c>
      <c r="H589" s="90" t="s">
        <v>543</v>
      </c>
      <c r="I589" s="775" t="s">
        <v>4664</v>
      </c>
    </row>
    <row r="590" spans="1:10" x14ac:dyDescent="0.2">
      <c r="A590" s="88" t="s">
        <v>540</v>
      </c>
      <c r="B590" s="88" t="s">
        <v>343</v>
      </c>
      <c r="C590" s="88" t="s">
        <v>308</v>
      </c>
      <c r="D590" s="89"/>
      <c r="E590" s="89">
        <v>0.09</v>
      </c>
      <c r="F590" s="658">
        <v>2692.91</v>
      </c>
      <c r="G590" s="89">
        <v>-2692.82</v>
      </c>
      <c r="H590" s="90" t="s">
        <v>544</v>
      </c>
      <c r="I590" s="779">
        <f>F590+F603</f>
        <v>3450032.91</v>
      </c>
    </row>
    <row r="591" spans="1:10" x14ac:dyDescent="0.2">
      <c r="A591" s="388" t="s">
        <v>545</v>
      </c>
      <c r="B591" s="388" t="s">
        <v>307</v>
      </c>
      <c r="C591" s="388" t="s">
        <v>484</v>
      </c>
      <c r="F591" s="389">
        <v>1365505.63</v>
      </c>
      <c r="G591" s="389">
        <v>-1365505.63</v>
      </c>
      <c r="H591" s="390" t="s">
        <v>1054</v>
      </c>
    </row>
    <row r="592" spans="1:10" x14ac:dyDescent="0.2">
      <c r="A592" s="88" t="s">
        <v>545</v>
      </c>
      <c r="B592" s="88" t="s">
        <v>307</v>
      </c>
      <c r="C592" s="88" t="s">
        <v>308</v>
      </c>
      <c r="D592" s="89"/>
      <c r="E592" s="89"/>
      <c r="F592" s="89">
        <v>1365505.63</v>
      </c>
      <c r="G592" s="89">
        <v>-1365505.63</v>
      </c>
      <c r="H592" s="90" t="s">
        <v>546</v>
      </c>
      <c r="I592" s="91"/>
    </row>
    <row r="593" spans="1:9" x14ac:dyDescent="0.2">
      <c r="A593" s="388" t="s">
        <v>545</v>
      </c>
      <c r="B593" s="388" t="s">
        <v>364</v>
      </c>
      <c r="C593" s="388" t="s">
        <v>484</v>
      </c>
      <c r="F593" s="389">
        <v>175.78</v>
      </c>
      <c r="G593" s="389">
        <v>-175.78</v>
      </c>
      <c r="H593" s="390" t="s">
        <v>1054</v>
      </c>
    </row>
    <row r="594" spans="1:9" x14ac:dyDescent="0.2">
      <c r="A594" s="88" t="s">
        <v>545</v>
      </c>
      <c r="B594" s="88" t="s">
        <v>364</v>
      </c>
      <c r="C594" s="88" t="s">
        <v>308</v>
      </c>
      <c r="D594" s="89"/>
      <c r="E594" s="89"/>
      <c r="F594" s="89">
        <v>175.78</v>
      </c>
      <c r="G594" s="89">
        <v>-175.78</v>
      </c>
      <c r="H594" s="90" t="s">
        <v>547</v>
      </c>
      <c r="I594" s="91"/>
    </row>
    <row r="595" spans="1:9" x14ac:dyDescent="0.2">
      <c r="A595" s="388" t="s">
        <v>545</v>
      </c>
      <c r="B595" s="388" t="s">
        <v>319</v>
      </c>
      <c r="C595" s="388" t="s">
        <v>484</v>
      </c>
      <c r="F595" s="389">
        <v>1815200.02</v>
      </c>
      <c r="G595" s="389">
        <v>-1815200.02</v>
      </c>
      <c r="H595" s="390" t="s">
        <v>1054</v>
      </c>
    </row>
    <row r="596" spans="1:9" x14ac:dyDescent="0.2">
      <c r="A596" s="88" t="s">
        <v>545</v>
      </c>
      <c r="B596" s="88" t="s">
        <v>319</v>
      </c>
      <c r="C596" s="88" t="s">
        <v>308</v>
      </c>
      <c r="D596" s="89"/>
      <c r="E596" s="89"/>
      <c r="F596" s="89">
        <v>1815200.02</v>
      </c>
      <c r="G596" s="89">
        <v>-1815200.02</v>
      </c>
      <c r="H596" s="90" t="s">
        <v>548</v>
      </c>
      <c r="I596" s="91"/>
    </row>
    <row r="597" spans="1:9" x14ac:dyDescent="0.2">
      <c r="A597" s="88" t="s">
        <v>545</v>
      </c>
      <c r="B597" s="88" t="s">
        <v>343</v>
      </c>
      <c r="C597" s="88" t="s">
        <v>308</v>
      </c>
      <c r="D597" s="89"/>
      <c r="E597" s="89"/>
      <c r="F597" s="89">
        <v>3180881.43</v>
      </c>
      <c r="G597" s="431">
        <v>-3180881.43</v>
      </c>
      <c r="H597" s="90" t="s">
        <v>549</v>
      </c>
      <c r="I597" s="775" t="s">
        <v>4663</v>
      </c>
    </row>
    <row r="598" spans="1:9" x14ac:dyDescent="0.2">
      <c r="A598" s="388" t="s">
        <v>552</v>
      </c>
      <c r="B598" s="388" t="s">
        <v>307</v>
      </c>
      <c r="C598" s="388" t="s">
        <v>484</v>
      </c>
      <c r="E598" s="389">
        <v>1718115.26</v>
      </c>
      <c r="G598" s="389">
        <v>1718115.26</v>
      </c>
      <c r="H598" s="390" t="s">
        <v>1054</v>
      </c>
      <c r="I598" s="778">
        <f>F597</f>
        <v>3180881.43</v>
      </c>
    </row>
    <row r="599" spans="1:9" x14ac:dyDescent="0.2">
      <c r="A599" s="88" t="s">
        <v>552</v>
      </c>
      <c r="B599" s="88" t="s">
        <v>307</v>
      </c>
      <c r="C599" s="88" t="s">
        <v>308</v>
      </c>
      <c r="D599" s="89"/>
      <c r="E599" s="89">
        <v>1718115.26</v>
      </c>
      <c r="F599" s="89"/>
      <c r="G599" s="89">
        <v>1718115.26</v>
      </c>
      <c r="H599" s="90" t="s">
        <v>553</v>
      </c>
      <c r="I599" s="91"/>
    </row>
    <row r="600" spans="1:9" x14ac:dyDescent="0.2">
      <c r="A600" s="88" t="s">
        <v>552</v>
      </c>
      <c r="B600" s="88" t="s">
        <v>343</v>
      </c>
      <c r="C600" s="88" t="s">
        <v>308</v>
      </c>
      <c r="D600" s="89"/>
      <c r="E600" s="89">
        <v>1718115.26</v>
      </c>
      <c r="F600" s="89"/>
      <c r="G600" s="89">
        <v>1718115.26</v>
      </c>
      <c r="H600" s="90" t="s">
        <v>554</v>
      </c>
      <c r="I600" s="91"/>
    </row>
    <row r="601" spans="1:9" x14ac:dyDescent="0.2">
      <c r="A601" s="388" t="s">
        <v>555</v>
      </c>
      <c r="B601" s="388" t="s">
        <v>315</v>
      </c>
      <c r="C601" s="388" t="s">
        <v>484</v>
      </c>
      <c r="F601" s="389">
        <v>3447340</v>
      </c>
      <c r="G601" s="389">
        <v>-3447340</v>
      </c>
      <c r="H601" s="390" t="s">
        <v>1054</v>
      </c>
    </row>
    <row r="602" spans="1:9" x14ac:dyDescent="0.2">
      <c r="A602" s="88" t="s">
        <v>555</v>
      </c>
      <c r="B602" s="88" t="s">
        <v>315</v>
      </c>
      <c r="C602" s="88" t="s">
        <v>308</v>
      </c>
      <c r="D602" s="89"/>
      <c r="E602" s="89"/>
      <c r="F602" s="89">
        <v>3447340</v>
      </c>
      <c r="G602" s="89">
        <v>-3447340</v>
      </c>
      <c r="H602" s="90" t="s">
        <v>556</v>
      </c>
      <c r="I602" s="91"/>
    </row>
    <row r="603" spans="1:9" x14ac:dyDescent="0.2">
      <c r="A603" s="88" t="s">
        <v>555</v>
      </c>
      <c r="B603" s="88" t="s">
        <v>343</v>
      </c>
      <c r="C603" s="88" t="s">
        <v>308</v>
      </c>
      <c r="D603" s="89"/>
      <c r="E603" s="89"/>
      <c r="F603" s="658">
        <v>3447340</v>
      </c>
      <c r="G603" s="89">
        <v>-3447340</v>
      </c>
      <c r="H603" s="90" t="s">
        <v>557</v>
      </c>
      <c r="I603" s="91"/>
    </row>
    <row r="604" spans="1:9" x14ac:dyDescent="0.2">
      <c r="A604" s="388" t="s">
        <v>773</v>
      </c>
      <c r="B604" s="388" t="s">
        <v>1052</v>
      </c>
      <c r="C604" s="388" t="s">
        <v>484</v>
      </c>
      <c r="F604" s="389">
        <v>445783.63</v>
      </c>
      <c r="G604" s="389">
        <v>-445783.63</v>
      </c>
      <c r="H604" s="390" t="s">
        <v>1054</v>
      </c>
    </row>
    <row r="605" spans="1:9" x14ac:dyDescent="0.2">
      <c r="A605" s="88" t="s">
        <v>773</v>
      </c>
      <c r="B605" s="88" t="s">
        <v>1052</v>
      </c>
      <c r="C605" s="88" t="s">
        <v>308</v>
      </c>
      <c r="D605" s="89"/>
      <c r="E605" s="89"/>
      <c r="F605" s="89">
        <v>445783.63</v>
      </c>
      <c r="G605" s="89">
        <v>-445783.63</v>
      </c>
      <c r="H605" s="90" t="s">
        <v>4716</v>
      </c>
      <c r="I605" s="91"/>
    </row>
    <row r="606" spans="1:9" x14ac:dyDescent="0.2">
      <c r="A606" s="388" t="s">
        <v>773</v>
      </c>
      <c r="B606" s="388" t="s">
        <v>4701</v>
      </c>
      <c r="C606" s="388" t="s">
        <v>484</v>
      </c>
      <c r="F606" s="389">
        <v>53998</v>
      </c>
      <c r="G606" s="389">
        <v>-53998</v>
      </c>
      <c r="H606" s="390" t="s">
        <v>1054</v>
      </c>
    </row>
    <row r="607" spans="1:9" x14ac:dyDescent="0.2">
      <c r="A607" s="88" t="s">
        <v>773</v>
      </c>
      <c r="B607" s="88" t="s">
        <v>4701</v>
      </c>
      <c r="C607" s="88" t="s">
        <v>308</v>
      </c>
      <c r="D607" s="89"/>
      <c r="E607" s="89"/>
      <c r="F607" s="89">
        <v>53998</v>
      </c>
      <c r="G607" s="89">
        <v>-53998</v>
      </c>
      <c r="H607" s="90" t="s">
        <v>4702</v>
      </c>
      <c r="I607" s="91"/>
    </row>
    <row r="608" spans="1:9" x14ac:dyDescent="0.2">
      <c r="A608" s="388" t="s">
        <v>773</v>
      </c>
      <c r="B608" s="388" t="s">
        <v>4703</v>
      </c>
      <c r="C608" s="388" t="s">
        <v>484</v>
      </c>
      <c r="F608" s="389">
        <v>40021</v>
      </c>
      <c r="G608" s="389">
        <v>-40021</v>
      </c>
      <c r="H608" s="390" t="s">
        <v>1054</v>
      </c>
    </row>
    <row r="609" spans="1:9" x14ac:dyDescent="0.2">
      <c r="A609" s="88" t="s">
        <v>773</v>
      </c>
      <c r="B609" s="88" t="s">
        <v>4703</v>
      </c>
      <c r="C609" s="88" t="s">
        <v>308</v>
      </c>
      <c r="D609" s="89"/>
      <c r="E609" s="89"/>
      <c r="F609" s="89">
        <v>40021</v>
      </c>
      <c r="G609" s="89">
        <v>-40021</v>
      </c>
      <c r="H609" s="90" t="s">
        <v>4717</v>
      </c>
      <c r="I609" s="91"/>
    </row>
    <row r="610" spans="1:9" x14ac:dyDescent="0.2">
      <c r="A610" s="388" t="s">
        <v>773</v>
      </c>
      <c r="B610" s="388" t="s">
        <v>4704</v>
      </c>
      <c r="C610" s="388" t="s">
        <v>484</v>
      </c>
      <c r="F610" s="389">
        <v>11042934</v>
      </c>
      <c r="G610" s="389">
        <v>-11042934</v>
      </c>
      <c r="H610" s="390" t="s">
        <v>1054</v>
      </c>
    </row>
    <row r="611" spans="1:9" x14ac:dyDescent="0.2">
      <c r="A611" s="88" t="s">
        <v>773</v>
      </c>
      <c r="B611" s="88" t="s">
        <v>4704</v>
      </c>
      <c r="C611" s="88" t="s">
        <v>308</v>
      </c>
      <c r="D611" s="89"/>
      <c r="E611" s="89"/>
      <c r="F611" s="89">
        <v>11042934</v>
      </c>
      <c r="G611" s="89">
        <v>-11042934</v>
      </c>
      <c r="H611" s="90" t="s">
        <v>4705</v>
      </c>
      <c r="I611" s="91"/>
    </row>
    <row r="612" spans="1:9" x14ac:dyDescent="0.2">
      <c r="A612" s="388" t="s">
        <v>773</v>
      </c>
      <c r="B612" s="388" t="s">
        <v>745</v>
      </c>
      <c r="C612" s="388" t="s">
        <v>484</v>
      </c>
      <c r="F612" s="389">
        <v>2729179.06</v>
      </c>
      <c r="G612" s="389">
        <v>-2729179.06</v>
      </c>
      <c r="H612" s="390" t="s">
        <v>1054</v>
      </c>
    </row>
    <row r="613" spans="1:9" x14ac:dyDescent="0.2">
      <c r="A613" s="88" t="s">
        <v>773</v>
      </c>
      <c r="B613" s="88" t="s">
        <v>745</v>
      </c>
      <c r="C613" s="88" t="s">
        <v>308</v>
      </c>
      <c r="D613" s="89"/>
      <c r="E613" s="89"/>
      <c r="F613" s="89">
        <v>2729179.06</v>
      </c>
      <c r="G613" s="89">
        <v>-2729179.06</v>
      </c>
      <c r="H613" s="90" t="s">
        <v>4706</v>
      </c>
      <c r="I613" s="91"/>
    </row>
    <row r="614" spans="1:9" x14ac:dyDescent="0.2">
      <c r="A614" s="388" t="s">
        <v>773</v>
      </c>
      <c r="B614" s="388" t="s">
        <v>4707</v>
      </c>
      <c r="C614" s="388" t="s">
        <v>484</v>
      </c>
      <c r="F614" s="389">
        <v>2227312.04</v>
      </c>
      <c r="G614" s="389">
        <v>-2227312.04</v>
      </c>
      <c r="H614" s="390" t="s">
        <v>1054</v>
      </c>
    </row>
    <row r="615" spans="1:9" x14ac:dyDescent="0.2">
      <c r="A615" s="88" t="s">
        <v>773</v>
      </c>
      <c r="B615" s="88" t="s">
        <v>4707</v>
      </c>
      <c r="C615" s="88" t="s">
        <v>308</v>
      </c>
      <c r="D615" s="89"/>
      <c r="E615" s="89"/>
      <c r="F615" s="89">
        <v>2227312.04</v>
      </c>
      <c r="G615" s="89">
        <v>-2227312.04</v>
      </c>
      <c r="H615" s="90" t="s">
        <v>4711</v>
      </c>
      <c r="I615" s="91"/>
    </row>
    <row r="616" spans="1:9" x14ac:dyDescent="0.2">
      <c r="A616" s="388" t="s">
        <v>773</v>
      </c>
      <c r="B616" s="388" t="s">
        <v>750</v>
      </c>
      <c r="C616" s="388" t="s">
        <v>484</v>
      </c>
      <c r="F616" s="389">
        <v>13.43</v>
      </c>
      <c r="G616" s="389">
        <v>-13.43</v>
      </c>
      <c r="H616" s="390" t="s">
        <v>1054</v>
      </c>
    </row>
    <row r="617" spans="1:9" x14ac:dyDescent="0.2">
      <c r="A617" s="88" t="s">
        <v>773</v>
      </c>
      <c r="B617" s="88" t="s">
        <v>750</v>
      </c>
      <c r="C617" s="88" t="s">
        <v>308</v>
      </c>
      <c r="D617" s="89"/>
      <c r="E617" s="89"/>
      <c r="F617" s="89">
        <v>13.43</v>
      </c>
      <c r="G617" s="89">
        <v>-13.43</v>
      </c>
      <c r="H617" s="90" t="s">
        <v>491</v>
      </c>
      <c r="I617" s="91"/>
    </row>
    <row r="618" spans="1:9" x14ac:dyDescent="0.2">
      <c r="A618" s="388" t="s">
        <v>773</v>
      </c>
      <c r="B618" s="388" t="s">
        <v>752</v>
      </c>
      <c r="C618" s="388" t="s">
        <v>484</v>
      </c>
      <c r="F618" s="389">
        <v>2734432</v>
      </c>
      <c r="G618" s="389">
        <v>-2734432</v>
      </c>
      <c r="H618" s="390" t="s">
        <v>1054</v>
      </c>
    </row>
    <row r="619" spans="1:9" x14ac:dyDescent="0.2">
      <c r="A619" s="88" t="s">
        <v>773</v>
      </c>
      <c r="B619" s="88" t="s">
        <v>752</v>
      </c>
      <c r="C619" s="88" t="s">
        <v>308</v>
      </c>
      <c r="D619" s="89"/>
      <c r="E619" s="89"/>
      <c r="F619" s="89">
        <v>2734432</v>
      </c>
      <c r="G619" s="89">
        <v>-2734432</v>
      </c>
      <c r="H619" s="90" t="s">
        <v>1306</v>
      </c>
      <c r="I619" s="91"/>
    </row>
    <row r="620" spans="1:9" x14ac:dyDescent="0.2">
      <c r="A620" s="388" t="s">
        <v>773</v>
      </c>
      <c r="B620" s="388" t="s">
        <v>4709</v>
      </c>
      <c r="C620" s="388" t="s">
        <v>484</v>
      </c>
      <c r="F620" s="389">
        <v>0.04</v>
      </c>
      <c r="G620" s="389">
        <v>-0.04</v>
      </c>
      <c r="H620" s="390" t="s">
        <v>1054</v>
      </c>
    </row>
    <row r="621" spans="1:9" x14ac:dyDescent="0.2">
      <c r="A621" s="88" t="s">
        <v>773</v>
      </c>
      <c r="B621" s="88" t="s">
        <v>4709</v>
      </c>
      <c r="C621" s="88" t="s">
        <v>308</v>
      </c>
      <c r="D621" s="89"/>
      <c r="E621" s="89"/>
      <c r="F621" s="89">
        <v>0.04</v>
      </c>
      <c r="G621" s="89">
        <v>-0.04</v>
      </c>
      <c r="H621" s="90" t="s">
        <v>544</v>
      </c>
      <c r="I621" s="91"/>
    </row>
    <row r="622" spans="1:9" x14ac:dyDescent="0.2">
      <c r="A622" s="388" t="s">
        <v>773</v>
      </c>
      <c r="B622" s="388" t="s">
        <v>756</v>
      </c>
      <c r="C622" s="388" t="s">
        <v>484</v>
      </c>
      <c r="F622" s="389">
        <v>3447340</v>
      </c>
      <c r="G622" s="389">
        <v>-3447340</v>
      </c>
      <c r="H622" s="390" t="s">
        <v>1054</v>
      </c>
    </row>
    <row r="623" spans="1:9" x14ac:dyDescent="0.2">
      <c r="A623" s="88" t="s">
        <v>773</v>
      </c>
      <c r="B623" s="88" t="s">
        <v>756</v>
      </c>
      <c r="C623" s="88" t="s">
        <v>308</v>
      </c>
      <c r="D623" s="89"/>
      <c r="E623" s="89"/>
      <c r="F623" s="89">
        <v>3447340</v>
      </c>
      <c r="G623" s="89">
        <v>-3447340</v>
      </c>
      <c r="H623" s="90" t="s">
        <v>4710</v>
      </c>
      <c r="I623" s="91"/>
    </row>
    <row r="624" spans="1:9" x14ac:dyDescent="0.2">
      <c r="A624" s="88" t="s">
        <v>773</v>
      </c>
      <c r="B624" s="88" t="s">
        <v>343</v>
      </c>
      <c r="C624" s="88" t="s">
        <v>308</v>
      </c>
      <c r="D624" s="89"/>
      <c r="E624" s="89"/>
      <c r="F624" s="89">
        <v>22721013.199999999</v>
      </c>
      <c r="G624" s="89">
        <v>-22721013.199999999</v>
      </c>
      <c r="H624" s="90"/>
      <c r="I624" s="91"/>
    </row>
    <row r="625" spans="1:9" x14ac:dyDescent="0.2">
      <c r="A625" s="388" t="s">
        <v>778</v>
      </c>
      <c r="B625" s="388" t="s">
        <v>4704</v>
      </c>
      <c r="C625" s="388" t="s">
        <v>484</v>
      </c>
      <c r="F625" s="389">
        <v>84160.1</v>
      </c>
      <c r="G625" s="389">
        <v>-84160.1</v>
      </c>
      <c r="H625" s="390" t="s">
        <v>1054</v>
      </c>
    </row>
    <row r="626" spans="1:9" x14ac:dyDescent="0.2">
      <c r="A626" s="88" t="s">
        <v>778</v>
      </c>
      <c r="B626" s="88" t="s">
        <v>4704</v>
      </c>
      <c r="C626" s="88" t="s">
        <v>308</v>
      </c>
      <c r="D626" s="89"/>
      <c r="E626" s="89"/>
      <c r="F626" s="89">
        <v>84160.1</v>
      </c>
      <c r="G626" s="89">
        <v>-84160.1</v>
      </c>
      <c r="H626" s="90" t="s">
        <v>4705</v>
      </c>
      <c r="I626" s="91"/>
    </row>
    <row r="627" spans="1:9" x14ac:dyDescent="0.2">
      <c r="A627" s="388" t="s">
        <v>778</v>
      </c>
      <c r="B627" s="388" t="s">
        <v>745</v>
      </c>
      <c r="C627" s="388" t="s">
        <v>484</v>
      </c>
      <c r="F627" s="389">
        <v>495768.7</v>
      </c>
      <c r="G627" s="389">
        <v>-495768.7</v>
      </c>
      <c r="H627" s="390" t="s">
        <v>1054</v>
      </c>
    </row>
    <row r="628" spans="1:9" x14ac:dyDescent="0.2">
      <c r="A628" s="88" t="s">
        <v>778</v>
      </c>
      <c r="B628" s="88" t="s">
        <v>745</v>
      </c>
      <c r="C628" s="88" t="s">
        <v>308</v>
      </c>
      <c r="D628" s="89"/>
      <c r="E628" s="89"/>
      <c r="F628" s="89">
        <v>495768.7</v>
      </c>
      <c r="G628" s="89">
        <v>-495768.7</v>
      </c>
      <c r="H628" s="90" t="s">
        <v>4706</v>
      </c>
      <c r="I628" s="91"/>
    </row>
    <row r="629" spans="1:9" x14ac:dyDescent="0.2">
      <c r="A629" s="388" t="s">
        <v>778</v>
      </c>
      <c r="B629" s="388" t="s">
        <v>4707</v>
      </c>
      <c r="C629" s="388" t="s">
        <v>484</v>
      </c>
      <c r="F629" s="389">
        <v>20639.39</v>
      </c>
      <c r="G629" s="389">
        <v>-20639.39</v>
      </c>
      <c r="H629" s="390" t="s">
        <v>1054</v>
      </c>
    </row>
    <row r="630" spans="1:9" x14ac:dyDescent="0.2">
      <c r="A630" s="88" t="s">
        <v>778</v>
      </c>
      <c r="B630" s="88" t="s">
        <v>4707</v>
      </c>
      <c r="C630" s="88" t="s">
        <v>308</v>
      </c>
      <c r="D630" s="89"/>
      <c r="E630" s="89"/>
      <c r="F630" s="89">
        <v>20639.39</v>
      </c>
      <c r="G630" s="89">
        <v>-20639.39</v>
      </c>
      <c r="H630" s="90" t="s">
        <v>4711</v>
      </c>
      <c r="I630" s="91"/>
    </row>
    <row r="631" spans="1:9" x14ac:dyDescent="0.2">
      <c r="A631" s="388" t="s">
        <v>778</v>
      </c>
      <c r="B631" s="388" t="s">
        <v>750</v>
      </c>
      <c r="C631" s="388" t="s">
        <v>484</v>
      </c>
      <c r="F631" s="389">
        <v>24367.58</v>
      </c>
      <c r="G631" s="389">
        <v>-24367.58</v>
      </c>
      <c r="H631" s="390" t="s">
        <v>1054</v>
      </c>
    </row>
    <row r="632" spans="1:9" x14ac:dyDescent="0.2">
      <c r="A632" s="88" t="s">
        <v>778</v>
      </c>
      <c r="B632" s="88" t="s">
        <v>750</v>
      </c>
      <c r="C632" s="88" t="s">
        <v>308</v>
      </c>
      <c r="D632" s="89"/>
      <c r="E632" s="89"/>
      <c r="F632" s="89">
        <v>24367.58</v>
      </c>
      <c r="G632" s="89">
        <v>-24367.58</v>
      </c>
      <c r="H632" s="90" t="s">
        <v>491</v>
      </c>
      <c r="I632" s="91"/>
    </row>
    <row r="633" spans="1:9" x14ac:dyDescent="0.2">
      <c r="A633" s="388" t="s">
        <v>778</v>
      </c>
      <c r="B633" s="388" t="s">
        <v>752</v>
      </c>
      <c r="C633" s="388" t="s">
        <v>484</v>
      </c>
      <c r="F633" s="389">
        <v>77232</v>
      </c>
      <c r="G633" s="389">
        <v>-77232</v>
      </c>
      <c r="H633" s="390" t="s">
        <v>1054</v>
      </c>
    </row>
    <row r="634" spans="1:9" x14ac:dyDescent="0.2">
      <c r="A634" s="88" t="s">
        <v>778</v>
      </c>
      <c r="B634" s="88" t="s">
        <v>752</v>
      </c>
      <c r="C634" s="88" t="s">
        <v>308</v>
      </c>
      <c r="D634" s="89"/>
      <c r="E634" s="89"/>
      <c r="F634" s="89">
        <v>77232</v>
      </c>
      <c r="G634" s="89">
        <v>-77232</v>
      </c>
      <c r="H634" s="90" t="s">
        <v>1306</v>
      </c>
      <c r="I634" s="91"/>
    </row>
    <row r="635" spans="1:9" x14ac:dyDescent="0.2">
      <c r="A635" s="388" t="s">
        <v>778</v>
      </c>
      <c r="B635" s="388" t="s">
        <v>4712</v>
      </c>
      <c r="C635" s="388" t="s">
        <v>484</v>
      </c>
      <c r="F635" s="389">
        <v>988630</v>
      </c>
      <c r="G635" s="389">
        <v>-988630</v>
      </c>
      <c r="H635" s="390" t="s">
        <v>1054</v>
      </c>
    </row>
    <row r="636" spans="1:9" x14ac:dyDescent="0.2">
      <c r="A636" s="88" t="s">
        <v>778</v>
      </c>
      <c r="B636" s="88" t="s">
        <v>4712</v>
      </c>
      <c r="C636" s="88" t="s">
        <v>308</v>
      </c>
      <c r="D636" s="89"/>
      <c r="E636" s="89"/>
      <c r="F636" s="89">
        <v>988630</v>
      </c>
      <c r="G636" s="89">
        <v>-988630</v>
      </c>
      <c r="H636" s="90" t="s">
        <v>4713</v>
      </c>
      <c r="I636" s="91"/>
    </row>
    <row r="637" spans="1:9" x14ac:dyDescent="0.2">
      <c r="A637" s="388" t="s">
        <v>778</v>
      </c>
      <c r="B637" s="388" t="s">
        <v>4709</v>
      </c>
      <c r="C637" s="388" t="s">
        <v>484</v>
      </c>
      <c r="F637" s="389">
        <v>897.31</v>
      </c>
      <c r="G637" s="389">
        <v>-897.31</v>
      </c>
      <c r="H637" s="390" t="s">
        <v>1054</v>
      </c>
    </row>
    <row r="638" spans="1:9" x14ac:dyDescent="0.2">
      <c r="A638" s="88" t="s">
        <v>778</v>
      </c>
      <c r="B638" s="88" t="s">
        <v>4709</v>
      </c>
      <c r="C638" s="88" t="s">
        <v>308</v>
      </c>
      <c r="D638" s="89"/>
      <c r="E638" s="89"/>
      <c r="F638" s="89">
        <v>897.31</v>
      </c>
      <c r="G638" s="89">
        <v>-897.31</v>
      </c>
      <c r="H638" s="90" t="s">
        <v>544</v>
      </c>
      <c r="I638" s="91"/>
    </row>
    <row r="639" spans="1:9" x14ac:dyDescent="0.2">
      <c r="A639" s="88" t="s">
        <v>778</v>
      </c>
      <c r="B639" s="88" t="s">
        <v>343</v>
      </c>
      <c r="C639" s="88" t="s">
        <v>308</v>
      </c>
      <c r="D639" s="89"/>
      <c r="E639" s="89"/>
      <c r="F639" s="89">
        <v>1691695.08</v>
      </c>
      <c r="G639" s="89">
        <v>-1691695.08</v>
      </c>
      <c r="H639" s="90"/>
      <c r="I639" s="91"/>
    </row>
    <row r="640" spans="1:9" x14ac:dyDescent="0.2">
      <c r="A640" s="88" t="s">
        <v>560</v>
      </c>
      <c r="B640" s="88" t="s">
        <v>343</v>
      </c>
      <c r="C640" s="88" t="s">
        <v>308</v>
      </c>
      <c r="D640" s="89"/>
      <c r="E640" s="89">
        <v>5047164.12</v>
      </c>
      <c r="F640" s="89">
        <v>88272275.5</v>
      </c>
      <c r="G640" s="89">
        <v>-83225111.379999995</v>
      </c>
      <c r="H640" s="90" t="s">
        <v>561</v>
      </c>
      <c r="I640" s="91"/>
    </row>
    <row r="641" spans="1:9" x14ac:dyDescent="0.2">
      <c r="A641" s="88" t="s">
        <v>343</v>
      </c>
      <c r="B641" s="88" t="s">
        <v>343</v>
      </c>
      <c r="C641" s="88" t="s">
        <v>308</v>
      </c>
      <c r="D641" s="89"/>
      <c r="E641" s="89">
        <v>291808752.31</v>
      </c>
      <c r="F641" s="89">
        <v>291808752.31</v>
      </c>
      <c r="G641" s="89"/>
      <c r="H641" s="90" t="s">
        <v>1107</v>
      </c>
      <c r="I641" s="91"/>
    </row>
    <row r="642" spans="1:9" x14ac:dyDescent="0.2">
      <c r="A642" s="88" t="s">
        <v>1108</v>
      </c>
      <c r="B642" s="88" t="s">
        <v>343</v>
      </c>
      <c r="C642" s="88" t="s">
        <v>308</v>
      </c>
      <c r="D642" s="89"/>
      <c r="E642" s="89"/>
      <c r="F642" s="89"/>
      <c r="G642" s="89"/>
      <c r="H642" s="90"/>
      <c r="I642" s="91"/>
    </row>
    <row r="643" spans="1:9" x14ac:dyDescent="0.2">
      <c r="A643" s="88" t="s">
        <v>1007</v>
      </c>
      <c r="B643" s="88" t="s">
        <v>343</v>
      </c>
      <c r="C643" s="88" t="s">
        <v>308</v>
      </c>
      <c r="D643" s="89">
        <v>138791208.77000001</v>
      </c>
      <c r="E643" s="89">
        <v>9367872.8499999996</v>
      </c>
      <c r="F643" s="89">
        <v>4279333.71</v>
      </c>
      <c r="G643" s="89">
        <v>143879747.91</v>
      </c>
      <c r="H643" s="90" t="s">
        <v>101</v>
      </c>
      <c r="I643" s="91"/>
    </row>
    <row r="644" spans="1:9" x14ac:dyDescent="0.2">
      <c r="A644" s="88" t="s">
        <v>1012</v>
      </c>
      <c r="B644" s="88" t="s">
        <v>343</v>
      </c>
      <c r="C644" s="88" t="s">
        <v>308</v>
      </c>
      <c r="D644" s="89">
        <v>12476669.83</v>
      </c>
      <c r="E644" s="89">
        <v>78566389.920000002</v>
      </c>
      <c r="F644" s="89">
        <v>77745256.189999998</v>
      </c>
      <c r="G644" s="89">
        <v>13297803.560000001</v>
      </c>
      <c r="H644" s="90" t="s">
        <v>1013</v>
      </c>
      <c r="I644" s="91"/>
    </row>
    <row r="645" spans="1:9" x14ac:dyDescent="0.2">
      <c r="A645" s="88" t="s">
        <v>1075</v>
      </c>
      <c r="B645" s="88" t="s">
        <v>343</v>
      </c>
      <c r="C645" s="88" t="s">
        <v>308</v>
      </c>
      <c r="D645" s="89">
        <v>315277.26</v>
      </c>
      <c r="E645" s="89">
        <v>92238430.219999999</v>
      </c>
      <c r="F645" s="89">
        <v>91847442.359999999</v>
      </c>
      <c r="G645" s="89">
        <v>706265.12</v>
      </c>
      <c r="H645" s="90" t="s">
        <v>1076</v>
      </c>
      <c r="I645" s="91"/>
    </row>
    <row r="646" spans="1:9" x14ac:dyDescent="0.2">
      <c r="A646" s="88" t="s">
        <v>1088</v>
      </c>
      <c r="B646" s="88" t="s">
        <v>343</v>
      </c>
      <c r="C646" s="88" t="s">
        <v>308</v>
      </c>
      <c r="D646" s="89">
        <v>-151583155.86000001</v>
      </c>
      <c r="E646" s="89">
        <v>26845936.670000002</v>
      </c>
      <c r="F646" s="89">
        <v>27422319.809999999</v>
      </c>
      <c r="G646" s="89">
        <v>-152159539</v>
      </c>
      <c r="H646" s="90" t="s">
        <v>1089</v>
      </c>
      <c r="I646" s="91"/>
    </row>
    <row r="647" spans="1:9" x14ac:dyDescent="0.2">
      <c r="A647" s="88" t="s">
        <v>508</v>
      </c>
      <c r="B647" s="88" t="s">
        <v>343</v>
      </c>
      <c r="C647" s="88" t="s">
        <v>308</v>
      </c>
      <c r="D647" s="89"/>
      <c r="E647" s="89">
        <v>79742958.530000001</v>
      </c>
      <c r="F647" s="89">
        <v>2242124.7400000002</v>
      </c>
      <c r="G647" s="89">
        <v>77500833.790000007</v>
      </c>
      <c r="H647" s="90" t="s">
        <v>509</v>
      </c>
      <c r="I647" s="91"/>
    </row>
    <row r="648" spans="1:9" x14ac:dyDescent="0.2">
      <c r="A648" s="88" t="s">
        <v>560</v>
      </c>
      <c r="B648" s="88" t="s">
        <v>343</v>
      </c>
      <c r="C648" s="88" t="s">
        <v>308</v>
      </c>
      <c r="D648" s="89"/>
      <c r="E648" s="89">
        <v>5047164.12</v>
      </c>
      <c r="F648" s="89">
        <v>88272275.5</v>
      </c>
      <c r="G648" s="89">
        <v>-83225111.379999995</v>
      </c>
      <c r="H648" s="90" t="s">
        <v>561</v>
      </c>
      <c r="I648" s="91"/>
    </row>
    <row r="649" spans="1:9" x14ac:dyDescent="0.2">
      <c r="A649" s="88" t="s">
        <v>1109</v>
      </c>
      <c r="B649" s="88" t="s">
        <v>343</v>
      </c>
      <c r="C649" s="88" t="s">
        <v>308</v>
      </c>
      <c r="D649" s="89"/>
      <c r="E649" s="89"/>
      <c r="F649" s="89"/>
      <c r="G649" s="89"/>
      <c r="H649" s="90" t="s">
        <v>1110</v>
      </c>
      <c r="I649" s="91"/>
    </row>
    <row r="650" spans="1:9" x14ac:dyDescent="0.2">
      <c r="A650" s="88" t="s">
        <v>343</v>
      </c>
      <c r="B650" s="88" t="s">
        <v>343</v>
      </c>
      <c r="C650" s="88" t="s">
        <v>308</v>
      </c>
      <c r="D650" s="89"/>
      <c r="E650" s="89">
        <v>291808752.31</v>
      </c>
      <c r="F650" s="89">
        <v>291808752.31</v>
      </c>
      <c r="G650" s="89"/>
      <c r="H650" s="90" t="s">
        <v>1107</v>
      </c>
      <c r="I650" s="91"/>
    </row>
    <row r="652" spans="1:9" s="877" customFormat="1" ht="18" x14ac:dyDescent="0.25">
      <c r="A652" s="874"/>
      <c r="B652" s="874"/>
      <c r="C652" s="874"/>
      <c r="D652" s="875"/>
      <c r="E652" s="875"/>
      <c r="F652" s="875"/>
      <c r="G652" s="875">
        <f>-G647-G648</f>
        <v>5724277.5899999887</v>
      </c>
      <c r="H652" s="876" t="s">
        <v>1310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659"/>
  <sheetViews>
    <sheetView topLeftCell="A361" workbookViewId="0">
      <selection activeCell="I207" sqref="I207"/>
    </sheetView>
  </sheetViews>
  <sheetFormatPr defaultRowHeight="12.75" x14ac:dyDescent="0.2"/>
  <cols>
    <col min="1" max="1" width="5.7109375" customWidth="1"/>
    <col min="2" max="2" width="6.85546875" customWidth="1"/>
    <col min="3" max="3" width="6.5703125" customWidth="1"/>
    <col min="4" max="4" width="14.42578125" bestFit="1" customWidth="1"/>
    <col min="5" max="6" width="13.85546875" bestFit="1" customWidth="1"/>
    <col min="7" max="7" width="14.42578125" bestFit="1" customWidth="1"/>
    <col min="8" max="8" width="55.140625" customWidth="1"/>
    <col min="9" max="10" width="13.42578125" bestFit="1" customWidth="1"/>
    <col min="11" max="11" width="12.140625" customWidth="1"/>
    <col min="12" max="12" width="12.28515625" bestFit="1" customWidth="1"/>
    <col min="13" max="13" width="12.7109375" bestFit="1" customWidth="1"/>
    <col min="14" max="14" width="12.85546875" customWidth="1"/>
  </cols>
  <sheetData>
    <row r="1" spans="1:14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/>
    </row>
    <row r="2" spans="1:14" x14ac:dyDescent="0.2">
      <c r="A2" s="88" t="s">
        <v>306</v>
      </c>
      <c r="B2" s="88" t="s">
        <v>314</v>
      </c>
      <c r="C2" s="88" t="s">
        <v>308</v>
      </c>
      <c r="D2" s="89">
        <v>5402650</v>
      </c>
      <c r="E2" s="89"/>
      <c r="F2" s="89">
        <v>167750</v>
      </c>
      <c r="G2" s="89">
        <v>5234900</v>
      </c>
      <c r="H2" s="90" t="s">
        <v>660</v>
      </c>
      <c r="I2" s="224" t="s">
        <v>4827</v>
      </c>
      <c r="J2" s="131" t="s">
        <v>4828</v>
      </c>
      <c r="K2" s="131" t="s">
        <v>4829</v>
      </c>
      <c r="L2" s="131" t="s">
        <v>4830</v>
      </c>
    </row>
    <row r="3" spans="1:14" x14ac:dyDescent="0.2">
      <c r="A3" s="88" t="s">
        <v>306</v>
      </c>
      <c r="B3" s="88" t="s">
        <v>325</v>
      </c>
      <c r="C3" s="88" t="s">
        <v>308</v>
      </c>
      <c r="D3" s="89">
        <v>136694.44</v>
      </c>
      <c r="E3" s="89">
        <v>190000</v>
      </c>
      <c r="F3" s="89">
        <v>190000</v>
      </c>
      <c r="G3" s="89">
        <v>136694.44</v>
      </c>
      <c r="H3" s="90" t="s">
        <v>667</v>
      </c>
      <c r="I3" s="224" t="s">
        <v>412</v>
      </c>
      <c r="J3" s="451"/>
      <c r="K3" s="131"/>
      <c r="L3" s="131"/>
    </row>
    <row r="4" spans="1:14" x14ac:dyDescent="0.2">
      <c r="A4" s="848" t="s">
        <v>306</v>
      </c>
      <c r="B4" s="849" t="s">
        <v>1268</v>
      </c>
      <c r="C4" s="849" t="s">
        <v>308</v>
      </c>
      <c r="D4" s="850">
        <v>24000000</v>
      </c>
      <c r="E4" s="850"/>
      <c r="F4" s="850">
        <v>24000000</v>
      </c>
      <c r="G4" s="850"/>
      <c r="H4" s="851" t="s">
        <v>1269</v>
      </c>
      <c r="I4" s="451">
        <f>D2+D3</f>
        <v>5539344.4400000004</v>
      </c>
      <c r="J4" s="451">
        <f>E3</f>
        <v>190000</v>
      </c>
      <c r="K4" s="451">
        <f>F2+F3</f>
        <v>357750</v>
      </c>
      <c r="L4" s="451">
        <f>I4+J4-K4</f>
        <v>5371594.4400000004</v>
      </c>
    </row>
    <row r="5" spans="1:14" x14ac:dyDescent="0.2">
      <c r="A5" s="799" t="s">
        <v>306</v>
      </c>
      <c r="B5" s="88" t="s">
        <v>5354</v>
      </c>
      <c r="C5" s="88" t="s">
        <v>308</v>
      </c>
      <c r="D5" s="89">
        <v>5300000</v>
      </c>
      <c r="E5" s="89"/>
      <c r="F5" s="89"/>
      <c r="G5" s="89">
        <v>5300000</v>
      </c>
      <c r="H5" s="800" t="s">
        <v>5355</v>
      </c>
      <c r="I5" s="224" t="s">
        <v>413</v>
      </c>
      <c r="J5" s="131"/>
      <c r="K5" s="131"/>
      <c r="L5" s="131"/>
    </row>
    <row r="6" spans="1:14" x14ac:dyDescent="0.2">
      <c r="A6" s="799" t="s">
        <v>306</v>
      </c>
      <c r="B6" s="88" t="s">
        <v>5969</v>
      </c>
      <c r="C6" s="88" t="s">
        <v>308</v>
      </c>
      <c r="D6" s="89"/>
      <c r="E6" s="89">
        <v>28900000</v>
      </c>
      <c r="F6" s="89"/>
      <c r="G6" s="89">
        <v>28900000</v>
      </c>
      <c r="H6" s="800" t="s">
        <v>5970</v>
      </c>
      <c r="I6" s="451">
        <v>0</v>
      </c>
      <c r="J6" s="451">
        <v>0</v>
      </c>
      <c r="K6" s="451">
        <v>0</v>
      </c>
      <c r="L6" s="451">
        <f>I6+J6-K6</f>
        <v>0</v>
      </c>
    </row>
    <row r="7" spans="1:14" x14ac:dyDescent="0.2">
      <c r="A7" s="799" t="s">
        <v>306</v>
      </c>
      <c r="B7" s="88" t="s">
        <v>1274</v>
      </c>
      <c r="C7" s="88" t="s">
        <v>308</v>
      </c>
      <c r="D7" s="89">
        <v>151585.53</v>
      </c>
      <c r="E7" s="89">
        <v>1215.9100000000001</v>
      </c>
      <c r="F7" s="89">
        <v>152801.44</v>
      </c>
      <c r="G7" s="89"/>
      <c r="H7" s="800" t="s">
        <v>1275</v>
      </c>
      <c r="I7" s="711">
        <f>I6+I4</f>
        <v>5539344.4400000004</v>
      </c>
      <c r="J7" s="711">
        <f>J6+J4</f>
        <v>190000</v>
      </c>
      <c r="K7" s="711">
        <f>K6+K4</f>
        <v>357750</v>
      </c>
      <c r="L7" s="711">
        <f>L4+L6</f>
        <v>5371594.4400000004</v>
      </c>
    </row>
    <row r="8" spans="1:14" x14ac:dyDescent="0.2">
      <c r="A8" s="799" t="s">
        <v>306</v>
      </c>
      <c r="B8" s="88" t="s">
        <v>5356</v>
      </c>
      <c r="C8" s="88" t="s">
        <v>308</v>
      </c>
      <c r="D8" s="89">
        <v>406241.11</v>
      </c>
      <c r="E8" s="89"/>
      <c r="F8" s="89">
        <v>152236.18</v>
      </c>
      <c r="G8" s="89">
        <v>254004.93</v>
      </c>
      <c r="H8" s="800" t="s">
        <v>5357</v>
      </c>
    </row>
    <row r="9" spans="1:14" x14ac:dyDescent="0.2">
      <c r="A9" s="799" t="s">
        <v>306</v>
      </c>
      <c r="B9" s="88" t="s">
        <v>5971</v>
      </c>
      <c r="C9" s="88" t="s">
        <v>308</v>
      </c>
      <c r="D9" s="89"/>
      <c r="E9" s="89">
        <v>5312150</v>
      </c>
      <c r="F9" s="89">
        <v>268775.78000000003</v>
      </c>
      <c r="G9" s="89">
        <v>5043374.22</v>
      </c>
      <c r="H9" s="800" t="s">
        <v>5972</v>
      </c>
      <c r="I9" s="224" t="s">
        <v>4827</v>
      </c>
      <c r="J9" s="131" t="s">
        <v>4828</v>
      </c>
      <c r="K9" s="131" t="s">
        <v>4829</v>
      </c>
      <c r="L9" s="131" t="s">
        <v>4830</v>
      </c>
    </row>
    <row r="10" spans="1:14" x14ac:dyDescent="0.2">
      <c r="A10" s="799" t="s">
        <v>306</v>
      </c>
      <c r="B10" s="88" t="s">
        <v>1277</v>
      </c>
      <c r="C10" s="88" t="s">
        <v>308</v>
      </c>
      <c r="D10" s="89">
        <v>194133.35</v>
      </c>
      <c r="E10" s="89">
        <v>477866.65</v>
      </c>
      <c r="F10" s="89">
        <v>672000</v>
      </c>
      <c r="G10" s="89"/>
      <c r="H10" s="800" t="s">
        <v>1278</v>
      </c>
      <c r="I10" s="224" t="s">
        <v>412</v>
      </c>
      <c r="J10" s="451"/>
      <c r="K10" s="131"/>
      <c r="L10" s="131"/>
    </row>
    <row r="11" spans="1:14" x14ac:dyDescent="0.2">
      <c r="A11" s="799" t="s">
        <v>306</v>
      </c>
      <c r="B11" s="88" t="s">
        <v>1283</v>
      </c>
      <c r="C11" s="88" t="s">
        <v>308</v>
      </c>
      <c r="D11" s="89">
        <v>59566.12</v>
      </c>
      <c r="E11" s="89">
        <v>180200</v>
      </c>
      <c r="F11" s="89">
        <v>180200</v>
      </c>
      <c r="G11" s="89">
        <v>59566.12</v>
      </c>
      <c r="H11" s="800" t="s">
        <v>5359</v>
      </c>
      <c r="I11" s="450">
        <f>D4+D5+D7+D8+D10+D11</f>
        <v>30111526.110000003</v>
      </c>
      <c r="J11" s="450">
        <f>E6+E7+E9+E10+E11+E12</f>
        <v>35911029.789999992</v>
      </c>
      <c r="K11" s="450">
        <f>F4+F7+F8+F9+F10+F11</f>
        <v>25426013.400000002</v>
      </c>
      <c r="L11" s="450">
        <f>G5+G6+G8+G9+G11+G12</f>
        <v>40596542.499999993</v>
      </c>
      <c r="M11" s="94"/>
      <c r="N11" s="94"/>
    </row>
    <row r="12" spans="1:14" x14ac:dyDescent="0.2">
      <c r="A12" s="801" t="s">
        <v>306</v>
      </c>
      <c r="B12" s="708" t="s">
        <v>5361</v>
      </c>
      <c r="C12" s="708" t="s">
        <v>308</v>
      </c>
      <c r="D12" s="709"/>
      <c r="E12" s="709">
        <v>1039597.23</v>
      </c>
      <c r="F12" s="709"/>
      <c r="G12" s="709">
        <v>1039597.23</v>
      </c>
      <c r="H12" s="802" t="s">
        <v>5973</v>
      </c>
      <c r="I12" s="224"/>
      <c r="J12" s="131"/>
      <c r="K12" s="131"/>
      <c r="L12" s="131"/>
    </row>
    <row r="13" spans="1:14" x14ac:dyDescent="0.2">
      <c r="A13" s="88" t="s">
        <v>306</v>
      </c>
      <c r="B13" s="88" t="s">
        <v>343</v>
      </c>
      <c r="C13" s="88" t="s">
        <v>308</v>
      </c>
      <c r="D13" s="89">
        <v>35650870.549999997</v>
      </c>
      <c r="E13" s="89">
        <v>36101029.789999999</v>
      </c>
      <c r="F13" s="89">
        <v>25783763.399999999</v>
      </c>
      <c r="G13" s="89">
        <v>45968136.939999998</v>
      </c>
      <c r="H13" s="90" t="s">
        <v>344</v>
      </c>
      <c r="I13" s="450">
        <f>I7+I11</f>
        <v>35650870.550000004</v>
      </c>
      <c r="J13" s="451">
        <f>J7+J11</f>
        <v>36101029.789999992</v>
      </c>
      <c r="K13" s="451">
        <f>K7+K11</f>
        <v>25783763.400000002</v>
      </c>
      <c r="L13" s="450">
        <f>L7+L11</f>
        <v>45968136.93999999</v>
      </c>
    </row>
    <row r="14" spans="1:14" x14ac:dyDescent="0.2">
      <c r="A14" s="88" t="s">
        <v>345</v>
      </c>
      <c r="B14" s="88" t="s">
        <v>307</v>
      </c>
      <c r="C14" s="88" t="s">
        <v>308</v>
      </c>
      <c r="D14" s="89"/>
      <c r="E14" s="89">
        <v>10000000</v>
      </c>
      <c r="F14" s="89">
        <v>10000000</v>
      </c>
      <c r="G14" s="89"/>
      <c r="H14" s="90" t="s">
        <v>5974</v>
      </c>
      <c r="I14" s="224"/>
      <c r="J14" s="451"/>
      <c r="K14" s="451"/>
      <c r="L14" s="131"/>
    </row>
    <row r="15" spans="1:14" x14ac:dyDescent="0.2">
      <c r="A15" s="88" t="s">
        <v>345</v>
      </c>
      <c r="B15" s="88" t="s">
        <v>319</v>
      </c>
      <c r="C15" s="88" t="s">
        <v>308</v>
      </c>
      <c r="D15" s="89">
        <v>4336129.4800000004</v>
      </c>
      <c r="E15" s="89">
        <v>190467.64</v>
      </c>
      <c r="F15" s="89">
        <v>4047748.18</v>
      </c>
      <c r="G15" s="89">
        <v>478848.94</v>
      </c>
      <c r="H15" s="90" t="s">
        <v>1279</v>
      </c>
      <c r="I15" s="91"/>
    </row>
    <row r="16" spans="1:14" x14ac:dyDescent="0.2">
      <c r="A16" s="88" t="s">
        <v>345</v>
      </c>
      <c r="B16" s="88" t="s">
        <v>349</v>
      </c>
      <c r="C16" s="88" t="s">
        <v>308</v>
      </c>
      <c r="D16" s="89">
        <v>204356.4</v>
      </c>
      <c r="E16" s="89">
        <v>34852319.009999998</v>
      </c>
      <c r="F16" s="89">
        <v>34955194.619999997</v>
      </c>
      <c r="G16" s="89">
        <v>101480.79</v>
      </c>
      <c r="H16" s="90" t="s">
        <v>1280</v>
      </c>
      <c r="I16" s="91"/>
    </row>
    <row r="17" spans="1:9" x14ac:dyDescent="0.2">
      <c r="A17" s="88" t="s">
        <v>345</v>
      </c>
      <c r="B17" s="88" t="s">
        <v>840</v>
      </c>
      <c r="C17" s="88" t="s">
        <v>308</v>
      </c>
      <c r="D17" s="89">
        <v>46072058.079999998</v>
      </c>
      <c r="E17" s="89">
        <v>1347261.28</v>
      </c>
      <c r="F17" s="89">
        <v>1301660</v>
      </c>
      <c r="G17" s="89">
        <v>46117659.359999999</v>
      </c>
      <c r="H17" s="90" t="s">
        <v>590</v>
      </c>
      <c r="I17" s="91"/>
    </row>
    <row r="18" spans="1:9" x14ac:dyDescent="0.2">
      <c r="A18" s="88" t="s">
        <v>345</v>
      </c>
      <c r="B18" s="88" t="s">
        <v>678</v>
      </c>
      <c r="C18" s="88" t="s">
        <v>308</v>
      </c>
      <c r="D18" s="89"/>
      <c r="E18" s="89">
        <v>16000000</v>
      </c>
      <c r="F18" s="89">
        <v>16000000</v>
      </c>
      <c r="G18" s="89"/>
      <c r="H18" s="90" t="s">
        <v>679</v>
      </c>
      <c r="I18" s="91"/>
    </row>
    <row r="19" spans="1:9" x14ac:dyDescent="0.2">
      <c r="A19" s="88" t="s">
        <v>345</v>
      </c>
      <c r="B19" s="88" t="s">
        <v>994</v>
      </c>
      <c r="C19" s="88" t="s">
        <v>308</v>
      </c>
      <c r="D19" s="89">
        <v>16052308.960000001</v>
      </c>
      <c r="E19" s="89">
        <v>16014635.93</v>
      </c>
      <c r="F19" s="89">
        <v>28000000</v>
      </c>
      <c r="G19" s="89">
        <v>4066944.89</v>
      </c>
      <c r="H19" s="90" t="s">
        <v>5360</v>
      </c>
      <c r="I19" s="91"/>
    </row>
    <row r="20" spans="1:9" x14ac:dyDescent="0.2">
      <c r="A20" s="88" t="s">
        <v>345</v>
      </c>
      <c r="B20" s="88" t="s">
        <v>5361</v>
      </c>
      <c r="C20" s="88" t="s">
        <v>308</v>
      </c>
      <c r="D20" s="89">
        <v>32018097.370000001</v>
      </c>
      <c r="E20" s="89">
        <v>10591274.48</v>
      </c>
      <c r="F20" s="89">
        <v>551234</v>
      </c>
      <c r="G20" s="89">
        <v>42058137.850000001</v>
      </c>
      <c r="H20" s="90" t="s">
        <v>5362</v>
      </c>
      <c r="I20" s="91"/>
    </row>
    <row r="21" spans="1:9" x14ac:dyDescent="0.2">
      <c r="A21" s="88" t="s">
        <v>345</v>
      </c>
      <c r="B21" s="88" t="s">
        <v>343</v>
      </c>
      <c r="C21" s="88" t="s">
        <v>308</v>
      </c>
      <c r="D21" s="89">
        <v>98682950.290000007</v>
      </c>
      <c r="E21" s="89">
        <v>88995958.340000004</v>
      </c>
      <c r="F21" s="89">
        <v>94855836.799999997</v>
      </c>
      <c r="G21" s="89">
        <v>92823071.829999998</v>
      </c>
      <c r="H21" s="90" t="s">
        <v>348</v>
      </c>
      <c r="I21" s="91"/>
    </row>
    <row r="22" spans="1:9" x14ac:dyDescent="0.2">
      <c r="A22" s="88" t="s">
        <v>1007</v>
      </c>
      <c r="B22" s="88" t="s">
        <v>343</v>
      </c>
      <c r="C22" s="88" t="s">
        <v>308</v>
      </c>
      <c r="D22" s="89">
        <v>134333820.84</v>
      </c>
      <c r="E22" s="89">
        <v>125096988.13</v>
      </c>
      <c r="F22" s="89">
        <v>120639600.2</v>
      </c>
      <c r="G22" s="89">
        <v>138791208.77000001</v>
      </c>
      <c r="H22" s="90" t="s">
        <v>101</v>
      </c>
      <c r="I22" s="91"/>
    </row>
    <row r="23" spans="1:9" x14ac:dyDescent="0.2">
      <c r="A23" s="88" t="s">
        <v>349</v>
      </c>
      <c r="B23" s="88" t="s">
        <v>307</v>
      </c>
      <c r="C23" s="88" t="s">
        <v>308</v>
      </c>
      <c r="D23" s="89">
        <v>35516</v>
      </c>
      <c r="E23" s="89"/>
      <c r="F23" s="89"/>
      <c r="G23" s="89">
        <v>35516</v>
      </c>
      <c r="H23" s="90" t="s">
        <v>350</v>
      </c>
      <c r="I23" s="91"/>
    </row>
    <row r="24" spans="1:9" x14ac:dyDescent="0.2">
      <c r="A24" s="88" t="s">
        <v>349</v>
      </c>
      <c r="B24" s="88" t="s">
        <v>343</v>
      </c>
      <c r="C24" s="88" t="s">
        <v>308</v>
      </c>
      <c r="D24" s="89">
        <v>35516</v>
      </c>
      <c r="E24" s="89"/>
      <c r="F24" s="89"/>
      <c r="G24" s="89">
        <v>35516</v>
      </c>
      <c r="H24" s="90" t="s">
        <v>350</v>
      </c>
      <c r="I24" s="91"/>
    </row>
    <row r="25" spans="1:9" x14ac:dyDescent="0.2">
      <c r="A25" s="88" t="s">
        <v>351</v>
      </c>
      <c r="B25" s="88" t="s">
        <v>307</v>
      </c>
      <c r="C25" s="88" t="s">
        <v>308</v>
      </c>
      <c r="D25" s="89">
        <v>7870425.5499999998</v>
      </c>
      <c r="E25" s="89">
        <v>7623</v>
      </c>
      <c r="F25" s="89"/>
      <c r="G25" s="89">
        <v>7878048.5499999998</v>
      </c>
      <c r="H25" s="90" t="s">
        <v>352</v>
      </c>
      <c r="I25" s="91"/>
    </row>
    <row r="26" spans="1:9" x14ac:dyDescent="0.2">
      <c r="A26" s="88" t="s">
        <v>351</v>
      </c>
      <c r="B26" s="88" t="s">
        <v>343</v>
      </c>
      <c r="C26" s="88" t="s">
        <v>308</v>
      </c>
      <c r="D26" s="89">
        <v>7870425.5499999998</v>
      </c>
      <c r="E26" s="89">
        <v>7623</v>
      </c>
      <c r="F26" s="89"/>
      <c r="G26" s="89">
        <v>7878048.5499999998</v>
      </c>
      <c r="H26" s="90" t="s">
        <v>352</v>
      </c>
      <c r="I26" s="91"/>
    </row>
    <row r="27" spans="1:9" x14ac:dyDescent="0.2">
      <c r="A27" s="88" t="s">
        <v>325</v>
      </c>
      <c r="B27" s="88" t="s">
        <v>349</v>
      </c>
      <c r="C27" s="88" t="s">
        <v>308</v>
      </c>
      <c r="D27" s="89">
        <v>-35516</v>
      </c>
      <c r="E27" s="89"/>
      <c r="F27" s="89"/>
      <c r="G27" s="89">
        <v>-35516</v>
      </c>
      <c r="H27" s="90" t="s">
        <v>353</v>
      </c>
      <c r="I27" s="91"/>
    </row>
    <row r="28" spans="1:9" x14ac:dyDescent="0.2">
      <c r="A28" s="88" t="s">
        <v>325</v>
      </c>
      <c r="B28" s="88" t="s">
        <v>351</v>
      </c>
      <c r="C28" s="88" t="s">
        <v>308</v>
      </c>
      <c r="D28" s="89">
        <v>-7227777.3499999996</v>
      </c>
      <c r="E28" s="89"/>
      <c r="F28" s="89">
        <v>312242.2</v>
      </c>
      <c r="G28" s="89">
        <v>-7540019.5499999998</v>
      </c>
      <c r="H28" s="90" t="s">
        <v>354</v>
      </c>
      <c r="I28" s="91"/>
    </row>
    <row r="29" spans="1:9" x14ac:dyDescent="0.2">
      <c r="A29" s="88" t="s">
        <v>325</v>
      </c>
      <c r="B29" s="88" t="s">
        <v>343</v>
      </c>
      <c r="C29" s="88" t="s">
        <v>308</v>
      </c>
      <c r="D29" s="89">
        <v>-7263293.3499999996</v>
      </c>
      <c r="E29" s="89"/>
      <c r="F29" s="89">
        <v>312242.2</v>
      </c>
      <c r="G29" s="89">
        <v>-7575535.5499999998</v>
      </c>
      <c r="H29" s="90" t="s">
        <v>355</v>
      </c>
      <c r="I29" s="91"/>
    </row>
    <row r="30" spans="1:9" x14ac:dyDescent="0.2">
      <c r="A30" s="88" t="s">
        <v>327</v>
      </c>
      <c r="B30" s="88" t="s">
        <v>307</v>
      </c>
      <c r="C30" s="88" t="s">
        <v>308</v>
      </c>
      <c r="D30" s="89">
        <v>2240744.12</v>
      </c>
      <c r="E30" s="89">
        <v>99700</v>
      </c>
      <c r="F30" s="89"/>
      <c r="G30" s="89">
        <v>2340444.12</v>
      </c>
      <c r="H30" s="90" t="s">
        <v>356</v>
      </c>
      <c r="I30" s="91"/>
    </row>
    <row r="31" spans="1:9" x14ac:dyDescent="0.2">
      <c r="A31" s="88" t="s">
        <v>327</v>
      </c>
      <c r="B31" s="88" t="s">
        <v>319</v>
      </c>
      <c r="C31" s="88" t="s">
        <v>308</v>
      </c>
      <c r="D31" s="89">
        <v>962852.68</v>
      </c>
      <c r="E31" s="89">
        <v>95515</v>
      </c>
      <c r="F31" s="89"/>
      <c r="G31" s="89">
        <v>1058367.68</v>
      </c>
      <c r="H31" s="90" t="s">
        <v>357</v>
      </c>
      <c r="I31" s="91"/>
    </row>
    <row r="32" spans="1:9" x14ac:dyDescent="0.2">
      <c r="A32" s="88" t="s">
        <v>327</v>
      </c>
      <c r="B32" s="88" t="s">
        <v>343</v>
      </c>
      <c r="C32" s="88" t="s">
        <v>308</v>
      </c>
      <c r="D32" s="89">
        <v>3203596.8</v>
      </c>
      <c r="E32" s="89">
        <v>195215</v>
      </c>
      <c r="F32" s="89"/>
      <c r="G32" s="89">
        <v>3398811.8</v>
      </c>
      <c r="H32" s="90" t="s">
        <v>358</v>
      </c>
      <c r="I32" s="91"/>
    </row>
    <row r="33" spans="1:9" x14ac:dyDescent="0.2">
      <c r="A33" s="88" t="s">
        <v>359</v>
      </c>
      <c r="B33" s="88" t="s">
        <v>327</v>
      </c>
      <c r="C33" s="88" t="s">
        <v>308</v>
      </c>
      <c r="D33" s="89">
        <v>-2178201.2000000002</v>
      </c>
      <c r="E33" s="89"/>
      <c r="F33" s="89">
        <v>566628</v>
      </c>
      <c r="G33" s="89">
        <v>-2744829.2</v>
      </c>
      <c r="H33" s="90" t="s">
        <v>360</v>
      </c>
      <c r="I33" s="91"/>
    </row>
    <row r="34" spans="1:9" x14ac:dyDescent="0.2">
      <c r="A34" s="88" t="s">
        <v>359</v>
      </c>
      <c r="B34" s="88" t="s">
        <v>343</v>
      </c>
      <c r="C34" s="88" t="s">
        <v>308</v>
      </c>
      <c r="D34" s="89">
        <v>-2178201.2000000002</v>
      </c>
      <c r="E34" s="89"/>
      <c r="F34" s="89">
        <v>566628</v>
      </c>
      <c r="G34" s="89">
        <v>-2744829.2</v>
      </c>
      <c r="H34" s="90" t="s">
        <v>361</v>
      </c>
      <c r="I34" s="91"/>
    </row>
    <row r="35" spans="1:9" x14ac:dyDescent="0.2">
      <c r="A35" s="88" t="s">
        <v>362</v>
      </c>
      <c r="B35" s="88" t="s">
        <v>307</v>
      </c>
      <c r="C35" s="88" t="s">
        <v>308</v>
      </c>
      <c r="D35" s="89"/>
      <c r="E35" s="89">
        <v>576323</v>
      </c>
      <c r="F35" s="89">
        <v>7623</v>
      </c>
      <c r="G35" s="89">
        <v>568700</v>
      </c>
      <c r="H35" s="90" t="s">
        <v>363</v>
      </c>
      <c r="I35" s="91"/>
    </row>
    <row r="36" spans="1:9" x14ac:dyDescent="0.2">
      <c r="A36" s="88" t="s">
        <v>362</v>
      </c>
      <c r="B36" s="88" t="s">
        <v>319</v>
      </c>
      <c r="C36" s="88" t="s">
        <v>308</v>
      </c>
      <c r="D36" s="89">
        <v>53364</v>
      </c>
      <c r="E36" s="89">
        <v>141851</v>
      </c>
      <c r="F36" s="89">
        <v>195215</v>
      </c>
      <c r="G36" s="89"/>
      <c r="H36" s="90" t="s">
        <v>365</v>
      </c>
      <c r="I36" s="91"/>
    </row>
    <row r="37" spans="1:9" x14ac:dyDescent="0.2">
      <c r="A37" s="88" t="s">
        <v>362</v>
      </c>
      <c r="B37" s="88" t="s">
        <v>343</v>
      </c>
      <c r="C37" s="88" t="s">
        <v>308</v>
      </c>
      <c r="D37" s="89">
        <v>53364</v>
      </c>
      <c r="E37" s="89">
        <v>718174</v>
      </c>
      <c r="F37" s="89">
        <v>202838</v>
      </c>
      <c r="G37" s="89">
        <v>568700</v>
      </c>
      <c r="H37" s="90" t="s">
        <v>366</v>
      </c>
      <c r="I37" s="91"/>
    </row>
    <row r="38" spans="1:9" x14ac:dyDescent="0.2">
      <c r="A38" s="88" t="s">
        <v>367</v>
      </c>
      <c r="B38" s="88" t="s">
        <v>319</v>
      </c>
      <c r="C38" s="88" t="s">
        <v>308</v>
      </c>
      <c r="D38" s="89"/>
      <c r="E38" s="89">
        <v>13286</v>
      </c>
      <c r="F38" s="89">
        <v>13286</v>
      </c>
      <c r="G38" s="89"/>
      <c r="H38" s="90" t="s">
        <v>368</v>
      </c>
      <c r="I38" s="91"/>
    </row>
    <row r="39" spans="1:9" x14ac:dyDescent="0.2">
      <c r="A39" s="88" t="s">
        <v>367</v>
      </c>
      <c r="B39" s="88" t="s">
        <v>343</v>
      </c>
      <c r="C39" s="88" t="s">
        <v>308</v>
      </c>
      <c r="D39" s="89"/>
      <c r="E39" s="89">
        <v>13286</v>
      </c>
      <c r="F39" s="89">
        <v>13286</v>
      </c>
      <c r="G39" s="89"/>
      <c r="H39" s="90" t="s">
        <v>369</v>
      </c>
      <c r="I39" s="91"/>
    </row>
    <row r="40" spans="1:9" x14ac:dyDescent="0.2">
      <c r="A40" s="88" t="s">
        <v>370</v>
      </c>
      <c r="B40" s="88" t="s">
        <v>307</v>
      </c>
      <c r="C40" s="88" t="s">
        <v>308</v>
      </c>
      <c r="D40" s="89">
        <v>18740</v>
      </c>
      <c r="E40" s="89">
        <v>714280</v>
      </c>
      <c r="F40" s="89">
        <v>719190</v>
      </c>
      <c r="G40" s="89">
        <v>13830</v>
      </c>
      <c r="H40" s="90" t="s">
        <v>371</v>
      </c>
      <c r="I40" s="91"/>
    </row>
    <row r="41" spans="1:9" x14ac:dyDescent="0.2">
      <c r="A41" s="88" t="s">
        <v>370</v>
      </c>
      <c r="B41" s="88" t="s">
        <v>343</v>
      </c>
      <c r="C41" s="88" t="s">
        <v>308</v>
      </c>
      <c r="D41" s="89">
        <v>18740</v>
      </c>
      <c r="E41" s="89">
        <v>714280</v>
      </c>
      <c r="F41" s="89">
        <v>719190</v>
      </c>
      <c r="G41" s="89">
        <v>13830</v>
      </c>
      <c r="H41" s="90" t="s">
        <v>372</v>
      </c>
      <c r="I41" s="91"/>
    </row>
    <row r="42" spans="1:9" x14ac:dyDescent="0.2">
      <c r="A42" s="88" t="s">
        <v>373</v>
      </c>
      <c r="B42" s="88" t="s">
        <v>307</v>
      </c>
      <c r="C42" s="88" t="s">
        <v>308</v>
      </c>
      <c r="D42" s="89">
        <v>25080</v>
      </c>
      <c r="E42" s="89">
        <v>249600</v>
      </c>
      <c r="F42" s="89">
        <v>246840</v>
      </c>
      <c r="G42" s="89">
        <v>27840</v>
      </c>
      <c r="H42" s="90" t="s">
        <v>374</v>
      </c>
      <c r="I42" s="91"/>
    </row>
    <row r="43" spans="1:9" x14ac:dyDescent="0.2">
      <c r="A43" s="88" t="s">
        <v>373</v>
      </c>
      <c r="B43" s="88" t="s">
        <v>319</v>
      </c>
      <c r="C43" s="88" t="s">
        <v>308</v>
      </c>
      <c r="D43" s="89">
        <v>108000</v>
      </c>
      <c r="E43" s="89">
        <v>108000</v>
      </c>
      <c r="F43" s="89">
        <v>108000</v>
      </c>
      <c r="G43" s="89">
        <v>108000</v>
      </c>
      <c r="H43" s="90" t="s">
        <v>684</v>
      </c>
      <c r="I43" s="91"/>
    </row>
    <row r="44" spans="1:9" x14ac:dyDescent="0.2">
      <c r="A44" s="88" t="s">
        <v>373</v>
      </c>
      <c r="B44" s="88" t="s">
        <v>343</v>
      </c>
      <c r="C44" s="88" t="s">
        <v>308</v>
      </c>
      <c r="D44" s="89">
        <v>133080</v>
      </c>
      <c r="E44" s="89">
        <v>357600</v>
      </c>
      <c r="F44" s="89">
        <v>354840</v>
      </c>
      <c r="G44" s="89">
        <v>135840</v>
      </c>
      <c r="H44" s="90" t="s">
        <v>375</v>
      </c>
      <c r="I44" s="91"/>
    </row>
    <row r="45" spans="1:9" x14ac:dyDescent="0.2">
      <c r="A45" s="88" t="s">
        <v>376</v>
      </c>
      <c r="B45" s="88" t="s">
        <v>307</v>
      </c>
      <c r="C45" s="88" t="s">
        <v>308</v>
      </c>
      <c r="D45" s="89"/>
      <c r="E45" s="89">
        <v>77649000</v>
      </c>
      <c r="F45" s="89">
        <v>77649000</v>
      </c>
      <c r="G45" s="89"/>
      <c r="H45" s="90" t="s">
        <v>377</v>
      </c>
      <c r="I45" s="91"/>
    </row>
    <row r="46" spans="1:9" x14ac:dyDescent="0.2">
      <c r="A46" s="88" t="s">
        <v>376</v>
      </c>
      <c r="B46" s="88" t="s">
        <v>347</v>
      </c>
      <c r="C46" s="88" t="s">
        <v>308</v>
      </c>
      <c r="D46" s="89"/>
      <c r="E46" s="89">
        <v>24708</v>
      </c>
      <c r="F46" s="89">
        <v>24708</v>
      </c>
      <c r="G46" s="89"/>
      <c r="H46" s="90" t="s">
        <v>1285</v>
      </c>
      <c r="I46" s="91"/>
    </row>
    <row r="47" spans="1:9" x14ac:dyDescent="0.2">
      <c r="A47" s="88" t="s">
        <v>376</v>
      </c>
      <c r="B47" s="88" t="s">
        <v>343</v>
      </c>
      <c r="C47" s="88" t="s">
        <v>308</v>
      </c>
      <c r="D47" s="89"/>
      <c r="E47" s="89">
        <v>77673708</v>
      </c>
      <c r="F47" s="89">
        <v>77673708</v>
      </c>
      <c r="G47" s="89"/>
      <c r="H47" s="90" t="s">
        <v>377</v>
      </c>
      <c r="I47" s="91"/>
    </row>
    <row r="48" spans="1:9" x14ac:dyDescent="0.2">
      <c r="A48" s="88" t="s">
        <v>378</v>
      </c>
      <c r="B48" s="88" t="s">
        <v>307</v>
      </c>
      <c r="C48" s="88" t="s">
        <v>308</v>
      </c>
      <c r="D48" s="89">
        <v>4771112.3099999996</v>
      </c>
      <c r="E48" s="89">
        <v>49813203.920000002</v>
      </c>
      <c r="F48" s="89">
        <v>47382983.93</v>
      </c>
      <c r="G48" s="89">
        <v>7201332.2999999998</v>
      </c>
      <c r="H48" s="90" t="s">
        <v>379</v>
      </c>
      <c r="I48" s="91"/>
    </row>
    <row r="49" spans="1:9" x14ac:dyDescent="0.2">
      <c r="A49" s="88" t="s">
        <v>378</v>
      </c>
      <c r="B49" s="88" t="s">
        <v>382</v>
      </c>
      <c r="C49" s="88" t="s">
        <v>308</v>
      </c>
      <c r="D49" s="89">
        <v>651691.44999999995</v>
      </c>
      <c r="E49" s="89">
        <v>5624051.8300000001</v>
      </c>
      <c r="F49" s="89">
        <v>6066213</v>
      </c>
      <c r="G49" s="89">
        <v>209530.28</v>
      </c>
      <c r="H49" s="90" t="s">
        <v>383</v>
      </c>
      <c r="I49" s="91"/>
    </row>
    <row r="50" spans="1:9" x14ac:dyDescent="0.2">
      <c r="A50" s="88" t="s">
        <v>378</v>
      </c>
      <c r="B50" s="88" t="s">
        <v>384</v>
      </c>
      <c r="C50" s="88" t="s">
        <v>308</v>
      </c>
      <c r="D50" s="89">
        <v>128472.56</v>
      </c>
      <c r="E50" s="89">
        <v>1782646.36</v>
      </c>
      <c r="F50" s="89">
        <v>1868045.5</v>
      </c>
      <c r="G50" s="89">
        <v>43073.42</v>
      </c>
      <c r="H50" s="90" t="s">
        <v>1286</v>
      </c>
      <c r="I50" s="91"/>
    </row>
    <row r="51" spans="1:9" x14ac:dyDescent="0.2">
      <c r="A51" s="88" t="s">
        <v>378</v>
      </c>
      <c r="B51" s="88" t="s">
        <v>385</v>
      </c>
      <c r="C51" s="88" t="s">
        <v>308</v>
      </c>
      <c r="D51" s="89">
        <v>371678.16</v>
      </c>
      <c r="E51" s="89">
        <v>1317062.19</v>
      </c>
      <c r="F51" s="89">
        <v>1563302.5</v>
      </c>
      <c r="G51" s="89">
        <v>125437.85</v>
      </c>
      <c r="H51" s="90" t="s">
        <v>1287</v>
      </c>
      <c r="I51" s="91"/>
    </row>
    <row r="52" spans="1:9" x14ac:dyDescent="0.2">
      <c r="A52" s="88" t="s">
        <v>378</v>
      </c>
      <c r="B52" s="88" t="s">
        <v>387</v>
      </c>
      <c r="C52" s="88" t="s">
        <v>308</v>
      </c>
      <c r="D52" s="89">
        <v>50702.01</v>
      </c>
      <c r="E52" s="89">
        <v>2009666.24</v>
      </c>
      <c r="F52" s="89">
        <v>603730.16</v>
      </c>
      <c r="G52" s="89">
        <v>1456638.09</v>
      </c>
      <c r="H52" s="90" t="s">
        <v>388</v>
      </c>
      <c r="I52" s="91"/>
    </row>
    <row r="53" spans="1:9" x14ac:dyDescent="0.2">
      <c r="A53" s="88" t="s">
        <v>378</v>
      </c>
      <c r="B53" s="88" t="s">
        <v>389</v>
      </c>
      <c r="C53" s="88" t="s">
        <v>308</v>
      </c>
      <c r="D53" s="89">
        <v>19294.46</v>
      </c>
      <c r="E53" s="89">
        <v>636569.5</v>
      </c>
      <c r="F53" s="89">
        <v>190039.86</v>
      </c>
      <c r="G53" s="89">
        <v>465824.1</v>
      </c>
      <c r="H53" s="90" t="s">
        <v>390</v>
      </c>
      <c r="I53" s="91"/>
    </row>
    <row r="54" spans="1:9" x14ac:dyDescent="0.2">
      <c r="A54" s="88" t="s">
        <v>378</v>
      </c>
      <c r="B54" s="88" t="s">
        <v>391</v>
      </c>
      <c r="C54" s="88" t="s">
        <v>308</v>
      </c>
      <c r="D54" s="89">
        <v>16696.75</v>
      </c>
      <c r="E54" s="89">
        <v>266808.34000000003</v>
      </c>
      <c r="F54" s="89">
        <v>96923.16</v>
      </c>
      <c r="G54" s="89">
        <v>186581.93</v>
      </c>
      <c r="H54" s="90" t="s">
        <v>392</v>
      </c>
      <c r="I54" s="91"/>
    </row>
    <row r="55" spans="1:9" x14ac:dyDescent="0.2">
      <c r="A55" s="88" t="s">
        <v>378</v>
      </c>
      <c r="B55" s="88" t="s">
        <v>592</v>
      </c>
      <c r="C55" s="88" t="s">
        <v>308</v>
      </c>
      <c r="D55" s="89">
        <v>4819.68</v>
      </c>
      <c r="E55" s="89">
        <v>117011.94</v>
      </c>
      <c r="F55" s="89">
        <v>31741.34</v>
      </c>
      <c r="G55" s="89">
        <v>90090.28</v>
      </c>
      <c r="H55" s="90" t="s">
        <v>593</v>
      </c>
      <c r="I55" s="91"/>
    </row>
    <row r="56" spans="1:9" x14ac:dyDescent="0.2">
      <c r="A56" s="88" t="s">
        <v>378</v>
      </c>
      <c r="B56" s="88" t="s">
        <v>594</v>
      </c>
      <c r="C56" s="88" t="s">
        <v>308</v>
      </c>
      <c r="D56" s="89">
        <v>6625.78</v>
      </c>
      <c r="E56" s="89">
        <v>154402.82</v>
      </c>
      <c r="F56" s="89">
        <v>34485.120000000003</v>
      </c>
      <c r="G56" s="89">
        <v>126543.48</v>
      </c>
      <c r="H56" s="90" t="s">
        <v>1009</v>
      </c>
      <c r="I56" s="91"/>
    </row>
    <row r="57" spans="1:9" x14ac:dyDescent="0.2">
      <c r="A57" s="88" t="s">
        <v>378</v>
      </c>
      <c r="B57" s="88" t="s">
        <v>398</v>
      </c>
      <c r="C57" s="88" t="s">
        <v>308</v>
      </c>
      <c r="D57" s="89">
        <v>17475.3</v>
      </c>
      <c r="E57" s="89">
        <v>464591.76</v>
      </c>
      <c r="F57" s="89">
        <v>146900.35999999999</v>
      </c>
      <c r="G57" s="89">
        <v>335166.7</v>
      </c>
      <c r="H57" s="90" t="s">
        <v>596</v>
      </c>
      <c r="I57" s="91"/>
    </row>
    <row r="58" spans="1:9" x14ac:dyDescent="0.2">
      <c r="A58" s="88" t="s">
        <v>378</v>
      </c>
      <c r="B58" s="88" t="s">
        <v>597</v>
      </c>
      <c r="C58" s="88" t="s">
        <v>308</v>
      </c>
      <c r="D58" s="89">
        <v>18775.84</v>
      </c>
      <c r="E58" s="89">
        <v>234918.86</v>
      </c>
      <c r="F58" s="89">
        <v>84237.04</v>
      </c>
      <c r="G58" s="89">
        <v>169457.66</v>
      </c>
      <c r="H58" s="90" t="s">
        <v>598</v>
      </c>
      <c r="I58" s="91"/>
    </row>
    <row r="59" spans="1:9" x14ac:dyDescent="0.2">
      <c r="A59" s="88" t="s">
        <v>378</v>
      </c>
      <c r="B59" s="88" t="s">
        <v>399</v>
      </c>
      <c r="C59" s="88" t="s">
        <v>308</v>
      </c>
      <c r="D59" s="89">
        <v>3721.14</v>
      </c>
      <c r="E59" s="89">
        <v>0.36</v>
      </c>
      <c r="F59" s="89"/>
      <c r="G59" s="89">
        <v>3721.5</v>
      </c>
      <c r="H59" s="90" t="s">
        <v>601</v>
      </c>
      <c r="I59" s="91"/>
    </row>
    <row r="60" spans="1:9" x14ac:dyDescent="0.2">
      <c r="A60" s="88" t="s">
        <v>378</v>
      </c>
      <c r="B60" s="88" t="s">
        <v>797</v>
      </c>
      <c r="C60" s="88" t="s">
        <v>308</v>
      </c>
      <c r="D60" s="89">
        <v>1875829.23</v>
      </c>
      <c r="E60" s="89">
        <v>5077061.41</v>
      </c>
      <c r="F60" s="89">
        <v>6600000</v>
      </c>
      <c r="G60" s="89">
        <v>352890.64</v>
      </c>
      <c r="H60" s="90" t="s">
        <v>5363</v>
      </c>
      <c r="I60" s="91"/>
    </row>
    <row r="61" spans="1:9" x14ac:dyDescent="0.2">
      <c r="A61" s="88" t="s">
        <v>378</v>
      </c>
      <c r="B61" s="88" t="s">
        <v>343</v>
      </c>
      <c r="C61" s="88" t="s">
        <v>308</v>
      </c>
      <c r="D61" s="89">
        <v>7936894.6699999999</v>
      </c>
      <c r="E61" s="89">
        <v>67497995.530000001</v>
      </c>
      <c r="F61" s="89">
        <v>64668601.969999999</v>
      </c>
      <c r="G61" s="89">
        <v>10766288.23</v>
      </c>
      <c r="H61" s="90" t="s">
        <v>393</v>
      </c>
      <c r="I61" s="91"/>
    </row>
    <row r="62" spans="1:9" x14ac:dyDescent="0.2">
      <c r="A62" s="88" t="s">
        <v>1012</v>
      </c>
      <c r="B62" s="88" t="s">
        <v>343</v>
      </c>
      <c r="C62" s="88" t="s">
        <v>308</v>
      </c>
      <c r="D62" s="89">
        <v>9810122.4700000007</v>
      </c>
      <c r="E62" s="89">
        <v>147177881.53</v>
      </c>
      <c r="F62" s="89">
        <v>144511334.16999999</v>
      </c>
      <c r="G62" s="89">
        <v>12476669.83</v>
      </c>
      <c r="H62" s="90" t="s">
        <v>1013</v>
      </c>
      <c r="I62" s="91"/>
    </row>
    <row r="63" spans="1:9" x14ac:dyDescent="0.2">
      <c r="A63" s="88" t="s">
        <v>394</v>
      </c>
      <c r="B63" s="88" t="s">
        <v>385</v>
      </c>
      <c r="C63" s="88" t="s">
        <v>308</v>
      </c>
      <c r="D63" s="89">
        <v>117488</v>
      </c>
      <c r="E63" s="89">
        <v>2518846</v>
      </c>
      <c r="F63" s="89">
        <v>2573716</v>
      </c>
      <c r="G63" s="89">
        <v>62618</v>
      </c>
      <c r="H63" s="90" t="s">
        <v>689</v>
      </c>
      <c r="I63" s="91"/>
    </row>
    <row r="64" spans="1:9" x14ac:dyDescent="0.2">
      <c r="A64" s="388" t="s">
        <v>394</v>
      </c>
      <c r="B64" s="388" t="s">
        <v>347</v>
      </c>
      <c r="C64" s="388" t="s">
        <v>316</v>
      </c>
      <c r="D64" s="389">
        <v>37489</v>
      </c>
      <c r="E64" s="389">
        <v>5660877</v>
      </c>
      <c r="F64" s="389">
        <v>5681669</v>
      </c>
      <c r="G64" s="389">
        <v>16697</v>
      </c>
      <c r="H64" s="390" t="s">
        <v>1014</v>
      </c>
    </row>
    <row r="65" spans="1:8" x14ac:dyDescent="0.2">
      <c r="A65" s="388" t="s">
        <v>394</v>
      </c>
      <c r="B65" s="388" t="s">
        <v>347</v>
      </c>
      <c r="C65" s="388" t="s">
        <v>317</v>
      </c>
      <c r="D65" s="389">
        <v>43714</v>
      </c>
      <c r="E65" s="389">
        <v>2462649</v>
      </c>
      <c r="F65" s="389">
        <v>2446749</v>
      </c>
      <c r="G65" s="389">
        <v>59614</v>
      </c>
      <c r="H65" s="390" t="s">
        <v>1015</v>
      </c>
    </row>
    <row r="66" spans="1:8" x14ac:dyDescent="0.2">
      <c r="A66" s="388" t="s">
        <v>394</v>
      </c>
      <c r="B66" s="388" t="s">
        <v>347</v>
      </c>
      <c r="C66" s="388" t="s">
        <v>1016</v>
      </c>
      <c r="D66" s="389">
        <v>81157</v>
      </c>
      <c r="E66" s="389">
        <v>2035029.88</v>
      </c>
      <c r="F66" s="389">
        <v>2110898.88</v>
      </c>
      <c r="G66" s="389">
        <v>5288</v>
      </c>
      <c r="H66" s="390" t="s">
        <v>1017</v>
      </c>
    </row>
    <row r="67" spans="1:8" x14ac:dyDescent="0.2">
      <c r="A67" s="388" t="s">
        <v>394</v>
      </c>
      <c r="B67" s="388" t="s">
        <v>347</v>
      </c>
      <c r="C67" s="388" t="s">
        <v>1018</v>
      </c>
      <c r="D67" s="389">
        <v>2949</v>
      </c>
      <c r="E67" s="389">
        <v>103128</v>
      </c>
      <c r="F67" s="389">
        <v>106077</v>
      </c>
      <c r="H67" s="390" t="s">
        <v>1019</v>
      </c>
    </row>
    <row r="68" spans="1:8" x14ac:dyDescent="0.2">
      <c r="A68" s="388" t="s">
        <v>394</v>
      </c>
      <c r="B68" s="388" t="s">
        <v>347</v>
      </c>
      <c r="C68" s="388" t="s">
        <v>382</v>
      </c>
      <c r="E68" s="389">
        <v>944162</v>
      </c>
      <c r="F68" s="389">
        <v>943874</v>
      </c>
      <c r="G68" s="389">
        <v>288</v>
      </c>
      <c r="H68" s="390" t="s">
        <v>1020</v>
      </c>
    </row>
    <row r="69" spans="1:8" x14ac:dyDescent="0.2">
      <c r="A69" s="388" t="s">
        <v>394</v>
      </c>
      <c r="B69" s="388" t="s">
        <v>347</v>
      </c>
      <c r="C69" s="388" t="s">
        <v>1021</v>
      </c>
      <c r="E69" s="389">
        <v>106632</v>
      </c>
      <c r="F69" s="389">
        <v>106632</v>
      </c>
      <c r="H69" s="390" t="s">
        <v>1022</v>
      </c>
    </row>
    <row r="70" spans="1:8" x14ac:dyDescent="0.2">
      <c r="A70" s="388" t="s">
        <v>394</v>
      </c>
      <c r="B70" s="388" t="s">
        <v>347</v>
      </c>
      <c r="C70" s="388" t="s">
        <v>306</v>
      </c>
      <c r="E70" s="389">
        <v>266378</v>
      </c>
      <c r="F70" s="389">
        <v>266378</v>
      </c>
      <c r="H70" s="390" t="s">
        <v>1023</v>
      </c>
    </row>
    <row r="71" spans="1:8" x14ac:dyDescent="0.2">
      <c r="A71" s="388" t="s">
        <v>394</v>
      </c>
      <c r="B71" s="388" t="s">
        <v>347</v>
      </c>
      <c r="C71" s="388" t="s">
        <v>1024</v>
      </c>
      <c r="E71" s="389">
        <v>304643</v>
      </c>
      <c r="F71" s="389">
        <v>304643</v>
      </c>
      <c r="H71" s="390" t="s">
        <v>1025</v>
      </c>
    </row>
    <row r="72" spans="1:8" x14ac:dyDescent="0.2">
      <c r="A72" s="388" t="s">
        <v>394</v>
      </c>
      <c r="B72" s="388" t="s">
        <v>347</v>
      </c>
      <c r="C72" s="388" t="s">
        <v>617</v>
      </c>
      <c r="E72" s="389">
        <v>278635</v>
      </c>
      <c r="F72" s="389">
        <v>278635</v>
      </c>
      <c r="H72" s="390" t="s">
        <v>1026</v>
      </c>
    </row>
    <row r="73" spans="1:8" x14ac:dyDescent="0.2">
      <c r="A73" s="388" t="s">
        <v>394</v>
      </c>
      <c r="B73" s="388" t="s">
        <v>347</v>
      </c>
      <c r="C73" s="388" t="s">
        <v>1027</v>
      </c>
      <c r="E73" s="389">
        <v>92342</v>
      </c>
      <c r="F73" s="389">
        <v>92342</v>
      </c>
      <c r="H73" s="390" t="s">
        <v>1028</v>
      </c>
    </row>
    <row r="74" spans="1:8" x14ac:dyDescent="0.2">
      <c r="A74" s="388" t="s">
        <v>394</v>
      </c>
      <c r="B74" s="388" t="s">
        <v>347</v>
      </c>
      <c r="C74" s="388" t="s">
        <v>1029</v>
      </c>
      <c r="E74" s="389">
        <v>16184</v>
      </c>
      <c r="F74" s="389">
        <v>16184</v>
      </c>
      <c r="H74" s="390" t="s">
        <v>1030</v>
      </c>
    </row>
    <row r="75" spans="1:8" x14ac:dyDescent="0.2">
      <c r="A75" s="388" t="s">
        <v>394</v>
      </c>
      <c r="B75" s="388" t="s">
        <v>347</v>
      </c>
      <c r="C75" s="388" t="s">
        <v>385</v>
      </c>
      <c r="D75" s="389">
        <v>31729</v>
      </c>
      <c r="E75" s="389">
        <v>325369</v>
      </c>
      <c r="F75" s="389">
        <v>339881</v>
      </c>
      <c r="G75" s="389">
        <v>17217</v>
      </c>
      <c r="H75" s="390" t="s">
        <v>1031</v>
      </c>
    </row>
    <row r="76" spans="1:8" x14ac:dyDescent="0.2">
      <c r="A76" s="388" t="s">
        <v>394</v>
      </c>
      <c r="B76" s="388" t="s">
        <v>347</v>
      </c>
      <c r="C76" s="388" t="s">
        <v>1032</v>
      </c>
      <c r="D76" s="389">
        <v>2492</v>
      </c>
      <c r="E76" s="389">
        <v>92532</v>
      </c>
      <c r="F76" s="389">
        <v>92978</v>
      </c>
      <c r="G76" s="389">
        <v>2046</v>
      </c>
      <c r="H76" s="390" t="s">
        <v>1033</v>
      </c>
    </row>
    <row r="77" spans="1:8" x14ac:dyDescent="0.2">
      <c r="A77" s="388" t="s">
        <v>394</v>
      </c>
      <c r="B77" s="388" t="s">
        <v>347</v>
      </c>
      <c r="C77" s="388" t="s">
        <v>387</v>
      </c>
      <c r="D77" s="389">
        <v>819</v>
      </c>
      <c r="E77" s="389">
        <v>505788</v>
      </c>
      <c r="F77" s="389">
        <v>506607</v>
      </c>
      <c r="H77" s="390" t="s">
        <v>1034</v>
      </c>
    </row>
    <row r="78" spans="1:8" x14ac:dyDescent="0.2">
      <c r="A78" s="388" t="s">
        <v>394</v>
      </c>
      <c r="B78" s="388" t="s">
        <v>347</v>
      </c>
      <c r="C78" s="388" t="s">
        <v>389</v>
      </c>
      <c r="D78" s="389">
        <v>7977</v>
      </c>
      <c r="E78" s="389">
        <v>266348</v>
      </c>
      <c r="F78" s="389">
        <v>263281</v>
      </c>
      <c r="G78" s="389">
        <v>11044</v>
      </c>
      <c r="H78" s="390" t="s">
        <v>1035</v>
      </c>
    </row>
    <row r="79" spans="1:8" x14ac:dyDescent="0.2">
      <c r="A79" s="388" t="s">
        <v>394</v>
      </c>
      <c r="B79" s="388" t="s">
        <v>347</v>
      </c>
      <c r="C79" s="388" t="s">
        <v>399</v>
      </c>
      <c r="E79" s="389">
        <v>1151480</v>
      </c>
      <c r="F79" s="389">
        <v>1151480</v>
      </c>
      <c r="H79" s="390" t="s">
        <v>1036</v>
      </c>
    </row>
    <row r="80" spans="1:8" x14ac:dyDescent="0.2">
      <c r="A80" s="388" t="s">
        <v>394</v>
      </c>
      <c r="B80" s="388" t="s">
        <v>347</v>
      </c>
      <c r="C80" s="388" t="s">
        <v>1010</v>
      </c>
      <c r="E80" s="389">
        <v>412063</v>
      </c>
      <c r="F80" s="389">
        <v>412063</v>
      </c>
      <c r="H80" s="390" t="s">
        <v>1037</v>
      </c>
    </row>
    <row r="81" spans="1:11" x14ac:dyDescent="0.2">
      <c r="A81" s="388" t="s">
        <v>394</v>
      </c>
      <c r="B81" s="388" t="s">
        <v>347</v>
      </c>
      <c r="C81" s="388" t="s">
        <v>797</v>
      </c>
      <c r="E81" s="389">
        <v>694360</v>
      </c>
      <c r="F81" s="389">
        <v>694360</v>
      </c>
      <c r="H81" s="390" t="s">
        <v>1038</v>
      </c>
    </row>
    <row r="82" spans="1:11" x14ac:dyDescent="0.2">
      <c r="A82" s="388" t="s">
        <v>394</v>
      </c>
      <c r="B82" s="388" t="s">
        <v>347</v>
      </c>
      <c r="C82" s="388" t="s">
        <v>602</v>
      </c>
      <c r="D82" s="389">
        <v>21963</v>
      </c>
      <c r="E82" s="389">
        <v>179330</v>
      </c>
      <c r="F82" s="389">
        <v>201293</v>
      </c>
      <c r="H82" s="390" t="s">
        <v>1039</v>
      </c>
    </row>
    <row r="83" spans="1:11" x14ac:dyDescent="0.2">
      <c r="A83" s="88" t="s">
        <v>394</v>
      </c>
      <c r="B83" s="88" t="s">
        <v>347</v>
      </c>
      <c r="C83" s="88" t="s">
        <v>308</v>
      </c>
      <c r="D83" s="89">
        <v>230289</v>
      </c>
      <c r="E83" s="89">
        <v>15897929.880000001</v>
      </c>
      <c r="F83" s="89">
        <v>16016024.880000001</v>
      </c>
      <c r="G83" s="447">
        <v>112194</v>
      </c>
      <c r="H83" s="90" t="s">
        <v>395</v>
      </c>
      <c r="I83" s="91"/>
    </row>
    <row r="84" spans="1:11" x14ac:dyDescent="0.2">
      <c r="A84" s="388" t="s">
        <v>394</v>
      </c>
      <c r="B84" s="388" t="s">
        <v>394</v>
      </c>
      <c r="C84" s="388" t="s">
        <v>307</v>
      </c>
      <c r="D84" s="389">
        <v>209151</v>
      </c>
      <c r="E84" s="389">
        <v>6900987</v>
      </c>
      <c r="F84" s="389">
        <v>6870951</v>
      </c>
      <c r="G84" s="389">
        <v>239187</v>
      </c>
      <c r="H84" s="390" t="s">
        <v>1040</v>
      </c>
    </row>
    <row r="85" spans="1:11" x14ac:dyDescent="0.2">
      <c r="A85" s="88" t="s">
        <v>394</v>
      </c>
      <c r="B85" s="88" t="s">
        <v>394</v>
      </c>
      <c r="C85" s="88" t="s">
        <v>308</v>
      </c>
      <c r="D85" s="89">
        <v>209151</v>
      </c>
      <c r="E85" s="89">
        <v>6900987</v>
      </c>
      <c r="F85" s="89">
        <v>6870951</v>
      </c>
      <c r="G85" s="447">
        <v>239187</v>
      </c>
      <c r="H85" s="90" t="s">
        <v>694</v>
      </c>
      <c r="I85" s="91"/>
    </row>
    <row r="86" spans="1:11" x14ac:dyDescent="0.2">
      <c r="A86" s="388" t="s">
        <v>394</v>
      </c>
      <c r="B86" s="388" t="s">
        <v>336</v>
      </c>
      <c r="C86" s="388" t="s">
        <v>883</v>
      </c>
      <c r="D86" s="389">
        <v>98591</v>
      </c>
      <c r="E86" s="389">
        <v>3197837</v>
      </c>
      <c r="F86" s="389">
        <v>3170873</v>
      </c>
      <c r="G86" s="389">
        <v>125555</v>
      </c>
      <c r="H86" s="390" t="s">
        <v>1041</v>
      </c>
    </row>
    <row r="87" spans="1:11" x14ac:dyDescent="0.2">
      <c r="A87" s="388" t="s">
        <v>394</v>
      </c>
      <c r="B87" s="388" t="s">
        <v>336</v>
      </c>
      <c r="C87" s="388" t="s">
        <v>347</v>
      </c>
      <c r="E87" s="389">
        <v>5790</v>
      </c>
      <c r="F87" s="389">
        <v>5790</v>
      </c>
      <c r="H87" s="390" t="s">
        <v>1042</v>
      </c>
    </row>
    <row r="88" spans="1:11" x14ac:dyDescent="0.2">
      <c r="A88" s="388" t="s">
        <v>394</v>
      </c>
      <c r="B88" s="388" t="s">
        <v>336</v>
      </c>
      <c r="C88" s="388" t="s">
        <v>1043</v>
      </c>
      <c r="D88" s="389">
        <v>60</v>
      </c>
      <c r="E88" s="389">
        <v>11920</v>
      </c>
      <c r="F88" s="389">
        <v>11980</v>
      </c>
      <c r="H88" s="390" t="s">
        <v>1044</v>
      </c>
    </row>
    <row r="89" spans="1:11" x14ac:dyDescent="0.2">
      <c r="A89" s="388" t="s">
        <v>394</v>
      </c>
      <c r="B89" s="388" t="s">
        <v>336</v>
      </c>
      <c r="C89" s="388" t="s">
        <v>1052</v>
      </c>
      <c r="E89" s="389">
        <v>6075</v>
      </c>
      <c r="F89" s="389">
        <v>6075</v>
      </c>
      <c r="H89" s="390" t="s">
        <v>1053</v>
      </c>
      <c r="I89" s="566">
        <f>G83+G85+G116</f>
        <v>351881</v>
      </c>
      <c r="J89" s="565" t="s">
        <v>1681</v>
      </c>
      <c r="K89" s="565"/>
    </row>
    <row r="90" spans="1:11" x14ac:dyDescent="0.2">
      <c r="A90" s="88" t="s">
        <v>394</v>
      </c>
      <c r="B90" s="88" t="s">
        <v>336</v>
      </c>
      <c r="C90" s="88" t="s">
        <v>308</v>
      </c>
      <c r="D90" s="89">
        <v>98651</v>
      </c>
      <c r="E90" s="89">
        <v>3221622</v>
      </c>
      <c r="F90" s="89">
        <v>3194718</v>
      </c>
      <c r="G90" s="89">
        <v>125555</v>
      </c>
      <c r="H90" s="90" t="s">
        <v>695</v>
      </c>
      <c r="I90" s="91"/>
    </row>
    <row r="91" spans="1:11" x14ac:dyDescent="0.2">
      <c r="A91" s="388" t="s">
        <v>394</v>
      </c>
      <c r="B91" s="388" t="s">
        <v>959</v>
      </c>
      <c r="C91" s="388" t="s">
        <v>859</v>
      </c>
      <c r="D91" s="389">
        <v>1646</v>
      </c>
      <c r="E91" s="389">
        <v>10178421</v>
      </c>
      <c r="F91" s="389">
        <v>10128237</v>
      </c>
      <c r="G91" s="389">
        <v>51830</v>
      </c>
      <c r="H91" s="390" t="s">
        <v>1046</v>
      </c>
    </row>
    <row r="92" spans="1:11" x14ac:dyDescent="0.2">
      <c r="A92" s="88" t="s">
        <v>394</v>
      </c>
      <c r="B92" s="88" t="s">
        <v>959</v>
      </c>
      <c r="C92" s="88" t="s">
        <v>308</v>
      </c>
      <c r="D92" s="89">
        <v>1646</v>
      </c>
      <c r="E92" s="89">
        <v>10178421</v>
      </c>
      <c r="F92" s="89">
        <v>10128237</v>
      </c>
      <c r="G92" s="89">
        <v>51830</v>
      </c>
      <c r="H92" s="90" t="s">
        <v>696</v>
      </c>
      <c r="I92" s="91"/>
    </row>
    <row r="93" spans="1:11" x14ac:dyDescent="0.2">
      <c r="A93" s="388" t="s">
        <v>394</v>
      </c>
      <c r="B93" s="388" t="s">
        <v>859</v>
      </c>
      <c r="C93" s="388" t="s">
        <v>331</v>
      </c>
      <c r="E93" s="389">
        <v>29532</v>
      </c>
      <c r="F93" s="389">
        <v>29532</v>
      </c>
      <c r="H93" s="390" t="s">
        <v>1049</v>
      </c>
    </row>
    <row r="94" spans="1:11" x14ac:dyDescent="0.2">
      <c r="A94" s="88" t="s">
        <v>394</v>
      </c>
      <c r="B94" s="88" t="s">
        <v>859</v>
      </c>
      <c r="C94" s="88" t="s">
        <v>308</v>
      </c>
      <c r="D94" s="89"/>
      <c r="E94" s="89">
        <v>29532</v>
      </c>
      <c r="F94" s="89">
        <v>29532</v>
      </c>
      <c r="G94" s="89"/>
      <c r="H94" s="90" t="s">
        <v>697</v>
      </c>
      <c r="I94" s="91"/>
    </row>
    <row r="95" spans="1:11" x14ac:dyDescent="0.2">
      <c r="A95" s="388" t="s">
        <v>394</v>
      </c>
      <c r="B95" s="388" t="s">
        <v>698</v>
      </c>
      <c r="C95" s="388" t="s">
        <v>347</v>
      </c>
      <c r="E95" s="389">
        <v>14350</v>
      </c>
      <c r="F95" s="389">
        <v>14350</v>
      </c>
      <c r="H95" s="390" t="s">
        <v>1042</v>
      </c>
    </row>
    <row r="96" spans="1:11" x14ac:dyDescent="0.2">
      <c r="A96" s="388" t="s">
        <v>394</v>
      </c>
      <c r="B96" s="388" t="s">
        <v>698</v>
      </c>
      <c r="C96" s="388" t="s">
        <v>859</v>
      </c>
      <c r="D96" s="389">
        <v>-9950</v>
      </c>
      <c r="E96" s="389">
        <v>83450</v>
      </c>
      <c r="F96" s="389">
        <v>74900</v>
      </c>
      <c r="G96" s="389">
        <v>-1400</v>
      </c>
      <c r="H96" s="390" t="s">
        <v>1046</v>
      </c>
    </row>
    <row r="97" spans="1:9" x14ac:dyDescent="0.2">
      <c r="A97" s="88" t="s">
        <v>394</v>
      </c>
      <c r="B97" s="88" t="s">
        <v>698</v>
      </c>
      <c r="C97" s="88" t="s">
        <v>308</v>
      </c>
      <c r="D97" s="89">
        <v>-9950</v>
      </c>
      <c r="E97" s="89">
        <v>97800</v>
      </c>
      <c r="F97" s="89">
        <v>89250</v>
      </c>
      <c r="G97" s="89">
        <v>-1400</v>
      </c>
      <c r="H97" s="90" t="s">
        <v>699</v>
      </c>
      <c r="I97" s="91"/>
    </row>
    <row r="98" spans="1:9" x14ac:dyDescent="0.2">
      <c r="A98" s="388" t="s">
        <v>394</v>
      </c>
      <c r="B98" s="388" t="s">
        <v>337</v>
      </c>
      <c r="C98" s="388" t="s">
        <v>316</v>
      </c>
      <c r="E98" s="389">
        <v>7350</v>
      </c>
      <c r="F98" s="389">
        <v>7350</v>
      </c>
      <c r="H98" s="390" t="s">
        <v>1014</v>
      </c>
    </row>
    <row r="99" spans="1:9" x14ac:dyDescent="0.2">
      <c r="A99" s="388" t="s">
        <v>394</v>
      </c>
      <c r="B99" s="388" t="s">
        <v>337</v>
      </c>
      <c r="C99" s="388" t="s">
        <v>317</v>
      </c>
      <c r="E99" s="389">
        <v>1750</v>
      </c>
      <c r="F99" s="389">
        <v>1750</v>
      </c>
      <c r="H99" s="390" t="s">
        <v>1015</v>
      </c>
    </row>
    <row r="100" spans="1:9" x14ac:dyDescent="0.2">
      <c r="A100" s="388" t="s">
        <v>394</v>
      </c>
      <c r="B100" s="388" t="s">
        <v>337</v>
      </c>
      <c r="C100" s="388" t="s">
        <v>1024</v>
      </c>
      <c r="E100" s="389">
        <v>4900</v>
      </c>
      <c r="F100" s="389">
        <v>4900</v>
      </c>
      <c r="H100" s="390" t="s">
        <v>1025</v>
      </c>
    </row>
    <row r="101" spans="1:9" x14ac:dyDescent="0.2">
      <c r="A101" s="388" t="s">
        <v>394</v>
      </c>
      <c r="B101" s="388" t="s">
        <v>337</v>
      </c>
      <c r="C101" s="388" t="s">
        <v>617</v>
      </c>
      <c r="E101" s="389">
        <v>1400</v>
      </c>
      <c r="F101" s="389">
        <v>1400</v>
      </c>
      <c r="H101" s="390" t="s">
        <v>1026</v>
      </c>
    </row>
    <row r="102" spans="1:9" x14ac:dyDescent="0.2">
      <c r="A102" s="388" t="s">
        <v>394</v>
      </c>
      <c r="B102" s="388" t="s">
        <v>337</v>
      </c>
      <c r="C102" s="388" t="s">
        <v>1027</v>
      </c>
      <c r="E102" s="389">
        <v>1750</v>
      </c>
      <c r="F102" s="389">
        <v>1750</v>
      </c>
      <c r="H102" s="390" t="s">
        <v>1028</v>
      </c>
    </row>
    <row r="103" spans="1:9" x14ac:dyDescent="0.2">
      <c r="A103" s="388" t="s">
        <v>394</v>
      </c>
      <c r="B103" s="388" t="s">
        <v>337</v>
      </c>
      <c r="C103" s="388" t="s">
        <v>1032</v>
      </c>
      <c r="E103" s="389">
        <v>350</v>
      </c>
      <c r="F103" s="389">
        <v>350</v>
      </c>
      <c r="H103" s="390" t="s">
        <v>1033</v>
      </c>
    </row>
    <row r="104" spans="1:9" x14ac:dyDescent="0.2">
      <c r="A104" s="388" t="s">
        <v>394</v>
      </c>
      <c r="B104" s="388" t="s">
        <v>337</v>
      </c>
      <c r="C104" s="388" t="s">
        <v>387</v>
      </c>
      <c r="E104" s="389">
        <v>3850</v>
      </c>
      <c r="F104" s="389">
        <v>3850</v>
      </c>
      <c r="H104" s="390" t="s">
        <v>1034</v>
      </c>
    </row>
    <row r="105" spans="1:9" x14ac:dyDescent="0.2">
      <c r="A105" s="388" t="s">
        <v>394</v>
      </c>
      <c r="B105" s="388" t="s">
        <v>337</v>
      </c>
      <c r="C105" s="388" t="s">
        <v>389</v>
      </c>
      <c r="E105" s="389">
        <v>2100</v>
      </c>
      <c r="F105" s="389">
        <v>2100</v>
      </c>
      <c r="H105" s="390" t="s">
        <v>1035</v>
      </c>
    </row>
    <row r="106" spans="1:9" x14ac:dyDescent="0.2">
      <c r="A106" s="388" t="s">
        <v>394</v>
      </c>
      <c r="B106" s="388" t="s">
        <v>337</v>
      </c>
      <c r="C106" s="388" t="s">
        <v>399</v>
      </c>
      <c r="E106" s="389">
        <v>32200</v>
      </c>
      <c r="F106" s="389">
        <v>32200</v>
      </c>
      <c r="H106" s="390" t="s">
        <v>1036</v>
      </c>
    </row>
    <row r="107" spans="1:9" x14ac:dyDescent="0.2">
      <c r="A107" s="388" t="s">
        <v>394</v>
      </c>
      <c r="B107" s="388" t="s">
        <v>337</v>
      </c>
      <c r="C107" s="388" t="s">
        <v>1010</v>
      </c>
      <c r="E107" s="389">
        <v>8400</v>
      </c>
      <c r="F107" s="389">
        <v>8400</v>
      </c>
      <c r="H107" s="390" t="s">
        <v>1037</v>
      </c>
    </row>
    <row r="108" spans="1:9" x14ac:dyDescent="0.2">
      <c r="A108" s="388" t="s">
        <v>394</v>
      </c>
      <c r="B108" s="388" t="s">
        <v>337</v>
      </c>
      <c r="C108" s="388" t="s">
        <v>797</v>
      </c>
      <c r="E108" s="389">
        <v>1050</v>
      </c>
      <c r="F108" s="389">
        <v>1050</v>
      </c>
      <c r="H108" s="390" t="s">
        <v>1038</v>
      </c>
    </row>
    <row r="109" spans="1:9" x14ac:dyDescent="0.2">
      <c r="A109" s="388" t="s">
        <v>394</v>
      </c>
      <c r="B109" s="388" t="s">
        <v>337</v>
      </c>
      <c r="C109" s="388" t="s">
        <v>602</v>
      </c>
      <c r="D109" s="389">
        <v>350</v>
      </c>
      <c r="E109" s="389">
        <v>1050</v>
      </c>
      <c r="F109" s="389">
        <v>1400</v>
      </c>
      <c r="H109" s="390" t="s">
        <v>1039</v>
      </c>
    </row>
    <row r="110" spans="1:9" x14ac:dyDescent="0.2">
      <c r="A110" s="388" t="s">
        <v>394</v>
      </c>
      <c r="B110" s="388" t="s">
        <v>337</v>
      </c>
      <c r="C110" s="388" t="s">
        <v>883</v>
      </c>
      <c r="E110" s="389">
        <v>1050</v>
      </c>
      <c r="F110" s="389">
        <v>1050</v>
      </c>
      <c r="H110" s="390" t="s">
        <v>1041</v>
      </c>
    </row>
    <row r="111" spans="1:9" x14ac:dyDescent="0.2">
      <c r="A111" s="88" t="s">
        <v>394</v>
      </c>
      <c r="B111" s="88" t="s">
        <v>337</v>
      </c>
      <c r="C111" s="88" t="s">
        <v>308</v>
      </c>
      <c r="D111" s="89">
        <v>350</v>
      </c>
      <c r="E111" s="89">
        <v>67200</v>
      </c>
      <c r="F111" s="89">
        <v>67550</v>
      </c>
      <c r="G111" s="89"/>
      <c r="H111" s="90" t="s">
        <v>701</v>
      </c>
      <c r="I111" s="91"/>
    </row>
    <row r="112" spans="1:9" x14ac:dyDescent="0.2">
      <c r="A112" s="388" t="s">
        <v>394</v>
      </c>
      <c r="B112" s="388" t="s">
        <v>840</v>
      </c>
      <c r="C112" s="388" t="s">
        <v>859</v>
      </c>
      <c r="E112" s="389">
        <v>30800</v>
      </c>
      <c r="F112" s="389">
        <v>30800</v>
      </c>
      <c r="H112" s="390" t="s">
        <v>1046</v>
      </c>
    </row>
    <row r="113" spans="1:9" x14ac:dyDescent="0.2">
      <c r="A113" s="388" t="s">
        <v>394</v>
      </c>
      <c r="B113" s="388" t="s">
        <v>840</v>
      </c>
      <c r="C113" s="388" t="s">
        <v>1052</v>
      </c>
      <c r="D113" s="389">
        <v>-15900</v>
      </c>
      <c r="E113" s="389">
        <v>1284989</v>
      </c>
      <c r="F113" s="389">
        <v>1283589</v>
      </c>
      <c r="G113" s="389">
        <v>-14500</v>
      </c>
      <c r="H113" s="390" t="s">
        <v>1053</v>
      </c>
    </row>
    <row r="114" spans="1:9" x14ac:dyDescent="0.2">
      <c r="A114" s="88" t="s">
        <v>394</v>
      </c>
      <c r="B114" s="88" t="s">
        <v>840</v>
      </c>
      <c r="C114" s="88" t="s">
        <v>308</v>
      </c>
      <c r="D114" s="89">
        <v>-15900</v>
      </c>
      <c r="E114" s="89">
        <v>1315789</v>
      </c>
      <c r="F114" s="89">
        <v>1314389</v>
      </c>
      <c r="G114" s="89">
        <v>-14500</v>
      </c>
      <c r="H114" s="90" t="s">
        <v>702</v>
      </c>
      <c r="I114" s="91"/>
    </row>
    <row r="115" spans="1:9" x14ac:dyDescent="0.2">
      <c r="A115" s="388" t="s">
        <v>394</v>
      </c>
      <c r="B115" s="388" t="s">
        <v>893</v>
      </c>
      <c r="C115" s="388" t="s">
        <v>316</v>
      </c>
      <c r="E115" s="389">
        <v>11775</v>
      </c>
      <c r="F115" s="389">
        <v>11775</v>
      </c>
      <c r="H115" s="390" t="s">
        <v>1014</v>
      </c>
    </row>
    <row r="116" spans="1:9" x14ac:dyDescent="0.2">
      <c r="A116" s="388" t="s">
        <v>394</v>
      </c>
      <c r="B116" s="388" t="s">
        <v>893</v>
      </c>
      <c r="C116" s="388" t="s">
        <v>317</v>
      </c>
      <c r="E116" s="389">
        <v>3975</v>
      </c>
      <c r="F116" s="389">
        <v>3475</v>
      </c>
      <c r="G116" s="567">
        <v>500</v>
      </c>
      <c r="H116" s="390" t="s">
        <v>1015</v>
      </c>
    </row>
    <row r="117" spans="1:9" x14ac:dyDescent="0.2">
      <c r="A117" s="388" t="s">
        <v>394</v>
      </c>
      <c r="B117" s="388" t="s">
        <v>893</v>
      </c>
      <c r="C117" s="388" t="s">
        <v>1016</v>
      </c>
      <c r="E117" s="389">
        <v>2500</v>
      </c>
      <c r="F117" s="389">
        <v>2500</v>
      </c>
      <c r="H117" s="390" t="s">
        <v>1017</v>
      </c>
    </row>
    <row r="118" spans="1:9" x14ac:dyDescent="0.2">
      <c r="A118" s="388" t="s">
        <v>394</v>
      </c>
      <c r="B118" s="388" t="s">
        <v>893</v>
      </c>
      <c r="C118" s="388" t="s">
        <v>1024</v>
      </c>
      <c r="E118" s="389">
        <v>2000</v>
      </c>
      <c r="F118" s="389">
        <v>2000</v>
      </c>
      <c r="H118" s="390" t="s">
        <v>1025</v>
      </c>
    </row>
    <row r="119" spans="1:9" x14ac:dyDescent="0.2">
      <c r="A119" s="388" t="s">
        <v>394</v>
      </c>
      <c r="B119" s="388" t="s">
        <v>893</v>
      </c>
      <c r="C119" s="388" t="s">
        <v>617</v>
      </c>
      <c r="E119" s="389">
        <v>1000</v>
      </c>
      <c r="F119" s="389">
        <v>1000</v>
      </c>
      <c r="H119" s="390" t="s">
        <v>1026</v>
      </c>
    </row>
    <row r="120" spans="1:9" x14ac:dyDescent="0.2">
      <c r="A120" s="388" t="s">
        <v>394</v>
      </c>
      <c r="B120" s="388" t="s">
        <v>893</v>
      </c>
      <c r="C120" s="388" t="s">
        <v>387</v>
      </c>
      <c r="E120" s="389">
        <v>2000</v>
      </c>
      <c r="F120" s="389">
        <v>2000</v>
      </c>
      <c r="H120" s="390" t="s">
        <v>1034</v>
      </c>
    </row>
    <row r="121" spans="1:9" x14ac:dyDescent="0.2">
      <c r="A121" s="388" t="s">
        <v>394</v>
      </c>
      <c r="B121" s="388" t="s">
        <v>893</v>
      </c>
      <c r="C121" s="388" t="s">
        <v>389</v>
      </c>
      <c r="E121" s="389">
        <v>2500</v>
      </c>
      <c r="F121" s="389">
        <v>2500</v>
      </c>
      <c r="H121" s="390" t="s">
        <v>1035</v>
      </c>
    </row>
    <row r="122" spans="1:9" x14ac:dyDescent="0.2">
      <c r="A122" s="388" t="s">
        <v>394</v>
      </c>
      <c r="B122" s="388" t="s">
        <v>893</v>
      </c>
      <c r="C122" s="388" t="s">
        <v>399</v>
      </c>
      <c r="E122" s="389">
        <v>1000</v>
      </c>
      <c r="F122" s="389">
        <v>1000</v>
      </c>
      <c r="H122" s="390" t="s">
        <v>1036</v>
      </c>
    </row>
    <row r="123" spans="1:9" x14ac:dyDescent="0.2">
      <c r="A123" s="388" t="s">
        <v>394</v>
      </c>
      <c r="B123" s="388" t="s">
        <v>893</v>
      </c>
      <c r="C123" s="388" t="s">
        <v>883</v>
      </c>
      <c r="E123" s="389">
        <v>3000</v>
      </c>
      <c r="F123" s="389">
        <v>3000</v>
      </c>
      <c r="H123" s="390" t="s">
        <v>1041</v>
      </c>
    </row>
    <row r="124" spans="1:9" x14ac:dyDescent="0.2">
      <c r="A124" s="88" t="s">
        <v>394</v>
      </c>
      <c r="B124" s="88" t="s">
        <v>893</v>
      </c>
      <c r="C124" s="88" t="s">
        <v>308</v>
      </c>
      <c r="D124" s="89"/>
      <c r="E124" s="89">
        <v>29750</v>
      </c>
      <c r="F124" s="89">
        <v>29250</v>
      </c>
      <c r="G124" s="89">
        <v>500</v>
      </c>
      <c r="H124" s="90" t="s">
        <v>603</v>
      </c>
      <c r="I124" s="91"/>
    </row>
    <row r="125" spans="1:9" x14ac:dyDescent="0.2">
      <c r="A125" s="88" t="s">
        <v>394</v>
      </c>
      <c r="B125" s="88" t="s">
        <v>343</v>
      </c>
      <c r="C125" s="88" t="s">
        <v>308</v>
      </c>
      <c r="D125" s="89">
        <v>631725</v>
      </c>
      <c r="E125" s="89">
        <v>40257876.880000003</v>
      </c>
      <c r="F125" s="89">
        <v>40313617.880000003</v>
      </c>
      <c r="G125" s="89">
        <v>575984</v>
      </c>
      <c r="H125" s="90" t="s">
        <v>799</v>
      </c>
      <c r="I125" s="91"/>
    </row>
    <row r="126" spans="1:9" x14ac:dyDescent="0.2">
      <c r="A126" s="88" t="s">
        <v>800</v>
      </c>
      <c r="B126" s="88" t="s">
        <v>307</v>
      </c>
      <c r="C126" s="88" t="s">
        <v>308</v>
      </c>
      <c r="D126" s="89"/>
      <c r="E126" s="89">
        <v>1239672.1299999999</v>
      </c>
      <c r="F126" s="89">
        <v>1239672.1299999999</v>
      </c>
      <c r="G126" s="89"/>
      <c r="H126" s="90" t="s">
        <v>801</v>
      </c>
      <c r="I126" s="91"/>
    </row>
    <row r="127" spans="1:9" x14ac:dyDescent="0.2">
      <c r="A127" s="388" t="s">
        <v>800</v>
      </c>
      <c r="B127" s="388" t="s">
        <v>319</v>
      </c>
      <c r="C127" s="388" t="s">
        <v>1056</v>
      </c>
      <c r="E127" s="389">
        <v>496611.9</v>
      </c>
      <c r="G127" s="389">
        <v>496611.9</v>
      </c>
    </row>
    <row r="128" spans="1:9" x14ac:dyDescent="0.2">
      <c r="A128" s="388" t="s">
        <v>800</v>
      </c>
      <c r="B128" s="388" t="s">
        <v>319</v>
      </c>
      <c r="C128" s="388" t="s">
        <v>1057</v>
      </c>
      <c r="E128" s="389">
        <v>18108</v>
      </c>
      <c r="G128" s="389">
        <v>18108</v>
      </c>
    </row>
    <row r="129" spans="1:9" x14ac:dyDescent="0.2">
      <c r="A129" s="88" t="s">
        <v>800</v>
      </c>
      <c r="B129" s="88" t="s">
        <v>319</v>
      </c>
      <c r="C129" s="88" t="s">
        <v>308</v>
      </c>
      <c r="D129" s="89"/>
      <c r="E129" s="89">
        <v>496611.9</v>
      </c>
      <c r="F129" s="89"/>
      <c r="G129" s="89">
        <v>496611.9</v>
      </c>
      <c r="H129" s="90" t="s">
        <v>1058</v>
      </c>
      <c r="I129" s="91"/>
    </row>
    <row r="130" spans="1:9" x14ac:dyDescent="0.2">
      <c r="A130" s="88" t="s">
        <v>800</v>
      </c>
      <c r="B130" s="88" t="s">
        <v>343</v>
      </c>
      <c r="C130" s="88" t="s">
        <v>308</v>
      </c>
      <c r="D130" s="89"/>
      <c r="E130" s="89">
        <v>1736284.03</v>
      </c>
      <c r="F130" s="89">
        <v>1239672.1299999999</v>
      </c>
      <c r="G130" s="89">
        <v>496611.9</v>
      </c>
      <c r="H130" s="90" t="s">
        <v>802</v>
      </c>
      <c r="I130" s="91"/>
    </row>
    <row r="131" spans="1:9" x14ac:dyDescent="0.2">
      <c r="A131" s="88" t="s">
        <v>803</v>
      </c>
      <c r="B131" s="88" t="s">
        <v>307</v>
      </c>
      <c r="C131" s="88" t="s">
        <v>308</v>
      </c>
      <c r="D131" s="89">
        <v>230088</v>
      </c>
      <c r="E131" s="89">
        <v>762687.05</v>
      </c>
      <c r="F131" s="89">
        <v>739527.05</v>
      </c>
      <c r="G131" s="89">
        <v>253248</v>
      </c>
      <c r="H131" s="90" t="s">
        <v>804</v>
      </c>
      <c r="I131" s="91"/>
    </row>
    <row r="132" spans="1:9" x14ac:dyDescent="0.2">
      <c r="A132" s="88" t="s">
        <v>803</v>
      </c>
      <c r="B132" s="88" t="s">
        <v>380</v>
      </c>
      <c r="C132" s="88" t="s">
        <v>308</v>
      </c>
      <c r="D132" s="89">
        <v>300000</v>
      </c>
      <c r="E132" s="89">
        <v>600000</v>
      </c>
      <c r="F132" s="89">
        <v>600000</v>
      </c>
      <c r="G132" s="89">
        <v>300000</v>
      </c>
      <c r="H132" s="90" t="s">
        <v>1059</v>
      </c>
      <c r="I132" s="91"/>
    </row>
    <row r="133" spans="1:9" x14ac:dyDescent="0.2">
      <c r="A133" s="88" t="s">
        <v>803</v>
      </c>
      <c r="B133" s="88" t="s">
        <v>319</v>
      </c>
      <c r="C133" s="88" t="s">
        <v>308</v>
      </c>
      <c r="D133" s="89">
        <v>50000</v>
      </c>
      <c r="E133" s="89"/>
      <c r="F133" s="89"/>
      <c r="G133" s="89">
        <v>50000</v>
      </c>
      <c r="H133" s="90" t="s">
        <v>805</v>
      </c>
      <c r="I133" s="91"/>
    </row>
    <row r="134" spans="1:9" x14ac:dyDescent="0.2">
      <c r="A134" s="88" t="s">
        <v>803</v>
      </c>
      <c r="B134" s="88" t="s">
        <v>347</v>
      </c>
      <c r="C134" s="88" t="s">
        <v>308</v>
      </c>
      <c r="D134" s="89">
        <v>300000</v>
      </c>
      <c r="E134" s="89">
        <v>1200000</v>
      </c>
      <c r="F134" s="89">
        <v>1200000</v>
      </c>
      <c r="G134" s="89">
        <v>300000</v>
      </c>
      <c r="H134" s="90" t="s">
        <v>806</v>
      </c>
      <c r="I134" s="91"/>
    </row>
    <row r="135" spans="1:9" x14ac:dyDescent="0.2">
      <c r="A135" s="88" t="s">
        <v>803</v>
      </c>
      <c r="B135" s="88" t="s">
        <v>343</v>
      </c>
      <c r="C135" s="88" t="s">
        <v>308</v>
      </c>
      <c r="D135" s="89">
        <v>880088</v>
      </c>
      <c r="E135" s="89">
        <v>2562687.0499999998</v>
      </c>
      <c r="F135" s="89">
        <v>2539527.0499999998</v>
      </c>
      <c r="G135" s="89">
        <v>903248</v>
      </c>
      <c r="H135" s="90" t="s">
        <v>804</v>
      </c>
      <c r="I135" s="91"/>
    </row>
    <row r="136" spans="1:9" x14ac:dyDescent="0.2">
      <c r="A136" s="88" t="s">
        <v>604</v>
      </c>
      <c r="B136" s="88" t="s">
        <v>822</v>
      </c>
      <c r="C136" s="88" t="s">
        <v>308</v>
      </c>
      <c r="D136" s="89">
        <v>100000</v>
      </c>
      <c r="E136" s="89"/>
      <c r="F136" s="89"/>
      <c r="G136" s="89">
        <v>100000</v>
      </c>
      <c r="H136" s="90" t="s">
        <v>1291</v>
      </c>
      <c r="I136" s="91"/>
    </row>
    <row r="137" spans="1:9" x14ac:dyDescent="0.2">
      <c r="A137" s="88" t="s">
        <v>604</v>
      </c>
      <c r="B137" s="88" t="s">
        <v>343</v>
      </c>
      <c r="C137" s="88" t="s">
        <v>308</v>
      </c>
      <c r="D137" s="89">
        <v>100000</v>
      </c>
      <c r="E137" s="89"/>
      <c r="F137" s="89"/>
      <c r="G137" s="89">
        <v>100000</v>
      </c>
      <c r="H137" s="90" t="s">
        <v>116</v>
      </c>
      <c r="I137" s="91"/>
    </row>
    <row r="138" spans="1:9" x14ac:dyDescent="0.2">
      <c r="A138" s="88" t="s">
        <v>807</v>
      </c>
      <c r="B138" s="88" t="s">
        <v>307</v>
      </c>
      <c r="C138" s="88" t="s">
        <v>308</v>
      </c>
      <c r="D138" s="89">
        <v>-1548.36</v>
      </c>
      <c r="E138" s="89">
        <v>3428512.38</v>
      </c>
      <c r="F138" s="89">
        <v>3426687.02</v>
      </c>
      <c r="G138" s="89">
        <v>277</v>
      </c>
      <c r="H138" s="90" t="s">
        <v>808</v>
      </c>
      <c r="I138" s="91"/>
    </row>
    <row r="139" spans="1:9" x14ac:dyDescent="0.2">
      <c r="A139" s="388" t="s">
        <v>807</v>
      </c>
      <c r="B139" s="388" t="s">
        <v>380</v>
      </c>
      <c r="C139" s="388" t="s">
        <v>1056</v>
      </c>
      <c r="E139" s="389">
        <v>997497.99</v>
      </c>
      <c r="F139" s="389">
        <v>997497.99</v>
      </c>
    </row>
    <row r="140" spans="1:9" x14ac:dyDescent="0.2">
      <c r="A140" s="388" t="s">
        <v>807</v>
      </c>
      <c r="B140" s="388" t="s">
        <v>380</v>
      </c>
      <c r="C140" s="388" t="s">
        <v>1057</v>
      </c>
      <c r="E140" s="389">
        <v>38173.83</v>
      </c>
      <c r="F140" s="389">
        <v>38173.83</v>
      </c>
    </row>
    <row r="141" spans="1:9" x14ac:dyDescent="0.2">
      <c r="A141" s="388" t="s">
        <v>807</v>
      </c>
      <c r="B141" s="388" t="s">
        <v>380</v>
      </c>
      <c r="C141" s="388" t="s">
        <v>5364</v>
      </c>
      <c r="E141" s="389">
        <v>732.75</v>
      </c>
      <c r="F141" s="389">
        <v>732.75</v>
      </c>
    </row>
    <row r="142" spans="1:9" x14ac:dyDescent="0.2">
      <c r="A142" s="88" t="s">
        <v>807</v>
      </c>
      <c r="B142" s="88" t="s">
        <v>380</v>
      </c>
      <c r="C142" s="88" t="s">
        <v>308</v>
      </c>
      <c r="D142" s="89"/>
      <c r="E142" s="89">
        <v>997497.99</v>
      </c>
      <c r="F142" s="89">
        <v>997497.99</v>
      </c>
      <c r="G142" s="89"/>
      <c r="H142" s="90" t="s">
        <v>809</v>
      </c>
      <c r="I142" s="91"/>
    </row>
    <row r="143" spans="1:9" x14ac:dyDescent="0.2">
      <c r="A143" s="88" t="s">
        <v>807</v>
      </c>
      <c r="B143" s="88" t="s">
        <v>343</v>
      </c>
      <c r="C143" s="88" t="s">
        <v>308</v>
      </c>
      <c r="D143" s="89">
        <v>-1548.36</v>
      </c>
      <c r="E143" s="89">
        <v>4426010.37</v>
      </c>
      <c r="F143" s="89">
        <v>4424185.01</v>
      </c>
      <c r="G143" s="89">
        <v>277</v>
      </c>
      <c r="H143" s="90" t="s">
        <v>810</v>
      </c>
      <c r="I143" s="91"/>
    </row>
    <row r="144" spans="1:9" x14ac:dyDescent="0.2">
      <c r="A144" s="88" t="s">
        <v>811</v>
      </c>
      <c r="B144" s="88" t="s">
        <v>307</v>
      </c>
      <c r="C144" s="88" t="s">
        <v>308</v>
      </c>
      <c r="D144" s="89">
        <v>-111969.4</v>
      </c>
      <c r="E144" s="89">
        <v>2854159.68</v>
      </c>
      <c r="F144" s="89">
        <v>2854841.23</v>
      </c>
      <c r="G144" s="89">
        <v>-112650.95</v>
      </c>
      <c r="H144" s="90" t="s">
        <v>703</v>
      </c>
      <c r="I144" s="91"/>
    </row>
    <row r="145" spans="1:9" x14ac:dyDescent="0.2">
      <c r="A145" s="88" t="s">
        <v>811</v>
      </c>
      <c r="B145" s="88" t="s">
        <v>384</v>
      </c>
      <c r="C145" s="88" t="s">
        <v>308</v>
      </c>
      <c r="D145" s="89"/>
      <c r="E145" s="89">
        <v>238498</v>
      </c>
      <c r="F145" s="89">
        <v>238498</v>
      </c>
      <c r="G145" s="89"/>
      <c r="H145" s="90" t="s">
        <v>812</v>
      </c>
      <c r="I145" s="91"/>
    </row>
    <row r="146" spans="1:9" x14ac:dyDescent="0.2">
      <c r="A146" s="88" t="s">
        <v>811</v>
      </c>
      <c r="B146" s="88" t="s">
        <v>343</v>
      </c>
      <c r="C146" s="88" t="s">
        <v>308</v>
      </c>
      <c r="D146" s="89">
        <v>-111969.4</v>
      </c>
      <c r="E146" s="89">
        <v>3092657.68</v>
      </c>
      <c r="F146" s="89">
        <v>3093339.23</v>
      </c>
      <c r="G146" s="89">
        <v>-112650.95</v>
      </c>
      <c r="H146" s="90" t="s">
        <v>813</v>
      </c>
      <c r="I146" s="91"/>
    </row>
    <row r="147" spans="1:9" x14ac:dyDescent="0.2">
      <c r="A147" s="88" t="s">
        <v>814</v>
      </c>
      <c r="B147" s="88" t="s">
        <v>307</v>
      </c>
      <c r="C147" s="88" t="s">
        <v>308</v>
      </c>
      <c r="D147" s="89"/>
      <c r="E147" s="89">
        <v>2453868.0699999998</v>
      </c>
      <c r="F147" s="89">
        <v>2453868.0699999998</v>
      </c>
      <c r="G147" s="89"/>
      <c r="H147" s="90" t="s">
        <v>815</v>
      </c>
      <c r="I147" s="91"/>
    </row>
    <row r="148" spans="1:9" x14ac:dyDescent="0.2">
      <c r="A148" s="388" t="s">
        <v>814</v>
      </c>
      <c r="B148" s="388" t="s">
        <v>319</v>
      </c>
      <c r="C148" s="388" t="s">
        <v>1056</v>
      </c>
      <c r="D148" s="389">
        <v>-202527.84</v>
      </c>
      <c r="E148" s="389">
        <v>1930715.91</v>
      </c>
      <c r="F148" s="389">
        <v>1728188.07</v>
      </c>
    </row>
    <row r="149" spans="1:9" x14ac:dyDescent="0.2">
      <c r="A149" s="388" t="s">
        <v>814</v>
      </c>
      <c r="B149" s="388" t="s">
        <v>319</v>
      </c>
      <c r="C149" s="388" t="s">
        <v>1057</v>
      </c>
      <c r="D149" s="389">
        <v>-8056</v>
      </c>
      <c r="E149" s="389">
        <v>75030</v>
      </c>
      <c r="F149" s="389">
        <v>66974</v>
      </c>
    </row>
    <row r="150" spans="1:9" x14ac:dyDescent="0.2">
      <c r="A150" s="88" t="s">
        <v>814</v>
      </c>
      <c r="B150" s="88" t="s">
        <v>319</v>
      </c>
      <c r="C150" s="88" t="s">
        <v>308</v>
      </c>
      <c r="D150" s="89">
        <v>-202527.84</v>
      </c>
      <c r="E150" s="89">
        <v>1930715.91</v>
      </c>
      <c r="F150" s="89">
        <v>1728188.07</v>
      </c>
      <c r="G150" s="89"/>
      <c r="H150" s="90" t="s">
        <v>816</v>
      </c>
      <c r="I150" s="91"/>
    </row>
    <row r="151" spans="1:9" x14ac:dyDescent="0.2">
      <c r="A151" s="88" t="s">
        <v>814</v>
      </c>
      <c r="B151" s="88" t="s">
        <v>343</v>
      </c>
      <c r="C151" s="88" t="s">
        <v>308</v>
      </c>
      <c r="D151" s="89">
        <v>-202527.84</v>
      </c>
      <c r="E151" s="89">
        <v>4384583.9800000004</v>
      </c>
      <c r="F151" s="89">
        <v>4182056.14</v>
      </c>
      <c r="G151" s="89"/>
      <c r="H151" s="90" t="s">
        <v>817</v>
      </c>
      <c r="I151" s="91"/>
    </row>
    <row r="152" spans="1:9" x14ac:dyDescent="0.2">
      <c r="A152" s="88" t="s">
        <v>818</v>
      </c>
      <c r="B152" s="88" t="s">
        <v>307</v>
      </c>
      <c r="C152" s="88" t="s">
        <v>308</v>
      </c>
      <c r="D152" s="89">
        <v>-320485</v>
      </c>
      <c r="E152" s="89">
        <v>6172945</v>
      </c>
      <c r="F152" s="89">
        <v>6188925</v>
      </c>
      <c r="G152" s="89">
        <v>-336465</v>
      </c>
      <c r="H152" s="90" t="s">
        <v>819</v>
      </c>
      <c r="I152" s="91"/>
    </row>
    <row r="153" spans="1:9" x14ac:dyDescent="0.2">
      <c r="A153" s="88" t="s">
        <v>818</v>
      </c>
      <c r="B153" s="88" t="s">
        <v>347</v>
      </c>
      <c r="C153" s="88" t="s">
        <v>308</v>
      </c>
      <c r="D153" s="89">
        <v>-10250</v>
      </c>
      <c r="E153" s="89">
        <v>161965</v>
      </c>
      <c r="F153" s="89">
        <v>161525</v>
      </c>
      <c r="G153" s="89">
        <v>-9810</v>
      </c>
      <c r="H153" s="90" t="s">
        <v>820</v>
      </c>
      <c r="I153" s="91"/>
    </row>
    <row r="154" spans="1:9" x14ac:dyDescent="0.2">
      <c r="A154" s="88" t="s">
        <v>818</v>
      </c>
      <c r="B154" s="88" t="s">
        <v>822</v>
      </c>
      <c r="C154" s="88" t="s">
        <v>308</v>
      </c>
      <c r="D154" s="89"/>
      <c r="E154" s="89">
        <v>8720</v>
      </c>
      <c r="F154" s="89">
        <v>8720</v>
      </c>
      <c r="G154" s="89"/>
      <c r="H154" s="90" t="s">
        <v>823</v>
      </c>
      <c r="I154" s="91"/>
    </row>
    <row r="155" spans="1:9" x14ac:dyDescent="0.2">
      <c r="A155" s="88" t="s">
        <v>818</v>
      </c>
      <c r="B155" s="88" t="s">
        <v>343</v>
      </c>
      <c r="C155" s="88" t="s">
        <v>308</v>
      </c>
      <c r="D155" s="89">
        <v>-330735</v>
      </c>
      <c r="E155" s="89">
        <v>6343630</v>
      </c>
      <c r="F155" s="89">
        <v>6359170</v>
      </c>
      <c r="G155" s="89">
        <v>-346275</v>
      </c>
      <c r="H155" s="90" t="s">
        <v>824</v>
      </c>
      <c r="I155" s="91"/>
    </row>
    <row r="156" spans="1:9" x14ac:dyDescent="0.2">
      <c r="A156" s="88" t="s">
        <v>825</v>
      </c>
      <c r="B156" s="88" t="s">
        <v>307</v>
      </c>
      <c r="C156" s="88" t="s">
        <v>308</v>
      </c>
      <c r="D156" s="89"/>
      <c r="E156" s="89">
        <v>41140</v>
      </c>
      <c r="F156" s="89">
        <v>41140</v>
      </c>
      <c r="G156" s="89"/>
      <c r="H156" s="90" t="s">
        <v>826</v>
      </c>
      <c r="I156" s="91"/>
    </row>
    <row r="157" spans="1:9" x14ac:dyDescent="0.2">
      <c r="A157" s="88" t="s">
        <v>825</v>
      </c>
      <c r="B157" s="88" t="s">
        <v>319</v>
      </c>
      <c r="C157" s="88" t="s">
        <v>308</v>
      </c>
      <c r="D157" s="89">
        <v>120</v>
      </c>
      <c r="E157" s="89">
        <v>2802</v>
      </c>
      <c r="F157" s="89">
        <v>2922</v>
      </c>
      <c r="G157" s="89"/>
      <c r="H157" s="90" t="s">
        <v>1061</v>
      </c>
      <c r="I157" s="91"/>
    </row>
    <row r="158" spans="1:9" x14ac:dyDescent="0.2">
      <c r="A158" s="88" t="s">
        <v>825</v>
      </c>
      <c r="B158" s="88" t="s">
        <v>343</v>
      </c>
      <c r="C158" s="88" t="s">
        <v>308</v>
      </c>
      <c r="D158" s="89">
        <v>120</v>
      </c>
      <c r="E158" s="89">
        <v>43942</v>
      </c>
      <c r="F158" s="89">
        <v>44062</v>
      </c>
      <c r="G158" s="89"/>
      <c r="H158" s="90" t="s">
        <v>827</v>
      </c>
      <c r="I158" s="91"/>
    </row>
    <row r="159" spans="1:9" x14ac:dyDescent="0.2">
      <c r="A159" s="88" t="s">
        <v>828</v>
      </c>
      <c r="B159" s="88" t="s">
        <v>307</v>
      </c>
      <c r="C159" s="88" t="s">
        <v>308</v>
      </c>
      <c r="D159" s="89">
        <v>-107806</v>
      </c>
      <c r="E159" s="89">
        <v>2250173</v>
      </c>
      <c r="F159" s="89">
        <v>2265054</v>
      </c>
      <c r="G159" s="89">
        <v>-122687</v>
      </c>
      <c r="H159" s="90" t="s">
        <v>829</v>
      </c>
      <c r="I159" s="91"/>
    </row>
    <row r="160" spans="1:9" x14ac:dyDescent="0.2">
      <c r="A160" s="88" t="s">
        <v>828</v>
      </c>
      <c r="B160" s="88" t="s">
        <v>319</v>
      </c>
      <c r="C160" s="88" t="s">
        <v>308</v>
      </c>
      <c r="D160" s="89">
        <v>-46203</v>
      </c>
      <c r="E160" s="89">
        <v>992005</v>
      </c>
      <c r="F160" s="89">
        <v>983145</v>
      </c>
      <c r="G160" s="89">
        <v>-37343</v>
      </c>
      <c r="H160" s="90" t="s">
        <v>830</v>
      </c>
      <c r="I160" s="91"/>
    </row>
    <row r="161" spans="1:9" x14ac:dyDescent="0.2">
      <c r="A161" s="88" t="s">
        <v>828</v>
      </c>
      <c r="B161" s="88" t="s">
        <v>343</v>
      </c>
      <c r="C161" s="88" t="s">
        <v>308</v>
      </c>
      <c r="D161" s="89">
        <v>-154009</v>
      </c>
      <c r="E161" s="89">
        <v>3242178</v>
      </c>
      <c r="F161" s="89">
        <v>3248199</v>
      </c>
      <c r="G161" s="89">
        <v>-160030</v>
      </c>
      <c r="H161" s="90" t="s">
        <v>831</v>
      </c>
      <c r="I161" s="91"/>
    </row>
    <row r="162" spans="1:9" x14ac:dyDescent="0.2">
      <c r="A162" s="88" t="s">
        <v>832</v>
      </c>
      <c r="B162" s="88" t="s">
        <v>307</v>
      </c>
      <c r="C162" s="88" t="s">
        <v>308</v>
      </c>
      <c r="D162" s="89">
        <v>-627145.43000000005</v>
      </c>
      <c r="E162" s="89">
        <v>14434964.279999999</v>
      </c>
      <c r="F162" s="89">
        <v>14350616.83</v>
      </c>
      <c r="G162" s="89">
        <v>-542797.98</v>
      </c>
      <c r="H162" s="90" t="s">
        <v>833</v>
      </c>
      <c r="I162" s="91"/>
    </row>
    <row r="163" spans="1:9" x14ac:dyDescent="0.2">
      <c r="A163" s="88" t="s">
        <v>832</v>
      </c>
      <c r="B163" s="88" t="s">
        <v>380</v>
      </c>
      <c r="C163" s="88" t="s">
        <v>308</v>
      </c>
      <c r="D163" s="89"/>
      <c r="E163" s="89">
        <v>960073.05</v>
      </c>
      <c r="F163" s="89">
        <v>960073.05</v>
      </c>
      <c r="G163" s="89"/>
      <c r="H163" s="90" t="s">
        <v>834</v>
      </c>
      <c r="I163" s="91"/>
    </row>
    <row r="164" spans="1:9" x14ac:dyDescent="0.2">
      <c r="A164" s="88" t="s">
        <v>832</v>
      </c>
      <c r="B164" s="88" t="s">
        <v>319</v>
      </c>
      <c r="C164" s="88" t="s">
        <v>308</v>
      </c>
      <c r="D164" s="89">
        <v>-13400</v>
      </c>
      <c r="E164" s="89">
        <v>1505998.93</v>
      </c>
      <c r="F164" s="89">
        <v>1508922.34</v>
      </c>
      <c r="G164" s="89">
        <v>-16323.41</v>
      </c>
      <c r="H164" s="90" t="s">
        <v>835</v>
      </c>
      <c r="I164" s="91"/>
    </row>
    <row r="165" spans="1:9" x14ac:dyDescent="0.2">
      <c r="A165" s="88" t="s">
        <v>832</v>
      </c>
      <c r="B165" s="88" t="s">
        <v>349</v>
      </c>
      <c r="C165" s="88" t="s">
        <v>308</v>
      </c>
      <c r="D165" s="89">
        <v>-5900</v>
      </c>
      <c r="E165" s="89">
        <v>70800</v>
      </c>
      <c r="F165" s="89">
        <v>70800</v>
      </c>
      <c r="G165" s="89">
        <v>-5900</v>
      </c>
      <c r="H165" s="90" t="s">
        <v>836</v>
      </c>
      <c r="I165" s="91"/>
    </row>
    <row r="166" spans="1:9" x14ac:dyDescent="0.2">
      <c r="A166" s="88" t="s">
        <v>832</v>
      </c>
      <c r="B166" s="88" t="s">
        <v>320</v>
      </c>
      <c r="C166" s="88" t="s">
        <v>308</v>
      </c>
      <c r="D166" s="89"/>
      <c r="E166" s="89">
        <v>30000</v>
      </c>
      <c r="F166" s="89">
        <v>30000</v>
      </c>
      <c r="G166" s="89"/>
      <c r="H166" s="90" t="s">
        <v>1063</v>
      </c>
      <c r="I166" s="91"/>
    </row>
    <row r="167" spans="1:9" x14ac:dyDescent="0.2">
      <c r="A167" s="88" t="s">
        <v>832</v>
      </c>
      <c r="B167" s="88" t="s">
        <v>347</v>
      </c>
      <c r="C167" s="88" t="s">
        <v>308</v>
      </c>
      <c r="D167" s="89">
        <v>-48677</v>
      </c>
      <c r="E167" s="89">
        <v>48677</v>
      </c>
      <c r="F167" s="89"/>
      <c r="G167" s="89"/>
      <c r="H167" s="90" t="s">
        <v>838</v>
      </c>
      <c r="I167" s="91"/>
    </row>
    <row r="168" spans="1:9" x14ac:dyDescent="0.2">
      <c r="A168" s="88" t="s">
        <v>832</v>
      </c>
      <c r="B168" s="88" t="s">
        <v>822</v>
      </c>
      <c r="C168" s="88" t="s">
        <v>308</v>
      </c>
      <c r="D168" s="89">
        <v>-51616.480000000003</v>
      </c>
      <c r="E168" s="89">
        <v>141809.09</v>
      </c>
      <c r="F168" s="89">
        <v>126295.57</v>
      </c>
      <c r="G168" s="89">
        <v>-36102.959999999999</v>
      </c>
      <c r="H168" s="90" t="s">
        <v>839</v>
      </c>
      <c r="I168" s="91"/>
    </row>
    <row r="169" spans="1:9" x14ac:dyDescent="0.2">
      <c r="A169" s="88" t="s">
        <v>832</v>
      </c>
      <c r="B169" s="88" t="s">
        <v>840</v>
      </c>
      <c r="C169" s="88" t="s">
        <v>308</v>
      </c>
      <c r="D169" s="89"/>
      <c r="E169" s="89">
        <v>59889016.670000002</v>
      </c>
      <c r="F169" s="89">
        <v>59889016.670000002</v>
      </c>
      <c r="G169" s="89"/>
      <c r="H169" s="90" t="s">
        <v>841</v>
      </c>
      <c r="I169" s="91"/>
    </row>
    <row r="170" spans="1:9" x14ac:dyDescent="0.2">
      <c r="A170" s="88" t="s">
        <v>832</v>
      </c>
      <c r="B170" s="88" t="s">
        <v>842</v>
      </c>
      <c r="C170" s="88" t="s">
        <v>308</v>
      </c>
      <c r="D170" s="89"/>
      <c r="E170" s="89">
        <v>600000</v>
      </c>
      <c r="F170" s="89">
        <v>1200000</v>
      </c>
      <c r="G170" s="89">
        <v>-600000</v>
      </c>
      <c r="H170" s="90" t="s">
        <v>843</v>
      </c>
      <c r="I170" s="91"/>
    </row>
    <row r="171" spans="1:9" x14ac:dyDescent="0.2">
      <c r="A171" s="88" t="s">
        <v>832</v>
      </c>
      <c r="B171" s="88" t="s">
        <v>343</v>
      </c>
      <c r="C171" s="88" t="s">
        <v>308</v>
      </c>
      <c r="D171" s="89">
        <v>-746738.91</v>
      </c>
      <c r="E171" s="89">
        <v>77681339.019999996</v>
      </c>
      <c r="F171" s="89">
        <v>78135724.459999993</v>
      </c>
      <c r="G171" s="89">
        <v>-1201124.3500000001</v>
      </c>
      <c r="H171" s="90" t="s">
        <v>844</v>
      </c>
      <c r="I171" s="91"/>
    </row>
    <row r="172" spans="1:9" x14ac:dyDescent="0.2">
      <c r="A172" s="88" t="s">
        <v>845</v>
      </c>
      <c r="B172" s="88" t="s">
        <v>307</v>
      </c>
      <c r="C172" s="88" t="s">
        <v>308</v>
      </c>
      <c r="D172" s="89">
        <v>422190</v>
      </c>
      <c r="E172" s="89">
        <v>1518400</v>
      </c>
      <c r="F172" s="89">
        <v>1935710</v>
      </c>
      <c r="G172" s="89">
        <v>4880</v>
      </c>
      <c r="H172" s="90" t="s">
        <v>846</v>
      </c>
      <c r="I172" s="91"/>
    </row>
    <row r="173" spans="1:9" x14ac:dyDescent="0.2">
      <c r="A173" s="88" t="s">
        <v>845</v>
      </c>
      <c r="B173" s="88" t="s">
        <v>343</v>
      </c>
      <c r="C173" s="88" t="s">
        <v>308</v>
      </c>
      <c r="D173" s="89">
        <v>422190</v>
      </c>
      <c r="E173" s="89">
        <v>1518400</v>
      </c>
      <c r="F173" s="89">
        <v>1935710</v>
      </c>
      <c r="G173" s="89">
        <v>4880</v>
      </c>
      <c r="H173" s="90" t="s">
        <v>846</v>
      </c>
      <c r="I173" s="91"/>
    </row>
    <row r="174" spans="1:9" x14ac:dyDescent="0.2">
      <c r="A174" s="88" t="s">
        <v>847</v>
      </c>
      <c r="B174" s="88" t="s">
        <v>307</v>
      </c>
      <c r="C174" s="88" t="s">
        <v>308</v>
      </c>
      <c r="D174" s="89">
        <v>-62273</v>
      </c>
      <c r="E174" s="89">
        <v>1301109</v>
      </c>
      <c r="F174" s="89">
        <v>1304206</v>
      </c>
      <c r="G174" s="89">
        <v>-65370</v>
      </c>
      <c r="H174" s="90" t="s">
        <v>710</v>
      </c>
      <c r="I174" s="91"/>
    </row>
    <row r="175" spans="1:9" x14ac:dyDescent="0.2">
      <c r="A175" s="88" t="s">
        <v>847</v>
      </c>
      <c r="B175" s="88" t="s">
        <v>319</v>
      </c>
      <c r="C175" s="88" t="s">
        <v>308</v>
      </c>
      <c r="D175" s="89">
        <v>-180</v>
      </c>
      <c r="E175" s="89">
        <v>13595</v>
      </c>
      <c r="F175" s="89">
        <v>11115</v>
      </c>
      <c r="G175" s="89">
        <v>2300</v>
      </c>
      <c r="H175" s="90" t="s">
        <v>711</v>
      </c>
      <c r="I175" s="91"/>
    </row>
    <row r="176" spans="1:9" x14ac:dyDescent="0.2">
      <c r="A176" s="88" t="s">
        <v>847</v>
      </c>
      <c r="B176" s="88" t="s">
        <v>347</v>
      </c>
      <c r="C176" s="88" t="s">
        <v>308</v>
      </c>
      <c r="D176" s="89">
        <v>1100</v>
      </c>
      <c r="E176" s="89">
        <v>2025</v>
      </c>
      <c r="F176" s="89">
        <v>1930</v>
      </c>
      <c r="G176" s="89">
        <v>1195</v>
      </c>
      <c r="H176" s="90" t="s">
        <v>848</v>
      </c>
      <c r="I176" s="91"/>
    </row>
    <row r="177" spans="1:9" x14ac:dyDescent="0.2">
      <c r="A177" s="88" t="s">
        <v>847</v>
      </c>
      <c r="B177" s="88" t="s">
        <v>822</v>
      </c>
      <c r="C177" s="88" t="s">
        <v>308</v>
      </c>
      <c r="D177" s="89"/>
      <c r="E177" s="89">
        <v>191000</v>
      </c>
      <c r="F177" s="89">
        <v>191000</v>
      </c>
      <c r="G177" s="89"/>
      <c r="H177" s="90" t="s">
        <v>713</v>
      </c>
      <c r="I177" s="91"/>
    </row>
    <row r="178" spans="1:9" x14ac:dyDescent="0.2">
      <c r="A178" s="88" t="s">
        <v>847</v>
      </c>
      <c r="B178" s="88" t="s">
        <v>343</v>
      </c>
      <c r="C178" s="88" t="s">
        <v>308</v>
      </c>
      <c r="D178" s="89">
        <v>-61353</v>
      </c>
      <c r="E178" s="89">
        <v>1507729</v>
      </c>
      <c r="F178" s="89">
        <v>1508251</v>
      </c>
      <c r="G178" s="89">
        <v>-61875</v>
      </c>
      <c r="H178" s="90" t="s">
        <v>849</v>
      </c>
      <c r="I178" s="91"/>
    </row>
    <row r="179" spans="1:9" x14ac:dyDescent="0.2">
      <c r="A179" s="88" t="s">
        <v>850</v>
      </c>
      <c r="B179" s="88" t="s">
        <v>319</v>
      </c>
      <c r="C179" s="88" t="s">
        <v>308</v>
      </c>
      <c r="D179" s="89">
        <v>97524.34</v>
      </c>
      <c r="E179" s="89">
        <v>1463192.75</v>
      </c>
      <c r="F179" s="89">
        <v>1388729.68</v>
      </c>
      <c r="G179" s="89">
        <v>171987.41</v>
      </c>
      <c r="H179" s="90" t="s">
        <v>851</v>
      </c>
      <c r="I179" s="91"/>
    </row>
    <row r="180" spans="1:9" x14ac:dyDescent="0.2">
      <c r="A180" s="88" t="s">
        <v>850</v>
      </c>
      <c r="B180" s="88" t="s">
        <v>349</v>
      </c>
      <c r="C180" s="88" t="s">
        <v>308</v>
      </c>
      <c r="D180" s="89">
        <v>257696</v>
      </c>
      <c r="E180" s="89">
        <v>250401</v>
      </c>
      <c r="F180" s="89">
        <v>257696</v>
      </c>
      <c r="G180" s="89">
        <v>250401</v>
      </c>
      <c r="H180" s="90" t="s">
        <v>5464</v>
      </c>
      <c r="I180" s="91"/>
    </row>
    <row r="181" spans="1:9" x14ac:dyDescent="0.2">
      <c r="A181" s="88" t="s">
        <v>850</v>
      </c>
      <c r="B181" s="88" t="s">
        <v>320</v>
      </c>
      <c r="C181" s="88" t="s">
        <v>308</v>
      </c>
      <c r="D181" s="89">
        <v>258998.39999999999</v>
      </c>
      <c r="E181" s="89"/>
      <c r="F181" s="89">
        <v>165048</v>
      </c>
      <c r="G181" s="89">
        <v>93950.399999999994</v>
      </c>
      <c r="H181" s="90" t="s">
        <v>5365</v>
      </c>
      <c r="I181" s="91"/>
    </row>
    <row r="182" spans="1:9" x14ac:dyDescent="0.2">
      <c r="A182" s="88" t="s">
        <v>850</v>
      </c>
      <c r="B182" s="88" t="s">
        <v>321</v>
      </c>
      <c r="C182" s="88" t="s">
        <v>308</v>
      </c>
      <c r="D182" s="89">
        <v>298717.87</v>
      </c>
      <c r="E182" s="89">
        <v>491461.28</v>
      </c>
      <c r="F182" s="89">
        <v>458717.88</v>
      </c>
      <c r="G182" s="89">
        <v>331461.27</v>
      </c>
      <c r="H182" s="90" t="s">
        <v>5975</v>
      </c>
      <c r="I182" s="91"/>
    </row>
    <row r="183" spans="1:9" x14ac:dyDescent="0.2">
      <c r="A183" s="88" t="s">
        <v>850</v>
      </c>
      <c r="B183" s="88" t="s">
        <v>959</v>
      </c>
      <c r="C183" s="88" t="s">
        <v>308</v>
      </c>
      <c r="D183" s="89"/>
      <c r="E183" s="89">
        <v>107181.8</v>
      </c>
      <c r="F183" s="89">
        <v>107181.8</v>
      </c>
      <c r="G183" s="89"/>
      <c r="H183" s="90" t="s">
        <v>1064</v>
      </c>
      <c r="I183" s="91"/>
    </row>
    <row r="184" spans="1:9" x14ac:dyDescent="0.2">
      <c r="A184" s="88" t="s">
        <v>850</v>
      </c>
      <c r="B184" s="88" t="s">
        <v>853</v>
      </c>
      <c r="C184" s="88" t="s">
        <v>308</v>
      </c>
      <c r="D184" s="89">
        <v>3763.2</v>
      </c>
      <c r="E184" s="89">
        <v>3794.55</v>
      </c>
      <c r="F184" s="89">
        <v>3663.2</v>
      </c>
      <c r="G184" s="89">
        <v>3894.55</v>
      </c>
      <c r="H184" s="90" t="s">
        <v>854</v>
      </c>
      <c r="I184" s="91"/>
    </row>
    <row r="185" spans="1:9" x14ac:dyDescent="0.2">
      <c r="A185" s="88" t="s">
        <v>850</v>
      </c>
      <c r="B185" s="88" t="s">
        <v>822</v>
      </c>
      <c r="C185" s="88" t="s">
        <v>308</v>
      </c>
      <c r="D185" s="89">
        <v>132500</v>
      </c>
      <c r="E185" s="89"/>
      <c r="F185" s="89">
        <v>60000</v>
      </c>
      <c r="G185" s="89">
        <v>72500</v>
      </c>
      <c r="H185" s="90" t="s">
        <v>1292</v>
      </c>
      <c r="I185" s="91"/>
    </row>
    <row r="186" spans="1:9" x14ac:dyDescent="0.2">
      <c r="A186" s="88" t="s">
        <v>850</v>
      </c>
      <c r="B186" s="88" t="s">
        <v>698</v>
      </c>
      <c r="C186" s="88" t="s">
        <v>308</v>
      </c>
      <c r="D186" s="89">
        <v>66585.399999999994</v>
      </c>
      <c r="E186" s="89"/>
      <c r="F186" s="89">
        <v>28536.6</v>
      </c>
      <c r="G186" s="89">
        <v>38048.800000000003</v>
      </c>
      <c r="H186" s="90" t="s">
        <v>1293</v>
      </c>
      <c r="I186" s="91"/>
    </row>
    <row r="187" spans="1:9" x14ac:dyDescent="0.2">
      <c r="A187" s="88" t="s">
        <v>850</v>
      </c>
      <c r="B187" s="88" t="s">
        <v>343</v>
      </c>
      <c r="C187" s="88" t="s">
        <v>308</v>
      </c>
      <c r="D187" s="89">
        <v>1115785.21</v>
      </c>
      <c r="E187" s="89">
        <v>2316031.38</v>
      </c>
      <c r="F187" s="89">
        <v>2469573.16</v>
      </c>
      <c r="G187" s="89">
        <v>962243.43</v>
      </c>
      <c r="H187" s="90" t="s">
        <v>855</v>
      </c>
      <c r="I187" s="91"/>
    </row>
    <row r="188" spans="1:9" x14ac:dyDescent="0.2">
      <c r="A188" s="388" t="s">
        <v>1065</v>
      </c>
      <c r="B188" s="388" t="s">
        <v>822</v>
      </c>
      <c r="C188" s="388" t="s">
        <v>1047</v>
      </c>
      <c r="D188" s="389">
        <v>1094397</v>
      </c>
      <c r="E188" s="389">
        <v>949854</v>
      </c>
      <c r="F188" s="389">
        <v>1025567</v>
      </c>
      <c r="G188" s="389">
        <v>1018684</v>
      </c>
      <c r="H188" s="390" t="s">
        <v>1048</v>
      </c>
    </row>
    <row r="189" spans="1:9" x14ac:dyDescent="0.2">
      <c r="A189" s="88" t="s">
        <v>1065</v>
      </c>
      <c r="B189" s="88" t="s">
        <v>822</v>
      </c>
      <c r="C189" s="88" t="s">
        <v>308</v>
      </c>
      <c r="D189" s="89">
        <v>1094397</v>
      </c>
      <c r="E189" s="89">
        <v>949854</v>
      </c>
      <c r="F189" s="89">
        <v>1025567</v>
      </c>
      <c r="G189" s="89">
        <v>1018684</v>
      </c>
      <c r="H189" s="90" t="s">
        <v>1066</v>
      </c>
      <c r="I189" s="91"/>
    </row>
    <row r="190" spans="1:9" x14ac:dyDescent="0.2">
      <c r="A190" s="388" t="s">
        <v>1065</v>
      </c>
      <c r="B190" s="388" t="s">
        <v>840</v>
      </c>
      <c r="C190" s="388" t="s">
        <v>883</v>
      </c>
      <c r="E190" s="389">
        <v>36000</v>
      </c>
      <c r="F190" s="389">
        <v>36000</v>
      </c>
      <c r="H190" s="390" t="s">
        <v>1041</v>
      </c>
    </row>
    <row r="191" spans="1:9" x14ac:dyDescent="0.2">
      <c r="A191" s="88" t="s">
        <v>1065</v>
      </c>
      <c r="B191" s="88" t="s">
        <v>840</v>
      </c>
      <c r="C191" s="88" t="s">
        <v>308</v>
      </c>
      <c r="D191" s="89"/>
      <c r="E191" s="89">
        <v>36000</v>
      </c>
      <c r="F191" s="89">
        <v>36000</v>
      </c>
      <c r="G191" s="89"/>
      <c r="H191" s="90" t="s">
        <v>1067</v>
      </c>
      <c r="I191" s="91"/>
    </row>
    <row r="192" spans="1:9" x14ac:dyDescent="0.2">
      <c r="A192" s="88" t="s">
        <v>1065</v>
      </c>
      <c r="B192" s="88" t="s">
        <v>343</v>
      </c>
      <c r="C192" s="88" t="s">
        <v>308</v>
      </c>
      <c r="D192" s="89">
        <v>1094397</v>
      </c>
      <c r="E192" s="89">
        <v>985854</v>
      </c>
      <c r="F192" s="89">
        <v>1061567</v>
      </c>
      <c r="G192" s="89">
        <v>1018684</v>
      </c>
      <c r="H192" s="90" t="s">
        <v>1068</v>
      </c>
      <c r="I192" s="91"/>
    </row>
    <row r="193" spans="1:9" x14ac:dyDescent="0.2">
      <c r="A193" s="88" t="s">
        <v>608</v>
      </c>
      <c r="B193" s="88" t="s">
        <v>307</v>
      </c>
      <c r="C193" s="88" t="s">
        <v>308</v>
      </c>
      <c r="D193" s="89">
        <v>370010.72</v>
      </c>
      <c r="E193" s="89">
        <v>1955949.3</v>
      </c>
      <c r="F193" s="89">
        <v>2013368.35</v>
      </c>
      <c r="G193" s="89">
        <v>312591.67</v>
      </c>
      <c r="H193" s="90" t="s">
        <v>609</v>
      </c>
      <c r="I193" s="91"/>
    </row>
    <row r="194" spans="1:9" x14ac:dyDescent="0.2">
      <c r="A194" s="88" t="s">
        <v>608</v>
      </c>
      <c r="B194" s="88" t="s">
        <v>343</v>
      </c>
      <c r="C194" s="88" t="s">
        <v>308</v>
      </c>
      <c r="D194" s="89">
        <v>370010.72</v>
      </c>
      <c r="E194" s="89">
        <v>1955949.3</v>
      </c>
      <c r="F194" s="89">
        <v>2013368.35</v>
      </c>
      <c r="G194" s="89">
        <v>312591.67</v>
      </c>
      <c r="H194" s="90" t="s">
        <v>609</v>
      </c>
      <c r="I194" s="91"/>
    </row>
    <row r="195" spans="1:9" x14ac:dyDescent="0.2">
      <c r="A195" s="88" t="s">
        <v>856</v>
      </c>
      <c r="B195" s="88" t="s">
        <v>307</v>
      </c>
      <c r="C195" s="88" t="s">
        <v>308</v>
      </c>
      <c r="D195" s="89">
        <v>-252499.08</v>
      </c>
      <c r="E195" s="89">
        <v>320499.08</v>
      </c>
      <c r="F195" s="89">
        <v>322532.44</v>
      </c>
      <c r="G195" s="89">
        <v>-254532.44</v>
      </c>
      <c r="H195" s="90" t="s">
        <v>857</v>
      </c>
      <c r="I195" s="91"/>
    </row>
    <row r="196" spans="1:9" x14ac:dyDescent="0.2">
      <c r="A196" s="388" t="s">
        <v>856</v>
      </c>
      <c r="B196" s="388" t="s">
        <v>319</v>
      </c>
      <c r="C196" s="388" t="s">
        <v>1043</v>
      </c>
      <c r="E196" s="389">
        <v>1192</v>
      </c>
      <c r="F196" s="389">
        <v>1192</v>
      </c>
      <c r="H196" s="390" t="s">
        <v>1044</v>
      </c>
    </row>
    <row r="197" spans="1:9" x14ac:dyDescent="0.2">
      <c r="A197" s="88" t="s">
        <v>856</v>
      </c>
      <c r="B197" s="88" t="s">
        <v>319</v>
      </c>
      <c r="C197" s="88" t="s">
        <v>308</v>
      </c>
      <c r="D197" s="89"/>
      <c r="E197" s="89">
        <v>1192</v>
      </c>
      <c r="F197" s="89">
        <v>1192</v>
      </c>
      <c r="G197" s="89"/>
      <c r="H197" s="90" t="s">
        <v>1070</v>
      </c>
      <c r="I197" s="91"/>
    </row>
    <row r="198" spans="1:9" x14ac:dyDescent="0.2">
      <c r="A198" s="388" t="s">
        <v>856</v>
      </c>
      <c r="B198" s="388" t="s">
        <v>349</v>
      </c>
      <c r="C198" s="388" t="s">
        <v>1047</v>
      </c>
      <c r="D198" s="389">
        <v>-448000</v>
      </c>
      <c r="E198" s="389">
        <v>614000</v>
      </c>
      <c r="F198" s="389">
        <v>216000</v>
      </c>
      <c r="G198" s="389">
        <v>-50000</v>
      </c>
      <c r="H198" s="390" t="s">
        <v>1048</v>
      </c>
    </row>
    <row r="199" spans="1:9" x14ac:dyDescent="0.2">
      <c r="A199" s="88" t="s">
        <v>856</v>
      </c>
      <c r="B199" s="88" t="s">
        <v>349</v>
      </c>
      <c r="C199" s="88" t="s">
        <v>308</v>
      </c>
      <c r="D199" s="89">
        <v>-448000</v>
      </c>
      <c r="E199" s="89">
        <v>614000</v>
      </c>
      <c r="F199" s="89">
        <v>216000</v>
      </c>
      <c r="G199" s="89">
        <v>-50000</v>
      </c>
      <c r="H199" s="90" t="s">
        <v>1071</v>
      </c>
      <c r="I199" s="91"/>
    </row>
    <row r="200" spans="1:9" x14ac:dyDescent="0.2">
      <c r="A200" s="88" t="s">
        <v>856</v>
      </c>
      <c r="B200" s="88" t="s">
        <v>347</v>
      </c>
      <c r="C200" s="88" t="s">
        <v>308</v>
      </c>
      <c r="D200" s="89">
        <v>-1648395</v>
      </c>
      <c r="E200" s="578">
        <v>1775640</v>
      </c>
      <c r="F200" s="89">
        <v>2000000</v>
      </c>
      <c r="G200" s="89">
        <v>-1872755</v>
      </c>
      <c r="H200" s="90" t="s">
        <v>610</v>
      </c>
      <c r="I200" s="91" t="s">
        <v>7244</v>
      </c>
    </row>
    <row r="201" spans="1:9" x14ac:dyDescent="0.2">
      <c r="A201" s="88" t="s">
        <v>856</v>
      </c>
      <c r="B201" s="88" t="s">
        <v>343</v>
      </c>
      <c r="C201" s="88" t="s">
        <v>308</v>
      </c>
      <c r="D201" s="89">
        <v>-2348894.08</v>
      </c>
      <c r="E201" s="89">
        <v>2711331.08</v>
      </c>
      <c r="F201" s="89">
        <v>2539724.44</v>
      </c>
      <c r="G201" s="89">
        <v>-2177287.44</v>
      </c>
      <c r="H201" s="90" t="s">
        <v>857</v>
      </c>
      <c r="I201" s="91"/>
    </row>
    <row r="202" spans="1:9" x14ac:dyDescent="0.2">
      <c r="A202" s="88" t="s">
        <v>1075</v>
      </c>
      <c r="B202" s="88" t="s">
        <v>343</v>
      </c>
      <c r="C202" s="88" t="s">
        <v>308</v>
      </c>
      <c r="D202" s="89">
        <v>656540.34</v>
      </c>
      <c r="E202" s="89">
        <v>154766483.77000001</v>
      </c>
      <c r="F202" s="89">
        <v>155107746.84999999</v>
      </c>
      <c r="G202" s="89">
        <v>315277.26</v>
      </c>
      <c r="H202" s="90" t="s">
        <v>1076</v>
      </c>
      <c r="I202" s="91"/>
    </row>
    <row r="203" spans="1:9" x14ac:dyDescent="0.2">
      <c r="A203" s="88" t="s">
        <v>859</v>
      </c>
      <c r="B203" s="88" t="s">
        <v>307</v>
      </c>
      <c r="C203" s="88" t="s">
        <v>308</v>
      </c>
      <c r="D203" s="89">
        <v>-90932002</v>
      </c>
      <c r="E203" s="89"/>
      <c r="F203" s="89"/>
      <c r="G203" s="89">
        <v>-90932002</v>
      </c>
      <c r="H203" s="90" t="s">
        <v>860</v>
      </c>
      <c r="I203" s="91"/>
    </row>
    <row r="204" spans="1:9" x14ac:dyDescent="0.2">
      <c r="A204" s="88" t="s">
        <v>859</v>
      </c>
      <c r="B204" s="88" t="s">
        <v>343</v>
      </c>
      <c r="C204" s="88" t="s">
        <v>308</v>
      </c>
      <c r="D204" s="89">
        <v>-90932002</v>
      </c>
      <c r="E204" s="89"/>
      <c r="F204" s="89"/>
      <c r="G204" s="89">
        <v>-90932002</v>
      </c>
      <c r="H204" s="90" t="s">
        <v>861</v>
      </c>
      <c r="I204" s="91"/>
    </row>
    <row r="205" spans="1:9" x14ac:dyDescent="0.2">
      <c r="A205" s="88" t="s">
        <v>337</v>
      </c>
      <c r="B205" s="88" t="s">
        <v>307</v>
      </c>
      <c r="C205" s="88" t="s">
        <v>308</v>
      </c>
      <c r="D205" s="89">
        <v>-1590220.64</v>
      </c>
      <c r="E205" s="89"/>
      <c r="F205" s="89">
        <v>295144.13</v>
      </c>
      <c r="G205" s="89">
        <v>-1885364.77</v>
      </c>
      <c r="H205" s="90" t="s">
        <v>862</v>
      </c>
      <c r="I205" s="91"/>
    </row>
    <row r="206" spans="1:9" x14ac:dyDescent="0.2">
      <c r="A206" s="88" t="s">
        <v>337</v>
      </c>
      <c r="B206" s="88" t="s">
        <v>343</v>
      </c>
      <c r="C206" s="88" t="s">
        <v>308</v>
      </c>
      <c r="D206" s="89">
        <v>-1590220.64</v>
      </c>
      <c r="E206" s="89"/>
      <c r="F206" s="89">
        <v>295144.13</v>
      </c>
      <c r="G206" s="89">
        <v>-1885364.77</v>
      </c>
      <c r="H206" s="90" t="s">
        <v>862</v>
      </c>
      <c r="I206" s="91"/>
    </row>
    <row r="207" spans="1:9" x14ac:dyDescent="0.2">
      <c r="A207" s="88" t="s">
        <v>338</v>
      </c>
      <c r="B207" s="88" t="s">
        <v>1080</v>
      </c>
      <c r="C207" s="88" t="s">
        <v>308</v>
      </c>
      <c r="D207" s="89">
        <v>-1766500.14</v>
      </c>
      <c r="E207" s="89"/>
      <c r="F207" s="89"/>
      <c r="G207" s="89">
        <v>-1766500.14</v>
      </c>
      <c r="H207" s="90" t="s">
        <v>1081</v>
      </c>
      <c r="I207" s="91"/>
    </row>
    <row r="208" spans="1:9" x14ac:dyDescent="0.2">
      <c r="A208" s="88" t="s">
        <v>338</v>
      </c>
      <c r="B208" s="88" t="s">
        <v>883</v>
      </c>
      <c r="C208" s="88" t="s">
        <v>308</v>
      </c>
      <c r="D208" s="89">
        <v>-5295219.95</v>
      </c>
      <c r="E208" s="89"/>
      <c r="F208" s="89"/>
      <c r="G208" s="89">
        <v>-5295219.95</v>
      </c>
      <c r="H208" s="90" t="s">
        <v>1294</v>
      </c>
      <c r="I208" s="91"/>
    </row>
    <row r="209" spans="1:12" x14ac:dyDescent="0.2">
      <c r="A209" s="88" t="s">
        <v>338</v>
      </c>
      <c r="B209" s="88" t="s">
        <v>4671</v>
      </c>
      <c r="C209" s="88" t="s">
        <v>308</v>
      </c>
      <c r="D209" s="89">
        <v>-5478641.1600000001</v>
      </c>
      <c r="E209" s="89"/>
      <c r="F209" s="89"/>
      <c r="G209" s="89">
        <v>-5478641.1600000001</v>
      </c>
      <c r="H209" s="90" t="s">
        <v>4672</v>
      </c>
      <c r="I209" s="91"/>
    </row>
    <row r="210" spans="1:12" x14ac:dyDescent="0.2">
      <c r="A210" s="88" t="s">
        <v>338</v>
      </c>
      <c r="B210" s="88" t="s">
        <v>5366</v>
      </c>
      <c r="C210" s="88" t="s">
        <v>308</v>
      </c>
      <c r="D210" s="89">
        <v>-5642634.7199999997</v>
      </c>
      <c r="E210" s="89"/>
      <c r="F210" s="89"/>
      <c r="G210" s="89">
        <v>-5642634.7199999997</v>
      </c>
      <c r="H210" s="90" t="s">
        <v>5367</v>
      </c>
      <c r="I210" s="91"/>
    </row>
    <row r="211" spans="1:12" x14ac:dyDescent="0.2">
      <c r="A211" s="88" t="s">
        <v>338</v>
      </c>
      <c r="B211" s="88" t="s">
        <v>5976</v>
      </c>
      <c r="C211" s="88" t="s">
        <v>308</v>
      </c>
      <c r="D211" s="89"/>
      <c r="E211" s="89"/>
      <c r="F211" s="89">
        <v>5607738.54</v>
      </c>
      <c r="G211" s="89">
        <v>-5607738.54</v>
      </c>
      <c r="H211" s="90" t="s">
        <v>5977</v>
      </c>
      <c r="I211" s="91"/>
    </row>
    <row r="212" spans="1:12" x14ac:dyDescent="0.2">
      <c r="A212" s="88" t="s">
        <v>338</v>
      </c>
      <c r="B212" s="88" t="s">
        <v>343</v>
      </c>
      <c r="C212" s="88" t="s">
        <v>308</v>
      </c>
      <c r="D212" s="89">
        <v>-18182995.969999999</v>
      </c>
      <c r="E212" s="89"/>
      <c r="F212" s="89">
        <v>5607738.54</v>
      </c>
      <c r="G212" s="89">
        <v>-23790734.510000002</v>
      </c>
      <c r="H212" s="90" t="s">
        <v>865</v>
      </c>
      <c r="I212" s="91"/>
    </row>
    <row r="213" spans="1:12" x14ac:dyDescent="0.2">
      <c r="A213" s="88" t="s">
        <v>872</v>
      </c>
      <c r="B213" s="88" t="s">
        <v>307</v>
      </c>
      <c r="C213" s="88" t="s">
        <v>308</v>
      </c>
      <c r="D213" s="89">
        <v>-5902882.6699999999</v>
      </c>
      <c r="E213" s="89">
        <v>5902882.6699999999</v>
      </c>
      <c r="F213" s="89"/>
      <c r="G213" s="89"/>
      <c r="H213" s="90" t="s">
        <v>873</v>
      </c>
      <c r="I213" s="91"/>
    </row>
    <row r="214" spans="1:12" x14ac:dyDescent="0.2">
      <c r="A214" s="708" t="s">
        <v>872</v>
      </c>
      <c r="B214" s="708" t="s">
        <v>343</v>
      </c>
      <c r="C214" s="708" t="s">
        <v>308</v>
      </c>
      <c r="D214" s="709">
        <v>-5902882.6699999999</v>
      </c>
      <c r="E214" s="709">
        <v>5902882.6699999999</v>
      </c>
      <c r="F214" s="709"/>
      <c r="G214" s="709"/>
      <c r="H214" s="710" t="s">
        <v>874</v>
      </c>
      <c r="I214" s="91"/>
    </row>
    <row r="215" spans="1:12" x14ac:dyDescent="0.2">
      <c r="A215" s="88" t="s">
        <v>875</v>
      </c>
      <c r="B215" s="88" t="s">
        <v>307</v>
      </c>
      <c r="C215" s="88" t="s">
        <v>308</v>
      </c>
      <c r="D215" s="89">
        <v>-684103.94</v>
      </c>
      <c r="E215" s="89">
        <v>3649524.43</v>
      </c>
      <c r="F215" s="89">
        <v>3660368.72</v>
      </c>
      <c r="G215" s="402">
        <v>-694948.23</v>
      </c>
      <c r="H215" s="90" t="s">
        <v>876</v>
      </c>
      <c r="I215" s="91"/>
      <c r="J215" s="94">
        <f>G215+G217+G218+G220</f>
        <v>-2970755.02</v>
      </c>
      <c r="K215" s="846" t="s">
        <v>1124</v>
      </c>
      <c r="L215" s="601">
        <f>G215</f>
        <v>-694948.23</v>
      </c>
    </row>
    <row r="216" spans="1:12" x14ac:dyDescent="0.2">
      <c r="A216" s="88" t="s">
        <v>875</v>
      </c>
      <c r="B216" s="88" t="s">
        <v>387</v>
      </c>
      <c r="C216" s="88" t="s">
        <v>308</v>
      </c>
      <c r="D216" s="89">
        <v>43094.75</v>
      </c>
      <c r="E216" s="89">
        <v>226942.86</v>
      </c>
      <c r="F216" s="89">
        <v>226954.56</v>
      </c>
      <c r="G216" s="89">
        <v>43083.05</v>
      </c>
      <c r="H216" s="90" t="s">
        <v>877</v>
      </c>
      <c r="I216" s="91"/>
      <c r="J216" s="374">
        <f>G216+G219</f>
        <v>126402.24000000001</v>
      </c>
      <c r="K216" s="846" t="s">
        <v>5343</v>
      </c>
      <c r="L216" s="566">
        <f>G217+G220</f>
        <v>-931948.89</v>
      </c>
    </row>
    <row r="217" spans="1:12" x14ac:dyDescent="0.2">
      <c r="A217" s="88" t="s">
        <v>875</v>
      </c>
      <c r="B217" s="88" t="s">
        <v>319</v>
      </c>
      <c r="C217" s="88" t="s">
        <v>308</v>
      </c>
      <c r="D217" s="89">
        <v>-926700</v>
      </c>
      <c r="E217" s="89">
        <v>1036691</v>
      </c>
      <c r="F217" s="89">
        <v>961941</v>
      </c>
      <c r="G217" s="447">
        <v>-851950</v>
      </c>
      <c r="H217" s="90" t="s">
        <v>1082</v>
      </c>
      <c r="I217" s="91"/>
      <c r="J217" s="94">
        <f>SUM(J215:J216)</f>
        <v>-2844352.78</v>
      </c>
      <c r="K217" s="846" t="s">
        <v>1125</v>
      </c>
      <c r="L217" s="862">
        <f>G218</f>
        <v>-1343857.9</v>
      </c>
    </row>
    <row r="218" spans="1:12" x14ac:dyDescent="0.2">
      <c r="A218" s="88" t="s">
        <v>875</v>
      </c>
      <c r="B218" s="88" t="s">
        <v>347</v>
      </c>
      <c r="C218" s="88" t="s">
        <v>308</v>
      </c>
      <c r="D218" s="89">
        <v>-1365257.8</v>
      </c>
      <c r="E218" s="89">
        <v>2404818.58</v>
      </c>
      <c r="F218" s="89">
        <v>2383418.6800000002</v>
      </c>
      <c r="G218" s="639">
        <v>-1343857.9</v>
      </c>
      <c r="H218" s="90" t="s">
        <v>613</v>
      </c>
      <c r="I218" s="91"/>
    </row>
    <row r="219" spans="1:12" x14ac:dyDescent="0.2">
      <c r="A219" s="88" t="s">
        <v>875</v>
      </c>
      <c r="B219" s="88" t="s">
        <v>971</v>
      </c>
      <c r="C219" s="88" t="s">
        <v>308</v>
      </c>
      <c r="D219" s="89">
        <v>86011.24</v>
      </c>
      <c r="E219" s="89">
        <v>147771.96</v>
      </c>
      <c r="F219" s="89">
        <v>150464.01</v>
      </c>
      <c r="G219" s="89">
        <v>83319.19</v>
      </c>
      <c r="H219" s="90" t="s">
        <v>4673</v>
      </c>
      <c r="I219" s="91"/>
    </row>
    <row r="220" spans="1:12" x14ac:dyDescent="0.2">
      <c r="A220" s="88" t="s">
        <v>875</v>
      </c>
      <c r="B220" s="88" t="s">
        <v>822</v>
      </c>
      <c r="C220" s="88" t="s">
        <v>308</v>
      </c>
      <c r="D220" s="89">
        <v>-100042.02</v>
      </c>
      <c r="E220" s="89">
        <v>150186.26</v>
      </c>
      <c r="F220" s="89">
        <v>130143.13</v>
      </c>
      <c r="G220" s="447">
        <v>-79998.89</v>
      </c>
      <c r="H220" s="90" t="s">
        <v>1083</v>
      </c>
      <c r="I220" s="91"/>
    </row>
    <row r="221" spans="1:12" x14ac:dyDescent="0.2">
      <c r="A221" s="708" t="s">
        <v>875</v>
      </c>
      <c r="B221" s="708" t="s">
        <v>343</v>
      </c>
      <c r="C221" s="708" t="s">
        <v>308</v>
      </c>
      <c r="D221" s="709">
        <v>-2946997.77</v>
      </c>
      <c r="E221" s="709">
        <v>7615935.0899999999</v>
      </c>
      <c r="F221" s="709">
        <v>7513290.0999999996</v>
      </c>
      <c r="G221" s="709">
        <v>-2844352.78</v>
      </c>
      <c r="H221" s="710" t="s">
        <v>878</v>
      </c>
      <c r="I221" s="91"/>
    </row>
    <row r="222" spans="1:12" x14ac:dyDescent="0.2">
      <c r="A222" s="88" t="s">
        <v>879</v>
      </c>
      <c r="B222" s="88" t="s">
        <v>307</v>
      </c>
      <c r="C222" s="88" t="s">
        <v>308</v>
      </c>
      <c r="D222" s="89">
        <v>-4945756</v>
      </c>
      <c r="E222" s="89">
        <v>7531256</v>
      </c>
      <c r="F222" s="89">
        <v>7804694</v>
      </c>
      <c r="G222" s="89">
        <v>-5219194</v>
      </c>
      <c r="H222" s="90" t="s">
        <v>880</v>
      </c>
      <c r="I222" s="91"/>
    </row>
    <row r="223" spans="1:12" x14ac:dyDescent="0.2">
      <c r="A223" s="88" t="s">
        <v>879</v>
      </c>
      <c r="B223" s="88" t="s">
        <v>387</v>
      </c>
      <c r="C223" s="88" t="s">
        <v>308</v>
      </c>
      <c r="D223" s="89">
        <v>281936.68</v>
      </c>
      <c r="E223" s="89">
        <v>218385.19</v>
      </c>
      <c r="F223" s="89">
        <v>200561.76</v>
      </c>
      <c r="G223" s="89">
        <v>299760.11</v>
      </c>
      <c r="H223" s="90" t="s">
        <v>881</v>
      </c>
      <c r="I223" s="91"/>
      <c r="J223" s="94">
        <f>G222+G224+G226+G227</f>
        <v>-25062247.600000001</v>
      </c>
    </row>
    <row r="224" spans="1:12" x14ac:dyDescent="0.2">
      <c r="A224" s="88" t="s">
        <v>879</v>
      </c>
      <c r="B224" s="88" t="s">
        <v>319</v>
      </c>
      <c r="C224" s="88" t="s">
        <v>308</v>
      </c>
      <c r="D224" s="89">
        <v>-15356626</v>
      </c>
      <c r="E224" s="89">
        <v>644783</v>
      </c>
      <c r="F224" s="89">
        <v>1309841</v>
      </c>
      <c r="G224" s="89">
        <v>-16021684</v>
      </c>
      <c r="H224" s="90" t="s">
        <v>882</v>
      </c>
      <c r="I224" s="91"/>
      <c r="J224" s="374">
        <f>G223+G225</f>
        <v>1885341.1099999999</v>
      </c>
    </row>
    <row r="225" spans="1:10" x14ac:dyDescent="0.2">
      <c r="A225" s="88" t="s">
        <v>879</v>
      </c>
      <c r="B225" s="88" t="s">
        <v>883</v>
      </c>
      <c r="C225" s="88" t="s">
        <v>308</v>
      </c>
      <c r="D225" s="89">
        <v>1474290</v>
      </c>
      <c r="E225" s="89">
        <v>189715</v>
      </c>
      <c r="F225" s="89">
        <v>78424</v>
      </c>
      <c r="G225" s="89">
        <v>1585581</v>
      </c>
      <c r="H225" s="90" t="s">
        <v>884</v>
      </c>
      <c r="I225" s="91"/>
      <c r="J225" s="94">
        <f>SUM(J223:J224)</f>
        <v>-23176906.490000002</v>
      </c>
    </row>
    <row r="226" spans="1:10" x14ac:dyDescent="0.2">
      <c r="A226" s="88" t="s">
        <v>879</v>
      </c>
      <c r="B226" s="88" t="s">
        <v>347</v>
      </c>
      <c r="C226" s="88" t="s">
        <v>308</v>
      </c>
      <c r="D226" s="89">
        <v>-3451404.85</v>
      </c>
      <c r="E226" s="89">
        <v>66240.649999999994</v>
      </c>
      <c r="F226" s="89">
        <v>225785.03</v>
      </c>
      <c r="G226" s="89">
        <v>-3610949.23</v>
      </c>
      <c r="H226" s="90" t="s">
        <v>885</v>
      </c>
      <c r="I226" s="91"/>
    </row>
    <row r="227" spans="1:10" x14ac:dyDescent="0.2">
      <c r="A227" s="88" t="s">
        <v>879</v>
      </c>
      <c r="B227" s="88" t="s">
        <v>822</v>
      </c>
      <c r="C227" s="88" t="s">
        <v>308</v>
      </c>
      <c r="D227" s="89">
        <v>-152552.43</v>
      </c>
      <c r="E227" s="89"/>
      <c r="F227" s="89">
        <v>57867.94</v>
      </c>
      <c r="G227" s="89">
        <v>-210420.37</v>
      </c>
      <c r="H227" s="90" t="s">
        <v>1084</v>
      </c>
      <c r="I227" s="91"/>
    </row>
    <row r="228" spans="1:10" x14ac:dyDescent="0.2">
      <c r="A228" s="708" t="s">
        <v>879</v>
      </c>
      <c r="B228" s="708" t="s">
        <v>343</v>
      </c>
      <c r="C228" s="708" t="s">
        <v>308</v>
      </c>
      <c r="D228" s="709">
        <v>-22150112.600000001</v>
      </c>
      <c r="E228" s="709">
        <v>8650379.8399999999</v>
      </c>
      <c r="F228" s="709">
        <v>9677173.7300000004</v>
      </c>
      <c r="G228" s="709">
        <v>-23176906.489999998</v>
      </c>
      <c r="H228" s="710" t="s">
        <v>886</v>
      </c>
      <c r="I228" s="91"/>
    </row>
    <row r="229" spans="1:10" x14ac:dyDescent="0.2">
      <c r="A229" s="88" t="s">
        <v>890</v>
      </c>
      <c r="B229" s="88" t="s">
        <v>307</v>
      </c>
      <c r="C229" s="88" t="s">
        <v>308</v>
      </c>
      <c r="D229" s="89">
        <v>-1014272</v>
      </c>
      <c r="E229" s="89">
        <v>1014272</v>
      </c>
      <c r="F229" s="89">
        <v>1067740</v>
      </c>
      <c r="G229" s="89">
        <v>-1067740</v>
      </c>
      <c r="H229" s="90" t="s">
        <v>891</v>
      </c>
      <c r="I229" s="91"/>
    </row>
    <row r="230" spans="1:10" x14ac:dyDescent="0.2">
      <c r="A230" s="88" t="s">
        <v>890</v>
      </c>
      <c r="B230" s="88" t="s">
        <v>315</v>
      </c>
      <c r="C230" s="88" t="s">
        <v>308</v>
      </c>
      <c r="D230" s="89">
        <v>-1656000</v>
      </c>
      <c r="E230" s="89">
        <v>1656000</v>
      </c>
      <c r="F230" s="89">
        <v>1656000</v>
      </c>
      <c r="G230" s="89">
        <v>-1656000</v>
      </c>
      <c r="H230" s="90" t="s">
        <v>4674</v>
      </c>
      <c r="I230" s="91"/>
    </row>
    <row r="231" spans="1:10" x14ac:dyDescent="0.2">
      <c r="A231" s="88" t="s">
        <v>890</v>
      </c>
      <c r="B231" s="88" t="s">
        <v>945</v>
      </c>
      <c r="C231" s="88" t="s">
        <v>308</v>
      </c>
      <c r="D231" s="89">
        <v>-425000</v>
      </c>
      <c r="E231" s="89">
        <v>425000</v>
      </c>
      <c r="F231" s="89"/>
      <c r="G231" s="89"/>
      <c r="H231" s="90" t="s">
        <v>4675</v>
      </c>
      <c r="I231" s="91"/>
    </row>
    <row r="232" spans="1:10" x14ac:dyDescent="0.2">
      <c r="A232" s="88" t="s">
        <v>890</v>
      </c>
      <c r="B232" s="88" t="s">
        <v>343</v>
      </c>
      <c r="C232" s="88" t="s">
        <v>308</v>
      </c>
      <c r="D232" s="89">
        <v>-3095272</v>
      </c>
      <c r="E232" s="89">
        <v>3095272</v>
      </c>
      <c r="F232" s="89">
        <v>2723740</v>
      </c>
      <c r="G232" s="89">
        <v>-2723740</v>
      </c>
      <c r="H232" s="90" t="s">
        <v>892</v>
      </c>
      <c r="I232" s="91"/>
    </row>
    <row r="233" spans="1:10" ht="13.5" thickBot="1" x14ac:dyDescent="0.25">
      <c r="A233" s="88" t="s">
        <v>1088</v>
      </c>
      <c r="B233" s="88" t="s">
        <v>343</v>
      </c>
      <c r="C233" s="88" t="s">
        <v>308</v>
      </c>
      <c r="D233" s="89">
        <v>-144800483.65000001</v>
      </c>
      <c r="E233" s="89">
        <v>25264469.600000001</v>
      </c>
      <c r="F233" s="89">
        <v>25817086.5</v>
      </c>
      <c r="G233" s="89">
        <v>-145353100.55000001</v>
      </c>
      <c r="H233" s="90" t="s">
        <v>1089</v>
      </c>
      <c r="I233" s="91"/>
    </row>
    <row r="234" spans="1:10" x14ac:dyDescent="0.2">
      <c r="A234" s="467" t="s">
        <v>893</v>
      </c>
      <c r="B234" s="468" t="s">
        <v>347</v>
      </c>
      <c r="C234" s="468" t="s">
        <v>307</v>
      </c>
      <c r="D234" s="471"/>
      <c r="E234" s="469">
        <v>2349074.09</v>
      </c>
      <c r="F234" s="471"/>
      <c r="G234" s="469">
        <v>2349074.09</v>
      </c>
      <c r="H234" s="470" t="s">
        <v>1040</v>
      </c>
      <c r="I234" s="471"/>
      <c r="J234" s="472"/>
    </row>
    <row r="235" spans="1:10" x14ac:dyDescent="0.2">
      <c r="A235" s="473" t="s">
        <v>893</v>
      </c>
      <c r="B235" s="388" t="s">
        <v>347</v>
      </c>
      <c r="C235" s="388" t="s">
        <v>883</v>
      </c>
      <c r="E235" s="389">
        <v>202387.95</v>
      </c>
      <c r="G235" s="389">
        <v>202387.95</v>
      </c>
      <c r="H235" s="390" t="s">
        <v>1041</v>
      </c>
      <c r="J235" s="474"/>
    </row>
    <row r="236" spans="1:10" x14ac:dyDescent="0.2">
      <c r="A236" s="473" t="s">
        <v>893</v>
      </c>
      <c r="B236" s="388" t="s">
        <v>347</v>
      </c>
      <c r="C236" s="388" t="s">
        <v>347</v>
      </c>
      <c r="E236" s="389">
        <v>81683</v>
      </c>
      <c r="G236" s="389">
        <v>81683</v>
      </c>
      <c r="H236" s="390" t="s">
        <v>1042</v>
      </c>
      <c r="J236" s="474"/>
    </row>
    <row r="237" spans="1:10" x14ac:dyDescent="0.2">
      <c r="A237" s="473" t="s">
        <v>893</v>
      </c>
      <c r="B237" s="388" t="s">
        <v>347</v>
      </c>
      <c r="C237" s="388" t="s">
        <v>859</v>
      </c>
      <c r="E237" s="389">
        <v>1375776.61</v>
      </c>
      <c r="G237" s="389">
        <v>1375776.61</v>
      </c>
      <c r="H237" s="390" t="s">
        <v>1046</v>
      </c>
      <c r="J237" s="474"/>
    </row>
    <row r="238" spans="1:10" x14ac:dyDescent="0.2">
      <c r="A238" s="473" t="s">
        <v>893</v>
      </c>
      <c r="B238" s="388" t="s">
        <v>347</v>
      </c>
      <c r="C238" s="388" t="s">
        <v>1052</v>
      </c>
      <c r="E238" s="389">
        <v>2662</v>
      </c>
      <c r="G238" s="389">
        <v>2662</v>
      </c>
      <c r="H238" s="390" t="s">
        <v>1053</v>
      </c>
      <c r="J238" s="474"/>
    </row>
    <row r="239" spans="1:10" x14ac:dyDescent="0.2">
      <c r="A239" s="461" t="s">
        <v>893</v>
      </c>
      <c r="B239" s="88" t="s">
        <v>347</v>
      </c>
      <c r="C239" s="88" t="s">
        <v>308</v>
      </c>
      <c r="D239" s="89"/>
      <c r="E239" s="89">
        <v>4011583.65</v>
      </c>
      <c r="F239" s="89"/>
      <c r="G239" s="402">
        <v>4011583.65</v>
      </c>
      <c r="H239" s="90" t="s">
        <v>725</v>
      </c>
      <c r="I239" s="91"/>
      <c r="J239" s="474"/>
    </row>
    <row r="240" spans="1:10" x14ac:dyDescent="0.2">
      <c r="A240" s="473" t="s">
        <v>893</v>
      </c>
      <c r="B240" s="388" t="s">
        <v>947</v>
      </c>
      <c r="C240" s="388" t="s">
        <v>307</v>
      </c>
      <c r="E240" s="389">
        <v>4208280.29</v>
      </c>
      <c r="G240" s="389">
        <v>4208280.29</v>
      </c>
      <c r="H240" s="390" t="s">
        <v>1040</v>
      </c>
      <c r="I240" s="601">
        <f>G239+G244</f>
        <v>9513963.3000000007</v>
      </c>
      <c r="J240" s="474" t="s">
        <v>1124</v>
      </c>
    </row>
    <row r="241" spans="1:10" x14ac:dyDescent="0.2">
      <c r="A241" s="473" t="s">
        <v>893</v>
      </c>
      <c r="B241" s="388" t="s">
        <v>947</v>
      </c>
      <c r="C241" s="388" t="s">
        <v>883</v>
      </c>
      <c r="E241" s="389">
        <v>444230.49</v>
      </c>
      <c r="G241" s="389">
        <v>444230.49</v>
      </c>
      <c r="H241" s="390" t="s">
        <v>1041</v>
      </c>
      <c r="I241" s="735">
        <f>G247+G251</f>
        <v>307740</v>
      </c>
      <c r="J241" s="474" t="s">
        <v>5954</v>
      </c>
    </row>
    <row r="242" spans="1:10" x14ac:dyDescent="0.2">
      <c r="A242" s="473" t="s">
        <v>893</v>
      </c>
      <c r="B242" s="388" t="s">
        <v>947</v>
      </c>
      <c r="C242" s="388" t="s">
        <v>347</v>
      </c>
      <c r="E242" s="389">
        <v>199630.31</v>
      </c>
      <c r="G242" s="389">
        <v>199630.31</v>
      </c>
      <c r="H242" s="390" t="s">
        <v>1042</v>
      </c>
      <c r="I242" s="528">
        <f>G256</f>
        <v>147793</v>
      </c>
      <c r="J242" s="474" t="s">
        <v>1125</v>
      </c>
    </row>
    <row r="243" spans="1:10" x14ac:dyDescent="0.2">
      <c r="A243" s="473" t="s">
        <v>893</v>
      </c>
      <c r="B243" s="388" t="s">
        <v>947</v>
      </c>
      <c r="C243" s="388" t="s">
        <v>859</v>
      </c>
      <c r="E243" s="389">
        <v>650238.56000000006</v>
      </c>
      <c r="G243" s="389">
        <v>650238.56000000006</v>
      </c>
      <c r="H243" s="390" t="s">
        <v>1046</v>
      </c>
      <c r="I243" s="94">
        <f>SUM(I240:I242)</f>
        <v>9969496.3000000007</v>
      </c>
      <c r="J243" s="474"/>
    </row>
    <row r="244" spans="1:10" x14ac:dyDescent="0.2">
      <c r="A244" s="461" t="s">
        <v>893</v>
      </c>
      <c r="B244" s="88" t="s">
        <v>947</v>
      </c>
      <c r="C244" s="88" t="s">
        <v>308</v>
      </c>
      <c r="D244" s="89"/>
      <c r="E244" s="89">
        <v>5502379.6500000004</v>
      </c>
      <c r="F244" s="89"/>
      <c r="G244" s="402">
        <v>5502379.6500000004</v>
      </c>
      <c r="H244" s="90" t="s">
        <v>726</v>
      </c>
      <c r="I244" s="91"/>
      <c r="J244" s="474"/>
    </row>
    <row r="245" spans="1:10" x14ac:dyDescent="0.2">
      <c r="A245" s="473" t="s">
        <v>893</v>
      </c>
      <c r="B245" s="388" t="s">
        <v>822</v>
      </c>
      <c r="C245" s="388" t="s">
        <v>330</v>
      </c>
      <c r="E245" s="389">
        <v>12000</v>
      </c>
      <c r="G245" s="389">
        <v>12000</v>
      </c>
      <c r="H245" s="390" t="s">
        <v>1069</v>
      </c>
      <c r="J245" s="474"/>
    </row>
    <row r="246" spans="1:10" x14ac:dyDescent="0.2">
      <c r="A246" s="473" t="s">
        <v>893</v>
      </c>
      <c r="B246" s="388" t="s">
        <v>822</v>
      </c>
      <c r="C246" s="388" t="s">
        <v>1047</v>
      </c>
      <c r="E246" s="389">
        <v>257040</v>
      </c>
      <c r="G246" s="389">
        <v>257040</v>
      </c>
      <c r="H246" s="390" t="s">
        <v>1048</v>
      </c>
      <c r="J246" s="474"/>
    </row>
    <row r="247" spans="1:10" x14ac:dyDescent="0.2">
      <c r="A247" s="461" t="s">
        <v>893</v>
      </c>
      <c r="B247" s="88" t="s">
        <v>822</v>
      </c>
      <c r="C247" s="88" t="s">
        <v>308</v>
      </c>
      <c r="D247" s="89"/>
      <c r="E247" s="89">
        <v>269040</v>
      </c>
      <c r="F247" s="89"/>
      <c r="G247" s="447">
        <v>269040</v>
      </c>
      <c r="H247" s="90" t="s">
        <v>895</v>
      </c>
      <c r="I247" s="91"/>
      <c r="J247" s="474"/>
    </row>
    <row r="248" spans="1:10" x14ac:dyDescent="0.2">
      <c r="A248" s="473" t="s">
        <v>893</v>
      </c>
      <c r="B248" s="388" t="s">
        <v>698</v>
      </c>
      <c r="C248" s="388" t="s">
        <v>307</v>
      </c>
      <c r="E248" s="389">
        <v>7600</v>
      </c>
      <c r="G248" s="389">
        <v>7600</v>
      </c>
      <c r="H248" s="390" t="s">
        <v>1040</v>
      </c>
      <c r="J248" s="474"/>
    </row>
    <row r="249" spans="1:10" x14ac:dyDescent="0.2">
      <c r="A249" s="473" t="s">
        <v>893</v>
      </c>
      <c r="B249" s="388" t="s">
        <v>698</v>
      </c>
      <c r="C249" s="388" t="s">
        <v>859</v>
      </c>
      <c r="E249" s="389">
        <v>29100</v>
      </c>
      <c r="G249" s="389">
        <v>29100</v>
      </c>
      <c r="H249" s="390" t="s">
        <v>1046</v>
      </c>
      <c r="J249" s="474"/>
    </row>
    <row r="250" spans="1:10" x14ac:dyDescent="0.2">
      <c r="A250" s="473" t="s">
        <v>893</v>
      </c>
      <c r="B250" s="388" t="s">
        <v>698</v>
      </c>
      <c r="C250" s="388" t="s">
        <v>1052</v>
      </c>
      <c r="E250" s="389">
        <v>2000</v>
      </c>
      <c r="G250" s="389">
        <v>2000</v>
      </c>
      <c r="H250" s="390" t="s">
        <v>1053</v>
      </c>
      <c r="J250" s="474"/>
    </row>
    <row r="251" spans="1:10" x14ac:dyDescent="0.2">
      <c r="A251" s="461" t="s">
        <v>893</v>
      </c>
      <c r="B251" s="88" t="s">
        <v>698</v>
      </c>
      <c r="C251" s="88" t="s">
        <v>308</v>
      </c>
      <c r="D251" s="89"/>
      <c r="E251" s="89">
        <v>38700</v>
      </c>
      <c r="F251" s="89"/>
      <c r="G251" s="447">
        <v>38700</v>
      </c>
      <c r="H251" s="90" t="s">
        <v>727</v>
      </c>
      <c r="I251" s="91"/>
      <c r="J251" s="474"/>
    </row>
    <row r="252" spans="1:10" x14ac:dyDescent="0.2">
      <c r="A252" s="473" t="s">
        <v>893</v>
      </c>
      <c r="B252" s="388" t="s">
        <v>840</v>
      </c>
      <c r="C252" s="388" t="s">
        <v>307</v>
      </c>
      <c r="E252" s="389">
        <v>44000</v>
      </c>
      <c r="G252" s="389">
        <v>44000</v>
      </c>
      <c r="H252" s="390" t="s">
        <v>1040</v>
      </c>
      <c r="J252" s="474"/>
    </row>
    <row r="253" spans="1:10" x14ac:dyDescent="0.2">
      <c r="A253" s="473" t="s">
        <v>893</v>
      </c>
      <c r="B253" s="388" t="s">
        <v>840</v>
      </c>
      <c r="C253" s="388" t="s">
        <v>883</v>
      </c>
      <c r="E253" s="389">
        <v>1330</v>
      </c>
      <c r="G253" s="389">
        <v>1330</v>
      </c>
      <c r="H253" s="390" t="s">
        <v>1041</v>
      </c>
      <c r="J253" s="474"/>
    </row>
    <row r="254" spans="1:10" x14ac:dyDescent="0.2">
      <c r="A254" s="473" t="s">
        <v>893</v>
      </c>
      <c r="B254" s="388" t="s">
        <v>840</v>
      </c>
      <c r="C254" s="388" t="s">
        <v>859</v>
      </c>
      <c r="E254" s="389">
        <v>9361</v>
      </c>
      <c r="G254" s="389">
        <v>9361</v>
      </c>
      <c r="H254" s="390" t="s">
        <v>1046</v>
      </c>
      <c r="J254" s="474"/>
    </row>
    <row r="255" spans="1:10" x14ac:dyDescent="0.2">
      <c r="A255" s="473" t="s">
        <v>893</v>
      </c>
      <c r="B255" s="388" t="s">
        <v>840</v>
      </c>
      <c r="C255" s="388" t="s">
        <v>1052</v>
      </c>
      <c r="E255" s="389">
        <v>93102</v>
      </c>
      <c r="G255" s="389">
        <v>93102</v>
      </c>
      <c r="H255" s="390" t="s">
        <v>1053</v>
      </c>
      <c r="J255" s="474"/>
    </row>
    <row r="256" spans="1:10" x14ac:dyDescent="0.2">
      <c r="A256" s="461" t="s">
        <v>893</v>
      </c>
      <c r="B256" s="88" t="s">
        <v>840</v>
      </c>
      <c r="C256" s="88" t="s">
        <v>308</v>
      </c>
      <c r="D256" s="89"/>
      <c r="E256" s="89">
        <v>147793</v>
      </c>
      <c r="F256" s="89"/>
      <c r="G256" s="639">
        <v>147793</v>
      </c>
      <c r="H256" s="90" t="s">
        <v>728</v>
      </c>
      <c r="I256" s="91"/>
      <c r="J256" s="474"/>
    </row>
    <row r="257" spans="1:10" ht="13.5" thickBot="1" x14ac:dyDescent="0.25">
      <c r="A257" s="463" t="s">
        <v>893</v>
      </c>
      <c r="B257" s="464" t="s">
        <v>343</v>
      </c>
      <c r="C257" s="464" t="s">
        <v>308</v>
      </c>
      <c r="D257" s="465"/>
      <c r="E257" s="465">
        <v>9969496.3000000007</v>
      </c>
      <c r="F257" s="465"/>
      <c r="G257" s="465">
        <v>9969496.3000000007</v>
      </c>
      <c r="H257" s="466" t="s">
        <v>896</v>
      </c>
      <c r="I257" s="475"/>
      <c r="J257" s="476"/>
    </row>
    <row r="258" spans="1:10" x14ac:dyDescent="0.2">
      <c r="A258" s="388" t="s">
        <v>897</v>
      </c>
      <c r="B258" s="388" t="s">
        <v>307</v>
      </c>
      <c r="C258" s="388" t="s">
        <v>484</v>
      </c>
      <c r="F258" s="389">
        <v>1239672.1299999999</v>
      </c>
      <c r="G258" s="389">
        <v>-1239672.1299999999</v>
      </c>
      <c r="H258" s="390" t="s">
        <v>1054</v>
      </c>
    </row>
    <row r="259" spans="1:10" x14ac:dyDescent="0.2">
      <c r="A259" s="88" t="s">
        <v>897</v>
      </c>
      <c r="B259" s="88" t="s">
        <v>307</v>
      </c>
      <c r="C259" s="88" t="s">
        <v>308</v>
      </c>
      <c r="D259" s="89"/>
      <c r="E259" s="89"/>
      <c r="F259" s="89">
        <v>1239672.1299999999</v>
      </c>
      <c r="G259" s="89">
        <v>-1239672.1299999999</v>
      </c>
      <c r="H259" s="90" t="s">
        <v>898</v>
      </c>
      <c r="I259" s="91"/>
    </row>
    <row r="260" spans="1:10" x14ac:dyDescent="0.2">
      <c r="A260" s="88" t="s">
        <v>897</v>
      </c>
      <c r="B260" s="88" t="s">
        <v>343</v>
      </c>
      <c r="C260" s="88" t="s">
        <v>308</v>
      </c>
      <c r="D260" s="89"/>
      <c r="E260" s="89"/>
      <c r="F260" s="89">
        <v>1239672.1299999999</v>
      </c>
      <c r="G260" s="89">
        <v>-1239672.1299999999</v>
      </c>
      <c r="H260" s="90" t="s">
        <v>899</v>
      </c>
      <c r="I260" s="91"/>
    </row>
    <row r="261" spans="1:10" x14ac:dyDescent="0.2">
      <c r="A261" s="388" t="s">
        <v>900</v>
      </c>
      <c r="B261" s="388" t="s">
        <v>307</v>
      </c>
      <c r="C261" s="388" t="s">
        <v>307</v>
      </c>
      <c r="E261" s="389">
        <v>5940831</v>
      </c>
      <c r="G261" s="389">
        <v>5940831</v>
      </c>
      <c r="H261" s="390" t="s">
        <v>1040</v>
      </c>
    </row>
    <row r="262" spans="1:10" x14ac:dyDescent="0.2">
      <c r="A262" s="388" t="s">
        <v>900</v>
      </c>
      <c r="B262" s="388" t="s">
        <v>307</v>
      </c>
      <c r="C262" s="388" t="s">
        <v>883</v>
      </c>
      <c r="E262" s="389">
        <v>567000</v>
      </c>
      <c r="G262" s="389">
        <v>567000</v>
      </c>
      <c r="H262" s="390" t="s">
        <v>1041</v>
      </c>
    </row>
    <row r="263" spans="1:10" x14ac:dyDescent="0.2">
      <c r="A263" s="388" t="s">
        <v>900</v>
      </c>
      <c r="B263" s="388" t="s">
        <v>307</v>
      </c>
      <c r="C263" s="388" t="s">
        <v>859</v>
      </c>
      <c r="E263" s="389">
        <v>1296863</v>
      </c>
      <c r="G263" s="389">
        <v>1296863</v>
      </c>
      <c r="H263" s="390" t="s">
        <v>1046</v>
      </c>
    </row>
    <row r="264" spans="1:10" x14ac:dyDescent="0.2">
      <c r="A264" s="88" t="s">
        <v>900</v>
      </c>
      <c r="B264" s="88" t="s">
        <v>307</v>
      </c>
      <c r="C264" s="88" t="s">
        <v>308</v>
      </c>
      <c r="D264" s="89"/>
      <c r="E264" s="89">
        <v>7804694</v>
      </c>
      <c r="F264" s="89"/>
      <c r="G264" s="89">
        <v>7804694</v>
      </c>
      <c r="H264" s="90" t="s">
        <v>901</v>
      </c>
      <c r="I264" s="91"/>
    </row>
    <row r="265" spans="1:10" x14ac:dyDescent="0.2">
      <c r="A265" s="388" t="s">
        <v>900</v>
      </c>
      <c r="B265" s="388" t="s">
        <v>319</v>
      </c>
      <c r="C265" s="388" t="s">
        <v>484</v>
      </c>
      <c r="E265" s="389">
        <v>1309841</v>
      </c>
      <c r="G265" s="389">
        <v>1309841</v>
      </c>
      <c r="H265" s="390" t="s">
        <v>1054</v>
      </c>
    </row>
    <row r="266" spans="1:10" x14ac:dyDescent="0.2">
      <c r="A266" s="88" t="s">
        <v>900</v>
      </c>
      <c r="B266" s="88" t="s">
        <v>319</v>
      </c>
      <c r="C266" s="88" t="s">
        <v>308</v>
      </c>
      <c r="D266" s="89"/>
      <c r="E266" s="89">
        <v>1309841</v>
      </c>
      <c r="F266" s="89"/>
      <c r="G266" s="89">
        <v>1309841</v>
      </c>
      <c r="H266" s="90" t="s">
        <v>902</v>
      </c>
      <c r="I266" s="91"/>
    </row>
    <row r="267" spans="1:10" x14ac:dyDescent="0.2">
      <c r="A267" s="388" t="s">
        <v>900</v>
      </c>
      <c r="B267" s="388" t="s">
        <v>347</v>
      </c>
      <c r="C267" s="388" t="s">
        <v>484</v>
      </c>
      <c r="E267" s="389">
        <v>225785.03</v>
      </c>
      <c r="G267" s="389">
        <v>225785.03</v>
      </c>
      <c r="H267" s="390" t="s">
        <v>1054</v>
      </c>
    </row>
    <row r="268" spans="1:10" x14ac:dyDescent="0.2">
      <c r="A268" s="88" t="s">
        <v>900</v>
      </c>
      <c r="B268" s="88" t="s">
        <v>347</v>
      </c>
      <c r="C268" s="88" t="s">
        <v>308</v>
      </c>
      <c r="D268" s="89"/>
      <c r="E268" s="89">
        <v>225785.03</v>
      </c>
      <c r="F268" s="89"/>
      <c r="G268" s="89">
        <v>225785.03</v>
      </c>
      <c r="H268" s="90" t="s">
        <v>903</v>
      </c>
      <c r="I268" s="91"/>
    </row>
    <row r="269" spans="1:10" x14ac:dyDescent="0.2">
      <c r="A269" s="388" t="s">
        <v>900</v>
      </c>
      <c r="B269" s="388" t="s">
        <v>822</v>
      </c>
      <c r="C269" s="388" t="s">
        <v>484</v>
      </c>
      <c r="E269" s="389">
        <v>57867.94</v>
      </c>
      <c r="G269" s="389">
        <v>57867.94</v>
      </c>
      <c r="H269" s="390" t="s">
        <v>1054</v>
      </c>
    </row>
    <row r="270" spans="1:10" x14ac:dyDescent="0.2">
      <c r="A270" s="88" t="s">
        <v>900</v>
      </c>
      <c r="B270" s="88" t="s">
        <v>822</v>
      </c>
      <c r="C270" s="88" t="s">
        <v>308</v>
      </c>
      <c r="D270" s="89"/>
      <c r="E270" s="89">
        <v>57867.94</v>
      </c>
      <c r="F270" s="89"/>
      <c r="G270" s="89">
        <v>57867.94</v>
      </c>
      <c r="H270" s="90" t="s">
        <v>731</v>
      </c>
      <c r="I270" s="91"/>
    </row>
    <row r="271" spans="1:10" ht="13.5" thickBot="1" x14ac:dyDescent="0.25">
      <c r="A271" s="88" t="s">
        <v>900</v>
      </c>
      <c r="B271" s="88" t="s">
        <v>343</v>
      </c>
      <c r="C271" s="88" t="s">
        <v>308</v>
      </c>
      <c r="D271" s="89"/>
      <c r="E271" s="89">
        <v>9398187.9700000007</v>
      </c>
      <c r="F271" s="89"/>
      <c r="G271" s="89">
        <v>9398187.9700000007</v>
      </c>
      <c r="H271" s="90" t="s">
        <v>904</v>
      </c>
      <c r="I271" s="91"/>
    </row>
    <row r="272" spans="1:10" x14ac:dyDescent="0.2">
      <c r="A272" s="467" t="s">
        <v>905</v>
      </c>
      <c r="B272" s="468" t="s">
        <v>307</v>
      </c>
      <c r="C272" s="468" t="s">
        <v>484</v>
      </c>
      <c r="D272" s="471"/>
      <c r="E272" s="471"/>
      <c r="F272" s="469">
        <v>218385.19</v>
      </c>
      <c r="G272" s="469">
        <v>-218385.19</v>
      </c>
      <c r="H272" s="592" t="s">
        <v>1054</v>
      </c>
    </row>
    <row r="273" spans="1:12" x14ac:dyDescent="0.2">
      <c r="A273" s="461" t="s">
        <v>905</v>
      </c>
      <c r="B273" s="88" t="s">
        <v>307</v>
      </c>
      <c r="C273" s="88" t="s">
        <v>308</v>
      </c>
      <c r="D273" s="89"/>
      <c r="E273" s="89"/>
      <c r="F273" s="89">
        <v>218385.19</v>
      </c>
      <c r="G273" s="89">
        <v>-218385.19</v>
      </c>
      <c r="H273" s="590" t="s">
        <v>732</v>
      </c>
      <c r="I273" s="91"/>
    </row>
    <row r="274" spans="1:12" x14ac:dyDescent="0.2">
      <c r="A274" s="473" t="s">
        <v>905</v>
      </c>
      <c r="B274" s="388" t="s">
        <v>319</v>
      </c>
      <c r="C274" s="388" t="s">
        <v>484</v>
      </c>
      <c r="F274" s="389">
        <v>189715</v>
      </c>
      <c r="G274" s="389">
        <v>-189715</v>
      </c>
      <c r="H274" s="593" t="s">
        <v>1054</v>
      </c>
    </row>
    <row r="275" spans="1:12" x14ac:dyDescent="0.2">
      <c r="A275" s="461" t="s">
        <v>905</v>
      </c>
      <c r="B275" s="88" t="s">
        <v>319</v>
      </c>
      <c r="C275" s="88" t="s">
        <v>308</v>
      </c>
      <c r="D275" s="89"/>
      <c r="E275" s="89"/>
      <c r="F275" s="89">
        <v>189715</v>
      </c>
      <c r="G275" s="89">
        <v>-189715</v>
      </c>
      <c r="H275" s="590" t="s">
        <v>733</v>
      </c>
      <c r="I275" s="91"/>
    </row>
    <row r="276" spans="1:12" x14ac:dyDescent="0.2">
      <c r="A276" s="461" t="s">
        <v>905</v>
      </c>
      <c r="B276" s="88" t="s">
        <v>343</v>
      </c>
      <c r="C276" s="88" t="s">
        <v>308</v>
      </c>
      <c r="D276" s="89"/>
      <c r="E276" s="89"/>
      <c r="F276" s="89">
        <v>408100.19</v>
      </c>
      <c r="G276" s="402">
        <v>-408100.19</v>
      </c>
      <c r="H276" s="590" t="s">
        <v>908</v>
      </c>
      <c r="I276" s="91"/>
    </row>
    <row r="277" spans="1:12" x14ac:dyDescent="0.2">
      <c r="A277" s="473" t="s">
        <v>909</v>
      </c>
      <c r="B277" s="388" t="s">
        <v>307</v>
      </c>
      <c r="C277" s="388" t="s">
        <v>484</v>
      </c>
      <c r="E277" s="389">
        <v>3660368.72</v>
      </c>
      <c r="G277" s="389">
        <v>3660368.72</v>
      </c>
      <c r="H277" s="593" t="s">
        <v>1054</v>
      </c>
      <c r="J277" t="s">
        <v>6599</v>
      </c>
    </row>
    <row r="278" spans="1:12" x14ac:dyDescent="0.2">
      <c r="A278" s="461" t="s">
        <v>909</v>
      </c>
      <c r="B278" s="88" t="s">
        <v>307</v>
      </c>
      <c r="C278" s="88" t="s">
        <v>308</v>
      </c>
      <c r="D278" s="89"/>
      <c r="E278" s="89">
        <v>3660368.72</v>
      </c>
      <c r="F278" s="89"/>
      <c r="G278" s="89">
        <v>3660368.72</v>
      </c>
      <c r="H278" s="590" t="s">
        <v>910</v>
      </c>
      <c r="I278" s="91"/>
      <c r="J278" s="489" t="s">
        <v>1124</v>
      </c>
      <c r="K278" t="s">
        <v>5954</v>
      </c>
      <c r="L278" t="s">
        <v>1125</v>
      </c>
    </row>
    <row r="279" spans="1:12" x14ac:dyDescent="0.2">
      <c r="A279" s="473" t="s">
        <v>909</v>
      </c>
      <c r="B279" s="388" t="s">
        <v>319</v>
      </c>
      <c r="C279" s="388" t="s">
        <v>484</v>
      </c>
      <c r="E279" s="389">
        <v>961941</v>
      </c>
      <c r="G279" s="389">
        <v>961941</v>
      </c>
      <c r="H279" s="593" t="s">
        <v>1054</v>
      </c>
      <c r="I279">
        <v>5</v>
      </c>
      <c r="J279" s="601">
        <f>-E278</f>
        <v>-3660368.72</v>
      </c>
      <c r="K279" s="94">
        <f>-E280-E284</f>
        <v>-1092084.1299999999</v>
      </c>
      <c r="L279" s="94">
        <f>-E282</f>
        <v>-2383418.6800000002</v>
      </c>
    </row>
    <row r="280" spans="1:12" x14ac:dyDescent="0.2">
      <c r="A280" s="461" t="s">
        <v>909</v>
      </c>
      <c r="B280" s="88" t="s">
        <v>319</v>
      </c>
      <c r="C280" s="88" t="s">
        <v>308</v>
      </c>
      <c r="D280" s="89"/>
      <c r="E280" s="89">
        <v>961941</v>
      </c>
      <c r="F280" s="89"/>
      <c r="G280" s="89">
        <v>961941</v>
      </c>
      <c r="H280" s="590" t="s">
        <v>911</v>
      </c>
      <c r="I280">
        <v>6</v>
      </c>
      <c r="J280" s="863">
        <f>F577</f>
        <v>3649524.43</v>
      </c>
      <c r="K280" s="374">
        <f>F579+F583</f>
        <v>1186877.26</v>
      </c>
      <c r="L280" s="374">
        <f>F581</f>
        <v>2404818.58</v>
      </c>
    </row>
    <row r="281" spans="1:12" x14ac:dyDescent="0.2">
      <c r="A281" s="473" t="s">
        <v>909</v>
      </c>
      <c r="B281" s="388" t="s">
        <v>347</v>
      </c>
      <c r="C281" s="388" t="s">
        <v>484</v>
      </c>
      <c r="E281" s="389">
        <v>2383418.6800000002</v>
      </c>
      <c r="G281" s="389">
        <v>2383418.6800000002</v>
      </c>
      <c r="H281" s="593" t="s">
        <v>1054</v>
      </c>
      <c r="J281" s="94">
        <f>SUM(J279:J280)</f>
        <v>-10844.290000000037</v>
      </c>
      <c r="K281" s="94">
        <f>SUM(K279:K280)</f>
        <v>94793.130000000121</v>
      </c>
      <c r="L281" s="94">
        <f>SUM(L279:L280)</f>
        <v>21399.899999999907</v>
      </c>
    </row>
    <row r="282" spans="1:12" x14ac:dyDescent="0.2">
      <c r="A282" s="461" t="s">
        <v>909</v>
      </c>
      <c r="B282" s="88" t="s">
        <v>347</v>
      </c>
      <c r="C282" s="88" t="s">
        <v>308</v>
      </c>
      <c r="D282" s="89"/>
      <c r="E282" s="89">
        <v>2383418.6800000002</v>
      </c>
      <c r="F282" s="89"/>
      <c r="G282" s="89">
        <v>2383418.6800000002</v>
      </c>
      <c r="H282" s="590" t="s">
        <v>614</v>
      </c>
      <c r="I282" s="91"/>
    </row>
    <row r="283" spans="1:12" x14ac:dyDescent="0.2">
      <c r="A283" s="473" t="s">
        <v>909</v>
      </c>
      <c r="B283" s="388" t="s">
        <v>822</v>
      </c>
      <c r="C283" s="388" t="s">
        <v>484</v>
      </c>
      <c r="E283" s="389">
        <v>130143.13</v>
      </c>
      <c r="G283" s="389">
        <v>130143.13</v>
      </c>
      <c r="H283" s="593" t="s">
        <v>1054</v>
      </c>
    </row>
    <row r="284" spans="1:12" x14ac:dyDescent="0.2">
      <c r="A284" s="461" t="s">
        <v>909</v>
      </c>
      <c r="B284" s="88" t="s">
        <v>822</v>
      </c>
      <c r="C284" s="88" t="s">
        <v>308</v>
      </c>
      <c r="D284" s="89"/>
      <c r="E284" s="89">
        <v>130143.13</v>
      </c>
      <c r="F284" s="89"/>
      <c r="G284" s="89">
        <v>130143.13</v>
      </c>
      <c r="H284" s="590" t="s">
        <v>1092</v>
      </c>
      <c r="I284" s="91"/>
    </row>
    <row r="285" spans="1:12" x14ac:dyDescent="0.2">
      <c r="A285" s="461" t="s">
        <v>909</v>
      </c>
      <c r="B285" s="88" t="s">
        <v>343</v>
      </c>
      <c r="C285" s="88" t="s">
        <v>308</v>
      </c>
      <c r="D285" s="89"/>
      <c r="E285" s="89">
        <v>7135871.5300000003</v>
      </c>
      <c r="F285" s="89"/>
      <c r="G285" s="89">
        <v>7135871.5300000003</v>
      </c>
      <c r="H285" s="590" t="s">
        <v>912</v>
      </c>
      <c r="I285" s="547">
        <f>G289</f>
        <v>-147771.96</v>
      </c>
      <c r="J285" t="s">
        <v>5959</v>
      </c>
    </row>
    <row r="286" spans="1:12" x14ac:dyDescent="0.2">
      <c r="A286" s="473" t="s">
        <v>913</v>
      </c>
      <c r="B286" s="388" t="s">
        <v>307</v>
      </c>
      <c r="C286" s="388" t="s">
        <v>484</v>
      </c>
      <c r="F286" s="389">
        <v>226942.86</v>
      </c>
      <c r="G286" s="389">
        <v>-226942.86</v>
      </c>
      <c r="H286" s="593" t="s">
        <v>1054</v>
      </c>
      <c r="I286" s="91"/>
    </row>
    <row r="287" spans="1:12" x14ac:dyDescent="0.2">
      <c r="A287" s="461" t="s">
        <v>913</v>
      </c>
      <c r="B287" s="88" t="s">
        <v>307</v>
      </c>
      <c r="C287" s="88" t="s">
        <v>308</v>
      </c>
      <c r="D287" s="89"/>
      <c r="E287" s="89"/>
      <c r="F287" s="89">
        <v>226942.86</v>
      </c>
      <c r="G287" s="402">
        <v>-226942.86</v>
      </c>
      <c r="H287" s="590" t="s">
        <v>4676</v>
      </c>
    </row>
    <row r="288" spans="1:12" x14ac:dyDescent="0.2">
      <c r="A288" s="473" t="s">
        <v>913</v>
      </c>
      <c r="B288" s="388" t="s">
        <v>319</v>
      </c>
      <c r="C288" s="388" t="s">
        <v>484</v>
      </c>
      <c r="F288" s="389">
        <v>147771.96</v>
      </c>
      <c r="G288" s="389">
        <v>-147771.96</v>
      </c>
      <c r="H288" s="593" t="s">
        <v>1054</v>
      </c>
      <c r="I288" s="404">
        <f>G276+G287</f>
        <v>-635043.05000000005</v>
      </c>
      <c r="J288" t="s">
        <v>5960</v>
      </c>
    </row>
    <row r="289" spans="1:9" x14ac:dyDescent="0.2">
      <c r="A289" s="461" t="s">
        <v>913</v>
      </c>
      <c r="B289" s="88" t="s">
        <v>319</v>
      </c>
      <c r="C289" s="88" t="s">
        <v>308</v>
      </c>
      <c r="D289" s="89"/>
      <c r="E289" s="89"/>
      <c r="F289" s="89">
        <v>147771.96</v>
      </c>
      <c r="G289" s="658">
        <v>-147771.96</v>
      </c>
      <c r="H289" s="590" t="s">
        <v>4677</v>
      </c>
      <c r="I289" s="91"/>
    </row>
    <row r="290" spans="1:9" ht="13.5" thickBot="1" x14ac:dyDescent="0.25">
      <c r="A290" s="463" t="s">
        <v>913</v>
      </c>
      <c r="B290" s="464" t="s">
        <v>343</v>
      </c>
      <c r="C290" s="464" t="s">
        <v>308</v>
      </c>
      <c r="D290" s="465"/>
      <c r="E290" s="465"/>
      <c r="F290" s="465">
        <v>374714.82</v>
      </c>
      <c r="G290" s="465">
        <v>-374714.82</v>
      </c>
      <c r="H290" s="591" t="s">
        <v>915</v>
      </c>
      <c r="I290" s="91"/>
    </row>
    <row r="291" spans="1:9" x14ac:dyDescent="0.2">
      <c r="A291" s="388" t="s">
        <v>919</v>
      </c>
      <c r="B291" s="388" t="s">
        <v>307</v>
      </c>
      <c r="C291" s="388" t="s">
        <v>484</v>
      </c>
      <c r="E291" s="389">
        <v>709982.76</v>
      </c>
      <c r="G291" s="389">
        <v>709982.76</v>
      </c>
      <c r="H291" s="390" t="s">
        <v>1054</v>
      </c>
    </row>
    <row r="292" spans="1:9" x14ac:dyDescent="0.2">
      <c r="A292" s="88" t="s">
        <v>919</v>
      </c>
      <c r="B292" s="88" t="s">
        <v>307</v>
      </c>
      <c r="C292" s="88" t="s">
        <v>308</v>
      </c>
      <c r="D292" s="89"/>
      <c r="E292" s="89">
        <v>709982.76</v>
      </c>
      <c r="F292" s="89"/>
      <c r="G292" s="89">
        <v>709982.76</v>
      </c>
      <c r="H292" s="90" t="s">
        <v>935</v>
      </c>
      <c r="I292" s="91"/>
    </row>
    <row r="293" spans="1:9" x14ac:dyDescent="0.2">
      <c r="A293" s="388" t="s">
        <v>919</v>
      </c>
      <c r="B293" s="388" t="s">
        <v>364</v>
      </c>
      <c r="C293" s="388" t="s">
        <v>883</v>
      </c>
      <c r="E293" s="389">
        <v>7757</v>
      </c>
      <c r="G293" s="389">
        <v>7757</v>
      </c>
      <c r="H293" s="390" t="s">
        <v>1041</v>
      </c>
    </row>
    <row r="294" spans="1:9" x14ac:dyDescent="0.2">
      <c r="A294" s="388" t="s">
        <v>919</v>
      </c>
      <c r="B294" s="388" t="s">
        <v>364</v>
      </c>
      <c r="C294" s="388" t="s">
        <v>347</v>
      </c>
      <c r="E294" s="389">
        <v>11852.63</v>
      </c>
      <c r="G294" s="389">
        <v>11852.63</v>
      </c>
      <c r="H294" s="390" t="s">
        <v>1042</v>
      </c>
    </row>
    <row r="295" spans="1:9" x14ac:dyDescent="0.2">
      <c r="A295" s="388" t="s">
        <v>919</v>
      </c>
      <c r="B295" s="388" t="s">
        <v>364</v>
      </c>
      <c r="C295" s="388" t="s">
        <v>1047</v>
      </c>
      <c r="E295" s="389">
        <v>3859.9</v>
      </c>
      <c r="G295" s="389">
        <v>3859.9</v>
      </c>
      <c r="H295" s="390" t="s">
        <v>1048</v>
      </c>
    </row>
    <row r="296" spans="1:9" x14ac:dyDescent="0.2">
      <c r="A296" s="388" t="s">
        <v>919</v>
      </c>
      <c r="B296" s="388" t="s">
        <v>364</v>
      </c>
      <c r="C296" s="388" t="s">
        <v>484</v>
      </c>
      <c r="E296" s="389">
        <v>506333.79</v>
      </c>
      <c r="G296" s="389">
        <v>506333.79</v>
      </c>
      <c r="H296" s="390" t="s">
        <v>1054</v>
      </c>
    </row>
    <row r="297" spans="1:9" x14ac:dyDescent="0.2">
      <c r="A297" s="88" t="s">
        <v>919</v>
      </c>
      <c r="B297" s="88" t="s">
        <v>364</v>
      </c>
      <c r="C297" s="88" t="s">
        <v>308</v>
      </c>
      <c r="D297" s="89"/>
      <c r="E297" s="89">
        <v>529803.31999999995</v>
      </c>
      <c r="F297" s="89"/>
      <c r="G297" s="89">
        <v>529803.31999999995</v>
      </c>
      <c r="H297" s="90" t="s">
        <v>936</v>
      </c>
      <c r="I297" s="91"/>
    </row>
    <row r="298" spans="1:9" x14ac:dyDescent="0.2">
      <c r="A298" s="388" t="s">
        <v>919</v>
      </c>
      <c r="B298" s="388" t="s">
        <v>380</v>
      </c>
      <c r="C298" s="388" t="s">
        <v>484</v>
      </c>
      <c r="E298" s="389">
        <v>72419</v>
      </c>
      <c r="G298" s="389">
        <v>72419</v>
      </c>
      <c r="H298" s="390" t="s">
        <v>1054</v>
      </c>
    </row>
    <row r="299" spans="1:9" x14ac:dyDescent="0.2">
      <c r="A299" s="88" t="s">
        <v>919</v>
      </c>
      <c r="B299" s="88" t="s">
        <v>380</v>
      </c>
      <c r="C299" s="88" t="s">
        <v>308</v>
      </c>
      <c r="D299" s="89"/>
      <c r="E299" s="89">
        <v>72419</v>
      </c>
      <c r="F299" s="89"/>
      <c r="G299" s="89">
        <v>72419</v>
      </c>
      <c r="H299" s="90" t="s">
        <v>1297</v>
      </c>
      <c r="I299" s="91"/>
    </row>
    <row r="300" spans="1:9" x14ac:dyDescent="0.2">
      <c r="A300" s="388" t="s">
        <v>919</v>
      </c>
      <c r="B300" s="388" t="s">
        <v>1298</v>
      </c>
      <c r="C300" s="388" t="s">
        <v>484</v>
      </c>
      <c r="E300" s="389">
        <v>165048</v>
      </c>
      <c r="G300" s="389">
        <v>165048</v>
      </c>
      <c r="H300" s="390" t="s">
        <v>1054</v>
      </c>
    </row>
    <row r="301" spans="1:9" x14ac:dyDescent="0.2">
      <c r="A301" s="88" t="s">
        <v>919</v>
      </c>
      <c r="B301" s="88" t="s">
        <v>1298</v>
      </c>
      <c r="C301" s="88" t="s">
        <v>308</v>
      </c>
      <c r="D301" s="89"/>
      <c r="E301" s="89">
        <v>165048</v>
      </c>
      <c r="F301" s="89"/>
      <c r="G301" s="89">
        <v>165048</v>
      </c>
      <c r="H301" s="90" t="s">
        <v>5369</v>
      </c>
      <c r="I301" s="91"/>
    </row>
    <row r="302" spans="1:9" x14ac:dyDescent="0.2">
      <c r="A302" s="388" t="s">
        <v>919</v>
      </c>
      <c r="B302" s="388" t="s">
        <v>347</v>
      </c>
      <c r="C302" s="388" t="s">
        <v>307</v>
      </c>
      <c r="E302" s="389">
        <v>1732612.53</v>
      </c>
      <c r="G302" s="389">
        <v>1732612.53</v>
      </c>
      <c r="H302" s="390" t="s">
        <v>1040</v>
      </c>
    </row>
    <row r="303" spans="1:9" x14ac:dyDescent="0.2">
      <c r="A303" s="388" t="s">
        <v>919</v>
      </c>
      <c r="B303" s="388" t="s">
        <v>347</v>
      </c>
      <c r="C303" s="388" t="s">
        <v>883</v>
      </c>
      <c r="E303" s="389">
        <v>351750.5</v>
      </c>
      <c r="G303" s="389">
        <v>351750.5</v>
      </c>
      <c r="H303" s="390" t="s">
        <v>1041</v>
      </c>
    </row>
    <row r="304" spans="1:9" x14ac:dyDescent="0.2">
      <c r="A304" s="388" t="s">
        <v>919</v>
      </c>
      <c r="B304" s="388" t="s">
        <v>347</v>
      </c>
      <c r="C304" s="388" t="s">
        <v>347</v>
      </c>
      <c r="E304" s="389">
        <v>636.9</v>
      </c>
      <c r="G304" s="389">
        <v>636.9</v>
      </c>
      <c r="H304" s="390" t="s">
        <v>1042</v>
      </c>
    </row>
    <row r="305" spans="1:9" x14ac:dyDescent="0.2">
      <c r="A305" s="388" t="s">
        <v>919</v>
      </c>
      <c r="B305" s="388" t="s">
        <v>347</v>
      </c>
      <c r="C305" s="388" t="s">
        <v>1043</v>
      </c>
      <c r="E305" s="389">
        <v>1192</v>
      </c>
      <c r="G305" s="389">
        <v>1192</v>
      </c>
      <c r="H305" s="390" t="s">
        <v>1044</v>
      </c>
    </row>
    <row r="306" spans="1:9" x14ac:dyDescent="0.2">
      <c r="A306" s="88" t="s">
        <v>919</v>
      </c>
      <c r="B306" s="88" t="s">
        <v>347</v>
      </c>
      <c r="C306" s="88" t="s">
        <v>308</v>
      </c>
      <c r="D306" s="89"/>
      <c r="E306" s="89">
        <v>2086191.93</v>
      </c>
      <c r="F306" s="89"/>
      <c r="G306" s="89">
        <v>2086191.93</v>
      </c>
      <c r="H306" s="90" t="s">
        <v>735</v>
      </c>
      <c r="I306" s="136">
        <f>G302+G308+G314+G317</f>
        <v>2502083.5300000003</v>
      </c>
    </row>
    <row r="307" spans="1:9" x14ac:dyDescent="0.2">
      <c r="A307" s="388" t="s">
        <v>919</v>
      </c>
      <c r="B307" s="388" t="s">
        <v>394</v>
      </c>
      <c r="C307" s="388" t="s">
        <v>307</v>
      </c>
      <c r="E307" s="389">
        <v>758417</v>
      </c>
      <c r="G307" s="389">
        <v>758417</v>
      </c>
      <c r="H307" s="390" t="s">
        <v>1040</v>
      </c>
    </row>
    <row r="308" spans="1:9" x14ac:dyDescent="0.2">
      <c r="A308" s="88" t="s">
        <v>919</v>
      </c>
      <c r="B308" s="88" t="s">
        <v>394</v>
      </c>
      <c r="C308" s="88" t="s">
        <v>308</v>
      </c>
      <c r="D308" s="89"/>
      <c r="E308" s="89">
        <v>758417</v>
      </c>
      <c r="F308" s="89"/>
      <c r="G308" s="89">
        <v>758417</v>
      </c>
      <c r="H308" s="90" t="s">
        <v>736</v>
      </c>
      <c r="I308" s="91"/>
    </row>
    <row r="309" spans="1:9" x14ac:dyDescent="0.2">
      <c r="A309" s="388" t="s">
        <v>919</v>
      </c>
      <c r="B309" s="388" t="s">
        <v>576</v>
      </c>
      <c r="C309" s="388" t="s">
        <v>307</v>
      </c>
      <c r="E309" s="389">
        <v>124000</v>
      </c>
      <c r="G309" s="389">
        <v>124000</v>
      </c>
      <c r="H309" s="390" t="s">
        <v>1040</v>
      </c>
    </row>
    <row r="310" spans="1:9" x14ac:dyDescent="0.2">
      <c r="A310" s="388" t="s">
        <v>919</v>
      </c>
      <c r="B310" s="388" t="s">
        <v>576</v>
      </c>
      <c r="C310" s="388" t="s">
        <v>883</v>
      </c>
      <c r="E310" s="389">
        <v>54998</v>
      </c>
      <c r="G310" s="389">
        <v>54998</v>
      </c>
      <c r="H310" s="390" t="s">
        <v>1041</v>
      </c>
    </row>
    <row r="311" spans="1:9" x14ac:dyDescent="0.2">
      <c r="A311" s="88" t="s">
        <v>919</v>
      </c>
      <c r="B311" s="88" t="s">
        <v>576</v>
      </c>
      <c r="C311" s="88" t="s">
        <v>308</v>
      </c>
      <c r="D311" s="89"/>
      <c r="E311" s="89">
        <v>178998</v>
      </c>
      <c r="F311" s="89"/>
      <c r="G311" s="89">
        <v>178998</v>
      </c>
      <c r="H311" s="90" t="s">
        <v>5978</v>
      </c>
      <c r="I311" s="91"/>
    </row>
    <row r="312" spans="1:9" x14ac:dyDescent="0.2">
      <c r="A312" s="388" t="s">
        <v>919</v>
      </c>
      <c r="B312" s="388" t="s">
        <v>800</v>
      </c>
      <c r="C312" s="388" t="s">
        <v>307</v>
      </c>
      <c r="E312" s="389">
        <v>70000</v>
      </c>
      <c r="G312" s="389">
        <v>70000</v>
      </c>
      <c r="H312" s="390" t="s">
        <v>1040</v>
      </c>
    </row>
    <row r="313" spans="1:9" x14ac:dyDescent="0.2">
      <c r="A313" s="88" t="s">
        <v>919</v>
      </c>
      <c r="B313" s="88" t="s">
        <v>800</v>
      </c>
      <c r="C313" s="88" t="s">
        <v>308</v>
      </c>
      <c r="D313" s="89"/>
      <c r="E313" s="89">
        <v>70000</v>
      </c>
      <c r="F313" s="89"/>
      <c r="G313" s="89">
        <v>70000</v>
      </c>
      <c r="H313" s="90" t="s">
        <v>738</v>
      </c>
      <c r="I313" s="91"/>
    </row>
    <row r="314" spans="1:9" x14ac:dyDescent="0.2">
      <c r="A314" s="388" t="s">
        <v>919</v>
      </c>
      <c r="B314" s="388" t="s">
        <v>698</v>
      </c>
      <c r="C314" s="388" t="s">
        <v>307</v>
      </c>
      <c r="E314" s="389">
        <v>8379</v>
      </c>
      <c r="G314" s="389">
        <v>8379</v>
      </c>
      <c r="H314" s="390" t="s">
        <v>1040</v>
      </c>
    </row>
    <row r="315" spans="1:9" x14ac:dyDescent="0.2">
      <c r="A315" s="388" t="s">
        <v>919</v>
      </c>
      <c r="B315" s="388" t="s">
        <v>698</v>
      </c>
      <c r="C315" s="388" t="s">
        <v>883</v>
      </c>
      <c r="E315" s="389">
        <v>70</v>
      </c>
      <c r="G315" s="389">
        <v>70</v>
      </c>
      <c r="H315" s="390" t="s">
        <v>1041</v>
      </c>
    </row>
    <row r="316" spans="1:9" x14ac:dyDescent="0.2">
      <c r="A316" s="88" t="s">
        <v>919</v>
      </c>
      <c r="B316" s="88" t="s">
        <v>698</v>
      </c>
      <c r="C316" s="88" t="s">
        <v>308</v>
      </c>
      <c r="D316" s="89"/>
      <c r="E316" s="89">
        <v>8449</v>
      </c>
      <c r="F316" s="89"/>
      <c r="G316" s="89">
        <v>8449</v>
      </c>
      <c r="H316" s="90" t="s">
        <v>739</v>
      </c>
      <c r="I316" s="91"/>
    </row>
    <row r="317" spans="1:9" x14ac:dyDescent="0.2">
      <c r="A317" s="388" t="s">
        <v>919</v>
      </c>
      <c r="B317" s="388" t="s">
        <v>840</v>
      </c>
      <c r="C317" s="388" t="s">
        <v>307</v>
      </c>
      <c r="E317" s="389">
        <v>2675</v>
      </c>
      <c r="G317" s="389">
        <v>2675</v>
      </c>
      <c r="H317" s="390" t="s">
        <v>1040</v>
      </c>
    </row>
    <row r="318" spans="1:9" x14ac:dyDescent="0.2">
      <c r="A318" s="388" t="s">
        <v>919</v>
      </c>
      <c r="B318" s="388" t="s">
        <v>840</v>
      </c>
      <c r="C318" s="388" t="s">
        <v>883</v>
      </c>
      <c r="E318" s="389">
        <v>300</v>
      </c>
      <c r="G318" s="389">
        <v>300</v>
      </c>
      <c r="H318" s="390" t="s">
        <v>1041</v>
      </c>
    </row>
    <row r="319" spans="1:9" x14ac:dyDescent="0.2">
      <c r="A319" s="88" t="s">
        <v>919</v>
      </c>
      <c r="B319" s="88" t="s">
        <v>840</v>
      </c>
      <c r="C319" s="88" t="s">
        <v>308</v>
      </c>
      <c r="D319" s="89"/>
      <c r="E319" s="89">
        <v>2975</v>
      </c>
      <c r="F319" s="89"/>
      <c r="G319" s="89">
        <v>2975</v>
      </c>
      <c r="H319" s="90" t="s">
        <v>740</v>
      </c>
      <c r="I319" s="91"/>
    </row>
    <row r="320" spans="1:9" x14ac:dyDescent="0.2">
      <c r="A320" s="388" t="s">
        <v>919</v>
      </c>
      <c r="B320" s="388" t="s">
        <v>678</v>
      </c>
      <c r="C320" s="388" t="s">
        <v>484</v>
      </c>
      <c r="E320" s="389">
        <v>257696</v>
      </c>
      <c r="F320" s="389">
        <v>250401</v>
      </c>
      <c r="G320" s="389">
        <v>7295</v>
      </c>
      <c r="H320" s="390" t="s">
        <v>1054</v>
      </c>
    </row>
    <row r="321" spans="1:9" x14ac:dyDescent="0.2">
      <c r="A321" s="88" t="s">
        <v>919</v>
      </c>
      <c r="B321" s="88" t="s">
        <v>678</v>
      </c>
      <c r="C321" s="88" t="s">
        <v>308</v>
      </c>
      <c r="D321" s="89"/>
      <c r="E321" s="89">
        <v>257696</v>
      </c>
      <c r="F321" s="89">
        <v>250401</v>
      </c>
      <c r="G321" s="89">
        <v>7295</v>
      </c>
      <c r="H321" s="90" t="s">
        <v>5465</v>
      </c>
      <c r="I321" s="91"/>
    </row>
    <row r="322" spans="1:9" x14ac:dyDescent="0.2">
      <c r="A322" s="88" t="s">
        <v>919</v>
      </c>
      <c r="B322" s="88" t="s">
        <v>343</v>
      </c>
      <c r="C322" s="88" t="s">
        <v>308</v>
      </c>
      <c r="D322" s="89"/>
      <c r="E322" s="89">
        <v>4839980.01</v>
      </c>
      <c r="F322" s="89">
        <v>250401</v>
      </c>
      <c r="G322" s="89">
        <v>4589579.01</v>
      </c>
      <c r="H322" s="90" t="s">
        <v>937</v>
      </c>
      <c r="I322" s="91"/>
    </row>
    <row r="323" spans="1:9" x14ac:dyDescent="0.2">
      <c r="A323" s="388" t="s">
        <v>938</v>
      </c>
      <c r="B323" s="388" t="s">
        <v>307</v>
      </c>
      <c r="C323" s="388" t="s">
        <v>484</v>
      </c>
      <c r="E323" s="389">
        <v>154490.75</v>
      </c>
      <c r="G323" s="389">
        <v>154490.75</v>
      </c>
      <c r="H323" s="390" t="s">
        <v>1054</v>
      </c>
    </row>
    <row r="324" spans="1:9" x14ac:dyDescent="0.2">
      <c r="A324" s="88" t="s">
        <v>938</v>
      </c>
      <c r="B324" s="88" t="s">
        <v>307</v>
      </c>
      <c r="C324" s="88" t="s">
        <v>308</v>
      </c>
      <c r="D324" s="89"/>
      <c r="E324" s="89">
        <v>154490.75</v>
      </c>
      <c r="F324" s="89"/>
      <c r="G324" s="421">
        <v>154490.75</v>
      </c>
      <c r="H324" s="90" t="s">
        <v>939</v>
      </c>
      <c r="I324" s="91"/>
    </row>
    <row r="325" spans="1:9" x14ac:dyDescent="0.2">
      <c r="A325" s="388" t="s">
        <v>938</v>
      </c>
      <c r="B325" s="388" t="s">
        <v>315</v>
      </c>
      <c r="C325" s="388" t="s">
        <v>484</v>
      </c>
      <c r="E325" s="389">
        <v>89174</v>
      </c>
      <c r="G325" s="389">
        <v>89174</v>
      </c>
      <c r="H325" s="390" t="s">
        <v>1054</v>
      </c>
    </row>
    <row r="326" spans="1:9" x14ac:dyDescent="0.2">
      <c r="A326" s="88" t="s">
        <v>938</v>
      </c>
      <c r="B326" s="88" t="s">
        <v>315</v>
      </c>
      <c r="C326" s="88" t="s">
        <v>308</v>
      </c>
      <c r="D326" s="89"/>
      <c r="E326" s="89">
        <v>89174</v>
      </c>
      <c r="F326" s="89"/>
      <c r="G326" s="421">
        <v>89174</v>
      </c>
      <c r="H326" s="90" t="s">
        <v>946</v>
      </c>
      <c r="I326" s="91"/>
    </row>
    <row r="327" spans="1:9" x14ac:dyDescent="0.2">
      <c r="A327" s="388" t="s">
        <v>938</v>
      </c>
      <c r="B327" s="388" t="s">
        <v>380</v>
      </c>
      <c r="C327" s="388" t="s">
        <v>484</v>
      </c>
      <c r="E327" s="389">
        <v>38163.32</v>
      </c>
      <c r="G327" s="389">
        <v>38163.32</v>
      </c>
      <c r="H327" s="390" t="s">
        <v>1054</v>
      </c>
    </row>
    <row r="328" spans="1:9" x14ac:dyDescent="0.2">
      <c r="A328" s="88" t="s">
        <v>938</v>
      </c>
      <c r="B328" s="88" t="s">
        <v>380</v>
      </c>
      <c r="C328" s="88" t="s">
        <v>308</v>
      </c>
      <c r="D328" s="89"/>
      <c r="E328" s="89">
        <v>38163.32</v>
      </c>
      <c r="F328" s="89"/>
      <c r="G328" s="421">
        <v>38163.32</v>
      </c>
      <c r="H328" s="90" t="s">
        <v>940</v>
      </c>
      <c r="I328" s="91"/>
    </row>
    <row r="329" spans="1:9" x14ac:dyDescent="0.2">
      <c r="A329" s="388" t="s">
        <v>938</v>
      </c>
      <c r="B329" s="388" t="s">
        <v>382</v>
      </c>
      <c r="C329" s="388" t="s">
        <v>484</v>
      </c>
      <c r="E329" s="389">
        <v>144643.5</v>
      </c>
      <c r="G329" s="389">
        <v>144643.5</v>
      </c>
      <c r="H329" s="390" t="s">
        <v>1054</v>
      </c>
    </row>
    <row r="330" spans="1:9" x14ac:dyDescent="0.2">
      <c r="A330" s="88" t="s">
        <v>938</v>
      </c>
      <c r="B330" s="88" t="s">
        <v>382</v>
      </c>
      <c r="C330" s="88" t="s">
        <v>308</v>
      </c>
      <c r="D330" s="89"/>
      <c r="E330" s="89">
        <v>144643.5</v>
      </c>
      <c r="F330" s="89"/>
      <c r="G330" s="421">
        <v>144643.5</v>
      </c>
      <c r="H330" s="90" t="s">
        <v>4678</v>
      </c>
      <c r="I330" s="422">
        <f>G324+G326+G328+G330</f>
        <v>426471.57</v>
      </c>
    </row>
    <row r="331" spans="1:9" x14ac:dyDescent="0.2">
      <c r="A331" s="388" t="s">
        <v>938</v>
      </c>
      <c r="B331" s="388" t="s">
        <v>319</v>
      </c>
      <c r="C331" s="388" t="s">
        <v>484</v>
      </c>
      <c r="E331" s="389">
        <v>414031.2</v>
      </c>
      <c r="G331" s="389">
        <v>414031.2</v>
      </c>
      <c r="H331" s="390" t="s">
        <v>1054</v>
      </c>
    </row>
    <row r="332" spans="1:9" x14ac:dyDescent="0.2">
      <c r="A332" s="88" t="s">
        <v>938</v>
      </c>
      <c r="B332" s="88" t="s">
        <v>319</v>
      </c>
      <c r="C332" s="88" t="s">
        <v>308</v>
      </c>
      <c r="D332" s="89"/>
      <c r="E332" s="89">
        <v>414031.2</v>
      </c>
      <c r="F332" s="89"/>
      <c r="G332" s="429">
        <v>414031.2</v>
      </c>
      <c r="H332" s="90" t="s">
        <v>941</v>
      </c>
      <c r="I332" s="91"/>
    </row>
    <row r="333" spans="1:9" x14ac:dyDescent="0.2">
      <c r="A333" s="388" t="s">
        <v>938</v>
      </c>
      <c r="B333" s="388" t="s">
        <v>326</v>
      </c>
      <c r="C333" s="388" t="s">
        <v>484</v>
      </c>
      <c r="E333" s="389">
        <v>464839</v>
      </c>
      <c r="G333" s="389">
        <v>464839</v>
      </c>
      <c r="H333" s="390" t="s">
        <v>1054</v>
      </c>
    </row>
    <row r="334" spans="1:9" x14ac:dyDescent="0.2">
      <c r="A334" s="88" t="s">
        <v>938</v>
      </c>
      <c r="B334" s="88" t="s">
        <v>326</v>
      </c>
      <c r="C334" s="88" t="s">
        <v>308</v>
      </c>
      <c r="D334" s="89"/>
      <c r="E334" s="89">
        <v>464839</v>
      </c>
      <c r="F334" s="89"/>
      <c r="G334" s="429">
        <v>464839</v>
      </c>
      <c r="H334" s="90" t="s">
        <v>942</v>
      </c>
      <c r="I334" s="430">
        <f>G332+G334</f>
        <v>878870.2</v>
      </c>
    </row>
    <row r="335" spans="1:9" x14ac:dyDescent="0.2">
      <c r="A335" s="388" t="s">
        <v>938</v>
      </c>
      <c r="B335" s="388" t="s">
        <v>347</v>
      </c>
      <c r="C335" s="388" t="s">
        <v>484</v>
      </c>
      <c r="E335" s="389">
        <v>96202.08</v>
      </c>
      <c r="G335" s="389">
        <v>96202.08</v>
      </c>
      <c r="H335" s="390" t="s">
        <v>1054</v>
      </c>
    </row>
    <row r="336" spans="1:9" x14ac:dyDescent="0.2">
      <c r="A336" s="88" t="s">
        <v>938</v>
      </c>
      <c r="B336" s="88" t="s">
        <v>347</v>
      </c>
      <c r="C336" s="88" t="s">
        <v>308</v>
      </c>
      <c r="D336" s="89"/>
      <c r="E336" s="89">
        <v>96202.08</v>
      </c>
      <c r="F336" s="89"/>
      <c r="G336" s="576">
        <v>96202.08</v>
      </c>
      <c r="H336" s="90" t="s">
        <v>943</v>
      </c>
      <c r="I336" s="859">
        <f>G336+G338+G340+G343</f>
        <v>348525.22</v>
      </c>
    </row>
    <row r="337" spans="1:9" x14ac:dyDescent="0.2">
      <c r="A337" s="388" t="s">
        <v>938</v>
      </c>
      <c r="B337" s="388" t="s">
        <v>576</v>
      </c>
      <c r="C337" s="388" t="s">
        <v>484</v>
      </c>
      <c r="E337" s="389">
        <v>31469</v>
      </c>
      <c r="G337" s="389">
        <v>31469</v>
      </c>
      <c r="H337" s="390" t="s">
        <v>1054</v>
      </c>
    </row>
    <row r="338" spans="1:9" x14ac:dyDescent="0.2">
      <c r="A338" s="88" t="s">
        <v>938</v>
      </c>
      <c r="B338" s="88" t="s">
        <v>576</v>
      </c>
      <c r="C338" s="88" t="s">
        <v>308</v>
      </c>
      <c r="D338" s="89"/>
      <c r="E338" s="89">
        <v>31469</v>
      </c>
      <c r="F338" s="89"/>
      <c r="G338" s="576">
        <v>31469</v>
      </c>
      <c r="H338" s="90" t="s">
        <v>4679</v>
      </c>
      <c r="I338" s="91"/>
    </row>
    <row r="339" spans="1:9" x14ac:dyDescent="0.2">
      <c r="A339" s="388" t="s">
        <v>938</v>
      </c>
      <c r="B339" s="388" t="s">
        <v>4680</v>
      </c>
      <c r="C339" s="388" t="s">
        <v>484</v>
      </c>
      <c r="E339" s="389">
        <v>187454.54</v>
      </c>
      <c r="G339" s="389">
        <v>187454.54</v>
      </c>
      <c r="H339" s="390" t="s">
        <v>1054</v>
      </c>
    </row>
    <row r="340" spans="1:9" x14ac:dyDescent="0.2">
      <c r="A340" s="88" t="s">
        <v>938</v>
      </c>
      <c r="B340" s="88" t="s">
        <v>4680</v>
      </c>
      <c r="C340" s="88" t="s">
        <v>308</v>
      </c>
      <c r="D340" s="89"/>
      <c r="E340" s="89">
        <v>187454.54</v>
      </c>
      <c r="F340" s="89"/>
      <c r="G340" s="576">
        <v>187454.54</v>
      </c>
      <c r="H340" s="90" t="s">
        <v>972</v>
      </c>
      <c r="I340" s="91"/>
    </row>
    <row r="341" spans="1:9" x14ac:dyDescent="0.2">
      <c r="A341" s="388" t="s">
        <v>938</v>
      </c>
      <c r="B341" s="388" t="s">
        <v>945</v>
      </c>
      <c r="C341" s="388" t="s">
        <v>859</v>
      </c>
      <c r="E341" s="389">
        <v>3</v>
      </c>
      <c r="G341" s="389">
        <v>3</v>
      </c>
      <c r="H341" s="390" t="s">
        <v>1046</v>
      </c>
    </row>
    <row r="342" spans="1:9" x14ac:dyDescent="0.2">
      <c r="A342" s="388" t="s">
        <v>938</v>
      </c>
      <c r="B342" s="388" t="s">
        <v>945</v>
      </c>
      <c r="C342" s="388" t="s">
        <v>484</v>
      </c>
      <c r="E342" s="389">
        <v>33396.6</v>
      </c>
      <c r="G342" s="389">
        <v>33396.6</v>
      </c>
      <c r="H342" s="390" t="s">
        <v>1054</v>
      </c>
    </row>
    <row r="343" spans="1:9" x14ac:dyDescent="0.2">
      <c r="A343" s="88" t="s">
        <v>938</v>
      </c>
      <c r="B343" s="88" t="s">
        <v>945</v>
      </c>
      <c r="C343" s="88" t="s">
        <v>308</v>
      </c>
      <c r="D343" s="89"/>
      <c r="E343" s="89">
        <v>33399.599999999999</v>
      </c>
      <c r="F343" s="89"/>
      <c r="G343" s="576">
        <v>33399.599999999999</v>
      </c>
      <c r="H343" s="90" t="s">
        <v>974</v>
      </c>
      <c r="I343" s="91"/>
    </row>
    <row r="344" spans="1:9" x14ac:dyDescent="0.2">
      <c r="A344" s="388" t="s">
        <v>938</v>
      </c>
      <c r="B344" s="388" t="s">
        <v>947</v>
      </c>
      <c r="C344" s="388" t="s">
        <v>484</v>
      </c>
      <c r="E344" s="389">
        <v>1427935.6</v>
      </c>
      <c r="G344" s="389">
        <v>1427935.6</v>
      </c>
      <c r="H344" s="390" t="s">
        <v>1054</v>
      </c>
    </row>
    <row r="345" spans="1:9" x14ac:dyDescent="0.2">
      <c r="A345" s="88" t="s">
        <v>938</v>
      </c>
      <c r="B345" s="88" t="s">
        <v>947</v>
      </c>
      <c r="C345" s="88" t="s">
        <v>308</v>
      </c>
      <c r="D345" s="89"/>
      <c r="E345" s="89">
        <v>1427935.6</v>
      </c>
      <c r="F345" s="89"/>
      <c r="G345" s="574">
        <v>1427935.6</v>
      </c>
      <c r="H345" s="90" t="s">
        <v>741</v>
      </c>
      <c r="I345" s="854">
        <f>G345</f>
        <v>1427935.6</v>
      </c>
    </row>
    <row r="346" spans="1:9" x14ac:dyDescent="0.2">
      <c r="A346" s="388" t="s">
        <v>938</v>
      </c>
      <c r="B346" s="388" t="s">
        <v>336</v>
      </c>
      <c r="C346" s="388" t="s">
        <v>484</v>
      </c>
      <c r="E346" s="389">
        <v>1230802.57</v>
      </c>
      <c r="G346" s="389">
        <v>1230802.57</v>
      </c>
      <c r="H346" s="390" t="s">
        <v>1054</v>
      </c>
    </row>
    <row r="347" spans="1:9" x14ac:dyDescent="0.2">
      <c r="A347" s="88" t="s">
        <v>938</v>
      </c>
      <c r="B347" s="88" t="s">
        <v>336</v>
      </c>
      <c r="C347" s="88" t="s">
        <v>308</v>
      </c>
      <c r="D347" s="89"/>
      <c r="E347" s="89">
        <v>1230802.57</v>
      </c>
      <c r="F347" s="89"/>
      <c r="G347" s="857">
        <v>1230802.57</v>
      </c>
      <c r="H347" s="90" t="s">
        <v>4681</v>
      </c>
      <c r="I347" s="858">
        <f>G347+G349</f>
        <v>1463040.22</v>
      </c>
    </row>
    <row r="348" spans="1:9" x14ac:dyDescent="0.2">
      <c r="A348" s="388" t="s">
        <v>938</v>
      </c>
      <c r="B348" s="388" t="s">
        <v>953</v>
      </c>
      <c r="C348" s="388" t="s">
        <v>484</v>
      </c>
      <c r="E348" s="389">
        <v>232237.65</v>
      </c>
      <c r="G348" s="389">
        <v>232237.65</v>
      </c>
      <c r="H348" s="390" t="s">
        <v>1054</v>
      </c>
    </row>
    <row r="349" spans="1:9" x14ac:dyDescent="0.2">
      <c r="A349" s="88" t="s">
        <v>938</v>
      </c>
      <c r="B349" s="88" t="s">
        <v>953</v>
      </c>
      <c r="C349" s="88" t="s">
        <v>308</v>
      </c>
      <c r="D349" s="89"/>
      <c r="E349" s="89">
        <v>232237.65</v>
      </c>
      <c r="F349" s="89"/>
      <c r="G349" s="857">
        <v>232237.65</v>
      </c>
      <c r="H349" s="90" t="s">
        <v>967</v>
      </c>
      <c r="I349" s="91"/>
    </row>
    <row r="350" spans="1:9" x14ac:dyDescent="0.2">
      <c r="A350" s="388" t="s">
        <v>938</v>
      </c>
      <c r="B350" s="388" t="s">
        <v>853</v>
      </c>
      <c r="C350" s="388" t="s">
        <v>484</v>
      </c>
      <c r="E350" s="389">
        <v>161813</v>
      </c>
      <c r="G350" s="389">
        <v>161813</v>
      </c>
      <c r="H350" s="390" t="s">
        <v>1054</v>
      </c>
    </row>
    <row r="351" spans="1:9" x14ac:dyDescent="0.2">
      <c r="A351" s="88" t="s">
        <v>938</v>
      </c>
      <c r="B351" s="88" t="s">
        <v>853</v>
      </c>
      <c r="C351" s="88" t="s">
        <v>308</v>
      </c>
      <c r="D351" s="89"/>
      <c r="E351" s="89">
        <v>161813</v>
      </c>
      <c r="F351" s="89"/>
      <c r="G351" s="855">
        <v>161813</v>
      </c>
      <c r="H351" s="90" t="s">
        <v>970</v>
      </c>
      <c r="I351" s="856">
        <f>G351+G354+G356</f>
        <v>304705.95</v>
      </c>
    </row>
    <row r="352" spans="1:9" x14ac:dyDescent="0.2">
      <c r="A352" s="388" t="s">
        <v>938</v>
      </c>
      <c r="B352" s="388" t="s">
        <v>4684</v>
      </c>
      <c r="C352" s="388" t="s">
        <v>307</v>
      </c>
      <c r="E352" s="389">
        <v>35265.800000000003</v>
      </c>
      <c r="G352" s="389">
        <v>35265.800000000003</v>
      </c>
      <c r="H352" s="390" t="s">
        <v>1040</v>
      </c>
    </row>
    <row r="353" spans="1:9" x14ac:dyDescent="0.2">
      <c r="A353" s="388" t="s">
        <v>938</v>
      </c>
      <c r="B353" s="388" t="s">
        <v>4684</v>
      </c>
      <c r="C353" s="388" t="s">
        <v>484</v>
      </c>
      <c r="E353" s="389">
        <v>30770.9</v>
      </c>
      <c r="G353" s="389">
        <v>30770.9</v>
      </c>
      <c r="H353" s="390" t="s">
        <v>1054</v>
      </c>
    </row>
    <row r="354" spans="1:9" x14ac:dyDescent="0.2">
      <c r="A354" s="88" t="s">
        <v>938</v>
      </c>
      <c r="B354" s="88" t="s">
        <v>4684</v>
      </c>
      <c r="C354" s="88" t="s">
        <v>308</v>
      </c>
      <c r="D354" s="89"/>
      <c r="E354" s="89">
        <v>66036.7</v>
      </c>
      <c r="F354" s="89"/>
      <c r="G354" s="855">
        <v>66036.7</v>
      </c>
      <c r="H354" s="90" t="s">
        <v>950</v>
      </c>
      <c r="I354" s="91"/>
    </row>
    <row r="355" spans="1:9" x14ac:dyDescent="0.2">
      <c r="A355" s="388" t="s">
        <v>938</v>
      </c>
      <c r="B355" s="388" t="s">
        <v>4685</v>
      </c>
      <c r="C355" s="388" t="s">
        <v>484</v>
      </c>
      <c r="E355" s="389">
        <v>76856.25</v>
      </c>
      <c r="G355" s="389">
        <v>76856.25</v>
      </c>
      <c r="H355" s="390" t="s">
        <v>1054</v>
      </c>
    </row>
    <row r="356" spans="1:9" x14ac:dyDescent="0.2">
      <c r="A356" s="88" t="s">
        <v>938</v>
      </c>
      <c r="B356" s="88" t="s">
        <v>4685</v>
      </c>
      <c r="C356" s="88" t="s">
        <v>308</v>
      </c>
      <c r="D356" s="89"/>
      <c r="E356" s="89">
        <v>76856.25</v>
      </c>
      <c r="F356" s="89"/>
      <c r="G356" s="855">
        <v>76856.25</v>
      </c>
      <c r="H356" s="90" t="s">
        <v>951</v>
      </c>
      <c r="I356" s="91"/>
    </row>
    <row r="357" spans="1:9" x14ac:dyDescent="0.2">
      <c r="A357" s="388" t="s">
        <v>938</v>
      </c>
      <c r="B357" s="388" t="s">
        <v>971</v>
      </c>
      <c r="C357" s="388" t="s">
        <v>484</v>
      </c>
      <c r="E357" s="389">
        <v>217921</v>
      </c>
      <c r="G357" s="389">
        <v>217921</v>
      </c>
      <c r="H357" s="390" t="s">
        <v>1054</v>
      </c>
    </row>
    <row r="358" spans="1:9" x14ac:dyDescent="0.2">
      <c r="A358" s="88" t="s">
        <v>938</v>
      </c>
      <c r="B358" s="88" t="s">
        <v>971</v>
      </c>
      <c r="C358" s="88" t="s">
        <v>308</v>
      </c>
      <c r="D358" s="89"/>
      <c r="E358" s="89">
        <v>217921</v>
      </c>
      <c r="F358" s="89"/>
      <c r="G358" s="781">
        <v>217921</v>
      </c>
      <c r="H358" s="90" t="s">
        <v>4686</v>
      </c>
      <c r="I358" s="782">
        <f>G358+G360+G362+G364+G366+G368+G370</f>
        <v>1180785</v>
      </c>
    </row>
    <row r="359" spans="1:9" x14ac:dyDescent="0.2">
      <c r="A359" s="388" t="s">
        <v>938</v>
      </c>
      <c r="B359" s="388" t="s">
        <v>818</v>
      </c>
      <c r="C359" s="388" t="s">
        <v>484</v>
      </c>
      <c r="E359" s="389">
        <v>148400</v>
      </c>
      <c r="G359" s="389">
        <v>148400</v>
      </c>
      <c r="H359" s="390" t="s">
        <v>1054</v>
      </c>
    </row>
    <row r="360" spans="1:9" x14ac:dyDescent="0.2">
      <c r="A360" s="88" t="s">
        <v>938</v>
      </c>
      <c r="B360" s="88" t="s">
        <v>818</v>
      </c>
      <c r="C360" s="88" t="s">
        <v>308</v>
      </c>
      <c r="D360" s="89"/>
      <c r="E360" s="89">
        <v>148400</v>
      </c>
      <c r="F360" s="89"/>
      <c r="G360" s="781">
        <v>148400</v>
      </c>
      <c r="H360" s="90" t="s">
        <v>954</v>
      </c>
      <c r="I360" s="91"/>
    </row>
    <row r="361" spans="1:9" x14ac:dyDescent="0.2">
      <c r="A361" s="388" t="s">
        <v>938</v>
      </c>
      <c r="B361" s="388" t="s">
        <v>4687</v>
      </c>
      <c r="C361" s="388" t="s">
        <v>484</v>
      </c>
      <c r="E361" s="389">
        <v>29524</v>
      </c>
      <c r="G361" s="389">
        <v>29524</v>
      </c>
      <c r="H361" s="390" t="s">
        <v>1054</v>
      </c>
    </row>
    <row r="362" spans="1:9" x14ac:dyDescent="0.2">
      <c r="A362" s="88" t="s">
        <v>938</v>
      </c>
      <c r="B362" s="88" t="s">
        <v>4687</v>
      </c>
      <c r="C362" s="88" t="s">
        <v>308</v>
      </c>
      <c r="D362" s="89"/>
      <c r="E362" s="89">
        <v>29524</v>
      </c>
      <c r="F362" s="89"/>
      <c r="G362" s="781">
        <v>29524</v>
      </c>
      <c r="H362" s="90" t="s">
        <v>956</v>
      </c>
      <c r="I362" s="91"/>
    </row>
    <row r="363" spans="1:9" x14ac:dyDescent="0.2">
      <c r="A363" s="388" t="s">
        <v>938</v>
      </c>
      <c r="B363" s="388" t="s">
        <v>4688</v>
      </c>
      <c r="C363" s="388" t="s">
        <v>484</v>
      </c>
      <c r="E363" s="389">
        <v>266200</v>
      </c>
      <c r="G363" s="389">
        <v>266200</v>
      </c>
      <c r="H363" s="390" t="s">
        <v>1054</v>
      </c>
    </row>
    <row r="364" spans="1:9" x14ac:dyDescent="0.2">
      <c r="A364" s="88" t="s">
        <v>938</v>
      </c>
      <c r="B364" s="88" t="s">
        <v>4688</v>
      </c>
      <c r="C364" s="88" t="s">
        <v>308</v>
      </c>
      <c r="D364" s="89"/>
      <c r="E364" s="89">
        <v>266200</v>
      </c>
      <c r="F364" s="89"/>
      <c r="G364" s="781">
        <v>266200</v>
      </c>
      <c r="H364" s="90" t="s">
        <v>4689</v>
      </c>
      <c r="I364" s="91"/>
    </row>
    <row r="365" spans="1:9" x14ac:dyDescent="0.2">
      <c r="A365" s="388" t="s">
        <v>938</v>
      </c>
      <c r="B365" s="388" t="s">
        <v>828</v>
      </c>
      <c r="C365" s="388" t="s">
        <v>484</v>
      </c>
      <c r="E365" s="389">
        <v>239790</v>
      </c>
      <c r="G365" s="389">
        <v>239790</v>
      </c>
      <c r="H365" s="390" t="s">
        <v>1054</v>
      </c>
    </row>
    <row r="366" spans="1:9" x14ac:dyDescent="0.2">
      <c r="A366" s="88" t="s">
        <v>938</v>
      </c>
      <c r="B366" s="88" t="s">
        <v>828</v>
      </c>
      <c r="C366" s="88" t="s">
        <v>308</v>
      </c>
      <c r="D366" s="89"/>
      <c r="E366" s="89">
        <v>239790</v>
      </c>
      <c r="F366" s="89"/>
      <c r="G366" s="781">
        <v>239790</v>
      </c>
      <c r="H366" s="90" t="s">
        <v>961</v>
      </c>
      <c r="I366" s="91"/>
    </row>
    <row r="367" spans="1:9" x14ac:dyDescent="0.2">
      <c r="A367" s="388" t="s">
        <v>938</v>
      </c>
      <c r="B367" s="388" t="s">
        <v>4690</v>
      </c>
      <c r="C367" s="388" t="s">
        <v>484</v>
      </c>
      <c r="E367" s="389">
        <v>167950</v>
      </c>
      <c r="G367" s="389">
        <v>167950</v>
      </c>
      <c r="H367" s="390" t="s">
        <v>1054</v>
      </c>
    </row>
    <row r="368" spans="1:9" x14ac:dyDescent="0.2">
      <c r="A368" s="88" t="s">
        <v>938</v>
      </c>
      <c r="B368" s="88" t="s">
        <v>4690</v>
      </c>
      <c r="C368" s="88" t="s">
        <v>308</v>
      </c>
      <c r="D368" s="89"/>
      <c r="E368" s="89">
        <v>167950</v>
      </c>
      <c r="F368" s="89"/>
      <c r="G368" s="781">
        <v>167950</v>
      </c>
      <c r="H368" s="90" t="s">
        <v>962</v>
      </c>
      <c r="I368" s="91"/>
    </row>
    <row r="369" spans="1:9" x14ac:dyDescent="0.2">
      <c r="A369" s="388" t="s">
        <v>938</v>
      </c>
      <c r="B369" s="388" t="s">
        <v>4691</v>
      </c>
      <c r="C369" s="388" t="s">
        <v>484</v>
      </c>
      <c r="E369" s="389">
        <v>111000</v>
      </c>
      <c r="G369" s="389">
        <v>111000</v>
      </c>
      <c r="H369" s="390" t="s">
        <v>1054</v>
      </c>
    </row>
    <row r="370" spans="1:9" x14ac:dyDescent="0.2">
      <c r="A370" s="88" t="s">
        <v>938</v>
      </c>
      <c r="B370" s="88" t="s">
        <v>4691</v>
      </c>
      <c r="C370" s="88" t="s">
        <v>308</v>
      </c>
      <c r="D370" s="89"/>
      <c r="E370" s="89">
        <v>111000</v>
      </c>
      <c r="F370" s="89"/>
      <c r="G370" s="781">
        <v>111000</v>
      </c>
      <c r="H370" s="90" t="s">
        <v>963</v>
      </c>
      <c r="I370" s="91"/>
    </row>
    <row r="371" spans="1:9" x14ac:dyDescent="0.2">
      <c r="A371" s="388" t="s">
        <v>938</v>
      </c>
      <c r="B371" s="388" t="s">
        <v>4692</v>
      </c>
      <c r="C371" s="388" t="s">
        <v>947</v>
      </c>
      <c r="E371" s="389">
        <v>1983251</v>
      </c>
      <c r="G371" s="389">
        <v>1983251</v>
      </c>
      <c r="H371" s="390" t="s">
        <v>1093</v>
      </c>
    </row>
    <row r="372" spans="1:9" x14ac:dyDescent="0.2">
      <c r="A372" s="388" t="s">
        <v>938</v>
      </c>
      <c r="B372" s="388" t="s">
        <v>4692</v>
      </c>
      <c r="C372" s="388" t="s">
        <v>330</v>
      </c>
      <c r="E372" s="389">
        <v>6000</v>
      </c>
      <c r="G372" s="389">
        <v>6000</v>
      </c>
      <c r="H372" s="390" t="s">
        <v>1069</v>
      </c>
    </row>
    <row r="373" spans="1:9" x14ac:dyDescent="0.2">
      <c r="A373" s="88" t="s">
        <v>938</v>
      </c>
      <c r="B373" s="88" t="s">
        <v>4692</v>
      </c>
      <c r="C373" s="88" t="s">
        <v>308</v>
      </c>
      <c r="D373" s="89"/>
      <c r="E373" s="89">
        <v>1989251</v>
      </c>
      <c r="F373" s="89"/>
      <c r="G373" s="783">
        <v>1989251</v>
      </c>
      <c r="H373" s="90" t="s">
        <v>4693</v>
      </c>
      <c r="I373" s="784">
        <f>G373</f>
        <v>1989251</v>
      </c>
    </row>
    <row r="374" spans="1:9" x14ac:dyDescent="0.2">
      <c r="A374" s="388" t="s">
        <v>938</v>
      </c>
      <c r="B374" s="388" t="s">
        <v>975</v>
      </c>
      <c r="C374" s="388" t="s">
        <v>484</v>
      </c>
      <c r="E374" s="389">
        <v>6148072</v>
      </c>
      <c r="G374" s="389">
        <v>6148072</v>
      </c>
      <c r="H374" s="390" t="s">
        <v>1054</v>
      </c>
    </row>
    <row r="375" spans="1:9" x14ac:dyDescent="0.2">
      <c r="A375" s="88" t="s">
        <v>938</v>
      </c>
      <c r="B375" s="88" t="s">
        <v>975</v>
      </c>
      <c r="C375" s="88" t="s">
        <v>308</v>
      </c>
      <c r="D375" s="89"/>
      <c r="E375" s="89">
        <v>6148072</v>
      </c>
      <c r="F375" s="89"/>
      <c r="G375" s="402">
        <v>6148072</v>
      </c>
      <c r="H375" s="90" t="s">
        <v>976</v>
      </c>
      <c r="I375" s="91"/>
    </row>
    <row r="376" spans="1:9" x14ac:dyDescent="0.2">
      <c r="A376" s="388" t="s">
        <v>938</v>
      </c>
      <c r="B376" s="388" t="s">
        <v>998</v>
      </c>
      <c r="C376" s="388" t="s">
        <v>484</v>
      </c>
      <c r="E376" s="389">
        <v>13458</v>
      </c>
      <c r="G376" s="389">
        <v>13458</v>
      </c>
      <c r="H376" s="390" t="s">
        <v>1054</v>
      </c>
    </row>
    <row r="377" spans="1:9" x14ac:dyDescent="0.2">
      <c r="A377" s="88" t="s">
        <v>938</v>
      </c>
      <c r="B377" s="88" t="s">
        <v>998</v>
      </c>
      <c r="C377" s="88" t="s">
        <v>308</v>
      </c>
      <c r="D377" s="89"/>
      <c r="E377" s="89">
        <v>13458</v>
      </c>
      <c r="F377" s="89"/>
      <c r="G377" s="402">
        <v>13458</v>
      </c>
      <c r="H377" s="90" t="s">
        <v>1095</v>
      </c>
      <c r="I377" s="404">
        <f>G375+G377+G379</f>
        <v>6323055</v>
      </c>
    </row>
    <row r="378" spans="1:9" x14ac:dyDescent="0.2">
      <c r="A378" s="388" t="s">
        <v>938</v>
      </c>
      <c r="B378" s="388" t="s">
        <v>977</v>
      </c>
      <c r="C378" s="388" t="s">
        <v>484</v>
      </c>
      <c r="E378" s="389">
        <v>161525</v>
      </c>
      <c r="G378" s="389">
        <v>161525</v>
      </c>
      <c r="H378" s="390" t="s">
        <v>1054</v>
      </c>
    </row>
    <row r="379" spans="1:9" x14ac:dyDescent="0.2">
      <c r="A379" s="88" t="s">
        <v>938</v>
      </c>
      <c r="B379" s="88" t="s">
        <v>977</v>
      </c>
      <c r="C379" s="88" t="s">
        <v>308</v>
      </c>
      <c r="D379" s="89"/>
      <c r="E379" s="89">
        <v>161525</v>
      </c>
      <c r="F379" s="89"/>
      <c r="G379" s="402">
        <v>161525</v>
      </c>
      <c r="H379" s="90" t="s">
        <v>978</v>
      </c>
      <c r="I379" s="91"/>
    </row>
    <row r="380" spans="1:9" x14ac:dyDescent="0.2">
      <c r="A380" s="388" t="s">
        <v>938</v>
      </c>
      <c r="B380" s="388" t="s">
        <v>981</v>
      </c>
      <c r="C380" s="388" t="s">
        <v>484</v>
      </c>
      <c r="E380" s="389">
        <v>1392001</v>
      </c>
      <c r="G380" s="389">
        <v>1392001</v>
      </c>
      <c r="H380" s="390" t="s">
        <v>1054</v>
      </c>
    </row>
    <row r="381" spans="1:9" x14ac:dyDescent="0.2">
      <c r="A381" s="88" t="s">
        <v>938</v>
      </c>
      <c r="B381" s="88" t="s">
        <v>981</v>
      </c>
      <c r="C381" s="88" t="s">
        <v>308</v>
      </c>
      <c r="D381" s="89"/>
      <c r="E381" s="89">
        <v>1392001</v>
      </c>
      <c r="F381" s="89"/>
      <c r="G381" s="571">
        <v>1392001</v>
      </c>
      <c r="H381" s="90" t="s">
        <v>982</v>
      </c>
      <c r="I381" s="91"/>
    </row>
    <row r="382" spans="1:9" x14ac:dyDescent="0.2">
      <c r="A382" s="388" t="s">
        <v>938</v>
      </c>
      <c r="B382" s="388" t="s">
        <v>5370</v>
      </c>
      <c r="C382" s="388" t="s">
        <v>484</v>
      </c>
      <c r="E382" s="389">
        <v>308625</v>
      </c>
      <c r="G382" s="389">
        <v>308625</v>
      </c>
      <c r="H382" s="390" t="s">
        <v>1054</v>
      </c>
    </row>
    <row r="383" spans="1:9" x14ac:dyDescent="0.2">
      <c r="A383" s="88" t="s">
        <v>938</v>
      </c>
      <c r="B383" s="88" t="s">
        <v>5370</v>
      </c>
      <c r="C383" s="88" t="s">
        <v>308</v>
      </c>
      <c r="D383" s="89"/>
      <c r="E383" s="89">
        <v>308625</v>
      </c>
      <c r="F383" s="89"/>
      <c r="G383" s="571">
        <v>308625</v>
      </c>
      <c r="H383" s="90" t="s">
        <v>5371</v>
      </c>
      <c r="I383" s="717">
        <f>G381+G383+G385+G387+G389</f>
        <v>2271480</v>
      </c>
    </row>
    <row r="384" spans="1:9" x14ac:dyDescent="0.2">
      <c r="A384" s="388" t="s">
        <v>938</v>
      </c>
      <c r="B384" s="388" t="s">
        <v>983</v>
      </c>
      <c r="C384" s="388" t="s">
        <v>484</v>
      </c>
      <c r="E384" s="389">
        <v>556749</v>
      </c>
      <c r="G384" s="389">
        <v>556749</v>
      </c>
      <c r="H384" s="390" t="s">
        <v>1054</v>
      </c>
    </row>
    <row r="385" spans="1:9" x14ac:dyDescent="0.2">
      <c r="A385" s="88" t="s">
        <v>938</v>
      </c>
      <c r="B385" s="88" t="s">
        <v>983</v>
      </c>
      <c r="C385" s="88" t="s">
        <v>308</v>
      </c>
      <c r="D385" s="89"/>
      <c r="E385" s="89">
        <v>556749</v>
      </c>
      <c r="F385" s="89"/>
      <c r="G385" s="571">
        <v>556749</v>
      </c>
      <c r="H385" s="90" t="s">
        <v>984</v>
      </c>
      <c r="I385" s="91"/>
    </row>
    <row r="386" spans="1:9" x14ac:dyDescent="0.2">
      <c r="A386" s="388" t="s">
        <v>938</v>
      </c>
      <c r="B386" s="388" t="s">
        <v>5372</v>
      </c>
      <c r="C386" s="388" t="s">
        <v>484</v>
      </c>
      <c r="E386" s="389">
        <v>111105</v>
      </c>
      <c r="G386" s="389">
        <v>111105</v>
      </c>
      <c r="H386" s="390" t="s">
        <v>1054</v>
      </c>
    </row>
    <row r="387" spans="1:9" x14ac:dyDescent="0.2">
      <c r="A387" s="88" t="s">
        <v>938</v>
      </c>
      <c r="B387" s="88" t="s">
        <v>5372</v>
      </c>
      <c r="C387" s="88" t="s">
        <v>308</v>
      </c>
      <c r="D387" s="89"/>
      <c r="E387" s="89">
        <v>111105</v>
      </c>
      <c r="F387" s="89"/>
      <c r="G387" s="571">
        <v>111105</v>
      </c>
      <c r="H387" s="90" t="s">
        <v>5373</v>
      </c>
      <c r="I387" s="91"/>
    </row>
    <row r="388" spans="1:9" x14ac:dyDescent="0.2">
      <c r="A388" s="388" t="s">
        <v>938</v>
      </c>
      <c r="B388" s="388" t="s">
        <v>4696</v>
      </c>
      <c r="C388" s="388" t="s">
        <v>484</v>
      </c>
      <c r="E388" s="389">
        <v>-97000</v>
      </c>
      <c r="G388" s="389">
        <v>-97000</v>
      </c>
      <c r="H388" s="390" t="s">
        <v>1054</v>
      </c>
    </row>
    <row r="389" spans="1:9" x14ac:dyDescent="0.2">
      <c r="A389" s="88" t="s">
        <v>938</v>
      </c>
      <c r="B389" s="88" t="s">
        <v>4696</v>
      </c>
      <c r="C389" s="88" t="s">
        <v>308</v>
      </c>
      <c r="D389" s="89"/>
      <c r="E389" s="89">
        <v>-97000</v>
      </c>
      <c r="F389" s="89"/>
      <c r="G389" s="571">
        <v>-97000</v>
      </c>
      <c r="H389" s="90" t="s">
        <v>5979</v>
      </c>
      <c r="I389" s="91"/>
    </row>
    <row r="390" spans="1:9" x14ac:dyDescent="0.2">
      <c r="A390" s="388" t="s">
        <v>938</v>
      </c>
      <c r="B390" s="388" t="s">
        <v>985</v>
      </c>
      <c r="C390" s="388" t="s">
        <v>484</v>
      </c>
      <c r="E390" s="389">
        <v>114710</v>
      </c>
      <c r="G390" s="389">
        <v>114710</v>
      </c>
      <c r="H390" s="390" t="s">
        <v>1054</v>
      </c>
    </row>
    <row r="391" spans="1:9" x14ac:dyDescent="0.2">
      <c r="A391" s="88" t="s">
        <v>938</v>
      </c>
      <c r="B391" s="88" t="s">
        <v>985</v>
      </c>
      <c r="C391" s="88" t="s">
        <v>308</v>
      </c>
      <c r="D391" s="89"/>
      <c r="E391" s="89">
        <v>114710</v>
      </c>
      <c r="F391" s="89"/>
      <c r="G391" s="581">
        <v>114710</v>
      </c>
      <c r="H391" s="90" t="s">
        <v>5980</v>
      </c>
      <c r="I391" s="721">
        <f>G391+G393+G395+G397+G399+G401</f>
        <v>512566.05</v>
      </c>
    </row>
    <row r="392" spans="1:9" x14ac:dyDescent="0.2">
      <c r="A392" s="388" t="s">
        <v>938</v>
      </c>
      <c r="B392" s="388" t="s">
        <v>470</v>
      </c>
      <c r="C392" s="388" t="s">
        <v>484</v>
      </c>
      <c r="E392" s="389">
        <v>12507.1</v>
      </c>
      <c r="G392" s="389">
        <v>12507.1</v>
      </c>
      <c r="H392" s="390" t="s">
        <v>1054</v>
      </c>
    </row>
    <row r="393" spans="1:9" x14ac:dyDescent="0.2">
      <c r="A393" s="88" t="s">
        <v>938</v>
      </c>
      <c r="B393" s="88" t="s">
        <v>470</v>
      </c>
      <c r="C393" s="88" t="s">
        <v>308</v>
      </c>
      <c r="D393" s="89"/>
      <c r="E393" s="89">
        <v>12507.1</v>
      </c>
      <c r="F393" s="89"/>
      <c r="G393" s="581">
        <v>12507.1</v>
      </c>
      <c r="H393" s="90" t="s">
        <v>471</v>
      </c>
      <c r="I393" s="91"/>
    </row>
    <row r="394" spans="1:9" x14ac:dyDescent="0.2">
      <c r="A394" s="388" t="s">
        <v>938</v>
      </c>
      <c r="B394" s="388" t="s">
        <v>472</v>
      </c>
      <c r="C394" s="388" t="s">
        <v>484</v>
      </c>
      <c r="E394" s="389">
        <v>70800</v>
      </c>
      <c r="G394" s="389">
        <v>70800</v>
      </c>
      <c r="H394" s="390" t="s">
        <v>1054</v>
      </c>
    </row>
    <row r="395" spans="1:9" x14ac:dyDescent="0.2">
      <c r="A395" s="88" t="s">
        <v>938</v>
      </c>
      <c r="B395" s="88" t="s">
        <v>472</v>
      </c>
      <c r="C395" s="88" t="s">
        <v>308</v>
      </c>
      <c r="D395" s="89"/>
      <c r="E395" s="89">
        <v>70800</v>
      </c>
      <c r="F395" s="89"/>
      <c r="G395" s="581">
        <v>70800</v>
      </c>
      <c r="H395" s="90" t="s">
        <v>473</v>
      </c>
      <c r="I395" s="91"/>
    </row>
    <row r="396" spans="1:9" x14ac:dyDescent="0.2">
      <c r="A396" s="388" t="s">
        <v>938</v>
      </c>
      <c r="B396" s="388" t="s">
        <v>474</v>
      </c>
      <c r="C396" s="388" t="s">
        <v>484</v>
      </c>
      <c r="E396" s="389">
        <v>204078</v>
      </c>
      <c r="G396" s="389">
        <v>204078</v>
      </c>
      <c r="H396" s="390" t="s">
        <v>1054</v>
      </c>
    </row>
    <row r="397" spans="1:9" x14ac:dyDescent="0.2">
      <c r="A397" s="88" t="s">
        <v>938</v>
      </c>
      <c r="B397" s="88" t="s">
        <v>474</v>
      </c>
      <c r="C397" s="88" t="s">
        <v>308</v>
      </c>
      <c r="D397" s="89"/>
      <c r="E397" s="89">
        <v>204078</v>
      </c>
      <c r="F397" s="89"/>
      <c r="G397" s="581">
        <v>204078</v>
      </c>
      <c r="H397" s="90" t="s">
        <v>475</v>
      </c>
      <c r="I397" s="91"/>
    </row>
    <row r="398" spans="1:9" x14ac:dyDescent="0.2">
      <c r="A398" s="388" t="s">
        <v>938</v>
      </c>
      <c r="B398" s="388" t="s">
        <v>476</v>
      </c>
      <c r="C398" s="388" t="s">
        <v>484</v>
      </c>
      <c r="E398" s="389">
        <v>19006</v>
      </c>
      <c r="G398" s="389">
        <v>19006</v>
      </c>
      <c r="H398" s="390" t="s">
        <v>1054</v>
      </c>
    </row>
    <row r="399" spans="1:9" x14ac:dyDescent="0.2">
      <c r="A399" s="88" t="s">
        <v>938</v>
      </c>
      <c r="B399" s="88" t="s">
        <v>476</v>
      </c>
      <c r="C399" s="88" t="s">
        <v>308</v>
      </c>
      <c r="D399" s="89"/>
      <c r="E399" s="89">
        <v>19006</v>
      </c>
      <c r="F399" s="89"/>
      <c r="G399" s="581">
        <v>19006</v>
      </c>
      <c r="H399" s="90" t="s">
        <v>477</v>
      </c>
      <c r="I399" s="91"/>
    </row>
    <row r="400" spans="1:9" x14ac:dyDescent="0.2">
      <c r="A400" s="388" t="s">
        <v>938</v>
      </c>
      <c r="B400" s="388" t="s">
        <v>478</v>
      </c>
      <c r="C400" s="388" t="s">
        <v>484</v>
      </c>
      <c r="E400" s="389">
        <v>91464.95</v>
      </c>
      <c r="G400" s="389">
        <v>91464.95</v>
      </c>
      <c r="H400" s="390" t="s">
        <v>1054</v>
      </c>
    </row>
    <row r="401" spans="1:9" x14ac:dyDescent="0.2">
      <c r="A401" s="88" t="s">
        <v>938</v>
      </c>
      <c r="B401" s="88" t="s">
        <v>478</v>
      </c>
      <c r="C401" s="88" t="s">
        <v>308</v>
      </c>
      <c r="D401" s="89"/>
      <c r="E401" s="89">
        <v>91464.95</v>
      </c>
      <c r="F401" s="89"/>
      <c r="G401" s="581">
        <v>91464.95</v>
      </c>
      <c r="H401" s="90" t="s">
        <v>479</v>
      </c>
      <c r="I401" s="91"/>
    </row>
    <row r="402" spans="1:9" x14ac:dyDescent="0.2">
      <c r="A402" s="388" t="s">
        <v>938</v>
      </c>
      <c r="B402" s="388" t="s">
        <v>5374</v>
      </c>
      <c r="C402" s="388" t="s">
        <v>484</v>
      </c>
      <c r="E402" s="389">
        <v>1234500</v>
      </c>
      <c r="G402" s="389">
        <v>1234500</v>
      </c>
      <c r="H402" s="390" t="s">
        <v>1054</v>
      </c>
    </row>
    <row r="403" spans="1:9" x14ac:dyDescent="0.2">
      <c r="A403" s="88" t="s">
        <v>938</v>
      </c>
      <c r="B403" s="88" t="s">
        <v>5374</v>
      </c>
      <c r="C403" s="88" t="s">
        <v>308</v>
      </c>
      <c r="D403" s="89"/>
      <c r="E403" s="89">
        <v>1234500</v>
      </c>
      <c r="F403" s="89"/>
      <c r="G403" s="658">
        <v>1234500</v>
      </c>
      <c r="H403" s="90" t="s">
        <v>5375</v>
      </c>
      <c r="I403" s="547">
        <f>G403</f>
        <v>1234500</v>
      </c>
    </row>
    <row r="404" spans="1:9" x14ac:dyDescent="0.2">
      <c r="A404" s="88" t="s">
        <v>938</v>
      </c>
      <c r="B404" s="88" t="s">
        <v>343</v>
      </c>
      <c r="C404" s="88" t="s">
        <v>308</v>
      </c>
      <c r="D404" s="89"/>
      <c r="E404" s="89">
        <v>18361185.809999999</v>
      </c>
      <c r="F404" s="89"/>
      <c r="G404" s="89">
        <v>18361185.809999999</v>
      </c>
      <c r="H404" s="90" t="s">
        <v>486</v>
      </c>
      <c r="I404" s="91"/>
    </row>
    <row r="405" spans="1:9" x14ac:dyDescent="0.2">
      <c r="A405" s="388" t="s">
        <v>487</v>
      </c>
      <c r="B405" s="388" t="s">
        <v>307</v>
      </c>
      <c r="C405" s="388" t="s">
        <v>484</v>
      </c>
      <c r="E405" s="389">
        <v>96990.5</v>
      </c>
      <c r="G405" s="389">
        <v>96990.5</v>
      </c>
      <c r="H405" s="390" t="s">
        <v>1054</v>
      </c>
    </row>
    <row r="406" spans="1:9" x14ac:dyDescent="0.2">
      <c r="A406" s="88" t="s">
        <v>487</v>
      </c>
      <c r="B406" s="88" t="s">
        <v>307</v>
      </c>
      <c r="C406" s="88" t="s">
        <v>308</v>
      </c>
      <c r="D406" s="89"/>
      <c r="E406" s="89">
        <v>96990.5</v>
      </c>
      <c r="F406" s="89"/>
      <c r="G406" s="89">
        <v>96990.5</v>
      </c>
      <c r="H406" s="90" t="s">
        <v>488</v>
      </c>
      <c r="I406" s="91"/>
    </row>
    <row r="407" spans="1:9" x14ac:dyDescent="0.2">
      <c r="A407" s="388" t="s">
        <v>487</v>
      </c>
      <c r="B407" s="388" t="s">
        <v>364</v>
      </c>
      <c r="C407" s="388" t="s">
        <v>484</v>
      </c>
      <c r="E407" s="389">
        <v>77744.88</v>
      </c>
      <c r="G407" s="389">
        <v>77744.88</v>
      </c>
      <c r="H407" s="390" t="s">
        <v>1054</v>
      </c>
    </row>
    <row r="408" spans="1:9" x14ac:dyDescent="0.2">
      <c r="A408" s="88" t="s">
        <v>487</v>
      </c>
      <c r="B408" s="88" t="s">
        <v>364</v>
      </c>
      <c r="C408" s="88" t="s">
        <v>308</v>
      </c>
      <c r="D408" s="89"/>
      <c r="E408" s="89">
        <v>77744.88</v>
      </c>
      <c r="F408" s="89"/>
      <c r="G408" s="89">
        <v>77744.88</v>
      </c>
      <c r="H408" s="90" t="s">
        <v>1301</v>
      </c>
      <c r="I408" s="91"/>
    </row>
    <row r="409" spans="1:9" x14ac:dyDescent="0.2">
      <c r="A409" s="388" t="s">
        <v>487</v>
      </c>
      <c r="B409" s="388" t="s">
        <v>309</v>
      </c>
      <c r="C409" s="388" t="s">
        <v>484</v>
      </c>
      <c r="E409" s="389">
        <v>103618.12</v>
      </c>
      <c r="G409" s="389">
        <v>103618.12</v>
      </c>
      <c r="H409" s="390" t="s">
        <v>1054</v>
      </c>
    </row>
    <row r="410" spans="1:9" x14ac:dyDescent="0.2">
      <c r="A410" s="88" t="s">
        <v>487</v>
      </c>
      <c r="B410" s="88" t="s">
        <v>309</v>
      </c>
      <c r="C410" s="88" t="s">
        <v>308</v>
      </c>
      <c r="D410" s="89"/>
      <c r="E410" s="89">
        <v>103618.12</v>
      </c>
      <c r="F410" s="89"/>
      <c r="G410" s="89">
        <v>103618.12</v>
      </c>
      <c r="H410" s="90" t="s">
        <v>1302</v>
      </c>
      <c r="I410" s="91"/>
    </row>
    <row r="411" spans="1:9" x14ac:dyDescent="0.2">
      <c r="A411" s="388" t="s">
        <v>487</v>
      </c>
      <c r="B411" s="388" t="s">
        <v>319</v>
      </c>
      <c r="C411" s="388" t="s">
        <v>484</v>
      </c>
      <c r="E411" s="389">
        <v>8580.8700000000008</v>
      </c>
      <c r="G411" s="389">
        <v>8580.8700000000008</v>
      </c>
      <c r="H411" s="390" t="s">
        <v>1054</v>
      </c>
    </row>
    <row r="412" spans="1:9" x14ac:dyDescent="0.2">
      <c r="A412" s="88" t="s">
        <v>487</v>
      </c>
      <c r="B412" s="88" t="s">
        <v>319</v>
      </c>
      <c r="C412" s="88" t="s">
        <v>308</v>
      </c>
      <c r="D412" s="89"/>
      <c r="E412" s="89">
        <v>8580.8700000000008</v>
      </c>
      <c r="F412" s="89"/>
      <c r="G412" s="89">
        <v>8580.8700000000008</v>
      </c>
      <c r="H412" s="90" t="s">
        <v>489</v>
      </c>
      <c r="I412" s="91"/>
    </row>
    <row r="413" spans="1:9" x14ac:dyDescent="0.2">
      <c r="A413" s="388" t="s">
        <v>487</v>
      </c>
      <c r="B413" s="388" t="s">
        <v>822</v>
      </c>
      <c r="C413" s="388" t="s">
        <v>307</v>
      </c>
      <c r="E413" s="389">
        <v>8977.24</v>
      </c>
      <c r="G413" s="389">
        <v>8977.24</v>
      </c>
      <c r="H413" s="390" t="s">
        <v>1040</v>
      </c>
    </row>
    <row r="414" spans="1:9" x14ac:dyDescent="0.2">
      <c r="A414" s="388" t="s">
        <v>487</v>
      </c>
      <c r="B414" s="388" t="s">
        <v>822</v>
      </c>
      <c r="C414" s="388" t="s">
        <v>883</v>
      </c>
      <c r="E414" s="389">
        <v>1191.44</v>
      </c>
      <c r="G414" s="389">
        <v>1191.44</v>
      </c>
      <c r="H414" s="390" t="s">
        <v>1041</v>
      </c>
    </row>
    <row r="415" spans="1:9" x14ac:dyDescent="0.2">
      <c r="A415" s="388" t="s">
        <v>487</v>
      </c>
      <c r="B415" s="388" t="s">
        <v>822</v>
      </c>
      <c r="C415" s="388" t="s">
        <v>859</v>
      </c>
      <c r="E415" s="389">
        <v>7819.3</v>
      </c>
      <c r="G415" s="389">
        <v>7819.3</v>
      </c>
      <c r="H415" s="390" t="s">
        <v>1046</v>
      </c>
    </row>
    <row r="416" spans="1:9" x14ac:dyDescent="0.2">
      <c r="A416" s="388" t="s">
        <v>487</v>
      </c>
      <c r="B416" s="388" t="s">
        <v>822</v>
      </c>
      <c r="C416" s="388" t="s">
        <v>484</v>
      </c>
      <c r="E416" s="389">
        <v>42893.68</v>
      </c>
      <c r="G416" s="389">
        <v>42893.68</v>
      </c>
      <c r="H416" s="390" t="s">
        <v>1054</v>
      </c>
    </row>
    <row r="417" spans="1:9" x14ac:dyDescent="0.2">
      <c r="A417" s="88" t="s">
        <v>487</v>
      </c>
      <c r="B417" s="88" t="s">
        <v>822</v>
      </c>
      <c r="C417" s="88" t="s">
        <v>308</v>
      </c>
      <c r="D417" s="89"/>
      <c r="E417" s="89">
        <v>60881.66</v>
      </c>
      <c r="F417" s="89"/>
      <c r="G417" s="89">
        <v>60881.66</v>
      </c>
      <c r="H417" s="90" t="s">
        <v>490</v>
      </c>
      <c r="I417" s="91"/>
    </row>
    <row r="418" spans="1:9" x14ac:dyDescent="0.2">
      <c r="A418" s="88" t="s">
        <v>487</v>
      </c>
      <c r="B418" s="88" t="s">
        <v>343</v>
      </c>
      <c r="C418" s="88" t="s">
        <v>308</v>
      </c>
      <c r="D418" s="89"/>
      <c r="E418" s="89">
        <v>347816.03</v>
      </c>
      <c r="F418" s="89"/>
      <c r="G418" s="89">
        <v>347816.03</v>
      </c>
      <c r="H418" s="90" t="s">
        <v>491</v>
      </c>
      <c r="I418" s="91"/>
    </row>
    <row r="419" spans="1:9" x14ac:dyDescent="0.2">
      <c r="A419" s="388" t="s">
        <v>492</v>
      </c>
      <c r="B419" s="388" t="s">
        <v>307</v>
      </c>
      <c r="C419" s="388" t="s">
        <v>484</v>
      </c>
      <c r="E419" s="389">
        <v>140348.60999999999</v>
      </c>
      <c r="G419" s="389">
        <v>140348.60999999999</v>
      </c>
      <c r="H419" s="390" t="s">
        <v>1054</v>
      </c>
    </row>
    <row r="420" spans="1:9" x14ac:dyDescent="0.2">
      <c r="A420" s="88" t="s">
        <v>492</v>
      </c>
      <c r="B420" s="88" t="s">
        <v>307</v>
      </c>
      <c r="C420" s="88" t="s">
        <v>308</v>
      </c>
      <c r="D420" s="89"/>
      <c r="E420" s="89">
        <v>140348.60999999999</v>
      </c>
      <c r="F420" s="89"/>
      <c r="G420" s="89">
        <v>140348.60999999999</v>
      </c>
      <c r="H420" s="90" t="s">
        <v>4698</v>
      </c>
      <c r="I420" s="91"/>
    </row>
    <row r="421" spans="1:9" x14ac:dyDescent="0.2">
      <c r="A421" s="388" t="s">
        <v>492</v>
      </c>
      <c r="B421" s="388" t="s">
        <v>319</v>
      </c>
      <c r="C421" s="388" t="s">
        <v>484</v>
      </c>
      <c r="E421" s="389">
        <v>264</v>
      </c>
      <c r="G421" s="389">
        <v>264</v>
      </c>
      <c r="H421" s="390" t="s">
        <v>1054</v>
      </c>
    </row>
    <row r="422" spans="1:9" x14ac:dyDescent="0.2">
      <c r="A422" s="88" t="s">
        <v>492</v>
      </c>
      <c r="B422" s="88" t="s">
        <v>319</v>
      </c>
      <c r="C422" s="88" t="s">
        <v>308</v>
      </c>
      <c r="D422" s="89"/>
      <c r="E422" s="89">
        <v>264</v>
      </c>
      <c r="F422" s="89"/>
      <c r="G422" s="89">
        <v>264</v>
      </c>
      <c r="H422" s="90" t="s">
        <v>4699</v>
      </c>
      <c r="I422" s="91"/>
    </row>
    <row r="423" spans="1:9" x14ac:dyDescent="0.2">
      <c r="A423" s="88" t="s">
        <v>492</v>
      </c>
      <c r="B423" s="88" t="s">
        <v>343</v>
      </c>
      <c r="C423" s="88" t="s">
        <v>308</v>
      </c>
      <c r="D423" s="89"/>
      <c r="E423" s="89">
        <v>140612.60999999999</v>
      </c>
      <c r="F423" s="89"/>
      <c r="G423" s="89">
        <v>140612.60999999999</v>
      </c>
      <c r="H423" s="90" t="s">
        <v>495</v>
      </c>
      <c r="I423" s="91"/>
    </row>
    <row r="424" spans="1:9" x14ac:dyDescent="0.2">
      <c r="A424" s="388" t="s">
        <v>496</v>
      </c>
      <c r="B424" s="388" t="s">
        <v>319</v>
      </c>
      <c r="C424" s="388" t="s">
        <v>484</v>
      </c>
      <c r="E424" s="389">
        <v>572597.49</v>
      </c>
      <c r="G424" s="389">
        <v>572597.49</v>
      </c>
      <c r="H424" s="390" t="s">
        <v>1054</v>
      </c>
    </row>
    <row r="425" spans="1:9" x14ac:dyDescent="0.2">
      <c r="A425" s="88" t="s">
        <v>496</v>
      </c>
      <c r="B425" s="88" t="s">
        <v>319</v>
      </c>
      <c r="C425" s="88" t="s">
        <v>308</v>
      </c>
      <c r="D425" s="89"/>
      <c r="E425" s="89">
        <v>572597.49</v>
      </c>
      <c r="F425" s="89"/>
      <c r="G425" s="89">
        <v>572597.49</v>
      </c>
      <c r="H425" s="90" t="s">
        <v>1304</v>
      </c>
      <c r="I425" s="91"/>
    </row>
    <row r="426" spans="1:9" x14ac:dyDescent="0.2">
      <c r="A426" s="88" t="s">
        <v>496</v>
      </c>
      <c r="B426" s="88" t="s">
        <v>343</v>
      </c>
      <c r="C426" s="88" t="s">
        <v>308</v>
      </c>
      <c r="D426" s="89"/>
      <c r="E426" s="89">
        <v>572597.49</v>
      </c>
      <c r="F426" s="89"/>
      <c r="G426" s="89">
        <v>572597.49</v>
      </c>
      <c r="H426" s="90" t="s">
        <v>497</v>
      </c>
      <c r="I426" s="91"/>
    </row>
    <row r="427" spans="1:9" x14ac:dyDescent="0.2">
      <c r="A427" s="388" t="s">
        <v>499</v>
      </c>
      <c r="B427" s="388" t="s">
        <v>315</v>
      </c>
      <c r="C427" s="388" t="s">
        <v>484</v>
      </c>
      <c r="E427" s="389">
        <v>1200</v>
      </c>
      <c r="G427" s="389">
        <v>1200</v>
      </c>
      <c r="H427" s="390" t="s">
        <v>1054</v>
      </c>
    </row>
    <row r="428" spans="1:9" x14ac:dyDescent="0.2">
      <c r="A428" s="88" t="s">
        <v>499</v>
      </c>
      <c r="B428" s="88" t="s">
        <v>315</v>
      </c>
      <c r="C428" s="88" t="s">
        <v>308</v>
      </c>
      <c r="D428" s="89"/>
      <c r="E428" s="89">
        <v>1200</v>
      </c>
      <c r="F428" s="89"/>
      <c r="G428" s="89">
        <v>1200</v>
      </c>
      <c r="H428" s="90" t="s">
        <v>1307</v>
      </c>
      <c r="I428" s="91"/>
    </row>
    <row r="429" spans="1:9" x14ac:dyDescent="0.2">
      <c r="A429" s="388" t="s">
        <v>499</v>
      </c>
      <c r="B429" s="388" t="s">
        <v>319</v>
      </c>
      <c r="C429" s="388" t="s">
        <v>484</v>
      </c>
      <c r="E429" s="389">
        <v>80000</v>
      </c>
      <c r="G429" s="389">
        <v>80000</v>
      </c>
      <c r="H429" s="390" t="s">
        <v>1054</v>
      </c>
    </row>
    <row r="430" spans="1:9" x14ac:dyDescent="0.2">
      <c r="A430" s="88" t="s">
        <v>499</v>
      </c>
      <c r="B430" s="88" t="s">
        <v>319</v>
      </c>
      <c r="C430" s="88" t="s">
        <v>308</v>
      </c>
      <c r="D430" s="89"/>
      <c r="E430" s="89">
        <v>80000</v>
      </c>
      <c r="F430" s="89"/>
      <c r="G430" s="89">
        <v>80000</v>
      </c>
      <c r="H430" s="90" t="s">
        <v>500</v>
      </c>
      <c r="I430" s="91"/>
    </row>
    <row r="431" spans="1:9" x14ac:dyDescent="0.2">
      <c r="A431" s="88" t="s">
        <v>499</v>
      </c>
      <c r="B431" s="88" t="s">
        <v>343</v>
      </c>
      <c r="C431" s="88" t="s">
        <v>308</v>
      </c>
      <c r="D431" s="89"/>
      <c r="E431" s="89">
        <v>81200</v>
      </c>
      <c r="F431" s="89"/>
      <c r="G431" s="89">
        <v>81200</v>
      </c>
      <c r="H431" s="90" t="s">
        <v>276</v>
      </c>
      <c r="I431" s="91"/>
    </row>
    <row r="432" spans="1:9" x14ac:dyDescent="0.2">
      <c r="A432" s="388" t="s">
        <v>501</v>
      </c>
      <c r="B432" s="388" t="s">
        <v>315</v>
      </c>
      <c r="C432" s="388" t="s">
        <v>484</v>
      </c>
      <c r="E432" s="389">
        <v>2723740</v>
      </c>
      <c r="G432" s="389">
        <v>2723740</v>
      </c>
      <c r="H432" s="390" t="s">
        <v>1054</v>
      </c>
    </row>
    <row r="433" spans="1:9" x14ac:dyDescent="0.2">
      <c r="A433" s="88" t="s">
        <v>501</v>
      </c>
      <c r="B433" s="88" t="s">
        <v>315</v>
      </c>
      <c r="C433" s="88" t="s">
        <v>308</v>
      </c>
      <c r="D433" s="89"/>
      <c r="E433" s="89">
        <v>2723740</v>
      </c>
      <c r="F433" s="89"/>
      <c r="G433" s="89">
        <v>2723740</v>
      </c>
      <c r="H433" s="90" t="s">
        <v>502</v>
      </c>
      <c r="I433" s="91"/>
    </row>
    <row r="434" spans="1:9" x14ac:dyDescent="0.2">
      <c r="A434" s="88" t="s">
        <v>501</v>
      </c>
      <c r="B434" s="88" t="s">
        <v>343</v>
      </c>
      <c r="C434" s="88" t="s">
        <v>308</v>
      </c>
      <c r="D434" s="89"/>
      <c r="E434" s="89">
        <v>2723740</v>
      </c>
      <c r="F434" s="89"/>
      <c r="G434" s="89">
        <v>2723740</v>
      </c>
      <c r="H434" s="90" t="s">
        <v>503</v>
      </c>
      <c r="I434" s="91"/>
    </row>
    <row r="435" spans="1:9" x14ac:dyDescent="0.2">
      <c r="A435" s="388" t="s">
        <v>504</v>
      </c>
      <c r="B435" s="388" t="s">
        <v>315</v>
      </c>
      <c r="C435" s="388" t="s">
        <v>484</v>
      </c>
      <c r="E435" s="389">
        <v>188600</v>
      </c>
      <c r="G435" s="389">
        <v>188600</v>
      </c>
      <c r="H435" s="390" t="s">
        <v>1054</v>
      </c>
    </row>
    <row r="436" spans="1:9" x14ac:dyDescent="0.2">
      <c r="A436" s="88" t="s">
        <v>504</v>
      </c>
      <c r="B436" s="88" t="s">
        <v>315</v>
      </c>
      <c r="C436" s="88" t="s">
        <v>308</v>
      </c>
      <c r="D436" s="89"/>
      <c r="E436" s="89">
        <v>188600</v>
      </c>
      <c r="F436" s="89"/>
      <c r="G436" s="89">
        <v>188600</v>
      </c>
      <c r="H436" s="90" t="s">
        <v>4700</v>
      </c>
      <c r="I436" s="91"/>
    </row>
    <row r="437" spans="1:9" x14ac:dyDescent="0.2">
      <c r="A437" s="388" t="s">
        <v>504</v>
      </c>
      <c r="B437" s="388" t="s">
        <v>319</v>
      </c>
      <c r="C437" s="388" t="s">
        <v>484</v>
      </c>
      <c r="E437" s="389">
        <v>1930</v>
      </c>
      <c r="G437" s="389">
        <v>1930</v>
      </c>
      <c r="H437" s="390" t="s">
        <v>1054</v>
      </c>
    </row>
    <row r="438" spans="1:9" x14ac:dyDescent="0.2">
      <c r="A438" s="88" t="s">
        <v>504</v>
      </c>
      <c r="B438" s="88" t="s">
        <v>319</v>
      </c>
      <c r="C438" s="88" t="s">
        <v>308</v>
      </c>
      <c r="D438" s="89"/>
      <c r="E438" s="89">
        <v>1930</v>
      </c>
      <c r="F438" s="89"/>
      <c r="G438" s="89">
        <v>1930</v>
      </c>
      <c r="H438" s="90" t="s">
        <v>848</v>
      </c>
      <c r="I438" s="91"/>
    </row>
    <row r="439" spans="1:9" x14ac:dyDescent="0.2">
      <c r="A439" s="88" t="s">
        <v>504</v>
      </c>
      <c r="B439" s="88" t="s">
        <v>343</v>
      </c>
      <c r="C439" s="88" t="s">
        <v>308</v>
      </c>
      <c r="D439" s="89"/>
      <c r="E439" s="89">
        <v>190530</v>
      </c>
      <c r="F439" s="89"/>
      <c r="G439" s="89">
        <v>190530</v>
      </c>
      <c r="H439" s="90" t="s">
        <v>505</v>
      </c>
      <c r="I439" s="91"/>
    </row>
    <row r="440" spans="1:9" x14ac:dyDescent="0.2">
      <c r="A440" s="388" t="s">
        <v>506</v>
      </c>
      <c r="B440" s="388" t="s">
        <v>307</v>
      </c>
      <c r="C440" s="388" t="s">
        <v>484</v>
      </c>
      <c r="E440" s="389">
        <v>167750</v>
      </c>
      <c r="G440" s="389">
        <v>167750</v>
      </c>
      <c r="H440" s="390" t="s">
        <v>1054</v>
      </c>
    </row>
    <row r="441" spans="1:9" x14ac:dyDescent="0.2">
      <c r="A441" s="88" t="s">
        <v>506</v>
      </c>
      <c r="B441" s="88" t="s">
        <v>307</v>
      </c>
      <c r="C441" s="88" t="s">
        <v>308</v>
      </c>
      <c r="D441" s="89"/>
      <c r="E441" s="89">
        <v>167750</v>
      </c>
      <c r="F441" s="89"/>
      <c r="G441" s="89">
        <v>167750</v>
      </c>
      <c r="H441" s="90" t="s">
        <v>507</v>
      </c>
      <c r="I441" s="91"/>
    </row>
    <row r="442" spans="1:9" x14ac:dyDescent="0.2">
      <c r="A442" s="88" t="s">
        <v>506</v>
      </c>
      <c r="B442" s="88" t="s">
        <v>343</v>
      </c>
      <c r="C442" s="88" t="s">
        <v>308</v>
      </c>
      <c r="D442" s="89"/>
      <c r="E442" s="89">
        <v>167750</v>
      </c>
      <c r="F442" s="89"/>
      <c r="G442" s="89">
        <v>167750</v>
      </c>
      <c r="H442" s="90" t="s">
        <v>559</v>
      </c>
      <c r="I442" s="91"/>
    </row>
    <row r="443" spans="1:9" x14ac:dyDescent="0.2">
      <c r="A443" s="388" t="s">
        <v>627</v>
      </c>
      <c r="B443" s="388" t="s">
        <v>307</v>
      </c>
      <c r="C443" s="388" t="s">
        <v>484</v>
      </c>
      <c r="E443" s="389">
        <v>1506320</v>
      </c>
      <c r="G443" s="389">
        <v>1506320</v>
      </c>
      <c r="H443" s="390" t="s">
        <v>1054</v>
      </c>
    </row>
    <row r="444" spans="1:9" x14ac:dyDescent="0.2">
      <c r="A444" s="88" t="s">
        <v>627</v>
      </c>
      <c r="B444" s="88" t="s">
        <v>307</v>
      </c>
      <c r="C444" s="88" t="s">
        <v>308</v>
      </c>
      <c r="D444" s="89"/>
      <c r="E444" s="89">
        <v>1506320</v>
      </c>
      <c r="F444" s="89"/>
      <c r="G444" s="89">
        <v>1506320</v>
      </c>
      <c r="H444" s="90" t="s">
        <v>628</v>
      </c>
      <c r="I444" s="91"/>
    </row>
    <row r="445" spans="1:9" x14ac:dyDescent="0.2">
      <c r="A445" s="388" t="s">
        <v>627</v>
      </c>
      <c r="B445" s="388" t="s">
        <v>315</v>
      </c>
      <c r="C445" s="388" t="s">
        <v>484</v>
      </c>
      <c r="E445" s="389">
        <v>18430</v>
      </c>
      <c r="G445" s="389">
        <v>18430</v>
      </c>
      <c r="H445" s="390" t="s">
        <v>1054</v>
      </c>
    </row>
    <row r="446" spans="1:9" x14ac:dyDescent="0.2">
      <c r="A446" s="88" t="s">
        <v>627</v>
      </c>
      <c r="B446" s="88" t="s">
        <v>315</v>
      </c>
      <c r="C446" s="88" t="s">
        <v>308</v>
      </c>
      <c r="D446" s="89"/>
      <c r="E446" s="89">
        <v>18430</v>
      </c>
      <c r="F446" s="89"/>
      <c r="G446" s="89">
        <v>18430</v>
      </c>
      <c r="H446" s="90" t="s">
        <v>1098</v>
      </c>
      <c r="I446" s="91"/>
    </row>
    <row r="447" spans="1:9" x14ac:dyDescent="0.2">
      <c r="A447" s="388" t="s">
        <v>627</v>
      </c>
      <c r="B447" s="388" t="s">
        <v>5981</v>
      </c>
      <c r="C447" s="388" t="s">
        <v>484</v>
      </c>
      <c r="E447" s="389">
        <v>6000</v>
      </c>
      <c r="G447" s="389">
        <v>6000</v>
      </c>
      <c r="H447" s="390" t="s">
        <v>1054</v>
      </c>
    </row>
    <row r="448" spans="1:9" x14ac:dyDescent="0.2">
      <c r="A448" s="88" t="s">
        <v>627</v>
      </c>
      <c r="B448" s="88" t="s">
        <v>5981</v>
      </c>
      <c r="C448" s="88" t="s">
        <v>308</v>
      </c>
      <c r="D448" s="89"/>
      <c r="E448" s="89">
        <v>6000</v>
      </c>
      <c r="F448" s="89"/>
      <c r="G448" s="89">
        <v>6000</v>
      </c>
      <c r="H448" s="90" t="s">
        <v>5982</v>
      </c>
      <c r="I448" s="91"/>
    </row>
    <row r="449" spans="1:9" x14ac:dyDescent="0.2">
      <c r="A449" s="88" t="s">
        <v>627</v>
      </c>
      <c r="B449" s="88" t="s">
        <v>343</v>
      </c>
      <c r="C449" s="88" t="s">
        <v>308</v>
      </c>
      <c r="D449" s="89"/>
      <c r="E449" s="89">
        <v>1530750</v>
      </c>
      <c r="F449" s="89"/>
      <c r="G449" s="89">
        <v>1530750</v>
      </c>
      <c r="H449" s="90" t="s">
        <v>628</v>
      </c>
      <c r="I449" s="91"/>
    </row>
    <row r="450" spans="1:9" x14ac:dyDescent="0.2">
      <c r="A450" s="388" t="s">
        <v>743</v>
      </c>
      <c r="B450" s="388" t="s">
        <v>1052</v>
      </c>
      <c r="C450" s="388" t="s">
        <v>484</v>
      </c>
      <c r="E450" s="389">
        <v>586814.66</v>
      </c>
      <c r="G450" s="389">
        <v>586814.66</v>
      </c>
      <c r="H450" s="390" t="s">
        <v>1054</v>
      </c>
    </row>
    <row r="451" spans="1:9" x14ac:dyDescent="0.2">
      <c r="A451" s="88" t="s">
        <v>743</v>
      </c>
      <c r="B451" s="88" t="s">
        <v>1052</v>
      </c>
      <c r="C451" s="88" t="s">
        <v>308</v>
      </c>
      <c r="D451" s="89"/>
      <c r="E451" s="89">
        <v>586814.66</v>
      </c>
      <c r="F451" s="89"/>
      <c r="G451" s="89">
        <v>586814.66</v>
      </c>
      <c r="H451" s="90" t="s">
        <v>935</v>
      </c>
      <c r="I451" s="91"/>
    </row>
    <row r="452" spans="1:9" x14ac:dyDescent="0.2">
      <c r="A452" s="388" t="s">
        <v>743</v>
      </c>
      <c r="B452" s="388" t="s">
        <v>4701</v>
      </c>
      <c r="C452" s="388" t="s">
        <v>484</v>
      </c>
      <c r="E452" s="389">
        <v>178998</v>
      </c>
      <c r="G452" s="389">
        <v>178998</v>
      </c>
      <c r="H452" s="390" t="s">
        <v>1054</v>
      </c>
    </row>
    <row r="453" spans="1:9" x14ac:dyDescent="0.2">
      <c r="A453" s="88" t="s">
        <v>743</v>
      </c>
      <c r="B453" s="88" t="s">
        <v>4701</v>
      </c>
      <c r="C453" s="88" t="s">
        <v>308</v>
      </c>
      <c r="D453" s="89"/>
      <c r="E453" s="89">
        <v>178998</v>
      </c>
      <c r="F453" s="89"/>
      <c r="G453" s="89">
        <v>178998</v>
      </c>
      <c r="H453" s="90" t="s">
        <v>4702</v>
      </c>
      <c r="I453" s="91"/>
    </row>
    <row r="454" spans="1:9" x14ac:dyDescent="0.2">
      <c r="A454" s="388" t="s">
        <v>743</v>
      </c>
      <c r="B454" s="388" t="s">
        <v>4703</v>
      </c>
      <c r="C454" s="388" t="s">
        <v>484</v>
      </c>
      <c r="E454" s="389">
        <v>18579.3</v>
      </c>
      <c r="G454" s="389">
        <v>18579.3</v>
      </c>
      <c r="H454" s="390" t="s">
        <v>1054</v>
      </c>
    </row>
    <row r="455" spans="1:9" x14ac:dyDescent="0.2">
      <c r="A455" s="88" t="s">
        <v>743</v>
      </c>
      <c r="B455" s="88" t="s">
        <v>4703</v>
      </c>
      <c r="C455" s="88" t="s">
        <v>308</v>
      </c>
      <c r="D455" s="89"/>
      <c r="E455" s="89">
        <v>18579.3</v>
      </c>
      <c r="F455" s="89"/>
      <c r="G455" s="89">
        <v>18579.3</v>
      </c>
      <c r="H455" s="90" t="s">
        <v>936</v>
      </c>
      <c r="I455" s="91"/>
    </row>
    <row r="456" spans="1:9" x14ac:dyDescent="0.2">
      <c r="A456" s="388" t="s">
        <v>743</v>
      </c>
      <c r="B456" s="388" t="s">
        <v>4704</v>
      </c>
      <c r="C456" s="388" t="s">
        <v>484</v>
      </c>
      <c r="E456" s="389">
        <v>9756390</v>
      </c>
      <c r="G456" s="389">
        <v>9756390</v>
      </c>
      <c r="H456" s="390" t="s">
        <v>1054</v>
      </c>
    </row>
    <row r="457" spans="1:9" x14ac:dyDescent="0.2">
      <c r="A457" s="88" t="s">
        <v>743</v>
      </c>
      <c r="B457" s="88" t="s">
        <v>4704</v>
      </c>
      <c r="C457" s="88" t="s">
        <v>308</v>
      </c>
      <c r="D457" s="89"/>
      <c r="E457" s="89">
        <v>9756390</v>
      </c>
      <c r="F457" s="89"/>
      <c r="G457" s="89">
        <v>9756390</v>
      </c>
      <c r="H457" s="90" t="s">
        <v>4705</v>
      </c>
      <c r="I457" s="91"/>
    </row>
    <row r="458" spans="1:9" x14ac:dyDescent="0.2">
      <c r="A458" s="388" t="s">
        <v>743</v>
      </c>
      <c r="B458" s="388" t="s">
        <v>745</v>
      </c>
      <c r="C458" s="388" t="s">
        <v>484</v>
      </c>
      <c r="E458" s="389">
        <v>2710255.13</v>
      </c>
      <c r="G458" s="389">
        <v>2710255.13</v>
      </c>
      <c r="H458" s="390" t="s">
        <v>1054</v>
      </c>
    </row>
    <row r="459" spans="1:9" x14ac:dyDescent="0.2">
      <c r="A459" s="88" t="s">
        <v>743</v>
      </c>
      <c r="B459" s="88" t="s">
        <v>745</v>
      </c>
      <c r="C459" s="88" t="s">
        <v>308</v>
      </c>
      <c r="D459" s="89"/>
      <c r="E459" s="89">
        <v>2710255.13</v>
      </c>
      <c r="F459" s="89"/>
      <c r="G459" s="89">
        <v>2710255.13</v>
      </c>
      <c r="H459" s="90" t="s">
        <v>4706</v>
      </c>
      <c r="I459" s="91"/>
    </row>
    <row r="460" spans="1:9" x14ac:dyDescent="0.2">
      <c r="A460" s="388" t="s">
        <v>743</v>
      </c>
      <c r="B460" s="388" t="s">
        <v>4707</v>
      </c>
      <c r="C460" s="388" t="s">
        <v>484</v>
      </c>
      <c r="E460" s="389">
        <v>2315560.37</v>
      </c>
      <c r="G460" s="389">
        <v>2315560.37</v>
      </c>
      <c r="H460" s="390" t="s">
        <v>1054</v>
      </c>
    </row>
    <row r="461" spans="1:9" x14ac:dyDescent="0.2">
      <c r="A461" s="88" t="s">
        <v>743</v>
      </c>
      <c r="B461" s="88" t="s">
        <v>4707</v>
      </c>
      <c r="C461" s="88" t="s">
        <v>308</v>
      </c>
      <c r="D461" s="89"/>
      <c r="E461" s="89">
        <v>2315560.37</v>
      </c>
      <c r="F461" s="89"/>
      <c r="G461" s="89">
        <v>2315560.37</v>
      </c>
      <c r="H461" s="90" t="s">
        <v>4708</v>
      </c>
      <c r="I461" s="91"/>
    </row>
    <row r="462" spans="1:9" x14ac:dyDescent="0.2">
      <c r="A462" s="388" t="s">
        <v>743</v>
      </c>
      <c r="B462" s="388" t="s">
        <v>750</v>
      </c>
      <c r="C462" s="388" t="s">
        <v>484</v>
      </c>
      <c r="E462" s="389">
        <v>6464.12</v>
      </c>
      <c r="G462" s="389">
        <v>6464.12</v>
      </c>
      <c r="H462" s="390" t="s">
        <v>1054</v>
      </c>
    </row>
    <row r="463" spans="1:9" x14ac:dyDescent="0.2">
      <c r="A463" s="88" t="s">
        <v>743</v>
      </c>
      <c r="B463" s="88" t="s">
        <v>750</v>
      </c>
      <c r="C463" s="88" t="s">
        <v>308</v>
      </c>
      <c r="D463" s="89"/>
      <c r="E463" s="89">
        <v>6464.12</v>
      </c>
      <c r="F463" s="89"/>
      <c r="G463" s="89">
        <v>6464.12</v>
      </c>
      <c r="H463" s="90" t="s">
        <v>491</v>
      </c>
      <c r="I463" s="91"/>
    </row>
    <row r="464" spans="1:9" x14ac:dyDescent="0.2">
      <c r="A464" s="388" t="s">
        <v>743</v>
      </c>
      <c r="B464" s="388" t="s">
        <v>752</v>
      </c>
      <c r="C464" s="388" t="s">
        <v>484</v>
      </c>
      <c r="E464" s="389">
        <v>2723740</v>
      </c>
      <c r="G464" s="389">
        <v>2723740</v>
      </c>
      <c r="H464" s="390" t="s">
        <v>1054</v>
      </c>
    </row>
    <row r="465" spans="1:9" x14ac:dyDescent="0.2">
      <c r="A465" s="88" t="s">
        <v>743</v>
      </c>
      <c r="B465" s="88" t="s">
        <v>752</v>
      </c>
      <c r="C465" s="88" t="s">
        <v>308</v>
      </c>
      <c r="D465" s="89"/>
      <c r="E465" s="89">
        <v>2723740</v>
      </c>
      <c r="F465" s="89"/>
      <c r="G465" s="89">
        <v>2723740</v>
      </c>
      <c r="H465" s="90" t="s">
        <v>1306</v>
      </c>
      <c r="I465" s="91"/>
    </row>
    <row r="466" spans="1:9" x14ac:dyDescent="0.2">
      <c r="A466" s="388" t="s">
        <v>743</v>
      </c>
      <c r="B466" s="388" t="s">
        <v>4709</v>
      </c>
      <c r="C466" s="388" t="s">
        <v>484</v>
      </c>
      <c r="E466" s="389">
        <v>2.83</v>
      </c>
      <c r="G466" s="389">
        <v>2.83</v>
      </c>
      <c r="H466" s="390" t="s">
        <v>1054</v>
      </c>
    </row>
    <row r="467" spans="1:9" x14ac:dyDescent="0.2">
      <c r="A467" s="88" t="s">
        <v>743</v>
      </c>
      <c r="B467" s="88" t="s">
        <v>4709</v>
      </c>
      <c r="C467" s="88" t="s">
        <v>308</v>
      </c>
      <c r="D467" s="89"/>
      <c r="E467" s="89">
        <v>2.83</v>
      </c>
      <c r="F467" s="89"/>
      <c r="G467" s="89">
        <v>2.83</v>
      </c>
      <c r="H467" s="90" t="s">
        <v>544</v>
      </c>
      <c r="I467" s="91"/>
    </row>
    <row r="468" spans="1:9" x14ac:dyDescent="0.2">
      <c r="A468" s="388" t="s">
        <v>743</v>
      </c>
      <c r="B468" s="388" t="s">
        <v>756</v>
      </c>
      <c r="C468" s="388" t="s">
        <v>484</v>
      </c>
      <c r="E468" s="389">
        <v>2670272</v>
      </c>
      <c r="G468" s="389">
        <v>2670272</v>
      </c>
      <c r="H468" s="390" t="s">
        <v>1054</v>
      </c>
    </row>
    <row r="469" spans="1:9" x14ac:dyDescent="0.2">
      <c r="A469" s="88" t="s">
        <v>743</v>
      </c>
      <c r="B469" s="88" t="s">
        <v>756</v>
      </c>
      <c r="C469" s="88" t="s">
        <v>308</v>
      </c>
      <c r="D469" s="89"/>
      <c r="E469" s="89">
        <v>2670272</v>
      </c>
      <c r="F469" s="89"/>
      <c r="G469" s="89">
        <v>2670272</v>
      </c>
      <c r="H469" s="90" t="s">
        <v>4710</v>
      </c>
      <c r="I469" s="91"/>
    </row>
    <row r="470" spans="1:9" x14ac:dyDescent="0.2">
      <c r="A470" s="88" t="s">
        <v>743</v>
      </c>
      <c r="B470" s="88" t="s">
        <v>343</v>
      </c>
      <c r="C470" s="88" t="s">
        <v>308</v>
      </c>
      <c r="D470" s="89"/>
      <c r="E470" s="89">
        <v>20967076.41</v>
      </c>
      <c r="F470" s="89"/>
      <c r="G470" s="89">
        <v>20967076.41</v>
      </c>
      <c r="H470" s="90"/>
      <c r="I470" s="91"/>
    </row>
    <row r="471" spans="1:9" x14ac:dyDescent="0.2">
      <c r="A471" s="388" t="s">
        <v>761</v>
      </c>
      <c r="B471" s="388" t="s">
        <v>4704</v>
      </c>
      <c r="C471" s="388" t="s">
        <v>484</v>
      </c>
      <c r="E471" s="389">
        <v>585211.05000000005</v>
      </c>
      <c r="G471" s="389">
        <v>585211.05000000005</v>
      </c>
      <c r="H471" s="390" t="s">
        <v>1054</v>
      </c>
    </row>
    <row r="472" spans="1:9" x14ac:dyDescent="0.2">
      <c r="A472" s="88" t="s">
        <v>761</v>
      </c>
      <c r="B472" s="88" t="s">
        <v>4704</v>
      </c>
      <c r="C472" s="88" t="s">
        <v>308</v>
      </c>
      <c r="D472" s="89"/>
      <c r="E472" s="89">
        <v>585211.05000000005</v>
      </c>
      <c r="F472" s="89"/>
      <c r="G472" s="89">
        <v>585211.05000000005</v>
      </c>
      <c r="H472" s="90" t="s">
        <v>4705</v>
      </c>
      <c r="I472" s="91"/>
    </row>
    <row r="473" spans="1:9" x14ac:dyDescent="0.2">
      <c r="A473" s="388" t="s">
        <v>761</v>
      </c>
      <c r="B473" s="388" t="s">
        <v>745</v>
      </c>
      <c r="C473" s="388" t="s">
        <v>484</v>
      </c>
      <c r="E473" s="389">
        <v>504994.56</v>
      </c>
      <c r="G473" s="389">
        <v>504994.56</v>
      </c>
      <c r="H473" s="390" t="s">
        <v>1054</v>
      </c>
    </row>
    <row r="474" spans="1:9" x14ac:dyDescent="0.2">
      <c r="A474" s="88" t="s">
        <v>761</v>
      </c>
      <c r="B474" s="88" t="s">
        <v>745</v>
      </c>
      <c r="C474" s="88" t="s">
        <v>308</v>
      </c>
      <c r="D474" s="89"/>
      <c r="E474" s="89">
        <v>504994.56</v>
      </c>
      <c r="F474" s="89"/>
      <c r="G474" s="89">
        <v>504994.56</v>
      </c>
      <c r="H474" s="90" t="s">
        <v>4706</v>
      </c>
      <c r="I474" s="91"/>
    </row>
    <row r="475" spans="1:9" x14ac:dyDescent="0.2">
      <c r="A475" s="388" t="s">
        <v>761</v>
      </c>
      <c r="B475" s="388" t="s">
        <v>4707</v>
      </c>
      <c r="C475" s="388" t="s">
        <v>484</v>
      </c>
      <c r="E475" s="389">
        <v>9388.5499999999993</v>
      </c>
      <c r="G475" s="389">
        <v>9388.5499999999993</v>
      </c>
      <c r="H475" s="390" t="s">
        <v>1054</v>
      </c>
    </row>
    <row r="476" spans="1:9" x14ac:dyDescent="0.2">
      <c r="A476" s="88" t="s">
        <v>761</v>
      </c>
      <c r="B476" s="88" t="s">
        <v>4707</v>
      </c>
      <c r="C476" s="88" t="s">
        <v>308</v>
      </c>
      <c r="D476" s="89"/>
      <c r="E476" s="89">
        <v>9388.5499999999993</v>
      </c>
      <c r="F476" s="89"/>
      <c r="G476" s="89">
        <v>9388.5499999999993</v>
      </c>
      <c r="H476" s="90" t="s">
        <v>4711</v>
      </c>
      <c r="I476" s="91"/>
    </row>
    <row r="477" spans="1:9" x14ac:dyDescent="0.2">
      <c r="A477" s="388" t="s">
        <v>761</v>
      </c>
      <c r="B477" s="388" t="s">
        <v>750</v>
      </c>
      <c r="C477" s="388" t="s">
        <v>484</v>
      </c>
      <c r="E477" s="389">
        <v>23633.25</v>
      </c>
      <c r="G477" s="389">
        <v>23633.25</v>
      </c>
      <c r="H477" s="390" t="s">
        <v>1054</v>
      </c>
    </row>
    <row r="478" spans="1:9" x14ac:dyDescent="0.2">
      <c r="A478" s="88" t="s">
        <v>761</v>
      </c>
      <c r="B478" s="88" t="s">
        <v>750</v>
      </c>
      <c r="C478" s="88" t="s">
        <v>308</v>
      </c>
      <c r="D478" s="89"/>
      <c r="E478" s="89">
        <v>23633.25</v>
      </c>
      <c r="F478" s="89"/>
      <c r="G478" s="89">
        <v>23633.25</v>
      </c>
      <c r="H478" s="90" t="s">
        <v>491</v>
      </c>
      <c r="I478" s="91"/>
    </row>
    <row r="479" spans="1:9" x14ac:dyDescent="0.2">
      <c r="A479" s="388" t="s">
        <v>761</v>
      </c>
      <c r="B479" s="388" t="s">
        <v>752</v>
      </c>
      <c r="C479" s="388" t="s">
        <v>484</v>
      </c>
      <c r="E479" s="389">
        <v>81200</v>
      </c>
      <c r="G479" s="389">
        <v>81200</v>
      </c>
      <c r="H479" s="390" t="s">
        <v>1054</v>
      </c>
    </row>
    <row r="480" spans="1:9" x14ac:dyDescent="0.2">
      <c r="A480" s="88" t="s">
        <v>761</v>
      </c>
      <c r="B480" s="88" t="s">
        <v>752</v>
      </c>
      <c r="C480" s="88" t="s">
        <v>308</v>
      </c>
      <c r="D480" s="89"/>
      <c r="E480" s="89">
        <v>81200</v>
      </c>
      <c r="F480" s="89"/>
      <c r="G480" s="89">
        <v>81200</v>
      </c>
      <c r="H480" s="90" t="s">
        <v>1306</v>
      </c>
      <c r="I480" s="91"/>
    </row>
    <row r="481" spans="1:9" x14ac:dyDescent="0.2">
      <c r="A481" s="388" t="s">
        <v>761</v>
      </c>
      <c r="B481" s="388" t="s">
        <v>4712</v>
      </c>
      <c r="C481" s="388" t="s">
        <v>484</v>
      </c>
      <c r="E481" s="389">
        <v>2618260</v>
      </c>
      <c r="G481" s="389">
        <v>2618260</v>
      </c>
      <c r="H481" s="390" t="s">
        <v>1054</v>
      </c>
    </row>
    <row r="482" spans="1:9" x14ac:dyDescent="0.2">
      <c r="A482" s="88" t="s">
        <v>761</v>
      </c>
      <c r="B482" s="88" t="s">
        <v>4712</v>
      </c>
      <c r="C482" s="88" t="s">
        <v>308</v>
      </c>
      <c r="D482" s="89"/>
      <c r="E482" s="89">
        <v>2618260</v>
      </c>
      <c r="F482" s="89"/>
      <c r="G482" s="89">
        <v>2618260</v>
      </c>
      <c r="H482" s="90" t="s">
        <v>4713</v>
      </c>
      <c r="I482" s="91"/>
    </row>
    <row r="483" spans="1:9" x14ac:dyDescent="0.2">
      <c r="A483" s="388" t="s">
        <v>761</v>
      </c>
      <c r="B483" s="388" t="s">
        <v>4709</v>
      </c>
      <c r="C483" s="388" t="s">
        <v>484</v>
      </c>
      <c r="E483" s="389">
        <v>487.65</v>
      </c>
      <c r="G483" s="389">
        <v>487.65</v>
      </c>
      <c r="H483" s="390" t="s">
        <v>1054</v>
      </c>
    </row>
    <row r="484" spans="1:9" x14ac:dyDescent="0.2">
      <c r="A484" s="88" t="s">
        <v>761</v>
      </c>
      <c r="B484" s="88" t="s">
        <v>4709</v>
      </c>
      <c r="C484" s="88" t="s">
        <v>308</v>
      </c>
      <c r="D484" s="89"/>
      <c r="E484" s="89">
        <v>487.65</v>
      </c>
      <c r="F484" s="89"/>
      <c r="G484" s="89">
        <v>487.65</v>
      </c>
      <c r="H484" s="90" t="s">
        <v>544</v>
      </c>
      <c r="I484" s="91"/>
    </row>
    <row r="485" spans="1:9" x14ac:dyDescent="0.2">
      <c r="A485" s="88" t="s">
        <v>761</v>
      </c>
      <c r="B485" s="88" t="s">
        <v>343</v>
      </c>
      <c r="C485" s="88" t="s">
        <v>308</v>
      </c>
      <c r="D485" s="89"/>
      <c r="E485" s="89">
        <v>3823175.06</v>
      </c>
      <c r="F485" s="89"/>
      <c r="G485" s="89">
        <v>3823175.06</v>
      </c>
      <c r="H485" s="90"/>
      <c r="I485" s="91"/>
    </row>
    <row r="486" spans="1:9" x14ac:dyDescent="0.2">
      <c r="A486" s="88" t="s">
        <v>508</v>
      </c>
      <c r="B486" s="88" t="s">
        <v>343</v>
      </c>
      <c r="C486" s="88" t="s">
        <v>308</v>
      </c>
      <c r="D486" s="89"/>
      <c r="E486" s="89">
        <v>80249969.219999999</v>
      </c>
      <c r="F486" s="89">
        <v>2272888.14</v>
      </c>
      <c r="G486" s="89">
        <v>77977081.079999998</v>
      </c>
      <c r="H486" s="90" t="s">
        <v>509</v>
      </c>
      <c r="I486" s="91"/>
    </row>
    <row r="487" spans="1:9" x14ac:dyDescent="0.2">
      <c r="A487" s="388" t="s">
        <v>510</v>
      </c>
      <c r="B487" s="388" t="s">
        <v>347</v>
      </c>
      <c r="C487" s="388" t="s">
        <v>307</v>
      </c>
      <c r="F487" s="389">
        <v>-130558.02</v>
      </c>
      <c r="G487" s="389">
        <v>130558.02</v>
      </c>
      <c r="H487" s="390" t="s">
        <v>1040</v>
      </c>
    </row>
    <row r="488" spans="1:9" x14ac:dyDescent="0.2">
      <c r="A488" s="388" t="s">
        <v>510</v>
      </c>
      <c r="B488" s="388" t="s">
        <v>347</v>
      </c>
      <c r="C488" s="388" t="s">
        <v>316</v>
      </c>
      <c r="F488" s="389">
        <v>5660877</v>
      </c>
      <c r="G488" s="389">
        <v>-5660877</v>
      </c>
      <c r="H488" s="390" t="s">
        <v>1014</v>
      </c>
    </row>
    <row r="489" spans="1:9" x14ac:dyDescent="0.2">
      <c r="A489" s="388" t="s">
        <v>510</v>
      </c>
      <c r="B489" s="388" t="s">
        <v>347</v>
      </c>
      <c r="C489" s="388" t="s">
        <v>317</v>
      </c>
      <c r="F489" s="389">
        <v>2402926</v>
      </c>
      <c r="G489" s="389">
        <v>-2402926</v>
      </c>
      <c r="H489" s="390" t="s">
        <v>1015</v>
      </c>
    </row>
    <row r="490" spans="1:9" x14ac:dyDescent="0.2">
      <c r="A490" s="388" t="s">
        <v>510</v>
      </c>
      <c r="B490" s="388" t="s">
        <v>347</v>
      </c>
      <c r="C490" s="388" t="s">
        <v>1016</v>
      </c>
      <c r="F490" s="389">
        <v>2029741</v>
      </c>
      <c r="G490" s="389">
        <v>-2029741</v>
      </c>
      <c r="H490" s="390" t="s">
        <v>1017</v>
      </c>
    </row>
    <row r="491" spans="1:9" x14ac:dyDescent="0.2">
      <c r="A491" s="388" t="s">
        <v>510</v>
      </c>
      <c r="B491" s="388" t="s">
        <v>347</v>
      </c>
      <c r="C491" s="388" t="s">
        <v>1018</v>
      </c>
      <c r="F491" s="389">
        <v>103128</v>
      </c>
      <c r="G491" s="389">
        <v>-103128</v>
      </c>
      <c r="H491" s="390" t="s">
        <v>1019</v>
      </c>
    </row>
    <row r="492" spans="1:9" x14ac:dyDescent="0.2">
      <c r="A492" s="388" t="s">
        <v>510</v>
      </c>
      <c r="B492" s="388" t="s">
        <v>347</v>
      </c>
      <c r="C492" s="388" t="s">
        <v>382</v>
      </c>
      <c r="F492" s="389">
        <v>944162</v>
      </c>
      <c r="G492" s="389">
        <v>-944162</v>
      </c>
      <c r="H492" s="390" t="s">
        <v>1020</v>
      </c>
    </row>
    <row r="493" spans="1:9" x14ac:dyDescent="0.2">
      <c r="A493" s="388" t="s">
        <v>510</v>
      </c>
      <c r="B493" s="388" t="s">
        <v>347</v>
      </c>
      <c r="C493" s="388" t="s">
        <v>1021</v>
      </c>
      <c r="F493" s="389">
        <v>106632</v>
      </c>
      <c r="G493" s="389">
        <v>-106632</v>
      </c>
      <c r="H493" s="390" t="s">
        <v>1022</v>
      </c>
    </row>
    <row r="494" spans="1:9" x14ac:dyDescent="0.2">
      <c r="A494" s="388" t="s">
        <v>510</v>
      </c>
      <c r="B494" s="388" t="s">
        <v>347</v>
      </c>
      <c r="C494" s="388" t="s">
        <v>306</v>
      </c>
      <c r="F494" s="389">
        <v>266378</v>
      </c>
      <c r="G494" s="389">
        <v>-266378</v>
      </c>
      <c r="H494" s="390" t="s">
        <v>1023</v>
      </c>
    </row>
    <row r="495" spans="1:9" x14ac:dyDescent="0.2">
      <c r="A495" s="388" t="s">
        <v>510</v>
      </c>
      <c r="B495" s="388" t="s">
        <v>347</v>
      </c>
      <c r="C495" s="388" t="s">
        <v>1024</v>
      </c>
      <c r="F495" s="389">
        <v>304643</v>
      </c>
      <c r="G495" s="389">
        <v>-304643</v>
      </c>
      <c r="H495" s="390" t="s">
        <v>1025</v>
      </c>
    </row>
    <row r="496" spans="1:9" x14ac:dyDescent="0.2">
      <c r="A496" s="388" t="s">
        <v>510</v>
      </c>
      <c r="B496" s="388" t="s">
        <v>347</v>
      </c>
      <c r="C496" s="388" t="s">
        <v>617</v>
      </c>
      <c r="F496" s="389">
        <v>278635</v>
      </c>
      <c r="G496" s="389">
        <v>-278635</v>
      </c>
      <c r="H496" s="390" t="s">
        <v>1026</v>
      </c>
    </row>
    <row r="497" spans="1:9" x14ac:dyDescent="0.2">
      <c r="A497" s="388" t="s">
        <v>510</v>
      </c>
      <c r="B497" s="388" t="s">
        <v>347</v>
      </c>
      <c r="C497" s="388" t="s">
        <v>1027</v>
      </c>
      <c r="F497" s="389">
        <v>92342</v>
      </c>
      <c r="G497" s="389">
        <v>-92342</v>
      </c>
      <c r="H497" s="390" t="s">
        <v>1028</v>
      </c>
    </row>
    <row r="498" spans="1:9" x14ac:dyDescent="0.2">
      <c r="A498" s="388" t="s">
        <v>510</v>
      </c>
      <c r="B498" s="388" t="s">
        <v>347</v>
      </c>
      <c r="C498" s="388" t="s">
        <v>1029</v>
      </c>
      <c r="F498" s="389">
        <v>16184</v>
      </c>
      <c r="G498" s="389">
        <v>-16184</v>
      </c>
      <c r="H498" s="390" t="s">
        <v>1030</v>
      </c>
    </row>
    <row r="499" spans="1:9" x14ac:dyDescent="0.2">
      <c r="A499" s="388" t="s">
        <v>510</v>
      </c>
      <c r="B499" s="388" t="s">
        <v>347</v>
      </c>
      <c r="C499" s="388" t="s">
        <v>385</v>
      </c>
      <c r="F499" s="389">
        <v>308152</v>
      </c>
      <c r="G499" s="389">
        <v>-308152</v>
      </c>
      <c r="H499" s="390" t="s">
        <v>1031</v>
      </c>
    </row>
    <row r="500" spans="1:9" x14ac:dyDescent="0.2">
      <c r="A500" s="388" t="s">
        <v>510</v>
      </c>
      <c r="B500" s="388" t="s">
        <v>347</v>
      </c>
      <c r="C500" s="388" t="s">
        <v>1032</v>
      </c>
      <c r="F500" s="389">
        <v>92532</v>
      </c>
      <c r="G500" s="389">
        <v>-92532</v>
      </c>
      <c r="H500" s="390" t="s">
        <v>1033</v>
      </c>
    </row>
    <row r="501" spans="1:9" x14ac:dyDescent="0.2">
      <c r="A501" s="388" t="s">
        <v>510</v>
      </c>
      <c r="B501" s="388" t="s">
        <v>347</v>
      </c>
      <c r="C501" s="388" t="s">
        <v>387</v>
      </c>
      <c r="F501" s="389">
        <v>505788</v>
      </c>
      <c r="G501" s="389">
        <v>-505788</v>
      </c>
      <c r="H501" s="390" t="s">
        <v>1034</v>
      </c>
    </row>
    <row r="502" spans="1:9" x14ac:dyDescent="0.2">
      <c r="A502" s="388" t="s">
        <v>510</v>
      </c>
      <c r="B502" s="388" t="s">
        <v>347</v>
      </c>
      <c r="C502" s="388" t="s">
        <v>389</v>
      </c>
      <c r="F502" s="389">
        <v>246792</v>
      </c>
      <c r="G502" s="389">
        <v>-246792</v>
      </c>
      <c r="H502" s="390" t="s">
        <v>1035</v>
      </c>
    </row>
    <row r="503" spans="1:9" x14ac:dyDescent="0.2">
      <c r="A503" s="388" t="s">
        <v>510</v>
      </c>
      <c r="B503" s="388" t="s">
        <v>347</v>
      </c>
      <c r="C503" s="388" t="s">
        <v>399</v>
      </c>
      <c r="F503" s="389">
        <v>1106793</v>
      </c>
      <c r="G503" s="389">
        <v>-1106793</v>
      </c>
      <c r="H503" s="390" t="s">
        <v>1036</v>
      </c>
    </row>
    <row r="504" spans="1:9" x14ac:dyDescent="0.2">
      <c r="A504" s="388" t="s">
        <v>510</v>
      </c>
      <c r="B504" s="388" t="s">
        <v>347</v>
      </c>
      <c r="C504" s="388" t="s">
        <v>1010</v>
      </c>
      <c r="F504" s="389">
        <v>411628</v>
      </c>
      <c r="G504" s="389">
        <v>-411628</v>
      </c>
      <c r="H504" s="390" t="s">
        <v>1037</v>
      </c>
    </row>
    <row r="505" spans="1:9" x14ac:dyDescent="0.2">
      <c r="A505" s="388" t="s">
        <v>510</v>
      </c>
      <c r="B505" s="388" t="s">
        <v>347</v>
      </c>
      <c r="C505" s="388" t="s">
        <v>797</v>
      </c>
      <c r="F505" s="389">
        <v>694360</v>
      </c>
      <c r="G505" s="389">
        <v>-694360</v>
      </c>
      <c r="H505" s="390" t="s">
        <v>1038</v>
      </c>
    </row>
    <row r="506" spans="1:9" x14ac:dyDescent="0.2">
      <c r="A506" s="388" t="s">
        <v>510</v>
      </c>
      <c r="B506" s="388" t="s">
        <v>347</v>
      </c>
      <c r="C506" s="388" t="s">
        <v>602</v>
      </c>
      <c r="F506" s="389">
        <v>179330</v>
      </c>
      <c r="G506" s="389">
        <v>-179330</v>
      </c>
      <c r="H506" s="390" t="s">
        <v>1039</v>
      </c>
    </row>
    <row r="507" spans="1:9" x14ac:dyDescent="0.2">
      <c r="A507" s="388" t="s">
        <v>510</v>
      </c>
      <c r="B507" s="388" t="s">
        <v>347</v>
      </c>
      <c r="C507" s="388" t="s">
        <v>883</v>
      </c>
      <c r="F507" s="389">
        <v>3196396</v>
      </c>
      <c r="G507" s="389">
        <v>-3196396</v>
      </c>
      <c r="H507" s="390" t="s">
        <v>1041</v>
      </c>
    </row>
    <row r="508" spans="1:9" x14ac:dyDescent="0.2">
      <c r="A508" s="388" t="s">
        <v>510</v>
      </c>
      <c r="B508" s="388" t="s">
        <v>347</v>
      </c>
      <c r="C508" s="388" t="s">
        <v>347</v>
      </c>
      <c r="F508" s="389">
        <v>766448</v>
      </c>
      <c r="G508" s="389">
        <v>-766448</v>
      </c>
      <c r="H508" s="390" t="s">
        <v>1042</v>
      </c>
    </row>
    <row r="509" spans="1:9" x14ac:dyDescent="0.2">
      <c r="A509" s="388" t="s">
        <v>510</v>
      </c>
      <c r="B509" s="388" t="s">
        <v>347</v>
      </c>
      <c r="C509" s="388" t="s">
        <v>1043</v>
      </c>
      <c r="F509" s="389">
        <v>11920</v>
      </c>
      <c r="G509" s="389">
        <v>-11920</v>
      </c>
      <c r="H509" s="390" t="s">
        <v>1044</v>
      </c>
    </row>
    <row r="510" spans="1:9" x14ac:dyDescent="0.2">
      <c r="A510" s="388" t="s">
        <v>510</v>
      </c>
      <c r="B510" s="388" t="s">
        <v>347</v>
      </c>
      <c r="C510" s="388" t="s">
        <v>859</v>
      </c>
      <c r="F510" s="389">
        <v>9925787</v>
      </c>
      <c r="G510" s="389">
        <v>-9925787</v>
      </c>
      <c r="H510" s="390" t="s">
        <v>1046</v>
      </c>
    </row>
    <row r="511" spans="1:9" x14ac:dyDescent="0.2">
      <c r="A511" s="388" t="s">
        <v>510</v>
      </c>
      <c r="B511" s="388" t="s">
        <v>347</v>
      </c>
      <c r="C511" s="388" t="s">
        <v>1052</v>
      </c>
      <c r="F511" s="389">
        <v>26723</v>
      </c>
      <c r="G511" s="389">
        <v>-26723</v>
      </c>
      <c r="H511" s="390" t="s">
        <v>1053</v>
      </c>
    </row>
    <row r="512" spans="1:9" x14ac:dyDescent="0.2">
      <c r="A512" s="88" t="s">
        <v>510</v>
      </c>
      <c r="B512" s="88" t="s">
        <v>347</v>
      </c>
      <c r="C512" s="88" t="s">
        <v>308</v>
      </c>
      <c r="D512" s="89"/>
      <c r="E512" s="89"/>
      <c r="F512" s="89">
        <v>29547738.98</v>
      </c>
      <c r="G512" s="89">
        <v>-29547738.98</v>
      </c>
      <c r="H512" s="90" t="s">
        <v>763</v>
      </c>
      <c r="I512" s="91"/>
    </row>
    <row r="513" spans="1:10" x14ac:dyDescent="0.2">
      <c r="A513" s="388" t="s">
        <v>510</v>
      </c>
      <c r="B513" s="388" t="s">
        <v>394</v>
      </c>
      <c r="C513" s="388" t="s">
        <v>307</v>
      </c>
      <c r="F513" s="389">
        <v>6900387</v>
      </c>
      <c r="G513" s="389">
        <v>-6900387</v>
      </c>
      <c r="H513" s="390" t="s">
        <v>1040</v>
      </c>
      <c r="I513" t="s">
        <v>7207</v>
      </c>
    </row>
    <row r="514" spans="1:10" x14ac:dyDescent="0.2">
      <c r="A514" s="88" t="s">
        <v>510</v>
      </c>
      <c r="B514" s="88" t="s">
        <v>394</v>
      </c>
      <c r="C514" s="88" t="s">
        <v>308</v>
      </c>
      <c r="D514" s="89"/>
      <c r="E514" s="89"/>
      <c r="F514" s="578">
        <v>6900387</v>
      </c>
      <c r="G514" s="89">
        <v>-6900387</v>
      </c>
      <c r="H514" s="90" t="s">
        <v>764</v>
      </c>
      <c r="I514" s="94">
        <f>F512+F514</f>
        <v>36448125.980000004</v>
      </c>
      <c r="J514" t="s">
        <v>1124</v>
      </c>
    </row>
    <row r="515" spans="1:10" x14ac:dyDescent="0.2">
      <c r="A515" s="388" t="s">
        <v>510</v>
      </c>
      <c r="B515" s="388" t="s">
        <v>822</v>
      </c>
      <c r="C515" s="388" t="s">
        <v>883</v>
      </c>
      <c r="F515" s="389">
        <v>27000</v>
      </c>
      <c r="G515" s="389">
        <v>-27000</v>
      </c>
      <c r="H515" s="390" t="s">
        <v>1041</v>
      </c>
      <c r="I515" s="136">
        <f>F518+F535</f>
        <v>1161236</v>
      </c>
      <c r="J515" t="s">
        <v>5954</v>
      </c>
    </row>
    <row r="516" spans="1:10" x14ac:dyDescent="0.2">
      <c r="A516" s="388" t="s">
        <v>510</v>
      </c>
      <c r="B516" s="388" t="s">
        <v>822</v>
      </c>
      <c r="C516" s="388" t="s">
        <v>331</v>
      </c>
      <c r="F516" s="389">
        <v>29532</v>
      </c>
      <c r="G516" s="389">
        <v>-29532</v>
      </c>
      <c r="H516" s="390" t="s">
        <v>1049</v>
      </c>
      <c r="I516" s="374">
        <f>F548+F551+F554</f>
        <v>3130391</v>
      </c>
      <c r="J516" t="s">
        <v>1125</v>
      </c>
    </row>
    <row r="517" spans="1:10" x14ac:dyDescent="0.2">
      <c r="A517" s="388" t="s">
        <v>510</v>
      </c>
      <c r="B517" s="388" t="s">
        <v>822</v>
      </c>
      <c r="C517" s="388" t="s">
        <v>1047</v>
      </c>
      <c r="F517" s="389">
        <v>949854</v>
      </c>
      <c r="G517" s="389">
        <v>-949854</v>
      </c>
      <c r="H517" s="390" t="s">
        <v>1048</v>
      </c>
      <c r="I517" s="136">
        <f>SUM(I514:I516)</f>
        <v>40739752.980000004</v>
      </c>
    </row>
    <row r="518" spans="1:10" x14ac:dyDescent="0.2">
      <c r="A518" s="88" t="s">
        <v>510</v>
      </c>
      <c r="B518" s="88" t="s">
        <v>822</v>
      </c>
      <c r="C518" s="88" t="s">
        <v>308</v>
      </c>
      <c r="D518" s="89"/>
      <c r="E518" s="89"/>
      <c r="F518" s="89">
        <v>1006386</v>
      </c>
      <c r="G518" s="89">
        <v>-1006386</v>
      </c>
      <c r="H518" s="90" t="s">
        <v>516</v>
      </c>
      <c r="I518" s="136">
        <f>F555</f>
        <v>40739752.979999997</v>
      </c>
    </row>
    <row r="519" spans="1:10" x14ac:dyDescent="0.2">
      <c r="A519" s="388" t="s">
        <v>510</v>
      </c>
      <c r="B519" s="388" t="s">
        <v>698</v>
      </c>
      <c r="C519" s="388" t="s">
        <v>307</v>
      </c>
      <c r="F519" s="389">
        <v>-600</v>
      </c>
      <c r="G519" s="389">
        <v>600</v>
      </c>
      <c r="H519" s="390" t="s">
        <v>1040</v>
      </c>
    </row>
    <row r="520" spans="1:10" x14ac:dyDescent="0.2">
      <c r="A520" s="388" t="s">
        <v>510</v>
      </c>
      <c r="B520" s="388" t="s">
        <v>698</v>
      </c>
      <c r="C520" s="388" t="s">
        <v>316</v>
      </c>
      <c r="F520" s="389">
        <v>7000</v>
      </c>
      <c r="G520" s="389">
        <v>-7000</v>
      </c>
      <c r="H520" s="390" t="s">
        <v>1014</v>
      </c>
    </row>
    <row r="521" spans="1:10" x14ac:dyDescent="0.2">
      <c r="A521" s="388" t="s">
        <v>510</v>
      </c>
      <c r="B521" s="388" t="s">
        <v>698</v>
      </c>
      <c r="C521" s="388" t="s">
        <v>317</v>
      </c>
      <c r="F521" s="389">
        <v>1750</v>
      </c>
      <c r="G521" s="389">
        <v>-1750</v>
      </c>
      <c r="H521" s="390" t="s">
        <v>1015</v>
      </c>
    </row>
    <row r="522" spans="1:10" x14ac:dyDescent="0.2">
      <c r="A522" s="388" t="s">
        <v>510</v>
      </c>
      <c r="B522" s="388" t="s">
        <v>698</v>
      </c>
      <c r="C522" s="388" t="s">
        <v>1024</v>
      </c>
      <c r="F522" s="389">
        <v>4900</v>
      </c>
      <c r="G522" s="389">
        <v>-4900</v>
      </c>
      <c r="H522" s="390" t="s">
        <v>1025</v>
      </c>
    </row>
    <row r="523" spans="1:10" x14ac:dyDescent="0.2">
      <c r="A523" s="388" t="s">
        <v>510</v>
      </c>
      <c r="B523" s="388" t="s">
        <v>698</v>
      </c>
      <c r="C523" s="388" t="s">
        <v>617</v>
      </c>
      <c r="F523" s="389">
        <v>1400</v>
      </c>
      <c r="G523" s="389">
        <v>-1400</v>
      </c>
      <c r="H523" s="390" t="s">
        <v>1026</v>
      </c>
    </row>
    <row r="524" spans="1:10" x14ac:dyDescent="0.2">
      <c r="A524" s="388" t="s">
        <v>510</v>
      </c>
      <c r="B524" s="388" t="s">
        <v>698</v>
      </c>
      <c r="C524" s="388" t="s">
        <v>1027</v>
      </c>
      <c r="F524" s="389">
        <v>1750</v>
      </c>
      <c r="G524" s="389">
        <v>-1750</v>
      </c>
      <c r="H524" s="390" t="s">
        <v>1028</v>
      </c>
    </row>
    <row r="525" spans="1:10" x14ac:dyDescent="0.2">
      <c r="A525" s="388" t="s">
        <v>510</v>
      </c>
      <c r="B525" s="388" t="s">
        <v>698</v>
      </c>
      <c r="C525" s="388" t="s">
        <v>1032</v>
      </c>
      <c r="F525" s="389">
        <v>350</v>
      </c>
      <c r="G525" s="389">
        <v>-350</v>
      </c>
      <c r="H525" s="390" t="s">
        <v>1033</v>
      </c>
    </row>
    <row r="526" spans="1:10" x14ac:dyDescent="0.2">
      <c r="A526" s="388" t="s">
        <v>510</v>
      </c>
      <c r="B526" s="388" t="s">
        <v>698</v>
      </c>
      <c r="C526" s="388" t="s">
        <v>387</v>
      </c>
      <c r="F526" s="389">
        <v>3850</v>
      </c>
      <c r="G526" s="389">
        <v>-3850</v>
      </c>
      <c r="H526" s="390" t="s">
        <v>1034</v>
      </c>
    </row>
    <row r="527" spans="1:10" x14ac:dyDescent="0.2">
      <c r="A527" s="388" t="s">
        <v>510</v>
      </c>
      <c r="B527" s="388" t="s">
        <v>698</v>
      </c>
      <c r="C527" s="388" t="s">
        <v>389</v>
      </c>
      <c r="F527" s="389">
        <v>2100</v>
      </c>
      <c r="G527" s="389">
        <v>-2100</v>
      </c>
      <c r="H527" s="390" t="s">
        <v>1035</v>
      </c>
    </row>
    <row r="528" spans="1:10" x14ac:dyDescent="0.2">
      <c r="A528" s="388" t="s">
        <v>510</v>
      </c>
      <c r="B528" s="388" t="s">
        <v>698</v>
      </c>
      <c r="C528" s="388" t="s">
        <v>399</v>
      </c>
      <c r="F528" s="389">
        <v>32200</v>
      </c>
      <c r="G528" s="389">
        <v>-32200</v>
      </c>
      <c r="H528" s="390" t="s">
        <v>1036</v>
      </c>
    </row>
    <row r="529" spans="1:9" x14ac:dyDescent="0.2">
      <c r="A529" s="388" t="s">
        <v>510</v>
      </c>
      <c r="B529" s="388" t="s">
        <v>698</v>
      </c>
      <c r="C529" s="388" t="s">
        <v>1010</v>
      </c>
      <c r="F529" s="389">
        <v>2450</v>
      </c>
      <c r="G529" s="389">
        <v>-2450</v>
      </c>
      <c r="H529" s="390" t="s">
        <v>1037</v>
      </c>
    </row>
    <row r="530" spans="1:9" x14ac:dyDescent="0.2">
      <c r="A530" s="388" t="s">
        <v>510</v>
      </c>
      <c r="B530" s="388" t="s">
        <v>698</v>
      </c>
      <c r="C530" s="388" t="s">
        <v>797</v>
      </c>
      <c r="F530" s="389">
        <v>1050</v>
      </c>
      <c r="G530" s="389">
        <v>-1050</v>
      </c>
      <c r="H530" s="390" t="s">
        <v>1038</v>
      </c>
    </row>
    <row r="531" spans="1:9" x14ac:dyDescent="0.2">
      <c r="A531" s="388" t="s">
        <v>510</v>
      </c>
      <c r="B531" s="388" t="s">
        <v>698</v>
      </c>
      <c r="C531" s="388" t="s">
        <v>602</v>
      </c>
      <c r="F531" s="389">
        <v>1050</v>
      </c>
      <c r="G531" s="389">
        <v>-1050</v>
      </c>
      <c r="H531" s="390" t="s">
        <v>1039</v>
      </c>
    </row>
    <row r="532" spans="1:9" x14ac:dyDescent="0.2">
      <c r="A532" s="388" t="s">
        <v>510</v>
      </c>
      <c r="B532" s="388" t="s">
        <v>698</v>
      </c>
      <c r="C532" s="388" t="s">
        <v>883</v>
      </c>
      <c r="F532" s="389">
        <v>700</v>
      </c>
      <c r="G532" s="389">
        <v>-700</v>
      </c>
      <c r="H532" s="390" t="s">
        <v>1041</v>
      </c>
    </row>
    <row r="533" spans="1:9" x14ac:dyDescent="0.2">
      <c r="A533" s="388" t="s">
        <v>510</v>
      </c>
      <c r="B533" s="388" t="s">
        <v>698</v>
      </c>
      <c r="C533" s="388" t="s">
        <v>347</v>
      </c>
      <c r="F533" s="389">
        <v>14350</v>
      </c>
      <c r="G533" s="389">
        <v>-14350</v>
      </c>
      <c r="H533" s="390" t="s">
        <v>1042</v>
      </c>
    </row>
    <row r="534" spans="1:9" x14ac:dyDescent="0.2">
      <c r="A534" s="388" t="s">
        <v>510</v>
      </c>
      <c r="B534" s="388" t="s">
        <v>698</v>
      </c>
      <c r="C534" s="388" t="s">
        <v>859</v>
      </c>
      <c r="F534" s="389">
        <v>80550</v>
      </c>
      <c r="G534" s="389">
        <v>-80550</v>
      </c>
      <c r="H534" s="390" t="s">
        <v>1046</v>
      </c>
    </row>
    <row r="535" spans="1:9" x14ac:dyDescent="0.2">
      <c r="A535" s="88" t="s">
        <v>510</v>
      </c>
      <c r="B535" s="88" t="s">
        <v>698</v>
      </c>
      <c r="C535" s="88" t="s">
        <v>308</v>
      </c>
      <c r="D535" s="89"/>
      <c r="E535" s="89"/>
      <c r="F535" s="89">
        <v>154850</v>
      </c>
      <c r="G535" s="89">
        <v>-154850</v>
      </c>
      <c r="H535" s="90" t="s">
        <v>765</v>
      </c>
      <c r="I535" s="91"/>
    </row>
    <row r="536" spans="1:9" x14ac:dyDescent="0.2">
      <c r="A536" s="388" t="s">
        <v>510</v>
      </c>
      <c r="B536" s="388" t="s">
        <v>840</v>
      </c>
      <c r="C536" s="388" t="s">
        <v>307</v>
      </c>
      <c r="F536" s="389">
        <v>162525</v>
      </c>
      <c r="G536" s="389">
        <v>-162525</v>
      </c>
      <c r="H536" s="390" t="s">
        <v>1040</v>
      </c>
    </row>
    <row r="537" spans="1:9" x14ac:dyDescent="0.2">
      <c r="A537" s="388" t="s">
        <v>510</v>
      </c>
      <c r="B537" s="388" t="s">
        <v>840</v>
      </c>
      <c r="C537" s="388" t="s">
        <v>316</v>
      </c>
      <c r="F537" s="389">
        <v>11775</v>
      </c>
      <c r="G537" s="389">
        <v>-11775</v>
      </c>
      <c r="H537" s="390" t="s">
        <v>1014</v>
      </c>
    </row>
    <row r="538" spans="1:9" x14ac:dyDescent="0.2">
      <c r="A538" s="388" t="s">
        <v>510</v>
      </c>
      <c r="B538" s="388" t="s">
        <v>840</v>
      </c>
      <c r="C538" s="388" t="s">
        <v>317</v>
      </c>
      <c r="F538" s="389">
        <v>3150</v>
      </c>
      <c r="G538" s="389">
        <v>-3150</v>
      </c>
      <c r="H538" s="390" t="s">
        <v>1015</v>
      </c>
    </row>
    <row r="539" spans="1:9" x14ac:dyDescent="0.2">
      <c r="A539" s="388" t="s">
        <v>510</v>
      </c>
      <c r="B539" s="388" t="s">
        <v>840</v>
      </c>
      <c r="C539" s="388" t="s">
        <v>1016</v>
      </c>
      <c r="F539" s="389">
        <v>2500</v>
      </c>
      <c r="G539" s="389">
        <v>-2500</v>
      </c>
      <c r="H539" s="390" t="s">
        <v>1017</v>
      </c>
    </row>
    <row r="540" spans="1:9" x14ac:dyDescent="0.2">
      <c r="A540" s="388" t="s">
        <v>510</v>
      </c>
      <c r="B540" s="388" t="s">
        <v>840</v>
      </c>
      <c r="C540" s="388" t="s">
        <v>1024</v>
      </c>
      <c r="F540" s="389">
        <v>2000</v>
      </c>
      <c r="G540" s="389">
        <v>-2000</v>
      </c>
      <c r="H540" s="390" t="s">
        <v>1025</v>
      </c>
    </row>
    <row r="541" spans="1:9" x14ac:dyDescent="0.2">
      <c r="A541" s="388" t="s">
        <v>510</v>
      </c>
      <c r="B541" s="388" t="s">
        <v>840</v>
      </c>
      <c r="C541" s="388" t="s">
        <v>617</v>
      </c>
      <c r="F541" s="389">
        <v>1000</v>
      </c>
      <c r="G541" s="389">
        <v>-1000</v>
      </c>
      <c r="H541" s="390" t="s">
        <v>1026</v>
      </c>
    </row>
    <row r="542" spans="1:9" x14ac:dyDescent="0.2">
      <c r="A542" s="388" t="s">
        <v>510</v>
      </c>
      <c r="B542" s="388" t="s">
        <v>840</v>
      </c>
      <c r="C542" s="388" t="s">
        <v>387</v>
      </c>
      <c r="F542" s="389">
        <v>2000</v>
      </c>
      <c r="G542" s="389">
        <v>-2000</v>
      </c>
      <c r="H542" s="390" t="s">
        <v>1034</v>
      </c>
    </row>
    <row r="543" spans="1:9" x14ac:dyDescent="0.2">
      <c r="A543" s="388" t="s">
        <v>510</v>
      </c>
      <c r="B543" s="388" t="s">
        <v>840</v>
      </c>
      <c r="C543" s="388" t="s">
        <v>389</v>
      </c>
      <c r="F543" s="389">
        <v>2500</v>
      </c>
      <c r="G543" s="389">
        <v>-2500</v>
      </c>
      <c r="H543" s="390" t="s">
        <v>1035</v>
      </c>
    </row>
    <row r="544" spans="1:9" x14ac:dyDescent="0.2">
      <c r="A544" s="388" t="s">
        <v>510</v>
      </c>
      <c r="B544" s="388" t="s">
        <v>840</v>
      </c>
      <c r="C544" s="388" t="s">
        <v>399</v>
      </c>
      <c r="F544" s="389">
        <v>1000</v>
      </c>
      <c r="G544" s="389">
        <v>-1000</v>
      </c>
      <c r="H544" s="390" t="s">
        <v>1036</v>
      </c>
    </row>
    <row r="545" spans="1:9" x14ac:dyDescent="0.2">
      <c r="A545" s="388" t="s">
        <v>510</v>
      </c>
      <c r="B545" s="388" t="s">
        <v>840</v>
      </c>
      <c r="C545" s="388" t="s">
        <v>883</v>
      </c>
      <c r="F545" s="389">
        <v>3000</v>
      </c>
      <c r="G545" s="389">
        <v>-3000</v>
      </c>
      <c r="H545" s="390" t="s">
        <v>1041</v>
      </c>
    </row>
    <row r="546" spans="1:9" x14ac:dyDescent="0.2">
      <c r="A546" s="388" t="s">
        <v>510</v>
      </c>
      <c r="B546" s="388" t="s">
        <v>840</v>
      </c>
      <c r="C546" s="388" t="s">
        <v>859</v>
      </c>
      <c r="F546" s="389">
        <v>29785</v>
      </c>
      <c r="G546" s="389">
        <v>-29785</v>
      </c>
      <c r="H546" s="390" t="s">
        <v>1046</v>
      </c>
    </row>
    <row r="547" spans="1:9" x14ac:dyDescent="0.2">
      <c r="A547" s="388" t="s">
        <v>510</v>
      </c>
      <c r="B547" s="388" t="s">
        <v>840</v>
      </c>
      <c r="C547" s="388" t="s">
        <v>1052</v>
      </c>
      <c r="F547" s="389">
        <v>1421741</v>
      </c>
      <c r="G547" s="389">
        <v>-1421741</v>
      </c>
      <c r="H547" s="390" t="s">
        <v>1053</v>
      </c>
    </row>
    <row r="548" spans="1:9" x14ac:dyDescent="0.2">
      <c r="A548" s="88" t="s">
        <v>510</v>
      </c>
      <c r="B548" s="88" t="s">
        <v>840</v>
      </c>
      <c r="C548" s="88" t="s">
        <v>308</v>
      </c>
      <c r="D548" s="89"/>
      <c r="E548" s="89"/>
      <c r="F548" s="89">
        <v>1642976</v>
      </c>
      <c r="G548" s="89">
        <v>-1642976</v>
      </c>
      <c r="H548" s="90" t="s">
        <v>766</v>
      </c>
      <c r="I548" s="91"/>
    </row>
    <row r="549" spans="1:9" x14ac:dyDescent="0.2">
      <c r="A549" s="388" t="s">
        <v>510</v>
      </c>
      <c r="B549" s="388" t="s">
        <v>893</v>
      </c>
      <c r="C549" s="388" t="s">
        <v>307</v>
      </c>
      <c r="F549" s="389">
        <v>219750</v>
      </c>
      <c r="G549" s="389">
        <v>-219750</v>
      </c>
      <c r="H549" s="390" t="s">
        <v>1040</v>
      </c>
    </row>
    <row r="550" spans="1:9" x14ac:dyDescent="0.2">
      <c r="A550" s="388" t="s">
        <v>510</v>
      </c>
      <c r="B550" s="388" t="s">
        <v>893</v>
      </c>
      <c r="C550" s="388" t="s">
        <v>317</v>
      </c>
      <c r="F550" s="389">
        <v>825</v>
      </c>
      <c r="G550" s="389">
        <v>-825</v>
      </c>
      <c r="H550" s="390" t="s">
        <v>1015</v>
      </c>
    </row>
    <row r="551" spans="1:9" x14ac:dyDescent="0.2">
      <c r="A551" s="88" t="s">
        <v>510</v>
      </c>
      <c r="B551" s="88" t="s">
        <v>893</v>
      </c>
      <c r="C551" s="88" t="s">
        <v>308</v>
      </c>
      <c r="D551" s="89"/>
      <c r="E551" s="89"/>
      <c r="F551" s="578">
        <v>220575</v>
      </c>
      <c r="G551" s="89">
        <v>-220575</v>
      </c>
      <c r="H551" s="90" t="s">
        <v>4714</v>
      </c>
      <c r="I551" s="91"/>
    </row>
    <row r="552" spans="1:9" x14ac:dyDescent="0.2">
      <c r="A552" s="388" t="s">
        <v>510</v>
      </c>
      <c r="B552" s="388" t="s">
        <v>729</v>
      </c>
      <c r="C552" s="388" t="s">
        <v>307</v>
      </c>
      <c r="F552" s="389">
        <v>1230840</v>
      </c>
      <c r="G552" s="389">
        <v>-1230840</v>
      </c>
      <c r="H552" s="390" t="s">
        <v>1040</v>
      </c>
    </row>
    <row r="553" spans="1:9" x14ac:dyDescent="0.2">
      <c r="A553" s="388" t="s">
        <v>510</v>
      </c>
      <c r="B553" s="388" t="s">
        <v>729</v>
      </c>
      <c r="C553" s="388" t="s">
        <v>883</v>
      </c>
      <c r="F553" s="389">
        <v>36000</v>
      </c>
      <c r="G553" s="389">
        <v>-36000</v>
      </c>
      <c r="H553" s="390" t="s">
        <v>1041</v>
      </c>
    </row>
    <row r="554" spans="1:9" x14ac:dyDescent="0.2">
      <c r="A554" s="88" t="s">
        <v>510</v>
      </c>
      <c r="B554" s="88" t="s">
        <v>729</v>
      </c>
      <c r="C554" s="88" t="s">
        <v>308</v>
      </c>
      <c r="D554" s="89"/>
      <c r="E554" s="89"/>
      <c r="F554" s="89">
        <v>1266840</v>
      </c>
      <c r="G554" s="89">
        <v>-1266840</v>
      </c>
      <c r="H554" s="90" t="s">
        <v>767</v>
      </c>
      <c r="I554" s="91"/>
    </row>
    <row r="555" spans="1:9" x14ac:dyDescent="0.2">
      <c r="A555" s="88" t="s">
        <v>510</v>
      </c>
      <c r="B555" s="88" t="s">
        <v>343</v>
      </c>
      <c r="C555" s="88" t="s">
        <v>308</v>
      </c>
      <c r="D555" s="89"/>
      <c r="E555" s="89"/>
      <c r="F555" s="89">
        <v>40739752.979999997</v>
      </c>
      <c r="G555" s="719">
        <v>-40739752.979999997</v>
      </c>
      <c r="H555" s="90" t="s">
        <v>523</v>
      </c>
      <c r="I555" s="852" t="s">
        <v>4833</v>
      </c>
    </row>
    <row r="556" spans="1:9" x14ac:dyDescent="0.2">
      <c r="A556" s="388" t="s">
        <v>524</v>
      </c>
      <c r="B556" s="388" t="s">
        <v>307</v>
      </c>
      <c r="C556" s="388" t="s">
        <v>484</v>
      </c>
      <c r="E556" s="389">
        <v>2277157.63</v>
      </c>
      <c r="G556" s="389">
        <v>2277157.63</v>
      </c>
      <c r="H556" s="390" t="s">
        <v>1054</v>
      </c>
      <c r="I556" s="776">
        <f>-G555-G560</f>
        <v>38268511.099999994</v>
      </c>
    </row>
    <row r="557" spans="1:9" x14ac:dyDescent="0.2">
      <c r="A557" s="88" t="s">
        <v>524</v>
      </c>
      <c r="B557" s="88" t="s">
        <v>307</v>
      </c>
      <c r="C557" s="88" t="s">
        <v>308</v>
      </c>
      <c r="D557" s="89"/>
      <c r="E557" s="89">
        <v>2277157.63</v>
      </c>
      <c r="F557" s="89"/>
      <c r="G557" s="89">
        <v>2277157.63</v>
      </c>
      <c r="H557" s="90" t="s">
        <v>525</v>
      </c>
      <c r="I557" s="91"/>
    </row>
    <row r="558" spans="1:9" x14ac:dyDescent="0.2">
      <c r="A558" s="388" t="s">
        <v>524</v>
      </c>
      <c r="B558" s="388" t="s">
        <v>347</v>
      </c>
      <c r="C558" s="388" t="s">
        <v>484</v>
      </c>
      <c r="E558" s="389">
        <v>194084.25</v>
      </c>
      <c r="G558" s="389">
        <v>194084.25</v>
      </c>
      <c r="H558" s="390" t="s">
        <v>1054</v>
      </c>
    </row>
    <row r="559" spans="1:9" x14ac:dyDescent="0.2">
      <c r="A559" s="88" t="s">
        <v>524</v>
      </c>
      <c r="B559" s="88" t="s">
        <v>347</v>
      </c>
      <c r="C559" s="88" t="s">
        <v>308</v>
      </c>
      <c r="D559" s="89"/>
      <c r="E559" s="89">
        <v>194084.25</v>
      </c>
      <c r="F559" s="89"/>
      <c r="G559" s="89">
        <v>194084.25</v>
      </c>
      <c r="H559" s="90" t="s">
        <v>768</v>
      </c>
      <c r="I559" s="91"/>
    </row>
    <row r="560" spans="1:9" ht="13.5" thickBot="1" x14ac:dyDescent="0.25">
      <c r="A560" s="88" t="s">
        <v>524</v>
      </c>
      <c r="B560" s="88" t="s">
        <v>343</v>
      </c>
      <c r="C560" s="88" t="s">
        <v>308</v>
      </c>
      <c r="D560" s="89"/>
      <c r="E560" s="89">
        <v>2471241.88</v>
      </c>
      <c r="F560" s="89"/>
      <c r="G560" s="719">
        <v>2471241.88</v>
      </c>
      <c r="H560" s="90" t="s">
        <v>526</v>
      </c>
      <c r="I560" s="91"/>
    </row>
    <row r="561" spans="1:10" x14ac:dyDescent="0.2">
      <c r="A561" s="467" t="s">
        <v>527</v>
      </c>
      <c r="B561" s="468" t="s">
        <v>307</v>
      </c>
      <c r="C561" s="468" t="s">
        <v>307</v>
      </c>
      <c r="D561" s="471"/>
      <c r="E561" s="471"/>
      <c r="F561" s="469">
        <v>5423714</v>
      </c>
      <c r="G561" s="469">
        <v>-5423714</v>
      </c>
      <c r="H561" s="592" t="s">
        <v>1040</v>
      </c>
    </row>
    <row r="562" spans="1:10" x14ac:dyDescent="0.2">
      <c r="A562" s="473" t="s">
        <v>527</v>
      </c>
      <c r="B562" s="388" t="s">
        <v>307</v>
      </c>
      <c r="C562" s="388" t="s">
        <v>883</v>
      </c>
      <c r="F562" s="389">
        <v>543281</v>
      </c>
      <c r="G562" s="389">
        <v>-543281</v>
      </c>
      <c r="H562" s="593" t="s">
        <v>1041</v>
      </c>
    </row>
    <row r="563" spans="1:10" x14ac:dyDescent="0.2">
      <c r="A563" s="473" t="s">
        <v>527</v>
      </c>
      <c r="B563" s="388" t="s">
        <v>307</v>
      </c>
      <c r="C563" s="388" t="s">
        <v>347</v>
      </c>
      <c r="F563" s="389">
        <v>4330</v>
      </c>
      <c r="G563" s="389">
        <v>-4330</v>
      </c>
      <c r="H563" s="593" t="s">
        <v>1042</v>
      </c>
    </row>
    <row r="564" spans="1:10" x14ac:dyDescent="0.2">
      <c r="A564" s="473" t="s">
        <v>527</v>
      </c>
      <c r="B564" s="388" t="s">
        <v>307</v>
      </c>
      <c r="C564" s="388" t="s">
        <v>859</v>
      </c>
      <c r="F564" s="389">
        <v>1559931</v>
      </c>
      <c r="G564" s="389">
        <v>-1559931</v>
      </c>
      <c r="H564" s="593" t="s">
        <v>1046</v>
      </c>
    </row>
    <row r="565" spans="1:10" x14ac:dyDescent="0.2">
      <c r="A565" s="461" t="s">
        <v>527</v>
      </c>
      <c r="B565" s="88" t="s">
        <v>307</v>
      </c>
      <c r="C565" s="88" t="s">
        <v>308</v>
      </c>
      <c r="D565" s="89"/>
      <c r="E565" s="89"/>
      <c r="F565" s="89">
        <v>7531256</v>
      </c>
      <c r="G565" s="89">
        <v>-7531256</v>
      </c>
      <c r="H565" s="590" t="s">
        <v>528</v>
      </c>
      <c r="I565" s="91"/>
    </row>
    <row r="566" spans="1:10" x14ac:dyDescent="0.2">
      <c r="A566" s="473" t="s">
        <v>527</v>
      </c>
      <c r="B566" s="388" t="s">
        <v>319</v>
      </c>
      <c r="C566" s="388" t="s">
        <v>484</v>
      </c>
      <c r="F566" s="389">
        <v>644783</v>
      </c>
      <c r="G566" s="389">
        <v>-644783</v>
      </c>
      <c r="H566" s="593" t="s">
        <v>1054</v>
      </c>
    </row>
    <row r="567" spans="1:10" x14ac:dyDescent="0.2">
      <c r="A567" s="461" t="s">
        <v>527</v>
      </c>
      <c r="B567" s="88" t="s">
        <v>319</v>
      </c>
      <c r="C567" s="88" t="s">
        <v>308</v>
      </c>
      <c r="D567" s="89"/>
      <c r="E567" s="89"/>
      <c r="F567" s="89">
        <v>644783</v>
      </c>
      <c r="G567" s="89">
        <v>-644783</v>
      </c>
      <c r="H567" s="590" t="s">
        <v>632</v>
      </c>
      <c r="I567" s="91"/>
    </row>
    <row r="568" spans="1:10" x14ac:dyDescent="0.2">
      <c r="A568" s="473" t="s">
        <v>527</v>
      </c>
      <c r="B568" s="388" t="s">
        <v>347</v>
      </c>
      <c r="C568" s="388" t="s">
        <v>484</v>
      </c>
      <c r="F568" s="389">
        <v>66240.649999999994</v>
      </c>
      <c r="G568" s="389">
        <v>-66240.649999999994</v>
      </c>
      <c r="H568" s="593" t="s">
        <v>1054</v>
      </c>
    </row>
    <row r="569" spans="1:10" x14ac:dyDescent="0.2">
      <c r="A569" s="461" t="s">
        <v>527</v>
      </c>
      <c r="B569" s="88" t="s">
        <v>347</v>
      </c>
      <c r="C569" s="88" t="s">
        <v>308</v>
      </c>
      <c r="D569" s="89"/>
      <c r="E569" s="89"/>
      <c r="F569" s="89">
        <v>66240.649999999994</v>
      </c>
      <c r="G569" s="89">
        <v>-66240.649999999994</v>
      </c>
      <c r="H569" s="590" t="s">
        <v>633</v>
      </c>
      <c r="I569" s="91"/>
    </row>
    <row r="570" spans="1:10" x14ac:dyDescent="0.2">
      <c r="A570" s="461" t="s">
        <v>527</v>
      </c>
      <c r="B570" s="88" t="s">
        <v>343</v>
      </c>
      <c r="C570" s="88" t="s">
        <v>308</v>
      </c>
      <c r="D570" s="89"/>
      <c r="E570" s="89"/>
      <c r="F570" s="578">
        <v>8242279.6500000004</v>
      </c>
      <c r="G570" s="89">
        <v>-8242279.6500000004</v>
      </c>
      <c r="H570" s="590" t="s">
        <v>529</v>
      </c>
      <c r="I570" s="91"/>
    </row>
    <row r="571" spans="1:10" x14ac:dyDescent="0.2">
      <c r="A571" s="473" t="s">
        <v>530</v>
      </c>
      <c r="B571" s="388" t="s">
        <v>307</v>
      </c>
      <c r="C571" s="388" t="s">
        <v>484</v>
      </c>
      <c r="E571" s="389">
        <v>200561.76</v>
      </c>
      <c r="G571" s="389">
        <v>200561.76</v>
      </c>
      <c r="H571" s="593" t="s">
        <v>1054</v>
      </c>
    </row>
    <row r="572" spans="1:10" x14ac:dyDescent="0.2">
      <c r="A572" s="461" t="s">
        <v>530</v>
      </c>
      <c r="B572" s="88" t="s">
        <v>307</v>
      </c>
      <c r="C572" s="88" t="s">
        <v>308</v>
      </c>
      <c r="D572" s="89"/>
      <c r="E572" s="89">
        <v>200561.76</v>
      </c>
      <c r="F572" s="89"/>
      <c r="G572" s="89">
        <v>200561.76</v>
      </c>
      <c r="H572" s="590" t="s">
        <v>769</v>
      </c>
      <c r="I572" s="91"/>
    </row>
    <row r="573" spans="1:10" x14ac:dyDescent="0.2">
      <c r="A573" s="473" t="s">
        <v>530</v>
      </c>
      <c r="B573" s="388" t="s">
        <v>319</v>
      </c>
      <c r="C573" s="388" t="s">
        <v>484</v>
      </c>
      <c r="E573" s="389">
        <v>78424</v>
      </c>
      <c r="G573" s="389">
        <v>78424</v>
      </c>
      <c r="H573" s="593" t="s">
        <v>1054</v>
      </c>
    </row>
    <row r="574" spans="1:10" x14ac:dyDescent="0.2">
      <c r="A574" s="461" t="s">
        <v>530</v>
      </c>
      <c r="B574" s="88" t="s">
        <v>319</v>
      </c>
      <c r="C574" s="88" t="s">
        <v>308</v>
      </c>
      <c r="D574" s="89"/>
      <c r="E574" s="89">
        <v>78424</v>
      </c>
      <c r="F574" s="89"/>
      <c r="G574" s="89">
        <v>78424</v>
      </c>
      <c r="H574" s="590" t="s">
        <v>770</v>
      </c>
      <c r="I574" s="91"/>
    </row>
    <row r="575" spans="1:10" x14ac:dyDescent="0.2">
      <c r="A575" s="461" t="s">
        <v>530</v>
      </c>
      <c r="B575" s="88" t="s">
        <v>343</v>
      </c>
      <c r="C575" s="88" t="s">
        <v>308</v>
      </c>
      <c r="D575" s="89"/>
      <c r="E575" s="578">
        <v>278985.76</v>
      </c>
      <c r="F575" s="89"/>
      <c r="G575" s="402">
        <v>278985.76</v>
      </c>
      <c r="H575" s="590" t="s">
        <v>533</v>
      </c>
      <c r="I575" s="91" t="s">
        <v>5347</v>
      </c>
    </row>
    <row r="576" spans="1:10" x14ac:dyDescent="0.2">
      <c r="A576" s="473" t="s">
        <v>534</v>
      </c>
      <c r="B576" s="388" t="s">
        <v>307</v>
      </c>
      <c r="C576" s="388" t="s">
        <v>484</v>
      </c>
      <c r="F576" s="389">
        <v>3649524.43</v>
      </c>
      <c r="G576" s="389">
        <v>-3649524.43</v>
      </c>
      <c r="H576" s="593" t="s">
        <v>1054</v>
      </c>
      <c r="I576" s="731">
        <f>G276+G287+G575+G586</f>
        <v>-129102.73000000004</v>
      </c>
      <c r="J576" t="s">
        <v>5350</v>
      </c>
    </row>
    <row r="577" spans="1:10" x14ac:dyDescent="0.2">
      <c r="A577" s="461" t="s">
        <v>534</v>
      </c>
      <c r="B577" s="88" t="s">
        <v>307</v>
      </c>
      <c r="C577" s="88" t="s">
        <v>308</v>
      </c>
      <c r="D577" s="89"/>
      <c r="E577" s="89"/>
      <c r="F577" s="89">
        <v>3649524.43</v>
      </c>
      <c r="G577" s="89">
        <v>-3649524.43</v>
      </c>
      <c r="H577" s="590" t="s">
        <v>634</v>
      </c>
      <c r="I577" s="730">
        <f>I285+G588</f>
        <v>2692.0500000000175</v>
      </c>
      <c r="J577" t="s">
        <v>6600</v>
      </c>
    </row>
    <row r="578" spans="1:10" x14ac:dyDescent="0.2">
      <c r="A578" s="473" t="s">
        <v>534</v>
      </c>
      <c r="B578" s="388" t="s">
        <v>319</v>
      </c>
      <c r="C578" s="388" t="s">
        <v>484</v>
      </c>
      <c r="F578" s="389">
        <v>1036691</v>
      </c>
      <c r="G578" s="389">
        <v>-1036691</v>
      </c>
      <c r="H578" s="593" t="s">
        <v>1054</v>
      </c>
      <c r="I578" s="136">
        <f>SUM(I576:I577)</f>
        <v>-126410.68000000002</v>
      </c>
      <c r="J578" t="s">
        <v>6601</v>
      </c>
    </row>
    <row r="579" spans="1:10" x14ac:dyDescent="0.2">
      <c r="A579" s="461" t="s">
        <v>534</v>
      </c>
      <c r="B579" s="88" t="s">
        <v>319</v>
      </c>
      <c r="C579" s="88" t="s">
        <v>308</v>
      </c>
      <c r="D579" s="89"/>
      <c r="E579" s="89"/>
      <c r="F579" s="89">
        <v>1036691</v>
      </c>
      <c r="G579" s="89">
        <v>-1036691</v>
      </c>
      <c r="H579" s="590" t="s">
        <v>771</v>
      </c>
      <c r="I579" s="94"/>
    </row>
    <row r="580" spans="1:10" x14ac:dyDescent="0.2">
      <c r="A580" s="473" t="s">
        <v>534</v>
      </c>
      <c r="B580" s="388" t="s">
        <v>347</v>
      </c>
      <c r="C580" s="388" t="s">
        <v>484</v>
      </c>
      <c r="F580" s="389">
        <v>2404818.58</v>
      </c>
      <c r="G580" s="389">
        <v>-2404818.58</v>
      </c>
      <c r="H580" s="593" t="s">
        <v>1054</v>
      </c>
      <c r="I580" s="136">
        <f>I288</f>
        <v>-635043.05000000005</v>
      </c>
      <c r="J580" t="s">
        <v>5348</v>
      </c>
    </row>
    <row r="581" spans="1:10" x14ac:dyDescent="0.2">
      <c r="A581" s="461" t="s">
        <v>534</v>
      </c>
      <c r="B581" s="88" t="s">
        <v>347</v>
      </c>
      <c r="C581" s="88" t="s">
        <v>308</v>
      </c>
      <c r="D581" s="89"/>
      <c r="E581" s="89"/>
      <c r="F581" s="89">
        <v>2404818.58</v>
      </c>
      <c r="G581" s="89">
        <v>-2404818.58</v>
      </c>
      <c r="H581" s="590" t="s">
        <v>635</v>
      </c>
      <c r="I581" s="94">
        <f>G575+G586</f>
        <v>505940.32</v>
      </c>
      <c r="J581" t="s">
        <v>5349</v>
      </c>
    </row>
    <row r="582" spans="1:10" x14ac:dyDescent="0.2">
      <c r="A582" s="473" t="s">
        <v>534</v>
      </c>
      <c r="B582" s="388" t="s">
        <v>822</v>
      </c>
      <c r="C582" s="388" t="s">
        <v>484</v>
      </c>
      <c r="F582" s="389">
        <v>150186.26</v>
      </c>
      <c r="G582" s="389">
        <v>-150186.26</v>
      </c>
      <c r="H582" s="593" t="s">
        <v>1054</v>
      </c>
    </row>
    <row r="583" spans="1:10" x14ac:dyDescent="0.2">
      <c r="A583" s="461" t="s">
        <v>534</v>
      </c>
      <c r="B583" s="88" t="s">
        <v>822</v>
      </c>
      <c r="C583" s="88" t="s">
        <v>308</v>
      </c>
      <c r="D583" s="89"/>
      <c r="E583" s="89"/>
      <c r="F583" s="89">
        <v>150186.26</v>
      </c>
      <c r="G583" s="89">
        <v>-150186.26</v>
      </c>
      <c r="H583" s="590" t="s">
        <v>1105</v>
      </c>
      <c r="I583" s="91"/>
    </row>
    <row r="584" spans="1:10" x14ac:dyDescent="0.2">
      <c r="A584" s="461" t="s">
        <v>534</v>
      </c>
      <c r="B584" s="88" t="s">
        <v>343</v>
      </c>
      <c r="C584" s="88" t="s">
        <v>308</v>
      </c>
      <c r="D584" s="89"/>
      <c r="E584" s="89"/>
      <c r="F584" s="578">
        <v>7241220.2699999996</v>
      </c>
      <c r="G584" s="89">
        <v>-7241220.2699999996</v>
      </c>
      <c r="H584" s="590" t="s">
        <v>536</v>
      </c>
      <c r="I584" s="91"/>
    </row>
    <row r="585" spans="1:10" x14ac:dyDescent="0.2">
      <c r="A585" s="473" t="s">
        <v>636</v>
      </c>
      <c r="B585" s="388" t="s">
        <v>307</v>
      </c>
      <c r="C585" s="388" t="s">
        <v>484</v>
      </c>
      <c r="E585" s="389">
        <v>226954.56</v>
      </c>
      <c r="G585" s="389">
        <v>226954.56</v>
      </c>
      <c r="H585" s="593" t="s">
        <v>1054</v>
      </c>
    </row>
    <row r="586" spans="1:10" x14ac:dyDescent="0.2">
      <c r="A586" s="461" t="s">
        <v>636</v>
      </c>
      <c r="B586" s="88" t="s">
        <v>307</v>
      </c>
      <c r="C586" s="88" t="s">
        <v>308</v>
      </c>
      <c r="D586" s="89"/>
      <c r="E586" s="89">
        <v>226954.56</v>
      </c>
      <c r="F586" s="89"/>
      <c r="G586" s="402">
        <v>226954.56</v>
      </c>
      <c r="H586" s="590" t="s">
        <v>637</v>
      </c>
      <c r="I586" s="91"/>
    </row>
    <row r="587" spans="1:10" x14ac:dyDescent="0.2">
      <c r="A587" s="473" t="s">
        <v>636</v>
      </c>
      <c r="B587" s="388" t="s">
        <v>319</v>
      </c>
      <c r="C587" s="388" t="s">
        <v>484</v>
      </c>
      <c r="E587" s="389">
        <v>150464.01</v>
      </c>
      <c r="G587" s="389">
        <v>150464.01</v>
      </c>
      <c r="H587" s="593" t="s">
        <v>1054</v>
      </c>
    </row>
    <row r="588" spans="1:10" x14ac:dyDescent="0.2">
      <c r="A588" s="461" t="s">
        <v>636</v>
      </c>
      <c r="B588" s="88" t="s">
        <v>319</v>
      </c>
      <c r="C588" s="88" t="s">
        <v>308</v>
      </c>
      <c r="D588" s="89"/>
      <c r="E588" s="89">
        <v>150464.01</v>
      </c>
      <c r="F588" s="89"/>
      <c r="G588" s="658">
        <v>150464.01</v>
      </c>
      <c r="H588" s="590" t="s">
        <v>5378</v>
      </c>
      <c r="I588" s="91"/>
    </row>
    <row r="589" spans="1:10" ht="13.5" thickBot="1" x14ac:dyDescent="0.25">
      <c r="A589" s="463" t="s">
        <v>636</v>
      </c>
      <c r="B589" s="464" t="s">
        <v>343</v>
      </c>
      <c r="C589" s="464" t="s">
        <v>308</v>
      </c>
      <c r="D589" s="465"/>
      <c r="E589" s="659">
        <v>377418.57</v>
      </c>
      <c r="F589" s="465"/>
      <c r="G589" s="465">
        <v>377418.57</v>
      </c>
      <c r="H589" s="591" t="s">
        <v>638</v>
      </c>
      <c r="I589" s="853" t="s">
        <v>4665</v>
      </c>
    </row>
    <row r="590" spans="1:10" x14ac:dyDescent="0.2">
      <c r="A590" s="388" t="s">
        <v>537</v>
      </c>
      <c r="B590" s="388" t="s">
        <v>307</v>
      </c>
      <c r="C590" s="388" t="s">
        <v>484</v>
      </c>
      <c r="F590" s="389">
        <v>2343208.9900000002</v>
      </c>
      <c r="G590" s="389">
        <v>-2343208.9900000002</v>
      </c>
      <c r="H590" s="390" t="s">
        <v>1054</v>
      </c>
      <c r="I590" s="777">
        <f>F570-E575+F584-E589</f>
        <v>14827095.59</v>
      </c>
    </row>
    <row r="591" spans="1:10" x14ac:dyDescent="0.2">
      <c r="A591" s="88" t="s">
        <v>537</v>
      </c>
      <c r="B591" s="88" t="s">
        <v>307</v>
      </c>
      <c r="C591" s="88" t="s">
        <v>308</v>
      </c>
      <c r="D591" s="89"/>
      <c r="E591" s="89"/>
      <c r="F591" s="89">
        <v>2343208.9900000002</v>
      </c>
      <c r="G591" s="89">
        <v>-2343208.9900000002</v>
      </c>
      <c r="H591" s="90" t="s">
        <v>538</v>
      </c>
      <c r="I591" s="91"/>
    </row>
    <row r="592" spans="1:10" x14ac:dyDescent="0.2">
      <c r="A592" s="88" t="s">
        <v>537</v>
      </c>
      <c r="B592" s="88" t="s">
        <v>343</v>
      </c>
      <c r="C592" s="88" t="s">
        <v>308</v>
      </c>
      <c r="D592" s="89"/>
      <c r="E592" s="89"/>
      <c r="F592" s="89">
        <v>2343208.9900000002</v>
      </c>
      <c r="G592" s="89">
        <v>-2343208.9900000002</v>
      </c>
      <c r="H592" s="90" t="s">
        <v>539</v>
      </c>
      <c r="I592" s="91"/>
    </row>
    <row r="593" spans="1:9" x14ac:dyDescent="0.2">
      <c r="A593" s="388" t="s">
        <v>540</v>
      </c>
      <c r="B593" s="388" t="s">
        <v>307</v>
      </c>
      <c r="C593" s="388" t="s">
        <v>484</v>
      </c>
      <c r="F593" s="389">
        <v>1068.25</v>
      </c>
      <c r="G593" s="389">
        <v>-1068.25</v>
      </c>
      <c r="H593" s="390" t="s">
        <v>1054</v>
      </c>
    </row>
    <row r="594" spans="1:9" x14ac:dyDescent="0.2">
      <c r="A594" s="88" t="s">
        <v>540</v>
      </c>
      <c r="B594" s="88" t="s">
        <v>307</v>
      </c>
      <c r="C594" s="88" t="s">
        <v>308</v>
      </c>
      <c r="D594" s="89"/>
      <c r="E594" s="89"/>
      <c r="F594" s="89">
        <v>1068.25</v>
      </c>
      <c r="G594" s="89">
        <v>-1068.25</v>
      </c>
      <c r="H594" s="90" t="s">
        <v>541</v>
      </c>
      <c r="I594" s="91"/>
    </row>
    <row r="595" spans="1:9" x14ac:dyDescent="0.2">
      <c r="A595" s="388" t="s">
        <v>540</v>
      </c>
      <c r="B595" s="388" t="s">
        <v>319</v>
      </c>
      <c r="C595" s="388" t="s">
        <v>484</v>
      </c>
      <c r="F595" s="389">
        <v>768.89</v>
      </c>
      <c r="G595" s="389">
        <v>-768.89</v>
      </c>
      <c r="H595" s="390" t="s">
        <v>1054</v>
      </c>
    </row>
    <row r="596" spans="1:9" x14ac:dyDescent="0.2">
      <c r="A596" s="88" t="s">
        <v>540</v>
      </c>
      <c r="B596" s="88" t="s">
        <v>319</v>
      </c>
      <c r="C596" s="88" t="s">
        <v>308</v>
      </c>
      <c r="D596" s="89"/>
      <c r="E596" s="89"/>
      <c r="F596" s="89">
        <v>768.89</v>
      </c>
      <c r="G596" s="89">
        <v>-768.89</v>
      </c>
      <c r="H596" s="90" t="s">
        <v>542</v>
      </c>
      <c r="I596" s="775" t="s">
        <v>4664</v>
      </c>
    </row>
    <row r="597" spans="1:9" x14ac:dyDescent="0.2">
      <c r="A597" s="88" t="s">
        <v>540</v>
      </c>
      <c r="B597" s="88" t="s">
        <v>343</v>
      </c>
      <c r="C597" s="88" t="s">
        <v>308</v>
      </c>
      <c r="D597" s="89"/>
      <c r="E597" s="89"/>
      <c r="F597" s="658">
        <v>1837.14</v>
      </c>
      <c r="G597" s="89">
        <v>-1837.14</v>
      </c>
      <c r="H597" s="90" t="s">
        <v>544</v>
      </c>
      <c r="I597" s="779">
        <f>F597+F610</f>
        <v>3097109.14</v>
      </c>
    </row>
    <row r="598" spans="1:9" x14ac:dyDescent="0.2">
      <c r="A598" s="388" t="s">
        <v>545</v>
      </c>
      <c r="B598" s="388" t="s">
        <v>307</v>
      </c>
      <c r="C598" s="388" t="s">
        <v>484</v>
      </c>
      <c r="F598" s="389">
        <v>1970585.23</v>
      </c>
      <c r="G598" s="389">
        <v>-1970585.23</v>
      </c>
      <c r="H598" s="390" t="s">
        <v>1054</v>
      </c>
    </row>
    <row r="599" spans="1:9" x14ac:dyDescent="0.2">
      <c r="A599" s="88" t="s">
        <v>545</v>
      </c>
      <c r="B599" s="88" t="s">
        <v>307</v>
      </c>
      <c r="C599" s="88" t="s">
        <v>308</v>
      </c>
      <c r="D599" s="89"/>
      <c r="E599" s="89"/>
      <c r="F599" s="89">
        <v>1970585.23</v>
      </c>
      <c r="G599" s="89">
        <v>-1970585.23</v>
      </c>
      <c r="H599" s="90" t="s">
        <v>546</v>
      </c>
      <c r="I599" s="91"/>
    </row>
    <row r="600" spans="1:9" x14ac:dyDescent="0.2">
      <c r="A600" s="388" t="s">
        <v>545</v>
      </c>
      <c r="B600" s="388" t="s">
        <v>364</v>
      </c>
      <c r="C600" s="388" t="s">
        <v>484</v>
      </c>
      <c r="F600" s="389">
        <v>586.65</v>
      </c>
      <c r="G600" s="389">
        <v>-586.65</v>
      </c>
      <c r="H600" s="390" t="s">
        <v>1054</v>
      </c>
    </row>
    <row r="601" spans="1:9" x14ac:dyDescent="0.2">
      <c r="A601" s="88" t="s">
        <v>545</v>
      </c>
      <c r="B601" s="88" t="s">
        <v>364</v>
      </c>
      <c r="C601" s="88" t="s">
        <v>308</v>
      </c>
      <c r="D601" s="89"/>
      <c r="E601" s="89"/>
      <c r="F601" s="89">
        <v>586.65</v>
      </c>
      <c r="G601" s="89">
        <v>-586.65</v>
      </c>
      <c r="H601" s="90" t="s">
        <v>547</v>
      </c>
      <c r="I601" s="91"/>
    </row>
    <row r="602" spans="1:9" x14ac:dyDescent="0.2">
      <c r="A602" s="388" t="s">
        <v>545</v>
      </c>
      <c r="B602" s="388" t="s">
        <v>319</v>
      </c>
      <c r="C602" s="388" t="s">
        <v>484</v>
      </c>
      <c r="F602" s="389">
        <v>1252997.21</v>
      </c>
      <c r="G602" s="389">
        <v>-1252997.21</v>
      </c>
      <c r="H602" s="390" t="s">
        <v>1054</v>
      </c>
    </row>
    <row r="603" spans="1:9" x14ac:dyDescent="0.2">
      <c r="A603" s="88" t="s">
        <v>545</v>
      </c>
      <c r="B603" s="88" t="s">
        <v>319</v>
      </c>
      <c r="C603" s="88" t="s">
        <v>308</v>
      </c>
      <c r="D603" s="89"/>
      <c r="E603" s="89"/>
      <c r="F603" s="89">
        <v>1252997.21</v>
      </c>
      <c r="G603" s="89">
        <v>-1252997.21</v>
      </c>
      <c r="H603" s="90" t="s">
        <v>548</v>
      </c>
      <c r="I603" s="91"/>
    </row>
    <row r="604" spans="1:9" x14ac:dyDescent="0.2">
      <c r="A604" s="88" t="s">
        <v>545</v>
      </c>
      <c r="B604" s="88" t="s">
        <v>343</v>
      </c>
      <c r="C604" s="88" t="s">
        <v>308</v>
      </c>
      <c r="D604" s="89"/>
      <c r="E604" s="89"/>
      <c r="F604" s="431">
        <v>3224169.09</v>
      </c>
      <c r="G604" s="89">
        <v>-3224169.09</v>
      </c>
      <c r="H604" s="90" t="s">
        <v>549</v>
      </c>
      <c r="I604" s="775" t="s">
        <v>4663</v>
      </c>
    </row>
    <row r="605" spans="1:9" x14ac:dyDescent="0.2">
      <c r="A605" s="388" t="s">
        <v>552</v>
      </c>
      <c r="B605" s="388" t="s">
        <v>307</v>
      </c>
      <c r="C605" s="388" t="s">
        <v>484</v>
      </c>
      <c r="E605" s="389">
        <v>2343208.9900000002</v>
      </c>
      <c r="G605" s="389">
        <v>2343208.9900000002</v>
      </c>
      <c r="H605" s="390" t="s">
        <v>1054</v>
      </c>
      <c r="I605" s="778">
        <f>F604</f>
        <v>3224169.09</v>
      </c>
    </row>
    <row r="606" spans="1:9" x14ac:dyDescent="0.2">
      <c r="A606" s="88" t="s">
        <v>552</v>
      </c>
      <c r="B606" s="88" t="s">
        <v>307</v>
      </c>
      <c r="C606" s="88" t="s">
        <v>308</v>
      </c>
      <c r="D606" s="89"/>
      <c r="E606" s="89">
        <v>2343208.9900000002</v>
      </c>
      <c r="F606" s="89"/>
      <c r="G606" s="89">
        <v>2343208.9900000002</v>
      </c>
      <c r="H606" s="90" t="s">
        <v>553</v>
      </c>
      <c r="I606" s="91"/>
    </row>
    <row r="607" spans="1:9" x14ac:dyDescent="0.2">
      <c r="A607" s="88" t="s">
        <v>552</v>
      </c>
      <c r="B607" s="88" t="s">
        <v>343</v>
      </c>
      <c r="C607" s="88" t="s">
        <v>308</v>
      </c>
      <c r="D607" s="89"/>
      <c r="E607" s="89">
        <v>2343208.9900000002</v>
      </c>
      <c r="F607" s="89"/>
      <c r="G607" s="89">
        <v>2343208.9900000002</v>
      </c>
      <c r="H607" s="90" t="s">
        <v>554</v>
      </c>
      <c r="I607" s="91"/>
    </row>
    <row r="608" spans="1:9" x14ac:dyDescent="0.2">
      <c r="A608" s="388" t="s">
        <v>555</v>
      </c>
      <c r="B608" s="388" t="s">
        <v>315</v>
      </c>
      <c r="C608" s="388" t="s">
        <v>484</v>
      </c>
      <c r="F608" s="389">
        <v>3095272</v>
      </c>
      <c r="G608" s="389">
        <v>-3095272</v>
      </c>
      <c r="H608" s="390" t="s">
        <v>1054</v>
      </c>
    </row>
    <row r="609" spans="1:9" x14ac:dyDescent="0.2">
      <c r="A609" s="88" t="s">
        <v>555</v>
      </c>
      <c r="B609" s="88" t="s">
        <v>315</v>
      </c>
      <c r="C609" s="88" t="s">
        <v>308</v>
      </c>
      <c r="D609" s="89"/>
      <c r="E609" s="89"/>
      <c r="F609" s="89">
        <v>3095272</v>
      </c>
      <c r="G609" s="89">
        <v>-3095272</v>
      </c>
      <c r="H609" s="90" t="s">
        <v>556</v>
      </c>
      <c r="I609" s="91"/>
    </row>
    <row r="610" spans="1:9" x14ac:dyDescent="0.2">
      <c r="A610" s="88" t="s">
        <v>555</v>
      </c>
      <c r="B610" s="88" t="s">
        <v>343</v>
      </c>
      <c r="C610" s="88" t="s">
        <v>308</v>
      </c>
      <c r="D610" s="89"/>
      <c r="E610" s="89"/>
      <c r="F610" s="658">
        <v>3095272</v>
      </c>
      <c r="G610" s="89">
        <v>-3095272</v>
      </c>
      <c r="H610" s="90" t="s">
        <v>557</v>
      </c>
      <c r="I610" s="91"/>
    </row>
    <row r="611" spans="1:9" x14ac:dyDescent="0.2">
      <c r="A611" s="388" t="s">
        <v>773</v>
      </c>
      <c r="B611" s="388" t="s">
        <v>1052</v>
      </c>
      <c r="C611" s="388" t="s">
        <v>484</v>
      </c>
      <c r="F611" s="389">
        <v>586814.66</v>
      </c>
      <c r="G611" s="389">
        <v>-586814.66</v>
      </c>
      <c r="H611" s="390" t="s">
        <v>1054</v>
      </c>
    </row>
    <row r="612" spans="1:9" x14ac:dyDescent="0.2">
      <c r="A612" s="88" t="s">
        <v>773</v>
      </c>
      <c r="B612" s="88" t="s">
        <v>1052</v>
      </c>
      <c r="C612" s="88" t="s">
        <v>308</v>
      </c>
      <c r="D612" s="89"/>
      <c r="E612" s="89"/>
      <c r="F612" s="89">
        <v>586814.66</v>
      </c>
      <c r="G612" s="89">
        <v>-586814.66</v>
      </c>
      <c r="H612" s="90" t="s">
        <v>4716</v>
      </c>
      <c r="I612" s="91"/>
    </row>
    <row r="613" spans="1:9" x14ac:dyDescent="0.2">
      <c r="A613" s="388" t="s">
        <v>773</v>
      </c>
      <c r="B613" s="388" t="s">
        <v>4701</v>
      </c>
      <c r="C613" s="388" t="s">
        <v>484</v>
      </c>
      <c r="F613" s="389">
        <v>178998</v>
      </c>
      <c r="G613" s="389">
        <v>-178998</v>
      </c>
      <c r="H613" s="390" t="s">
        <v>1054</v>
      </c>
    </row>
    <row r="614" spans="1:9" x14ac:dyDescent="0.2">
      <c r="A614" s="88" t="s">
        <v>773</v>
      </c>
      <c r="B614" s="88" t="s">
        <v>4701</v>
      </c>
      <c r="C614" s="88" t="s">
        <v>308</v>
      </c>
      <c r="D614" s="89"/>
      <c r="E614" s="89"/>
      <c r="F614" s="89">
        <v>178998</v>
      </c>
      <c r="G614" s="89">
        <v>-178998</v>
      </c>
      <c r="H614" s="90" t="s">
        <v>4702</v>
      </c>
      <c r="I614" s="91"/>
    </row>
    <row r="615" spans="1:9" x14ac:dyDescent="0.2">
      <c r="A615" s="388" t="s">
        <v>773</v>
      </c>
      <c r="B615" s="388" t="s">
        <v>4703</v>
      </c>
      <c r="C615" s="388" t="s">
        <v>484</v>
      </c>
      <c r="F615" s="389">
        <v>18579.3</v>
      </c>
      <c r="G615" s="389">
        <v>-18579.3</v>
      </c>
      <c r="H615" s="390" t="s">
        <v>1054</v>
      </c>
    </row>
    <row r="616" spans="1:9" x14ac:dyDescent="0.2">
      <c r="A616" s="88" t="s">
        <v>773</v>
      </c>
      <c r="B616" s="88" t="s">
        <v>4703</v>
      </c>
      <c r="C616" s="88" t="s">
        <v>308</v>
      </c>
      <c r="D616" s="89"/>
      <c r="E616" s="89"/>
      <c r="F616" s="89">
        <v>18579.3</v>
      </c>
      <c r="G616" s="89">
        <v>-18579.3</v>
      </c>
      <c r="H616" s="90" t="s">
        <v>4717</v>
      </c>
      <c r="I616" s="91"/>
    </row>
    <row r="617" spans="1:9" x14ac:dyDescent="0.2">
      <c r="A617" s="388" t="s">
        <v>773</v>
      </c>
      <c r="B617" s="388" t="s">
        <v>4704</v>
      </c>
      <c r="C617" s="388" t="s">
        <v>484</v>
      </c>
      <c r="F617" s="389">
        <v>9756390</v>
      </c>
      <c r="G617" s="389">
        <v>-9756390</v>
      </c>
      <c r="H617" s="390" t="s">
        <v>1054</v>
      </c>
    </row>
    <row r="618" spans="1:9" x14ac:dyDescent="0.2">
      <c r="A618" s="88" t="s">
        <v>773</v>
      </c>
      <c r="B618" s="88" t="s">
        <v>4704</v>
      </c>
      <c r="C618" s="88" t="s">
        <v>308</v>
      </c>
      <c r="D618" s="89"/>
      <c r="E618" s="89"/>
      <c r="F618" s="89">
        <v>9756390</v>
      </c>
      <c r="G618" s="89">
        <v>-9756390</v>
      </c>
      <c r="H618" s="90" t="s">
        <v>4705</v>
      </c>
      <c r="I618" s="91"/>
    </row>
    <row r="619" spans="1:9" x14ac:dyDescent="0.2">
      <c r="A619" s="388" t="s">
        <v>773</v>
      </c>
      <c r="B619" s="388" t="s">
        <v>745</v>
      </c>
      <c r="C619" s="388" t="s">
        <v>484</v>
      </c>
      <c r="F619" s="389">
        <v>2710255.13</v>
      </c>
      <c r="G619" s="389">
        <v>-2710255.13</v>
      </c>
      <c r="H619" s="390" t="s">
        <v>1054</v>
      </c>
    </row>
    <row r="620" spans="1:9" x14ac:dyDescent="0.2">
      <c r="A620" s="88" t="s">
        <v>773</v>
      </c>
      <c r="B620" s="88" t="s">
        <v>745</v>
      </c>
      <c r="C620" s="88" t="s">
        <v>308</v>
      </c>
      <c r="D620" s="89"/>
      <c r="E620" s="89"/>
      <c r="F620" s="89">
        <v>2710255.13</v>
      </c>
      <c r="G620" s="89">
        <v>-2710255.13</v>
      </c>
      <c r="H620" s="90" t="s">
        <v>4706</v>
      </c>
      <c r="I620" s="91"/>
    </row>
    <row r="621" spans="1:9" x14ac:dyDescent="0.2">
      <c r="A621" s="388" t="s">
        <v>773</v>
      </c>
      <c r="B621" s="388" t="s">
        <v>4707</v>
      </c>
      <c r="C621" s="388" t="s">
        <v>484</v>
      </c>
      <c r="F621" s="389">
        <v>2315560.37</v>
      </c>
      <c r="G621" s="389">
        <v>-2315560.37</v>
      </c>
      <c r="H621" s="390" t="s">
        <v>1054</v>
      </c>
    </row>
    <row r="622" spans="1:9" x14ac:dyDescent="0.2">
      <c r="A622" s="88" t="s">
        <v>773</v>
      </c>
      <c r="B622" s="88" t="s">
        <v>4707</v>
      </c>
      <c r="C622" s="88" t="s">
        <v>308</v>
      </c>
      <c r="D622" s="89"/>
      <c r="E622" s="89"/>
      <c r="F622" s="89">
        <v>2315560.37</v>
      </c>
      <c r="G622" s="89">
        <v>-2315560.37</v>
      </c>
      <c r="H622" s="90" t="s">
        <v>4711</v>
      </c>
      <c r="I622" s="91"/>
    </row>
    <row r="623" spans="1:9" x14ac:dyDescent="0.2">
      <c r="A623" s="388" t="s">
        <v>773</v>
      </c>
      <c r="B623" s="388" t="s">
        <v>750</v>
      </c>
      <c r="C623" s="388" t="s">
        <v>484</v>
      </c>
      <c r="F623" s="389">
        <v>6464.12</v>
      </c>
      <c r="G623" s="389">
        <v>-6464.12</v>
      </c>
      <c r="H623" s="390" t="s">
        <v>1054</v>
      </c>
    </row>
    <row r="624" spans="1:9" x14ac:dyDescent="0.2">
      <c r="A624" s="88" t="s">
        <v>773</v>
      </c>
      <c r="B624" s="88" t="s">
        <v>750</v>
      </c>
      <c r="C624" s="88" t="s">
        <v>308</v>
      </c>
      <c r="D624" s="89"/>
      <c r="E624" s="89"/>
      <c r="F624" s="89">
        <v>6464.12</v>
      </c>
      <c r="G624" s="89">
        <v>-6464.12</v>
      </c>
      <c r="H624" s="90" t="s">
        <v>491</v>
      </c>
      <c r="I624" s="91"/>
    </row>
    <row r="625" spans="1:9" x14ac:dyDescent="0.2">
      <c r="A625" s="388" t="s">
        <v>773</v>
      </c>
      <c r="B625" s="388" t="s">
        <v>752</v>
      </c>
      <c r="C625" s="388" t="s">
        <v>484</v>
      </c>
      <c r="F625" s="389">
        <v>2723740</v>
      </c>
      <c r="G625" s="389">
        <v>-2723740</v>
      </c>
      <c r="H625" s="390" t="s">
        <v>1054</v>
      </c>
    </row>
    <row r="626" spans="1:9" x14ac:dyDescent="0.2">
      <c r="A626" s="88" t="s">
        <v>773</v>
      </c>
      <c r="B626" s="88" t="s">
        <v>752</v>
      </c>
      <c r="C626" s="88" t="s">
        <v>308</v>
      </c>
      <c r="D626" s="89"/>
      <c r="E626" s="89"/>
      <c r="F626" s="89">
        <v>2723740</v>
      </c>
      <c r="G626" s="89">
        <v>-2723740</v>
      </c>
      <c r="H626" s="90" t="s">
        <v>1306</v>
      </c>
      <c r="I626" s="91"/>
    </row>
    <row r="627" spans="1:9" x14ac:dyDescent="0.2">
      <c r="A627" s="388" t="s">
        <v>773</v>
      </c>
      <c r="B627" s="388" t="s">
        <v>4709</v>
      </c>
      <c r="C627" s="388" t="s">
        <v>484</v>
      </c>
      <c r="F627" s="389">
        <v>2.83</v>
      </c>
      <c r="G627" s="389">
        <v>-2.83</v>
      </c>
      <c r="H627" s="390" t="s">
        <v>1054</v>
      </c>
    </row>
    <row r="628" spans="1:9" x14ac:dyDescent="0.2">
      <c r="A628" s="88" t="s">
        <v>773</v>
      </c>
      <c r="B628" s="88" t="s">
        <v>4709</v>
      </c>
      <c r="C628" s="88" t="s">
        <v>308</v>
      </c>
      <c r="D628" s="89"/>
      <c r="E628" s="89"/>
      <c r="F628" s="89">
        <v>2.83</v>
      </c>
      <c r="G628" s="89">
        <v>-2.83</v>
      </c>
      <c r="H628" s="90" t="s">
        <v>544</v>
      </c>
      <c r="I628" s="91"/>
    </row>
    <row r="629" spans="1:9" x14ac:dyDescent="0.2">
      <c r="A629" s="388" t="s">
        <v>773</v>
      </c>
      <c r="B629" s="388" t="s">
        <v>756</v>
      </c>
      <c r="C629" s="388" t="s">
        <v>484</v>
      </c>
      <c r="F629" s="389">
        <v>2670272</v>
      </c>
      <c r="G629" s="389">
        <v>-2670272</v>
      </c>
      <c r="H629" s="390" t="s">
        <v>1054</v>
      </c>
    </row>
    <row r="630" spans="1:9" x14ac:dyDescent="0.2">
      <c r="A630" s="88" t="s">
        <v>773</v>
      </c>
      <c r="B630" s="88" t="s">
        <v>756</v>
      </c>
      <c r="C630" s="88" t="s">
        <v>308</v>
      </c>
      <c r="D630" s="89"/>
      <c r="E630" s="89"/>
      <c r="F630" s="89">
        <v>2670272</v>
      </c>
      <c r="G630" s="89">
        <v>-2670272</v>
      </c>
      <c r="H630" s="90" t="s">
        <v>4710</v>
      </c>
      <c r="I630" s="91"/>
    </row>
    <row r="631" spans="1:9" x14ac:dyDescent="0.2">
      <c r="A631" s="88" t="s">
        <v>773</v>
      </c>
      <c r="B631" s="88" t="s">
        <v>343</v>
      </c>
      <c r="C631" s="88" t="s">
        <v>308</v>
      </c>
      <c r="D631" s="89"/>
      <c r="E631" s="89"/>
      <c r="F631" s="89">
        <v>20967076.41</v>
      </c>
      <c r="G631" s="89">
        <v>-20967076.41</v>
      </c>
      <c r="H631" s="90"/>
      <c r="I631" s="91"/>
    </row>
    <row r="632" spans="1:9" x14ac:dyDescent="0.2">
      <c r="A632" s="388" t="s">
        <v>778</v>
      </c>
      <c r="B632" s="388" t="s">
        <v>4704</v>
      </c>
      <c r="C632" s="388" t="s">
        <v>484</v>
      </c>
      <c r="F632" s="389">
        <v>585211.05000000005</v>
      </c>
      <c r="G632" s="389">
        <v>-585211.05000000005</v>
      </c>
      <c r="H632" s="390" t="s">
        <v>1054</v>
      </c>
    </row>
    <row r="633" spans="1:9" x14ac:dyDescent="0.2">
      <c r="A633" s="88" t="s">
        <v>778</v>
      </c>
      <c r="B633" s="88" t="s">
        <v>4704</v>
      </c>
      <c r="C633" s="88" t="s">
        <v>308</v>
      </c>
      <c r="D633" s="89"/>
      <c r="E633" s="89"/>
      <c r="F633" s="89">
        <v>585211.05000000005</v>
      </c>
      <c r="G633" s="89">
        <v>-585211.05000000005</v>
      </c>
      <c r="H633" s="90" t="s">
        <v>4705</v>
      </c>
      <c r="I633" s="91"/>
    </row>
    <row r="634" spans="1:9" x14ac:dyDescent="0.2">
      <c r="A634" s="388" t="s">
        <v>778</v>
      </c>
      <c r="B634" s="388" t="s">
        <v>745</v>
      </c>
      <c r="C634" s="388" t="s">
        <v>484</v>
      </c>
      <c r="F634" s="389">
        <v>504994.56</v>
      </c>
      <c r="G634" s="389">
        <v>-504994.56</v>
      </c>
      <c r="H634" s="390" t="s">
        <v>1054</v>
      </c>
    </row>
    <row r="635" spans="1:9" x14ac:dyDescent="0.2">
      <c r="A635" s="88" t="s">
        <v>778</v>
      </c>
      <c r="B635" s="88" t="s">
        <v>745</v>
      </c>
      <c r="C635" s="88" t="s">
        <v>308</v>
      </c>
      <c r="D635" s="89"/>
      <c r="E635" s="89"/>
      <c r="F635" s="89">
        <v>504994.56</v>
      </c>
      <c r="G635" s="89">
        <v>-504994.56</v>
      </c>
      <c r="H635" s="90" t="s">
        <v>4706</v>
      </c>
      <c r="I635" s="91"/>
    </row>
    <row r="636" spans="1:9" x14ac:dyDescent="0.2">
      <c r="A636" s="388" t="s">
        <v>778</v>
      </c>
      <c r="B636" s="388" t="s">
        <v>4707</v>
      </c>
      <c r="C636" s="388" t="s">
        <v>484</v>
      </c>
      <c r="F636" s="389">
        <v>9388.5499999999993</v>
      </c>
      <c r="G636" s="389">
        <v>-9388.5499999999993</v>
      </c>
      <c r="H636" s="390" t="s">
        <v>1054</v>
      </c>
    </row>
    <row r="637" spans="1:9" x14ac:dyDescent="0.2">
      <c r="A637" s="88" t="s">
        <v>778</v>
      </c>
      <c r="B637" s="88" t="s">
        <v>4707</v>
      </c>
      <c r="C637" s="88" t="s">
        <v>308</v>
      </c>
      <c r="D637" s="89"/>
      <c r="E637" s="89"/>
      <c r="F637" s="89">
        <v>9388.5499999999993</v>
      </c>
      <c r="G637" s="89">
        <v>-9388.5499999999993</v>
      </c>
      <c r="H637" s="90" t="s">
        <v>4711</v>
      </c>
      <c r="I637" s="91"/>
    </row>
    <row r="638" spans="1:9" x14ac:dyDescent="0.2">
      <c r="A638" s="388" t="s">
        <v>778</v>
      </c>
      <c r="B638" s="388" t="s">
        <v>750</v>
      </c>
      <c r="C638" s="388" t="s">
        <v>484</v>
      </c>
      <c r="F638" s="389">
        <v>23633.25</v>
      </c>
      <c r="G638" s="389">
        <v>-23633.25</v>
      </c>
      <c r="H638" s="390" t="s">
        <v>1054</v>
      </c>
    </row>
    <row r="639" spans="1:9" x14ac:dyDescent="0.2">
      <c r="A639" s="88" t="s">
        <v>778</v>
      </c>
      <c r="B639" s="88" t="s">
        <v>750</v>
      </c>
      <c r="C639" s="88" t="s">
        <v>308</v>
      </c>
      <c r="D639" s="89"/>
      <c r="E639" s="89"/>
      <c r="F639" s="89">
        <v>23633.25</v>
      </c>
      <c r="G639" s="89">
        <v>-23633.25</v>
      </c>
      <c r="H639" s="90" t="s">
        <v>491</v>
      </c>
      <c r="I639" s="91"/>
    </row>
    <row r="640" spans="1:9" x14ac:dyDescent="0.2">
      <c r="A640" s="388" t="s">
        <v>778</v>
      </c>
      <c r="B640" s="388" t="s">
        <v>752</v>
      </c>
      <c r="C640" s="388" t="s">
        <v>484</v>
      </c>
      <c r="F640" s="389">
        <v>81200</v>
      </c>
      <c r="G640" s="389">
        <v>-81200</v>
      </c>
      <c r="H640" s="390" t="s">
        <v>1054</v>
      </c>
    </row>
    <row r="641" spans="1:9" x14ac:dyDescent="0.2">
      <c r="A641" s="88" t="s">
        <v>778</v>
      </c>
      <c r="B641" s="88" t="s">
        <v>752</v>
      </c>
      <c r="C641" s="88" t="s">
        <v>308</v>
      </c>
      <c r="D641" s="89"/>
      <c r="E641" s="89"/>
      <c r="F641" s="89">
        <v>81200</v>
      </c>
      <c r="G641" s="89">
        <v>-81200</v>
      </c>
      <c r="H641" s="90" t="s">
        <v>1306</v>
      </c>
      <c r="I641" s="91"/>
    </row>
    <row r="642" spans="1:9" x14ac:dyDescent="0.2">
      <c r="A642" s="388" t="s">
        <v>778</v>
      </c>
      <c r="B642" s="388" t="s">
        <v>4712</v>
      </c>
      <c r="C642" s="388" t="s">
        <v>484</v>
      </c>
      <c r="F642" s="389">
        <v>2618260</v>
      </c>
      <c r="G642" s="389">
        <v>-2618260</v>
      </c>
      <c r="H642" s="390" t="s">
        <v>1054</v>
      </c>
    </row>
    <row r="643" spans="1:9" x14ac:dyDescent="0.2">
      <c r="A643" s="88" t="s">
        <v>778</v>
      </c>
      <c r="B643" s="88" t="s">
        <v>4712</v>
      </c>
      <c r="C643" s="88" t="s">
        <v>308</v>
      </c>
      <c r="D643" s="89"/>
      <c r="E643" s="89"/>
      <c r="F643" s="89">
        <v>2618260</v>
      </c>
      <c r="G643" s="89">
        <v>-2618260</v>
      </c>
      <c r="H643" s="90" t="s">
        <v>4713</v>
      </c>
      <c r="I643" s="91"/>
    </row>
    <row r="644" spans="1:9" x14ac:dyDescent="0.2">
      <c r="A644" s="388" t="s">
        <v>778</v>
      </c>
      <c r="B644" s="388" t="s">
        <v>4709</v>
      </c>
      <c r="C644" s="388" t="s">
        <v>484</v>
      </c>
      <c r="F644" s="389">
        <v>487.65</v>
      </c>
      <c r="G644" s="389">
        <v>-487.65</v>
      </c>
      <c r="H644" s="390" t="s">
        <v>1054</v>
      </c>
    </row>
    <row r="645" spans="1:9" x14ac:dyDescent="0.2">
      <c r="A645" s="88" t="s">
        <v>778</v>
      </c>
      <c r="B645" s="88" t="s">
        <v>4709</v>
      </c>
      <c r="C645" s="88" t="s">
        <v>308</v>
      </c>
      <c r="D645" s="89"/>
      <c r="E645" s="89"/>
      <c r="F645" s="89">
        <v>487.65</v>
      </c>
      <c r="G645" s="89">
        <v>-487.65</v>
      </c>
      <c r="H645" s="90" t="s">
        <v>544</v>
      </c>
      <c r="I645" s="91"/>
    </row>
    <row r="646" spans="1:9" x14ac:dyDescent="0.2">
      <c r="A646" s="88" t="s">
        <v>778</v>
      </c>
      <c r="B646" s="88" t="s">
        <v>343</v>
      </c>
      <c r="C646" s="88" t="s">
        <v>308</v>
      </c>
      <c r="D646" s="89"/>
      <c r="E646" s="89"/>
      <c r="F646" s="89">
        <v>3823175.06</v>
      </c>
      <c r="G646" s="89">
        <v>-3823175.06</v>
      </c>
      <c r="H646" s="90"/>
      <c r="I646" s="91"/>
    </row>
    <row r="647" spans="1:9" x14ac:dyDescent="0.2">
      <c r="A647" s="88" t="s">
        <v>560</v>
      </c>
      <c r="B647" s="88" t="s">
        <v>343</v>
      </c>
      <c r="C647" s="88" t="s">
        <v>308</v>
      </c>
      <c r="D647" s="89"/>
      <c r="E647" s="89">
        <v>5470855.2000000002</v>
      </c>
      <c r="F647" s="89">
        <v>89677991.590000004</v>
      </c>
      <c r="G647" s="89">
        <v>-84207136.390000001</v>
      </c>
      <c r="H647" s="90" t="s">
        <v>561</v>
      </c>
      <c r="I647" s="91"/>
    </row>
    <row r="648" spans="1:9" x14ac:dyDescent="0.2">
      <c r="A648" s="88" t="s">
        <v>343</v>
      </c>
      <c r="B648" s="88" t="s">
        <v>343</v>
      </c>
      <c r="C648" s="88" t="s">
        <v>308</v>
      </c>
      <c r="D648" s="89"/>
      <c r="E648" s="89">
        <v>538026647.45000005</v>
      </c>
      <c r="F648" s="89">
        <v>538026647.45000005</v>
      </c>
      <c r="G648" s="89"/>
      <c r="H648" s="90" t="s">
        <v>1107</v>
      </c>
      <c r="I648" s="91"/>
    </row>
    <row r="649" spans="1:9" x14ac:dyDescent="0.2">
      <c r="A649" s="88" t="s">
        <v>1108</v>
      </c>
      <c r="B649" s="88" t="s">
        <v>343</v>
      </c>
      <c r="C649" s="88" t="s">
        <v>308</v>
      </c>
      <c r="D649" s="89"/>
      <c r="E649" s="89"/>
      <c r="F649" s="89"/>
      <c r="G649" s="89"/>
      <c r="H649" s="90"/>
      <c r="I649" s="91"/>
    </row>
    <row r="650" spans="1:9" x14ac:dyDescent="0.2">
      <c r="A650" s="88" t="s">
        <v>1007</v>
      </c>
      <c r="B650" s="88" t="s">
        <v>343</v>
      </c>
      <c r="C650" s="88" t="s">
        <v>308</v>
      </c>
      <c r="D650" s="89">
        <v>134333820.84</v>
      </c>
      <c r="E650" s="89">
        <v>125096988.13</v>
      </c>
      <c r="F650" s="89">
        <v>120639600.2</v>
      </c>
      <c r="G650" s="89">
        <v>138791208.77000001</v>
      </c>
      <c r="H650" s="90" t="s">
        <v>101</v>
      </c>
      <c r="I650" s="91"/>
    </row>
    <row r="651" spans="1:9" x14ac:dyDescent="0.2">
      <c r="A651" s="88" t="s">
        <v>1012</v>
      </c>
      <c r="B651" s="88" t="s">
        <v>343</v>
      </c>
      <c r="C651" s="88" t="s">
        <v>308</v>
      </c>
      <c r="D651" s="89">
        <v>9810122.4700000007</v>
      </c>
      <c r="E651" s="89">
        <v>147177881.53</v>
      </c>
      <c r="F651" s="89">
        <v>144511334.16999999</v>
      </c>
      <c r="G651" s="89">
        <v>12476669.83</v>
      </c>
      <c r="H651" s="90" t="s">
        <v>1013</v>
      </c>
      <c r="I651" s="91"/>
    </row>
    <row r="652" spans="1:9" x14ac:dyDescent="0.2">
      <c r="A652" s="88" t="s">
        <v>1075</v>
      </c>
      <c r="B652" s="88" t="s">
        <v>343</v>
      </c>
      <c r="C652" s="88" t="s">
        <v>308</v>
      </c>
      <c r="D652" s="89">
        <v>656540.34</v>
      </c>
      <c r="E652" s="89">
        <v>154766483.77000001</v>
      </c>
      <c r="F652" s="89">
        <v>155107746.84999999</v>
      </c>
      <c r="G652" s="89">
        <v>315277.26</v>
      </c>
      <c r="H652" s="90" t="s">
        <v>1076</v>
      </c>
      <c r="I652" s="91"/>
    </row>
    <row r="653" spans="1:9" x14ac:dyDescent="0.2">
      <c r="A653" s="88" t="s">
        <v>1088</v>
      </c>
      <c r="B653" s="88" t="s">
        <v>343</v>
      </c>
      <c r="C653" s="88" t="s">
        <v>308</v>
      </c>
      <c r="D653" s="89">
        <v>-144800483.65000001</v>
      </c>
      <c r="E653" s="89">
        <v>25264469.600000001</v>
      </c>
      <c r="F653" s="89">
        <v>25817086.5</v>
      </c>
      <c r="G653" s="89">
        <v>-145353100.55000001</v>
      </c>
      <c r="H653" s="90" t="s">
        <v>1089</v>
      </c>
      <c r="I653" s="91"/>
    </row>
    <row r="654" spans="1:9" x14ac:dyDescent="0.2">
      <c r="A654" s="88" t="s">
        <v>508</v>
      </c>
      <c r="B654" s="88" t="s">
        <v>343</v>
      </c>
      <c r="C654" s="88" t="s">
        <v>308</v>
      </c>
      <c r="D654" s="89"/>
      <c r="E654" s="89">
        <v>80249969.219999999</v>
      </c>
      <c r="F654" s="89">
        <v>2272888.14</v>
      </c>
      <c r="G654" s="89">
        <v>77977081.079999998</v>
      </c>
      <c r="H654" s="90" t="s">
        <v>509</v>
      </c>
      <c r="I654" s="91"/>
    </row>
    <row r="655" spans="1:9" x14ac:dyDescent="0.2">
      <c r="A655" s="88" t="s">
        <v>560</v>
      </c>
      <c r="B655" s="88" t="s">
        <v>343</v>
      </c>
      <c r="C655" s="88" t="s">
        <v>308</v>
      </c>
      <c r="D655" s="89"/>
      <c r="E655" s="89">
        <v>5470855.2000000002</v>
      </c>
      <c r="F655" s="89">
        <v>89677991.590000004</v>
      </c>
      <c r="G655" s="89">
        <v>-84207136.390000001</v>
      </c>
      <c r="H655" s="90" t="s">
        <v>561</v>
      </c>
      <c r="I655" s="91"/>
    </row>
    <row r="656" spans="1:9" x14ac:dyDescent="0.2">
      <c r="A656" s="88" t="s">
        <v>1109</v>
      </c>
      <c r="B656" s="88" t="s">
        <v>343</v>
      </c>
      <c r="C656" s="88" t="s">
        <v>308</v>
      </c>
      <c r="D656" s="89"/>
      <c r="E656" s="89"/>
      <c r="F656" s="89"/>
      <c r="G656" s="89"/>
      <c r="H656" s="90" t="s">
        <v>1110</v>
      </c>
      <c r="I656" s="91"/>
    </row>
    <row r="657" spans="1:9" x14ac:dyDescent="0.2">
      <c r="A657" s="88" t="s">
        <v>343</v>
      </c>
      <c r="B657" s="88" t="s">
        <v>343</v>
      </c>
      <c r="C657" s="88" t="s">
        <v>308</v>
      </c>
      <c r="D657" s="89"/>
      <c r="E657" s="89">
        <v>538026647.45000005</v>
      </c>
      <c r="F657" s="89">
        <v>538026647.45000005</v>
      </c>
      <c r="G657" s="89"/>
      <c r="H657" s="90" t="s">
        <v>1107</v>
      </c>
      <c r="I657" s="91"/>
    </row>
    <row r="659" spans="1:9" s="182" customFormat="1" ht="15" x14ac:dyDescent="0.25">
      <c r="G659" s="665">
        <f>-G654-G655</f>
        <v>6230055.3100000024</v>
      </c>
      <c r="H659" s="520" t="s">
        <v>1310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89"/>
  <sheetViews>
    <sheetView topLeftCell="A451" workbookViewId="0">
      <selection activeCell="I589" sqref="I589"/>
    </sheetView>
  </sheetViews>
  <sheetFormatPr defaultColWidth="9.140625" defaultRowHeight="12.75" x14ac:dyDescent="0.2"/>
  <cols>
    <col min="1" max="2" width="4" style="388" bestFit="1" customWidth="1"/>
    <col min="3" max="3" width="4.85546875" style="388" bestFit="1" customWidth="1"/>
    <col min="4" max="4" width="14.42578125" style="389" bestFit="1" customWidth="1"/>
    <col min="5" max="6" width="15.42578125" style="389" bestFit="1" customWidth="1"/>
    <col min="7" max="7" width="14.42578125" style="389" bestFit="1" customWidth="1"/>
    <col min="8" max="8" width="60.42578125" style="390" customWidth="1"/>
    <col min="9" max="9" width="13.42578125" bestFit="1" customWidth="1"/>
    <col min="10" max="10" width="14.42578125" customWidth="1"/>
    <col min="11" max="11" width="12.85546875" customWidth="1"/>
    <col min="12" max="12" width="11.7109375" bestFit="1" customWidth="1"/>
  </cols>
  <sheetData>
    <row r="1" spans="1:12" s="91" customFormat="1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</row>
    <row r="2" spans="1:12" x14ac:dyDescent="0.2">
      <c r="A2" s="88" t="s">
        <v>306</v>
      </c>
      <c r="B2" s="88" t="s">
        <v>364</v>
      </c>
      <c r="C2" s="88" t="s">
        <v>308</v>
      </c>
      <c r="D2" s="89">
        <v>3955200</v>
      </c>
      <c r="E2" s="89">
        <v>50400</v>
      </c>
      <c r="F2" s="89">
        <v>50800</v>
      </c>
      <c r="G2" s="89">
        <v>3954800</v>
      </c>
      <c r="H2" s="90" t="s">
        <v>573</v>
      </c>
      <c r="I2" s="91"/>
    </row>
    <row r="3" spans="1:12" x14ac:dyDescent="0.2">
      <c r="A3" s="88" t="s">
        <v>306</v>
      </c>
      <c r="B3" s="88" t="s">
        <v>311</v>
      </c>
      <c r="C3" s="88" t="s">
        <v>308</v>
      </c>
      <c r="D3" s="89">
        <v>725112</v>
      </c>
      <c r="E3" s="89">
        <v>0</v>
      </c>
      <c r="F3" s="89">
        <v>725112</v>
      </c>
      <c r="G3" s="89">
        <v>0</v>
      </c>
      <c r="H3" s="90" t="s">
        <v>657</v>
      </c>
      <c r="I3" s="91"/>
    </row>
    <row r="4" spans="1:12" x14ac:dyDescent="0.2">
      <c r="A4" s="88" t="s">
        <v>306</v>
      </c>
      <c r="B4" s="88" t="s">
        <v>312</v>
      </c>
      <c r="C4" s="88" t="s">
        <v>308</v>
      </c>
      <c r="D4" s="89">
        <v>1493250</v>
      </c>
      <c r="E4" s="89">
        <v>22135.200000000001</v>
      </c>
      <c r="F4" s="89">
        <v>1515385.2</v>
      </c>
      <c r="G4" s="89">
        <v>0</v>
      </c>
      <c r="H4" s="90" t="s">
        <v>658</v>
      </c>
      <c r="I4" s="224" t="s">
        <v>4827</v>
      </c>
      <c r="J4" s="131" t="s">
        <v>4828</v>
      </c>
      <c r="K4" s="131" t="s">
        <v>4829</v>
      </c>
      <c r="L4" s="131" t="s">
        <v>4830</v>
      </c>
    </row>
    <row r="5" spans="1:12" x14ac:dyDescent="0.2">
      <c r="A5" s="88" t="s">
        <v>306</v>
      </c>
      <c r="B5" s="88" t="s">
        <v>314</v>
      </c>
      <c r="C5" s="88" t="s">
        <v>308</v>
      </c>
      <c r="D5" s="89">
        <v>5175250</v>
      </c>
      <c r="E5" s="89">
        <v>170216.71</v>
      </c>
      <c r="F5" s="89">
        <v>91966.71</v>
      </c>
      <c r="G5" s="89">
        <v>5253500</v>
      </c>
      <c r="H5" s="90" t="s">
        <v>660</v>
      </c>
      <c r="I5" s="224" t="s">
        <v>412</v>
      </c>
      <c r="J5" s="451"/>
      <c r="K5" s="131"/>
      <c r="L5" s="131"/>
    </row>
    <row r="6" spans="1:12" x14ac:dyDescent="0.2">
      <c r="A6" s="88" t="s">
        <v>306</v>
      </c>
      <c r="B6" s="88" t="s">
        <v>349</v>
      </c>
      <c r="C6" s="88" t="s">
        <v>308</v>
      </c>
      <c r="D6" s="89">
        <v>12390</v>
      </c>
      <c r="E6" s="89">
        <v>72267.77</v>
      </c>
      <c r="F6" s="89">
        <v>72796.66</v>
      </c>
      <c r="G6" s="89">
        <v>11861.11</v>
      </c>
      <c r="H6" s="90" t="s">
        <v>574</v>
      </c>
      <c r="I6" s="451">
        <f>D3+D5+D7+D9</f>
        <v>6058294.4400000004</v>
      </c>
      <c r="J6" s="451">
        <f>E3+E5+E7+E9</f>
        <v>368498.70999999996</v>
      </c>
      <c r="K6" s="451">
        <f>F3+F5+F7+F9</f>
        <v>1036598.71</v>
      </c>
      <c r="L6" s="451">
        <f>G3+G5+G7+G9</f>
        <v>5390194.4400000004</v>
      </c>
    </row>
    <row r="7" spans="1:12" x14ac:dyDescent="0.2">
      <c r="A7" s="88" t="s">
        <v>306</v>
      </c>
      <c r="B7" s="88" t="s">
        <v>322</v>
      </c>
      <c r="C7" s="88" t="s">
        <v>308</v>
      </c>
      <c r="D7" s="89">
        <v>21238</v>
      </c>
      <c r="E7" s="89">
        <v>8282</v>
      </c>
      <c r="F7" s="89">
        <v>29520</v>
      </c>
      <c r="G7" s="89">
        <v>0</v>
      </c>
      <c r="H7" s="90" t="s">
        <v>664</v>
      </c>
      <c r="I7" s="224" t="s">
        <v>413</v>
      </c>
      <c r="J7" s="131"/>
      <c r="K7" s="131"/>
      <c r="L7" s="131"/>
    </row>
    <row r="8" spans="1:12" x14ac:dyDescent="0.2">
      <c r="A8" s="88" t="s">
        <v>306</v>
      </c>
      <c r="B8" s="88" t="s">
        <v>323</v>
      </c>
      <c r="C8" s="88" t="s">
        <v>308</v>
      </c>
      <c r="D8" s="89">
        <v>0</v>
      </c>
      <c r="E8" s="89">
        <v>22135.200000000001</v>
      </c>
      <c r="F8" s="89">
        <v>22135.200000000001</v>
      </c>
      <c r="G8" s="89">
        <v>0</v>
      </c>
      <c r="H8" s="90" t="s">
        <v>4666</v>
      </c>
      <c r="I8" s="451">
        <f>D2+D4+D8+D6</f>
        <v>5460840</v>
      </c>
      <c r="J8" s="451">
        <f>E2+E4+E6+E7-E7</f>
        <v>144802.97</v>
      </c>
      <c r="K8" s="451">
        <f>F2+F4+F6+F8-F8</f>
        <v>1638981.8599999999</v>
      </c>
      <c r="L8" s="451">
        <f>G2+G4+G6+G8</f>
        <v>3966661.11</v>
      </c>
    </row>
    <row r="9" spans="1:12" x14ac:dyDescent="0.2">
      <c r="A9" s="708" t="s">
        <v>306</v>
      </c>
      <c r="B9" s="708" t="s">
        <v>325</v>
      </c>
      <c r="C9" s="708" t="s">
        <v>308</v>
      </c>
      <c r="D9" s="709">
        <v>136694.44</v>
      </c>
      <c r="E9" s="709">
        <v>190000</v>
      </c>
      <c r="F9" s="709">
        <v>190000</v>
      </c>
      <c r="G9" s="709">
        <v>136694.44</v>
      </c>
      <c r="H9" s="710" t="s">
        <v>667</v>
      </c>
      <c r="I9" s="711">
        <f>I8+I6</f>
        <v>11519134.440000001</v>
      </c>
      <c r="J9" s="711">
        <f>E2+E4+E5+E6+E7+E8+E9-E8</f>
        <v>513301.68</v>
      </c>
      <c r="K9" s="711">
        <f>F2+F3+F4+F5+F6+F7+F8+F9-F8</f>
        <v>2675580.5700000003</v>
      </c>
      <c r="L9" s="711">
        <f>L6+L8</f>
        <v>9356855.5500000007</v>
      </c>
    </row>
    <row r="10" spans="1:12" x14ac:dyDescent="0.2">
      <c r="A10" s="88" t="s">
        <v>306</v>
      </c>
      <c r="B10" s="88" t="s">
        <v>994</v>
      </c>
      <c r="C10" s="88" t="s">
        <v>308</v>
      </c>
      <c r="D10" s="89">
        <v>4800000</v>
      </c>
      <c r="E10" s="89">
        <v>0</v>
      </c>
      <c r="F10" s="89">
        <v>4800000</v>
      </c>
      <c r="G10" s="89">
        <v>0</v>
      </c>
      <c r="H10" s="90" t="s">
        <v>1266</v>
      </c>
      <c r="I10" s="91"/>
      <c r="J10" s="94"/>
      <c r="K10" s="94"/>
      <c r="L10" s="94"/>
    </row>
    <row r="11" spans="1:12" x14ac:dyDescent="0.2">
      <c r="A11" s="88" t="s">
        <v>306</v>
      </c>
      <c r="B11" s="88" t="s">
        <v>996</v>
      </c>
      <c r="C11" s="88" t="s">
        <v>308</v>
      </c>
      <c r="D11" s="89">
        <v>4100000</v>
      </c>
      <c r="E11" s="89">
        <v>0</v>
      </c>
      <c r="F11" s="89">
        <v>0</v>
      </c>
      <c r="G11" s="89">
        <v>4100000</v>
      </c>
      <c r="H11" s="90" t="s">
        <v>1267</v>
      </c>
      <c r="I11" s="224" t="s">
        <v>4827</v>
      </c>
      <c r="J11" s="131" t="s">
        <v>4828</v>
      </c>
      <c r="K11" s="131" t="s">
        <v>4829</v>
      </c>
      <c r="L11" s="131" t="s">
        <v>4830</v>
      </c>
    </row>
    <row r="12" spans="1:12" x14ac:dyDescent="0.2">
      <c r="A12" s="88" t="s">
        <v>306</v>
      </c>
      <c r="B12" s="88" t="s">
        <v>1268</v>
      </c>
      <c r="C12" s="88" t="s">
        <v>308</v>
      </c>
      <c r="D12" s="89">
        <v>14000000</v>
      </c>
      <c r="E12" s="89">
        <v>10000000</v>
      </c>
      <c r="F12" s="89">
        <v>0</v>
      </c>
      <c r="G12" s="89">
        <v>24000000</v>
      </c>
      <c r="H12" s="90" t="s">
        <v>1269</v>
      </c>
      <c r="I12" s="224" t="s">
        <v>412</v>
      </c>
      <c r="J12" s="451"/>
      <c r="K12" s="131"/>
      <c r="L12" s="131"/>
    </row>
    <row r="13" spans="1:12" x14ac:dyDescent="0.2">
      <c r="A13" s="88" t="s">
        <v>306</v>
      </c>
      <c r="B13" s="88" t="s">
        <v>1270</v>
      </c>
      <c r="C13" s="88" t="s">
        <v>308</v>
      </c>
      <c r="D13" s="89">
        <v>116429.21</v>
      </c>
      <c r="E13" s="89">
        <v>0</v>
      </c>
      <c r="F13" s="89">
        <v>116429.21</v>
      </c>
      <c r="G13" s="89">
        <v>0</v>
      </c>
      <c r="H13" s="90" t="s">
        <v>1271</v>
      </c>
      <c r="I13" s="450">
        <f>D10+D11+D12+D13+D14+D15+D16+D17+D18</f>
        <v>23761069.91</v>
      </c>
      <c r="J13" s="450">
        <f>E12+E15+E16+E17+E18</f>
        <v>11142025.59</v>
      </c>
      <c r="K13" s="450">
        <f>F10+F13+F14+F15+F16+F17+F18</f>
        <v>6164273.9899999993</v>
      </c>
      <c r="L13" s="450">
        <f>G11+G12+G14+G15+G17+G18</f>
        <v>28738821.510000002</v>
      </c>
    </row>
    <row r="14" spans="1:12" x14ac:dyDescent="0.2">
      <c r="A14" s="88" t="s">
        <v>306</v>
      </c>
      <c r="B14" s="88" t="s">
        <v>1272</v>
      </c>
      <c r="C14" s="88" t="s">
        <v>308</v>
      </c>
      <c r="D14" s="89">
        <v>84954.52</v>
      </c>
      <c r="E14" s="89">
        <v>0</v>
      </c>
      <c r="F14" s="89">
        <v>47268.89</v>
      </c>
      <c r="G14" s="89">
        <v>37685.629999999997</v>
      </c>
      <c r="H14" s="90" t="s">
        <v>1273</v>
      </c>
      <c r="I14" s="224"/>
      <c r="J14" s="131"/>
      <c r="K14" s="131"/>
      <c r="L14" s="131"/>
    </row>
    <row r="15" spans="1:12" x14ac:dyDescent="0.2">
      <c r="A15" s="88" t="s">
        <v>306</v>
      </c>
      <c r="B15" s="88" t="s">
        <v>1274</v>
      </c>
      <c r="C15" s="88" t="s">
        <v>308</v>
      </c>
      <c r="D15" s="89">
        <v>198098.41</v>
      </c>
      <c r="E15" s="89">
        <v>283420</v>
      </c>
      <c r="F15" s="89">
        <v>103625.89</v>
      </c>
      <c r="G15" s="89">
        <v>377892.52</v>
      </c>
      <c r="H15" s="90" t="s">
        <v>1275</v>
      </c>
      <c r="I15" s="450">
        <f>I9+I13</f>
        <v>35280204.350000001</v>
      </c>
      <c r="J15" s="451">
        <f>J9+J13</f>
        <v>11655327.27</v>
      </c>
      <c r="K15" s="451">
        <f>K9+K13</f>
        <v>8839854.5599999987</v>
      </c>
      <c r="L15" s="450">
        <f>L9+L13</f>
        <v>38095677.060000002</v>
      </c>
    </row>
    <row r="16" spans="1:12" x14ac:dyDescent="0.2">
      <c r="A16" s="88" t="s">
        <v>306</v>
      </c>
      <c r="B16" s="88" t="s">
        <v>998</v>
      </c>
      <c r="C16" s="88" t="s">
        <v>308</v>
      </c>
      <c r="D16" s="89">
        <v>74233.320000000007</v>
      </c>
      <c r="E16" s="89">
        <v>240166.68</v>
      </c>
      <c r="F16" s="89">
        <v>314400</v>
      </c>
      <c r="G16" s="89">
        <v>0</v>
      </c>
      <c r="H16" s="90" t="s">
        <v>1276</v>
      </c>
      <c r="I16" s="224"/>
      <c r="J16" s="712">
        <f>E8</f>
        <v>22135.200000000001</v>
      </c>
      <c r="K16" s="712">
        <f>F8</f>
        <v>22135.200000000001</v>
      </c>
      <c r="L16" s="131"/>
    </row>
    <row r="17" spans="1:12" x14ac:dyDescent="0.2">
      <c r="A17" s="88" t="s">
        <v>306</v>
      </c>
      <c r="B17" s="88" t="s">
        <v>1000</v>
      </c>
      <c r="C17" s="88" t="s">
        <v>308</v>
      </c>
      <c r="D17" s="89">
        <v>29109.99</v>
      </c>
      <c r="E17" s="89">
        <v>145550.01999999999</v>
      </c>
      <c r="F17" s="89">
        <v>145550</v>
      </c>
      <c r="G17" s="89">
        <v>29110.01</v>
      </c>
      <c r="H17" s="90" t="s">
        <v>1001</v>
      </c>
      <c r="I17" s="224"/>
      <c r="J17" s="450">
        <f>J15+J16</f>
        <v>11677462.469999999</v>
      </c>
      <c r="K17" s="450">
        <f>K15+K16</f>
        <v>8861989.7599999979</v>
      </c>
      <c r="L17" s="131"/>
    </row>
    <row r="18" spans="1:12" x14ac:dyDescent="0.2">
      <c r="A18" s="88" t="s">
        <v>306</v>
      </c>
      <c r="B18" s="88" t="s">
        <v>1277</v>
      </c>
      <c r="C18" s="88" t="s">
        <v>308</v>
      </c>
      <c r="D18" s="89">
        <v>358244.46</v>
      </c>
      <c r="E18" s="89">
        <v>472888.89</v>
      </c>
      <c r="F18" s="89">
        <v>637000</v>
      </c>
      <c r="G18" s="89">
        <v>194133.35</v>
      </c>
      <c r="H18" s="90" t="s">
        <v>1278</v>
      </c>
      <c r="I18" s="224"/>
      <c r="J18" s="131"/>
      <c r="K18" s="131"/>
      <c r="L18" s="131"/>
    </row>
    <row r="19" spans="1:12" ht="13.5" thickBot="1" x14ac:dyDescent="0.25">
      <c r="A19" s="464" t="s">
        <v>306</v>
      </c>
      <c r="B19" s="464" t="s">
        <v>343</v>
      </c>
      <c r="C19" s="464" t="s">
        <v>308</v>
      </c>
      <c r="D19" s="465">
        <v>35280204.350000001</v>
      </c>
      <c r="E19" s="465">
        <v>11677462.470000001</v>
      </c>
      <c r="F19" s="465">
        <v>8861989.7599999998</v>
      </c>
      <c r="G19" s="465">
        <v>38095677.060000002</v>
      </c>
      <c r="H19" s="466" t="s">
        <v>344</v>
      </c>
      <c r="I19" s="713"/>
      <c r="J19" s="714"/>
      <c r="K19" s="714"/>
      <c r="L19" s="131"/>
    </row>
    <row r="20" spans="1:12" x14ac:dyDescent="0.2">
      <c r="A20" s="88" t="s">
        <v>345</v>
      </c>
      <c r="B20" s="88" t="s">
        <v>319</v>
      </c>
      <c r="C20" s="88" t="s">
        <v>308</v>
      </c>
      <c r="D20" s="89">
        <v>183409.05</v>
      </c>
      <c r="E20" s="89">
        <v>2513204.46</v>
      </c>
      <c r="F20" s="89">
        <v>2573557.15</v>
      </c>
      <c r="G20" s="89">
        <v>123056.36</v>
      </c>
      <c r="H20" s="90" t="s">
        <v>1279</v>
      </c>
      <c r="I20" s="91"/>
    </row>
    <row r="21" spans="1:12" x14ac:dyDescent="0.2">
      <c r="A21" s="88" t="s">
        <v>345</v>
      </c>
      <c r="B21" s="88" t="s">
        <v>349</v>
      </c>
      <c r="C21" s="88" t="s">
        <v>308</v>
      </c>
      <c r="D21" s="89">
        <v>643157.61</v>
      </c>
      <c r="E21" s="89">
        <v>10898836.74</v>
      </c>
      <c r="F21" s="89">
        <v>10392626.83</v>
      </c>
      <c r="G21" s="89">
        <v>1149367.52</v>
      </c>
      <c r="H21" s="90" t="s">
        <v>1280</v>
      </c>
      <c r="I21" s="91"/>
    </row>
    <row r="22" spans="1:12" x14ac:dyDescent="0.2">
      <c r="A22" s="88" t="s">
        <v>345</v>
      </c>
      <c r="B22" s="88" t="s">
        <v>822</v>
      </c>
      <c r="C22" s="88" t="s">
        <v>308</v>
      </c>
      <c r="D22" s="89">
        <v>9400000</v>
      </c>
      <c r="E22" s="89">
        <v>1984800000</v>
      </c>
      <c r="F22" s="89">
        <v>1988600000</v>
      </c>
      <c r="G22" s="89">
        <v>5600000</v>
      </c>
      <c r="H22" s="90" t="s">
        <v>1281</v>
      </c>
      <c r="I22" s="91"/>
    </row>
    <row r="23" spans="1:12" x14ac:dyDescent="0.2">
      <c r="A23" s="88" t="s">
        <v>345</v>
      </c>
      <c r="B23" s="88" t="s">
        <v>840</v>
      </c>
      <c r="C23" s="88" t="s">
        <v>308</v>
      </c>
      <c r="D23" s="89">
        <v>44742703.780000001</v>
      </c>
      <c r="E23" s="89">
        <v>973581.62</v>
      </c>
      <c r="F23" s="89">
        <v>1240</v>
      </c>
      <c r="G23" s="89">
        <v>45715045.399999999</v>
      </c>
      <c r="H23" s="90" t="s">
        <v>590</v>
      </c>
      <c r="I23" s="91"/>
    </row>
    <row r="24" spans="1:12" x14ac:dyDescent="0.2">
      <c r="A24" s="88" t="s">
        <v>345</v>
      </c>
      <c r="B24" s="88" t="s">
        <v>678</v>
      </c>
      <c r="C24" s="88" t="s">
        <v>308</v>
      </c>
      <c r="D24" s="89">
        <v>10000000</v>
      </c>
      <c r="E24" s="89">
        <v>23000000</v>
      </c>
      <c r="F24" s="89">
        <v>20000000</v>
      </c>
      <c r="G24" s="89">
        <v>13000000</v>
      </c>
      <c r="H24" s="90" t="s">
        <v>679</v>
      </c>
      <c r="I24" s="91"/>
    </row>
    <row r="25" spans="1:12" x14ac:dyDescent="0.2">
      <c r="A25" s="88" t="s">
        <v>345</v>
      </c>
      <c r="B25" s="88" t="s">
        <v>975</v>
      </c>
      <c r="C25" s="88" t="s">
        <v>308</v>
      </c>
      <c r="D25" s="89"/>
      <c r="E25" s="89">
        <v>25609320.73</v>
      </c>
      <c r="F25" s="89"/>
      <c r="G25" s="89">
        <v>25609320.73</v>
      </c>
      <c r="H25" s="90" t="s">
        <v>4667</v>
      </c>
      <c r="I25" s="91"/>
    </row>
    <row r="26" spans="1:12" x14ac:dyDescent="0.2">
      <c r="A26" s="88" t="s">
        <v>345</v>
      </c>
      <c r="B26" s="88" t="s">
        <v>1277</v>
      </c>
      <c r="C26" s="88" t="s">
        <v>308</v>
      </c>
      <c r="D26" s="89">
        <v>190.08</v>
      </c>
      <c r="E26" s="89">
        <v>383698.71</v>
      </c>
      <c r="F26" s="89"/>
      <c r="G26" s="89">
        <v>383888.79</v>
      </c>
      <c r="H26" s="90" t="s">
        <v>1282</v>
      </c>
      <c r="I26" s="91"/>
    </row>
    <row r="27" spans="1:12" x14ac:dyDescent="0.2">
      <c r="A27" s="88" t="s">
        <v>345</v>
      </c>
      <c r="B27" s="88" t="s">
        <v>1283</v>
      </c>
      <c r="C27" s="88" t="s">
        <v>308</v>
      </c>
      <c r="D27" s="89">
        <v>25300000</v>
      </c>
      <c r="E27" s="89">
        <v>135372.32999999999</v>
      </c>
      <c r="F27" s="89">
        <v>25435372.329999998</v>
      </c>
      <c r="G27" s="89"/>
      <c r="H27" s="90" t="s">
        <v>1284</v>
      </c>
      <c r="I27" s="91"/>
    </row>
    <row r="28" spans="1:12" x14ac:dyDescent="0.2">
      <c r="A28" s="88" t="s">
        <v>345</v>
      </c>
      <c r="B28" s="88" t="s">
        <v>343</v>
      </c>
      <c r="C28" s="88" t="s">
        <v>308</v>
      </c>
      <c r="D28" s="89">
        <v>90269460.519999996</v>
      </c>
      <c r="E28" s="89">
        <v>2048314014.5899999</v>
      </c>
      <c r="F28" s="89">
        <v>2047002796.3099999</v>
      </c>
      <c r="G28" s="89">
        <v>91580678.799999997</v>
      </c>
      <c r="H28" s="90" t="s">
        <v>348</v>
      </c>
      <c r="I28" s="91"/>
    </row>
    <row r="29" spans="1:12" x14ac:dyDescent="0.2">
      <c r="A29" s="88" t="s">
        <v>1007</v>
      </c>
      <c r="B29" s="88" t="s">
        <v>343</v>
      </c>
      <c r="C29" s="88" t="s">
        <v>308</v>
      </c>
      <c r="D29" s="89">
        <v>125549664.87</v>
      </c>
      <c r="E29" s="89">
        <v>2059991477.0599999</v>
      </c>
      <c r="F29" s="89">
        <v>2055864786.0699999</v>
      </c>
      <c r="G29" s="89">
        <v>129676355.86</v>
      </c>
      <c r="H29" s="90" t="s">
        <v>101</v>
      </c>
      <c r="I29" s="91"/>
    </row>
    <row r="30" spans="1:12" x14ac:dyDescent="0.2">
      <c r="A30" s="88" t="s">
        <v>349</v>
      </c>
      <c r="B30" s="88" t="s">
        <v>307</v>
      </c>
      <c r="C30" s="88" t="s">
        <v>308</v>
      </c>
      <c r="D30" s="89">
        <v>35516</v>
      </c>
      <c r="E30" s="89"/>
      <c r="F30" s="89"/>
      <c r="G30" s="89">
        <v>35516</v>
      </c>
      <c r="H30" s="90" t="s">
        <v>350</v>
      </c>
      <c r="I30" s="91"/>
    </row>
    <row r="31" spans="1:12" x14ac:dyDescent="0.2">
      <c r="A31" s="88" t="s">
        <v>349</v>
      </c>
      <c r="B31" s="88" t="s">
        <v>343</v>
      </c>
      <c r="C31" s="88" t="s">
        <v>308</v>
      </c>
      <c r="D31" s="89">
        <v>35516</v>
      </c>
      <c r="E31" s="89"/>
      <c r="F31" s="89"/>
      <c r="G31" s="89">
        <v>35516</v>
      </c>
      <c r="H31" s="90" t="s">
        <v>350</v>
      </c>
      <c r="I31" s="91"/>
    </row>
    <row r="32" spans="1:12" x14ac:dyDescent="0.2">
      <c r="A32" s="88" t="s">
        <v>351</v>
      </c>
      <c r="B32" s="88" t="s">
        <v>307</v>
      </c>
      <c r="C32" s="88" t="s">
        <v>308</v>
      </c>
      <c r="D32" s="89">
        <v>7661288.3499999996</v>
      </c>
      <c r="E32" s="89">
        <v>13645.2</v>
      </c>
      <c r="F32" s="89">
        <v>20508</v>
      </c>
      <c r="G32" s="89">
        <v>7654425.5499999998</v>
      </c>
      <c r="H32" s="90" t="s">
        <v>352</v>
      </c>
      <c r="I32" s="91"/>
    </row>
    <row r="33" spans="1:9" x14ac:dyDescent="0.2">
      <c r="A33" s="88" t="s">
        <v>351</v>
      </c>
      <c r="B33" s="88" t="s">
        <v>343</v>
      </c>
      <c r="C33" s="88" t="s">
        <v>308</v>
      </c>
      <c r="D33" s="89">
        <v>7661288.3499999996</v>
      </c>
      <c r="E33" s="89">
        <v>13645.2</v>
      </c>
      <c r="F33" s="89">
        <v>20508</v>
      </c>
      <c r="G33" s="89">
        <v>7654425.5499999998</v>
      </c>
      <c r="H33" s="90" t="s">
        <v>352</v>
      </c>
      <c r="I33" s="91"/>
    </row>
    <row r="34" spans="1:9" x14ac:dyDescent="0.2">
      <c r="A34" s="88" t="s">
        <v>325</v>
      </c>
      <c r="B34" s="88" t="s">
        <v>349</v>
      </c>
      <c r="C34" s="88" t="s">
        <v>308</v>
      </c>
      <c r="D34" s="89">
        <v>-35516</v>
      </c>
      <c r="E34" s="89"/>
      <c r="F34" s="89"/>
      <c r="G34" s="89">
        <v>-35516</v>
      </c>
      <c r="H34" s="90" t="s">
        <v>353</v>
      </c>
      <c r="I34" s="91"/>
    </row>
    <row r="35" spans="1:9" x14ac:dyDescent="0.2">
      <c r="A35" s="88" t="s">
        <v>325</v>
      </c>
      <c r="B35" s="88" t="s">
        <v>351</v>
      </c>
      <c r="C35" s="88" t="s">
        <v>308</v>
      </c>
      <c r="D35" s="89">
        <v>-6228067.3499999996</v>
      </c>
      <c r="E35" s="89">
        <v>20508</v>
      </c>
      <c r="F35" s="89">
        <v>657690</v>
      </c>
      <c r="G35" s="89">
        <v>-6865249.3499999996</v>
      </c>
      <c r="H35" s="90" t="s">
        <v>354</v>
      </c>
      <c r="I35" s="91"/>
    </row>
    <row r="36" spans="1:9" x14ac:dyDescent="0.2">
      <c r="A36" s="88" t="s">
        <v>325</v>
      </c>
      <c r="B36" s="88" t="s">
        <v>343</v>
      </c>
      <c r="C36" s="88" t="s">
        <v>308</v>
      </c>
      <c r="D36" s="89">
        <v>-6263583.3499999996</v>
      </c>
      <c r="E36" s="89">
        <v>20508</v>
      </c>
      <c r="F36" s="89">
        <v>657690</v>
      </c>
      <c r="G36" s="89">
        <v>-6900765.3499999996</v>
      </c>
      <c r="H36" s="90" t="s">
        <v>355</v>
      </c>
      <c r="I36" s="91"/>
    </row>
    <row r="37" spans="1:9" x14ac:dyDescent="0.2">
      <c r="A37" s="88" t="s">
        <v>327</v>
      </c>
      <c r="B37" s="88" t="s">
        <v>307</v>
      </c>
      <c r="C37" s="88" t="s">
        <v>308</v>
      </c>
      <c r="D37" s="89">
        <v>2153951.2200000002</v>
      </c>
      <c r="E37" s="89">
        <v>58647</v>
      </c>
      <c r="F37" s="89">
        <v>82845</v>
      </c>
      <c r="G37" s="89">
        <v>2129753.2200000002</v>
      </c>
      <c r="H37" s="90" t="s">
        <v>356</v>
      </c>
      <c r="I37" s="91"/>
    </row>
    <row r="38" spans="1:9" x14ac:dyDescent="0.2">
      <c r="A38" s="88" t="s">
        <v>327</v>
      </c>
      <c r="B38" s="88" t="s">
        <v>319</v>
      </c>
      <c r="C38" s="88" t="s">
        <v>308</v>
      </c>
      <c r="D38" s="89">
        <v>948832.68</v>
      </c>
      <c r="E38" s="89">
        <v>65487</v>
      </c>
      <c r="F38" s="89">
        <v>107343</v>
      </c>
      <c r="G38" s="89">
        <v>906976.68</v>
      </c>
      <c r="H38" s="90" t="s">
        <v>357</v>
      </c>
      <c r="I38" s="91"/>
    </row>
    <row r="39" spans="1:9" x14ac:dyDescent="0.2">
      <c r="A39" s="88" t="s">
        <v>327</v>
      </c>
      <c r="B39" s="88" t="s">
        <v>343</v>
      </c>
      <c r="C39" s="88" t="s">
        <v>308</v>
      </c>
      <c r="D39" s="89">
        <v>3102783.9</v>
      </c>
      <c r="E39" s="89">
        <v>124134</v>
      </c>
      <c r="F39" s="89">
        <v>190188</v>
      </c>
      <c r="G39" s="89">
        <v>3036729.9</v>
      </c>
      <c r="H39" s="90" t="s">
        <v>358</v>
      </c>
      <c r="I39" s="91"/>
    </row>
    <row r="40" spans="1:9" x14ac:dyDescent="0.2">
      <c r="A40" s="88" t="s">
        <v>359</v>
      </c>
      <c r="B40" s="88" t="s">
        <v>327</v>
      </c>
      <c r="C40" s="88" t="s">
        <v>308</v>
      </c>
      <c r="D40" s="89">
        <v>-2429497.85</v>
      </c>
      <c r="E40" s="89">
        <v>190188</v>
      </c>
      <c r="F40" s="89">
        <v>345640.25</v>
      </c>
      <c r="G40" s="89">
        <v>-2584950.1</v>
      </c>
      <c r="H40" s="90" t="s">
        <v>360</v>
      </c>
      <c r="I40" s="91"/>
    </row>
    <row r="41" spans="1:9" x14ac:dyDescent="0.2">
      <c r="A41" s="88" t="s">
        <v>359</v>
      </c>
      <c r="B41" s="88" t="s">
        <v>343</v>
      </c>
      <c r="C41" s="88" t="s">
        <v>308</v>
      </c>
      <c r="D41" s="89">
        <v>-2429497.85</v>
      </c>
      <c r="E41" s="89">
        <v>190188</v>
      </c>
      <c r="F41" s="89">
        <v>345640.25</v>
      </c>
      <c r="G41" s="89">
        <v>-2584950.1</v>
      </c>
      <c r="H41" s="90" t="s">
        <v>361</v>
      </c>
      <c r="I41" s="91"/>
    </row>
    <row r="42" spans="1:9" x14ac:dyDescent="0.2">
      <c r="A42" s="88" t="s">
        <v>362</v>
      </c>
      <c r="B42" s="88" t="s">
        <v>319</v>
      </c>
      <c r="C42" s="88" t="s">
        <v>308</v>
      </c>
      <c r="D42" s="89"/>
      <c r="E42" s="89">
        <v>1215970.8</v>
      </c>
      <c r="F42" s="89">
        <v>137779.20000000001</v>
      </c>
      <c r="G42" s="89">
        <v>1078191.6000000001</v>
      </c>
      <c r="H42" s="90" t="s">
        <v>365</v>
      </c>
      <c r="I42" s="91"/>
    </row>
    <row r="43" spans="1:9" x14ac:dyDescent="0.2">
      <c r="A43" s="88" t="s">
        <v>362</v>
      </c>
      <c r="B43" s="88" t="s">
        <v>343</v>
      </c>
      <c r="C43" s="88" t="s">
        <v>308</v>
      </c>
      <c r="D43" s="89"/>
      <c r="E43" s="89">
        <v>1215970.8</v>
      </c>
      <c r="F43" s="89">
        <v>137779.20000000001</v>
      </c>
      <c r="G43" s="89">
        <v>1078191.6000000001</v>
      </c>
      <c r="H43" s="90" t="s">
        <v>366</v>
      </c>
      <c r="I43" s="91"/>
    </row>
    <row r="44" spans="1:9" x14ac:dyDescent="0.2">
      <c r="A44" s="88" t="s">
        <v>367</v>
      </c>
      <c r="B44" s="88" t="s">
        <v>319</v>
      </c>
      <c r="C44" s="88" t="s">
        <v>308</v>
      </c>
      <c r="D44" s="89"/>
      <c r="E44" s="89">
        <v>65854</v>
      </c>
      <c r="F44" s="89">
        <v>65854</v>
      </c>
      <c r="G44" s="89"/>
      <c r="H44" s="90" t="s">
        <v>368</v>
      </c>
      <c r="I44" s="91"/>
    </row>
    <row r="45" spans="1:9" x14ac:dyDescent="0.2">
      <c r="A45" s="88" t="s">
        <v>367</v>
      </c>
      <c r="B45" s="88" t="s">
        <v>343</v>
      </c>
      <c r="C45" s="88" t="s">
        <v>308</v>
      </c>
      <c r="D45" s="89"/>
      <c r="E45" s="89">
        <v>65854</v>
      </c>
      <c r="F45" s="89">
        <v>65854</v>
      </c>
      <c r="G45" s="89"/>
      <c r="H45" s="90" t="s">
        <v>369</v>
      </c>
      <c r="I45" s="91"/>
    </row>
    <row r="46" spans="1:9" x14ac:dyDescent="0.2">
      <c r="A46" s="88" t="s">
        <v>370</v>
      </c>
      <c r="B46" s="88" t="s">
        <v>307</v>
      </c>
      <c r="C46" s="88" t="s">
        <v>308</v>
      </c>
      <c r="D46" s="89">
        <v>4241</v>
      </c>
      <c r="E46" s="89">
        <v>709553</v>
      </c>
      <c r="F46" s="89">
        <v>700604</v>
      </c>
      <c r="G46" s="89">
        <v>13190</v>
      </c>
      <c r="H46" s="90" t="s">
        <v>371</v>
      </c>
      <c r="I46" s="91"/>
    </row>
    <row r="47" spans="1:9" x14ac:dyDescent="0.2">
      <c r="A47" s="88" t="s">
        <v>370</v>
      </c>
      <c r="B47" s="88" t="s">
        <v>343</v>
      </c>
      <c r="C47" s="88" t="s">
        <v>308</v>
      </c>
      <c r="D47" s="89">
        <v>4241</v>
      </c>
      <c r="E47" s="89">
        <v>709553</v>
      </c>
      <c r="F47" s="89">
        <v>700604</v>
      </c>
      <c r="G47" s="89">
        <v>13190</v>
      </c>
      <c r="H47" s="90" t="s">
        <v>372</v>
      </c>
      <c r="I47" s="91"/>
    </row>
    <row r="48" spans="1:9" x14ac:dyDescent="0.2">
      <c r="A48" s="88" t="s">
        <v>373</v>
      </c>
      <c r="B48" s="88" t="s">
        <v>307</v>
      </c>
      <c r="C48" s="88" t="s">
        <v>308</v>
      </c>
      <c r="D48" s="89">
        <v>24600</v>
      </c>
      <c r="E48" s="89">
        <v>247200</v>
      </c>
      <c r="F48" s="89">
        <v>245880</v>
      </c>
      <c r="G48" s="89">
        <v>25920</v>
      </c>
      <c r="H48" s="90" t="s">
        <v>374</v>
      </c>
      <c r="I48" s="91"/>
    </row>
    <row r="49" spans="1:9" x14ac:dyDescent="0.2">
      <c r="A49" s="88" t="s">
        <v>373</v>
      </c>
      <c r="B49" s="88" t="s">
        <v>319</v>
      </c>
      <c r="C49" s="88" t="s">
        <v>308</v>
      </c>
      <c r="D49" s="89">
        <v>108000</v>
      </c>
      <c r="E49" s="89">
        <v>108000</v>
      </c>
      <c r="F49" s="89">
        <v>108000</v>
      </c>
      <c r="G49" s="89">
        <v>108000</v>
      </c>
      <c r="H49" s="90" t="s">
        <v>684</v>
      </c>
      <c r="I49" s="91"/>
    </row>
    <row r="50" spans="1:9" x14ac:dyDescent="0.2">
      <c r="A50" s="88" t="s">
        <v>373</v>
      </c>
      <c r="B50" s="88" t="s">
        <v>343</v>
      </c>
      <c r="C50" s="88" t="s">
        <v>308</v>
      </c>
      <c r="D50" s="89">
        <v>132600</v>
      </c>
      <c r="E50" s="89">
        <v>355200</v>
      </c>
      <c r="F50" s="89">
        <v>353880</v>
      </c>
      <c r="G50" s="89">
        <v>133920</v>
      </c>
      <c r="H50" s="90" t="s">
        <v>375</v>
      </c>
      <c r="I50" s="91"/>
    </row>
    <row r="51" spans="1:9" x14ac:dyDescent="0.2">
      <c r="A51" s="88" t="s">
        <v>376</v>
      </c>
      <c r="B51" s="88" t="s">
        <v>307</v>
      </c>
      <c r="C51" s="88" t="s">
        <v>308</v>
      </c>
      <c r="D51" s="89"/>
      <c r="E51" s="89">
        <v>112876982.48</v>
      </c>
      <c r="F51" s="89">
        <v>112876982.48</v>
      </c>
      <c r="G51" s="89"/>
      <c r="H51" s="90" t="s">
        <v>377</v>
      </c>
      <c r="I51" s="91"/>
    </row>
    <row r="52" spans="1:9" x14ac:dyDescent="0.2">
      <c r="A52" s="88" t="s">
        <v>376</v>
      </c>
      <c r="B52" s="88" t="s">
        <v>347</v>
      </c>
      <c r="C52" s="88" t="s">
        <v>308</v>
      </c>
      <c r="D52" s="89"/>
      <c r="E52" s="89">
        <v>265211</v>
      </c>
      <c r="F52" s="89">
        <v>265211</v>
      </c>
      <c r="G52" s="89"/>
      <c r="H52" s="90" t="s">
        <v>1285</v>
      </c>
      <c r="I52" s="91"/>
    </row>
    <row r="53" spans="1:9" x14ac:dyDescent="0.2">
      <c r="A53" s="88" t="s">
        <v>376</v>
      </c>
      <c r="B53" s="88" t="s">
        <v>343</v>
      </c>
      <c r="C53" s="88" t="s">
        <v>308</v>
      </c>
      <c r="D53" s="89"/>
      <c r="E53" s="89">
        <v>113142193.48</v>
      </c>
      <c r="F53" s="89">
        <v>113142193.48</v>
      </c>
      <c r="G53" s="89"/>
      <c r="H53" s="90" t="s">
        <v>377</v>
      </c>
      <c r="I53" s="91"/>
    </row>
    <row r="54" spans="1:9" x14ac:dyDescent="0.2">
      <c r="A54" s="88" t="s">
        <v>378</v>
      </c>
      <c r="B54" s="88" t="s">
        <v>307</v>
      </c>
      <c r="C54" s="88" t="s">
        <v>308</v>
      </c>
      <c r="D54" s="89">
        <v>1187107.03</v>
      </c>
      <c r="E54" s="89">
        <v>2027365748.75</v>
      </c>
      <c r="F54" s="89">
        <v>2027443743.3499999</v>
      </c>
      <c r="G54" s="89">
        <v>1109112.43</v>
      </c>
      <c r="H54" s="90" t="s">
        <v>379</v>
      </c>
      <c r="I54" s="91"/>
    </row>
    <row r="55" spans="1:9" x14ac:dyDescent="0.2">
      <c r="A55" s="88" t="s">
        <v>378</v>
      </c>
      <c r="B55" s="88" t="s">
        <v>382</v>
      </c>
      <c r="C55" s="88" t="s">
        <v>308</v>
      </c>
      <c r="D55" s="89">
        <v>116940.27</v>
      </c>
      <c r="E55" s="89">
        <v>7073034.4400000004</v>
      </c>
      <c r="F55" s="89">
        <v>6643651</v>
      </c>
      <c r="G55" s="89">
        <v>546323.71</v>
      </c>
      <c r="H55" s="90" t="s">
        <v>383</v>
      </c>
      <c r="I55" s="91"/>
    </row>
    <row r="56" spans="1:9" x14ac:dyDescent="0.2">
      <c r="A56" s="88" t="s">
        <v>378</v>
      </c>
      <c r="B56" s="88" t="s">
        <v>384</v>
      </c>
      <c r="C56" s="88" t="s">
        <v>308</v>
      </c>
      <c r="D56" s="89">
        <v>75160.22</v>
      </c>
      <c r="E56" s="89">
        <v>1738074.37</v>
      </c>
      <c r="F56" s="89">
        <v>1108637</v>
      </c>
      <c r="G56" s="89">
        <v>704597.59</v>
      </c>
      <c r="H56" s="90" t="s">
        <v>1286</v>
      </c>
      <c r="I56" s="91"/>
    </row>
    <row r="57" spans="1:9" x14ac:dyDescent="0.2">
      <c r="A57" s="88" t="s">
        <v>378</v>
      </c>
      <c r="B57" s="88" t="s">
        <v>385</v>
      </c>
      <c r="C57" s="88" t="s">
        <v>308</v>
      </c>
      <c r="D57" s="89">
        <v>349219.82</v>
      </c>
      <c r="E57" s="89">
        <v>1142338.7</v>
      </c>
      <c r="F57" s="89">
        <v>1298326.69</v>
      </c>
      <c r="G57" s="89">
        <v>193231.83</v>
      </c>
      <c r="H57" s="90" t="s">
        <v>1287</v>
      </c>
      <c r="I57" s="91"/>
    </row>
    <row r="58" spans="1:9" x14ac:dyDescent="0.2">
      <c r="A58" s="88" t="s">
        <v>378</v>
      </c>
      <c r="B58" s="88" t="s">
        <v>387</v>
      </c>
      <c r="C58" s="88" t="s">
        <v>308</v>
      </c>
      <c r="D58" s="89">
        <v>222011.4</v>
      </c>
      <c r="E58" s="89">
        <v>1799312.05</v>
      </c>
      <c r="F58" s="89">
        <v>1142070.8799999999</v>
      </c>
      <c r="G58" s="89">
        <v>879252.57</v>
      </c>
      <c r="H58" s="90" t="s">
        <v>388</v>
      </c>
      <c r="I58" s="91"/>
    </row>
    <row r="59" spans="1:9" x14ac:dyDescent="0.2">
      <c r="A59" s="88" t="s">
        <v>378</v>
      </c>
      <c r="B59" s="88" t="s">
        <v>389</v>
      </c>
      <c r="C59" s="88" t="s">
        <v>308</v>
      </c>
      <c r="D59" s="89">
        <v>65740.039999999994</v>
      </c>
      <c r="E59" s="89">
        <v>597154.30000000005</v>
      </c>
      <c r="F59" s="89">
        <v>343445.61</v>
      </c>
      <c r="G59" s="89">
        <v>319448.73</v>
      </c>
      <c r="H59" s="90" t="s">
        <v>390</v>
      </c>
      <c r="I59" s="91"/>
    </row>
    <row r="60" spans="1:9" x14ac:dyDescent="0.2">
      <c r="A60" s="88" t="s">
        <v>378</v>
      </c>
      <c r="B60" s="88" t="s">
        <v>391</v>
      </c>
      <c r="C60" s="88" t="s">
        <v>308</v>
      </c>
      <c r="D60" s="89">
        <v>15398.72</v>
      </c>
      <c r="E60" s="89">
        <v>255240.64</v>
      </c>
      <c r="F60" s="89">
        <v>68592.92</v>
      </c>
      <c r="G60" s="89">
        <v>202046.44</v>
      </c>
      <c r="H60" s="90" t="s">
        <v>392</v>
      </c>
      <c r="I60" s="91"/>
    </row>
    <row r="61" spans="1:9" x14ac:dyDescent="0.2">
      <c r="A61" s="88" t="s">
        <v>378</v>
      </c>
      <c r="B61" s="88" t="s">
        <v>592</v>
      </c>
      <c r="C61" s="88" t="s">
        <v>308</v>
      </c>
      <c r="D61" s="89">
        <v>9250.14</v>
      </c>
      <c r="E61" s="89">
        <v>68785.97</v>
      </c>
      <c r="F61" s="89">
        <v>22817.9</v>
      </c>
      <c r="G61" s="89">
        <v>55218.21</v>
      </c>
      <c r="H61" s="90" t="s">
        <v>593</v>
      </c>
      <c r="I61" s="91"/>
    </row>
    <row r="62" spans="1:9" x14ac:dyDescent="0.2">
      <c r="A62" s="88" t="s">
        <v>378</v>
      </c>
      <c r="B62" s="88" t="s">
        <v>594</v>
      </c>
      <c r="C62" s="88" t="s">
        <v>308</v>
      </c>
      <c r="D62" s="89">
        <v>10720.43</v>
      </c>
      <c r="E62" s="89">
        <v>110287.59</v>
      </c>
      <c r="F62" s="89">
        <v>13624.74</v>
      </c>
      <c r="G62" s="89">
        <v>107383.28</v>
      </c>
      <c r="H62" s="90" t="s">
        <v>1009</v>
      </c>
      <c r="I62" s="91"/>
    </row>
    <row r="63" spans="1:9" x14ac:dyDescent="0.2">
      <c r="A63" s="88" t="s">
        <v>378</v>
      </c>
      <c r="B63" s="88" t="s">
        <v>398</v>
      </c>
      <c r="C63" s="88" t="s">
        <v>308</v>
      </c>
      <c r="D63" s="89">
        <v>38365.65</v>
      </c>
      <c r="E63" s="89">
        <v>414347.79</v>
      </c>
      <c r="F63" s="89">
        <v>139803.14000000001</v>
      </c>
      <c r="G63" s="89">
        <v>312910.3</v>
      </c>
      <c r="H63" s="90" t="s">
        <v>596</v>
      </c>
      <c r="I63" s="91"/>
    </row>
    <row r="64" spans="1:9" x14ac:dyDescent="0.2">
      <c r="A64" s="88" t="s">
        <v>378</v>
      </c>
      <c r="B64" s="88" t="s">
        <v>597</v>
      </c>
      <c r="C64" s="88" t="s">
        <v>308</v>
      </c>
      <c r="D64" s="89">
        <v>12987.39</v>
      </c>
      <c r="E64" s="89">
        <v>103914.87</v>
      </c>
      <c r="F64" s="89">
        <v>43435.86</v>
      </c>
      <c r="G64" s="89">
        <v>73466.399999999994</v>
      </c>
      <c r="H64" s="90" t="s">
        <v>598</v>
      </c>
      <c r="I64" s="91"/>
    </row>
    <row r="65" spans="1:9" x14ac:dyDescent="0.2">
      <c r="A65" s="88" t="s">
        <v>378</v>
      </c>
      <c r="B65" s="88" t="s">
        <v>599</v>
      </c>
      <c r="C65" s="88" t="s">
        <v>308</v>
      </c>
      <c r="D65" s="89">
        <v>1330.1</v>
      </c>
      <c r="E65" s="89">
        <v>0.03</v>
      </c>
      <c r="F65" s="89">
        <v>1330.13</v>
      </c>
      <c r="G65" s="89"/>
      <c r="H65" s="90" t="s">
        <v>600</v>
      </c>
      <c r="I65" s="91"/>
    </row>
    <row r="66" spans="1:9" x14ac:dyDescent="0.2">
      <c r="A66" s="88" t="s">
        <v>378</v>
      </c>
      <c r="B66" s="88" t="s">
        <v>399</v>
      </c>
      <c r="C66" s="88" t="s">
        <v>308</v>
      </c>
      <c r="D66" s="89">
        <v>4275.6899999999996</v>
      </c>
      <c r="E66" s="89">
        <v>23117613.039999999</v>
      </c>
      <c r="F66" s="89">
        <v>23000000</v>
      </c>
      <c r="G66" s="89">
        <v>121888.73</v>
      </c>
      <c r="H66" s="90" t="s">
        <v>601</v>
      </c>
      <c r="I66" s="91"/>
    </row>
    <row r="67" spans="1:9" x14ac:dyDescent="0.2">
      <c r="A67" s="88" t="s">
        <v>378</v>
      </c>
      <c r="B67" s="88" t="s">
        <v>1010</v>
      </c>
      <c r="C67" s="88" t="s">
        <v>308</v>
      </c>
      <c r="D67" s="89">
        <v>253767.47</v>
      </c>
      <c r="E67" s="89">
        <v>25435401.670000002</v>
      </c>
      <c r="F67" s="89">
        <v>25683880</v>
      </c>
      <c r="G67" s="89">
        <v>5289.14</v>
      </c>
      <c r="H67" s="90" t="s">
        <v>1011</v>
      </c>
      <c r="I67" s="91"/>
    </row>
    <row r="68" spans="1:9" x14ac:dyDescent="0.2">
      <c r="A68" s="88" t="s">
        <v>378</v>
      </c>
      <c r="B68" s="88" t="s">
        <v>4668</v>
      </c>
      <c r="C68" s="88" t="s">
        <v>308</v>
      </c>
      <c r="D68" s="89"/>
      <c r="E68" s="89">
        <v>2000</v>
      </c>
      <c r="F68" s="89">
        <v>1679.34</v>
      </c>
      <c r="G68" s="89">
        <v>320.66000000000003</v>
      </c>
      <c r="H68" s="90" t="s">
        <v>4669</v>
      </c>
      <c r="I68" s="91"/>
    </row>
    <row r="69" spans="1:9" x14ac:dyDescent="0.2">
      <c r="A69" s="88" t="s">
        <v>378</v>
      </c>
      <c r="B69" s="88" t="s">
        <v>343</v>
      </c>
      <c r="C69" s="88" t="s">
        <v>308</v>
      </c>
      <c r="D69" s="89">
        <v>2362274.37</v>
      </c>
      <c r="E69" s="89">
        <v>2089223254.21</v>
      </c>
      <c r="F69" s="89">
        <v>2086955038.5599999</v>
      </c>
      <c r="G69" s="89">
        <v>4630490.0199999996</v>
      </c>
      <c r="H69" s="90" t="s">
        <v>393</v>
      </c>
      <c r="I69" s="91"/>
    </row>
    <row r="70" spans="1:9" x14ac:dyDescent="0.2">
      <c r="A70" s="88" t="s">
        <v>1012</v>
      </c>
      <c r="B70" s="88" t="s">
        <v>343</v>
      </c>
      <c r="C70" s="88" t="s">
        <v>308</v>
      </c>
      <c r="D70" s="89">
        <v>4605622.42</v>
      </c>
      <c r="E70" s="89">
        <v>2205060500.6900001</v>
      </c>
      <c r="F70" s="89">
        <v>2202569375.4899998</v>
      </c>
      <c r="G70" s="89">
        <v>7096747.6200000001</v>
      </c>
      <c r="H70" s="90" t="s">
        <v>1013</v>
      </c>
      <c r="I70" s="91"/>
    </row>
    <row r="71" spans="1:9" x14ac:dyDescent="0.2">
      <c r="A71" s="88" t="s">
        <v>394</v>
      </c>
      <c r="B71" s="88" t="s">
        <v>385</v>
      </c>
      <c r="C71" s="88" t="s">
        <v>308</v>
      </c>
      <c r="D71" s="89">
        <v>86930</v>
      </c>
      <c r="E71" s="89">
        <v>2803287</v>
      </c>
      <c r="F71" s="89">
        <v>2807069</v>
      </c>
      <c r="G71" s="89">
        <v>83148</v>
      </c>
      <c r="H71" s="90" t="s">
        <v>689</v>
      </c>
      <c r="I71" s="91"/>
    </row>
    <row r="72" spans="1:9" x14ac:dyDescent="0.2">
      <c r="A72" s="388" t="s">
        <v>394</v>
      </c>
      <c r="B72" s="388" t="s">
        <v>347</v>
      </c>
      <c r="C72" s="388" t="s">
        <v>316</v>
      </c>
      <c r="D72" s="389">
        <v>11664</v>
      </c>
      <c r="E72" s="389">
        <v>6412220.3200000003</v>
      </c>
      <c r="F72" s="389">
        <v>6421196.3200000003</v>
      </c>
      <c r="G72" s="389">
        <v>2688</v>
      </c>
      <c r="H72" s="390" t="s">
        <v>1014</v>
      </c>
    </row>
    <row r="73" spans="1:9" x14ac:dyDescent="0.2">
      <c r="A73" s="388" t="s">
        <v>394</v>
      </c>
      <c r="B73" s="388" t="s">
        <v>347</v>
      </c>
      <c r="C73" s="388" t="s">
        <v>317</v>
      </c>
      <c r="D73" s="389">
        <v>22733</v>
      </c>
      <c r="E73" s="389">
        <v>2802052.32</v>
      </c>
      <c r="F73" s="389">
        <v>2824785.32</v>
      </c>
      <c r="H73" s="390" t="s">
        <v>1015</v>
      </c>
    </row>
    <row r="74" spans="1:9" x14ac:dyDescent="0.2">
      <c r="A74" s="388" t="s">
        <v>394</v>
      </c>
      <c r="B74" s="388" t="s">
        <v>347</v>
      </c>
      <c r="C74" s="388" t="s">
        <v>1016</v>
      </c>
      <c r="D74" s="389">
        <v>103045</v>
      </c>
      <c r="E74" s="389">
        <v>2352309</v>
      </c>
      <c r="F74" s="389">
        <v>2452068</v>
      </c>
      <c r="G74" s="389">
        <v>3286</v>
      </c>
      <c r="H74" s="390" t="s">
        <v>1017</v>
      </c>
    </row>
    <row r="75" spans="1:9" x14ac:dyDescent="0.2">
      <c r="A75" s="388" t="s">
        <v>394</v>
      </c>
      <c r="B75" s="388" t="s">
        <v>347</v>
      </c>
      <c r="C75" s="388" t="s">
        <v>1018</v>
      </c>
      <c r="E75" s="389">
        <v>97449</v>
      </c>
      <c r="F75" s="389">
        <v>97449</v>
      </c>
      <c r="H75" s="390" t="s">
        <v>1019</v>
      </c>
    </row>
    <row r="76" spans="1:9" x14ac:dyDescent="0.2">
      <c r="A76" s="388" t="s">
        <v>394</v>
      </c>
      <c r="B76" s="388" t="s">
        <v>347</v>
      </c>
      <c r="C76" s="388" t="s">
        <v>382</v>
      </c>
      <c r="D76" s="389">
        <v>44651</v>
      </c>
      <c r="E76" s="389">
        <v>1179690</v>
      </c>
      <c r="F76" s="389">
        <v>1187617</v>
      </c>
      <c r="G76" s="389">
        <v>36724</v>
      </c>
      <c r="H76" s="390" t="s">
        <v>1020</v>
      </c>
    </row>
    <row r="77" spans="1:9" x14ac:dyDescent="0.2">
      <c r="A77" s="388" t="s">
        <v>394</v>
      </c>
      <c r="B77" s="388" t="s">
        <v>347</v>
      </c>
      <c r="C77" s="388" t="s">
        <v>1021</v>
      </c>
      <c r="E77" s="389">
        <v>143956</v>
      </c>
      <c r="F77" s="389">
        <v>143956</v>
      </c>
      <c r="H77" s="390" t="s">
        <v>1022</v>
      </c>
    </row>
    <row r="78" spans="1:9" x14ac:dyDescent="0.2">
      <c r="A78" s="388" t="s">
        <v>394</v>
      </c>
      <c r="B78" s="388" t="s">
        <v>347</v>
      </c>
      <c r="C78" s="388" t="s">
        <v>306</v>
      </c>
      <c r="E78" s="389">
        <v>346599</v>
      </c>
      <c r="F78" s="389">
        <v>346599</v>
      </c>
      <c r="H78" s="390" t="s">
        <v>1023</v>
      </c>
    </row>
    <row r="79" spans="1:9" x14ac:dyDescent="0.2">
      <c r="A79" s="388" t="s">
        <v>394</v>
      </c>
      <c r="B79" s="388" t="s">
        <v>347</v>
      </c>
      <c r="C79" s="388" t="s">
        <v>1024</v>
      </c>
      <c r="E79" s="389">
        <v>362485</v>
      </c>
      <c r="F79" s="389">
        <v>361867</v>
      </c>
      <c r="G79" s="389">
        <v>618</v>
      </c>
      <c r="H79" s="390" t="s">
        <v>1025</v>
      </c>
    </row>
    <row r="80" spans="1:9" x14ac:dyDescent="0.2">
      <c r="A80" s="388" t="s">
        <v>394</v>
      </c>
      <c r="B80" s="388" t="s">
        <v>347</v>
      </c>
      <c r="C80" s="388" t="s">
        <v>617</v>
      </c>
      <c r="E80" s="389">
        <v>345801</v>
      </c>
      <c r="F80" s="389">
        <v>345801</v>
      </c>
      <c r="H80" s="390" t="s">
        <v>1026</v>
      </c>
    </row>
    <row r="81" spans="1:11" x14ac:dyDescent="0.2">
      <c r="A81" s="388" t="s">
        <v>394</v>
      </c>
      <c r="B81" s="388" t="s">
        <v>347</v>
      </c>
      <c r="C81" s="388" t="s">
        <v>1027</v>
      </c>
      <c r="E81" s="389">
        <v>88559</v>
      </c>
      <c r="F81" s="389">
        <v>88559</v>
      </c>
      <c r="H81" s="390" t="s">
        <v>1028</v>
      </c>
    </row>
    <row r="82" spans="1:11" x14ac:dyDescent="0.2">
      <c r="A82" s="388" t="s">
        <v>394</v>
      </c>
      <c r="B82" s="388" t="s">
        <v>347</v>
      </c>
      <c r="C82" s="388" t="s">
        <v>1029</v>
      </c>
      <c r="E82" s="389">
        <v>14603</v>
      </c>
      <c r="F82" s="389">
        <v>14603</v>
      </c>
      <c r="H82" s="390" t="s">
        <v>1030</v>
      </c>
    </row>
    <row r="83" spans="1:11" x14ac:dyDescent="0.2">
      <c r="A83" s="388" t="s">
        <v>394</v>
      </c>
      <c r="B83" s="388" t="s">
        <v>347</v>
      </c>
      <c r="C83" s="388" t="s">
        <v>385</v>
      </c>
      <c r="D83" s="389">
        <v>13367</v>
      </c>
      <c r="E83" s="389">
        <v>350984</v>
      </c>
      <c r="F83" s="389">
        <v>352570</v>
      </c>
      <c r="G83" s="389">
        <v>11781</v>
      </c>
      <c r="H83" s="390" t="s">
        <v>1031</v>
      </c>
    </row>
    <row r="84" spans="1:11" x14ac:dyDescent="0.2">
      <c r="A84" s="388" t="s">
        <v>394</v>
      </c>
      <c r="B84" s="388" t="s">
        <v>347</v>
      </c>
      <c r="C84" s="388" t="s">
        <v>1032</v>
      </c>
      <c r="D84" s="389">
        <v>3367</v>
      </c>
      <c r="E84" s="389">
        <v>107201</v>
      </c>
      <c r="F84" s="389">
        <v>108555</v>
      </c>
      <c r="G84" s="389">
        <v>2013</v>
      </c>
      <c r="H84" s="390" t="s">
        <v>1033</v>
      </c>
    </row>
    <row r="85" spans="1:11" x14ac:dyDescent="0.2">
      <c r="A85" s="388" t="s">
        <v>394</v>
      </c>
      <c r="B85" s="388" t="s">
        <v>347</v>
      </c>
      <c r="C85" s="388" t="s">
        <v>387</v>
      </c>
      <c r="D85" s="389">
        <v>410</v>
      </c>
      <c r="E85" s="389">
        <v>484676</v>
      </c>
      <c r="F85" s="389">
        <v>480975</v>
      </c>
      <c r="G85" s="389">
        <v>4111</v>
      </c>
      <c r="H85" s="390" t="s">
        <v>1034</v>
      </c>
    </row>
    <row r="86" spans="1:11" x14ac:dyDescent="0.2">
      <c r="A86" s="388" t="s">
        <v>394</v>
      </c>
      <c r="B86" s="388" t="s">
        <v>347</v>
      </c>
      <c r="C86" s="388" t="s">
        <v>389</v>
      </c>
      <c r="D86" s="389">
        <v>8968</v>
      </c>
      <c r="E86" s="389">
        <v>271683</v>
      </c>
      <c r="F86" s="389">
        <v>266477</v>
      </c>
      <c r="G86" s="389">
        <v>14174</v>
      </c>
      <c r="H86" s="390" t="s">
        <v>1035</v>
      </c>
    </row>
    <row r="87" spans="1:11" x14ac:dyDescent="0.2">
      <c r="A87" s="388" t="s">
        <v>394</v>
      </c>
      <c r="B87" s="388" t="s">
        <v>347</v>
      </c>
      <c r="C87" s="388" t="s">
        <v>399</v>
      </c>
      <c r="E87" s="389">
        <v>876399</v>
      </c>
      <c r="F87" s="389">
        <v>876399</v>
      </c>
      <c r="H87" s="390" t="s">
        <v>1036</v>
      </c>
    </row>
    <row r="88" spans="1:11" x14ac:dyDescent="0.2">
      <c r="A88" s="388" t="s">
        <v>394</v>
      </c>
      <c r="B88" s="388" t="s">
        <v>347</v>
      </c>
      <c r="C88" s="388" t="s">
        <v>1010</v>
      </c>
      <c r="E88" s="389">
        <v>422734</v>
      </c>
      <c r="F88" s="389">
        <v>422734</v>
      </c>
      <c r="H88" s="390" t="s">
        <v>1037</v>
      </c>
    </row>
    <row r="89" spans="1:11" x14ac:dyDescent="0.2">
      <c r="A89" s="388" t="s">
        <v>394</v>
      </c>
      <c r="B89" s="388" t="s">
        <v>347</v>
      </c>
      <c r="C89" s="388" t="s">
        <v>797</v>
      </c>
      <c r="E89" s="389">
        <v>805418</v>
      </c>
      <c r="F89" s="389">
        <v>805418</v>
      </c>
      <c r="H89" s="390" t="s">
        <v>1038</v>
      </c>
    </row>
    <row r="90" spans="1:11" x14ac:dyDescent="0.2">
      <c r="A90" s="388" t="s">
        <v>394</v>
      </c>
      <c r="B90" s="388" t="s">
        <v>347</v>
      </c>
      <c r="C90" s="388" t="s">
        <v>602</v>
      </c>
      <c r="D90" s="389">
        <v>10019</v>
      </c>
      <c r="E90" s="389">
        <v>242245</v>
      </c>
      <c r="F90" s="389">
        <v>252264</v>
      </c>
      <c r="H90" s="390" t="s">
        <v>1039</v>
      </c>
    </row>
    <row r="91" spans="1:11" x14ac:dyDescent="0.2">
      <c r="A91" s="388" t="s">
        <v>394</v>
      </c>
      <c r="B91" s="388" t="s">
        <v>347</v>
      </c>
      <c r="C91" s="388" t="s">
        <v>1052</v>
      </c>
      <c r="E91" s="389">
        <v>20000</v>
      </c>
      <c r="F91" s="389">
        <v>20000</v>
      </c>
      <c r="H91" s="390" t="s">
        <v>1053</v>
      </c>
    </row>
    <row r="92" spans="1:11" x14ac:dyDescent="0.2">
      <c r="A92" s="88" t="s">
        <v>394</v>
      </c>
      <c r="B92" s="88" t="s">
        <v>347</v>
      </c>
      <c r="C92" s="88" t="s">
        <v>308</v>
      </c>
      <c r="D92" s="89">
        <v>218224</v>
      </c>
      <c r="E92" s="89">
        <v>17727063.640000001</v>
      </c>
      <c r="F92" s="89">
        <v>17869892.640000001</v>
      </c>
      <c r="G92" s="447">
        <v>75395</v>
      </c>
      <c r="H92" s="90" t="s">
        <v>395</v>
      </c>
      <c r="I92" s="91"/>
    </row>
    <row r="93" spans="1:11" x14ac:dyDescent="0.2">
      <c r="A93" s="388" t="s">
        <v>394</v>
      </c>
      <c r="B93" s="388" t="s">
        <v>394</v>
      </c>
      <c r="C93" s="388" t="s">
        <v>307</v>
      </c>
      <c r="D93" s="389">
        <v>179882</v>
      </c>
      <c r="E93" s="389">
        <v>7754768</v>
      </c>
      <c r="F93" s="389">
        <v>7720787</v>
      </c>
      <c r="G93" s="389">
        <v>213863</v>
      </c>
      <c r="H93" s="390" t="s">
        <v>1040</v>
      </c>
      <c r="I93" s="566">
        <f>G92+G94</f>
        <v>289258</v>
      </c>
      <c r="J93" s="565" t="s">
        <v>1681</v>
      </c>
      <c r="K93" s="565"/>
    </row>
    <row r="94" spans="1:11" x14ac:dyDescent="0.2">
      <c r="A94" s="88" t="s">
        <v>394</v>
      </c>
      <c r="B94" s="88" t="s">
        <v>394</v>
      </c>
      <c r="C94" s="88" t="s">
        <v>308</v>
      </c>
      <c r="D94" s="89">
        <v>179882</v>
      </c>
      <c r="E94" s="89">
        <v>7754768</v>
      </c>
      <c r="F94" s="89">
        <v>7720787</v>
      </c>
      <c r="G94" s="447">
        <v>213863</v>
      </c>
      <c r="H94" s="90" t="s">
        <v>694</v>
      </c>
      <c r="I94" s="91"/>
    </row>
    <row r="95" spans="1:11" x14ac:dyDescent="0.2">
      <c r="A95" s="388" t="s">
        <v>394</v>
      </c>
      <c r="B95" s="388" t="s">
        <v>336</v>
      </c>
      <c r="C95" s="388" t="s">
        <v>883</v>
      </c>
      <c r="D95" s="389">
        <v>75967</v>
      </c>
      <c r="E95" s="389">
        <v>3134931</v>
      </c>
      <c r="F95" s="389">
        <v>3118368</v>
      </c>
      <c r="G95" s="389">
        <v>92530</v>
      </c>
      <c r="H95" s="390" t="s">
        <v>1041</v>
      </c>
    </row>
    <row r="96" spans="1:11" x14ac:dyDescent="0.2">
      <c r="A96" s="388" t="s">
        <v>394</v>
      </c>
      <c r="B96" s="388" t="s">
        <v>336</v>
      </c>
      <c r="C96" s="388" t="s">
        <v>347</v>
      </c>
      <c r="D96" s="389">
        <v>250</v>
      </c>
      <c r="E96" s="389">
        <v>17922</v>
      </c>
      <c r="F96" s="389">
        <v>18172</v>
      </c>
      <c r="H96" s="390" t="s">
        <v>1042</v>
      </c>
    </row>
    <row r="97" spans="1:9" x14ac:dyDescent="0.2">
      <c r="A97" s="388" t="s">
        <v>394</v>
      </c>
      <c r="B97" s="388" t="s">
        <v>336</v>
      </c>
      <c r="C97" s="388" t="s">
        <v>1043</v>
      </c>
      <c r="D97" s="389">
        <v>1730</v>
      </c>
      <c r="E97" s="389">
        <v>25932</v>
      </c>
      <c r="F97" s="389">
        <v>24637</v>
      </c>
      <c r="G97" s="389">
        <v>3025</v>
      </c>
      <c r="H97" s="390" t="s">
        <v>1044</v>
      </c>
    </row>
    <row r="98" spans="1:9" x14ac:dyDescent="0.2">
      <c r="A98" s="388" t="s">
        <v>394</v>
      </c>
      <c r="B98" s="388" t="s">
        <v>336</v>
      </c>
      <c r="C98" s="388" t="s">
        <v>1288</v>
      </c>
      <c r="E98" s="389">
        <v>2513</v>
      </c>
      <c r="F98" s="389">
        <v>2513</v>
      </c>
      <c r="H98" s="390" t="s">
        <v>1289</v>
      </c>
    </row>
    <row r="99" spans="1:9" x14ac:dyDescent="0.2">
      <c r="A99" s="88" t="s">
        <v>394</v>
      </c>
      <c r="B99" s="88" t="s">
        <v>336</v>
      </c>
      <c r="C99" s="88" t="s">
        <v>308</v>
      </c>
      <c r="D99" s="89">
        <v>77947</v>
      </c>
      <c r="E99" s="89">
        <v>3181298</v>
      </c>
      <c r="F99" s="89">
        <v>3163690</v>
      </c>
      <c r="G99" s="89">
        <v>95555</v>
      </c>
      <c r="H99" s="90" t="s">
        <v>695</v>
      </c>
      <c r="I99" s="91"/>
    </row>
    <row r="100" spans="1:9" x14ac:dyDescent="0.2">
      <c r="A100" s="388" t="s">
        <v>394</v>
      </c>
      <c r="B100" s="388" t="s">
        <v>959</v>
      </c>
      <c r="C100" s="388" t="s">
        <v>859</v>
      </c>
      <c r="D100" s="389">
        <v>4.29</v>
      </c>
      <c r="E100" s="389">
        <v>7198015.3700000001</v>
      </c>
      <c r="F100" s="389">
        <v>7185709.6600000001</v>
      </c>
      <c r="G100" s="389">
        <v>12310</v>
      </c>
      <c r="H100" s="390" t="s">
        <v>1046</v>
      </c>
    </row>
    <row r="101" spans="1:9" x14ac:dyDescent="0.2">
      <c r="A101" s="388" t="s">
        <v>394</v>
      </c>
      <c r="B101" s="388" t="s">
        <v>959</v>
      </c>
      <c r="C101" s="388" t="s">
        <v>1052</v>
      </c>
      <c r="E101" s="389">
        <v>8538</v>
      </c>
      <c r="F101" s="389">
        <v>8538</v>
      </c>
      <c r="H101" s="390" t="s">
        <v>1053</v>
      </c>
    </row>
    <row r="102" spans="1:9" x14ac:dyDescent="0.2">
      <c r="A102" s="388" t="s">
        <v>394</v>
      </c>
      <c r="B102" s="388" t="s">
        <v>959</v>
      </c>
      <c r="C102" s="388" t="s">
        <v>484</v>
      </c>
      <c r="E102" s="389">
        <v>758.7</v>
      </c>
      <c r="F102" s="389">
        <v>758.7</v>
      </c>
      <c r="H102" s="390" t="s">
        <v>1054</v>
      </c>
    </row>
    <row r="103" spans="1:9" x14ac:dyDescent="0.2">
      <c r="A103" s="88" t="s">
        <v>394</v>
      </c>
      <c r="B103" s="88" t="s">
        <v>959</v>
      </c>
      <c r="C103" s="88" t="s">
        <v>308</v>
      </c>
      <c r="D103" s="89">
        <v>4.29</v>
      </c>
      <c r="E103" s="89">
        <v>7207312.0700000003</v>
      </c>
      <c r="F103" s="89">
        <v>7195006.3600000003</v>
      </c>
      <c r="G103" s="89">
        <v>12310</v>
      </c>
      <c r="H103" s="90" t="s">
        <v>696</v>
      </c>
      <c r="I103" s="91"/>
    </row>
    <row r="104" spans="1:9" x14ac:dyDescent="0.2">
      <c r="A104" s="388" t="s">
        <v>394</v>
      </c>
      <c r="B104" s="388" t="s">
        <v>859</v>
      </c>
      <c r="C104" s="388" t="s">
        <v>331</v>
      </c>
      <c r="E104" s="389">
        <v>85713</v>
      </c>
      <c r="F104" s="389">
        <v>85713</v>
      </c>
      <c r="H104" s="390" t="s">
        <v>1049</v>
      </c>
    </row>
    <row r="105" spans="1:9" x14ac:dyDescent="0.2">
      <c r="A105" s="88" t="s">
        <v>394</v>
      </c>
      <c r="B105" s="88" t="s">
        <v>859</v>
      </c>
      <c r="C105" s="88" t="s">
        <v>308</v>
      </c>
      <c r="D105" s="89"/>
      <c r="E105" s="89">
        <v>85713</v>
      </c>
      <c r="F105" s="89">
        <v>85713</v>
      </c>
      <c r="G105" s="89"/>
      <c r="H105" s="90" t="s">
        <v>697</v>
      </c>
      <c r="I105" s="91"/>
    </row>
    <row r="106" spans="1:9" x14ac:dyDescent="0.2">
      <c r="A106" s="388" t="s">
        <v>394</v>
      </c>
      <c r="B106" s="388" t="s">
        <v>698</v>
      </c>
      <c r="C106" s="388" t="s">
        <v>859</v>
      </c>
      <c r="D106" s="389">
        <v>-9100</v>
      </c>
      <c r="E106" s="389">
        <v>57250</v>
      </c>
      <c r="F106" s="389">
        <v>52100</v>
      </c>
      <c r="G106" s="389">
        <v>-3950</v>
      </c>
      <c r="H106" s="390" t="s">
        <v>1046</v>
      </c>
    </row>
    <row r="107" spans="1:9" x14ac:dyDescent="0.2">
      <c r="A107" s="88" t="s">
        <v>394</v>
      </c>
      <c r="B107" s="88" t="s">
        <v>698</v>
      </c>
      <c r="C107" s="88" t="s">
        <v>308</v>
      </c>
      <c r="D107" s="89">
        <v>-9100</v>
      </c>
      <c r="E107" s="89">
        <v>57250</v>
      </c>
      <c r="F107" s="89">
        <v>52100</v>
      </c>
      <c r="G107" s="89">
        <v>-3950</v>
      </c>
      <c r="H107" s="90" t="s">
        <v>699</v>
      </c>
      <c r="I107" s="91"/>
    </row>
    <row r="108" spans="1:9" x14ac:dyDescent="0.2">
      <c r="A108" s="388" t="s">
        <v>394</v>
      </c>
      <c r="B108" s="388" t="s">
        <v>337</v>
      </c>
      <c r="C108" s="388" t="s">
        <v>317</v>
      </c>
      <c r="E108" s="389">
        <v>1050</v>
      </c>
      <c r="F108" s="389">
        <v>1050</v>
      </c>
      <c r="H108" s="390" t="s">
        <v>1015</v>
      </c>
    </row>
    <row r="109" spans="1:9" x14ac:dyDescent="0.2">
      <c r="A109" s="388" t="s">
        <v>394</v>
      </c>
      <c r="B109" s="388" t="s">
        <v>337</v>
      </c>
      <c r="C109" s="388" t="s">
        <v>1016</v>
      </c>
      <c r="E109" s="389">
        <v>2600</v>
      </c>
      <c r="F109" s="389">
        <v>2600</v>
      </c>
      <c r="H109" s="390" t="s">
        <v>1017</v>
      </c>
    </row>
    <row r="110" spans="1:9" x14ac:dyDescent="0.2">
      <c r="A110" s="388" t="s">
        <v>394</v>
      </c>
      <c r="B110" s="388" t="s">
        <v>337</v>
      </c>
      <c r="C110" s="388" t="s">
        <v>382</v>
      </c>
      <c r="E110" s="389">
        <v>700</v>
      </c>
      <c r="F110" s="389">
        <v>700</v>
      </c>
      <c r="H110" s="390" t="s">
        <v>1020</v>
      </c>
    </row>
    <row r="111" spans="1:9" x14ac:dyDescent="0.2">
      <c r="A111" s="388" t="s">
        <v>394</v>
      </c>
      <c r="B111" s="388" t="s">
        <v>337</v>
      </c>
      <c r="C111" s="388" t="s">
        <v>306</v>
      </c>
      <c r="E111" s="389">
        <v>350</v>
      </c>
      <c r="F111" s="389">
        <v>350</v>
      </c>
      <c r="H111" s="390" t="s">
        <v>1023</v>
      </c>
    </row>
    <row r="112" spans="1:9" x14ac:dyDescent="0.2">
      <c r="A112" s="388" t="s">
        <v>394</v>
      </c>
      <c r="B112" s="388" t="s">
        <v>337</v>
      </c>
      <c r="C112" s="388" t="s">
        <v>1024</v>
      </c>
      <c r="E112" s="389">
        <v>350</v>
      </c>
      <c r="F112" s="389">
        <v>350</v>
      </c>
      <c r="H112" s="390" t="s">
        <v>1025</v>
      </c>
    </row>
    <row r="113" spans="1:9" x14ac:dyDescent="0.2">
      <c r="A113" s="388" t="s">
        <v>394</v>
      </c>
      <c r="B113" s="388" t="s">
        <v>337</v>
      </c>
      <c r="C113" s="388" t="s">
        <v>1027</v>
      </c>
      <c r="E113" s="389">
        <v>350</v>
      </c>
      <c r="F113" s="389">
        <v>350</v>
      </c>
      <c r="H113" s="390" t="s">
        <v>1028</v>
      </c>
    </row>
    <row r="114" spans="1:9" x14ac:dyDescent="0.2">
      <c r="A114" s="388" t="s">
        <v>394</v>
      </c>
      <c r="B114" s="388" t="s">
        <v>337</v>
      </c>
      <c r="C114" s="388" t="s">
        <v>399</v>
      </c>
      <c r="E114" s="389">
        <v>1700</v>
      </c>
      <c r="F114" s="389">
        <v>1700</v>
      </c>
      <c r="H114" s="390" t="s">
        <v>1036</v>
      </c>
    </row>
    <row r="115" spans="1:9" x14ac:dyDescent="0.2">
      <c r="A115" s="388" t="s">
        <v>394</v>
      </c>
      <c r="B115" s="388" t="s">
        <v>337</v>
      </c>
      <c r="C115" s="388" t="s">
        <v>1010</v>
      </c>
      <c r="E115" s="389">
        <v>3700</v>
      </c>
      <c r="F115" s="389">
        <v>3700</v>
      </c>
      <c r="H115" s="390" t="s">
        <v>1037</v>
      </c>
    </row>
    <row r="116" spans="1:9" x14ac:dyDescent="0.2">
      <c r="A116" s="388" t="s">
        <v>394</v>
      </c>
      <c r="B116" s="388" t="s">
        <v>337</v>
      </c>
      <c r="C116" s="388" t="s">
        <v>883</v>
      </c>
      <c r="D116" s="389">
        <v>700</v>
      </c>
      <c r="E116" s="389">
        <v>700</v>
      </c>
      <c r="F116" s="389">
        <v>1400</v>
      </c>
      <c r="H116" s="390" t="s">
        <v>1041</v>
      </c>
    </row>
    <row r="117" spans="1:9" x14ac:dyDescent="0.2">
      <c r="A117" s="88" t="s">
        <v>394</v>
      </c>
      <c r="B117" s="88" t="s">
        <v>337</v>
      </c>
      <c r="C117" s="88" t="s">
        <v>308</v>
      </c>
      <c r="D117" s="89">
        <v>700</v>
      </c>
      <c r="E117" s="89">
        <v>11500</v>
      </c>
      <c r="F117" s="89">
        <v>12200</v>
      </c>
      <c r="G117" s="89"/>
      <c r="H117" s="90" t="s">
        <v>701</v>
      </c>
      <c r="I117" s="91"/>
    </row>
    <row r="118" spans="1:9" x14ac:dyDescent="0.2">
      <c r="A118" s="388" t="s">
        <v>394</v>
      </c>
      <c r="B118" s="388" t="s">
        <v>840</v>
      </c>
      <c r="C118" s="388" t="s">
        <v>859</v>
      </c>
      <c r="D118" s="389">
        <v>1500</v>
      </c>
      <c r="E118" s="389">
        <v>68600</v>
      </c>
      <c r="F118" s="389">
        <v>68100</v>
      </c>
      <c r="G118" s="389">
        <v>2000</v>
      </c>
      <c r="H118" s="390" t="s">
        <v>1046</v>
      </c>
    </row>
    <row r="119" spans="1:9" x14ac:dyDescent="0.2">
      <c r="A119" s="388" t="s">
        <v>394</v>
      </c>
      <c r="B119" s="388" t="s">
        <v>840</v>
      </c>
      <c r="C119" s="388" t="s">
        <v>1052</v>
      </c>
      <c r="D119" s="389">
        <v>-13950</v>
      </c>
      <c r="E119" s="389">
        <v>981400</v>
      </c>
      <c r="F119" s="389">
        <v>977500</v>
      </c>
      <c r="G119" s="389">
        <v>-10050</v>
      </c>
      <c r="H119" s="390" t="s">
        <v>1053</v>
      </c>
    </row>
    <row r="120" spans="1:9" x14ac:dyDescent="0.2">
      <c r="A120" s="88" t="s">
        <v>394</v>
      </c>
      <c r="B120" s="88" t="s">
        <v>840</v>
      </c>
      <c r="C120" s="88" t="s">
        <v>308</v>
      </c>
      <c r="D120" s="89">
        <v>-12450</v>
      </c>
      <c r="E120" s="89">
        <v>1050000</v>
      </c>
      <c r="F120" s="89">
        <v>1045600</v>
      </c>
      <c r="G120" s="89">
        <v>-8050</v>
      </c>
      <c r="H120" s="90" t="s">
        <v>702</v>
      </c>
      <c r="I120" s="91"/>
    </row>
    <row r="121" spans="1:9" x14ac:dyDescent="0.2">
      <c r="A121" s="388" t="s">
        <v>394</v>
      </c>
      <c r="B121" s="388" t="s">
        <v>893</v>
      </c>
      <c r="C121" s="388" t="s">
        <v>316</v>
      </c>
      <c r="E121" s="389">
        <v>12575</v>
      </c>
      <c r="F121" s="389">
        <v>12575</v>
      </c>
      <c r="H121" s="390" t="s">
        <v>1014</v>
      </c>
    </row>
    <row r="122" spans="1:9" x14ac:dyDescent="0.2">
      <c r="A122" s="388" t="s">
        <v>394</v>
      </c>
      <c r="B122" s="388" t="s">
        <v>893</v>
      </c>
      <c r="C122" s="388" t="s">
        <v>317</v>
      </c>
      <c r="D122" s="389">
        <v>500</v>
      </c>
      <c r="E122" s="389">
        <v>7350</v>
      </c>
      <c r="F122" s="389">
        <v>7850</v>
      </c>
      <c r="H122" s="390" t="s">
        <v>1015</v>
      </c>
    </row>
    <row r="123" spans="1:9" x14ac:dyDescent="0.2">
      <c r="A123" s="388" t="s">
        <v>394</v>
      </c>
      <c r="B123" s="388" t="s">
        <v>893</v>
      </c>
      <c r="C123" s="388" t="s">
        <v>1016</v>
      </c>
      <c r="E123" s="389">
        <v>500</v>
      </c>
      <c r="F123" s="389">
        <v>500</v>
      </c>
      <c r="H123" s="390" t="s">
        <v>1017</v>
      </c>
    </row>
    <row r="124" spans="1:9" x14ac:dyDescent="0.2">
      <c r="A124" s="388" t="s">
        <v>394</v>
      </c>
      <c r="B124" s="388" t="s">
        <v>893</v>
      </c>
      <c r="C124" s="388" t="s">
        <v>382</v>
      </c>
      <c r="E124" s="389">
        <v>2650</v>
      </c>
      <c r="F124" s="389">
        <v>2650</v>
      </c>
      <c r="H124" s="390" t="s">
        <v>1020</v>
      </c>
    </row>
    <row r="125" spans="1:9" x14ac:dyDescent="0.2">
      <c r="A125" s="388" t="s">
        <v>394</v>
      </c>
      <c r="B125" s="388" t="s">
        <v>893</v>
      </c>
      <c r="C125" s="388" t="s">
        <v>1024</v>
      </c>
      <c r="E125" s="389">
        <v>2475</v>
      </c>
      <c r="F125" s="389">
        <v>2475</v>
      </c>
      <c r="H125" s="390" t="s">
        <v>1025</v>
      </c>
    </row>
    <row r="126" spans="1:9" x14ac:dyDescent="0.2">
      <c r="A126" s="388" t="s">
        <v>394</v>
      </c>
      <c r="B126" s="388" t="s">
        <v>893</v>
      </c>
      <c r="C126" s="388" t="s">
        <v>385</v>
      </c>
      <c r="D126" s="389">
        <v>500</v>
      </c>
      <c r="E126" s="389">
        <v>2975</v>
      </c>
      <c r="F126" s="389">
        <v>3475</v>
      </c>
      <c r="H126" s="390" t="s">
        <v>1031</v>
      </c>
    </row>
    <row r="127" spans="1:9" x14ac:dyDescent="0.2">
      <c r="A127" s="388" t="s">
        <v>394</v>
      </c>
      <c r="B127" s="388" t="s">
        <v>893</v>
      </c>
      <c r="C127" s="388" t="s">
        <v>1032</v>
      </c>
      <c r="E127" s="389">
        <v>825</v>
      </c>
      <c r="F127" s="389">
        <v>825</v>
      </c>
      <c r="H127" s="390" t="s">
        <v>1033</v>
      </c>
    </row>
    <row r="128" spans="1:9" x14ac:dyDescent="0.2">
      <c r="A128" s="388" t="s">
        <v>394</v>
      </c>
      <c r="B128" s="388" t="s">
        <v>893</v>
      </c>
      <c r="C128" s="388" t="s">
        <v>387</v>
      </c>
      <c r="E128" s="389">
        <v>500</v>
      </c>
      <c r="F128" s="389">
        <v>500</v>
      </c>
      <c r="H128" s="390" t="s">
        <v>1034</v>
      </c>
    </row>
    <row r="129" spans="1:9" x14ac:dyDescent="0.2">
      <c r="A129" s="388" t="s">
        <v>394</v>
      </c>
      <c r="B129" s="388" t="s">
        <v>893</v>
      </c>
      <c r="C129" s="388" t="s">
        <v>399</v>
      </c>
      <c r="E129" s="389">
        <v>4950</v>
      </c>
      <c r="F129" s="389">
        <v>4950</v>
      </c>
      <c r="H129" s="390" t="s">
        <v>1036</v>
      </c>
    </row>
    <row r="130" spans="1:9" x14ac:dyDescent="0.2">
      <c r="A130" s="388" t="s">
        <v>394</v>
      </c>
      <c r="B130" s="388" t="s">
        <v>893</v>
      </c>
      <c r="C130" s="388" t="s">
        <v>1010</v>
      </c>
      <c r="E130" s="389">
        <v>500</v>
      </c>
      <c r="F130" s="389">
        <v>500</v>
      </c>
      <c r="H130" s="390" t="s">
        <v>1037</v>
      </c>
    </row>
    <row r="131" spans="1:9" x14ac:dyDescent="0.2">
      <c r="A131" s="388" t="s">
        <v>394</v>
      </c>
      <c r="B131" s="388" t="s">
        <v>893</v>
      </c>
      <c r="C131" s="388" t="s">
        <v>797</v>
      </c>
      <c r="E131" s="389">
        <v>1100</v>
      </c>
      <c r="F131" s="389">
        <v>1100</v>
      </c>
      <c r="H131" s="390" t="s">
        <v>1038</v>
      </c>
    </row>
    <row r="132" spans="1:9" x14ac:dyDescent="0.2">
      <c r="A132" s="388" t="s">
        <v>394</v>
      </c>
      <c r="B132" s="388" t="s">
        <v>893</v>
      </c>
      <c r="C132" s="388" t="s">
        <v>602</v>
      </c>
      <c r="E132" s="389">
        <v>500</v>
      </c>
      <c r="F132" s="389">
        <v>500</v>
      </c>
      <c r="H132" s="390" t="s">
        <v>1039</v>
      </c>
    </row>
    <row r="133" spans="1:9" x14ac:dyDescent="0.2">
      <c r="A133" s="388" t="s">
        <v>394</v>
      </c>
      <c r="B133" s="388" t="s">
        <v>893</v>
      </c>
      <c r="C133" s="388" t="s">
        <v>883</v>
      </c>
      <c r="E133" s="389">
        <v>1000</v>
      </c>
      <c r="F133" s="389">
        <v>1000</v>
      </c>
      <c r="H133" s="390" t="s">
        <v>1041</v>
      </c>
    </row>
    <row r="134" spans="1:9" x14ac:dyDescent="0.2">
      <c r="A134" s="88" t="s">
        <v>394</v>
      </c>
      <c r="B134" s="88" t="s">
        <v>893</v>
      </c>
      <c r="C134" s="88" t="s">
        <v>308</v>
      </c>
      <c r="D134" s="89">
        <v>1000</v>
      </c>
      <c r="E134" s="89">
        <v>37900</v>
      </c>
      <c r="F134" s="89">
        <v>38900</v>
      </c>
      <c r="G134" s="89"/>
      <c r="H134" s="90" t="s">
        <v>603</v>
      </c>
      <c r="I134" s="91"/>
    </row>
    <row r="135" spans="1:9" x14ac:dyDescent="0.2">
      <c r="A135" s="88" t="s">
        <v>394</v>
      </c>
      <c r="B135" s="88" t="s">
        <v>343</v>
      </c>
      <c r="C135" s="88" t="s">
        <v>308</v>
      </c>
      <c r="D135" s="89">
        <v>543137.29</v>
      </c>
      <c r="E135" s="89">
        <v>39916091.710000001</v>
      </c>
      <c r="F135" s="89">
        <v>39990958</v>
      </c>
      <c r="G135" s="89">
        <v>468271</v>
      </c>
      <c r="H135" s="90" t="s">
        <v>799</v>
      </c>
      <c r="I135" s="91"/>
    </row>
    <row r="136" spans="1:9" x14ac:dyDescent="0.2">
      <c r="A136" s="88" t="s">
        <v>800</v>
      </c>
      <c r="B136" s="88" t="s">
        <v>307</v>
      </c>
      <c r="C136" s="88" t="s">
        <v>308</v>
      </c>
      <c r="D136" s="89"/>
      <c r="E136" s="89">
        <v>1336382.1000000001</v>
      </c>
      <c r="F136" s="89">
        <v>1336382.1000000001</v>
      </c>
      <c r="G136" s="89"/>
      <c r="H136" s="90" t="s">
        <v>801</v>
      </c>
      <c r="I136" s="91"/>
    </row>
    <row r="137" spans="1:9" x14ac:dyDescent="0.2">
      <c r="A137" s="388" t="s">
        <v>800</v>
      </c>
      <c r="B137" s="388" t="s">
        <v>319</v>
      </c>
      <c r="C137" s="388" t="s">
        <v>1056</v>
      </c>
      <c r="D137" s="389">
        <v>468421.52</v>
      </c>
      <c r="E137" s="389">
        <v>139062</v>
      </c>
      <c r="F137" s="389">
        <v>468421.52</v>
      </c>
      <c r="G137" s="389">
        <v>139062</v>
      </c>
    </row>
    <row r="138" spans="1:9" x14ac:dyDescent="0.2">
      <c r="A138" s="388" t="s">
        <v>800</v>
      </c>
      <c r="B138" s="388" t="s">
        <v>319</v>
      </c>
      <c r="C138" s="388" t="s">
        <v>1057</v>
      </c>
      <c r="D138" s="389">
        <v>18692</v>
      </c>
      <c r="E138" s="389">
        <v>5390</v>
      </c>
      <c r="F138" s="389">
        <v>18692</v>
      </c>
      <c r="G138" s="389">
        <v>5390</v>
      </c>
    </row>
    <row r="139" spans="1:9" x14ac:dyDescent="0.2">
      <c r="A139" s="88" t="s">
        <v>800</v>
      </c>
      <c r="B139" s="88" t="s">
        <v>319</v>
      </c>
      <c r="C139" s="88" t="s">
        <v>308</v>
      </c>
      <c r="D139" s="89">
        <v>468421.52</v>
      </c>
      <c r="E139" s="89">
        <v>139062</v>
      </c>
      <c r="F139" s="89">
        <v>468421.52</v>
      </c>
      <c r="G139" s="89">
        <v>139062</v>
      </c>
      <c r="H139" s="90" t="s">
        <v>1058</v>
      </c>
      <c r="I139" s="91"/>
    </row>
    <row r="140" spans="1:9" x14ac:dyDescent="0.2">
      <c r="A140" s="88" t="s">
        <v>800</v>
      </c>
      <c r="B140" s="88" t="s">
        <v>343</v>
      </c>
      <c r="C140" s="88" t="s">
        <v>308</v>
      </c>
      <c r="D140" s="89">
        <v>468421.52</v>
      </c>
      <c r="E140" s="89">
        <v>1475444.1</v>
      </c>
      <c r="F140" s="89">
        <v>1804803.62</v>
      </c>
      <c r="G140" s="89">
        <v>139062</v>
      </c>
      <c r="H140" s="90" t="s">
        <v>802</v>
      </c>
      <c r="I140" s="91"/>
    </row>
    <row r="141" spans="1:9" x14ac:dyDescent="0.2">
      <c r="A141" s="88" t="s">
        <v>803</v>
      </c>
      <c r="B141" s="88" t="s">
        <v>307</v>
      </c>
      <c r="C141" s="88" t="s">
        <v>308</v>
      </c>
      <c r="D141" s="89">
        <v>104180</v>
      </c>
      <c r="E141" s="89">
        <v>664845.19999999995</v>
      </c>
      <c r="F141" s="89">
        <v>595995.19999999995</v>
      </c>
      <c r="G141" s="89">
        <v>173030</v>
      </c>
      <c r="H141" s="90" t="s">
        <v>804</v>
      </c>
      <c r="I141" s="91"/>
    </row>
    <row r="142" spans="1:9" x14ac:dyDescent="0.2">
      <c r="A142" s="88" t="s">
        <v>803</v>
      </c>
      <c r="B142" s="88" t="s">
        <v>380</v>
      </c>
      <c r="C142" s="88" t="s">
        <v>308</v>
      </c>
      <c r="D142" s="89">
        <v>300000</v>
      </c>
      <c r="E142" s="89">
        <v>300000</v>
      </c>
      <c r="F142" s="89">
        <v>300000</v>
      </c>
      <c r="G142" s="89">
        <v>300000</v>
      </c>
      <c r="H142" s="90" t="s">
        <v>1059</v>
      </c>
      <c r="I142" s="91"/>
    </row>
    <row r="143" spans="1:9" x14ac:dyDescent="0.2">
      <c r="A143" s="88" t="s">
        <v>803</v>
      </c>
      <c r="B143" s="88" t="s">
        <v>319</v>
      </c>
      <c r="C143" s="88" t="s">
        <v>308</v>
      </c>
      <c r="D143" s="89">
        <v>50000</v>
      </c>
      <c r="E143" s="89">
        <v>400000</v>
      </c>
      <c r="F143" s="89">
        <v>400000</v>
      </c>
      <c r="G143" s="89">
        <v>50000</v>
      </c>
      <c r="H143" s="90" t="s">
        <v>805</v>
      </c>
      <c r="I143" s="91"/>
    </row>
    <row r="144" spans="1:9" x14ac:dyDescent="0.2">
      <c r="A144" s="88" t="s">
        <v>803</v>
      </c>
      <c r="B144" s="88" t="s">
        <v>347</v>
      </c>
      <c r="C144" s="88" t="s">
        <v>308</v>
      </c>
      <c r="D144" s="89">
        <v>300000</v>
      </c>
      <c r="E144" s="89">
        <v>1200000</v>
      </c>
      <c r="F144" s="89">
        <v>1200000</v>
      </c>
      <c r="G144" s="89">
        <v>300000</v>
      </c>
      <c r="H144" s="90" t="s">
        <v>806</v>
      </c>
      <c r="I144" s="91"/>
    </row>
    <row r="145" spans="1:9" x14ac:dyDescent="0.2">
      <c r="A145" s="88" t="s">
        <v>803</v>
      </c>
      <c r="B145" s="88" t="s">
        <v>343</v>
      </c>
      <c r="C145" s="88" t="s">
        <v>308</v>
      </c>
      <c r="D145" s="89">
        <v>754180</v>
      </c>
      <c r="E145" s="89">
        <v>2564845.2000000002</v>
      </c>
      <c r="F145" s="89">
        <v>2495995.2000000002</v>
      </c>
      <c r="G145" s="89">
        <v>823030</v>
      </c>
      <c r="H145" s="90" t="s">
        <v>804</v>
      </c>
      <c r="I145" s="91"/>
    </row>
    <row r="146" spans="1:9" x14ac:dyDescent="0.2">
      <c r="A146" s="88" t="s">
        <v>604</v>
      </c>
      <c r="B146" s="88" t="s">
        <v>307</v>
      </c>
      <c r="C146" s="88" t="s">
        <v>308</v>
      </c>
      <c r="D146" s="89">
        <v>28581</v>
      </c>
      <c r="E146" s="89"/>
      <c r="F146" s="89">
        <v>28581</v>
      </c>
      <c r="G146" s="89"/>
      <c r="H146" s="90" t="s">
        <v>1290</v>
      </c>
      <c r="I146" s="91"/>
    </row>
    <row r="147" spans="1:9" x14ac:dyDescent="0.2">
      <c r="A147" s="88" t="s">
        <v>604</v>
      </c>
      <c r="B147" s="88" t="s">
        <v>822</v>
      </c>
      <c r="C147" s="88" t="s">
        <v>308</v>
      </c>
      <c r="D147" s="89">
        <v>100000</v>
      </c>
      <c r="E147" s="89"/>
      <c r="F147" s="89"/>
      <c r="G147" s="89">
        <v>100000</v>
      </c>
      <c r="H147" s="90" t="s">
        <v>1291</v>
      </c>
      <c r="I147" s="91"/>
    </row>
    <row r="148" spans="1:9" x14ac:dyDescent="0.2">
      <c r="A148" s="88" t="s">
        <v>604</v>
      </c>
      <c r="B148" s="88" t="s">
        <v>343</v>
      </c>
      <c r="C148" s="88" t="s">
        <v>308</v>
      </c>
      <c r="D148" s="89">
        <v>128581</v>
      </c>
      <c r="E148" s="89"/>
      <c r="F148" s="89">
        <v>28581</v>
      </c>
      <c r="G148" s="89">
        <v>100000</v>
      </c>
      <c r="H148" s="90" t="s">
        <v>116</v>
      </c>
      <c r="I148" s="91"/>
    </row>
    <row r="149" spans="1:9" x14ac:dyDescent="0.2">
      <c r="A149" s="88" t="s">
        <v>807</v>
      </c>
      <c r="B149" s="88" t="s">
        <v>307</v>
      </c>
      <c r="C149" s="88" t="s">
        <v>308</v>
      </c>
      <c r="D149" s="89">
        <v>-84010.19</v>
      </c>
      <c r="E149" s="89">
        <v>2846310.03</v>
      </c>
      <c r="F149" s="89">
        <v>2785195.84</v>
      </c>
      <c r="G149" s="89">
        <v>-22896</v>
      </c>
      <c r="H149" s="90" t="s">
        <v>808</v>
      </c>
      <c r="I149" s="91"/>
    </row>
    <row r="150" spans="1:9" x14ac:dyDescent="0.2">
      <c r="A150" s="388" t="s">
        <v>807</v>
      </c>
      <c r="B150" s="388" t="s">
        <v>380</v>
      </c>
      <c r="C150" s="388" t="s">
        <v>1056</v>
      </c>
      <c r="D150" s="389">
        <v>-9176.1</v>
      </c>
      <c r="E150" s="389">
        <v>1063040.2</v>
      </c>
      <c r="F150" s="389">
        <v>1160528.01</v>
      </c>
      <c r="G150" s="389">
        <v>-106663.91</v>
      </c>
    </row>
    <row r="151" spans="1:9" x14ac:dyDescent="0.2">
      <c r="A151" s="388" t="s">
        <v>807</v>
      </c>
      <c r="B151" s="388" t="s">
        <v>380</v>
      </c>
      <c r="C151" s="388" t="s">
        <v>1057</v>
      </c>
      <c r="D151" s="389">
        <v>-363.77</v>
      </c>
      <c r="E151" s="389">
        <v>43219.46</v>
      </c>
      <c r="F151" s="389">
        <v>46989.95</v>
      </c>
      <c r="G151" s="389">
        <v>-4134.26</v>
      </c>
    </row>
    <row r="152" spans="1:9" x14ac:dyDescent="0.2">
      <c r="A152" s="88" t="s">
        <v>807</v>
      </c>
      <c r="B152" s="88" t="s">
        <v>380</v>
      </c>
      <c r="C152" s="88" t="s">
        <v>308</v>
      </c>
      <c r="D152" s="89">
        <v>-9176.1</v>
      </c>
      <c r="E152" s="89">
        <v>1063040.2</v>
      </c>
      <c r="F152" s="89">
        <v>1160528.01</v>
      </c>
      <c r="G152" s="89">
        <v>-106663.91</v>
      </c>
      <c r="H152" s="90" t="s">
        <v>809</v>
      </c>
      <c r="I152" s="91"/>
    </row>
    <row r="153" spans="1:9" x14ac:dyDescent="0.2">
      <c r="A153" s="88" t="s">
        <v>807</v>
      </c>
      <c r="B153" s="88" t="s">
        <v>343</v>
      </c>
      <c r="C153" s="88" t="s">
        <v>308</v>
      </c>
      <c r="D153" s="89">
        <v>-93186.29</v>
      </c>
      <c r="E153" s="89">
        <v>3909350.23</v>
      </c>
      <c r="F153" s="89">
        <v>3945723.85</v>
      </c>
      <c r="G153" s="89">
        <v>-129559.91</v>
      </c>
      <c r="H153" s="90" t="s">
        <v>810</v>
      </c>
      <c r="I153" s="91"/>
    </row>
    <row r="154" spans="1:9" x14ac:dyDescent="0.2">
      <c r="A154" s="88" t="s">
        <v>811</v>
      </c>
      <c r="B154" s="88" t="s">
        <v>307</v>
      </c>
      <c r="C154" s="88" t="s">
        <v>308</v>
      </c>
      <c r="D154" s="89">
        <v>-119214.04</v>
      </c>
      <c r="E154" s="89">
        <v>3180831.94</v>
      </c>
      <c r="F154" s="89">
        <v>3170078.49</v>
      </c>
      <c r="G154" s="89">
        <v>-108460.59</v>
      </c>
      <c r="H154" s="90" t="s">
        <v>703</v>
      </c>
      <c r="I154" s="91"/>
    </row>
    <row r="155" spans="1:9" x14ac:dyDescent="0.2">
      <c r="A155" s="88" t="s">
        <v>811</v>
      </c>
      <c r="B155" s="88" t="s">
        <v>384</v>
      </c>
      <c r="C155" s="88" t="s">
        <v>308</v>
      </c>
      <c r="D155" s="89"/>
      <c r="E155" s="89">
        <v>179275</v>
      </c>
      <c r="F155" s="89">
        <v>179275</v>
      </c>
      <c r="G155" s="89"/>
      <c r="H155" s="90" t="s">
        <v>812</v>
      </c>
      <c r="I155" s="91"/>
    </row>
    <row r="156" spans="1:9" x14ac:dyDescent="0.2">
      <c r="A156" s="88" t="s">
        <v>811</v>
      </c>
      <c r="B156" s="88" t="s">
        <v>343</v>
      </c>
      <c r="C156" s="88" t="s">
        <v>308</v>
      </c>
      <c r="D156" s="89">
        <v>-119214.04</v>
      </c>
      <c r="E156" s="89">
        <v>3360106.94</v>
      </c>
      <c r="F156" s="89">
        <v>3349353.49</v>
      </c>
      <c r="G156" s="89">
        <v>-108460.59</v>
      </c>
      <c r="H156" s="90" t="s">
        <v>813</v>
      </c>
      <c r="I156" s="91"/>
    </row>
    <row r="157" spans="1:9" x14ac:dyDescent="0.2">
      <c r="A157" s="88" t="s">
        <v>814</v>
      </c>
      <c r="B157" s="88" t="s">
        <v>307</v>
      </c>
      <c r="C157" s="88" t="s">
        <v>308</v>
      </c>
      <c r="D157" s="89"/>
      <c r="E157" s="89">
        <v>2403415.56</v>
      </c>
      <c r="F157" s="89">
        <v>2403415.56</v>
      </c>
      <c r="G157" s="89"/>
      <c r="H157" s="90" t="s">
        <v>815</v>
      </c>
      <c r="I157" s="91"/>
    </row>
    <row r="158" spans="1:9" x14ac:dyDescent="0.2">
      <c r="A158" s="388" t="s">
        <v>814</v>
      </c>
      <c r="B158" s="388" t="s">
        <v>319</v>
      </c>
      <c r="C158" s="388" t="s">
        <v>1056</v>
      </c>
      <c r="E158" s="389">
        <v>1241210.53</v>
      </c>
      <c r="F158" s="389">
        <v>1241210.53</v>
      </c>
    </row>
    <row r="159" spans="1:9" x14ac:dyDescent="0.2">
      <c r="A159" s="388" t="s">
        <v>814</v>
      </c>
      <c r="B159" s="388" t="s">
        <v>319</v>
      </c>
      <c r="C159" s="388" t="s">
        <v>1057</v>
      </c>
      <c r="E159" s="389">
        <v>50231</v>
      </c>
      <c r="F159" s="389">
        <v>50231</v>
      </c>
    </row>
    <row r="160" spans="1:9" x14ac:dyDescent="0.2">
      <c r="A160" s="88" t="s">
        <v>814</v>
      </c>
      <c r="B160" s="88" t="s">
        <v>319</v>
      </c>
      <c r="C160" s="88" t="s">
        <v>308</v>
      </c>
      <c r="D160" s="89"/>
      <c r="E160" s="89">
        <v>1241210.53</v>
      </c>
      <c r="F160" s="89">
        <v>1241210.53</v>
      </c>
      <c r="G160" s="89"/>
      <c r="H160" s="90" t="s">
        <v>816</v>
      </c>
      <c r="I160" s="91"/>
    </row>
    <row r="161" spans="1:9" x14ac:dyDescent="0.2">
      <c r="A161" s="88" t="s">
        <v>814</v>
      </c>
      <c r="B161" s="88" t="s">
        <v>343</v>
      </c>
      <c r="C161" s="88" t="s">
        <v>308</v>
      </c>
      <c r="D161" s="89"/>
      <c r="E161" s="89">
        <v>3644626.09</v>
      </c>
      <c r="F161" s="89">
        <v>3644626.09</v>
      </c>
      <c r="G161" s="89"/>
      <c r="H161" s="90" t="s">
        <v>817</v>
      </c>
      <c r="I161" s="91"/>
    </row>
    <row r="162" spans="1:9" x14ac:dyDescent="0.2">
      <c r="A162" s="88" t="s">
        <v>818</v>
      </c>
      <c r="B162" s="88" t="s">
        <v>307</v>
      </c>
      <c r="C162" s="88" t="s">
        <v>308</v>
      </c>
      <c r="D162" s="89">
        <v>-390419</v>
      </c>
      <c r="E162" s="89">
        <v>5435076</v>
      </c>
      <c r="F162" s="89">
        <v>5388109</v>
      </c>
      <c r="G162" s="89">
        <v>-343452</v>
      </c>
      <c r="H162" s="90" t="s">
        <v>819</v>
      </c>
      <c r="I162" s="91"/>
    </row>
    <row r="163" spans="1:9" x14ac:dyDescent="0.2">
      <c r="A163" s="88" t="s">
        <v>818</v>
      </c>
      <c r="B163" s="88" t="s">
        <v>347</v>
      </c>
      <c r="C163" s="88" t="s">
        <v>308</v>
      </c>
      <c r="D163" s="89">
        <v>-5275</v>
      </c>
      <c r="E163" s="89">
        <v>146770</v>
      </c>
      <c r="F163" s="89">
        <v>220750</v>
      </c>
      <c r="G163" s="89">
        <v>-79255</v>
      </c>
      <c r="H163" s="90" t="s">
        <v>820</v>
      </c>
      <c r="I163" s="91"/>
    </row>
    <row r="164" spans="1:9" x14ac:dyDescent="0.2">
      <c r="A164" s="88" t="s">
        <v>818</v>
      </c>
      <c r="B164" s="88" t="s">
        <v>822</v>
      </c>
      <c r="C164" s="88" t="s">
        <v>308</v>
      </c>
      <c r="D164" s="89"/>
      <c r="E164" s="89">
        <v>20928</v>
      </c>
      <c r="F164" s="89">
        <v>20928</v>
      </c>
      <c r="G164" s="89"/>
      <c r="H164" s="90" t="s">
        <v>823</v>
      </c>
      <c r="I164" s="91"/>
    </row>
    <row r="165" spans="1:9" x14ac:dyDescent="0.2">
      <c r="A165" s="88" t="s">
        <v>818</v>
      </c>
      <c r="B165" s="88" t="s">
        <v>343</v>
      </c>
      <c r="C165" s="88" t="s">
        <v>308</v>
      </c>
      <c r="D165" s="89">
        <v>-395694</v>
      </c>
      <c r="E165" s="89">
        <v>5602774</v>
      </c>
      <c r="F165" s="89">
        <v>5629787</v>
      </c>
      <c r="G165" s="89">
        <v>-422707</v>
      </c>
      <c r="H165" s="90" t="s">
        <v>824</v>
      </c>
      <c r="I165" s="91"/>
    </row>
    <row r="166" spans="1:9" x14ac:dyDescent="0.2">
      <c r="A166" s="88" t="s">
        <v>825</v>
      </c>
      <c r="B166" s="88" t="s">
        <v>307</v>
      </c>
      <c r="C166" s="88" t="s">
        <v>308</v>
      </c>
      <c r="D166" s="89"/>
      <c r="E166" s="89">
        <v>40980</v>
      </c>
      <c r="F166" s="89">
        <v>40640</v>
      </c>
      <c r="G166" s="89">
        <v>340</v>
      </c>
      <c r="H166" s="90" t="s">
        <v>826</v>
      </c>
      <c r="I166" s="91"/>
    </row>
    <row r="167" spans="1:9" x14ac:dyDescent="0.2">
      <c r="A167" s="88" t="s">
        <v>825</v>
      </c>
      <c r="B167" s="88" t="s">
        <v>319</v>
      </c>
      <c r="C167" s="88" t="s">
        <v>308</v>
      </c>
      <c r="D167" s="89"/>
      <c r="E167" s="89">
        <v>11800</v>
      </c>
      <c r="F167" s="89">
        <v>11800</v>
      </c>
      <c r="G167" s="89"/>
      <c r="H167" s="90" t="s">
        <v>1061</v>
      </c>
      <c r="I167" s="91"/>
    </row>
    <row r="168" spans="1:9" x14ac:dyDescent="0.2">
      <c r="A168" s="88" t="s">
        <v>825</v>
      </c>
      <c r="B168" s="88" t="s">
        <v>343</v>
      </c>
      <c r="C168" s="88" t="s">
        <v>308</v>
      </c>
      <c r="D168" s="89"/>
      <c r="E168" s="89">
        <v>52780</v>
      </c>
      <c r="F168" s="89">
        <v>52440</v>
      </c>
      <c r="G168" s="89">
        <v>340</v>
      </c>
      <c r="H168" s="90" t="s">
        <v>827</v>
      </c>
      <c r="I168" s="91"/>
    </row>
    <row r="169" spans="1:9" x14ac:dyDescent="0.2">
      <c r="A169" s="88" t="s">
        <v>828</v>
      </c>
      <c r="B169" s="88" t="s">
        <v>307</v>
      </c>
      <c r="C169" s="88" t="s">
        <v>308</v>
      </c>
      <c r="D169" s="89">
        <v>-123200</v>
      </c>
      <c r="E169" s="89">
        <v>1661943</v>
      </c>
      <c r="F169" s="89">
        <v>1687248</v>
      </c>
      <c r="G169" s="89">
        <v>-148505</v>
      </c>
      <c r="H169" s="90" t="s">
        <v>829</v>
      </c>
      <c r="I169" s="91"/>
    </row>
    <row r="170" spans="1:9" x14ac:dyDescent="0.2">
      <c r="A170" s="88" t="s">
        <v>828</v>
      </c>
      <c r="B170" s="88" t="s">
        <v>319</v>
      </c>
      <c r="C170" s="88" t="s">
        <v>308</v>
      </c>
      <c r="D170" s="89">
        <v>-244285</v>
      </c>
      <c r="E170" s="89">
        <v>909521</v>
      </c>
      <c r="F170" s="89">
        <v>728882</v>
      </c>
      <c r="G170" s="89">
        <v>-63646</v>
      </c>
      <c r="H170" s="90" t="s">
        <v>830</v>
      </c>
      <c r="I170" s="91"/>
    </row>
    <row r="171" spans="1:9" x14ac:dyDescent="0.2">
      <c r="A171" s="88" t="s">
        <v>828</v>
      </c>
      <c r="B171" s="88" t="s">
        <v>343</v>
      </c>
      <c r="C171" s="88" t="s">
        <v>308</v>
      </c>
      <c r="D171" s="89">
        <v>-367485</v>
      </c>
      <c r="E171" s="89">
        <v>2571464</v>
      </c>
      <c r="F171" s="89">
        <v>2416130</v>
      </c>
      <c r="G171" s="89">
        <v>-212151</v>
      </c>
      <c r="H171" s="90" t="s">
        <v>831</v>
      </c>
      <c r="I171" s="91"/>
    </row>
    <row r="172" spans="1:9" x14ac:dyDescent="0.2">
      <c r="A172" s="88" t="s">
        <v>832</v>
      </c>
      <c r="B172" s="88" t="s">
        <v>307</v>
      </c>
      <c r="C172" s="88" t="s">
        <v>308</v>
      </c>
      <c r="D172" s="89">
        <v>-585489.72</v>
      </c>
      <c r="E172" s="89">
        <v>13715660.460000001</v>
      </c>
      <c r="F172" s="89">
        <v>13545714.460000001</v>
      </c>
      <c r="G172" s="89">
        <v>-415543.72</v>
      </c>
      <c r="H172" s="90" t="s">
        <v>833</v>
      </c>
      <c r="I172" s="91"/>
    </row>
    <row r="173" spans="1:9" x14ac:dyDescent="0.2">
      <c r="A173" s="88" t="s">
        <v>832</v>
      </c>
      <c r="B173" s="88" t="s">
        <v>380</v>
      </c>
      <c r="C173" s="88" t="s">
        <v>308</v>
      </c>
      <c r="D173" s="89"/>
      <c r="E173" s="89">
        <v>1350899.2</v>
      </c>
      <c r="F173" s="89">
        <v>1350899.2</v>
      </c>
      <c r="G173" s="89"/>
      <c r="H173" s="90" t="s">
        <v>834</v>
      </c>
      <c r="I173" s="91"/>
    </row>
    <row r="174" spans="1:9" x14ac:dyDescent="0.2">
      <c r="A174" s="88" t="s">
        <v>832</v>
      </c>
      <c r="B174" s="88" t="s">
        <v>319</v>
      </c>
      <c r="C174" s="88" t="s">
        <v>308</v>
      </c>
      <c r="D174" s="89">
        <v>-894350</v>
      </c>
      <c r="E174" s="89">
        <v>1668722.99</v>
      </c>
      <c r="F174" s="89">
        <v>791000.99</v>
      </c>
      <c r="G174" s="89">
        <v>-16628</v>
      </c>
      <c r="H174" s="90" t="s">
        <v>835</v>
      </c>
      <c r="I174" s="91"/>
    </row>
    <row r="175" spans="1:9" x14ac:dyDescent="0.2">
      <c r="A175" s="88" t="s">
        <v>832</v>
      </c>
      <c r="B175" s="88" t="s">
        <v>349</v>
      </c>
      <c r="C175" s="88" t="s">
        <v>308</v>
      </c>
      <c r="D175" s="89">
        <v>-5900</v>
      </c>
      <c r="E175" s="89">
        <v>70800</v>
      </c>
      <c r="F175" s="89">
        <v>70800</v>
      </c>
      <c r="G175" s="89">
        <v>-5900</v>
      </c>
      <c r="H175" s="90" t="s">
        <v>836</v>
      </c>
      <c r="I175" s="91"/>
    </row>
    <row r="176" spans="1:9" x14ac:dyDescent="0.2">
      <c r="A176" s="88" t="s">
        <v>832</v>
      </c>
      <c r="B176" s="88" t="s">
        <v>320</v>
      </c>
      <c r="C176" s="88" t="s">
        <v>308</v>
      </c>
      <c r="D176" s="89"/>
      <c r="E176" s="89">
        <v>40000</v>
      </c>
      <c r="F176" s="89">
        <v>40000</v>
      </c>
      <c r="G176" s="89"/>
      <c r="H176" s="90" t="s">
        <v>1063</v>
      </c>
      <c r="I176" s="91"/>
    </row>
    <row r="177" spans="1:9" x14ac:dyDescent="0.2">
      <c r="A177" s="88" t="s">
        <v>832</v>
      </c>
      <c r="B177" s="88" t="s">
        <v>347</v>
      </c>
      <c r="C177" s="88" t="s">
        <v>308</v>
      </c>
      <c r="D177" s="89">
        <v>-267172</v>
      </c>
      <c r="E177" s="89">
        <v>2361103</v>
      </c>
      <c r="F177" s="89">
        <v>2303931</v>
      </c>
      <c r="G177" s="89">
        <v>-210000</v>
      </c>
      <c r="H177" s="90" t="s">
        <v>838</v>
      </c>
      <c r="I177" s="91"/>
    </row>
    <row r="178" spans="1:9" x14ac:dyDescent="0.2">
      <c r="A178" s="88" t="s">
        <v>832</v>
      </c>
      <c r="B178" s="88" t="s">
        <v>822</v>
      </c>
      <c r="C178" s="88" t="s">
        <v>308</v>
      </c>
      <c r="D178" s="89">
        <v>-62109.84</v>
      </c>
      <c r="E178" s="89">
        <v>143699.53</v>
      </c>
      <c r="F178" s="89">
        <v>127038.92</v>
      </c>
      <c r="G178" s="89">
        <v>-45449.23</v>
      </c>
      <c r="H178" s="90" t="s">
        <v>839</v>
      </c>
      <c r="I178" s="91"/>
    </row>
    <row r="179" spans="1:9" x14ac:dyDescent="0.2">
      <c r="A179" s="88" t="s">
        <v>832</v>
      </c>
      <c r="B179" s="88" t="s">
        <v>840</v>
      </c>
      <c r="C179" s="88" t="s">
        <v>308</v>
      </c>
      <c r="D179" s="89"/>
      <c r="E179" s="89">
        <v>20797417.77</v>
      </c>
      <c r="F179" s="89">
        <v>20797417.77</v>
      </c>
      <c r="G179" s="89"/>
      <c r="H179" s="90" t="s">
        <v>841</v>
      </c>
      <c r="I179" s="91"/>
    </row>
    <row r="180" spans="1:9" x14ac:dyDescent="0.2">
      <c r="A180" s="88" t="s">
        <v>832</v>
      </c>
      <c r="B180" s="88" t="s">
        <v>842</v>
      </c>
      <c r="C180" s="88" t="s">
        <v>308</v>
      </c>
      <c r="D180" s="89"/>
      <c r="E180" s="89">
        <v>1200000</v>
      </c>
      <c r="F180" s="89">
        <v>1800000</v>
      </c>
      <c r="G180" s="89">
        <v>-600000</v>
      </c>
      <c r="H180" s="90" t="s">
        <v>843</v>
      </c>
      <c r="I180" s="91"/>
    </row>
    <row r="181" spans="1:9" x14ac:dyDescent="0.2">
      <c r="A181" s="88" t="s">
        <v>832</v>
      </c>
      <c r="B181" s="88" t="s">
        <v>343</v>
      </c>
      <c r="C181" s="88" t="s">
        <v>308</v>
      </c>
      <c r="D181" s="89">
        <v>-1815021.56</v>
      </c>
      <c r="E181" s="89">
        <v>41348302.950000003</v>
      </c>
      <c r="F181" s="89">
        <v>40826802.340000004</v>
      </c>
      <c r="G181" s="89">
        <v>-1293520.95</v>
      </c>
      <c r="H181" s="90" t="s">
        <v>844</v>
      </c>
      <c r="I181" s="91"/>
    </row>
    <row r="182" spans="1:9" x14ac:dyDescent="0.2">
      <c r="A182" s="88" t="s">
        <v>845</v>
      </c>
      <c r="B182" s="88" t="s">
        <v>307</v>
      </c>
      <c r="C182" s="88" t="s">
        <v>308</v>
      </c>
      <c r="D182" s="89">
        <v>320181</v>
      </c>
      <c r="E182" s="89">
        <v>2128496</v>
      </c>
      <c r="F182" s="89">
        <v>1931497</v>
      </c>
      <c r="G182" s="89">
        <v>517180</v>
      </c>
      <c r="H182" s="90" t="s">
        <v>846</v>
      </c>
      <c r="I182" s="91"/>
    </row>
    <row r="183" spans="1:9" x14ac:dyDescent="0.2">
      <c r="A183" s="88" t="s">
        <v>845</v>
      </c>
      <c r="B183" s="88" t="s">
        <v>343</v>
      </c>
      <c r="C183" s="88" t="s">
        <v>308</v>
      </c>
      <c r="D183" s="89">
        <v>320181</v>
      </c>
      <c r="E183" s="89">
        <v>2128496</v>
      </c>
      <c r="F183" s="89">
        <v>1931497</v>
      </c>
      <c r="G183" s="89">
        <v>517180</v>
      </c>
      <c r="H183" s="90" t="s">
        <v>846</v>
      </c>
      <c r="I183" s="91"/>
    </row>
    <row r="184" spans="1:9" x14ac:dyDescent="0.2">
      <c r="A184" s="88" t="s">
        <v>847</v>
      </c>
      <c r="B184" s="88" t="s">
        <v>307</v>
      </c>
      <c r="C184" s="88" t="s">
        <v>308</v>
      </c>
      <c r="D184" s="89">
        <v>-245251</v>
      </c>
      <c r="E184" s="89">
        <v>1070562</v>
      </c>
      <c r="F184" s="89">
        <v>914232</v>
      </c>
      <c r="G184" s="89">
        <v>-88921</v>
      </c>
      <c r="H184" s="90" t="s">
        <v>710</v>
      </c>
      <c r="I184" s="91"/>
    </row>
    <row r="185" spans="1:9" x14ac:dyDescent="0.2">
      <c r="A185" s="88" t="s">
        <v>847</v>
      </c>
      <c r="B185" s="88" t="s">
        <v>319</v>
      </c>
      <c r="C185" s="88" t="s">
        <v>308</v>
      </c>
      <c r="D185" s="89"/>
      <c r="E185" s="89">
        <v>40609</v>
      </c>
      <c r="F185" s="89">
        <v>40834</v>
      </c>
      <c r="G185" s="89">
        <v>-225</v>
      </c>
      <c r="H185" s="90" t="s">
        <v>711</v>
      </c>
      <c r="I185" s="91"/>
    </row>
    <row r="186" spans="1:9" x14ac:dyDescent="0.2">
      <c r="A186" s="88" t="s">
        <v>847</v>
      </c>
      <c r="B186" s="88" t="s">
        <v>347</v>
      </c>
      <c r="C186" s="88" t="s">
        <v>308</v>
      </c>
      <c r="D186" s="89">
        <v>1440</v>
      </c>
      <c r="E186" s="89">
        <v>3175</v>
      </c>
      <c r="F186" s="89">
        <v>1990</v>
      </c>
      <c r="G186" s="89">
        <v>2625</v>
      </c>
      <c r="H186" s="90" t="s">
        <v>848</v>
      </c>
      <c r="I186" s="91"/>
    </row>
    <row r="187" spans="1:9" x14ac:dyDescent="0.2">
      <c r="A187" s="88" t="s">
        <v>847</v>
      </c>
      <c r="B187" s="88" t="s">
        <v>822</v>
      </c>
      <c r="C187" s="88" t="s">
        <v>308</v>
      </c>
      <c r="D187" s="89"/>
      <c r="E187" s="89">
        <v>205800</v>
      </c>
      <c r="F187" s="89">
        <v>205800</v>
      </c>
      <c r="G187" s="89"/>
      <c r="H187" s="90" t="s">
        <v>713</v>
      </c>
      <c r="I187" s="91"/>
    </row>
    <row r="188" spans="1:9" x14ac:dyDescent="0.2">
      <c r="A188" s="88" t="s">
        <v>847</v>
      </c>
      <c r="B188" s="88" t="s">
        <v>343</v>
      </c>
      <c r="C188" s="88" t="s">
        <v>308</v>
      </c>
      <c r="D188" s="89">
        <v>-243811</v>
      </c>
      <c r="E188" s="89">
        <v>1320146</v>
      </c>
      <c r="F188" s="89">
        <v>1162856</v>
      </c>
      <c r="G188" s="89">
        <v>-86521</v>
      </c>
      <c r="H188" s="90" t="s">
        <v>849</v>
      </c>
      <c r="I188" s="91"/>
    </row>
    <row r="189" spans="1:9" x14ac:dyDescent="0.2">
      <c r="A189" s="88" t="s">
        <v>850</v>
      </c>
      <c r="B189" s="88" t="s">
        <v>319</v>
      </c>
      <c r="C189" s="88" t="s">
        <v>308</v>
      </c>
      <c r="D189" s="89">
        <v>387249.9</v>
      </c>
      <c r="E189" s="89">
        <v>1804858.45</v>
      </c>
      <c r="F189" s="89">
        <v>2028835.64</v>
      </c>
      <c r="G189" s="89">
        <v>163272.71</v>
      </c>
      <c r="H189" s="90" t="s">
        <v>851</v>
      </c>
      <c r="I189" s="91"/>
    </row>
    <row r="190" spans="1:9" x14ac:dyDescent="0.2">
      <c r="A190" s="88" t="s">
        <v>850</v>
      </c>
      <c r="B190" s="88" t="s">
        <v>349</v>
      </c>
      <c r="C190" s="88" t="s">
        <v>308</v>
      </c>
      <c r="D190" s="89">
        <v>220607.5</v>
      </c>
      <c r="E190" s="89">
        <v>364408.94</v>
      </c>
      <c r="F190" s="89">
        <v>220607.5</v>
      </c>
      <c r="G190" s="89">
        <v>364408.94</v>
      </c>
      <c r="H190" s="90" t="s">
        <v>4670</v>
      </c>
      <c r="I190" s="91"/>
    </row>
    <row r="191" spans="1:9" x14ac:dyDescent="0.2">
      <c r="A191" s="88" t="s">
        <v>850</v>
      </c>
      <c r="B191" s="88" t="s">
        <v>959</v>
      </c>
      <c r="C191" s="88" t="s">
        <v>308</v>
      </c>
      <c r="D191" s="89">
        <v>98966.399999999994</v>
      </c>
      <c r="E191" s="89">
        <v>106293.6</v>
      </c>
      <c r="F191" s="89">
        <v>98966.399999999994</v>
      </c>
      <c r="G191" s="89">
        <v>106293.6</v>
      </c>
      <c r="H191" s="90" t="s">
        <v>1064</v>
      </c>
      <c r="I191" s="91"/>
    </row>
    <row r="192" spans="1:9" x14ac:dyDescent="0.2">
      <c r="A192" s="88" t="s">
        <v>850</v>
      </c>
      <c r="B192" s="88" t="s">
        <v>853</v>
      </c>
      <c r="C192" s="88" t="s">
        <v>308</v>
      </c>
      <c r="D192" s="89">
        <v>3763.2</v>
      </c>
      <c r="E192" s="89">
        <v>6451.2</v>
      </c>
      <c r="F192" s="89">
        <v>6451.2</v>
      </c>
      <c r="G192" s="89">
        <v>3763.2</v>
      </c>
      <c r="H192" s="90" t="s">
        <v>854</v>
      </c>
      <c r="I192" s="91"/>
    </row>
    <row r="193" spans="1:9" x14ac:dyDescent="0.2">
      <c r="A193" s="88" t="s">
        <v>850</v>
      </c>
      <c r="B193" s="88" t="s">
        <v>822</v>
      </c>
      <c r="C193" s="88" t="s">
        <v>308</v>
      </c>
      <c r="D193" s="89">
        <v>252500</v>
      </c>
      <c r="E193" s="89"/>
      <c r="F193" s="89">
        <v>60000</v>
      </c>
      <c r="G193" s="89">
        <v>192500</v>
      </c>
      <c r="H193" s="90" t="s">
        <v>1292</v>
      </c>
      <c r="I193" s="91"/>
    </row>
    <row r="194" spans="1:9" x14ac:dyDescent="0.2">
      <c r="A194" s="88" t="s">
        <v>850</v>
      </c>
      <c r="B194" s="88" t="s">
        <v>698</v>
      </c>
      <c r="C194" s="88" t="s">
        <v>308</v>
      </c>
      <c r="D194" s="89">
        <v>123658.6</v>
      </c>
      <c r="E194" s="89"/>
      <c r="F194" s="89">
        <v>28536.6</v>
      </c>
      <c r="G194" s="89">
        <v>95122</v>
      </c>
      <c r="H194" s="90" t="s">
        <v>1293</v>
      </c>
      <c r="I194" s="91"/>
    </row>
    <row r="195" spans="1:9" x14ac:dyDescent="0.2">
      <c r="A195" s="88" t="s">
        <v>850</v>
      </c>
      <c r="B195" s="88" t="s">
        <v>343</v>
      </c>
      <c r="C195" s="88" t="s">
        <v>308</v>
      </c>
      <c r="D195" s="89">
        <v>1086745.6000000001</v>
      </c>
      <c r="E195" s="89">
        <v>2282012.19</v>
      </c>
      <c r="F195" s="89">
        <v>2443397.34</v>
      </c>
      <c r="G195" s="89">
        <v>925360.45</v>
      </c>
      <c r="H195" s="90" t="s">
        <v>855</v>
      </c>
      <c r="I195" s="91"/>
    </row>
    <row r="196" spans="1:9" x14ac:dyDescent="0.2">
      <c r="A196" s="388" t="s">
        <v>1065</v>
      </c>
      <c r="B196" s="388" t="s">
        <v>822</v>
      </c>
      <c r="C196" s="388" t="s">
        <v>1047</v>
      </c>
      <c r="D196" s="389">
        <v>977386</v>
      </c>
      <c r="E196" s="389">
        <v>1059982</v>
      </c>
      <c r="F196" s="389">
        <v>1011801</v>
      </c>
      <c r="G196" s="389">
        <v>1025567</v>
      </c>
      <c r="H196" s="390" t="s">
        <v>1048</v>
      </c>
    </row>
    <row r="197" spans="1:9" x14ac:dyDescent="0.2">
      <c r="A197" s="88" t="s">
        <v>1065</v>
      </c>
      <c r="B197" s="88" t="s">
        <v>822</v>
      </c>
      <c r="C197" s="88" t="s">
        <v>308</v>
      </c>
      <c r="D197" s="89">
        <v>977386</v>
      </c>
      <c r="E197" s="89">
        <v>1059982</v>
      </c>
      <c r="F197" s="89">
        <v>1011801</v>
      </c>
      <c r="G197" s="89">
        <v>1025567</v>
      </c>
      <c r="H197" s="90" t="s">
        <v>1066</v>
      </c>
      <c r="I197" s="91"/>
    </row>
    <row r="198" spans="1:9" x14ac:dyDescent="0.2">
      <c r="A198" s="388" t="s">
        <v>1065</v>
      </c>
      <c r="B198" s="388" t="s">
        <v>840</v>
      </c>
      <c r="C198" s="388" t="s">
        <v>883</v>
      </c>
      <c r="E198" s="389">
        <v>41040</v>
      </c>
      <c r="F198" s="389">
        <v>41040</v>
      </c>
      <c r="H198" s="390" t="s">
        <v>1041</v>
      </c>
    </row>
    <row r="199" spans="1:9" x14ac:dyDescent="0.2">
      <c r="A199" s="88" t="s">
        <v>1065</v>
      </c>
      <c r="B199" s="88" t="s">
        <v>840</v>
      </c>
      <c r="C199" s="88" t="s">
        <v>308</v>
      </c>
      <c r="D199" s="89"/>
      <c r="E199" s="89">
        <v>41040</v>
      </c>
      <c r="F199" s="89">
        <v>41040</v>
      </c>
      <c r="G199" s="89"/>
      <c r="H199" s="90" t="s">
        <v>1067</v>
      </c>
      <c r="I199" s="91"/>
    </row>
    <row r="200" spans="1:9" x14ac:dyDescent="0.2">
      <c r="A200" s="88" t="s">
        <v>1065</v>
      </c>
      <c r="B200" s="88" t="s">
        <v>343</v>
      </c>
      <c r="C200" s="88" t="s">
        <v>308</v>
      </c>
      <c r="D200" s="89">
        <v>977386</v>
      </c>
      <c r="E200" s="89">
        <v>1101022</v>
      </c>
      <c r="F200" s="89">
        <v>1052841</v>
      </c>
      <c r="G200" s="89">
        <v>1025567</v>
      </c>
      <c r="H200" s="90" t="s">
        <v>1068</v>
      </c>
      <c r="I200" s="91"/>
    </row>
    <row r="201" spans="1:9" x14ac:dyDescent="0.2">
      <c r="A201" s="88" t="s">
        <v>608</v>
      </c>
      <c r="B201" s="88" t="s">
        <v>307</v>
      </c>
      <c r="C201" s="88" t="s">
        <v>308</v>
      </c>
      <c r="D201" s="89">
        <v>192953.1</v>
      </c>
      <c r="E201" s="89">
        <v>1091369.6100000001</v>
      </c>
      <c r="F201" s="89">
        <v>1220243.54</v>
      </c>
      <c r="G201" s="89">
        <v>64079.17</v>
      </c>
      <c r="H201" s="90" t="s">
        <v>609</v>
      </c>
      <c r="I201" s="91"/>
    </row>
    <row r="202" spans="1:9" x14ac:dyDescent="0.2">
      <c r="A202" s="88" t="s">
        <v>608</v>
      </c>
      <c r="B202" s="88" t="s">
        <v>343</v>
      </c>
      <c r="C202" s="88" t="s">
        <v>308</v>
      </c>
      <c r="D202" s="89">
        <v>192953.1</v>
      </c>
      <c r="E202" s="89">
        <v>1091369.6100000001</v>
      </c>
      <c r="F202" s="89">
        <v>1220243.54</v>
      </c>
      <c r="G202" s="89">
        <v>64079.17</v>
      </c>
      <c r="H202" s="90" t="s">
        <v>609</v>
      </c>
      <c r="I202" s="91"/>
    </row>
    <row r="203" spans="1:9" x14ac:dyDescent="0.2">
      <c r="A203" s="88" t="s">
        <v>856</v>
      </c>
      <c r="B203" s="88" t="s">
        <v>307</v>
      </c>
      <c r="C203" s="88" t="s">
        <v>308</v>
      </c>
      <c r="D203" s="89">
        <v>-1483644.51</v>
      </c>
      <c r="E203" s="89">
        <v>700996.51</v>
      </c>
      <c r="F203" s="89">
        <v>-532200.75</v>
      </c>
      <c r="G203" s="89">
        <v>-250447.25</v>
      </c>
      <c r="H203" s="90" t="s">
        <v>857</v>
      </c>
      <c r="I203" s="91"/>
    </row>
    <row r="204" spans="1:9" x14ac:dyDescent="0.2">
      <c r="A204" s="388" t="s">
        <v>856</v>
      </c>
      <c r="B204" s="388" t="s">
        <v>319</v>
      </c>
      <c r="C204" s="388" t="s">
        <v>1043</v>
      </c>
      <c r="E204" s="389">
        <v>2290.6999999999998</v>
      </c>
      <c r="F204" s="389">
        <v>2290.6999999999998</v>
      </c>
      <c r="H204" s="390" t="s">
        <v>1044</v>
      </c>
    </row>
    <row r="205" spans="1:9" x14ac:dyDescent="0.2">
      <c r="A205" s="88" t="s">
        <v>856</v>
      </c>
      <c r="B205" s="88" t="s">
        <v>319</v>
      </c>
      <c r="C205" s="88" t="s">
        <v>308</v>
      </c>
      <c r="D205" s="89"/>
      <c r="E205" s="89">
        <v>2290.6999999999998</v>
      </c>
      <c r="F205" s="89">
        <v>2290.6999999999998</v>
      </c>
      <c r="G205" s="89"/>
      <c r="H205" s="90" t="s">
        <v>1070</v>
      </c>
      <c r="I205" s="91"/>
    </row>
    <row r="206" spans="1:9" x14ac:dyDescent="0.2">
      <c r="A206" s="388" t="s">
        <v>856</v>
      </c>
      <c r="B206" s="388" t="s">
        <v>349</v>
      </c>
      <c r="C206" s="388" t="s">
        <v>1047</v>
      </c>
      <c r="D206" s="389">
        <v>-83000</v>
      </c>
      <c r="E206" s="389">
        <v>300000</v>
      </c>
      <c r="F206" s="389">
        <v>281000</v>
      </c>
      <c r="G206" s="389">
        <v>-64000</v>
      </c>
      <c r="H206" s="390" t="s">
        <v>1048</v>
      </c>
    </row>
    <row r="207" spans="1:9" x14ac:dyDescent="0.2">
      <c r="A207" s="388" t="s">
        <v>856</v>
      </c>
      <c r="B207" s="388" t="s">
        <v>349</v>
      </c>
      <c r="C207" s="388" t="s">
        <v>484</v>
      </c>
      <c r="F207" s="389">
        <v>359.21</v>
      </c>
      <c r="G207" s="389">
        <v>-359.21</v>
      </c>
      <c r="H207" s="390" t="s">
        <v>1054</v>
      </c>
    </row>
    <row r="208" spans="1:9" x14ac:dyDescent="0.2">
      <c r="A208" s="88" t="s">
        <v>856</v>
      </c>
      <c r="B208" s="88" t="s">
        <v>349</v>
      </c>
      <c r="C208" s="88" t="s">
        <v>308</v>
      </c>
      <c r="D208" s="89">
        <v>-83000</v>
      </c>
      <c r="E208" s="89">
        <v>300000</v>
      </c>
      <c r="F208" s="89">
        <v>281359.21000000002</v>
      </c>
      <c r="G208" s="89">
        <v>-64359.21</v>
      </c>
      <c r="H208" s="90" t="s">
        <v>1071</v>
      </c>
      <c r="I208" s="91"/>
    </row>
    <row r="209" spans="1:9" x14ac:dyDescent="0.2">
      <c r="A209" s="88" t="s">
        <v>856</v>
      </c>
      <c r="B209" s="88" t="s">
        <v>347</v>
      </c>
      <c r="C209" s="88" t="s">
        <v>308</v>
      </c>
      <c r="D209" s="89">
        <v>-1065015</v>
      </c>
      <c r="E209" s="89">
        <v>1560480</v>
      </c>
      <c r="F209" s="89">
        <v>2000000</v>
      </c>
      <c r="G209" s="89">
        <v>-1504535</v>
      </c>
      <c r="H209" s="90" t="s">
        <v>610</v>
      </c>
      <c r="I209" s="91"/>
    </row>
    <row r="210" spans="1:9" x14ac:dyDescent="0.2">
      <c r="A210" s="88" t="s">
        <v>856</v>
      </c>
      <c r="B210" s="88" t="s">
        <v>343</v>
      </c>
      <c r="C210" s="88" t="s">
        <v>308</v>
      </c>
      <c r="D210" s="89">
        <v>-2631659.5099999998</v>
      </c>
      <c r="E210" s="89">
        <v>2563767.21</v>
      </c>
      <c r="F210" s="89">
        <v>1751449.16</v>
      </c>
      <c r="G210" s="89">
        <v>-1819341.46</v>
      </c>
      <c r="H210" s="90" t="s">
        <v>857</v>
      </c>
      <c r="I210" s="91"/>
    </row>
    <row r="211" spans="1:9" x14ac:dyDescent="0.2">
      <c r="A211" s="88" t="s">
        <v>1075</v>
      </c>
      <c r="B211" s="88" t="s">
        <v>343</v>
      </c>
      <c r="C211" s="88" t="s">
        <v>308</v>
      </c>
      <c r="D211" s="89">
        <v>-1194485.8899999999</v>
      </c>
      <c r="E211" s="89">
        <v>114932598.23</v>
      </c>
      <c r="F211" s="89">
        <v>113747484.63</v>
      </c>
      <c r="G211" s="89">
        <v>-9372.2900000000009</v>
      </c>
      <c r="H211" s="90" t="s">
        <v>1076</v>
      </c>
      <c r="I211" s="91"/>
    </row>
    <row r="212" spans="1:9" x14ac:dyDescent="0.2">
      <c r="A212" s="88" t="s">
        <v>859</v>
      </c>
      <c r="B212" s="88" t="s">
        <v>307</v>
      </c>
      <c r="C212" s="88" t="s">
        <v>308</v>
      </c>
      <c r="D212" s="89">
        <v>-90932002</v>
      </c>
      <c r="E212" s="89"/>
      <c r="F212" s="89"/>
      <c r="G212" s="89">
        <v>-90932002</v>
      </c>
      <c r="H212" s="90" t="s">
        <v>860</v>
      </c>
      <c r="I212" s="91"/>
    </row>
    <row r="213" spans="1:9" x14ac:dyDescent="0.2">
      <c r="A213" s="88" t="s">
        <v>859</v>
      </c>
      <c r="B213" s="88" t="s">
        <v>343</v>
      </c>
      <c r="C213" s="88" t="s">
        <v>308</v>
      </c>
      <c r="D213" s="89">
        <v>-90932002</v>
      </c>
      <c r="E213" s="89"/>
      <c r="F213" s="89"/>
      <c r="G213" s="89">
        <v>-90932002</v>
      </c>
      <c r="H213" s="90" t="s">
        <v>861</v>
      </c>
      <c r="I213" s="91"/>
    </row>
    <row r="214" spans="1:9" x14ac:dyDescent="0.2">
      <c r="A214" s="88" t="s">
        <v>337</v>
      </c>
      <c r="B214" s="88" t="s">
        <v>307</v>
      </c>
      <c r="C214" s="88" t="s">
        <v>308</v>
      </c>
      <c r="D214" s="89">
        <v>-1004890.33</v>
      </c>
      <c r="E214" s="89"/>
      <c r="F214" s="89">
        <v>288349.53999999998</v>
      </c>
      <c r="G214" s="89">
        <v>-1293239.8700000001</v>
      </c>
      <c r="H214" s="90" t="s">
        <v>862</v>
      </c>
      <c r="I214" s="91"/>
    </row>
    <row r="215" spans="1:9" x14ac:dyDescent="0.2">
      <c r="A215" s="88" t="s">
        <v>337</v>
      </c>
      <c r="B215" s="88" t="s">
        <v>343</v>
      </c>
      <c r="C215" s="88" t="s">
        <v>308</v>
      </c>
      <c r="D215" s="89">
        <v>-1004890.33</v>
      </c>
      <c r="E215" s="89"/>
      <c r="F215" s="89">
        <v>288349.53999999998</v>
      </c>
      <c r="G215" s="89">
        <v>-1293239.8700000001</v>
      </c>
      <c r="H215" s="90" t="s">
        <v>862</v>
      </c>
      <c r="I215" s="91"/>
    </row>
    <row r="216" spans="1:9" x14ac:dyDescent="0.2">
      <c r="A216" s="88" t="s">
        <v>338</v>
      </c>
      <c r="B216" s="88" t="s">
        <v>1080</v>
      </c>
      <c r="C216" s="88" t="s">
        <v>308</v>
      </c>
      <c r="D216" s="89">
        <v>-1766500.14</v>
      </c>
      <c r="E216" s="89"/>
      <c r="F216" s="89"/>
      <c r="G216" s="89">
        <v>-1766500.14</v>
      </c>
      <c r="H216" s="90" t="s">
        <v>1081</v>
      </c>
      <c r="I216" s="91"/>
    </row>
    <row r="217" spans="1:9" x14ac:dyDescent="0.2">
      <c r="A217" s="88" t="s">
        <v>338</v>
      </c>
      <c r="B217" s="88" t="s">
        <v>883</v>
      </c>
      <c r="C217" s="88" t="s">
        <v>308</v>
      </c>
      <c r="D217" s="89">
        <v>-5295219.95</v>
      </c>
      <c r="E217" s="89"/>
      <c r="F217" s="89"/>
      <c r="G217" s="89">
        <v>-5295219.95</v>
      </c>
      <c r="H217" s="90" t="s">
        <v>1294</v>
      </c>
      <c r="I217" s="91"/>
    </row>
    <row r="218" spans="1:9" x14ac:dyDescent="0.2">
      <c r="A218" s="88" t="s">
        <v>338</v>
      </c>
      <c r="B218" s="88" t="s">
        <v>4671</v>
      </c>
      <c r="C218" s="88" t="s">
        <v>308</v>
      </c>
      <c r="D218" s="89"/>
      <c r="E218" s="89"/>
      <c r="F218" s="89">
        <v>5478641.1600000001</v>
      </c>
      <c r="G218" s="89">
        <v>-5478641.1600000001</v>
      </c>
      <c r="H218" s="90" t="s">
        <v>4672</v>
      </c>
      <c r="I218" s="91"/>
    </row>
    <row r="219" spans="1:9" x14ac:dyDescent="0.2">
      <c r="A219" s="88" t="s">
        <v>338</v>
      </c>
      <c r="B219" s="88" t="s">
        <v>343</v>
      </c>
      <c r="C219" s="88" t="s">
        <v>308</v>
      </c>
      <c r="D219" s="89">
        <v>-7061720.0899999999</v>
      </c>
      <c r="E219" s="89"/>
      <c r="F219" s="89">
        <v>5478641.1600000001</v>
      </c>
      <c r="G219" s="89">
        <v>-12540361.25</v>
      </c>
      <c r="H219" s="90" t="s">
        <v>865</v>
      </c>
      <c r="I219" s="91"/>
    </row>
    <row r="220" spans="1:9" x14ac:dyDescent="0.2">
      <c r="A220" s="88" t="s">
        <v>872</v>
      </c>
      <c r="B220" s="88" t="s">
        <v>307</v>
      </c>
      <c r="C220" s="88" t="s">
        <v>308</v>
      </c>
      <c r="D220" s="89">
        <v>-5766990.7000000002</v>
      </c>
      <c r="E220" s="89">
        <v>5766990.7000000002</v>
      </c>
      <c r="F220" s="89"/>
      <c r="G220" s="89"/>
      <c r="H220" s="90" t="s">
        <v>873</v>
      </c>
      <c r="I220" s="91"/>
    </row>
    <row r="221" spans="1:9" ht="13.5" thickBot="1" x14ac:dyDescent="0.25">
      <c r="A221" s="88" t="s">
        <v>872</v>
      </c>
      <c r="B221" s="88" t="s">
        <v>343</v>
      </c>
      <c r="C221" s="88" t="s">
        <v>308</v>
      </c>
      <c r="D221" s="89">
        <v>-5766990.7000000002</v>
      </c>
      <c r="E221" s="89">
        <v>5766990.7000000002</v>
      </c>
      <c r="F221" s="89"/>
      <c r="G221" s="89"/>
      <c r="H221" s="90" t="s">
        <v>874</v>
      </c>
      <c r="I221" s="91"/>
    </row>
    <row r="222" spans="1:9" x14ac:dyDescent="0.2">
      <c r="A222" s="456" t="s">
        <v>875</v>
      </c>
      <c r="B222" s="457" t="s">
        <v>307</v>
      </c>
      <c r="C222" s="457" t="s">
        <v>308</v>
      </c>
      <c r="D222" s="458">
        <v>-611323.66</v>
      </c>
      <c r="E222" s="458">
        <v>3561430.74</v>
      </c>
      <c r="F222" s="458">
        <v>3557601.27</v>
      </c>
      <c r="G222" s="725">
        <v>-607494.18999999994</v>
      </c>
      <c r="H222" s="589" t="s">
        <v>876</v>
      </c>
      <c r="I222" s="91"/>
    </row>
    <row r="223" spans="1:9" x14ac:dyDescent="0.2">
      <c r="A223" s="461" t="s">
        <v>875</v>
      </c>
      <c r="B223" s="88" t="s">
        <v>387</v>
      </c>
      <c r="C223" s="88" t="s">
        <v>308</v>
      </c>
      <c r="D223" s="89">
        <v>34885.730000000003</v>
      </c>
      <c r="E223" s="89">
        <v>204259.82</v>
      </c>
      <c r="F223" s="89">
        <v>202092.07</v>
      </c>
      <c r="G223" s="89">
        <v>37053.480000000003</v>
      </c>
      <c r="H223" s="590" t="s">
        <v>877</v>
      </c>
      <c r="I223" s="91"/>
    </row>
    <row r="224" spans="1:9" x14ac:dyDescent="0.2">
      <c r="A224" s="461" t="s">
        <v>875</v>
      </c>
      <c r="B224" s="88" t="s">
        <v>319</v>
      </c>
      <c r="C224" s="88" t="s">
        <v>308</v>
      </c>
      <c r="D224" s="89">
        <v>-873434</v>
      </c>
      <c r="E224" s="89">
        <v>1037248</v>
      </c>
      <c r="F224" s="89">
        <v>1041299</v>
      </c>
      <c r="G224" s="478">
        <v>-877485</v>
      </c>
      <c r="H224" s="590" t="s">
        <v>1082</v>
      </c>
      <c r="I224" s="91"/>
    </row>
    <row r="225" spans="1:9" x14ac:dyDescent="0.2">
      <c r="A225" s="461" t="s">
        <v>875</v>
      </c>
      <c r="B225" s="88" t="s">
        <v>347</v>
      </c>
      <c r="C225" s="88" t="s">
        <v>308</v>
      </c>
      <c r="D225" s="89">
        <v>-1464713.22</v>
      </c>
      <c r="E225" s="89">
        <v>2321905.56</v>
      </c>
      <c r="F225" s="89">
        <v>2178991.12</v>
      </c>
      <c r="G225" s="658">
        <v>-1321798.78</v>
      </c>
      <c r="H225" s="590" t="s">
        <v>613</v>
      </c>
      <c r="I225" s="726">
        <f>G222</f>
        <v>-607494.18999999994</v>
      </c>
    </row>
    <row r="226" spans="1:9" x14ac:dyDescent="0.2">
      <c r="A226" s="461" t="s">
        <v>875</v>
      </c>
      <c r="B226" s="88" t="s">
        <v>971</v>
      </c>
      <c r="C226" s="88" t="s">
        <v>308</v>
      </c>
      <c r="D226" s="89"/>
      <c r="E226" s="89">
        <v>80629.73</v>
      </c>
      <c r="F226" s="89"/>
      <c r="G226" s="89">
        <v>80629.73</v>
      </c>
      <c r="H226" s="590" t="s">
        <v>4673</v>
      </c>
      <c r="I226" s="547">
        <f>G225</f>
        <v>-1321798.78</v>
      </c>
    </row>
    <row r="227" spans="1:9" x14ac:dyDescent="0.2">
      <c r="A227" s="461" t="s">
        <v>875</v>
      </c>
      <c r="B227" s="88" t="s">
        <v>822</v>
      </c>
      <c r="C227" s="88" t="s">
        <v>308</v>
      </c>
      <c r="D227" s="89">
        <v>-19625.45</v>
      </c>
      <c r="E227" s="89">
        <v>46645.58</v>
      </c>
      <c r="F227" s="89">
        <v>61335.91</v>
      </c>
      <c r="G227" s="478">
        <v>-34315.78</v>
      </c>
      <c r="H227" s="590" t="s">
        <v>1083</v>
      </c>
      <c r="I227" s="482">
        <f>G224+G227</f>
        <v>-911800.78</v>
      </c>
    </row>
    <row r="228" spans="1:9" ht="13.5" thickBot="1" x14ac:dyDescent="0.25">
      <c r="A228" s="463" t="s">
        <v>875</v>
      </c>
      <c r="B228" s="464" t="s">
        <v>343</v>
      </c>
      <c r="C228" s="464" t="s">
        <v>308</v>
      </c>
      <c r="D228" s="465">
        <v>-2934210.6</v>
      </c>
      <c r="E228" s="465">
        <v>7252119.4299999997</v>
      </c>
      <c r="F228" s="465">
        <v>7041319.3700000001</v>
      </c>
      <c r="G228" s="465">
        <v>-2723410.54</v>
      </c>
      <c r="H228" s="591" t="s">
        <v>878</v>
      </c>
      <c r="I228" s="136">
        <f>SUM(I225:I227)</f>
        <v>-2841093.75</v>
      </c>
    </row>
    <row r="229" spans="1:9" x14ac:dyDescent="0.2">
      <c r="A229" s="88" t="s">
        <v>879</v>
      </c>
      <c r="B229" s="88" t="s">
        <v>307</v>
      </c>
      <c r="C229" s="88" t="s">
        <v>308</v>
      </c>
      <c r="D229" s="89">
        <v>-4629395</v>
      </c>
      <c r="E229" s="89">
        <v>9349877</v>
      </c>
      <c r="F229" s="89">
        <v>9327000</v>
      </c>
      <c r="G229" s="89">
        <v>-4606518</v>
      </c>
      <c r="H229" s="90" t="s">
        <v>880</v>
      </c>
      <c r="I229" s="91"/>
    </row>
    <row r="230" spans="1:9" x14ac:dyDescent="0.2">
      <c r="A230" s="88" t="s">
        <v>879</v>
      </c>
      <c r="B230" s="88" t="s">
        <v>387</v>
      </c>
      <c r="C230" s="88" t="s">
        <v>308</v>
      </c>
      <c r="D230" s="89">
        <v>414958.93</v>
      </c>
      <c r="E230" s="89">
        <v>1174939.97</v>
      </c>
      <c r="F230" s="89">
        <v>1034972.53</v>
      </c>
      <c r="G230" s="89">
        <v>554926.37</v>
      </c>
      <c r="H230" s="90" t="s">
        <v>881</v>
      </c>
      <c r="I230" s="91"/>
    </row>
    <row r="231" spans="1:9" x14ac:dyDescent="0.2">
      <c r="A231" s="88" t="s">
        <v>879</v>
      </c>
      <c r="B231" s="88" t="s">
        <v>319</v>
      </c>
      <c r="C231" s="88" t="s">
        <v>308</v>
      </c>
      <c r="D231" s="89">
        <v>-11552055</v>
      </c>
      <c r="E231" s="89">
        <v>476329</v>
      </c>
      <c r="F231" s="89">
        <v>2573872</v>
      </c>
      <c r="G231" s="89">
        <v>-13649598</v>
      </c>
      <c r="H231" s="90" t="s">
        <v>882</v>
      </c>
      <c r="I231" s="91"/>
    </row>
    <row r="232" spans="1:9" x14ac:dyDescent="0.2">
      <c r="A232" s="88" t="s">
        <v>879</v>
      </c>
      <c r="B232" s="88" t="s">
        <v>883</v>
      </c>
      <c r="C232" s="88" t="s">
        <v>308</v>
      </c>
      <c r="D232" s="89">
        <v>998942</v>
      </c>
      <c r="E232" s="89">
        <v>422872</v>
      </c>
      <c r="F232" s="89">
        <v>136834</v>
      </c>
      <c r="G232" s="89">
        <v>1284980</v>
      </c>
      <c r="H232" s="90" t="s">
        <v>884</v>
      </c>
      <c r="I232" s="91"/>
    </row>
    <row r="233" spans="1:9" x14ac:dyDescent="0.2">
      <c r="A233" s="88" t="s">
        <v>879</v>
      </c>
      <c r="B233" s="88" t="s">
        <v>347</v>
      </c>
      <c r="C233" s="88" t="s">
        <v>308</v>
      </c>
      <c r="D233" s="89">
        <v>-2750846.5</v>
      </c>
      <c r="E233" s="89">
        <v>181643.98</v>
      </c>
      <c r="F233" s="89">
        <v>532919.6</v>
      </c>
      <c r="G233" s="89">
        <v>-3102122.12</v>
      </c>
      <c r="H233" s="90" t="s">
        <v>885</v>
      </c>
      <c r="I233" s="91"/>
    </row>
    <row r="234" spans="1:9" x14ac:dyDescent="0.2">
      <c r="A234" s="88" t="s">
        <v>879</v>
      </c>
      <c r="B234" s="88" t="s">
        <v>822</v>
      </c>
      <c r="C234" s="88" t="s">
        <v>308</v>
      </c>
      <c r="D234" s="89">
        <v>-81978.61</v>
      </c>
      <c r="E234" s="89"/>
      <c r="F234" s="89">
        <v>28491.68</v>
      </c>
      <c r="G234" s="89">
        <v>-110470.29</v>
      </c>
      <c r="H234" s="90" t="s">
        <v>1084</v>
      </c>
      <c r="I234" s="136">
        <f>G223+G226+G230+G232</f>
        <v>1957589.58</v>
      </c>
    </row>
    <row r="235" spans="1:9" x14ac:dyDescent="0.2">
      <c r="A235" s="88" t="s">
        <v>879</v>
      </c>
      <c r="B235" s="88" t="s">
        <v>343</v>
      </c>
      <c r="C235" s="88" t="s">
        <v>308</v>
      </c>
      <c r="D235" s="89">
        <v>-17600374.18</v>
      </c>
      <c r="E235" s="89">
        <v>11605661.949999999</v>
      </c>
      <c r="F235" s="89">
        <v>13634089.810000001</v>
      </c>
      <c r="G235" s="89">
        <v>-19628802.039999999</v>
      </c>
      <c r="H235" s="90" t="s">
        <v>886</v>
      </c>
      <c r="I235" s="91"/>
    </row>
    <row r="236" spans="1:9" x14ac:dyDescent="0.2">
      <c r="A236" s="88" t="s">
        <v>887</v>
      </c>
      <c r="B236" s="88" t="s">
        <v>307</v>
      </c>
      <c r="C236" s="88" t="s">
        <v>308</v>
      </c>
      <c r="D236" s="89">
        <v>-3351163.5</v>
      </c>
      <c r="E236" s="89">
        <v>3351163.5</v>
      </c>
      <c r="F236" s="89"/>
      <c r="G236" s="89"/>
      <c r="H236" s="90" t="s">
        <v>888</v>
      </c>
      <c r="I236" s="91"/>
    </row>
    <row r="237" spans="1:9" x14ac:dyDescent="0.2">
      <c r="A237" s="88" t="s">
        <v>887</v>
      </c>
      <c r="B237" s="88" t="s">
        <v>343</v>
      </c>
      <c r="C237" s="88" t="s">
        <v>308</v>
      </c>
      <c r="D237" s="89">
        <v>-3351163.5</v>
      </c>
      <c r="E237" s="89">
        <v>3351163.5</v>
      </c>
      <c r="F237" s="89"/>
      <c r="G237" s="89"/>
      <c r="H237" s="90" t="s">
        <v>889</v>
      </c>
      <c r="I237" s="91"/>
    </row>
    <row r="238" spans="1:9" x14ac:dyDescent="0.2">
      <c r="A238" s="88" t="s">
        <v>890</v>
      </c>
      <c r="B238" s="88" t="s">
        <v>307</v>
      </c>
      <c r="C238" s="88" t="s">
        <v>308</v>
      </c>
      <c r="D238" s="89">
        <v>-309450</v>
      </c>
      <c r="E238" s="89">
        <v>309450</v>
      </c>
      <c r="F238" s="89">
        <v>812300</v>
      </c>
      <c r="G238" s="89">
        <v>-812300</v>
      </c>
      <c r="H238" s="90" t="s">
        <v>891</v>
      </c>
      <c r="I238" s="91"/>
    </row>
    <row r="239" spans="1:9" x14ac:dyDescent="0.2">
      <c r="A239" s="88" t="s">
        <v>890</v>
      </c>
      <c r="B239" s="88" t="s">
        <v>315</v>
      </c>
      <c r="C239" s="88" t="s">
        <v>308</v>
      </c>
      <c r="D239" s="89"/>
      <c r="E239" s="89"/>
      <c r="F239" s="89">
        <v>2219000</v>
      </c>
      <c r="G239" s="89">
        <v>-2219000</v>
      </c>
      <c r="H239" s="90" t="s">
        <v>4674</v>
      </c>
      <c r="I239" s="91"/>
    </row>
    <row r="240" spans="1:9" x14ac:dyDescent="0.2">
      <c r="A240" s="88" t="s">
        <v>890</v>
      </c>
      <c r="B240" s="88" t="s">
        <v>945</v>
      </c>
      <c r="C240" s="88" t="s">
        <v>308</v>
      </c>
      <c r="D240" s="89"/>
      <c r="E240" s="89"/>
      <c r="F240" s="89">
        <v>675000</v>
      </c>
      <c r="G240" s="89">
        <v>-675000</v>
      </c>
      <c r="H240" s="90" t="s">
        <v>4675</v>
      </c>
      <c r="I240" s="91"/>
    </row>
    <row r="241" spans="1:10" x14ac:dyDescent="0.2">
      <c r="A241" s="88" t="s">
        <v>890</v>
      </c>
      <c r="B241" s="88" t="s">
        <v>343</v>
      </c>
      <c r="C241" s="88" t="s">
        <v>308</v>
      </c>
      <c r="D241" s="89">
        <v>-309450</v>
      </c>
      <c r="E241" s="89">
        <v>309450</v>
      </c>
      <c r="F241" s="89">
        <v>3706300</v>
      </c>
      <c r="G241" s="89">
        <v>-3706300</v>
      </c>
      <c r="H241" s="90" t="s">
        <v>892</v>
      </c>
      <c r="I241" s="91"/>
    </row>
    <row r="242" spans="1:10" ht="13.5" thickBot="1" x14ac:dyDescent="0.25">
      <c r="A242" s="88" t="s">
        <v>1088</v>
      </c>
      <c r="B242" s="88" t="s">
        <v>343</v>
      </c>
      <c r="C242" s="88" t="s">
        <v>308</v>
      </c>
      <c r="D242" s="89">
        <v>-128960801.40000001</v>
      </c>
      <c r="E242" s="89">
        <v>28285385.579999998</v>
      </c>
      <c r="F242" s="89">
        <v>30148699.879999999</v>
      </c>
      <c r="G242" s="89">
        <v>-130824115.7</v>
      </c>
      <c r="H242" s="90" t="s">
        <v>1089</v>
      </c>
      <c r="I242" s="91"/>
    </row>
    <row r="243" spans="1:10" x14ac:dyDescent="0.2">
      <c r="A243" s="467" t="s">
        <v>893</v>
      </c>
      <c r="B243" s="468" t="s">
        <v>347</v>
      </c>
      <c r="C243" s="468" t="s">
        <v>307</v>
      </c>
      <c r="D243" s="469"/>
      <c r="E243" s="469">
        <v>2123909.6800000002</v>
      </c>
      <c r="F243" s="469"/>
      <c r="G243" s="469">
        <v>2123909.6800000002</v>
      </c>
      <c r="H243" s="592" t="s">
        <v>1040</v>
      </c>
    </row>
    <row r="244" spans="1:10" x14ac:dyDescent="0.2">
      <c r="A244" s="473" t="s">
        <v>893</v>
      </c>
      <c r="B244" s="388" t="s">
        <v>347</v>
      </c>
      <c r="C244" s="388" t="s">
        <v>319</v>
      </c>
      <c r="E244" s="389">
        <v>448200</v>
      </c>
      <c r="G244" s="389">
        <v>448200</v>
      </c>
      <c r="H244" s="593" t="s">
        <v>1055</v>
      </c>
      <c r="I244" s="731">
        <f>G249+G254</f>
        <v>9544265.6499999985</v>
      </c>
      <c r="J244" s="727" t="s">
        <v>1124</v>
      </c>
    </row>
    <row r="245" spans="1:10" x14ac:dyDescent="0.2">
      <c r="A245" s="473" t="s">
        <v>893</v>
      </c>
      <c r="B245" s="388" t="s">
        <v>347</v>
      </c>
      <c r="C245" s="388" t="s">
        <v>883</v>
      </c>
      <c r="E245" s="389">
        <v>241221.25</v>
      </c>
      <c r="G245" s="389">
        <v>241221.25</v>
      </c>
      <c r="H245" s="593" t="s">
        <v>1041</v>
      </c>
    </row>
    <row r="246" spans="1:10" x14ac:dyDescent="0.2">
      <c r="A246" s="473" t="s">
        <v>893</v>
      </c>
      <c r="B246" s="388" t="s">
        <v>347</v>
      </c>
      <c r="C246" s="388" t="s">
        <v>347</v>
      </c>
      <c r="E246" s="389">
        <v>39441</v>
      </c>
      <c r="G246" s="389">
        <v>39441</v>
      </c>
      <c r="H246" s="593" t="s">
        <v>1042</v>
      </c>
    </row>
    <row r="247" spans="1:10" x14ac:dyDescent="0.2">
      <c r="A247" s="473" t="s">
        <v>893</v>
      </c>
      <c r="B247" s="388" t="s">
        <v>347</v>
      </c>
      <c r="C247" s="388" t="s">
        <v>859</v>
      </c>
      <c r="E247" s="389">
        <v>769887.08</v>
      </c>
      <c r="G247" s="389">
        <v>769887.08</v>
      </c>
      <c r="H247" s="593" t="s">
        <v>1046</v>
      </c>
    </row>
    <row r="248" spans="1:10" x14ac:dyDescent="0.2">
      <c r="A248" s="473" t="s">
        <v>893</v>
      </c>
      <c r="B248" s="388" t="s">
        <v>347</v>
      </c>
      <c r="C248" s="388" t="s">
        <v>1052</v>
      </c>
      <c r="E248" s="389">
        <v>6629</v>
      </c>
      <c r="G248" s="389">
        <v>6629</v>
      </c>
      <c r="H248" s="593" t="s">
        <v>1053</v>
      </c>
    </row>
    <row r="249" spans="1:10" x14ac:dyDescent="0.2">
      <c r="A249" s="461" t="s">
        <v>893</v>
      </c>
      <c r="B249" s="88" t="s">
        <v>347</v>
      </c>
      <c r="C249" s="88" t="s">
        <v>308</v>
      </c>
      <c r="D249" s="89"/>
      <c r="E249" s="89">
        <v>3629288.01</v>
      </c>
      <c r="F249" s="89"/>
      <c r="G249" s="728">
        <v>3629288.01</v>
      </c>
      <c r="H249" s="590" t="s">
        <v>725</v>
      </c>
      <c r="I249" s="91"/>
    </row>
    <row r="250" spans="1:10" x14ac:dyDescent="0.2">
      <c r="A250" s="473" t="s">
        <v>893</v>
      </c>
      <c r="B250" s="388" t="s">
        <v>947</v>
      </c>
      <c r="C250" s="388" t="s">
        <v>307</v>
      </c>
      <c r="E250" s="389">
        <v>3680651.37</v>
      </c>
      <c r="G250" s="389">
        <v>3680651.37</v>
      </c>
      <c r="H250" s="593" t="s">
        <v>1040</v>
      </c>
    </row>
    <row r="251" spans="1:10" x14ac:dyDescent="0.2">
      <c r="A251" s="473" t="s">
        <v>893</v>
      </c>
      <c r="B251" s="388" t="s">
        <v>947</v>
      </c>
      <c r="C251" s="388" t="s">
        <v>883</v>
      </c>
      <c r="E251" s="389">
        <v>548625.93999999994</v>
      </c>
      <c r="G251" s="389">
        <v>548625.93999999994</v>
      </c>
      <c r="H251" s="593" t="s">
        <v>1041</v>
      </c>
    </row>
    <row r="252" spans="1:10" x14ac:dyDescent="0.2">
      <c r="A252" s="473" t="s">
        <v>893</v>
      </c>
      <c r="B252" s="388" t="s">
        <v>947</v>
      </c>
      <c r="C252" s="388" t="s">
        <v>347</v>
      </c>
      <c r="E252" s="389">
        <v>20438.39</v>
      </c>
      <c r="G252" s="389">
        <v>20438.39</v>
      </c>
      <c r="H252" s="593" t="s">
        <v>1042</v>
      </c>
    </row>
    <row r="253" spans="1:10" x14ac:dyDescent="0.2">
      <c r="A253" s="473" t="s">
        <v>893</v>
      </c>
      <c r="B253" s="388" t="s">
        <v>947</v>
      </c>
      <c r="C253" s="388" t="s">
        <v>859</v>
      </c>
      <c r="E253" s="389">
        <v>1665261.94</v>
      </c>
      <c r="G253" s="389">
        <v>1665261.94</v>
      </c>
      <c r="H253" s="593" t="s">
        <v>1046</v>
      </c>
    </row>
    <row r="254" spans="1:10" x14ac:dyDescent="0.2">
      <c r="A254" s="461" t="s">
        <v>893</v>
      </c>
      <c r="B254" s="88" t="s">
        <v>947</v>
      </c>
      <c r="C254" s="88" t="s">
        <v>308</v>
      </c>
      <c r="D254" s="89"/>
      <c r="E254" s="89">
        <v>5914977.6399999997</v>
      </c>
      <c r="F254" s="89"/>
      <c r="G254" s="728">
        <v>5914977.6399999997</v>
      </c>
      <c r="H254" s="590" t="s">
        <v>726</v>
      </c>
      <c r="I254" s="91"/>
    </row>
    <row r="255" spans="1:10" x14ac:dyDescent="0.2">
      <c r="A255" s="473" t="s">
        <v>893</v>
      </c>
      <c r="B255" s="388" t="s">
        <v>822</v>
      </c>
      <c r="C255" s="388" t="s">
        <v>330</v>
      </c>
      <c r="E255" s="389">
        <v>34500</v>
      </c>
      <c r="G255" s="389">
        <v>34500</v>
      </c>
      <c r="H255" s="593" t="s">
        <v>1069</v>
      </c>
    </row>
    <row r="256" spans="1:10" x14ac:dyDescent="0.2">
      <c r="A256" s="473" t="s">
        <v>893</v>
      </c>
      <c r="B256" s="388" t="s">
        <v>822</v>
      </c>
      <c r="C256" s="388" t="s">
        <v>331</v>
      </c>
      <c r="E256" s="389">
        <v>1800</v>
      </c>
      <c r="G256" s="389">
        <v>1800</v>
      </c>
      <c r="H256" s="593" t="s">
        <v>1049</v>
      </c>
    </row>
    <row r="257" spans="1:10" x14ac:dyDescent="0.2">
      <c r="A257" s="473" t="s">
        <v>893</v>
      </c>
      <c r="B257" s="388" t="s">
        <v>822</v>
      </c>
      <c r="C257" s="388" t="s">
        <v>332</v>
      </c>
      <c r="E257" s="389">
        <v>12667</v>
      </c>
      <c r="G257" s="389">
        <v>12667</v>
      </c>
      <c r="H257" s="593" t="s">
        <v>1050</v>
      </c>
    </row>
    <row r="258" spans="1:10" x14ac:dyDescent="0.2">
      <c r="A258" s="473" t="s">
        <v>893</v>
      </c>
      <c r="B258" s="388" t="s">
        <v>822</v>
      </c>
      <c r="C258" s="388" t="s">
        <v>1047</v>
      </c>
      <c r="E258" s="389">
        <v>281000</v>
      </c>
      <c r="G258" s="389">
        <v>281000</v>
      </c>
      <c r="H258" s="593" t="s">
        <v>1048</v>
      </c>
    </row>
    <row r="259" spans="1:10" x14ac:dyDescent="0.2">
      <c r="A259" s="461" t="s">
        <v>893</v>
      </c>
      <c r="B259" s="88" t="s">
        <v>822</v>
      </c>
      <c r="C259" s="88" t="s">
        <v>308</v>
      </c>
      <c r="D259" s="89"/>
      <c r="E259" s="89">
        <v>329967</v>
      </c>
      <c r="F259" s="89"/>
      <c r="G259" s="478">
        <v>329967</v>
      </c>
      <c r="H259" s="590" t="s">
        <v>895</v>
      </c>
      <c r="I259" s="482">
        <f>G259+G263</f>
        <v>343647</v>
      </c>
      <c r="J259" s="729" t="s">
        <v>5343</v>
      </c>
    </row>
    <row r="260" spans="1:10" x14ac:dyDescent="0.2">
      <c r="A260" s="473" t="s">
        <v>893</v>
      </c>
      <c r="B260" s="388" t="s">
        <v>698</v>
      </c>
      <c r="C260" s="388" t="s">
        <v>307</v>
      </c>
      <c r="E260" s="389">
        <v>500</v>
      </c>
      <c r="G260" s="389">
        <v>500</v>
      </c>
      <c r="H260" s="593" t="s">
        <v>1040</v>
      </c>
    </row>
    <row r="261" spans="1:10" x14ac:dyDescent="0.2">
      <c r="A261" s="473" t="s">
        <v>893</v>
      </c>
      <c r="B261" s="388" t="s">
        <v>698</v>
      </c>
      <c r="C261" s="388" t="s">
        <v>859</v>
      </c>
      <c r="E261" s="389">
        <v>12760</v>
      </c>
      <c r="G261" s="389">
        <v>12760</v>
      </c>
      <c r="H261" s="593" t="s">
        <v>1046</v>
      </c>
    </row>
    <row r="262" spans="1:10" x14ac:dyDescent="0.2">
      <c r="A262" s="473" t="s">
        <v>893</v>
      </c>
      <c r="B262" s="388" t="s">
        <v>698</v>
      </c>
      <c r="C262" s="388" t="s">
        <v>1052</v>
      </c>
      <c r="E262" s="389">
        <v>420</v>
      </c>
      <c r="G262" s="389">
        <v>420</v>
      </c>
      <c r="H262" s="593" t="s">
        <v>1053</v>
      </c>
    </row>
    <row r="263" spans="1:10" x14ac:dyDescent="0.2">
      <c r="A263" s="461" t="s">
        <v>893</v>
      </c>
      <c r="B263" s="88" t="s">
        <v>698</v>
      </c>
      <c r="C263" s="88" t="s">
        <v>308</v>
      </c>
      <c r="D263" s="89"/>
      <c r="E263" s="89">
        <v>13680</v>
      </c>
      <c r="F263" s="89"/>
      <c r="G263" s="478">
        <v>13680</v>
      </c>
      <c r="H263" s="590" t="s">
        <v>727</v>
      </c>
      <c r="I263" s="91"/>
    </row>
    <row r="264" spans="1:10" x14ac:dyDescent="0.2">
      <c r="A264" s="473" t="s">
        <v>893</v>
      </c>
      <c r="B264" s="388" t="s">
        <v>840</v>
      </c>
      <c r="C264" s="388" t="s">
        <v>307</v>
      </c>
      <c r="E264" s="389">
        <v>16125</v>
      </c>
      <c r="G264" s="389">
        <v>16125</v>
      </c>
      <c r="H264" s="593" t="s">
        <v>1040</v>
      </c>
    </row>
    <row r="265" spans="1:10" x14ac:dyDescent="0.2">
      <c r="A265" s="473" t="s">
        <v>893</v>
      </c>
      <c r="B265" s="388" t="s">
        <v>840</v>
      </c>
      <c r="C265" s="388" t="s">
        <v>859</v>
      </c>
      <c r="E265" s="389">
        <v>11870</v>
      </c>
      <c r="G265" s="389">
        <v>11870</v>
      </c>
      <c r="H265" s="593" t="s">
        <v>1046</v>
      </c>
    </row>
    <row r="266" spans="1:10" x14ac:dyDescent="0.2">
      <c r="A266" s="473" t="s">
        <v>893</v>
      </c>
      <c r="B266" s="388" t="s">
        <v>840</v>
      </c>
      <c r="C266" s="388" t="s">
        <v>840</v>
      </c>
      <c r="E266" s="389">
        <v>1000</v>
      </c>
      <c r="G266" s="389">
        <v>1000</v>
      </c>
      <c r="H266" s="593" t="s">
        <v>1051</v>
      </c>
    </row>
    <row r="267" spans="1:10" x14ac:dyDescent="0.2">
      <c r="A267" s="473" t="s">
        <v>893</v>
      </c>
      <c r="B267" s="388" t="s">
        <v>840</v>
      </c>
      <c r="C267" s="388" t="s">
        <v>1052</v>
      </c>
      <c r="E267" s="389">
        <v>49706</v>
      </c>
      <c r="G267" s="389">
        <v>49706</v>
      </c>
      <c r="H267" s="593" t="s">
        <v>1053</v>
      </c>
    </row>
    <row r="268" spans="1:10" x14ac:dyDescent="0.2">
      <c r="A268" s="461" t="s">
        <v>893</v>
      </c>
      <c r="B268" s="88" t="s">
        <v>840</v>
      </c>
      <c r="C268" s="88" t="s">
        <v>308</v>
      </c>
      <c r="D268" s="89"/>
      <c r="E268" s="89">
        <v>78701</v>
      </c>
      <c r="F268" s="89"/>
      <c r="G268" s="403">
        <v>78701</v>
      </c>
      <c r="H268" s="590" t="s">
        <v>728</v>
      </c>
      <c r="I268" s="730">
        <f>G268</f>
        <v>78701</v>
      </c>
      <c r="J268" s="529" t="s">
        <v>1125</v>
      </c>
    </row>
    <row r="269" spans="1:10" ht="13.5" thickBot="1" x14ac:dyDescent="0.25">
      <c r="A269" s="463" t="s">
        <v>893</v>
      </c>
      <c r="B269" s="464" t="s">
        <v>343</v>
      </c>
      <c r="C269" s="464" t="s">
        <v>308</v>
      </c>
      <c r="D269" s="465"/>
      <c r="E269" s="465">
        <v>9966613.6500000004</v>
      </c>
      <c r="F269" s="465"/>
      <c r="G269" s="465">
        <v>9966613.6500000004</v>
      </c>
      <c r="H269" s="591" t="s">
        <v>896</v>
      </c>
      <c r="I269" s="91"/>
    </row>
    <row r="270" spans="1:10" x14ac:dyDescent="0.2">
      <c r="A270" s="467" t="s">
        <v>897</v>
      </c>
      <c r="B270" s="468" t="s">
        <v>307</v>
      </c>
      <c r="C270" s="468" t="s">
        <v>484</v>
      </c>
      <c r="D270" s="469"/>
      <c r="E270" s="469"/>
      <c r="F270" s="469">
        <v>1336382.1000000001</v>
      </c>
      <c r="G270" s="469">
        <v>-1336382.1000000001</v>
      </c>
      <c r="H270" s="592" t="s">
        <v>1054</v>
      </c>
    </row>
    <row r="271" spans="1:10" x14ac:dyDescent="0.2">
      <c r="A271" s="461" t="s">
        <v>897</v>
      </c>
      <c r="B271" s="88" t="s">
        <v>307</v>
      </c>
      <c r="C271" s="88" t="s">
        <v>308</v>
      </c>
      <c r="D271" s="89"/>
      <c r="E271" s="89"/>
      <c r="F271" s="89">
        <v>1336382.1000000001</v>
      </c>
      <c r="G271" s="89">
        <v>-1336382.1000000001</v>
      </c>
      <c r="H271" s="590" t="s">
        <v>898</v>
      </c>
      <c r="I271" s="91"/>
    </row>
    <row r="272" spans="1:10" x14ac:dyDescent="0.2">
      <c r="A272" s="461" t="s">
        <v>897</v>
      </c>
      <c r="B272" s="88" t="s">
        <v>343</v>
      </c>
      <c r="C272" s="88" t="s">
        <v>308</v>
      </c>
      <c r="D272" s="89"/>
      <c r="E272" s="89"/>
      <c r="F272" s="402">
        <v>1336382.1000000001</v>
      </c>
      <c r="G272" s="89">
        <v>-1336382.1000000001</v>
      </c>
      <c r="H272" s="590" t="s">
        <v>899</v>
      </c>
      <c r="I272" s="404">
        <f>F272</f>
        <v>1336382.1000000001</v>
      </c>
      <c r="J272" t="s">
        <v>1124</v>
      </c>
    </row>
    <row r="273" spans="1:9" x14ac:dyDescent="0.2">
      <c r="A273" s="473" t="s">
        <v>900</v>
      </c>
      <c r="B273" s="388" t="s">
        <v>307</v>
      </c>
      <c r="C273" s="388" t="s">
        <v>307</v>
      </c>
      <c r="E273" s="389">
        <v>5632000</v>
      </c>
      <c r="G273" s="389">
        <v>5632000</v>
      </c>
      <c r="H273" s="593" t="s">
        <v>1040</v>
      </c>
    </row>
    <row r="274" spans="1:9" x14ac:dyDescent="0.2">
      <c r="A274" s="473" t="s">
        <v>900</v>
      </c>
      <c r="B274" s="388" t="s">
        <v>307</v>
      </c>
      <c r="C274" s="388" t="s">
        <v>319</v>
      </c>
      <c r="E274" s="389">
        <v>484000</v>
      </c>
      <c r="G274" s="389">
        <v>484000</v>
      </c>
      <c r="H274" s="593" t="s">
        <v>1055</v>
      </c>
    </row>
    <row r="275" spans="1:9" x14ac:dyDescent="0.2">
      <c r="A275" s="473" t="s">
        <v>900</v>
      </c>
      <c r="B275" s="388" t="s">
        <v>307</v>
      </c>
      <c r="C275" s="388" t="s">
        <v>883</v>
      </c>
      <c r="E275" s="389">
        <v>794000</v>
      </c>
      <c r="G275" s="389">
        <v>794000</v>
      </c>
      <c r="H275" s="593" t="s">
        <v>1041</v>
      </c>
    </row>
    <row r="276" spans="1:9" x14ac:dyDescent="0.2">
      <c r="A276" s="473" t="s">
        <v>900</v>
      </c>
      <c r="B276" s="388" t="s">
        <v>307</v>
      </c>
      <c r="C276" s="388" t="s">
        <v>859</v>
      </c>
      <c r="E276" s="389">
        <v>2417000</v>
      </c>
      <c r="G276" s="389">
        <v>2417000</v>
      </c>
      <c r="H276" s="593" t="s">
        <v>1046</v>
      </c>
    </row>
    <row r="277" spans="1:9" x14ac:dyDescent="0.2">
      <c r="A277" s="461" t="s">
        <v>900</v>
      </c>
      <c r="B277" s="88" t="s">
        <v>307</v>
      </c>
      <c r="C277" s="88" t="s">
        <v>308</v>
      </c>
      <c r="D277" s="89"/>
      <c r="E277" s="89">
        <v>9327000</v>
      </c>
      <c r="F277" s="89"/>
      <c r="G277" s="89">
        <v>9327000</v>
      </c>
      <c r="H277" s="590" t="s">
        <v>901</v>
      </c>
      <c r="I277" s="91"/>
    </row>
    <row r="278" spans="1:9" x14ac:dyDescent="0.2">
      <c r="A278" s="473" t="s">
        <v>900</v>
      </c>
      <c r="B278" s="388" t="s">
        <v>319</v>
      </c>
      <c r="C278" s="388" t="s">
        <v>484</v>
      </c>
      <c r="E278" s="389">
        <v>2573872</v>
      </c>
      <c r="G278" s="389">
        <v>2573872</v>
      </c>
      <c r="H278" s="593" t="s">
        <v>1054</v>
      </c>
    </row>
    <row r="279" spans="1:9" x14ac:dyDescent="0.2">
      <c r="A279" s="461" t="s">
        <v>900</v>
      </c>
      <c r="B279" s="88" t="s">
        <v>319</v>
      </c>
      <c r="C279" s="88" t="s">
        <v>308</v>
      </c>
      <c r="D279" s="89"/>
      <c r="E279" s="89">
        <v>2573872</v>
      </c>
      <c r="F279" s="89"/>
      <c r="G279" s="89">
        <v>2573872</v>
      </c>
      <c r="H279" s="590" t="s">
        <v>902</v>
      </c>
      <c r="I279" s="91"/>
    </row>
    <row r="280" spans="1:9" x14ac:dyDescent="0.2">
      <c r="A280" s="473" t="s">
        <v>900</v>
      </c>
      <c r="B280" s="388" t="s">
        <v>347</v>
      </c>
      <c r="C280" s="388" t="s">
        <v>484</v>
      </c>
      <c r="E280" s="389">
        <v>532919.6</v>
      </c>
      <c r="G280" s="389">
        <v>532919.6</v>
      </c>
      <c r="H280" s="593" t="s">
        <v>1054</v>
      </c>
    </row>
    <row r="281" spans="1:9" x14ac:dyDescent="0.2">
      <c r="A281" s="461" t="s">
        <v>900</v>
      </c>
      <c r="B281" s="88" t="s">
        <v>347</v>
      </c>
      <c r="C281" s="88" t="s">
        <v>308</v>
      </c>
      <c r="D281" s="89"/>
      <c r="E281" s="89">
        <v>532919.6</v>
      </c>
      <c r="F281" s="89"/>
      <c r="G281" s="89">
        <v>532919.6</v>
      </c>
      <c r="H281" s="590" t="s">
        <v>903</v>
      </c>
      <c r="I281" s="91"/>
    </row>
    <row r="282" spans="1:9" x14ac:dyDescent="0.2">
      <c r="A282" s="473" t="s">
        <v>900</v>
      </c>
      <c r="B282" s="388" t="s">
        <v>822</v>
      </c>
      <c r="C282" s="388" t="s">
        <v>484</v>
      </c>
      <c r="E282" s="389">
        <v>28491.68</v>
      </c>
      <c r="G282" s="389">
        <v>28491.68</v>
      </c>
      <c r="H282" s="593" t="s">
        <v>1054</v>
      </c>
    </row>
    <row r="283" spans="1:9" x14ac:dyDescent="0.2">
      <c r="A283" s="461" t="s">
        <v>900</v>
      </c>
      <c r="B283" s="88" t="s">
        <v>822</v>
      </c>
      <c r="C283" s="88" t="s">
        <v>308</v>
      </c>
      <c r="D283" s="89"/>
      <c r="E283" s="89">
        <v>28491.68</v>
      </c>
      <c r="F283" s="89"/>
      <c r="G283" s="89">
        <v>28491.68</v>
      </c>
      <c r="H283" s="590" t="s">
        <v>731</v>
      </c>
      <c r="I283" s="91"/>
    </row>
    <row r="284" spans="1:9" x14ac:dyDescent="0.2">
      <c r="A284" s="461" t="s">
        <v>900</v>
      </c>
      <c r="B284" s="88" t="s">
        <v>343</v>
      </c>
      <c r="C284" s="88" t="s">
        <v>308</v>
      </c>
      <c r="D284" s="89"/>
      <c r="E284" s="89">
        <v>12462283.279999999</v>
      </c>
      <c r="F284" s="89"/>
      <c r="G284" s="89">
        <v>12462283.279999999</v>
      </c>
      <c r="H284" s="590" t="s">
        <v>904</v>
      </c>
      <c r="I284" s="91"/>
    </row>
    <row r="285" spans="1:9" x14ac:dyDescent="0.2">
      <c r="A285" s="473" t="s">
        <v>905</v>
      </c>
      <c r="B285" s="388" t="s">
        <v>307</v>
      </c>
      <c r="C285" s="388" t="s">
        <v>484</v>
      </c>
      <c r="F285" s="389">
        <v>1174939.97</v>
      </c>
      <c r="G285" s="389">
        <v>-1174939.97</v>
      </c>
      <c r="H285" s="593" t="s">
        <v>1054</v>
      </c>
    </row>
    <row r="286" spans="1:9" x14ac:dyDescent="0.2">
      <c r="A286" s="461" t="s">
        <v>905</v>
      </c>
      <c r="B286" s="88" t="s">
        <v>307</v>
      </c>
      <c r="C286" s="88" t="s">
        <v>308</v>
      </c>
      <c r="D286" s="89"/>
      <c r="E286" s="89"/>
      <c r="F286" s="89">
        <v>1174939.97</v>
      </c>
      <c r="G286" s="89">
        <v>-1174939.97</v>
      </c>
      <c r="H286" s="590" t="s">
        <v>732</v>
      </c>
      <c r="I286" s="91"/>
    </row>
    <row r="287" spans="1:9" x14ac:dyDescent="0.2">
      <c r="A287" s="473" t="s">
        <v>905</v>
      </c>
      <c r="B287" s="388" t="s">
        <v>319</v>
      </c>
      <c r="C287" s="388" t="s">
        <v>484</v>
      </c>
      <c r="F287" s="389">
        <v>422872</v>
      </c>
      <c r="G287" s="389">
        <v>-422872</v>
      </c>
      <c r="H287" s="593" t="s">
        <v>1054</v>
      </c>
    </row>
    <row r="288" spans="1:9" x14ac:dyDescent="0.2">
      <c r="A288" s="461" t="s">
        <v>905</v>
      </c>
      <c r="B288" s="88" t="s">
        <v>319</v>
      </c>
      <c r="C288" s="88" t="s">
        <v>308</v>
      </c>
      <c r="D288" s="89"/>
      <c r="E288" s="89"/>
      <c r="F288" s="89">
        <v>422872</v>
      </c>
      <c r="G288" s="89">
        <v>-422872</v>
      </c>
      <c r="H288" s="590" t="s">
        <v>733</v>
      </c>
      <c r="I288" s="91"/>
    </row>
    <row r="289" spans="1:9" ht="13.5" thickBot="1" x14ac:dyDescent="0.25">
      <c r="A289" s="463" t="s">
        <v>905</v>
      </c>
      <c r="B289" s="464" t="s">
        <v>343</v>
      </c>
      <c r="C289" s="464" t="s">
        <v>308</v>
      </c>
      <c r="D289" s="465"/>
      <c r="E289" s="465"/>
      <c r="F289" s="465">
        <v>1597811.97</v>
      </c>
      <c r="G289" s="750">
        <v>-1597811.97</v>
      </c>
      <c r="H289" s="591" t="s">
        <v>908</v>
      </c>
      <c r="I289" s="91"/>
    </row>
    <row r="290" spans="1:9" x14ac:dyDescent="0.2">
      <c r="A290" s="467" t="s">
        <v>909</v>
      </c>
      <c r="B290" s="468" t="s">
        <v>307</v>
      </c>
      <c r="C290" s="468" t="s">
        <v>484</v>
      </c>
      <c r="D290" s="469"/>
      <c r="E290" s="469">
        <v>3557601.27</v>
      </c>
      <c r="F290" s="469"/>
      <c r="G290" s="469">
        <v>3557601.27</v>
      </c>
      <c r="H290" s="592" t="s">
        <v>1054</v>
      </c>
    </row>
    <row r="291" spans="1:9" x14ac:dyDescent="0.2">
      <c r="A291" s="461" t="s">
        <v>909</v>
      </c>
      <c r="B291" s="88" t="s">
        <v>307</v>
      </c>
      <c r="C291" s="88" t="s">
        <v>308</v>
      </c>
      <c r="D291" s="89"/>
      <c r="E291" s="89">
        <v>3557601.27</v>
      </c>
      <c r="F291" s="89"/>
      <c r="G291" s="89">
        <v>3557601.27</v>
      </c>
      <c r="H291" s="590" t="s">
        <v>910</v>
      </c>
      <c r="I291" s="91"/>
    </row>
    <row r="292" spans="1:9" x14ac:dyDescent="0.2">
      <c r="A292" s="473" t="s">
        <v>909</v>
      </c>
      <c r="B292" s="388" t="s">
        <v>319</v>
      </c>
      <c r="C292" s="388" t="s">
        <v>484</v>
      </c>
      <c r="E292" s="389">
        <v>1041299</v>
      </c>
      <c r="G292" s="389">
        <v>1041299</v>
      </c>
      <c r="H292" s="593" t="s">
        <v>1054</v>
      </c>
    </row>
    <row r="293" spans="1:9" x14ac:dyDescent="0.2">
      <c r="A293" s="461" t="s">
        <v>909</v>
      </c>
      <c r="B293" s="88" t="s">
        <v>319</v>
      </c>
      <c r="C293" s="88" t="s">
        <v>308</v>
      </c>
      <c r="D293" s="89"/>
      <c r="E293" s="89">
        <v>1041299</v>
      </c>
      <c r="F293" s="89"/>
      <c r="G293" s="89">
        <v>1041299</v>
      </c>
      <c r="H293" s="590" t="s">
        <v>911</v>
      </c>
      <c r="I293" s="91"/>
    </row>
    <row r="294" spans="1:9" x14ac:dyDescent="0.2">
      <c r="A294" s="473" t="s">
        <v>909</v>
      </c>
      <c r="B294" s="388" t="s">
        <v>347</v>
      </c>
      <c r="C294" s="388" t="s">
        <v>484</v>
      </c>
      <c r="E294" s="389">
        <v>2178991.12</v>
      </c>
      <c r="G294" s="389">
        <v>2178991.12</v>
      </c>
      <c r="H294" s="593" t="s">
        <v>1054</v>
      </c>
    </row>
    <row r="295" spans="1:9" x14ac:dyDescent="0.2">
      <c r="A295" s="461" t="s">
        <v>909</v>
      </c>
      <c r="B295" s="88" t="s">
        <v>347</v>
      </c>
      <c r="C295" s="88" t="s">
        <v>308</v>
      </c>
      <c r="D295" s="89"/>
      <c r="E295" s="89">
        <v>2178991.12</v>
      </c>
      <c r="F295" s="89"/>
      <c r="G295" s="89">
        <v>2178991.12</v>
      </c>
      <c r="H295" s="590" t="s">
        <v>614</v>
      </c>
      <c r="I295" s="91"/>
    </row>
    <row r="296" spans="1:9" x14ac:dyDescent="0.2">
      <c r="A296" s="473" t="s">
        <v>909</v>
      </c>
      <c r="B296" s="388" t="s">
        <v>822</v>
      </c>
      <c r="C296" s="388" t="s">
        <v>484</v>
      </c>
      <c r="E296" s="389">
        <v>61335.91</v>
      </c>
      <c r="G296" s="389">
        <v>61335.91</v>
      </c>
      <c r="H296" s="593" t="s">
        <v>1054</v>
      </c>
    </row>
    <row r="297" spans="1:9" x14ac:dyDescent="0.2">
      <c r="A297" s="461" t="s">
        <v>909</v>
      </c>
      <c r="B297" s="88" t="s">
        <v>822</v>
      </c>
      <c r="C297" s="88" t="s">
        <v>308</v>
      </c>
      <c r="D297" s="89"/>
      <c r="E297" s="89">
        <v>61335.91</v>
      </c>
      <c r="F297" s="89"/>
      <c r="G297" s="89">
        <v>61335.91</v>
      </c>
      <c r="H297" s="590" t="s">
        <v>1092</v>
      </c>
      <c r="I297" s="91"/>
    </row>
    <row r="298" spans="1:9" x14ac:dyDescent="0.2">
      <c r="A298" s="461" t="s">
        <v>909</v>
      </c>
      <c r="B298" s="88" t="s">
        <v>343</v>
      </c>
      <c r="C298" s="88" t="s">
        <v>308</v>
      </c>
      <c r="D298" s="89"/>
      <c r="E298" s="89">
        <v>6839227.2999999998</v>
      </c>
      <c r="F298" s="89"/>
      <c r="G298" s="89">
        <v>6839227.2999999998</v>
      </c>
      <c r="H298" s="590" t="s">
        <v>912</v>
      </c>
      <c r="I298" s="91"/>
    </row>
    <row r="299" spans="1:9" x14ac:dyDescent="0.2">
      <c r="A299" s="473" t="s">
        <v>913</v>
      </c>
      <c r="B299" s="388" t="s">
        <v>307</v>
      </c>
      <c r="C299" s="388" t="s">
        <v>484</v>
      </c>
      <c r="F299" s="389">
        <v>204259.82</v>
      </c>
      <c r="G299" s="389">
        <v>-204259.82</v>
      </c>
      <c r="H299" s="593" t="s">
        <v>1054</v>
      </c>
    </row>
    <row r="300" spans="1:9" x14ac:dyDescent="0.2">
      <c r="A300" s="461" t="s">
        <v>913</v>
      </c>
      <c r="B300" s="88" t="s">
        <v>307</v>
      </c>
      <c r="C300" s="88" t="s">
        <v>308</v>
      </c>
      <c r="D300" s="89"/>
      <c r="E300" s="89"/>
      <c r="F300" s="89">
        <v>204259.82</v>
      </c>
      <c r="G300" s="728">
        <v>-204259.82</v>
      </c>
      <c r="H300" s="590" t="s">
        <v>4676</v>
      </c>
      <c r="I300" s="91"/>
    </row>
    <row r="301" spans="1:9" x14ac:dyDescent="0.2">
      <c r="A301" s="473" t="s">
        <v>913</v>
      </c>
      <c r="B301" s="388" t="s">
        <v>319</v>
      </c>
      <c r="C301" s="388" t="s">
        <v>484</v>
      </c>
      <c r="F301" s="389">
        <v>80629.73</v>
      </c>
      <c r="G301" s="389">
        <v>-80629.73</v>
      </c>
      <c r="H301" s="593" t="s">
        <v>1054</v>
      </c>
    </row>
    <row r="302" spans="1:9" x14ac:dyDescent="0.2">
      <c r="A302" s="461" t="s">
        <v>913</v>
      </c>
      <c r="B302" s="88" t="s">
        <v>319</v>
      </c>
      <c r="C302" s="88" t="s">
        <v>308</v>
      </c>
      <c r="D302" s="89"/>
      <c r="E302" s="89"/>
      <c r="F302" s="89">
        <v>80629.73</v>
      </c>
      <c r="G302" s="403">
        <v>-80629.73</v>
      </c>
      <c r="H302" s="590" t="s">
        <v>4677</v>
      </c>
      <c r="I302" s="91"/>
    </row>
    <row r="303" spans="1:9" ht="13.5" thickBot="1" x14ac:dyDescent="0.25">
      <c r="A303" s="463" t="s">
        <v>913</v>
      </c>
      <c r="B303" s="464" t="s">
        <v>343</v>
      </c>
      <c r="C303" s="464" t="s">
        <v>308</v>
      </c>
      <c r="D303" s="465"/>
      <c r="E303" s="465"/>
      <c r="F303" s="465">
        <v>284889.55</v>
      </c>
      <c r="G303" s="465">
        <v>-284889.55</v>
      </c>
      <c r="H303" s="591" t="s">
        <v>915</v>
      </c>
      <c r="I303" s="91"/>
    </row>
    <row r="304" spans="1:9" x14ac:dyDescent="0.2">
      <c r="A304" s="388" t="s">
        <v>919</v>
      </c>
      <c r="B304" s="388" t="s">
        <v>307</v>
      </c>
      <c r="C304" s="388" t="s">
        <v>484</v>
      </c>
      <c r="E304" s="389">
        <v>915096.62</v>
      </c>
      <c r="G304" s="389">
        <v>915096.62</v>
      </c>
      <c r="H304" s="390" t="s">
        <v>1054</v>
      </c>
    </row>
    <row r="305" spans="1:9" x14ac:dyDescent="0.2">
      <c r="A305" s="88" t="s">
        <v>919</v>
      </c>
      <c r="B305" s="88" t="s">
        <v>307</v>
      </c>
      <c r="C305" s="88" t="s">
        <v>308</v>
      </c>
      <c r="D305" s="89"/>
      <c r="E305" s="89">
        <v>915096.62</v>
      </c>
      <c r="F305" s="89"/>
      <c r="G305" s="89">
        <v>915096.62</v>
      </c>
      <c r="H305" s="90" t="s">
        <v>935</v>
      </c>
      <c r="I305" s="91"/>
    </row>
    <row r="306" spans="1:9" x14ac:dyDescent="0.2">
      <c r="A306" s="388" t="s">
        <v>919</v>
      </c>
      <c r="B306" s="388" t="s">
        <v>364</v>
      </c>
      <c r="C306" s="388" t="s">
        <v>883</v>
      </c>
      <c r="E306" s="389">
        <v>58111.199999999997</v>
      </c>
      <c r="G306" s="389">
        <v>58111.199999999997</v>
      </c>
      <c r="H306" s="390" t="s">
        <v>1041</v>
      </c>
    </row>
    <row r="307" spans="1:9" x14ac:dyDescent="0.2">
      <c r="A307" s="388" t="s">
        <v>919</v>
      </c>
      <c r="B307" s="388" t="s">
        <v>364</v>
      </c>
      <c r="C307" s="388" t="s">
        <v>347</v>
      </c>
      <c r="E307" s="389">
        <v>37953.599999999999</v>
      </c>
      <c r="G307" s="389">
        <v>37953.599999999999</v>
      </c>
      <c r="H307" s="390" t="s">
        <v>1042</v>
      </c>
    </row>
    <row r="308" spans="1:9" x14ac:dyDescent="0.2">
      <c r="A308" s="388" t="s">
        <v>919</v>
      </c>
      <c r="B308" s="388" t="s">
        <v>364</v>
      </c>
      <c r="C308" s="388" t="s">
        <v>1047</v>
      </c>
      <c r="E308" s="389">
        <v>5364</v>
      </c>
      <c r="G308" s="389">
        <v>5364</v>
      </c>
      <c r="H308" s="390" t="s">
        <v>1048</v>
      </c>
    </row>
    <row r="309" spans="1:9" x14ac:dyDescent="0.2">
      <c r="A309" s="388" t="s">
        <v>919</v>
      </c>
      <c r="B309" s="388" t="s">
        <v>364</v>
      </c>
      <c r="C309" s="388" t="s">
        <v>484</v>
      </c>
      <c r="E309" s="389">
        <v>570055.1</v>
      </c>
      <c r="G309" s="389">
        <v>570055.1</v>
      </c>
      <c r="H309" s="390" t="s">
        <v>1054</v>
      </c>
    </row>
    <row r="310" spans="1:9" x14ac:dyDescent="0.2">
      <c r="A310" s="88" t="s">
        <v>919</v>
      </c>
      <c r="B310" s="88" t="s">
        <v>364</v>
      </c>
      <c r="C310" s="88" t="s">
        <v>308</v>
      </c>
      <c r="D310" s="89"/>
      <c r="E310" s="89">
        <v>671483.9</v>
      </c>
      <c r="F310" s="89"/>
      <c r="G310" s="89">
        <v>671483.9</v>
      </c>
      <c r="H310" s="90" t="s">
        <v>936</v>
      </c>
      <c r="I310" s="91"/>
    </row>
    <row r="311" spans="1:9" x14ac:dyDescent="0.2">
      <c r="A311" s="388" t="s">
        <v>919</v>
      </c>
      <c r="B311" s="388" t="s">
        <v>380</v>
      </c>
      <c r="C311" s="388" t="s">
        <v>484</v>
      </c>
      <c r="E311" s="389">
        <v>31200</v>
      </c>
      <c r="G311" s="389">
        <v>31200</v>
      </c>
      <c r="H311" s="390" t="s">
        <v>1054</v>
      </c>
    </row>
    <row r="312" spans="1:9" x14ac:dyDescent="0.2">
      <c r="A312" s="88" t="s">
        <v>919</v>
      </c>
      <c r="B312" s="88" t="s">
        <v>380</v>
      </c>
      <c r="C312" s="88" t="s">
        <v>308</v>
      </c>
      <c r="D312" s="89"/>
      <c r="E312" s="89">
        <v>31200</v>
      </c>
      <c r="F312" s="89"/>
      <c r="G312" s="89">
        <v>31200</v>
      </c>
      <c r="H312" s="90" t="s">
        <v>1297</v>
      </c>
      <c r="I312" s="91"/>
    </row>
    <row r="313" spans="1:9" x14ac:dyDescent="0.2">
      <c r="A313" s="388" t="s">
        <v>919</v>
      </c>
      <c r="B313" s="388" t="s">
        <v>347</v>
      </c>
      <c r="C313" s="388" t="s">
        <v>307</v>
      </c>
      <c r="E313" s="389">
        <v>1940726.15</v>
      </c>
      <c r="G313" s="389">
        <v>1940726.15</v>
      </c>
      <c r="H313" s="390" t="s">
        <v>1040</v>
      </c>
    </row>
    <row r="314" spans="1:9" x14ac:dyDescent="0.2">
      <c r="A314" s="388" t="s">
        <v>919</v>
      </c>
      <c r="B314" s="388" t="s">
        <v>347</v>
      </c>
      <c r="C314" s="388" t="s">
        <v>883</v>
      </c>
      <c r="E314" s="389">
        <v>344842.41</v>
      </c>
      <c r="G314" s="389">
        <v>344842.41</v>
      </c>
      <c r="H314" s="390" t="s">
        <v>1041</v>
      </c>
    </row>
    <row r="315" spans="1:9" x14ac:dyDescent="0.2">
      <c r="A315" s="388" t="s">
        <v>919</v>
      </c>
      <c r="B315" s="388" t="s">
        <v>347</v>
      </c>
      <c r="C315" s="388" t="s">
        <v>347</v>
      </c>
      <c r="E315" s="389">
        <v>1326.82</v>
      </c>
      <c r="G315" s="389">
        <v>1326.82</v>
      </c>
      <c r="H315" s="390" t="s">
        <v>1042</v>
      </c>
    </row>
    <row r="316" spans="1:9" x14ac:dyDescent="0.2">
      <c r="A316" s="388" t="s">
        <v>919</v>
      </c>
      <c r="B316" s="388" t="s">
        <v>347</v>
      </c>
      <c r="C316" s="388" t="s">
        <v>1043</v>
      </c>
      <c r="E316" s="389">
        <v>2290.6999999999998</v>
      </c>
      <c r="G316" s="389">
        <v>2290.6999999999998</v>
      </c>
      <c r="H316" s="390" t="s">
        <v>1044</v>
      </c>
    </row>
    <row r="317" spans="1:9" x14ac:dyDescent="0.2">
      <c r="A317" s="388" t="s">
        <v>919</v>
      </c>
      <c r="B317" s="388" t="s">
        <v>347</v>
      </c>
      <c r="C317" s="388" t="s">
        <v>1288</v>
      </c>
      <c r="E317" s="389">
        <v>376.95</v>
      </c>
      <c r="G317" s="389">
        <v>376.95</v>
      </c>
      <c r="H317" s="390" t="s">
        <v>1289</v>
      </c>
    </row>
    <row r="318" spans="1:9" x14ac:dyDescent="0.2">
      <c r="A318" s="88" t="s">
        <v>919</v>
      </c>
      <c r="B318" s="88" t="s">
        <v>347</v>
      </c>
      <c r="C318" s="88" t="s">
        <v>308</v>
      </c>
      <c r="D318" s="89"/>
      <c r="E318" s="89">
        <v>2289563.0299999998</v>
      </c>
      <c r="F318" s="89"/>
      <c r="G318" s="89">
        <v>2289563.0299999998</v>
      </c>
      <c r="H318" s="90" t="s">
        <v>735</v>
      </c>
      <c r="I318" s="91"/>
    </row>
    <row r="319" spans="1:9" x14ac:dyDescent="0.2">
      <c r="A319" s="388" t="s">
        <v>919</v>
      </c>
      <c r="B319" s="388" t="s">
        <v>394</v>
      </c>
      <c r="C319" s="388" t="s">
        <v>307</v>
      </c>
      <c r="E319" s="389">
        <v>851934.16</v>
      </c>
      <c r="G319" s="389">
        <v>851934.16</v>
      </c>
      <c r="H319" s="390" t="s">
        <v>1040</v>
      </c>
    </row>
    <row r="320" spans="1:9" x14ac:dyDescent="0.2">
      <c r="A320" s="88" t="s">
        <v>919</v>
      </c>
      <c r="B320" s="88" t="s">
        <v>394</v>
      </c>
      <c r="C320" s="88" t="s">
        <v>308</v>
      </c>
      <c r="D320" s="89"/>
      <c r="E320" s="89">
        <v>851934.16</v>
      </c>
      <c r="F320" s="89"/>
      <c r="G320" s="89">
        <v>851934.16</v>
      </c>
      <c r="H320" s="90" t="s">
        <v>736</v>
      </c>
      <c r="I320" s="91"/>
    </row>
    <row r="321" spans="1:9" x14ac:dyDescent="0.2">
      <c r="A321" s="388" t="s">
        <v>919</v>
      </c>
      <c r="B321" s="388" t="s">
        <v>576</v>
      </c>
      <c r="C321" s="388" t="s">
        <v>307</v>
      </c>
      <c r="E321" s="389">
        <v>126000</v>
      </c>
      <c r="G321" s="389">
        <v>126000</v>
      </c>
      <c r="H321" s="390" t="s">
        <v>1040</v>
      </c>
    </row>
    <row r="322" spans="1:9" x14ac:dyDescent="0.2">
      <c r="A322" s="388" t="s">
        <v>919</v>
      </c>
      <c r="B322" s="388" t="s">
        <v>576</v>
      </c>
      <c r="C322" s="388" t="s">
        <v>883</v>
      </c>
      <c r="E322" s="389">
        <v>55000</v>
      </c>
      <c r="G322" s="389">
        <v>55000</v>
      </c>
      <c r="H322" s="390" t="s">
        <v>1041</v>
      </c>
    </row>
    <row r="323" spans="1:9" x14ac:dyDescent="0.2">
      <c r="A323" s="88" t="s">
        <v>919</v>
      </c>
      <c r="B323" s="88" t="s">
        <v>576</v>
      </c>
      <c r="C323" s="88" t="s">
        <v>308</v>
      </c>
      <c r="D323" s="89"/>
      <c r="E323" s="89">
        <v>181000</v>
      </c>
      <c r="F323" s="89"/>
      <c r="G323" s="89">
        <v>181000</v>
      </c>
      <c r="H323" s="90" t="s">
        <v>737</v>
      </c>
      <c r="I323" s="91"/>
    </row>
    <row r="324" spans="1:9" x14ac:dyDescent="0.2">
      <c r="A324" s="388" t="s">
        <v>919</v>
      </c>
      <c r="B324" s="388" t="s">
        <v>800</v>
      </c>
      <c r="C324" s="388" t="s">
        <v>307</v>
      </c>
      <c r="E324" s="389">
        <v>60000</v>
      </c>
      <c r="G324" s="389">
        <v>60000</v>
      </c>
      <c r="H324" s="390" t="s">
        <v>1040</v>
      </c>
    </row>
    <row r="325" spans="1:9" x14ac:dyDescent="0.2">
      <c r="A325" s="88" t="s">
        <v>919</v>
      </c>
      <c r="B325" s="88" t="s">
        <v>800</v>
      </c>
      <c r="C325" s="88" t="s">
        <v>308</v>
      </c>
      <c r="D325" s="89"/>
      <c r="E325" s="89">
        <v>60000</v>
      </c>
      <c r="F325" s="89"/>
      <c r="G325" s="89">
        <v>60000</v>
      </c>
      <c r="H325" s="90" t="s">
        <v>738</v>
      </c>
      <c r="I325" s="91"/>
    </row>
    <row r="326" spans="1:9" x14ac:dyDescent="0.2">
      <c r="A326" s="388" t="s">
        <v>919</v>
      </c>
      <c r="B326" s="388" t="s">
        <v>698</v>
      </c>
      <c r="C326" s="388" t="s">
        <v>307</v>
      </c>
      <c r="E326" s="389">
        <v>1512</v>
      </c>
      <c r="G326" s="389">
        <v>1512</v>
      </c>
      <c r="H326" s="390" t="s">
        <v>1040</v>
      </c>
    </row>
    <row r="327" spans="1:9" x14ac:dyDescent="0.2">
      <c r="A327" s="388" t="s">
        <v>919</v>
      </c>
      <c r="B327" s="388" t="s">
        <v>698</v>
      </c>
      <c r="C327" s="388" t="s">
        <v>883</v>
      </c>
      <c r="E327" s="389">
        <v>70</v>
      </c>
      <c r="G327" s="389">
        <v>70</v>
      </c>
      <c r="H327" s="390" t="s">
        <v>1041</v>
      </c>
    </row>
    <row r="328" spans="1:9" x14ac:dyDescent="0.2">
      <c r="A328" s="88" t="s">
        <v>919</v>
      </c>
      <c r="B328" s="88" t="s">
        <v>698</v>
      </c>
      <c r="C328" s="88" t="s">
        <v>308</v>
      </c>
      <c r="D328" s="89"/>
      <c r="E328" s="89">
        <v>1582</v>
      </c>
      <c r="F328" s="89"/>
      <c r="G328" s="89">
        <v>1582</v>
      </c>
      <c r="H328" s="90" t="s">
        <v>739</v>
      </c>
      <c r="I328" s="91"/>
    </row>
    <row r="329" spans="1:9" x14ac:dyDescent="0.2">
      <c r="A329" s="388" t="s">
        <v>919</v>
      </c>
      <c r="B329" s="388" t="s">
        <v>840</v>
      </c>
      <c r="C329" s="388" t="s">
        <v>307</v>
      </c>
      <c r="E329" s="389">
        <v>3690</v>
      </c>
      <c r="G329" s="389">
        <v>3690</v>
      </c>
      <c r="H329" s="390" t="s">
        <v>1040</v>
      </c>
    </row>
    <row r="330" spans="1:9" x14ac:dyDescent="0.2">
      <c r="A330" s="388" t="s">
        <v>919</v>
      </c>
      <c r="B330" s="388" t="s">
        <v>840</v>
      </c>
      <c r="C330" s="388" t="s">
        <v>883</v>
      </c>
      <c r="E330" s="389">
        <v>100</v>
      </c>
      <c r="G330" s="389">
        <v>100</v>
      </c>
      <c r="H330" s="390" t="s">
        <v>1041</v>
      </c>
    </row>
    <row r="331" spans="1:9" x14ac:dyDescent="0.2">
      <c r="A331" s="88" t="s">
        <v>919</v>
      </c>
      <c r="B331" s="88" t="s">
        <v>840</v>
      </c>
      <c r="C331" s="88" t="s">
        <v>308</v>
      </c>
      <c r="D331" s="89"/>
      <c r="E331" s="89">
        <v>3790</v>
      </c>
      <c r="F331" s="89"/>
      <c r="G331" s="89">
        <v>3790</v>
      </c>
      <c r="H331" s="90" t="s">
        <v>740</v>
      </c>
      <c r="I331" s="91"/>
    </row>
    <row r="332" spans="1:9" ht="13.5" thickBot="1" x14ac:dyDescent="0.25">
      <c r="A332" s="88" t="s">
        <v>919</v>
      </c>
      <c r="B332" s="88" t="s">
        <v>343</v>
      </c>
      <c r="C332" s="88" t="s">
        <v>308</v>
      </c>
      <c r="D332" s="89"/>
      <c r="E332" s="89">
        <v>5005649.71</v>
      </c>
      <c r="F332" s="89"/>
      <c r="G332" s="89">
        <v>5005649.71</v>
      </c>
      <c r="H332" s="90" t="s">
        <v>937</v>
      </c>
      <c r="I332" s="91"/>
    </row>
    <row r="333" spans="1:9" x14ac:dyDescent="0.2">
      <c r="A333" s="467" t="s">
        <v>938</v>
      </c>
      <c r="B333" s="468" t="s">
        <v>307</v>
      </c>
      <c r="C333" s="468" t="s">
        <v>484</v>
      </c>
      <c r="D333" s="469"/>
      <c r="E333" s="469">
        <v>181939.3</v>
      </c>
      <c r="F333" s="469"/>
      <c r="G333" s="469">
        <v>181939.3</v>
      </c>
      <c r="H333" s="592" t="s">
        <v>1054</v>
      </c>
    </row>
    <row r="334" spans="1:9" x14ac:dyDescent="0.2">
      <c r="A334" s="461" t="s">
        <v>938</v>
      </c>
      <c r="B334" s="88" t="s">
        <v>307</v>
      </c>
      <c r="C334" s="88" t="s">
        <v>308</v>
      </c>
      <c r="D334" s="89"/>
      <c r="E334" s="89">
        <v>181939.3</v>
      </c>
      <c r="F334" s="89"/>
      <c r="G334" s="578">
        <v>181939.3</v>
      </c>
      <c r="H334" s="590" t="s">
        <v>939</v>
      </c>
      <c r="I334" s="91"/>
    </row>
    <row r="335" spans="1:9" x14ac:dyDescent="0.2">
      <c r="A335" s="473" t="s">
        <v>938</v>
      </c>
      <c r="B335" s="388" t="s">
        <v>315</v>
      </c>
      <c r="C335" s="388" t="s">
        <v>484</v>
      </c>
      <c r="E335" s="389">
        <v>90844</v>
      </c>
      <c r="G335" s="389">
        <v>90844</v>
      </c>
      <c r="H335" s="593" t="s">
        <v>1054</v>
      </c>
    </row>
    <row r="336" spans="1:9" x14ac:dyDescent="0.2">
      <c r="A336" s="461" t="s">
        <v>938</v>
      </c>
      <c r="B336" s="88" t="s">
        <v>315</v>
      </c>
      <c r="C336" s="88" t="s">
        <v>308</v>
      </c>
      <c r="D336" s="89"/>
      <c r="E336" s="89">
        <v>90844</v>
      </c>
      <c r="F336" s="89"/>
      <c r="G336" s="578">
        <v>90844</v>
      </c>
      <c r="H336" s="590" t="s">
        <v>946</v>
      </c>
      <c r="I336" s="91"/>
    </row>
    <row r="337" spans="1:10" x14ac:dyDescent="0.2">
      <c r="A337" s="473" t="s">
        <v>938</v>
      </c>
      <c r="B337" s="388" t="s">
        <v>380</v>
      </c>
      <c r="C337" s="388" t="s">
        <v>307</v>
      </c>
      <c r="E337" s="389">
        <v>744</v>
      </c>
      <c r="G337" s="389">
        <v>744</v>
      </c>
      <c r="H337" s="593" t="s">
        <v>1040</v>
      </c>
    </row>
    <row r="338" spans="1:10" x14ac:dyDescent="0.2">
      <c r="A338" s="473" t="s">
        <v>938</v>
      </c>
      <c r="B338" s="388" t="s">
        <v>380</v>
      </c>
      <c r="C338" s="388" t="s">
        <v>484</v>
      </c>
      <c r="E338" s="389">
        <v>111801.4</v>
      </c>
      <c r="G338" s="389">
        <v>111801.4</v>
      </c>
      <c r="H338" s="593" t="s">
        <v>1054</v>
      </c>
    </row>
    <row r="339" spans="1:10" x14ac:dyDescent="0.2">
      <c r="A339" s="461" t="s">
        <v>938</v>
      </c>
      <c r="B339" s="88" t="s">
        <v>380</v>
      </c>
      <c r="C339" s="88" t="s">
        <v>308</v>
      </c>
      <c r="D339" s="89"/>
      <c r="E339" s="89">
        <v>112545.4</v>
      </c>
      <c r="F339" s="89"/>
      <c r="G339" s="578">
        <v>112545.4</v>
      </c>
      <c r="H339" s="590" t="s">
        <v>940</v>
      </c>
      <c r="I339" s="91"/>
    </row>
    <row r="340" spans="1:10" x14ac:dyDescent="0.2">
      <c r="A340" s="473" t="s">
        <v>938</v>
      </c>
      <c r="B340" s="388" t="s">
        <v>1298</v>
      </c>
      <c r="C340" s="388" t="s">
        <v>484</v>
      </c>
      <c r="E340" s="389">
        <v>38</v>
      </c>
      <c r="G340" s="389">
        <v>38</v>
      </c>
      <c r="H340" s="593" t="s">
        <v>1054</v>
      </c>
    </row>
    <row r="341" spans="1:10" x14ac:dyDescent="0.2">
      <c r="A341" s="461" t="s">
        <v>938</v>
      </c>
      <c r="B341" s="88" t="s">
        <v>1298</v>
      </c>
      <c r="C341" s="88" t="s">
        <v>308</v>
      </c>
      <c r="D341" s="89"/>
      <c r="E341" s="89">
        <v>38</v>
      </c>
      <c r="F341" s="89"/>
      <c r="G341" s="578">
        <v>38</v>
      </c>
      <c r="H341" s="590" t="s">
        <v>1299</v>
      </c>
      <c r="I341" s="91"/>
    </row>
    <row r="342" spans="1:10" x14ac:dyDescent="0.2">
      <c r="A342" s="473" t="s">
        <v>938</v>
      </c>
      <c r="B342" s="388" t="s">
        <v>382</v>
      </c>
      <c r="C342" s="388" t="s">
        <v>484</v>
      </c>
      <c r="E342" s="389">
        <v>267827.44</v>
      </c>
      <c r="G342" s="389">
        <v>267827.44</v>
      </c>
      <c r="H342" s="593" t="s">
        <v>1054</v>
      </c>
    </row>
    <row r="343" spans="1:10" x14ac:dyDescent="0.2">
      <c r="A343" s="461" t="s">
        <v>938</v>
      </c>
      <c r="B343" s="88" t="s">
        <v>382</v>
      </c>
      <c r="C343" s="88" t="s">
        <v>308</v>
      </c>
      <c r="D343" s="89"/>
      <c r="E343" s="89">
        <v>267827.44</v>
      </c>
      <c r="F343" s="89"/>
      <c r="G343" s="578">
        <v>267827.44</v>
      </c>
      <c r="H343" s="590" t="s">
        <v>4678</v>
      </c>
      <c r="I343" s="660">
        <f>G343+G341+G339+G336+G334</f>
        <v>653194.1399999999</v>
      </c>
      <c r="J343" s="94">
        <f>G334+G339+G343</f>
        <v>562312.1399999999</v>
      </c>
    </row>
    <row r="344" spans="1:10" x14ac:dyDescent="0.2">
      <c r="A344" s="473" t="s">
        <v>938</v>
      </c>
      <c r="B344" s="388" t="s">
        <v>319</v>
      </c>
      <c r="C344" s="388" t="s">
        <v>484</v>
      </c>
      <c r="E344" s="389">
        <v>669933.25</v>
      </c>
      <c r="G344" s="389">
        <v>669933.25</v>
      </c>
      <c r="H344" s="593" t="s">
        <v>1054</v>
      </c>
    </row>
    <row r="345" spans="1:10" x14ac:dyDescent="0.2">
      <c r="A345" s="461" t="s">
        <v>938</v>
      </c>
      <c r="B345" s="88" t="s">
        <v>319</v>
      </c>
      <c r="C345" s="88" t="s">
        <v>308</v>
      </c>
      <c r="D345" s="89"/>
      <c r="E345" s="89">
        <v>669933.25</v>
      </c>
      <c r="F345" s="89"/>
      <c r="G345" s="429">
        <v>669933.25</v>
      </c>
      <c r="H345" s="590" t="s">
        <v>941</v>
      </c>
      <c r="I345" s="91"/>
    </row>
    <row r="346" spans="1:10" x14ac:dyDescent="0.2">
      <c r="A346" s="473" t="s">
        <v>938</v>
      </c>
      <c r="B346" s="388" t="s">
        <v>326</v>
      </c>
      <c r="C346" s="388" t="s">
        <v>484</v>
      </c>
      <c r="E346" s="389">
        <v>333397</v>
      </c>
      <c r="G346" s="389">
        <v>333397</v>
      </c>
      <c r="H346" s="593" t="s">
        <v>1054</v>
      </c>
    </row>
    <row r="347" spans="1:10" x14ac:dyDescent="0.2">
      <c r="A347" s="461" t="s">
        <v>938</v>
      </c>
      <c r="B347" s="88" t="s">
        <v>326</v>
      </c>
      <c r="C347" s="88" t="s">
        <v>308</v>
      </c>
      <c r="D347" s="89"/>
      <c r="E347" s="89">
        <v>333397</v>
      </c>
      <c r="F347" s="89"/>
      <c r="G347" s="429">
        <v>333397</v>
      </c>
      <c r="H347" s="590" t="s">
        <v>942</v>
      </c>
      <c r="I347" s="430">
        <f>G347+G345</f>
        <v>1003330.25</v>
      </c>
    </row>
    <row r="348" spans="1:10" x14ac:dyDescent="0.2">
      <c r="A348" s="473" t="s">
        <v>938</v>
      </c>
      <c r="B348" s="388" t="s">
        <v>347</v>
      </c>
      <c r="C348" s="388" t="s">
        <v>307</v>
      </c>
      <c r="E348" s="389">
        <v>678</v>
      </c>
      <c r="G348" s="389">
        <v>678</v>
      </c>
      <c r="H348" s="593" t="s">
        <v>1040</v>
      </c>
    </row>
    <row r="349" spans="1:10" x14ac:dyDescent="0.2">
      <c r="A349" s="473" t="s">
        <v>938</v>
      </c>
      <c r="B349" s="388" t="s">
        <v>347</v>
      </c>
      <c r="C349" s="388" t="s">
        <v>484</v>
      </c>
      <c r="E349" s="389">
        <v>200554.58</v>
      </c>
      <c r="G349" s="389">
        <v>200554.58</v>
      </c>
      <c r="H349" s="593" t="s">
        <v>1054</v>
      </c>
    </row>
    <row r="350" spans="1:10" x14ac:dyDescent="0.2">
      <c r="A350" s="461" t="s">
        <v>938</v>
      </c>
      <c r="B350" s="88" t="s">
        <v>347</v>
      </c>
      <c r="C350" s="88" t="s">
        <v>308</v>
      </c>
      <c r="D350" s="89"/>
      <c r="E350" s="89">
        <v>201232.58</v>
      </c>
      <c r="F350" s="89"/>
      <c r="G350" s="431">
        <v>201232.58</v>
      </c>
      <c r="H350" s="590" t="s">
        <v>943</v>
      </c>
      <c r="I350" s="91"/>
    </row>
    <row r="351" spans="1:10" x14ac:dyDescent="0.2">
      <c r="A351" s="473" t="s">
        <v>938</v>
      </c>
      <c r="B351" s="388" t="s">
        <v>576</v>
      </c>
      <c r="C351" s="388" t="s">
        <v>484</v>
      </c>
      <c r="E351" s="389">
        <v>53108</v>
      </c>
      <c r="G351" s="389">
        <v>53108</v>
      </c>
      <c r="H351" s="593" t="s">
        <v>1054</v>
      </c>
    </row>
    <row r="352" spans="1:10" x14ac:dyDescent="0.2">
      <c r="A352" s="461" t="s">
        <v>938</v>
      </c>
      <c r="B352" s="88" t="s">
        <v>576</v>
      </c>
      <c r="C352" s="88" t="s">
        <v>308</v>
      </c>
      <c r="D352" s="89"/>
      <c r="E352" s="89">
        <v>53108</v>
      </c>
      <c r="F352" s="89"/>
      <c r="G352" s="431">
        <v>53108</v>
      </c>
      <c r="H352" s="590" t="s">
        <v>4679</v>
      </c>
      <c r="I352" s="91"/>
    </row>
    <row r="353" spans="1:10" x14ac:dyDescent="0.2">
      <c r="A353" s="473" t="s">
        <v>938</v>
      </c>
      <c r="B353" s="388" t="s">
        <v>4680</v>
      </c>
      <c r="C353" s="388" t="s">
        <v>484</v>
      </c>
      <c r="E353" s="389">
        <v>248813.99</v>
      </c>
      <c r="G353" s="389">
        <v>248813.99</v>
      </c>
      <c r="H353" s="593" t="s">
        <v>1054</v>
      </c>
    </row>
    <row r="354" spans="1:10" x14ac:dyDescent="0.2">
      <c r="A354" s="461" t="s">
        <v>938</v>
      </c>
      <c r="B354" s="88" t="s">
        <v>4680</v>
      </c>
      <c r="C354" s="88" t="s">
        <v>308</v>
      </c>
      <c r="D354" s="89"/>
      <c r="E354" s="89">
        <v>248813.99</v>
      </c>
      <c r="F354" s="89"/>
      <c r="G354" s="431">
        <v>248813.99</v>
      </c>
      <c r="H354" s="590" t="s">
        <v>972</v>
      </c>
      <c r="I354" s="91"/>
    </row>
    <row r="355" spans="1:10" x14ac:dyDescent="0.2">
      <c r="A355" s="473" t="s">
        <v>938</v>
      </c>
      <c r="B355" s="388" t="s">
        <v>945</v>
      </c>
      <c r="C355" s="388" t="s">
        <v>331</v>
      </c>
      <c r="E355" s="389">
        <v>20649</v>
      </c>
      <c r="G355" s="389">
        <v>20649</v>
      </c>
      <c r="H355" s="593" t="s">
        <v>1049</v>
      </c>
    </row>
    <row r="356" spans="1:10" x14ac:dyDescent="0.2">
      <c r="A356" s="473" t="s">
        <v>938</v>
      </c>
      <c r="B356" s="388" t="s">
        <v>945</v>
      </c>
      <c r="C356" s="388" t="s">
        <v>1052</v>
      </c>
      <c r="E356" s="389">
        <v>20000</v>
      </c>
      <c r="G356" s="389">
        <v>20000</v>
      </c>
      <c r="H356" s="593" t="s">
        <v>1053</v>
      </c>
    </row>
    <row r="357" spans="1:10" x14ac:dyDescent="0.2">
      <c r="A357" s="473" t="s">
        <v>938</v>
      </c>
      <c r="B357" s="388" t="s">
        <v>945</v>
      </c>
      <c r="C357" s="388" t="s">
        <v>484</v>
      </c>
      <c r="E357" s="389">
        <v>47298.3</v>
      </c>
      <c r="G357" s="389">
        <v>47298.3</v>
      </c>
      <c r="H357" s="593" t="s">
        <v>1054</v>
      </c>
      <c r="I357" s="506">
        <f>G358+G354+G352+G350</f>
        <v>591101.87</v>
      </c>
      <c r="J357" s="94">
        <f>G350+G352+G354+G368+G371+G373</f>
        <v>807161.32</v>
      </c>
    </row>
    <row r="358" spans="1:10" x14ac:dyDescent="0.2">
      <c r="A358" s="461" t="s">
        <v>938</v>
      </c>
      <c r="B358" s="88" t="s">
        <v>945</v>
      </c>
      <c r="C358" s="88" t="s">
        <v>308</v>
      </c>
      <c r="D358" s="89"/>
      <c r="E358" s="89">
        <v>87947.3</v>
      </c>
      <c r="F358" s="89"/>
      <c r="G358" s="431">
        <v>87947.3</v>
      </c>
      <c r="H358" s="590" t="s">
        <v>974</v>
      </c>
      <c r="I358" s="91"/>
    </row>
    <row r="359" spans="1:10" x14ac:dyDescent="0.2">
      <c r="A359" s="473" t="s">
        <v>938</v>
      </c>
      <c r="B359" s="388" t="s">
        <v>947</v>
      </c>
      <c r="C359" s="388" t="s">
        <v>484</v>
      </c>
      <c r="E359" s="389">
        <v>1416964.8</v>
      </c>
      <c r="G359" s="389">
        <v>1416964.8</v>
      </c>
      <c r="H359" s="593" t="s">
        <v>1054</v>
      </c>
    </row>
    <row r="360" spans="1:10" x14ac:dyDescent="0.2">
      <c r="A360" s="461" t="s">
        <v>938</v>
      </c>
      <c r="B360" s="88" t="s">
        <v>947</v>
      </c>
      <c r="C360" s="88" t="s">
        <v>308</v>
      </c>
      <c r="D360" s="89"/>
      <c r="E360" s="89">
        <v>1416964.8</v>
      </c>
      <c r="F360" s="89"/>
      <c r="G360" s="581">
        <v>1416964.8</v>
      </c>
      <c r="H360" s="590" t="s">
        <v>741</v>
      </c>
      <c r="I360" s="721">
        <f>G360</f>
        <v>1416964.8</v>
      </c>
    </row>
    <row r="361" spans="1:10" x14ac:dyDescent="0.2">
      <c r="A361" s="473" t="s">
        <v>938</v>
      </c>
      <c r="B361" s="388" t="s">
        <v>336</v>
      </c>
      <c r="C361" s="388" t="s">
        <v>484</v>
      </c>
      <c r="E361" s="389">
        <v>1735764.36</v>
      </c>
      <c r="G361" s="389">
        <v>1735764.36</v>
      </c>
      <c r="H361" s="593" t="s">
        <v>1054</v>
      </c>
    </row>
    <row r="362" spans="1:10" x14ac:dyDescent="0.2">
      <c r="A362" s="461" t="s">
        <v>938</v>
      </c>
      <c r="B362" s="88" t="s">
        <v>336</v>
      </c>
      <c r="C362" s="88" t="s">
        <v>308</v>
      </c>
      <c r="D362" s="89"/>
      <c r="E362" s="89">
        <v>1735764.36</v>
      </c>
      <c r="F362" s="89"/>
      <c r="G362" s="426">
        <v>1735764.36</v>
      </c>
      <c r="H362" s="590" t="s">
        <v>4681</v>
      </c>
      <c r="I362" s="91"/>
    </row>
    <row r="363" spans="1:10" x14ac:dyDescent="0.2">
      <c r="A363" s="473" t="s">
        <v>938</v>
      </c>
      <c r="B363" s="388" t="s">
        <v>953</v>
      </c>
      <c r="C363" s="388" t="s">
        <v>484</v>
      </c>
      <c r="E363" s="389">
        <v>300390.2</v>
      </c>
      <c r="G363" s="389">
        <v>300390.2</v>
      </c>
      <c r="H363" s="593" t="s">
        <v>1054</v>
      </c>
    </row>
    <row r="364" spans="1:10" x14ac:dyDescent="0.2">
      <c r="A364" s="461" t="s">
        <v>938</v>
      </c>
      <c r="B364" s="88" t="s">
        <v>953</v>
      </c>
      <c r="C364" s="88" t="s">
        <v>308</v>
      </c>
      <c r="D364" s="89"/>
      <c r="E364" s="89">
        <v>300390.2</v>
      </c>
      <c r="F364" s="89"/>
      <c r="G364" s="426">
        <v>300390.2</v>
      </c>
      <c r="H364" s="590" t="s">
        <v>967</v>
      </c>
      <c r="I364" s="91"/>
    </row>
    <row r="365" spans="1:10" x14ac:dyDescent="0.2">
      <c r="A365" s="473" t="s">
        <v>938</v>
      </c>
      <c r="B365" s="388" t="s">
        <v>4682</v>
      </c>
      <c r="C365" s="388" t="s">
        <v>484</v>
      </c>
      <c r="E365" s="389">
        <v>5589.6</v>
      </c>
      <c r="G365" s="389">
        <v>5589.6</v>
      </c>
      <c r="H365" s="593" t="s">
        <v>1054</v>
      </c>
    </row>
    <row r="366" spans="1:10" x14ac:dyDescent="0.2">
      <c r="A366" s="461" t="s">
        <v>938</v>
      </c>
      <c r="B366" s="88" t="s">
        <v>4682</v>
      </c>
      <c r="C366" s="88" t="s">
        <v>308</v>
      </c>
      <c r="D366" s="89"/>
      <c r="E366" s="89">
        <v>5589.6</v>
      </c>
      <c r="F366" s="89"/>
      <c r="G366" s="426">
        <v>5589.6</v>
      </c>
      <c r="H366" s="590" t="s">
        <v>4683</v>
      </c>
      <c r="I366" s="427">
        <f>G366+G364+G362</f>
        <v>2041744.1600000001</v>
      </c>
    </row>
    <row r="367" spans="1:10" x14ac:dyDescent="0.2">
      <c r="A367" s="473" t="s">
        <v>938</v>
      </c>
      <c r="B367" s="388" t="s">
        <v>853</v>
      </c>
      <c r="C367" s="388" t="s">
        <v>484</v>
      </c>
      <c r="E367" s="389">
        <v>137760.22</v>
      </c>
      <c r="G367" s="389">
        <v>137760.22</v>
      </c>
      <c r="H367" s="593" t="s">
        <v>1054</v>
      </c>
    </row>
    <row r="368" spans="1:10" x14ac:dyDescent="0.2">
      <c r="A368" s="461" t="s">
        <v>938</v>
      </c>
      <c r="B368" s="88" t="s">
        <v>853</v>
      </c>
      <c r="C368" s="88" t="s">
        <v>308</v>
      </c>
      <c r="D368" s="89"/>
      <c r="E368" s="89">
        <v>137760.22</v>
      </c>
      <c r="F368" s="89"/>
      <c r="G368" s="723">
        <v>137760.22</v>
      </c>
      <c r="H368" s="590" t="s">
        <v>970</v>
      </c>
      <c r="I368" s="91"/>
    </row>
    <row r="369" spans="1:9" x14ac:dyDescent="0.2">
      <c r="A369" s="473" t="s">
        <v>938</v>
      </c>
      <c r="B369" s="388" t="s">
        <v>4684</v>
      </c>
      <c r="C369" s="388" t="s">
        <v>307</v>
      </c>
      <c r="E369" s="389">
        <v>38206.71</v>
      </c>
      <c r="G369" s="389">
        <v>38206.71</v>
      </c>
      <c r="H369" s="593" t="s">
        <v>1040</v>
      </c>
    </row>
    <row r="370" spans="1:9" x14ac:dyDescent="0.2">
      <c r="A370" s="473" t="s">
        <v>938</v>
      </c>
      <c r="B370" s="388" t="s">
        <v>4684</v>
      </c>
      <c r="C370" s="388" t="s">
        <v>484</v>
      </c>
      <c r="E370" s="389">
        <v>45087.3</v>
      </c>
      <c r="G370" s="389">
        <v>45087.3</v>
      </c>
      <c r="H370" s="593" t="s">
        <v>1054</v>
      </c>
    </row>
    <row r="371" spans="1:9" x14ac:dyDescent="0.2">
      <c r="A371" s="461" t="s">
        <v>938</v>
      </c>
      <c r="B371" s="88" t="s">
        <v>4684</v>
      </c>
      <c r="C371" s="88" t="s">
        <v>308</v>
      </c>
      <c r="D371" s="89"/>
      <c r="E371" s="89">
        <v>83294.009999999995</v>
      </c>
      <c r="F371" s="89"/>
      <c r="G371" s="723">
        <v>83294.009999999995</v>
      </c>
      <c r="H371" s="590" t="s">
        <v>950</v>
      </c>
      <c r="I371" s="91"/>
    </row>
    <row r="372" spans="1:9" x14ac:dyDescent="0.2">
      <c r="A372" s="473" t="s">
        <v>938</v>
      </c>
      <c r="B372" s="388" t="s">
        <v>4685</v>
      </c>
      <c r="C372" s="388" t="s">
        <v>484</v>
      </c>
      <c r="E372" s="389">
        <v>82952.52</v>
      </c>
      <c r="G372" s="389">
        <v>82952.52</v>
      </c>
      <c r="H372" s="593" t="s">
        <v>1054</v>
      </c>
    </row>
    <row r="373" spans="1:9" x14ac:dyDescent="0.2">
      <c r="A373" s="461" t="s">
        <v>938</v>
      </c>
      <c r="B373" s="88" t="s">
        <v>4685</v>
      </c>
      <c r="C373" s="88" t="s">
        <v>308</v>
      </c>
      <c r="D373" s="89"/>
      <c r="E373" s="89">
        <v>82952.52</v>
      </c>
      <c r="F373" s="89"/>
      <c r="G373" s="723">
        <v>82952.52</v>
      </c>
      <c r="H373" s="590" t="s">
        <v>951</v>
      </c>
      <c r="I373" s="724">
        <f>G373+G371+G368</f>
        <v>304006.75</v>
      </c>
    </row>
    <row r="374" spans="1:9" x14ac:dyDescent="0.2">
      <c r="A374" s="473" t="s">
        <v>938</v>
      </c>
      <c r="B374" s="388" t="s">
        <v>971</v>
      </c>
      <c r="C374" s="388" t="s">
        <v>484</v>
      </c>
      <c r="E374" s="389">
        <v>185220</v>
      </c>
      <c r="G374" s="389">
        <v>185220</v>
      </c>
      <c r="H374" s="593" t="s">
        <v>1054</v>
      </c>
    </row>
    <row r="375" spans="1:9" x14ac:dyDescent="0.2">
      <c r="A375" s="461" t="s">
        <v>938</v>
      </c>
      <c r="B375" s="88" t="s">
        <v>971</v>
      </c>
      <c r="C375" s="88" t="s">
        <v>308</v>
      </c>
      <c r="D375" s="89"/>
      <c r="E375" s="89">
        <v>185220</v>
      </c>
      <c r="F375" s="89"/>
      <c r="G375" s="416">
        <v>185220</v>
      </c>
      <c r="H375" s="590" t="s">
        <v>4686</v>
      </c>
      <c r="I375" s="91"/>
    </row>
    <row r="376" spans="1:9" x14ac:dyDescent="0.2">
      <c r="A376" s="473" t="s">
        <v>938</v>
      </c>
      <c r="B376" s="388" t="s">
        <v>818</v>
      </c>
      <c r="C376" s="388" t="s">
        <v>484</v>
      </c>
      <c r="E376" s="389">
        <v>101800</v>
      </c>
      <c r="G376" s="389">
        <v>101800</v>
      </c>
      <c r="H376" s="593" t="s">
        <v>1054</v>
      </c>
    </row>
    <row r="377" spans="1:9" x14ac:dyDescent="0.2">
      <c r="A377" s="461" t="s">
        <v>938</v>
      </c>
      <c r="B377" s="88" t="s">
        <v>818</v>
      </c>
      <c r="C377" s="88" t="s">
        <v>308</v>
      </c>
      <c r="D377" s="89"/>
      <c r="E377" s="89">
        <v>101800</v>
      </c>
      <c r="F377" s="89"/>
      <c r="G377" s="416">
        <v>101800</v>
      </c>
      <c r="H377" s="590" t="s">
        <v>954</v>
      </c>
      <c r="I377" s="91"/>
    </row>
    <row r="378" spans="1:9" x14ac:dyDescent="0.2">
      <c r="A378" s="473" t="s">
        <v>938</v>
      </c>
      <c r="B378" s="388" t="s">
        <v>4687</v>
      </c>
      <c r="C378" s="388" t="s">
        <v>484</v>
      </c>
      <c r="E378" s="389">
        <v>63456</v>
      </c>
      <c r="G378" s="389">
        <v>63456</v>
      </c>
      <c r="H378" s="593" t="s">
        <v>1054</v>
      </c>
    </row>
    <row r="379" spans="1:9" x14ac:dyDescent="0.2">
      <c r="A379" s="461" t="s">
        <v>938</v>
      </c>
      <c r="B379" s="88" t="s">
        <v>4687</v>
      </c>
      <c r="C379" s="88" t="s">
        <v>308</v>
      </c>
      <c r="D379" s="89"/>
      <c r="E379" s="89">
        <v>63456</v>
      </c>
      <c r="F379" s="89"/>
      <c r="G379" s="416">
        <v>63456</v>
      </c>
      <c r="H379" s="590" t="s">
        <v>956</v>
      </c>
      <c r="I379" s="91"/>
    </row>
    <row r="380" spans="1:9" x14ac:dyDescent="0.2">
      <c r="A380" s="473" t="s">
        <v>938</v>
      </c>
      <c r="B380" s="388" t="s">
        <v>4688</v>
      </c>
      <c r="C380" s="388" t="s">
        <v>484</v>
      </c>
      <c r="E380" s="389">
        <v>288000</v>
      </c>
      <c r="G380" s="389">
        <v>288000</v>
      </c>
      <c r="H380" s="593" t="s">
        <v>1054</v>
      </c>
    </row>
    <row r="381" spans="1:9" x14ac:dyDescent="0.2">
      <c r="A381" s="461" t="s">
        <v>938</v>
      </c>
      <c r="B381" s="88" t="s">
        <v>4688</v>
      </c>
      <c r="C381" s="88" t="s">
        <v>308</v>
      </c>
      <c r="D381" s="89"/>
      <c r="E381" s="89">
        <v>288000</v>
      </c>
      <c r="F381" s="89"/>
      <c r="G381" s="416">
        <v>288000</v>
      </c>
      <c r="H381" s="590" t="s">
        <v>4689</v>
      </c>
      <c r="I381" s="91"/>
    </row>
    <row r="382" spans="1:9" x14ac:dyDescent="0.2">
      <c r="A382" s="473" t="s">
        <v>938</v>
      </c>
      <c r="B382" s="388" t="s">
        <v>828</v>
      </c>
      <c r="C382" s="388" t="s">
        <v>484</v>
      </c>
      <c r="E382" s="389">
        <v>213060</v>
      </c>
      <c r="G382" s="389">
        <v>213060</v>
      </c>
      <c r="H382" s="593" t="s">
        <v>1054</v>
      </c>
    </row>
    <row r="383" spans="1:9" x14ac:dyDescent="0.2">
      <c r="A383" s="461" t="s">
        <v>938</v>
      </c>
      <c r="B383" s="88" t="s">
        <v>828</v>
      </c>
      <c r="C383" s="88" t="s">
        <v>308</v>
      </c>
      <c r="D383" s="89"/>
      <c r="E383" s="89">
        <v>213060</v>
      </c>
      <c r="F383" s="89"/>
      <c r="G383" s="416">
        <v>213060</v>
      </c>
      <c r="H383" s="590" t="s">
        <v>961</v>
      </c>
      <c r="I383" s="91"/>
    </row>
    <row r="384" spans="1:9" x14ac:dyDescent="0.2">
      <c r="A384" s="473" t="s">
        <v>938</v>
      </c>
      <c r="B384" s="388" t="s">
        <v>4690</v>
      </c>
      <c r="C384" s="388" t="s">
        <v>484</v>
      </c>
      <c r="E384" s="389">
        <v>186004</v>
      </c>
      <c r="G384" s="389">
        <v>186004</v>
      </c>
      <c r="H384" s="593" t="s">
        <v>1054</v>
      </c>
    </row>
    <row r="385" spans="1:10" x14ac:dyDescent="0.2">
      <c r="A385" s="461" t="s">
        <v>938</v>
      </c>
      <c r="B385" s="88" t="s">
        <v>4690</v>
      </c>
      <c r="C385" s="88" t="s">
        <v>308</v>
      </c>
      <c r="D385" s="89"/>
      <c r="E385" s="89">
        <v>186004</v>
      </c>
      <c r="F385" s="89"/>
      <c r="G385" s="416">
        <v>186004</v>
      </c>
      <c r="H385" s="590" t="s">
        <v>962</v>
      </c>
      <c r="I385" s="91"/>
    </row>
    <row r="386" spans="1:10" x14ac:dyDescent="0.2">
      <c r="A386" s="473" t="s">
        <v>938</v>
      </c>
      <c r="B386" s="388" t="s">
        <v>4691</v>
      </c>
      <c r="C386" s="388" t="s">
        <v>484</v>
      </c>
      <c r="E386" s="389">
        <v>126500</v>
      </c>
      <c r="G386" s="389">
        <v>126500</v>
      </c>
      <c r="H386" s="593" t="s">
        <v>1054</v>
      </c>
    </row>
    <row r="387" spans="1:10" x14ac:dyDescent="0.2">
      <c r="A387" s="461" t="s">
        <v>938</v>
      </c>
      <c r="B387" s="88" t="s">
        <v>4691</v>
      </c>
      <c r="C387" s="88" t="s">
        <v>308</v>
      </c>
      <c r="D387" s="89"/>
      <c r="E387" s="89">
        <v>126500</v>
      </c>
      <c r="F387" s="89"/>
      <c r="G387" s="416">
        <v>126500</v>
      </c>
      <c r="H387" s="590" t="s">
        <v>963</v>
      </c>
      <c r="I387" s="417">
        <f>G387+G385+G383+G381+G379+G377+G375</f>
        <v>1164040</v>
      </c>
    </row>
    <row r="388" spans="1:10" x14ac:dyDescent="0.2">
      <c r="A388" s="473" t="s">
        <v>938</v>
      </c>
      <c r="B388" s="388" t="s">
        <v>4692</v>
      </c>
      <c r="C388" s="388" t="s">
        <v>947</v>
      </c>
      <c r="E388" s="389">
        <v>2303931</v>
      </c>
      <c r="G388" s="389">
        <v>2303931</v>
      </c>
      <c r="H388" s="593" t="s">
        <v>1093</v>
      </c>
    </row>
    <row r="389" spans="1:10" x14ac:dyDescent="0.2">
      <c r="A389" s="473" t="s">
        <v>938</v>
      </c>
      <c r="B389" s="388" t="s">
        <v>4692</v>
      </c>
      <c r="C389" s="388" t="s">
        <v>330</v>
      </c>
      <c r="E389" s="389">
        <v>16500</v>
      </c>
      <c r="G389" s="389">
        <v>16500</v>
      </c>
      <c r="H389" s="593" t="s">
        <v>1069</v>
      </c>
    </row>
    <row r="390" spans="1:10" x14ac:dyDescent="0.2">
      <c r="A390" s="473" t="s">
        <v>938</v>
      </c>
      <c r="B390" s="388" t="s">
        <v>4692</v>
      </c>
      <c r="C390" s="388" t="s">
        <v>332</v>
      </c>
      <c r="E390" s="389">
        <v>9500</v>
      </c>
      <c r="G390" s="389">
        <v>9500</v>
      </c>
      <c r="H390" s="593" t="s">
        <v>1050</v>
      </c>
    </row>
    <row r="391" spans="1:10" x14ac:dyDescent="0.2">
      <c r="A391" s="461" t="s">
        <v>938</v>
      </c>
      <c r="B391" s="88" t="s">
        <v>4692</v>
      </c>
      <c r="C391" s="88" t="s">
        <v>308</v>
      </c>
      <c r="D391" s="89"/>
      <c r="E391" s="89">
        <v>2329931</v>
      </c>
      <c r="F391" s="89"/>
      <c r="G391" s="419">
        <v>2329931</v>
      </c>
      <c r="H391" s="590" t="s">
        <v>4693</v>
      </c>
      <c r="I391" s="420">
        <f>G391</f>
        <v>2329931</v>
      </c>
    </row>
    <row r="392" spans="1:10" x14ac:dyDescent="0.2">
      <c r="A392" s="473" t="s">
        <v>938</v>
      </c>
      <c r="B392" s="388" t="s">
        <v>975</v>
      </c>
      <c r="C392" s="388" t="s">
        <v>484</v>
      </c>
      <c r="E392" s="389">
        <v>5318181</v>
      </c>
      <c r="G392" s="389">
        <v>5318181</v>
      </c>
      <c r="H392" s="593" t="s">
        <v>1054</v>
      </c>
    </row>
    <row r="393" spans="1:10" x14ac:dyDescent="0.2">
      <c r="A393" s="461" t="s">
        <v>938</v>
      </c>
      <c r="B393" s="88" t="s">
        <v>975</v>
      </c>
      <c r="C393" s="88" t="s">
        <v>308</v>
      </c>
      <c r="D393" s="89"/>
      <c r="E393" s="89">
        <v>5318181</v>
      </c>
      <c r="F393" s="89"/>
      <c r="G393" s="402">
        <v>5318181</v>
      </c>
      <c r="H393" s="590" t="s">
        <v>976</v>
      </c>
      <c r="I393" s="91"/>
    </row>
    <row r="394" spans="1:10" x14ac:dyDescent="0.2">
      <c r="A394" s="473" t="s">
        <v>938</v>
      </c>
      <c r="B394" s="388" t="s">
        <v>4694</v>
      </c>
      <c r="C394" s="388" t="s">
        <v>484</v>
      </c>
      <c r="E394" s="389">
        <v>-782648</v>
      </c>
      <c r="G394" s="389">
        <v>-782648</v>
      </c>
      <c r="H394" s="593" t="s">
        <v>1054</v>
      </c>
      <c r="J394" s="94">
        <f>G393+G397</f>
        <v>5538931</v>
      </c>
    </row>
    <row r="395" spans="1:10" x14ac:dyDescent="0.2">
      <c r="A395" s="461" t="s">
        <v>938</v>
      </c>
      <c r="B395" s="88" t="s">
        <v>4694</v>
      </c>
      <c r="C395" s="88" t="s">
        <v>308</v>
      </c>
      <c r="D395" s="89"/>
      <c r="E395" s="89">
        <v>-782648</v>
      </c>
      <c r="F395" s="89"/>
      <c r="G395" s="402">
        <v>-782648</v>
      </c>
      <c r="H395" s="590" t="s">
        <v>4695</v>
      </c>
      <c r="I395" s="91"/>
      <c r="J395" s="94">
        <f>G395+G403</f>
        <v>-843721</v>
      </c>
    </row>
    <row r="396" spans="1:10" x14ac:dyDescent="0.2">
      <c r="A396" s="473" t="s">
        <v>938</v>
      </c>
      <c r="B396" s="388" t="s">
        <v>977</v>
      </c>
      <c r="C396" s="388" t="s">
        <v>484</v>
      </c>
      <c r="E396" s="389">
        <v>220750</v>
      </c>
      <c r="G396" s="389">
        <v>220750</v>
      </c>
      <c r="H396" s="593" t="s">
        <v>1054</v>
      </c>
    </row>
    <row r="397" spans="1:10" x14ac:dyDescent="0.2">
      <c r="A397" s="461" t="s">
        <v>938</v>
      </c>
      <c r="B397" s="88" t="s">
        <v>977</v>
      </c>
      <c r="C397" s="88" t="s">
        <v>308</v>
      </c>
      <c r="D397" s="89"/>
      <c r="E397" s="89">
        <v>220750</v>
      </c>
      <c r="F397" s="89"/>
      <c r="G397" s="402">
        <v>220750</v>
      </c>
      <c r="H397" s="590" t="s">
        <v>978</v>
      </c>
      <c r="I397" s="91"/>
    </row>
    <row r="398" spans="1:10" x14ac:dyDescent="0.2">
      <c r="A398" s="473" t="s">
        <v>938</v>
      </c>
      <c r="B398" s="388" t="s">
        <v>981</v>
      </c>
      <c r="C398" s="388" t="s">
        <v>484</v>
      </c>
      <c r="E398" s="389">
        <v>1339048</v>
      </c>
      <c r="G398" s="389">
        <v>1339048</v>
      </c>
      <c r="H398" s="593" t="s">
        <v>1054</v>
      </c>
    </row>
    <row r="399" spans="1:10" x14ac:dyDescent="0.2">
      <c r="A399" s="461" t="s">
        <v>938</v>
      </c>
      <c r="B399" s="88" t="s">
        <v>981</v>
      </c>
      <c r="C399" s="88" t="s">
        <v>308</v>
      </c>
      <c r="D399" s="89"/>
      <c r="E399" s="89">
        <v>1339048</v>
      </c>
      <c r="F399" s="89"/>
      <c r="G399" s="571">
        <v>1339048</v>
      </c>
      <c r="H399" s="590" t="s">
        <v>982</v>
      </c>
      <c r="I399" s="91"/>
    </row>
    <row r="400" spans="1:10" x14ac:dyDescent="0.2">
      <c r="A400" s="473" t="s">
        <v>938</v>
      </c>
      <c r="B400" s="388" t="s">
        <v>983</v>
      </c>
      <c r="C400" s="388" t="s">
        <v>484</v>
      </c>
      <c r="E400" s="389">
        <v>526608</v>
      </c>
      <c r="G400" s="389">
        <v>526608</v>
      </c>
      <c r="H400" s="593" t="s">
        <v>1054</v>
      </c>
    </row>
    <row r="401" spans="1:10" x14ac:dyDescent="0.2">
      <c r="A401" s="461" t="s">
        <v>938</v>
      </c>
      <c r="B401" s="88" t="s">
        <v>983</v>
      </c>
      <c r="C401" s="88" t="s">
        <v>308</v>
      </c>
      <c r="D401" s="89"/>
      <c r="E401" s="89">
        <v>526608</v>
      </c>
      <c r="F401" s="89"/>
      <c r="G401" s="571">
        <v>526608</v>
      </c>
      <c r="H401" s="590" t="s">
        <v>984</v>
      </c>
      <c r="I401" s="136">
        <f>G399+G401</f>
        <v>1865656</v>
      </c>
    </row>
    <row r="402" spans="1:10" x14ac:dyDescent="0.2">
      <c r="A402" s="473" t="s">
        <v>938</v>
      </c>
      <c r="B402" s="388" t="s">
        <v>4696</v>
      </c>
      <c r="C402" s="388" t="s">
        <v>484</v>
      </c>
      <c r="E402" s="389">
        <v>-61073</v>
      </c>
      <c r="G402" s="389">
        <v>-61073</v>
      </c>
      <c r="H402" s="593" t="s">
        <v>1054</v>
      </c>
    </row>
    <row r="403" spans="1:10" x14ac:dyDescent="0.2">
      <c r="A403" s="461" t="s">
        <v>938</v>
      </c>
      <c r="B403" s="88" t="s">
        <v>4696</v>
      </c>
      <c r="C403" s="88" t="s">
        <v>308</v>
      </c>
      <c r="D403" s="89"/>
      <c r="E403" s="89">
        <v>-61073</v>
      </c>
      <c r="F403" s="89"/>
      <c r="G403" s="571">
        <v>-61073</v>
      </c>
      <c r="H403" s="590" t="s">
        <v>4697</v>
      </c>
      <c r="I403" s="91"/>
    </row>
    <row r="404" spans="1:10" x14ac:dyDescent="0.2">
      <c r="A404" s="473" t="s">
        <v>938</v>
      </c>
      <c r="B404" s="388" t="s">
        <v>985</v>
      </c>
      <c r="C404" s="388" t="s">
        <v>484</v>
      </c>
      <c r="E404" s="389">
        <v>104066.2</v>
      </c>
      <c r="G404" s="389">
        <v>104066.2</v>
      </c>
      <c r="H404" s="593" t="s">
        <v>1054</v>
      </c>
    </row>
    <row r="405" spans="1:10" x14ac:dyDescent="0.2">
      <c r="A405" s="461" t="s">
        <v>938</v>
      </c>
      <c r="B405" s="88" t="s">
        <v>985</v>
      </c>
      <c r="C405" s="88" t="s">
        <v>308</v>
      </c>
      <c r="D405" s="89"/>
      <c r="E405" s="89">
        <v>104066.2</v>
      </c>
      <c r="F405" s="89"/>
      <c r="G405" s="563">
        <v>104066.2</v>
      </c>
      <c r="H405" s="590" t="s">
        <v>469</v>
      </c>
      <c r="I405" s="91"/>
    </row>
    <row r="406" spans="1:10" x14ac:dyDescent="0.2">
      <c r="A406" s="473" t="s">
        <v>938</v>
      </c>
      <c r="B406" s="388" t="s">
        <v>470</v>
      </c>
      <c r="C406" s="388" t="s">
        <v>484</v>
      </c>
      <c r="E406" s="389">
        <v>12067.2</v>
      </c>
      <c r="G406" s="389">
        <v>12067.2</v>
      </c>
      <c r="H406" s="593" t="s">
        <v>1054</v>
      </c>
    </row>
    <row r="407" spans="1:10" x14ac:dyDescent="0.2">
      <c r="A407" s="461" t="s">
        <v>938</v>
      </c>
      <c r="B407" s="88" t="s">
        <v>470</v>
      </c>
      <c r="C407" s="88" t="s">
        <v>308</v>
      </c>
      <c r="D407" s="89"/>
      <c r="E407" s="89">
        <v>12067.2</v>
      </c>
      <c r="F407" s="89"/>
      <c r="G407" s="563">
        <v>12067.2</v>
      </c>
      <c r="H407" s="590" t="s">
        <v>471</v>
      </c>
      <c r="I407" s="91"/>
    </row>
    <row r="408" spans="1:10" x14ac:dyDescent="0.2">
      <c r="A408" s="473" t="s">
        <v>938</v>
      </c>
      <c r="B408" s="388" t="s">
        <v>472</v>
      </c>
      <c r="C408" s="388" t="s">
        <v>484</v>
      </c>
      <c r="E408" s="389">
        <v>70800</v>
      </c>
      <c r="G408" s="389">
        <v>70800</v>
      </c>
      <c r="H408" s="593" t="s">
        <v>1054</v>
      </c>
    </row>
    <row r="409" spans="1:10" x14ac:dyDescent="0.2">
      <c r="A409" s="461" t="s">
        <v>938</v>
      </c>
      <c r="B409" s="88" t="s">
        <v>472</v>
      </c>
      <c r="C409" s="88" t="s">
        <v>308</v>
      </c>
      <c r="D409" s="89"/>
      <c r="E409" s="89">
        <v>70800</v>
      </c>
      <c r="F409" s="89"/>
      <c r="G409" s="563">
        <v>70800</v>
      </c>
      <c r="H409" s="590" t="s">
        <v>473</v>
      </c>
      <c r="I409" s="722">
        <f>G415+G413+G411+G409+G407+G405</f>
        <v>531198.19999999995</v>
      </c>
      <c r="J409" s="94">
        <f>G405+G407+G409+G413+G415</f>
        <v>319772.40000000002</v>
      </c>
    </row>
    <row r="410" spans="1:10" x14ac:dyDescent="0.2">
      <c r="A410" s="473" t="s">
        <v>938</v>
      </c>
      <c r="B410" s="388" t="s">
        <v>474</v>
      </c>
      <c r="C410" s="388" t="s">
        <v>484</v>
      </c>
      <c r="E410" s="389">
        <v>211425.8</v>
      </c>
      <c r="G410" s="389">
        <v>211425.8</v>
      </c>
      <c r="H410" s="593" t="s">
        <v>1054</v>
      </c>
    </row>
    <row r="411" spans="1:10" x14ac:dyDescent="0.2">
      <c r="A411" s="461" t="s">
        <v>938</v>
      </c>
      <c r="B411" s="88" t="s">
        <v>474</v>
      </c>
      <c r="C411" s="88" t="s">
        <v>308</v>
      </c>
      <c r="D411" s="89"/>
      <c r="E411" s="89">
        <v>211425.8</v>
      </c>
      <c r="F411" s="89"/>
      <c r="G411" s="563">
        <v>211425.8</v>
      </c>
      <c r="H411" s="590" t="s">
        <v>475</v>
      </c>
      <c r="I411" s="717">
        <f>G399+G401+G403</f>
        <v>1804583</v>
      </c>
      <c r="J411" s="94"/>
    </row>
    <row r="412" spans="1:10" x14ac:dyDescent="0.2">
      <c r="A412" s="473" t="s">
        <v>938</v>
      </c>
      <c r="B412" s="388" t="s">
        <v>476</v>
      </c>
      <c r="C412" s="388" t="s">
        <v>484</v>
      </c>
      <c r="E412" s="389">
        <v>14801</v>
      </c>
      <c r="G412" s="389">
        <v>14801</v>
      </c>
      <c r="H412" s="593" t="s">
        <v>1054</v>
      </c>
    </row>
    <row r="413" spans="1:10" x14ac:dyDescent="0.2">
      <c r="A413" s="461" t="s">
        <v>938</v>
      </c>
      <c r="B413" s="88" t="s">
        <v>476</v>
      </c>
      <c r="C413" s="88" t="s">
        <v>308</v>
      </c>
      <c r="D413" s="89"/>
      <c r="E413" s="89">
        <v>14801</v>
      </c>
      <c r="F413" s="89"/>
      <c r="G413" s="563">
        <v>14801</v>
      </c>
      <c r="H413" s="590" t="s">
        <v>477</v>
      </c>
      <c r="I413" s="404">
        <f>G393+G395+G397</f>
        <v>4756283</v>
      </c>
      <c r="J413" s="94">
        <f>G393+G397</f>
        <v>5538931</v>
      </c>
    </row>
    <row r="414" spans="1:10" x14ac:dyDescent="0.2">
      <c r="A414" s="473" t="s">
        <v>938</v>
      </c>
      <c r="B414" s="388" t="s">
        <v>478</v>
      </c>
      <c r="C414" s="388" t="s">
        <v>484</v>
      </c>
      <c r="E414" s="389">
        <v>118038</v>
      </c>
      <c r="G414" s="389">
        <v>118038</v>
      </c>
      <c r="H414" s="593" t="s">
        <v>1054</v>
      </c>
    </row>
    <row r="415" spans="1:10" x14ac:dyDescent="0.2">
      <c r="A415" s="461" t="s">
        <v>938</v>
      </c>
      <c r="B415" s="88" t="s">
        <v>478</v>
      </c>
      <c r="C415" s="88" t="s">
        <v>308</v>
      </c>
      <c r="D415" s="89"/>
      <c r="E415" s="89">
        <v>118038</v>
      </c>
      <c r="F415" s="89"/>
      <c r="G415" s="563">
        <v>118038</v>
      </c>
      <c r="H415" s="590" t="s">
        <v>479</v>
      </c>
      <c r="I415" s="91"/>
    </row>
    <row r="416" spans="1:10" ht="13.5" thickBot="1" x14ac:dyDescent="0.25">
      <c r="A416" s="463" t="s">
        <v>938</v>
      </c>
      <c r="B416" s="464" t="s">
        <v>343</v>
      </c>
      <c r="C416" s="464" t="s">
        <v>308</v>
      </c>
      <c r="D416" s="465"/>
      <c r="E416" s="465">
        <v>16596377.17</v>
      </c>
      <c r="F416" s="465"/>
      <c r="G416" s="465">
        <v>16596377.17</v>
      </c>
      <c r="H416" s="591" t="s">
        <v>486</v>
      </c>
      <c r="I416" s="91"/>
    </row>
    <row r="417" spans="1:9" x14ac:dyDescent="0.2">
      <c r="A417" s="388" t="s">
        <v>487</v>
      </c>
      <c r="B417" s="388" t="s">
        <v>307</v>
      </c>
      <c r="C417" s="388" t="s">
        <v>484</v>
      </c>
      <c r="E417" s="389">
        <f>118217.34-150</f>
        <v>118067.34</v>
      </c>
      <c r="G417" s="389">
        <v>118067.34</v>
      </c>
      <c r="H417" s="390" t="s">
        <v>1054</v>
      </c>
    </row>
    <row r="418" spans="1:9" x14ac:dyDescent="0.2">
      <c r="A418" s="88" t="s">
        <v>487</v>
      </c>
      <c r="B418" s="88" t="s">
        <v>307</v>
      </c>
      <c r="C418" s="88" t="s">
        <v>308</v>
      </c>
      <c r="D418" s="89"/>
      <c r="E418" s="89">
        <f>E417</f>
        <v>118067.34</v>
      </c>
      <c r="F418" s="89"/>
      <c r="G418" s="89">
        <v>118067.34</v>
      </c>
      <c r="H418" s="90" t="s">
        <v>488</v>
      </c>
      <c r="I418" s="91"/>
    </row>
    <row r="419" spans="1:9" x14ac:dyDescent="0.2">
      <c r="A419" s="388" t="s">
        <v>487</v>
      </c>
      <c r="B419" s="388" t="s">
        <v>364</v>
      </c>
      <c r="C419" s="388" t="s">
        <v>484</v>
      </c>
      <c r="E419" s="389">
        <v>66921.59</v>
      </c>
      <c r="G419" s="389">
        <v>66921.59</v>
      </c>
      <c r="H419" s="390" t="s">
        <v>1054</v>
      </c>
    </row>
    <row r="420" spans="1:9" x14ac:dyDescent="0.2">
      <c r="A420" s="88" t="s">
        <v>487</v>
      </c>
      <c r="B420" s="88" t="s">
        <v>364</v>
      </c>
      <c r="C420" s="88" t="s">
        <v>308</v>
      </c>
      <c r="D420" s="89"/>
      <c r="E420" s="89">
        <v>66921.59</v>
      </c>
      <c r="F420" s="89"/>
      <c r="G420" s="89">
        <v>66921.59</v>
      </c>
      <c r="H420" s="90" t="s">
        <v>1301</v>
      </c>
      <c r="I420" s="91"/>
    </row>
    <row r="421" spans="1:9" x14ac:dyDescent="0.2">
      <c r="A421" s="388" t="s">
        <v>487</v>
      </c>
      <c r="B421" s="388" t="s">
        <v>309</v>
      </c>
      <c r="C421" s="388" t="s">
        <v>484</v>
      </c>
      <c r="E421" s="389">
        <v>121510.56</v>
      </c>
      <c r="G421" s="389">
        <v>121510.56</v>
      </c>
      <c r="H421" s="390" t="s">
        <v>1054</v>
      </c>
    </row>
    <row r="422" spans="1:9" x14ac:dyDescent="0.2">
      <c r="A422" s="88" t="s">
        <v>487</v>
      </c>
      <c r="B422" s="88" t="s">
        <v>309</v>
      </c>
      <c r="C422" s="88" t="s">
        <v>308</v>
      </c>
      <c r="D422" s="89"/>
      <c r="E422" s="89">
        <v>121510.56</v>
      </c>
      <c r="F422" s="89"/>
      <c r="G422" s="89">
        <v>121510.56</v>
      </c>
      <c r="H422" s="90" t="s">
        <v>1302</v>
      </c>
      <c r="I422" s="91"/>
    </row>
    <row r="423" spans="1:9" x14ac:dyDescent="0.2">
      <c r="A423" s="388" t="s">
        <v>487</v>
      </c>
      <c r="B423" s="388" t="s">
        <v>315</v>
      </c>
      <c r="C423" s="388" t="s">
        <v>484</v>
      </c>
      <c r="E423" s="389">
        <v>6</v>
      </c>
      <c r="G423" s="389">
        <v>6</v>
      </c>
      <c r="H423" s="390" t="s">
        <v>1054</v>
      </c>
    </row>
    <row r="424" spans="1:9" x14ac:dyDescent="0.2">
      <c r="A424" s="88" t="s">
        <v>487</v>
      </c>
      <c r="B424" s="88" t="s">
        <v>315</v>
      </c>
      <c r="C424" s="88" t="s">
        <v>308</v>
      </c>
      <c r="D424" s="89"/>
      <c r="E424" s="89">
        <v>6</v>
      </c>
      <c r="F424" s="89"/>
      <c r="G424" s="89">
        <v>6</v>
      </c>
      <c r="H424" s="90" t="s">
        <v>1303</v>
      </c>
      <c r="I424" s="91"/>
    </row>
    <row r="425" spans="1:9" x14ac:dyDescent="0.2">
      <c r="A425" s="388" t="s">
        <v>487</v>
      </c>
      <c r="B425" s="388" t="s">
        <v>319</v>
      </c>
      <c r="C425" s="388" t="s">
        <v>484</v>
      </c>
      <c r="E425" s="389">
        <v>8585.61</v>
      </c>
      <c r="G425" s="389">
        <v>8585.61</v>
      </c>
      <c r="H425" s="390" t="s">
        <v>1054</v>
      </c>
    </row>
    <row r="426" spans="1:9" x14ac:dyDescent="0.2">
      <c r="A426" s="88" t="s">
        <v>487</v>
      </c>
      <c r="B426" s="88" t="s">
        <v>319</v>
      </c>
      <c r="C426" s="88" t="s">
        <v>308</v>
      </c>
      <c r="D426" s="89"/>
      <c r="E426" s="89">
        <v>8585.61</v>
      </c>
      <c r="F426" s="89"/>
      <c r="G426" s="89">
        <v>8585.61</v>
      </c>
      <c r="H426" s="90" t="s">
        <v>489</v>
      </c>
      <c r="I426" s="91"/>
    </row>
    <row r="427" spans="1:9" x14ac:dyDescent="0.2">
      <c r="A427" s="388" t="s">
        <v>487</v>
      </c>
      <c r="B427" s="388" t="s">
        <v>822</v>
      </c>
      <c r="C427" s="388" t="s">
        <v>307</v>
      </c>
      <c r="E427" s="389">
        <v>6749.24</v>
      </c>
      <c r="G427" s="389">
        <v>6749.24</v>
      </c>
      <c r="H427" s="390" t="s">
        <v>1040</v>
      </c>
    </row>
    <row r="428" spans="1:9" x14ac:dyDescent="0.2">
      <c r="A428" s="388" t="s">
        <v>487</v>
      </c>
      <c r="B428" s="388" t="s">
        <v>822</v>
      </c>
      <c r="C428" s="388" t="s">
        <v>319</v>
      </c>
      <c r="E428" s="389">
        <v>8627.4</v>
      </c>
      <c r="G428" s="389">
        <v>8627.4</v>
      </c>
      <c r="H428" s="390" t="s">
        <v>1055</v>
      </c>
    </row>
    <row r="429" spans="1:9" x14ac:dyDescent="0.2">
      <c r="A429" s="388" t="s">
        <v>487</v>
      </c>
      <c r="B429" s="388" t="s">
        <v>822</v>
      </c>
      <c r="C429" s="388" t="s">
        <v>883</v>
      </c>
      <c r="E429" s="389">
        <v>214.53</v>
      </c>
      <c r="G429" s="389">
        <v>214.53</v>
      </c>
      <c r="H429" s="390" t="s">
        <v>1041</v>
      </c>
    </row>
    <row r="430" spans="1:9" x14ac:dyDescent="0.2">
      <c r="A430" s="388" t="s">
        <v>487</v>
      </c>
      <c r="B430" s="388" t="s">
        <v>822</v>
      </c>
      <c r="C430" s="388" t="s">
        <v>859</v>
      </c>
      <c r="E430" s="389">
        <v>4706.3900000000003</v>
      </c>
      <c r="G430" s="389">
        <v>4706.3900000000003</v>
      </c>
      <c r="H430" s="390" t="s">
        <v>1046</v>
      </c>
    </row>
    <row r="431" spans="1:9" x14ac:dyDescent="0.2">
      <c r="A431" s="388" t="s">
        <v>487</v>
      </c>
      <c r="B431" s="388" t="s">
        <v>822</v>
      </c>
      <c r="C431" s="388" t="s">
        <v>484</v>
      </c>
      <c r="E431" s="389">
        <v>53851.33</v>
      </c>
      <c r="G431" s="389">
        <v>53851.33</v>
      </c>
      <c r="H431" s="390" t="s">
        <v>1054</v>
      </c>
    </row>
    <row r="432" spans="1:9" x14ac:dyDescent="0.2">
      <c r="A432" s="88" t="s">
        <v>487</v>
      </c>
      <c r="B432" s="88" t="s">
        <v>822</v>
      </c>
      <c r="C432" s="88" t="s">
        <v>308</v>
      </c>
      <c r="D432" s="89"/>
      <c r="E432" s="89">
        <v>74148.89</v>
      </c>
      <c r="F432" s="89"/>
      <c r="G432" s="89">
        <v>74148.89</v>
      </c>
      <c r="H432" s="90" t="s">
        <v>490</v>
      </c>
      <c r="I432" s="91"/>
    </row>
    <row r="433" spans="1:9" x14ac:dyDescent="0.2">
      <c r="A433" s="88" t="s">
        <v>487</v>
      </c>
      <c r="B433" s="88" t="s">
        <v>343</v>
      </c>
      <c r="C433" s="88" t="s">
        <v>308</v>
      </c>
      <c r="D433" s="89"/>
      <c r="E433" s="89">
        <f>389389.99-150</f>
        <v>389239.99</v>
      </c>
      <c r="F433" s="89"/>
      <c r="G433" s="89">
        <v>389239.99</v>
      </c>
      <c r="H433" s="90" t="s">
        <v>491</v>
      </c>
      <c r="I433" s="91"/>
    </row>
    <row r="434" spans="1:9" x14ac:dyDescent="0.2">
      <c r="A434" s="388" t="s">
        <v>492</v>
      </c>
      <c r="B434" s="388" t="s">
        <v>307</v>
      </c>
      <c r="C434" s="388" t="s">
        <v>484</v>
      </c>
      <c r="E434" s="389">
        <v>140196.70000000001</v>
      </c>
      <c r="G434" s="389">
        <v>140196.70000000001</v>
      </c>
      <c r="H434" s="390" t="s">
        <v>1054</v>
      </c>
    </row>
    <row r="435" spans="1:9" x14ac:dyDescent="0.2">
      <c r="A435" s="88" t="s">
        <v>492</v>
      </c>
      <c r="B435" s="88" t="s">
        <v>307</v>
      </c>
      <c r="C435" s="88" t="s">
        <v>308</v>
      </c>
      <c r="D435" s="89"/>
      <c r="E435" s="89">
        <v>140196.70000000001</v>
      </c>
      <c r="F435" s="89"/>
      <c r="G435" s="89">
        <v>140196.70000000001</v>
      </c>
      <c r="H435" s="90" t="s">
        <v>4698</v>
      </c>
      <c r="I435" s="91"/>
    </row>
    <row r="436" spans="1:9" x14ac:dyDescent="0.2">
      <c r="A436" s="388" t="s">
        <v>492</v>
      </c>
      <c r="B436" s="388" t="s">
        <v>319</v>
      </c>
      <c r="C436" s="388" t="s">
        <v>484</v>
      </c>
      <c r="E436" s="389">
        <v>13480</v>
      </c>
      <c r="G436" s="389">
        <v>13480</v>
      </c>
      <c r="H436" s="390" t="s">
        <v>1054</v>
      </c>
    </row>
    <row r="437" spans="1:9" x14ac:dyDescent="0.2">
      <c r="A437" s="88" t="s">
        <v>492</v>
      </c>
      <c r="B437" s="88" t="s">
        <v>319</v>
      </c>
      <c r="C437" s="88" t="s">
        <v>308</v>
      </c>
      <c r="D437" s="89"/>
      <c r="E437" s="89">
        <v>13480</v>
      </c>
      <c r="F437" s="89"/>
      <c r="G437" s="89">
        <v>13480</v>
      </c>
      <c r="H437" s="90" t="s">
        <v>4699</v>
      </c>
      <c r="I437" s="91"/>
    </row>
    <row r="438" spans="1:9" x14ac:dyDescent="0.2">
      <c r="A438" s="88" t="s">
        <v>492</v>
      </c>
      <c r="B438" s="88" t="s">
        <v>343</v>
      </c>
      <c r="C438" s="88" t="s">
        <v>308</v>
      </c>
      <c r="D438" s="89"/>
      <c r="E438" s="89">
        <v>153676.70000000001</v>
      </c>
      <c r="F438" s="89"/>
      <c r="G438" s="89">
        <v>153676.70000000001</v>
      </c>
      <c r="H438" s="90" t="s">
        <v>495</v>
      </c>
      <c r="I438" s="91"/>
    </row>
    <row r="439" spans="1:9" x14ac:dyDescent="0.2">
      <c r="A439" s="388" t="s">
        <v>496</v>
      </c>
      <c r="B439" s="388" t="s">
        <v>307</v>
      </c>
      <c r="C439" s="388" t="s">
        <v>484</v>
      </c>
      <c r="E439" s="389">
        <v>749.6</v>
      </c>
      <c r="G439" s="389">
        <v>749.6</v>
      </c>
      <c r="H439" s="390" t="s">
        <v>1054</v>
      </c>
    </row>
    <row r="440" spans="1:9" x14ac:dyDescent="0.2">
      <c r="A440" s="88" t="s">
        <v>496</v>
      </c>
      <c r="B440" s="88" t="s">
        <v>307</v>
      </c>
      <c r="C440" s="88" t="s">
        <v>308</v>
      </c>
      <c r="D440" s="89"/>
      <c r="E440" s="89">
        <v>749.6</v>
      </c>
      <c r="F440" s="89"/>
      <c r="G440" s="89">
        <v>749.6</v>
      </c>
      <c r="H440" s="90" t="s">
        <v>497</v>
      </c>
      <c r="I440" s="91"/>
    </row>
    <row r="441" spans="1:9" x14ac:dyDescent="0.2">
      <c r="A441" s="388" t="s">
        <v>496</v>
      </c>
      <c r="B441" s="388" t="s">
        <v>319</v>
      </c>
      <c r="C441" s="388" t="s">
        <v>484</v>
      </c>
      <c r="E441" s="389">
        <v>267323.99</v>
      </c>
      <c r="G441" s="389">
        <v>267323.99</v>
      </c>
      <c r="H441" s="390" t="s">
        <v>1054</v>
      </c>
    </row>
    <row r="442" spans="1:9" x14ac:dyDescent="0.2">
      <c r="A442" s="88" t="s">
        <v>496</v>
      </c>
      <c r="B442" s="88" t="s">
        <v>319</v>
      </c>
      <c r="C442" s="88" t="s">
        <v>308</v>
      </c>
      <c r="D442" s="89"/>
      <c r="E442" s="89">
        <v>267323.99</v>
      </c>
      <c r="F442" s="89"/>
      <c r="G442" s="89">
        <v>267323.99</v>
      </c>
      <c r="H442" s="90" t="s">
        <v>1304</v>
      </c>
      <c r="I442" s="91"/>
    </row>
    <row r="443" spans="1:9" x14ac:dyDescent="0.2">
      <c r="A443" s="88" t="s">
        <v>496</v>
      </c>
      <c r="B443" s="88" t="s">
        <v>343</v>
      </c>
      <c r="C443" s="88" t="s">
        <v>308</v>
      </c>
      <c r="D443" s="89"/>
      <c r="E443" s="89">
        <v>268073.59000000003</v>
      </c>
      <c r="F443" s="89"/>
      <c r="G443" s="89">
        <v>268073.59000000003</v>
      </c>
      <c r="H443" s="90" t="s">
        <v>497</v>
      </c>
      <c r="I443" s="91"/>
    </row>
    <row r="444" spans="1:9" x14ac:dyDescent="0.2">
      <c r="A444" s="388" t="s">
        <v>499</v>
      </c>
      <c r="B444" s="388" t="s">
        <v>315</v>
      </c>
      <c r="C444" s="388" t="s">
        <v>484</v>
      </c>
      <c r="E444" s="389">
        <v>386</v>
      </c>
      <c r="G444" s="389">
        <v>386</v>
      </c>
      <c r="H444" s="390" t="s">
        <v>1054</v>
      </c>
    </row>
    <row r="445" spans="1:9" x14ac:dyDescent="0.2">
      <c r="A445" s="88" t="s">
        <v>499</v>
      </c>
      <c r="B445" s="88" t="s">
        <v>315</v>
      </c>
      <c r="C445" s="88" t="s">
        <v>308</v>
      </c>
      <c r="D445" s="89"/>
      <c r="E445" s="89">
        <v>386</v>
      </c>
      <c r="F445" s="89"/>
      <c r="G445" s="89">
        <v>386</v>
      </c>
      <c r="H445" s="90" t="s">
        <v>1307</v>
      </c>
      <c r="I445" s="91"/>
    </row>
    <row r="446" spans="1:9" x14ac:dyDescent="0.2">
      <c r="A446" s="388" t="s">
        <v>499</v>
      </c>
      <c r="B446" s="388" t="s">
        <v>319</v>
      </c>
      <c r="C446" s="388" t="s">
        <v>484</v>
      </c>
      <c r="E446" s="389">
        <v>105000</v>
      </c>
      <c r="G446" s="389">
        <v>105000</v>
      </c>
      <c r="H446" s="390" t="s">
        <v>1054</v>
      </c>
    </row>
    <row r="447" spans="1:9" x14ac:dyDescent="0.2">
      <c r="A447" s="88" t="s">
        <v>499</v>
      </c>
      <c r="B447" s="88" t="s">
        <v>319</v>
      </c>
      <c r="C447" s="88" t="s">
        <v>308</v>
      </c>
      <c r="D447" s="89"/>
      <c r="E447" s="89">
        <v>105000</v>
      </c>
      <c r="F447" s="89"/>
      <c r="G447" s="89">
        <v>105000</v>
      </c>
      <c r="H447" s="90" t="s">
        <v>500</v>
      </c>
      <c r="I447" s="91"/>
    </row>
    <row r="448" spans="1:9" x14ac:dyDescent="0.2">
      <c r="A448" s="88" t="s">
        <v>499</v>
      </c>
      <c r="B448" s="88" t="s">
        <v>343</v>
      </c>
      <c r="C448" s="88" t="s">
        <v>308</v>
      </c>
      <c r="D448" s="89"/>
      <c r="E448" s="89">
        <v>105386</v>
      </c>
      <c r="F448" s="89"/>
      <c r="G448" s="89">
        <v>105386</v>
      </c>
      <c r="H448" s="90" t="s">
        <v>276</v>
      </c>
      <c r="I448" s="91"/>
    </row>
    <row r="449" spans="1:9" x14ac:dyDescent="0.2">
      <c r="A449" s="388" t="s">
        <v>501</v>
      </c>
      <c r="B449" s="388" t="s">
        <v>315</v>
      </c>
      <c r="C449" s="388" t="s">
        <v>484</v>
      </c>
      <c r="E449" s="389">
        <v>3706300</v>
      </c>
      <c r="G449" s="389">
        <v>3706300</v>
      </c>
      <c r="H449" s="390" t="s">
        <v>1054</v>
      </c>
    </row>
    <row r="450" spans="1:9" x14ac:dyDescent="0.2">
      <c r="A450" s="88" t="s">
        <v>501</v>
      </c>
      <c r="B450" s="88" t="s">
        <v>315</v>
      </c>
      <c r="C450" s="88" t="s">
        <v>308</v>
      </c>
      <c r="D450" s="89"/>
      <c r="E450" s="89">
        <v>3706300</v>
      </c>
      <c r="F450" s="89"/>
      <c r="G450" s="89">
        <v>3706300</v>
      </c>
      <c r="H450" s="90" t="s">
        <v>502</v>
      </c>
      <c r="I450" s="91"/>
    </row>
    <row r="451" spans="1:9" x14ac:dyDescent="0.2">
      <c r="A451" s="88" t="s">
        <v>501</v>
      </c>
      <c r="B451" s="88" t="s">
        <v>343</v>
      </c>
      <c r="C451" s="88" t="s">
        <v>308</v>
      </c>
      <c r="D451" s="89"/>
      <c r="E451" s="89">
        <v>3706300</v>
      </c>
      <c r="F451" s="89"/>
      <c r="G451" s="89">
        <v>3706300</v>
      </c>
      <c r="H451" s="90" t="s">
        <v>503</v>
      </c>
      <c r="I451" s="91"/>
    </row>
    <row r="452" spans="1:9" x14ac:dyDescent="0.2">
      <c r="A452" s="388" t="s">
        <v>504</v>
      </c>
      <c r="B452" s="388" t="s">
        <v>315</v>
      </c>
      <c r="C452" s="388" t="s">
        <v>484</v>
      </c>
      <c r="E452" s="389">
        <v>167600</v>
      </c>
      <c r="G452" s="389">
        <v>167600</v>
      </c>
      <c r="H452" s="390" t="s">
        <v>1054</v>
      </c>
    </row>
    <row r="453" spans="1:9" x14ac:dyDescent="0.2">
      <c r="A453" s="88" t="s">
        <v>504</v>
      </c>
      <c r="B453" s="88" t="s">
        <v>315</v>
      </c>
      <c r="C453" s="88" t="s">
        <v>308</v>
      </c>
      <c r="D453" s="89"/>
      <c r="E453" s="89">
        <v>167600</v>
      </c>
      <c r="F453" s="89"/>
      <c r="G453" s="89">
        <v>167600</v>
      </c>
      <c r="H453" s="90" t="s">
        <v>4700</v>
      </c>
      <c r="I453" s="91"/>
    </row>
    <row r="454" spans="1:9" x14ac:dyDescent="0.2">
      <c r="A454" s="388" t="s">
        <v>504</v>
      </c>
      <c r="B454" s="388" t="s">
        <v>319</v>
      </c>
      <c r="C454" s="388" t="s">
        <v>484</v>
      </c>
      <c r="E454" s="389">
        <v>1990</v>
      </c>
      <c r="G454" s="389">
        <v>1990</v>
      </c>
      <c r="H454" s="390" t="s">
        <v>1054</v>
      </c>
    </row>
    <row r="455" spans="1:9" x14ac:dyDescent="0.2">
      <c r="A455" s="88" t="s">
        <v>504</v>
      </c>
      <c r="B455" s="88" t="s">
        <v>319</v>
      </c>
      <c r="C455" s="88" t="s">
        <v>308</v>
      </c>
      <c r="D455" s="89"/>
      <c r="E455" s="89">
        <v>1990</v>
      </c>
      <c r="F455" s="89"/>
      <c r="G455" s="89">
        <v>1990</v>
      </c>
      <c r="H455" s="90" t="s">
        <v>848</v>
      </c>
      <c r="I455" s="91"/>
    </row>
    <row r="456" spans="1:9" x14ac:dyDescent="0.2">
      <c r="A456" s="88" t="s">
        <v>504</v>
      </c>
      <c r="B456" s="88" t="s">
        <v>343</v>
      </c>
      <c r="C456" s="88" t="s">
        <v>308</v>
      </c>
      <c r="D456" s="89"/>
      <c r="E456" s="89">
        <v>169590</v>
      </c>
      <c r="F456" s="89"/>
      <c r="G456" s="89">
        <v>169590</v>
      </c>
      <c r="H456" s="90" t="s">
        <v>505</v>
      </c>
      <c r="I456" s="91"/>
    </row>
    <row r="457" spans="1:9" x14ac:dyDescent="0.2">
      <c r="A457" s="388" t="s">
        <v>506</v>
      </c>
      <c r="B457" s="388" t="s">
        <v>307</v>
      </c>
      <c r="C457" s="388" t="s">
        <v>484</v>
      </c>
      <c r="E457" s="389">
        <v>162514.31</v>
      </c>
      <c r="G457" s="389">
        <v>162514.31</v>
      </c>
      <c r="H457" s="390" t="s">
        <v>1054</v>
      </c>
    </row>
    <row r="458" spans="1:9" x14ac:dyDescent="0.2">
      <c r="A458" s="88" t="s">
        <v>506</v>
      </c>
      <c r="B458" s="88" t="s">
        <v>307</v>
      </c>
      <c r="C458" s="88" t="s">
        <v>308</v>
      </c>
      <c r="D458" s="89"/>
      <c r="E458" s="89">
        <v>162514.31</v>
      </c>
      <c r="F458" s="89"/>
      <c r="G458" s="89">
        <v>162514.31</v>
      </c>
      <c r="H458" s="90" t="s">
        <v>507</v>
      </c>
      <c r="I458" s="91"/>
    </row>
    <row r="459" spans="1:9" x14ac:dyDescent="0.2">
      <c r="A459" s="88" t="s">
        <v>506</v>
      </c>
      <c r="B459" s="88" t="s">
        <v>343</v>
      </c>
      <c r="C459" s="88" t="s">
        <v>308</v>
      </c>
      <c r="D459" s="89"/>
      <c r="E459" s="89">
        <v>162514.31</v>
      </c>
      <c r="F459" s="89"/>
      <c r="G459" s="89">
        <v>162514.31</v>
      </c>
      <c r="H459" s="90" t="s">
        <v>559</v>
      </c>
      <c r="I459" s="91"/>
    </row>
    <row r="460" spans="1:9" x14ac:dyDescent="0.2">
      <c r="A460" s="388" t="s">
        <v>627</v>
      </c>
      <c r="B460" s="388" t="s">
        <v>307</v>
      </c>
      <c r="C460" s="388" t="s">
        <v>484</v>
      </c>
      <c r="E460" s="389">
        <v>1599420</v>
      </c>
      <c r="G460" s="389">
        <v>1599420</v>
      </c>
      <c r="H460" s="390" t="s">
        <v>1054</v>
      </c>
    </row>
    <row r="461" spans="1:9" x14ac:dyDescent="0.2">
      <c r="A461" s="88" t="s">
        <v>627</v>
      </c>
      <c r="B461" s="88" t="s">
        <v>307</v>
      </c>
      <c r="C461" s="88" t="s">
        <v>308</v>
      </c>
      <c r="D461" s="89"/>
      <c r="E461" s="89">
        <v>1599420</v>
      </c>
      <c r="F461" s="89"/>
      <c r="G461" s="89">
        <v>1599420</v>
      </c>
      <c r="H461" s="90" t="s">
        <v>628</v>
      </c>
      <c r="I461" s="91"/>
    </row>
    <row r="462" spans="1:9" x14ac:dyDescent="0.2">
      <c r="A462" s="388" t="s">
        <v>627</v>
      </c>
      <c r="B462" s="388" t="s">
        <v>315</v>
      </c>
      <c r="C462" s="388" t="s">
        <v>484</v>
      </c>
      <c r="E462" s="389">
        <v>159030</v>
      </c>
      <c r="G462" s="389">
        <v>159030</v>
      </c>
      <c r="H462" s="390" t="s">
        <v>1054</v>
      </c>
    </row>
    <row r="463" spans="1:9" x14ac:dyDescent="0.2">
      <c r="A463" s="88" t="s">
        <v>627</v>
      </c>
      <c r="B463" s="88" t="s">
        <v>315</v>
      </c>
      <c r="C463" s="88" t="s">
        <v>308</v>
      </c>
      <c r="D463" s="89"/>
      <c r="E463" s="89">
        <v>159030</v>
      </c>
      <c r="F463" s="89"/>
      <c r="G463" s="89">
        <v>159030</v>
      </c>
      <c r="H463" s="90" t="s">
        <v>1098</v>
      </c>
      <c r="I463" s="91"/>
    </row>
    <row r="464" spans="1:9" x14ac:dyDescent="0.2">
      <c r="A464" s="88" t="s">
        <v>627</v>
      </c>
      <c r="B464" s="88" t="s">
        <v>343</v>
      </c>
      <c r="C464" s="88" t="s">
        <v>308</v>
      </c>
      <c r="D464" s="89"/>
      <c r="E464" s="89">
        <v>1758450</v>
      </c>
      <c r="F464" s="89"/>
      <c r="G464" s="89">
        <v>1758450</v>
      </c>
      <c r="H464" s="90" t="s">
        <v>628</v>
      </c>
      <c r="I464" s="91"/>
    </row>
    <row r="465" spans="1:9" x14ac:dyDescent="0.2">
      <c r="A465" s="388" t="s">
        <v>743</v>
      </c>
      <c r="B465" s="388" t="s">
        <v>1052</v>
      </c>
      <c r="C465" s="388" t="s">
        <v>484</v>
      </c>
      <c r="E465" s="389">
        <v>658240.78</v>
      </c>
      <c r="G465" s="389">
        <v>658240.78</v>
      </c>
      <c r="H465" s="390" t="s">
        <v>1054</v>
      </c>
    </row>
    <row r="466" spans="1:9" x14ac:dyDescent="0.2">
      <c r="A466" s="88" t="s">
        <v>743</v>
      </c>
      <c r="B466" s="88" t="s">
        <v>1052</v>
      </c>
      <c r="C466" s="88" t="s">
        <v>308</v>
      </c>
      <c r="D466" s="89"/>
      <c r="E466" s="89">
        <v>658240.78</v>
      </c>
      <c r="F466" s="89"/>
      <c r="G466" s="89">
        <v>658240.78</v>
      </c>
      <c r="H466" s="90" t="s">
        <v>935</v>
      </c>
      <c r="I466" s="91"/>
    </row>
    <row r="467" spans="1:9" x14ac:dyDescent="0.2">
      <c r="A467" s="388" t="s">
        <v>743</v>
      </c>
      <c r="B467" s="388" t="s">
        <v>4701</v>
      </c>
      <c r="C467" s="388" t="s">
        <v>484</v>
      </c>
      <c r="E467" s="389">
        <v>5000</v>
      </c>
      <c r="G467" s="389">
        <v>5000</v>
      </c>
      <c r="H467" s="390" t="s">
        <v>1054</v>
      </c>
    </row>
    <row r="468" spans="1:9" x14ac:dyDescent="0.2">
      <c r="A468" s="88" t="s">
        <v>743</v>
      </c>
      <c r="B468" s="88" t="s">
        <v>4701</v>
      </c>
      <c r="C468" s="88" t="s">
        <v>308</v>
      </c>
      <c r="D468" s="89"/>
      <c r="E468" s="89">
        <v>5000</v>
      </c>
      <c r="F468" s="89"/>
      <c r="G468" s="89">
        <v>5000</v>
      </c>
      <c r="H468" s="90" t="s">
        <v>4702</v>
      </c>
      <c r="I468" s="91"/>
    </row>
    <row r="469" spans="1:9" x14ac:dyDescent="0.2">
      <c r="A469" s="388" t="s">
        <v>743</v>
      </c>
      <c r="B469" s="388" t="s">
        <v>4703</v>
      </c>
      <c r="C469" s="388" t="s">
        <v>484</v>
      </c>
      <c r="E469" s="389">
        <v>214659.3</v>
      </c>
      <c r="G469" s="389">
        <v>214659.3</v>
      </c>
      <c r="H469" s="390" t="s">
        <v>1054</v>
      </c>
    </row>
    <row r="470" spans="1:9" x14ac:dyDescent="0.2">
      <c r="A470" s="88" t="s">
        <v>743</v>
      </c>
      <c r="B470" s="88" t="s">
        <v>4703</v>
      </c>
      <c r="C470" s="88" t="s">
        <v>308</v>
      </c>
      <c r="D470" s="89"/>
      <c r="E470" s="89">
        <v>214659.3</v>
      </c>
      <c r="F470" s="89"/>
      <c r="G470" s="89">
        <v>214659.3</v>
      </c>
      <c r="H470" s="90" t="s">
        <v>936</v>
      </c>
      <c r="I470" s="91"/>
    </row>
    <row r="471" spans="1:9" x14ac:dyDescent="0.2">
      <c r="A471" s="388" t="s">
        <v>743</v>
      </c>
      <c r="B471" s="388" t="s">
        <v>4704</v>
      </c>
      <c r="C471" s="388" t="s">
        <v>484</v>
      </c>
      <c r="E471" s="389">
        <v>6946759</v>
      </c>
      <c r="G471" s="389">
        <v>6946759</v>
      </c>
      <c r="H471" s="390" t="s">
        <v>1054</v>
      </c>
    </row>
    <row r="472" spans="1:9" x14ac:dyDescent="0.2">
      <c r="A472" s="88" t="s">
        <v>743</v>
      </c>
      <c r="B472" s="88" t="s">
        <v>4704</v>
      </c>
      <c r="C472" s="88" t="s">
        <v>308</v>
      </c>
      <c r="D472" s="89"/>
      <c r="E472" s="89">
        <v>6946759</v>
      </c>
      <c r="F472" s="89"/>
      <c r="G472" s="89">
        <v>6946759</v>
      </c>
      <c r="H472" s="90" t="s">
        <v>4705</v>
      </c>
      <c r="I472" s="91"/>
    </row>
    <row r="473" spans="1:9" x14ac:dyDescent="0.2">
      <c r="A473" s="388" t="s">
        <v>743</v>
      </c>
      <c r="B473" s="388" t="s">
        <v>745</v>
      </c>
      <c r="C473" s="388" t="s">
        <v>484</v>
      </c>
      <c r="E473" s="389">
        <v>2969176.64</v>
      </c>
      <c r="G473" s="389">
        <v>2969176.64</v>
      </c>
      <c r="H473" s="390" t="s">
        <v>1054</v>
      </c>
    </row>
    <row r="474" spans="1:9" x14ac:dyDescent="0.2">
      <c r="A474" s="88" t="s">
        <v>743</v>
      </c>
      <c r="B474" s="88" t="s">
        <v>745</v>
      </c>
      <c r="C474" s="88" t="s">
        <v>308</v>
      </c>
      <c r="D474" s="89"/>
      <c r="E474" s="89">
        <v>2969176.64</v>
      </c>
      <c r="F474" s="89"/>
      <c r="G474" s="89">
        <v>2969176.64</v>
      </c>
      <c r="H474" s="90" t="s">
        <v>4706</v>
      </c>
      <c r="I474" s="91"/>
    </row>
    <row r="475" spans="1:9" x14ac:dyDescent="0.2">
      <c r="A475" s="388" t="s">
        <v>743</v>
      </c>
      <c r="B475" s="388" t="s">
        <v>4707</v>
      </c>
      <c r="C475" s="388" t="s">
        <v>484</v>
      </c>
      <c r="E475" s="389">
        <v>2725123.64</v>
      </c>
      <c r="G475" s="389">
        <v>2725123.64</v>
      </c>
      <c r="H475" s="390" t="s">
        <v>1054</v>
      </c>
    </row>
    <row r="476" spans="1:9" x14ac:dyDescent="0.2">
      <c r="A476" s="88" t="s">
        <v>743</v>
      </c>
      <c r="B476" s="88" t="s">
        <v>4707</v>
      </c>
      <c r="C476" s="88" t="s">
        <v>308</v>
      </c>
      <c r="D476" s="89"/>
      <c r="E476" s="89">
        <v>2725123.64</v>
      </c>
      <c r="F476" s="89"/>
      <c r="G476" s="89">
        <v>2725123.64</v>
      </c>
      <c r="H476" s="90" t="s">
        <v>4708</v>
      </c>
      <c r="I476" s="91"/>
    </row>
    <row r="477" spans="1:9" x14ac:dyDescent="0.2">
      <c r="A477" s="388" t="s">
        <v>743</v>
      </c>
      <c r="B477" s="388" t="s">
        <v>750</v>
      </c>
      <c r="C477" s="388" t="s">
        <v>484</v>
      </c>
      <c r="E477" s="389">
        <v>27729.49</v>
      </c>
      <c r="G477" s="389">
        <v>27729.49</v>
      </c>
      <c r="H477" s="390" t="s">
        <v>1054</v>
      </c>
    </row>
    <row r="478" spans="1:9" x14ac:dyDescent="0.2">
      <c r="A478" s="88" t="s">
        <v>743</v>
      </c>
      <c r="B478" s="88" t="s">
        <v>750</v>
      </c>
      <c r="C478" s="88" t="s">
        <v>308</v>
      </c>
      <c r="D478" s="89"/>
      <c r="E478" s="89">
        <v>27729.49</v>
      </c>
      <c r="F478" s="89"/>
      <c r="G478" s="89">
        <v>27729.49</v>
      </c>
      <c r="H478" s="90" t="s">
        <v>491</v>
      </c>
      <c r="I478" s="91"/>
    </row>
    <row r="479" spans="1:9" x14ac:dyDescent="0.2">
      <c r="A479" s="388" t="s">
        <v>743</v>
      </c>
      <c r="B479" s="388" t="s">
        <v>752</v>
      </c>
      <c r="C479" s="388" t="s">
        <v>484</v>
      </c>
      <c r="E479" s="389">
        <v>3031300</v>
      </c>
      <c r="G479" s="389">
        <v>3031300</v>
      </c>
      <c r="H479" s="390" t="s">
        <v>1054</v>
      </c>
    </row>
    <row r="480" spans="1:9" x14ac:dyDescent="0.2">
      <c r="A480" s="88" t="s">
        <v>743</v>
      </c>
      <c r="B480" s="88" t="s">
        <v>752</v>
      </c>
      <c r="C480" s="88" t="s">
        <v>308</v>
      </c>
      <c r="D480" s="89"/>
      <c r="E480" s="89">
        <v>3031300</v>
      </c>
      <c r="F480" s="89"/>
      <c r="G480" s="89">
        <v>3031300</v>
      </c>
      <c r="H480" s="90" t="s">
        <v>1306</v>
      </c>
      <c r="I480" s="91"/>
    </row>
    <row r="481" spans="1:9" x14ac:dyDescent="0.2">
      <c r="A481" s="388" t="s">
        <v>743</v>
      </c>
      <c r="B481" s="388" t="s">
        <v>4709</v>
      </c>
      <c r="C481" s="388" t="s">
        <v>484</v>
      </c>
      <c r="E481" s="389">
        <v>0.01</v>
      </c>
      <c r="G481" s="389">
        <v>0.01</v>
      </c>
      <c r="H481" s="390" t="s">
        <v>1054</v>
      </c>
    </row>
    <row r="482" spans="1:9" x14ac:dyDescent="0.2">
      <c r="A482" s="88" t="s">
        <v>743</v>
      </c>
      <c r="B482" s="88" t="s">
        <v>4709</v>
      </c>
      <c r="C482" s="88" t="s">
        <v>308</v>
      </c>
      <c r="D482" s="89"/>
      <c r="E482" s="89">
        <v>0.01</v>
      </c>
      <c r="F482" s="89"/>
      <c r="G482" s="89">
        <v>0.01</v>
      </c>
      <c r="H482" s="90" t="s">
        <v>544</v>
      </c>
      <c r="I482" s="91"/>
    </row>
    <row r="483" spans="1:9" x14ac:dyDescent="0.2">
      <c r="A483" s="388" t="s">
        <v>743</v>
      </c>
      <c r="B483" s="388" t="s">
        <v>756</v>
      </c>
      <c r="C483" s="388" t="s">
        <v>484</v>
      </c>
      <c r="E483" s="389">
        <v>309450</v>
      </c>
      <c r="G483" s="389">
        <v>309450</v>
      </c>
      <c r="H483" s="390" t="s">
        <v>1054</v>
      </c>
    </row>
    <row r="484" spans="1:9" x14ac:dyDescent="0.2">
      <c r="A484" s="88" t="s">
        <v>743</v>
      </c>
      <c r="B484" s="88" t="s">
        <v>756</v>
      </c>
      <c r="C484" s="88" t="s">
        <v>308</v>
      </c>
      <c r="D484" s="89"/>
      <c r="E484" s="89">
        <v>309450</v>
      </c>
      <c r="F484" s="89"/>
      <c r="G484" s="89">
        <v>309450</v>
      </c>
      <c r="H484" s="90" t="s">
        <v>4710</v>
      </c>
      <c r="I484" s="91"/>
    </row>
    <row r="485" spans="1:9" x14ac:dyDescent="0.2">
      <c r="A485" s="88" t="s">
        <v>743</v>
      </c>
      <c r="B485" s="88" t="s">
        <v>343</v>
      </c>
      <c r="C485" s="88" t="s">
        <v>308</v>
      </c>
      <c r="D485" s="89"/>
      <c r="E485" s="89">
        <v>16887438.859999999</v>
      </c>
      <c r="F485" s="89"/>
      <c r="G485" s="89">
        <v>16887438.859999999</v>
      </c>
      <c r="H485" s="90"/>
      <c r="I485" s="91"/>
    </row>
    <row r="486" spans="1:9" x14ac:dyDescent="0.2">
      <c r="A486" s="388" t="s">
        <v>761</v>
      </c>
      <c r="B486" s="388" t="s">
        <v>4704</v>
      </c>
      <c r="C486" s="388" t="s">
        <v>484</v>
      </c>
      <c r="E486" s="389">
        <v>145305.20000000001</v>
      </c>
      <c r="G486" s="389">
        <v>145305.20000000001</v>
      </c>
      <c r="H486" s="390" t="s">
        <v>1054</v>
      </c>
    </row>
    <row r="487" spans="1:9" x14ac:dyDescent="0.2">
      <c r="A487" s="88" t="s">
        <v>761</v>
      </c>
      <c r="B487" s="88" t="s">
        <v>4704</v>
      </c>
      <c r="C487" s="88" t="s">
        <v>308</v>
      </c>
      <c r="D487" s="89"/>
      <c r="E487" s="89">
        <v>145305.20000000001</v>
      </c>
      <c r="F487" s="89"/>
      <c r="G487" s="89">
        <v>145305.20000000001</v>
      </c>
      <c r="H487" s="90" t="s">
        <v>4705</v>
      </c>
      <c r="I487" s="91"/>
    </row>
    <row r="488" spans="1:9" x14ac:dyDescent="0.2">
      <c r="A488" s="388" t="s">
        <v>761</v>
      </c>
      <c r="B488" s="388" t="s">
        <v>745</v>
      </c>
      <c r="C488" s="388" t="s">
        <v>484</v>
      </c>
      <c r="E488" s="389">
        <v>718771.76</v>
      </c>
      <c r="G488" s="389">
        <v>718771.76</v>
      </c>
      <c r="H488" s="390" t="s">
        <v>1054</v>
      </c>
    </row>
    <row r="489" spans="1:9" x14ac:dyDescent="0.2">
      <c r="A489" s="88" t="s">
        <v>761</v>
      </c>
      <c r="B489" s="88" t="s">
        <v>745</v>
      </c>
      <c r="C489" s="88" t="s">
        <v>308</v>
      </c>
      <c r="D489" s="89"/>
      <c r="E489" s="89">
        <v>718771.76</v>
      </c>
      <c r="F489" s="89"/>
      <c r="G489" s="89">
        <v>718771.76</v>
      </c>
      <c r="H489" s="90" t="s">
        <v>4706</v>
      </c>
      <c r="I489" s="91"/>
    </row>
    <row r="490" spans="1:9" x14ac:dyDescent="0.2">
      <c r="A490" s="388" t="s">
        <v>761</v>
      </c>
      <c r="B490" s="388" t="s">
        <v>4707</v>
      </c>
      <c r="C490" s="388" t="s">
        <v>484</v>
      </c>
      <c r="E490" s="389">
        <v>157506.51999999999</v>
      </c>
      <c r="G490" s="389">
        <v>157506.51999999999</v>
      </c>
      <c r="H490" s="390" t="s">
        <v>1054</v>
      </c>
    </row>
    <row r="491" spans="1:9" x14ac:dyDescent="0.2">
      <c r="A491" s="88" t="s">
        <v>761</v>
      </c>
      <c r="B491" s="88" t="s">
        <v>4707</v>
      </c>
      <c r="C491" s="88" t="s">
        <v>308</v>
      </c>
      <c r="D491" s="89"/>
      <c r="E491" s="89">
        <v>157506.51999999999</v>
      </c>
      <c r="F491" s="89"/>
      <c r="G491" s="89">
        <v>157506.51999999999</v>
      </c>
      <c r="H491" s="90" t="s">
        <v>4711</v>
      </c>
      <c r="I491" s="91"/>
    </row>
    <row r="492" spans="1:9" x14ac:dyDescent="0.2">
      <c r="A492" s="388" t="s">
        <v>761</v>
      </c>
      <c r="B492" s="388" t="s">
        <v>750</v>
      </c>
      <c r="C492" s="388" t="s">
        <v>484</v>
      </c>
      <c r="E492" s="389">
        <v>38876.339999999997</v>
      </c>
      <c r="G492" s="389">
        <v>38876.339999999997</v>
      </c>
      <c r="H492" s="390" t="s">
        <v>1054</v>
      </c>
    </row>
    <row r="493" spans="1:9" x14ac:dyDescent="0.2">
      <c r="A493" s="88" t="s">
        <v>761</v>
      </c>
      <c r="B493" s="88" t="s">
        <v>750</v>
      </c>
      <c r="C493" s="88" t="s">
        <v>308</v>
      </c>
      <c r="D493" s="89"/>
      <c r="E493" s="89">
        <v>38876.339999999997</v>
      </c>
      <c r="F493" s="89"/>
      <c r="G493" s="89">
        <v>38876.339999999997</v>
      </c>
      <c r="H493" s="90" t="s">
        <v>491</v>
      </c>
      <c r="I493" s="91"/>
    </row>
    <row r="494" spans="1:9" x14ac:dyDescent="0.2">
      <c r="A494" s="388" t="s">
        <v>761</v>
      </c>
      <c r="B494" s="388" t="s">
        <v>752</v>
      </c>
      <c r="C494" s="388" t="s">
        <v>484</v>
      </c>
      <c r="E494" s="389">
        <v>105386</v>
      </c>
      <c r="G494" s="389">
        <v>105386</v>
      </c>
      <c r="H494" s="390" t="s">
        <v>1054</v>
      </c>
    </row>
    <row r="495" spans="1:9" x14ac:dyDescent="0.2">
      <c r="A495" s="88" t="s">
        <v>761</v>
      </c>
      <c r="B495" s="88" t="s">
        <v>752</v>
      </c>
      <c r="C495" s="88" t="s">
        <v>308</v>
      </c>
      <c r="D495" s="89"/>
      <c r="E495" s="89">
        <v>105386</v>
      </c>
      <c r="F495" s="89"/>
      <c r="G495" s="89">
        <v>105386</v>
      </c>
      <c r="H495" s="90" t="s">
        <v>1306</v>
      </c>
      <c r="I495" s="91"/>
    </row>
    <row r="496" spans="1:9" x14ac:dyDescent="0.2">
      <c r="A496" s="388" t="s">
        <v>761</v>
      </c>
      <c r="B496" s="388" t="s">
        <v>4712</v>
      </c>
      <c r="C496" s="388" t="s">
        <v>484</v>
      </c>
      <c r="E496" s="389">
        <v>1760440</v>
      </c>
      <c r="G496" s="389">
        <v>1760440</v>
      </c>
      <c r="H496" s="390" t="s">
        <v>1054</v>
      </c>
    </row>
    <row r="497" spans="1:9" x14ac:dyDescent="0.2">
      <c r="A497" s="88" t="s">
        <v>761</v>
      </c>
      <c r="B497" s="88" t="s">
        <v>4712</v>
      </c>
      <c r="C497" s="88" t="s">
        <v>308</v>
      </c>
      <c r="D497" s="89"/>
      <c r="E497" s="89">
        <v>1760440</v>
      </c>
      <c r="F497" s="89"/>
      <c r="G497" s="89">
        <v>1760440</v>
      </c>
      <c r="H497" s="90" t="s">
        <v>4713</v>
      </c>
      <c r="I497" s="91"/>
    </row>
    <row r="498" spans="1:9" x14ac:dyDescent="0.2">
      <c r="A498" s="388" t="s">
        <v>761</v>
      </c>
      <c r="B498" s="388" t="s">
        <v>4709</v>
      </c>
      <c r="C498" s="388" t="s">
        <v>484</v>
      </c>
      <c r="E498" s="389">
        <v>282.27</v>
      </c>
      <c r="G498" s="389">
        <v>282.27</v>
      </c>
      <c r="H498" s="390" t="s">
        <v>1054</v>
      </c>
    </row>
    <row r="499" spans="1:9" x14ac:dyDescent="0.2">
      <c r="A499" s="88" t="s">
        <v>761</v>
      </c>
      <c r="B499" s="88" t="s">
        <v>4709</v>
      </c>
      <c r="C499" s="88" t="s">
        <v>308</v>
      </c>
      <c r="D499" s="89"/>
      <c r="E499" s="89">
        <v>282.27</v>
      </c>
      <c r="F499" s="89"/>
      <c r="G499" s="89">
        <v>282.27</v>
      </c>
      <c r="H499" s="90" t="s">
        <v>544</v>
      </c>
      <c r="I499" s="91"/>
    </row>
    <row r="500" spans="1:9" x14ac:dyDescent="0.2">
      <c r="A500" s="88" t="s">
        <v>761</v>
      </c>
      <c r="B500" s="88" t="s">
        <v>343</v>
      </c>
      <c r="C500" s="88" t="s">
        <v>308</v>
      </c>
      <c r="D500" s="89"/>
      <c r="E500" s="89">
        <v>2926568.09</v>
      </c>
      <c r="F500" s="89"/>
      <c r="G500" s="89">
        <v>2926568.09</v>
      </c>
      <c r="H500" s="90"/>
      <c r="I500" s="91"/>
    </row>
    <row r="501" spans="1:9" x14ac:dyDescent="0.2">
      <c r="A501" s="88" t="s">
        <v>508</v>
      </c>
      <c r="B501" s="88" t="s">
        <v>343</v>
      </c>
      <c r="C501" s="88" t="s">
        <v>308</v>
      </c>
      <c r="D501" s="89"/>
      <c r="E501" s="89">
        <f>77397538.65-150</f>
        <v>77397388.650000006</v>
      </c>
      <c r="F501" s="89">
        <f>3219233.62-150</f>
        <v>3219083.62</v>
      </c>
      <c r="G501" s="89">
        <v>74178305.030000001</v>
      </c>
      <c r="H501" s="90" t="s">
        <v>509</v>
      </c>
      <c r="I501" s="91"/>
    </row>
    <row r="502" spans="1:9" x14ac:dyDescent="0.2">
      <c r="A502" s="388" t="s">
        <v>510</v>
      </c>
      <c r="B502" s="388" t="s">
        <v>347</v>
      </c>
      <c r="C502" s="388" t="s">
        <v>307</v>
      </c>
      <c r="F502" s="389">
        <v>-96294.14</v>
      </c>
      <c r="G502" s="389">
        <v>96294.14</v>
      </c>
      <c r="H502" s="390" t="s">
        <v>1040</v>
      </c>
    </row>
    <row r="503" spans="1:9" x14ac:dyDescent="0.2">
      <c r="A503" s="388" t="s">
        <v>510</v>
      </c>
      <c r="B503" s="388" t="s">
        <v>347</v>
      </c>
      <c r="C503" s="388" t="s">
        <v>316</v>
      </c>
      <c r="F503" s="389">
        <v>6401122</v>
      </c>
      <c r="G503" s="389">
        <v>-6401122</v>
      </c>
      <c r="H503" s="390" t="s">
        <v>1014</v>
      </c>
    </row>
    <row r="504" spans="1:9" x14ac:dyDescent="0.2">
      <c r="A504" s="388" t="s">
        <v>510</v>
      </c>
      <c r="B504" s="388" t="s">
        <v>347</v>
      </c>
      <c r="C504" s="388" t="s">
        <v>317</v>
      </c>
      <c r="F504" s="389">
        <v>2793741</v>
      </c>
      <c r="G504" s="389">
        <v>-2793741</v>
      </c>
      <c r="H504" s="390" t="s">
        <v>1015</v>
      </c>
    </row>
    <row r="505" spans="1:9" x14ac:dyDescent="0.2">
      <c r="A505" s="388" t="s">
        <v>510</v>
      </c>
      <c r="B505" s="388" t="s">
        <v>347</v>
      </c>
      <c r="C505" s="388" t="s">
        <v>1016</v>
      </c>
      <c r="F505" s="389">
        <v>2352309</v>
      </c>
      <c r="G505" s="389">
        <v>-2352309</v>
      </c>
      <c r="H505" s="390" t="s">
        <v>1017</v>
      </c>
    </row>
    <row r="506" spans="1:9" x14ac:dyDescent="0.2">
      <c r="A506" s="388" t="s">
        <v>510</v>
      </c>
      <c r="B506" s="388" t="s">
        <v>347</v>
      </c>
      <c r="C506" s="388" t="s">
        <v>1018</v>
      </c>
      <c r="F506" s="389">
        <v>97449</v>
      </c>
      <c r="G506" s="389">
        <v>-97449</v>
      </c>
      <c r="H506" s="390" t="s">
        <v>1019</v>
      </c>
    </row>
    <row r="507" spans="1:9" x14ac:dyDescent="0.2">
      <c r="A507" s="388" t="s">
        <v>510</v>
      </c>
      <c r="B507" s="388" t="s">
        <v>347</v>
      </c>
      <c r="C507" s="388" t="s">
        <v>382</v>
      </c>
      <c r="F507" s="389">
        <v>1177440</v>
      </c>
      <c r="G507" s="389">
        <v>-1177440</v>
      </c>
      <c r="H507" s="390" t="s">
        <v>1020</v>
      </c>
    </row>
    <row r="508" spans="1:9" x14ac:dyDescent="0.2">
      <c r="A508" s="388" t="s">
        <v>510</v>
      </c>
      <c r="B508" s="388" t="s">
        <v>347</v>
      </c>
      <c r="C508" s="388" t="s">
        <v>1021</v>
      </c>
      <c r="F508" s="389">
        <v>143956</v>
      </c>
      <c r="G508" s="389">
        <v>-143956</v>
      </c>
      <c r="H508" s="390" t="s">
        <v>1022</v>
      </c>
    </row>
    <row r="509" spans="1:9" x14ac:dyDescent="0.2">
      <c r="A509" s="388" t="s">
        <v>510</v>
      </c>
      <c r="B509" s="388" t="s">
        <v>347</v>
      </c>
      <c r="C509" s="388" t="s">
        <v>306</v>
      </c>
      <c r="F509" s="389">
        <v>325297</v>
      </c>
      <c r="G509" s="389">
        <v>-325297</v>
      </c>
      <c r="H509" s="390" t="s">
        <v>1023</v>
      </c>
    </row>
    <row r="510" spans="1:9" x14ac:dyDescent="0.2">
      <c r="A510" s="388" t="s">
        <v>510</v>
      </c>
      <c r="B510" s="388" t="s">
        <v>347</v>
      </c>
      <c r="C510" s="388" t="s">
        <v>1024</v>
      </c>
      <c r="F510" s="389">
        <v>361867</v>
      </c>
      <c r="G510" s="389">
        <v>-361867</v>
      </c>
      <c r="H510" s="390" t="s">
        <v>1025</v>
      </c>
    </row>
    <row r="511" spans="1:9" x14ac:dyDescent="0.2">
      <c r="A511" s="388" t="s">
        <v>510</v>
      </c>
      <c r="B511" s="388" t="s">
        <v>347</v>
      </c>
      <c r="C511" s="388" t="s">
        <v>617</v>
      </c>
      <c r="F511" s="389">
        <v>345801</v>
      </c>
      <c r="G511" s="389">
        <v>-345801</v>
      </c>
      <c r="H511" s="390" t="s">
        <v>1026</v>
      </c>
    </row>
    <row r="512" spans="1:9" x14ac:dyDescent="0.2">
      <c r="A512" s="388" t="s">
        <v>510</v>
      </c>
      <c r="B512" s="388" t="s">
        <v>347</v>
      </c>
      <c r="C512" s="388" t="s">
        <v>1027</v>
      </c>
      <c r="F512" s="389">
        <v>88559</v>
      </c>
      <c r="G512" s="389">
        <v>-88559</v>
      </c>
      <c r="H512" s="390" t="s">
        <v>1028</v>
      </c>
    </row>
    <row r="513" spans="1:9" x14ac:dyDescent="0.2">
      <c r="A513" s="388" t="s">
        <v>510</v>
      </c>
      <c r="B513" s="388" t="s">
        <v>347</v>
      </c>
      <c r="C513" s="388" t="s">
        <v>1029</v>
      </c>
      <c r="F513" s="389">
        <v>14603</v>
      </c>
      <c r="G513" s="389">
        <v>-14603</v>
      </c>
      <c r="H513" s="390" t="s">
        <v>1030</v>
      </c>
    </row>
    <row r="514" spans="1:9" x14ac:dyDescent="0.2">
      <c r="A514" s="388" t="s">
        <v>510</v>
      </c>
      <c r="B514" s="388" t="s">
        <v>347</v>
      </c>
      <c r="C514" s="388" t="s">
        <v>385</v>
      </c>
      <c r="F514" s="389">
        <v>350984</v>
      </c>
      <c r="G514" s="389">
        <v>-350984</v>
      </c>
      <c r="H514" s="390" t="s">
        <v>1031</v>
      </c>
    </row>
    <row r="515" spans="1:9" x14ac:dyDescent="0.2">
      <c r="A515" s="388" t="s">
        <v>510</v>
      </c>
      <c r="B515" s="388" t="s">
        <v>347</v>
      </c>
      <c r="C515" s="388" t="s">
        <v>1032</v>
      </c>
      <c r="F515" s="389">
        <v>107201</v>
      </c>
      <c r="G515" s="389">
        <v>-107201</v>
      </c>
      <c r="H515" s="390" t="s">
        <v>1033</v>
      </c>
    </row>
    <row r="516" spans="1:9" x14ac:dyDescent="0.2">
      <c r="A516" s="388" t="s">
        <v>510</v>
      </c>
      <c r="B516" s="388" t="s">
        <v>347</v>
      </c>
      <c r="C516" s="388" t="s">
        <v>387</v>
      </c>
      <c r="F516" s="389">
        <v>484676</v>
      </c>
      <c r="G516" s="389">
        <v>-484676</v>
      </c>
      <c r="H516" s="390" t="s">
        <v>1034</v>
      </c>
    </row>
    <row r="517" spans="1:9" x14ac:dyDescent="0.2">
      <c r="A517" s="388" t="s">
        <v>510</v>
      </c>
      <c r="B517" s="388" t="s">
        <v>347</v>
      </c>
      <c r="C517" s="388" t="s">
        <v>389</v>
      </c>
      <c r="F517" s="389">
        <v>271683</v>
      </c>
      <c r="G517" s="389">
        <v>-271683</v>
      </c>
      <c r="H517" s="390" t="s">
        <v>1035</v>
      </c>
    </row>
    <row r="518" spans="1:9" x14ac:dyDescent="0.2">
      <c r="A518" s="388" t="s">
        <v>510</v>
      </c>
      <c r="B518" s="388" t="s">
        <v>347</v>
      </c>
      <c r="C518" s="388" t="s">
        <v>399</v>
      </c>
      <c r="F518" s="389">
        <v>855880</v>
      </c>
      <c r="G518" s="389">
        <v>-855880</v>
      </c>
      <c r="H518" s="390" t="s">
        <v>1036</v>
      </c>
    </row>
    <row r="519" spans="1:9" x14ac:dyDescent="0.2">
      <c r="A519" s="388" t="s">
        <v>510</v>
      </c>
      <c r="B519" s="388" t="s">
        <v>347</v>
      </c>
      <c r="C519" s="388" t="s">
        <v>1010</v>
      </c>
      <c r="F519" s="389">
        <v>422734</v>
      </c>
      <c r="G519" s="389">
        <v>-422734</v>
      </c>
      <c r="H519" s="390" t="s">
        <v>1037</v>
      </c>
    </row>
    <row r="520" spans="1:9" x14ac:dyDescent="0.2">
      <c r="A520" s="388" t="s">
        <v>510</v>
      </c>
      <c r="B520" s="388" t="s">
        <v>347</v>
      </c>
      <c r="C520" s="388" t="s">
        <v>797</v>
      </c>
      <c r="F520" s="389">
        <v>805418</v>
      </c>
      <c r="G520" s="389">
        <v>-805418</v>
      </c>
      <c r="H520" s="390" t="s">
        <v>1038</v>
      </c>
    </row>
    <row r="521" spans="1:9" x14ac:dyDescent="0.2">
      <c r="A521" s="388" t="s">
        <v>510</v>
      </c>
      <c r="B521" s="388" t="s">
        <v>347</v>
      </c>
      <c r="C521" s="388" t="s">
        <v>602</v>
      </c>
      <c r="F521" s="389">
        <v>242245</v>
      </c>
      <c r="G521" s="389">
        <v>-242245</v>
      </c>
      <c r="H521" s="390" t="s">
        <v>1039</v>
      </c>
    </row>
    <row r="522" spans="1:9" x14ac:dyDescent="0.2">
      <c r="A522" s="388" t="s">
        <v>510</v>
      </c>
      <c r="B522" s="388" t="s">
        <v>347</v>
      </c>
      <c r="C522" s="388" t="s">
        <v>883</v>
      </c>
      <c r="F522" s="389">
        <v>3130269</v>
      </c>
      <c r="G522" s="389">
        <v>-3130269</v>
      </c>
      <c r="H522" s="390" t="s">
        <v>1041</v>
      </c>
    </row>
    <row r="523" spans="1:9" x14ac:dyDescent="0.2">
      <c r="A523" s="388" t="s">
        <v>510</v>
      </c>
      <c r="B523" s="388" t="s">
        <v>347</v>
      </c>
      <c r="C523" s="388" t="s">
        <v>347</v>
      </c>
      <c r="F523" s="389">
        <v>1091700</v>
      </c>
      <c r="G523" s="389">
        <v>-1091700</v>
      </c>
      <c r="H523" s="390" t="s">
        <v>1042</v>
      </c>
    </row>
    <row r="524" spans="1:9" x14ac:dyDescent="0.2">
      <c r="A524" s="388" t="s">
        <v>510</v>
      </c>
      <c r="B524" s="388" t="s">
        <v>347</v>
      </c>
      <c r="C524" s="388" t="s">
        <v>1043</v>
      </c>
      <c r="F524" s="389">
        <v>22907</v>
      </c>
      <c r="G524" s="389">
        <v>-22907</v>
      </c>
      <c r="H524" s="390" t="s">
        <v>1044</v>
      </c>
    </row>
    <row r="525" spans="1:9" x14ac:dyDescent="0.2">
      <c r="A525" s="388" t="s">
        <v>510</v>
      </c>
      <c r="B525" s="388" t="s">
        <v>347</v>
      </c>
      <c r="C525" s="388" t="s">
        <v>1288</v>
      </c>
      <c r="F525" s="389">
        <v>2513</v>
      </c>
      <c r="G525" s="389">
        <v>-2513</v>
      </c>
      <c r="H525" s="390" t="s">
        <v>1289</v>
      </c>
    </row>
    <row r="526" spans="1:9" x14ac:dyDescent="0.2">
      <c r="A526" s="388" t="s">
        <v>510</v>
      </c>
      <c r="B526" s="388" t="s">
        <v>347</v>
      </c>
      <c r="C526" s="388" t="s">
        <v>859</v>
      </c>
      <c r="F526" s="389">
        <v>7119482.71</v>
      </c>
      <c r="G526" s="389">
        <v>-7119482.71</v>
      </c>
      <c r="H526" s="390" t="s">
        <v>1046</v>
      </c>
    </row>
    <row r="527" spans="1:9" x14ac:dyDescent="0.2">
      <c r="A527" s="388" t="s">
        <v>510</v>
      </c>
      <c r="B527" s="388" t="s">
        <v>347</v>
      </c>
      <c r="C527" s="388" t="s">
        <v>1052</v>
      </c>
      <c r="F527" s="389">
        <v>63749</v>
      </c>
      <c r="G527" s="389">
        <v>-63749</v>
      </c>
      <c r="H527" s="390" t="s">
        <v>1053</v>
      </c>
    </row>
    <row r="528" spans="1:9" x14ac:dyDescent="0.2">
      <c r="A528" s="88" t="s">
        <v>510</v>
      </c>
      <c r="B528" s="88" t="s">
        <v>347</v>
      </c>
      <c r="C528" s="88" t="s">
        <v>308</v>
      </c>
      <c r="D528" s="89"/>
      <c r="E528" s="89"/>
      <c r="F528" s="89">
        <v>28977291.57</v>
      </c>
      <c r="G528" s="89">
        <v>-28977291.57</v>
      </c>
      <c r="H528" s="90" t="s">
        <v>763</v>
      </c>
      <c r="I528" s="91"/>
    </row>
    <row r="529" spans="1:9" x14ac:dyDescent="0.2">
      <c r="A529" s="388" t="s">
        <v>510</v>
      </c>
      <c r="B529" s="388" t="s">
        <v>394</v>
      </c>
      <c r="C529" s="388" t="s">
        <v>307</v>
      </c>
      <c r="F529" s="389">
        <v>7754768</v>
      </c>
      <c r="G529" s="389">
        <v>-7754768</v>
      </c>
      <c r="H529" s="390" t="s">
        <v>1040</v>
      </c>
    </row>
    <row r="530" spans="1:9" x14ac:dyDescent="0.2">
      <c r="A530" s="88" t="s">
        <v>510</v>
      </c>
      <c r="B530" s="88" t="s">
        <v>394</v>
      </c>
      <c r="C530" s="88" t="s">
        <v>308</v>
      </c>
      <c r="D530" s="89"/>
      <c r="E530" s="89"/>
      <c r="F530" s="89">
        <v>7754768</v>
      </c>
      <c r="G530" s="89">
        <v>-7754768</v>
      </c>
      <c r="H530" s="90" t="s">
        <v>764</v>
      </c>
      <c r="I530" s="91"/>
    </row>
    <row r="531" spans="1:9" x14ac:dyDescent="0.2">
      <c r="A531" s="388" t="s">
        <v>510</v>
      </c>
      <c r="B531" s="388" t="s">
        <v>822</v>
      </c>
      <c r="C531" s="388" t="s">
        <v>331</v>
      </c>
      <c r="F531" s="389">
        <v>85713</v>
      </c>
      <c r="G531" s="389">
        <v>-85713</v>
      </c>
      <c r="H531" s="390" t="s">
        <v>1049</v>
      </c>
    </row>
    <row r="532" spans="1:9" x14ac:dyDescent="0.2">
      <c r="A532" s="388" t="s">
        <v>510</v>
      </c>
      <c r="B532" s="388" t="s">
        <v>822</v>
      </c>
      <c r="C532" s="388" t="s">
        <v>1047</v>
      </c>
      <c r="F532" s="389">
        <v>1059982</v>
      </c>
      <c r="G532" s="389">
        <v>-1059982</v>
      </c>
      <c r="H532" s="390" t="s">
        <v>1048</v>
      </c>
    </row>
    <row r="533" spans="1:9" x14ac:dyDescent="0.2">
      <c r="A533" s="88" t="s">
        <v>510</v>
      </c>
      <c r="B533" s="88" t="s">
        <v>822</v>
      </c>
      <c r="C533" s="88" t="s">
        <v>308</v>
      </c>
      <c r="D533" s="89"/>
      <c r="E533" s="89"/>
      <c r="F533" s="89">
        <v>1145695</v>
      </c>
      <c r="G533" s="89">
        <v>-1145695</v>
      </c>
      <c r="H533" s="90" t="s">
        <v>516</v>
      </c>
      <c r="I533" s="91"/>
    </row>
    <row r="534" spans="1:9" x14ac:dyDescent="0.2">
      <c r="A534" s="388" t="s">
        <v>510</v>
      </c>
      <c r="B534" s="388" t="s">
        <v>698</v>
      </c>
      <c r="C534" s="388" t="s">
        <v>317</v>
      </c>
      <c r="F534" s="389">
        <v>1050</v>
      </c>
      <c r="G534" s="389">
        <v>-1050</v>
      </c>
      <c r="H534" s="390" t="s">
        <v>1015</v>
      </c>
    </row>
    <row r="535" spans="1:9" x14ac:dyDescent="0.2">
      <c r="A535" s="388" t="s">
        <v>510</v>
      </c>
      <c r="B535" s="388" t="s">
        <v>698</v>
      </c>
      <c r="C535" s="388" t="s">
        <v>1016</v>
      </c>
      <c r="F535" s="389">
        <v>2600</v>
      </c>
      <c r="G535" s="389">
        <v>-2600</v>
      </c>
      <c r="H535" s="390" t="s">
        <v>1017</v>
      </c>
    </row>
    <row r="536" spans="1:9" x14ac:dyDescent="0.2">
      <c r="A536" s="388" t="s">
        <v>510</v>
      </c>
      <c r="B536" s="388" t="s">
        <v>698</v>
      </c>
      <c r="C536" s="388" t="s">
        <v>382</v>
      </c>
      <c r="F536" s="389">
        <v>700</v>
      </c>
      <c r="G536" s="389">
        <v>-700</v>
      </c>
      <c r="H536" s="390" t="s">
        <v>1020</v>
      </c>
    </row>
    <row r="537" spans="1:9" x14ac:dyDescent="0.2">
      <c r="A537" s="388" t="s">
        <v>510</v>
      </c>
      <c r="B537" s="388" t="s">
        <v>698</v>
      </c>
      <c r="C537" s="388" t="s">
        <v>306</v>
      </c>
      <c r="F537" s="389">
        <v>350</v>
      </c>
      <c r="G537" s="389">
        <v>-350</v>
      </c>
      <c r="H537" s="390" t="s">
        <v>1023</v>
      </c>
    </row>
    <row r="538" spans="1:9" x14ac:dyDescent="0.2">
      <c r="A538" s="388" t="s">
        <v>510</v>
      </c>
      <c r="B538" s="388" t="s">
        <v>698</v>
      </c>
      <c r="C538" s="388" t="s">
        <v>1024</v>
      </c>
      <c r="F538" s="389">
        <v>350</v>
      </c>
      <c r="G538" s="389">
        <v>-350</v>
      </c>
      <c r="H538" s="390" t="s">
        <v>1025</v>
      </c>
    </row>
    <row r="539" spans="1:9" x14ac:dyDescent="0.2">
      <c r="A539" s="388" t="s">
        <v>510</v>
      </c>
      <c r="B539" s="388" t="s">
        <v>698</v>
      </c>
      <c r="C539" s="388" t="s">
        <v>1027</v>
      </c>
      <c r="F539" s="389">
        <v>350</v>
      </c>
      <c r="G539" s="389">
        <v>-350</v>
      </c>
      <c r="H539" s="390" t="s">
        <v>1028</v>
      </c>
    </row>
    <row r="540" spans="1:9" x14ac:dyDescent="0.2">
      <c r="A540" s="388" t="s">
        <v>510</v>
      </c>
      <c r="B540" s="388" t="s">
        <v>698</v>
      </c>
      <c r="C540" s="388" t="s">
        <v>399</v>
      </c>
      <c r="F540" s="389">
        <v>1700</v>
      </c>
      <c r="G540" s="389">
        <v>-1700</v>
      </c>
      <c r="H540" s="390" t="s">
        <v>1036</v>
      </c>
    </row>
    <row r="541" spans="1:9" x14ac:dyDescent="0.2">
      <c r="A541" s="388" t="s">
        <v>510</v>
      </c>
      <c r="B541" s="388" t="s">
        <v>698</v>
      </c>
      <c r="C541" s="388" t="s">
        <v>1010</v>
      </c>
      <c r="F541" s="389">
        <v>3700</v>
      </c>
      <c r="G541" s="389">
        <v>-3700</v>
      </c>
      <c r="H541" s="390" t="s">
        <v>1037</v>
      </c>
    </row>
    <row r="542" spans="1:9" x14ac:dyDescent="0.2">
      <c r="A542" s="388" t="s">
        <v>510</v>
      </c>
      <c r="B542" s="388" t="s">
        <v>698</v>
      </c>
      <c r="C542" s="388" t="s">
        <v>883</v>
      </c>
      <c r="F542" s="389">
        <v>700</v>
      </c>
      <c r="G542" s="389">
        <v>-700</v>
      </c>
      <c r="H542" s="390" t="s">
        <v>1041</v>
      </c>
    </row>
    <row r="543" spans="1:9" x14ac:dyDescent="0.2">
      <c r="A543" s="388" t="s">
        <v>510</v>
      </c>
      <c r="B543" s="388" t="s">
        <v>698</v>
      </c>
      <c r="C543" s="388" t="s">
        <v>347</v>
      </c>
      <c r="F543" s="389">
        <v>28500</v>
      </c>
      <c r="G543" s="389">
        <v>-28500</v>
      </c>
      <c r="H543" s="390" t="s">
        <v>1042</v>
      </c>
    </row>
    <row r="544" spans="1:9" x14ac:dyDescent="0.2">
      <c r="A544" s="388" t="s">
        <v>510</v>
      </c>
      <c r="B544" s="388" t="s">
        <v>698</v>
      </c>
      <c r="C544" s="388" t="s">
        <v>859</v>
      </c>
      <c r="F544" s="389">
        <v>55000</v>
      </c>
      <c r="G544" s="389">
        <v>-55000</v>
      </c>
      <c r="H544" s="390" t="s">
        <v>1046</v>
      </c>
    </row>
    <row r="545" spans="1:9" x14ac:dyDescent="0.2">
      <c r="A545" s="88" t="s">
        <v>510</v>
      </c>
      <c r="B545" s="88" t="s">
        <v>698</v>
      </c>
      <c r="C545" s="88" t="s">
        <v>308</v>
      </c>
      <c r="D545" s="89"/>
      <c r="E545" s="89"/>
      <c r="F545" s="89">
        <v>95000</v>
      </c>
      <c r="G545" s="89">
        <v>-95000</v>
      </c>
      <c r="H545" s="90" t="s">
        <v>765</v>
      </c>
      <c r="I545" s="91"/>
    </row>
    <row r="546" spans="1:9" x14ac:dyDescent="0.2">
      <c r="A546" s="388" t="s">
        <v>510</v>
      </c>
      <c r="B546" s="388" t="s">
        <v>840</v>
      </c>
      <c r="C546" s="388" t="s">
        <v>307</v>
      </c>
      <c r="F546" s="389">
        <v>250800</v>
      </c>
      <c r="G546" s="389">
        <v>-250800</v>
      </c>
      <c r="H546" s="390" t="s">
        <v>1040</v>
      </c>
    </row>
    <row r="547" spans="1:9" x14ac:dyDescent="0.2">
      <c r="A547" s="388" t="s">
        <v>510</v>
      </c>
      <c r="B547" s="388" t="s">
        <v>840</v>
      </c>
      <c r="C547" s="388" t="s">
        <v>316</v>
      </c>
      <c r="F547" s="389">
        <v>12575</v>
      </c>
      <c r="G547" s="389">
        <v>-12575</v>
      </c>
      <c r="H547" s="390" t="s">
        <v>1014</v>
      </c>
    </row>
    <row r="548" spans="1:9" x14ac:dyDescent="0.2">
      <c r="A548" s="388" t="s">
        <v>510</v>
      </c>
      <c r="B548" s="388" t="s">
        <v>840</v>
      </c>
      <c r="C548" s="388" t="s">
        <v>317</v>
      </c>
      <c r="F548" s="389">
        <v>7350</v>
      </c>
      <c r="G548" s="389">
        <v>-7350</v>
      </c>
      <c r="H548" s="390" t="s">
        <v>1015</v>
      </c>
    </row>
    <row r="549" spans="1:9" x14ac:dyDescent="0.2">
      <c r="A549" s="388" t="s">
        <v>510</v>
      </c>
      <c r="B549" s="388" t="s">
        <v>840</v>
      </c>
      <c r="C549" s="388" t="s">
        <v>1016</v>
      </c>
      <c r="F549" s="389">
        <v>500</v>
      </c>
      <c r="G549" s="389">
        <v>-500</v>
      </c>
      <c r="H549" s="390" t="s">
        <v>1017</v>
      </c>
    </row>
    <row r="550" spans="1:9" x14ac:dyDescent="0.2">
      <c r="A550" s="388" t="s">
        <v>510</v>
      </c>
      <c r="B550" s="388" t="s">
        <v>840</v>
      </c>
      <c r="C550" s="388" t="s">
        <v>382</v>
      </c>
      <c r="F550" s="389">
        <v>2650</v>
      </c>
      <c r="G550" s="389">
        <v>-2650</v>
      </c>
      <c r="H550" s="390" t="s">
        <v>1020</v>
      </c>
    </row>
    <row r="551" spans="1:9" x14ac:dyDescent="0.2">
      <c r="A551" s="388" t="s">
        <v>510</v>
      </c>
      <c r="B551" s="388" t="s">
        <v>840</v>
      </c>
      <c r="C551" s="388" t="s">
        <v>1024</v>
      </c>
      <c r="F551" s="389">
        <v>1650</v>
      </c>
      <c r="G551" s="389">
        <v>-1650</v>
      </c>
      <c r="H551" s="390" t="s">
        <v>1025</v>
      </c>
    </row>
    <row r="552" spans="1:9" x14ac:dyDescent="0.2">
      <c r="A552" s="388" t="s">
        <v>510</v>
      </c>
      <c r="B552" s="388" t="s">
        <v>840</v>
      </c>
      <c r="C552" s="388" t="s">
        <v>385</v>
      </c>
      <c r="F552" s="389">
        <v>2475</v>
      </c>
      <c r="G552" s="389">
        <v>-2475</v>
      </c>
      <c r="H552" s="390" t="s">
        <v>1031</v>
      </c>
    </row>
    <row r="553" spans="1:9" x14ac:dyDescent="0.2">
      <c r="A553" s="388" t="s">
        <v>510</v>
      </c>
      <c r="B553" s="388" t="s">
        <v>840</v>
      </c>
      <c r="C553" s="388" t="s">
        <v>387</v>
      </c>
      <c r="F553" s="389">
        <v>500</v>
      </c>
      <c r="G553" s="389">
        <v>-500</v>
      </c>
      <c r="H553" s="390" t="s">
        <v>1034</v>
      </c>
    </row>
    <row r="554" spans="1:9" x14ac:dyDescent="0.2">
      <c r="A554" s="388" t="s">
        <v>510</v>
      </c>
      <c r="B554" s="388" t="s">
        <v>840</v>
      </c>
      <c r="C554" s="388" t="s">
        <v>399</v>
      </c>
      <c r="F554" s="389">
        <v>4950</v>
      </c>
      <c r="G554" s="389">
        <v>-4950</v>
      </c>
      <c r="H554" s="390" t="s">
        <v>1036</v>
      </c>
    </row>
    <row r="555" spans="1:9" x14ac:dyDescent="0.2">
      <c r="A555" s="388" t="s">
        <v>510</v>
      </c>
      <c r="B555" s="388" t="s">
        <v>840</v>
      </c>
      <c r="C555" s="388" t="s">
        <v>797</v>
      </c>
      <c r="F555" s="389">
        <v>1100</v>
      </c>
      <c r="G555" s="389">
        <v>-1100</v>
      </c>
      <c r="H555" s="390" t="s">
        <v>1038</v>
      </c>
    </row>
    <row r="556" spans="1:9" x14ac:dyDescent="0.2">
      <c r="A556" s="388" t="s">
        <v>510</v>
      </c>
      <c r="B556" s="388" t="s">
        <v>840</v>
      </c>
      <c r="C556" s="388" t="s">
        <v>883</v>
      </c>
      <c r="F556" s="389">
        <v>1000</v>
      </c>
      <c r="G556" s="389">
        <v>-1000</v>
      </c>
      <c r="H556" s="390" t="s">
        <v>1041</v>
      </c>
    </row>
    <row r="557" spans="1:9" x14ac:dyDescent="0.2">
      <c r="A557" s="388" t="s">
        <v>510</v>
      </c>
      <c r="B557" s="388" t="s">
        <v>840</v>
      </c>
      <c r="C557" s="388" t="s">
        <v>859</v>
      </c>
      <c r="F557" s="389">
        <v>66600</v>
      </c>
      <c r="G557" s="389">
        <v>-66600</v>
      </c>
      <c r="H557" s="390" t="s">
        <v>1046</v>
      </c>
    </row>
    <row r="558" spans="1:9" x14ac:dyDescent="0.2">
      <c r="A558" s="388" t="s">
        <v>510</v>
      </c>
      <c r="B558" s="388" t="s">
        <v>840</v>
      </c>
      <c r="C558" s="388" t="s">
        <v>1052</v>
      </c>
      <c r="F558" s="389">
        <v>962175</v>
      </c>
      <c r="G558" s="389">
        <v>-962175</v>
      </c>
      <c r="H558" s="390" t="s">
        <v>1053</v>
      </c>
    </row>
    <row r="559" spans="1:9" x14ac:dyDescent="0.2">
      <c r="A559" s="88" t="s">
        <v>510</v>
      </c>
      <c r="B559" s="88" t="s">
        <v>840</v>
      </c>
      <c r="C559" s="88" t="s">
        <v>308</v>
      </c>
      <c r="D559" s="89"/>
      <c r="E559" s="89"/>
      <c r="F559" s="89">
        <v>1314325</v>
      </c>
      <c r="G559" s="89">
        <v>-1314325</v>
      </c>
      <c r="H559" s="90" t="s">
        <v>766</v>
      </c>
      <c r="I559" s="91"/>
    </row>
    <row r="560" spans="1:9" x14ac:dyDescent="0.2">
      <c r="A560" s="388" t="s">
        <v>510</v>
      </c>
      <c r="B560" s="388" t="s">
        <v>893</v>
      </c>
      <c r="C560" s="388" t="s">
        <v>1010</v>
      </c>
      <c r="F560" s="389">
        <v>500</v>
      </c>
      <c r="G560" s="389">
        <v>-500</v>
      </c>
      <c r="H560" s="390" t="s">
        <v>1037</v>
      </c>
    </row>
    <row r="561" spans="1:10" x14ac:dyDescent="0.2">
      <c r="A561" s="88" t="s">
        <v>510</v>
      </c>
      <c r="B561" s="88" t="s">
        <v>893</v>
      </c>
      <c r="C561" s="88" t="s">
        <v>308</v>
      </c>
      <c r="D561" s="89"/>
      <c r="E561" s="89"/>
      <c r="F561" s="89">
        <v>500</v>
      </c>
      <c r="G561" s="89">
        <v>-500</v>
      </c>
      <c r="H561" s="90" t="s">
        <v>4714</v>
      </c>
      <c r="I561" s="91"/>
    </row>
    <row r="562" spans="1:10" x14ac:dyDescent="0.2">
      <c r="A562" s="388" t="s">
        <v>510</v>
      </c>
      <c r="B562" s="388" t="s">
        <v>729</v>
      </c>
      <c r="C562" s="388" t="s">
        <v>307</v>
      </c>
      <c r="F562" s="389">
        <v>1309680</v>
      </c>
      <c r="G562" s="389">
        <v>-1309680</v>
      </c>
      <c r="H562" s="390" t="s">
        <v>1040</v>
      </c>
    </row>
    <row r="563" spans="1:10" x14ac:dyDescent="0.2">
      <c r="A563" s="388" t="s">
        <v>510</v>
      </c>
      <c r="B563" s="388" t="s">
        <v>729</v>
      </c>
      <c r="C563" s="388" t="s">
        <v>1024</v>
      </c>
      <c r="F563" s="389">
        <v>825</v>
      </c>
      <c r="G563" s="389">
        <v>-825</v>
      </c>
      <c r="H563" s="390" t="s">
        <v>1025</v>
      </c>
    </row>
    <row r="564" spans="1:10" x14ac:dyDescent="0.2">
      <c r="A564" s="388" t="s">
        <v>510</v>
      </c>
      <c r="B564" s="388" t="s">
        <v>729</v>
      </c>
      <c r="C564" s="388" t="s">
        <v>385</v>
      </c>
      <c r="F564" s="389">
        <v>500</v>
      </c>
      <c r="G564" s="389">
        <v>-500</v>
      </c>
      <c r="H564" s="390" t="s">
        <v>1031</v>
      </c>
    </row>
    <row r="565" spans="1:10" x14ac:dyDescent="0.2">
      <c r="A565" s="388" t="s">
        <v>510</v>
      </c>
      <c r="B565" s="388" t="s">
        <v>729</v>
      </c>
      <c r="C565" s="388" t="s">
        <v>1032</v>
      </c>
      <c r="F565" s="389">
        <v>825</v>
      </c>
      <c r="G565" s="389">
        <v>-825</v>
      </c>
      <c r="H565" s="390" t="s">
        <v>1033</v>
      </c>
    </row>
    <row r="566" spans="1:10" x14ac:dyDescent="0.2">
      <c r="A566" s="388" t="s">
        <v>510</v>
      </c>
      <c r="B566" s="388" t="s">
        <v>729</v>
      </c>
      <c r="C566" s="388" t="s">
        <v>602</v>
      </c>
      <c r="F566" s="389">
        <v>500</v>
      </c>
      <c r="G566" s="389">
        <v>-500</v>
      </c>
      <c r="H566" s="390" t="s">
        <v>1039</v>
      </c>
    </row>
    <row r="567" spans="1:10" x14ac:dyDescent="0.2">
      <c r="A567" s="388" t="s">
        <v>510</v>
      </c>
      <c r="B567" s="388" t="s">
        <v>729</v>
      </c>
      <c r="C567" s="388" t="s">
        <v>883</v>
      </c>
      <c r="F567" s="389">
        <v>41040</v>
      </c>
      <c r="G567" s="389">
        <v>-41040</v>
      </c>
      <c r="H567" s="390" t="s">
        <v>1041</v>
      </c>
    </row>
    <row r="568" spans="1:10" x14ac:dyDescent="0.2">
      <c r="A568" s="88" t="s">
        <v>510</v>
      </c>
      <c r="B568" s="88" t="s">
        <v>729</v>
      </c>
      <c r="C568" s="88" t="s">
        <v>308</v>
      </c>
      <c r="D568" s="89"/>
      <c r="E568" s="89"/>
      <c r="F568" s="89">
        <v>1353370</v>
      </c>
      <c r="G568" s="89">
        <v>-1353370</v>
      </c>
      <c r="H568" s="90" t="s">
        <v>767</v>
      </c>
      <c r="I568" s="91" t="s">
        <v>4833</v>
      </c>
    </row>
    <row r="569" spans="1:10" x14ac:dyDescent="0.2">
      <c r="A569" s="88" t="s">
        <v>510</v>
      </c>
      <c r="B569" s="88" t="s">
        <v>343</v>
      </c>
      <c r="C569" s="88" t="s">
        <v>308</v>
      </c>
      <c r="D569" s="89"/>
      <c r="E569" s="89"/>
      <c r="F569" s="89">
        <v>40640949.57</v>
      </c>
      <c r="G569" s="719">
        <v>-40640949.57</v>
      </c>
      <c r="H569" s="90" t="s">
        <v>523</v>
      </c>
      <c r="I569" s="718">
        <f>-G569-G574</f>
        <v>38202426.630000003</v>
      </c>
    </row>
    <row r="570" spans="1:10" x14ac:dyDescent="0.2">
      <c r="A570" s="388" t="s">
        <v>524</v>
      </c>
      <c r="B570" s="388" t="s">
        <v>307</v>
      </c>
      <c r="C570" s="388" t="s">
        <v>484</v>
      </c>
      <c r="E570" s="389">
        <v>2275763.02</v>
      </c>
      <c r="G570" s="389">
        <v>2275763.02</v>
      </c>
      <c r="H570" s="390" t="s">
        <v>1054</v>
      </c>
    </row>
    <row r="571" spans="1:10" x14ac:dyDescent="0.2">
      <c r="A571" s="88" t="s">
        <v>524</v>
      </c>
      <c r="B571" s="88" t="s">
        <v>307</v>
      </c>
      <c r="C571" s="88" t="s">
        <v>308</v>
      </c>
      <c r="D571" s="89"/>
      <c r="E571" s="89">
        <v>2275763.02</v>
      </c>
      <c r="F571" s="89"/>
      <c r="G571" s="402">
        <v>2275763.02</v>
      </c>
      <c r="H571" s="90" t="s">
        <v>525</v>
      </c>
      <c r="I571" s="404">
        <f>G571</f>
        <v>2275763.02</v>
      </c>
      <c r="J571" t="s">
        <v>1124</v>
      </c>
    </row>
    <row r="572" spans="1:10" x14ac:dyDescent="0.2">
      <c r="A572" s="388" t="s">
        <v>524</v>
      </c>
      <c r="B572" s="388" t="s">
        <v>347</v>
      </c>
      <c r="C572" s="388" t="s">
        <v>484</v>
      </c>
      <c r="E572" s="389">
        <v>162759.92000000001</v>
      </c>
      <c r="G572" s="389">
        <v>162759.92000000001</v>
      </c>
      <c r="H572" s="390" t="s">
        <v>1054</v>
      </c>
      <c r="I572" s="534">
        <f>G573</f>
        <v>162759.92000000001</v>
      </c>
      <c r="J572" t="s">
        <v>1125</v>
      </c>
    </row>
    <row r="573" spans="1:10" x14ac:dyDescent="0.2">
      <c r="A573" s="88" t="s">
        <v>524</v>
      </c>
      <c r="B573" s="88" t="s">
        <v>347</v>
      </c>
      <c r="C573" s="88" t="s">
        <v>308</v>
      </c>
      <c r="D573" s="89"/>
      <c r="E573" s="89">
        <v>162759.92000000001</v>
      </c>
      <c r="F573" s="89"/>
      <c r="G573" s="403">
        <v>162759.92000000001</v>
      </c>
      <c r="H573" s="90" t="s">
        <v>768</v>
      </c>
      <c r="I573" s="91"/>
    </row>
    <row r="574" spans="1:10" ht="13.5" thickBot="1" x14ac:dyDescent="0.25">
      <c r="A574" s="88" t="s">
        <v>524</v>
      </c>
      <c r="B574" s="88" t="s">
        <v>343</v>
      </c>
      <c r="C574" s="88" t="s">
        <v>308</v>
      </c>
      <c r="D574" s="89"/>
      <c r="E574" s="89">
        <v>2438522.94</v>
      </c>
      <c r="F574" s="89"/>
      <c r="G574" s="719">
        <v>2438522.94</v>
      </c>
      <c r="H574" s="90" t="s">
        <v>526</v>
      </c>
      <c r="I574" s="91"/>
    </row>
    <row r="575" spans="1:10" x14ac:dyDescent="0.2">
      <c r="A575" s="467" t="s">
        <v>527</v>
      </c>
      <c r="B575" s="468" t="s">
        <v>307</v>
      </c>
      <c r="C575" s="468" t="s">
        <v>307</v>
      </c>
      <c r="D575" s="469"/>
      <c r="E575" s="469"/>
      <c r="F575" s="469">
        <v>5650237</v>
      </c>
      <c r="G575" s="469">
        <v>-5650237</v>
      </c>
      <c r="H575" s="592" t="s">
        <v>1040</v>
      </c>
    </row>
    <row r="576" spans="1:10" x14ac:dyDescent="0.2">
      <c r="A576" s="473" t="s">
        <v>527</v>
      </c>
      <c r="B576" s="388" t="s">
        <v>307</v>
      </c>
      <c r="C576" s="388" t="s">
        <v>319</v>
      </c>
      <c r="F576" s="389">
        <v>701088</v>
      </c>
      <c r="G576" s="389">
        <v>-701088</v>
      </c>
      <c r="H576" s="593" t="s">
        <v>1055</v>
      </c>
    </row>
    <row r="577" spans="1:10" x14ac:dyDescent="0.2">
      <c r="A577" s="473" t="s">
        <v>527</v>
      </c>
      <c r="B577" s="388" t="s">
        <v>307</v>
      </c>
      <c r="C577" s="388" t="s">
        <v>883</v>
      </c>
      <c r="F577" s="389">
        <v>628157</v>
      </c>
      <c r="G577" s="389">
        <v>-628157</v>
      </c>
      <c r="H577" s="593" t="s">
        <v>1041</v>
      </c>
    </row>
    <row r="578" spans="1:10" x14ac:dyDescent="0.2">
      <c r="A578" s="473" t="s">
        <v>527</v>
      </c>
      <c r="B578" s="388" t="s">
        <v>307</v>
      </c>
      <c r="C578" s="388" t="s">
        <v>1043</v>
      </c>
      <c r="F578" s="389">
        <v>500</v>
      </c>
      <c r="G578" s="389">
        <v>-500</v>
      </c>
      <c r="H578" s="593" t="s">
        <v>1044</v>
      </c>
    </row>
    <row r="579" spans="1:10" x14ac:dyDescent="0.2">
      <c r="A579" s="473" t="s">
        <v>527</v>
      </c>
      <c r="B579" s="388" t="s">
        <v>307</v>
      </c>
      <c r="C579" s="388" t="s">
        <v>859</v>
      </c>
      <c r="F579" s="389">
        <v>2137624</v>
      </c>
      <c r="G579" s="389">
        <v>-2137624</v>
      </c>
      <c r="H579" s="593" t="s">
        <v>1046</v>
      </c>
    </row>
    <row r="580" spans="1:10" x14ac:dyDescent="0.2">
      <c r="A580" s="473" t="s">
        <v>527</v>
      </c>
      <c r="B580" s="388" t="s">
        <v>307</v>
      </c>
      <c r="C580" s="388" t="s">
        <v>1052</v>
      </c>
      <c r="F580" s="389">
        <v>232271</v>
      </c>
      <c r="G580" s="389">
        <v>-232271</v>
      </c>
      <c r="H580" s="593" t="s">
        <v>1053</v>
      </c>
    </row>
    <row r="581" spans="1:10" x14ac:dyDescent="0.2">
      <c r="A581" s="461" t="s">
        <v>527</v>
      </c>
      <c r="B581" s="88" t="s">
        <v>307</v>
      </c>
      <c r="C581" s="88" t="s">
        <v>308</v>
      </c>
      <c r="D581" s="89"/>
      <c r="E581" s="89"/>
      <c r="F581" s="89">
        <v>9349877</v>
      </c>
      <c r="G581" s="89">
        <v>-9349877</v>
      </c>
      <c r="H581" s="590" t="s">
        <v>528</v>
      </c>
      <c r="I581" s="91"/>
    </row>
    <row r="582" spans="1:10" x14ac:dyDescent="0.2">
      <c r="A582" s="473" t="s">
        <v>527</v>
      </c>
      <c r="B582" s="388" t="s">
        <v>319</v>
      </c>
      <c r="C582" s="388" t="s">
        <v>484</v>
      </c>
      <c r="F582" s="389">
        <v>476329</v>
      </c>
      <c r="G582" s="389">
        <v>-476329</v>
      </c>
      <c r="H582" s="593" t="s">
        <v>1054</v>
      </c>
    </row>
    <row r="583" spans="1:10" x14ac:dyDescent="0.2">
      <c r="A583" s="461" t="s">
        <v>527</v>
      </c>
      <c r="B583" s="88" t="s">
        <v>319</v>
      </c>
      <c r="C583" s="88" t="s">
        <v>308</v>
      </c>
      <c r="D583" s="89"/>
      <c r="E583" s="89"/>
      <c r="F583" s="89">
        <v>476329</v>
      </c>
      <c r="G583" s="89">
        <v>-476329</v>
      </c>
      <c r="H583" s="590" t="s">
        <v>632</v>
      </c>
      <c r="I583" s="91"/>
    </row>
    <row r="584" spans="1:10" x14ac:dyDescent="0.2">
      <c r="A584" s="473" t="s">
        <v>527</v>
      </c>
      <c r="B584" s="388" t="s">
        <v>347</v>
      </c>
      <c r="C584" s="388" t="s">
        <v>484</v>
      </c>
      <c r="F584" s="389">
        <v>181643.98</v>
      </c>
      <c r="G584" s="389">
        <v>-181643.98</v>
      </c>
      <c r="H584" s="593" t="s">
        <v>1054</v>
      </c>
    </row>
    <row r="585" spans="1:10" x14ac:dyDescent="0.2">
      <c r="A585" s="461" t="s">
        <v>527</v>
      </c>
      <c r="B585" s="88" t="s">
        <v>347</v>
      </c>
      <c r="C585" s="88" t="s">
        <v>308</v>
      </c>
      <c r="D585" s="89"/>
      <c r="E585" s="89"/>
      <c r="F585" s="89">
        <v>181643.98</v>
      </c>
      <c r="G585" s="89">
        <v>-181643.98</v>
      </c>
      <c r="H585" s="590" t="s">
        <v>633</v>
      </c>
      <c r="I585" s="91"/>
    </row>
    <row r="586" spans="1:10" x14ac:dyDescent="0.2">
      <c r="A586" s="461" t="s">
        <v>527</v>
      </c>
      <c r="B586" s="88" t="s">
        <v>343</v>
      </c>
      <c r="C586" s="88" t="s">
        <v>308</v>
      </c>
      <c r="D586" s="89"/>
      <c r="E586" s="89"/>
      <c r="F586" s="578">
        <v>10007849.98</v>
      </c>
      <c r="G586" s="89">
        <v>-10007849.98</v>
      </c>
      <c r="H586" s="590" t="s">
        <v>529</v>
      </c>
      <c r="I586" s="91"/>
    </row>
    <row r="587" spans="1:10" x14ac:dyDescent="0.2">
      <c r="A587" s="473" t="s">
        <v>530</v>
      </c>
      <c r="B587" s="388" t="s">
        <v>307</v>
      </c>
      <c r="C587" s="388" t="s">
        <v>484</v>
      </c>
      <c r="E587" s="389">
        <v>1034972.53</v>
      </c>
      <c r="G587" s="389">
        <v>1034972.53</v>
      </c>
      <c r="H587" s="593" t="s">
        <v>1054</v>
      </c>
    </row>
    <row r="588" spans="1:10" x14ac:dyDescent="0.2">
      <c r="A588" s="461" t="s">
        <v>530</v>
      </c>
      <c r="B588" s="88" t="s">
        <v>307</v>
      </c>
      <c r="C588" s="88" t="s">
        <v>308</v>
      </c>
      <c r="D588" s="89"/>
      <c r="E588" s="89">
        <v>1034972.53</v>
      </c>
      <c r="F588" s="89"/>
      <c r="G588" s="89">
        <v>1034972.53</v>
      </c>
      <c r="H588" s="590" t="s">
        <v>769</v>
      </c>
      <c r="I588" s="91" t="s">
        <v>5347</v>
      </c>
    </row>
    <row r="589" spans="1:10" x14ac:dyDescent="0.2">
      <c r="A589" s="473" t="s">
        <v>530</v>
      </c>
      <c r="B589" s="388" t="s">
        <v>319</v>
      </c>
      <c r="C589" s="388" t="s">
        <v>484</v>
      </c>
      <c r="E589" s="389">
        <v>136834</v>
      </c>
      <c r="G589" s="389">
        <v>136834</v>
      </c>
      <c r="H589" s="593" t="s">
        <v>1054</v>
      </c>
      <c r="I589" s="731">
        <f>G289+G300+G591+G603</f>
        <v>-428173.19</v>
      </c>
      <c r="J589" t="s">
        <v>5350</v>
      </c>
    </row>
    <row r="590" spans="1:10" x14ac:dyDescent="0.2">
      <c r="A590" s="461" t="s">
        <v>530</v>
      </c>
      <c r="B590" s="88" t="s">
        <v>319</v>
      </c>
      <c r="C590" s="88" t="s">
        <v>308</v>
      </c>
      <c r="D590" s="89"/>
      <c r="E590" s="89">
        <v>136834</v>
      </c>
      <c r="F590" s="89"/>
      <c r="G590" s="89">
        <v>136834</v>
      </c>
      <c r="H590" s="590" t="s">
        <v>770</v>
      </c>
      <c r="I590" s="730">
        <f>G302</f>
        <v>-80629.73</v>
      </c>
      <c r="J590" t="s">
        <v>5351</v>
      </c>
    </row>
    <row r="591" spans="1:10" x14ac:dyDescent="0.2">
      <c r="A591" s="461" t="s">
        <v>530</v>
      </c>
      <c r="B591" s="88" t="s">
        <v>343</v>
      </c>
      <c r="C591" s="88" t="s">
        <v>308</v>
      </c>
      <c r="D591" s="89"/>
      <c r="E591" s="578">
        <v>1171806.53</v>
      </c>
      <c r="F591" s="89"/>
      <c r="G591" s="728">
        <v>1171806.53</v>
      </c>
      <c r="H591" s="590" t="s">
        <v>533</v>
      </c>
      <c r="I591" s="136">
        <f>SUM(I589:I590)</f>
        <v>-508802.92</v>
      </c>
    </row>
    <row r="592" spans="1:10" x14ac:dyDescent="0.2">
      <c r="A592" s="473" t="s">
        <v>534</v>
      </c>
      <c r="B592" s="388" t="s">
        <v>307</v>
      </c>
      <c r="C592" s="388" t="s">
        <v>484</v>
      </c>
      <c r="F592" s="389">
        <v>3561430.74</v>
      </c>
      <c r="G592" s="389">
        <v>-3561430.74</v>
      </c>
      <c r="H592" s="593" t="s">
        <v>1054</v>
      </c>
      <c r="I592" s="94"/>
    </row>
    <row r="593" spans="1:10" x14ac:dyDescent="0.2">
      <c r="A593" s="461" t="s">
        <v>534</v>
      </c>
      <c r="B593" s="88" t="s">
        <v>307</v>
      </c>
      <c r="C593" s="88" t="s">
        <v>308</v>
      </c>
      <c r="D593" s="89"/>
      <c r="E593" s="89"/>
      <c r="F593" s="89">
        <v>3561430.74</v>
      </c>
      <c r="G593" s="89">
        <v>-3561430.74</v>
      </c>
      <c r="H593" s="590" t="s">
        <v>634</v>
      </c>
      <c r="I593" s="136">
        <f>F289+F300</f>
        <v>1802071.79</v>
      </c>
      <c r="J593" t="s">
        <v>5348</v>
      </c>
    </row>
    <row r="594" spans="1:10" x14ac:dyDescent="0.2">
      <c r="A594" s="473" t="s">
        <v>534</v>
      </c>
      <c r="B594" s="388" t="s">
        <v>319</v>
      </c>
      <c r="C594" s="388" t="s">
        <v>484</v>
      </c>
      <c r="F594" s="389">
        <v>1037248</v>
      </c>
      <c r="G594" s="389">
        <v>-1037248</v>
      </c>
      <c r="H594" s="593" t="s">
        <v>1054</v>
      </c>
      <c r="I594" s="94">
        <f>G591+G603</f>
        <v>1373898.6</v>
      </c>
      <c r="J594" t="s">
        <v>5349</v>
      </c>
    </row>
    <row r="595" spans="1:10" x14ac:dyDescent="0.2">
      <c r="A595" s="461" t="s">
        <v>534</v>
      </c>
      <c r="B595" s="88" t="s">
        <v>319</v>
      </c>
      <c r="C595" s="88" t="s">
        <v>308</v>
      </c>
      <c r="D595" s="89"/>
      <c r="E595" s="89"/>
      <c r="F595" s="89">
        <v>1037248</v>
      </c>
      <c r="G595" s="89">
        <v>-1037248</v>
      </c>
      <c r="H595" s="590" t="s">
        <v>771</v>
      </c>
      <c r="I595" s="91"/>
    </row>
    <row r="596" spans="1:10" x14ac:dyDescent="0.2">
      <c r="A596" s="473" t="s">
        <v>534</v>
      </c>
      <c r="B596" s="388" t="s">
        <v>347</v>
      </c>
      <c r="C596" s="388" t="s">
        <v>484</v>
      </c>
      <c r="F596" s="389">
        <v>2321905.56</v>
      </c>
      <c r="G596" s="389">
        <v>-2321905.56</v>
      </c>
      <c r="H596" s="593" t="s">
        <v>1054</v>
      </c>
      <c r="I596" s="94"/>
    </row>
    <row r="597" spans="1:10" x14ac:dyDescent="0.2">
      <c r="A597" s="461" t="s">
        <v>534</v>
      </c>
      <c r="B597" s="88" t="s">
        <v>347</v>
      </c>
      <c r="C597" s="88" t="s">
        <v>308</v>
      </c>
      <c r="D597" s="89"/>
      <c r="E597" s="89"/>
      <c r="F597" s="89">
        <v>2321905.56</v>
      </c>
      <c r="G597" s="89">
        <v>-2321905.56</v>
      </c>
      <c r="H597" s="590" t="s">
        <v>635</v>
      </c>
      <c r="I597" s="136"/>
    </row>
    <row r="598" spans="1:10" x14ac:dyDescent="0.2">
      <c r="A598" s="473" t="s">
        <v>534</v>
      </c>
      <c r="B598" s="388" t="s">
        <v>822</v>
      </c>
      <c r="C598" s="388" t="s">
        <v>484</v>
      </c>
      <c r="F598" s="389">
        <v>46645.58</v>
      </c>
      <c r="G598" s="389">
        <v>-46645.58</v>
      </c>
      <c r="H598" s="593" t="s">
        <v>1054</v>
      </c>
    </row>
    <row r="599" spans="1:10" x14ac:dyDescent="0.2">
      <c r="A599" s="461" t="s">
        <v>534</v>
      </c>
      <c r="B599" s="88" t="s">
        <v>822</v>
      </c>
      <c r="C599" s="88" t="s">
        <v>308</v>
      </c>
      <c r="D599" s="89"/>
      <c r="E599" s="89"/>
      <c r="F599" s="89">
        <v>46645.58</v>
      </c>
      <c r="G599" s="89">
        <v>-46645.58</v>
      </c>
      <c r="H599" s="590" t="s">
        <v>1105</v>
      </c>
      <c r="I599" s="91"/>
    </row>
    <row r="600" spans="1:10" x14ac:dyDescent="0.2">
      <c r="A600" s="461" t="s">
        <v>534</v>
      </c>
      <c r="B600" s="88" t="s">
        <v>343</v>
      </c>
      <c r="C600" s="88" t="s">
        <v>308</v>
      </c>
      <c r="D600" s="89"/>
      <c r="E600" s="89"/>
      <c r="F600" s="578">
        <v>6967229.8799999999</v>
      </c>
      <c r="G600" s="89">
        <v>-6967229.8799999999</v>
      </c>
      <c r="H600" s="590" t="s">
        <v>536</v>
      </c>
      <c r="I600" s="91"/>
    </row>
    <row r="601" spans="1:10" x14ac:dyDescent="0.2">
      <c r="A601" s="473" t="s">
        <v>636</v>
      </c>
      <c r="B601" s="388" t="s">
        <v>307</v>
      </c>
      <c r="C601" s="388" t="s">
        <v>484</v>
      </c>
      <c r="E601" s="389">
        <v>202092.07</v>
      </c>
      <c r="G601" s="389">
        <v>202092.07</v>
      </c>
      <c r="H601" s="593" t="s">
        <v>1054</v>
      </c>
    </row>
    <row r="602" spans="1:10" x14ac:dyDescent="0.2">
      <c r="A602" s="461" t="s">
        <v>636</v>
      </c>
      <c r="B602" s="88" t="s">
        <v>307</v>
      </c>
      <c r="C602" s="88" t="s">
        <v>308</v>
      </c>
      <c r="D602" s="89"/>
      <c r="E602" s="89">
        <v>202092.07</v>
      </c>
      <c r="F602" s="89"/>
      <c r="G602" s="89">
        <v>202092.07</v>
      </c>
      <c r="H602" s="590" t="s">
        <v>637</v>
      </c>
      <c r="I602" s="91"/>
    </row>
    <row r="603" spans="1:10" x14ac:dyDescent="0.2">
      <c r="A603" s="461" t="s">
        <v>636</v>
      </c>
      <c r="B603" s="88" t="s">
        <v>343</v>
      </c>
      <c r="C603" s="88" t="s">
        <v>308</v>
      </c>
      <c r="D603" s="89"/>
      <c r="E603" s="578">
        <v>202092.07</v>
      </c>
      <c r="F603" s="89"/>
      <c r="G603" s="728">
        <v>202092.07</v>
      </c>
      <c r="H603" s="590" t="s">
        <v>638</v>
      </c>
      <c r="I603" s="91"/>
    </row>
    <row r="604" spans="1:10" x14ac:dyDescent="0.2">
      <c r="A604" s="473" t="s">
        <v>1264</v>
      </c>
      <c r="B604" s="388" t="s">
        <v>307</v>
      </c>
      <c r="C604" s="388" t="s">
        <v>484</v>
      </c>
      <c r="F604" s="389">
        <v>1014698.5</v>
      </c>
      <c r="G604" s="389">
        <v>-1014698.5</v>
      </c>
      <c r="H604" s="593" t="s">
        <v>1054</v>
      </c>
    </row>
    <row r="605" spans="1:10" x14ac:dyDescent="0.2">
      <c r="A605" s="461" t="s">
        <v>1264</v>
      </c>
      <c r="B605" s="88" t="s">
        <v>307</v>
      </c>
      <c r="C605" s="88" t="s">
        <v>308</v>
      </c>
      <c r="D605" s="89"/>
      <c r="E605" s="89"/>
      <c r="F605" s="89">
        <v>1014698.5</v>
      </c>
      <c r="G605" s="89">
        <v>-1014698.5</v>
      </c>
      <c r="H605" s="590" t="s">
        <v>1309</v>
      </c>
      <c r="I605" s="91"/>
    </row>
    <row r="606" spans="1:10" x14ac:dyDescent="0.2">
      <c r="A606" s="473" t="s">
        <v>1264</v>
      </c>
      <c r="B606" s="388" t="s">
        <v>315</v>
      </c>
      <c r="C606" s="388" t="s">
        <v>484</v>
      </c>
      <c r="F606" s="389">
        <v>2336465</v>
      </c>
      <c r="G606" s="389">
        <v>-2336465</v>
      </c>
      <c r="H606" s="593" t="s">
        <v>1054</v>
      </c>
    </row>
    <row r="607" spans="1:10" x14ac:dyDescent="0.2">
      <c r="A607" s="461" t="s">
        <v>1264</v>
      </c>
      <c r="B607" s="88" t="s">
        <v>315</v>
      </c>
      <c r="C607" s="88" t="s">
        <v>308</v>
      </c>
      <c r="D607" s="89"/>
      <c r="E607" s="89"/>
      <c r="F607" s="89">
        <v>2336465</v>
      </c>
      <c r="G607" s="89">
        <v>-2336465</v>
      </c>
      <c r="H607" s="590" t="s">
        <v>4715</v>
      </c>
      <c r="I607" s="91"/>
    </row>
    <row r="608" spans="1:10" ht="13.5" thickBot="1" x14ac:dyDescent="0.25">
      <c r="A608" s="463" t="s">
        <v>1264</v>
      </c>
      <c r="B608" s="464" t="s">
        <v>343</v>
      </c>
      <c r="C608" s="464" t="s">
        <v>308</v>
      </c>
      <c r="D608" s="465"/>
      <c r="E608" s="465"/>
      <c r="F608" s="659">
        <v>3351163.5</v>
      </c>
      <c r="G608" s="465">
        <v>-3351163.5</v>
      </c>
      <c r="H608" s="591" t="s">
        <v>1265</v>
      </c>
      <c r="I608" s="91"/>
    </row>
    <row r="609" spans="1:9" x14ac:dyDescent="0.2">
      <c r="A609" s="388" t="s">
        <v>537</v>
      </c>
      <c r="B609" s="388" t="s">
        <v>307</v>
      </c>
      <c r="C609" s="388" t="s">
        <v>484</v>
      </c>
      <c r="F609" s="389">
        <v>2184243.83</v>
      </c>
      <c r="G609" s="389">
        <v>-2184243.83</v>
      </c>
      <c r="H609" s="390" t="s">
        <v>1054</v>
      </c>
    </row>
    <row r="610" spans="1:9" x14ac:dyDescent="0.2">
      <c r="A610" s="88" t="s">
        <v>537</v>
      </c>
      <c r="B610" s="88" t="s">
        <v>307</v>
      </c>
      <c r="C610" s="88" t="s">
        <v>308</v>
      </c>
      <c r="D610" s="89"/>
      <c r="E610" s="89"/>
      <c r="F610" s="89">
        <v>2184243.83</v>
      </c>
      <c r="G610" s="89">
        <v>-2184243.83</v>
      </c>
      <c r="H610" s="90" t="s">
        <v>538</v>
      </c>
      <c r="I610" s="91" t="s">
        <v>4665</v>
      </c>
    </row>
    <row r="611" spans="1:9" x14ac:dyDescent="0.2">
      <c r="A611" s="88" t="s">
        <v>537</v>
      </c>
      <c r="B611" s="88" t="s">
        <v>343</v>
      </c>
      <c r="C611" s="88" t="s">
        <v>308</v>
      </c>
      <c r="D611" s="89"/>
      <c r="E611" s="89"/>
      <c r="F611" s="89">
        <v>2184243.83</v>
      </c>
      <c r="G611" s="89">
        <v>-2184243.83</v>
      </c>
      <c r="H611" s="90" t="s">
        <v>539</v>
      </c>
      <c r="I611" s="660">
        <f>F586-E591+F600-E603+F608</f>
        <v>18952344.760000002</v>
      </c>
    </row>
    <row r="612" spans="1:9" x14ac:dyDescent="0.2">
      <c r="A612" s="388" t="s">
        <v>540</v>
      </c>
      <c r="B612" s="388" t="s">
        <v>307</v>
      </c>
      <c r="C612" s="388" t="s">
        <v>859</v>
      </c>
      <c r="F612" s="389">
        <v>-11</v>
      </c>
      <c r="G612" s="389">
        <v>11</v>
      </c>
      <c r="H612" s="390" t="s">
        <v>1046</v>
      </c>
    </row>
    <row r="613" spans="1:9" x14ac:dyDescent="0.2">
      <c r="A613" s="388" t="s">
        <v>540</v>
      </c>
      <c r="B613" s="388" t="s">
        <v>307</v>
      </c>
      <c r="C613" s="388" t="s">
        <v>484</v>
      </c>
      <c r="F613" s="389">
        <v>582.97</v>
      </c>
      <c r="G613" s="389">
        <v>-582.97</v>
      </c>
      <c r="H613" s="390" t="s">
        <v>1054</v>
      </c>
      <c r="I613" t="s">
        <v>4663</v>
      </c>
    </row>
    <row r="614" spans="1:9" x14ac:dyDescent="0.2">
      <c r="A614" s="88" t="s">
        <v>540</v>
      </c>
      <c r="B614" s="88" t="s">
        <v>307</v>
      </c>
      <c r="C614" s="88" t="s">
        <v>308</v>
      </c>
      <c r="D614" s="89"/>
      <c r="E614" s="89"/>
      <c r="F614" s="89">
        <v>571.97</v>
      </c>
      <c r="G614" s="89">
        <v>-571.97</v>
      </c>
      <c r="H614" s="90" t="s">
        <v>541</v>
      </c>
      <c r="I614" s="432">
        <f>F628+F640</f>
        <v>2768508.43</v>
      </c>
    </row>
    <row r="615" spans="1:9" x14ac:dyDescent="0.2">
      <c r="A615" s="388" t="s">
        <v>540</v>
      </c>
      <c r="B615" s="388" t="s">
        <v>319</v>
      </c>
      <c r="C615" s="388" t="s">
        <v>859</v>
      </c>
      <c r="F615" s="389">
        <v>848.84</v>
      </c>
      <c r="G615" s="389">
        <v>-848.84</v>
      </c>
      <c r="H615" s="390" t="s">
        <v>1046</v>
      </c>
    </row>
    <row r="616" spans="1:9" x14ac:dyDescent="0.2">
      <c r="A616" s="388" t="s">
        <v>540</v>
      </c>
      <c r="B616" s="388" t="s">
        <v>319</v>
      </c>
      <c r="C616" s="388" t="s">
        <v>1052</v>
      </c>
      <c r="F616" s="389">
        <v>375</v>
      </c>
      <c r="G616" s="389">
        <v>-375</v>
      </c>
      <c r="H616" s="390" t="s">
        <v>1053</v>
      </c>
      <c r="I616" t="s">
        <v>4664</v>
      </c>
    </row>
    <row r="617" spans="1:9" x14ac:dyDescent="0.2">
      <c r="A617" s="388" t="s">
        <v>540</v>
      </c>
      <c r="B617" s="388" t="s">
        <v>319</v>
      </c>
      <c r="C617" s="388" t="s">
        <v>484</v>
      </c>
      <c r="F617" s="389">
        <v>782.45</v>
      </c>
      <c r="G617" s="389">
        <v>-782.45</v>
      </c>
      <c r="H617" s="390" t="s">
        <v>1054</v>
      </c>
      <c r="I617" s="528">
        <f>F621+F634+F637</f>
        <v>380633.75</v>
      </c>
    </row>
    <row r="618" spans="1:9" x14ac:dyDescent="0.2">
      <c r="A618" s="88" t="s">
        <v>540</v>
      </c>
      <c r="B618" s="88" t="s">
        <v>319</v>
      </c>
      <c r="C618" s="88" t="s">
        <v>308</v>
      </c>
      <c r="D618" s="89"/>
      <c r="E618" s="89"/>
      <c r="F618" s="89">
        <v>2006.29</v>
      </c>
      <c r="G618" s="89">
        <v>-2006.29</v>
      </c>
      <c r="H618" s="90" t="s">
        <v>542</v>
      </c>
      <c r="I618" s="91"/>
    </row>
    <row r="619" spans="1:9" x14ac:dyDescent="0.2">
      <c r="A619" s="388" t="s">
        <v>540</v>
      </c>
      <c r="B619" s="388" t="s">
        <v>347</v>
      </c>
      <c r="C619" s="388" t="s">
        <v>484</v>
      </c>
      <c r="F619" s="389">
        <v>5.49</v>
      </c>
      <c r="G619" s="389">
        <v>-5.49</v>
      </c>
      <c r="H619" s="390" t="s">
        <v>1054</v>
      </c>
    </row>
    <row r="620" spans="1:9" x14ac:dyDescent="0.2">
      <c r="A620" s="88" t="s">
        <v>540</v>
      </c>
      <c r="B620" s="88" t="s">
        <v>347</v>
      </c>
      <c r="C620" s="88" t="s">
        <v>308</v>
      </c>
      <c r="D620" s="89"/>
      <c r="E620" s="89"/>
      <c r="F620" s="89">
        <v>5.49</v>
      </c>
      <c r="G620" s="89">
        <v>-5.49</v>
      </c>
      <c r="H620" s="90" t="s">
        <v>543</v>
      </c>
      <c r="I620" s="91"/>
    </row>
    <row r="621" spans="1:9" x14ac:dyDescent="0.2">
      <c r="A621" s="88" t="s">
        <v>540</v>
      </c>
      <c r="B621" s="88" t="s">
        <v>343</v>
      </c>
      <c r="C621" s="88" t="s">
        <v>308</v>
      </c>
      <c r="D621" s="89"/>
      <c r="E621" s="89"/>
      <c r="F621" s="658">
        <v>2583.75</v>
      </c>
      <c r="G621" s="89">
        <v>-2583.75</v>
      </c>
      <c r="H621" s="90" t="s">
        <v>544</v>
      </c>
      <c r="I621" s="91"/>
    </row>
    <row r="622" spans="1:9" x14ac:dyDescent="0.2">
      <c r="A622" s="388" t="s">
        <v>545</v>
      </c>
      <c r="B622" s="388" t="s">
        <v>307</v>
      </c>
      <c r="C622" s="388" t="s">
        <v>484</v>
      </c>
      <c r="F622" s="389">
        <v>1410702.24</v>
      </c>
      <c r="G622" s="389">
        <v>-1410702.24</v>
      </c>
      <c r="H622" s="390" t="s">
        <v>1054</v>
      </c>
    </row>
    <row r="623" spans="1:9" x14ac:dyDescent="0.2">
      <c r="A623" s="88" t="s">
        <v>545</v>
      </c>
      <c r="B623" s="88" t="s">
        <v>307</v>
      </c>
      <c r="C623" s="88" t="s">
        <v>308</v>
      </c>
      <c r="D623" s="89"/>
      <c r="E623" s="89"/>
      <c r="F623" s="89">
        <v>1410702.24</v>
      </c>
      <c r="G623" s="89">
        <v>-1410702.24</v>
      </c>
      <c r="H623" s="90" t="s">
        <v>546</v>
      </c>
      <c r="I623" s="91"/>
    </row>
    <row r="624" spans="1:9" x14ac:dyDescent="0.2">
      <c r="A624" s="388" t="s">
        <v>545</v>
      </c>
      <c r="B624" s="388" t="s">
        <v>364</v>
      </c>
      <c r="C624" s="388" t="s">
        <v>484</v>
      </c>
      <c r="F624" s="389">
        <v>11565.59</v>
      </c>
      <c r="G624" s="389">
        <v>-11565.59</v>
      </c>
      <c r="H624" s="390" t="s">
        <v>1054</v>
      </c>
    </row>
    <row r="625" spans="1:9" x14ac:dyDescent="0.2">
      <c r="A625" s="88" t="s">
        <v>545</v>
      </c>
      <c r="B625" s="88" t="s">
        <v>364</v>
      </c>
      <c r="C625" s="88" t="s">
        <v>308</v>
      </c>
      <c r="D625" s="89"/>
      <c r="E625" s="89"/>
      <c r="F625" s="89">
        <v>11565.59</v>
      </c>
      <c r="G625" s="89">
        <v>-11565.59</v>
      </c>
      <c r="H625" s="90" t="s">
        <v>547</v>
      </c>
      <c r="I625" s="91"/>
    </row>
    <row r="626" spans="1:9" x14ac:dyDescent="0.2">
      <c r="A626" s="388" t="s">
        <v>545</v>
      </c>
      <c r="B626" s="388" t="s">
        <v>319</v>
      </c>
      <c r="C626" s="388" t="s">
        <v>484</v>
      </c>
      <c r="F626" s="389">
        <v>1125623.8899999999</v>
      </c>
      <c r="G626" s="389">
        <v>-1125623.8899999999</v>
      </c>
      <c r="H626" s="390" t="s">
        <v>1054</v>
      </c>
    </row>
    <row r="627" spans="1:9" x14ac:dyDescent="0.2">
      <c r="A627" s="88" t="s">
        <v>545</v>
      </c>
      <c r="B627" s="88" t="s">
        <v>319</v>
      </c>
      <c r="C627" s="88" t="s">
        <v>308</v>
      </c>
      <c r="D627" s="89"/>
      <c r="E627" s="89"/>
      <c r="F627" s="89">
        <v>1125623.8899999999</v>
      </c>
      <c r="G627" s="89">
        <v>-1125623.8899999999</v>
      </c>
      <c r="H627" s="90" t="s">
        <v>548</v>
      </c>
      <c r="I627" s="91"/>
    </row>
    <row r="628" spans="1:9" x14ac:dyDescent="0.2">
      <c r="A628" s="88" t="s">
        <v>545</v>
      </c>
      <c r="B628" s="88" t="s">
        <v>343</v>
      </c>
      <c r="C628" s="88" t="s">
        <v>308</v>
      </c>
      <c r="D628" s="89"/>
      <c r="E628" s="89"/>
      <c r="F628" s="431">
        <v>2547891.7200000002</v>
      </c>
      <c r="G628" s="89">
        <v>-2547891.7200000002</v>
      </c>
      <c r="H628" s="90" t="s">
        <v>549</v>
      </c>
      <c r="I628" s="91"/>
    </row>
    <row r="629" spans="1:9" x14ac:dyDescent="0.2">
      <c r="A629" s="388" t="s">
        <v>552</v>
      </c>
      <c r="B629" s="388" t="s">
        <v>307</v>
      </c>
      <c r="C629" s="388" t="s">
        <v>484</v>
      </c>
      <c r="E629" s="389">
        <v>2184243.83</v>
      </c>
      <c r="G629" s="389">
        <v>2184243.83</v>
      </c>
      <c r="H629" s="390" t="s">
        <v>1054</v>
      </c>
    </row>
    <row r="630" spans="1:9" x14ac:dyDescent="0.2">
      <c r="A630" s="88" t="s">
        <v>552</v>
      </c>
      <c r="B630" s="88" t="s">
        <v>307</v>
      </c>
      <c r="C630" s="88" t="s">
        <v>308</v>
      </c>
      <c r="D630" s="89"/>
      <c r="E630" s="89">
        <v>2184243.83</v>
      </c>
      <c r="F630" s="89"/>
      <c r="G630" s="89">
        <v>2184243.83</v>
      </c>
      <c r="H630" s="90" t="s">
        <v>553</v>
      </c>
      <c r="I630" s="91"/>
    </row>
    <row r="631" spans="1:9" x14ac:dyDescent="0.2">
      <c r="A631" s="88" t="s">
        <v>552</v>
      </c>
      <c r="B631" s="88" t="s">
        <v>343</v>
      </c>
      <c r="C631" s="88" t="s">
        <v>308</v>
      </c>
      <c r="D631" s="89"/>
      <c r="E631" s="89">
        <v>2184243.83</v>
      </c>
      <c r="F631" s="89"/>
      <c r="G631" s="89">
        <v>2184243.83</v>
      </c>
      <c r="H631" s="90" t="s">
        <v>554</v>
      </c>
      <c r="I631" s="91"/>
    </row>
    <row r="632" spans="1:9" x14ac:dyDescent="0.2">
      <c r="A632" s="388" t="s">
        <v>641</v>
      </c>
      <c r="B632" s="388" t="s">
        <v>307</v>
      </c>
      <c r="C632" s="388" t="s">
        <v>484</v>
      </c>
      <c r="F632" s="389">
        <v>68600</v>
      </c>
      <c r="G632" s="389">
        <v>-68600</v>
      </c>
      <c r="H632" s="390" t="s">
        <v>1054</v>
      </c>
    </row>
    <row r="633" spans="1:9" x14ac:dyDescent="0.2">
      <c r="A633" s="88" t="s">
        <v>641</v>
      </c>
      <c r="B633" s="88" t="s">
        <v>307</v>
      </c>
      <c r="C633" s="88" t="s">
        <v>308</v>
      </c>
      <c r="D633" s="89"/>
      <c r="E633" s="89"/>
      <c r="F633" s="89">
        <v>68600</v>
      </c>
      <c r="G633" s="89">
        <v>-68600</v>
      </c>
      <c r="H633" s="90" t="s">
        <v>642</v>
      </c>
      <c r="I633" s="91"/>
    </row>
    <row r="634" spans="1:9" x14ac:dyDescent="0.2">
      <c r="A634" s="88" t="s">
        <v>641</v>
      </c>
      <c r="B634" s="88" t="s">
        <v>343</v>
      </c>
      <c r="C634" s="88" t="s">
        <v>308</v>
      </c>
      <c r="D634" s="89"/>
      <c r="E634" s="89"/>
      <c r="F634" s="658">
        <v>68600</v>
      </c>
      <c r="G634" s="89">
        <v>-68600</v>
      </c>
      <c r="H634" s="90" t="s">
        <v>275</v>
      </c>
      <c r="I634" s="91"/>
    </row>
    <row r="635" spans="1:9" x14ac:dyDescent="0.2">
      <c r="A635" s="388" t="s">
        <v>555</v>
      </c>
      <c r="B635" s="388" t="s">
        <v>315</v>
      </c>
      <c r="C635" s="388" t="s">
        <v>484</v>
      </c>
      <c r="F635" s="389">
        <v>309450</v>
      </c>
      <c r="G635" s="389">
        <v>-309450</v>
      </c>
      <c r="H635" s="390" t="s">
        <v>1054</v>
      </c>
    </row>
    <row r="636" spans="1:9" x14ac:dyDescent="0.2">
      <c r="A636" s="88" t="s">
        <v>555</v>
      </c>
      <c r="B636" s="88" t="s">
        <v>315</v>
      </c>
      <c r="C636" s="88" t="s">
        <v>308</v>
      </c>
      <c r="D636" s="89"/>
      <c r="E636" s="89"/>
      <c r="F636" s="89">
        <v>309450</v>
      </c>
      <c r="G636" s="89">
        <v>-309450</v>
      </c>
      <c r="H636" s="90" t="s">
        <v>556</v>
      </c>
      <c r="I636" s="91"/>
    </row>
    <row r="637" spans="1:9" x14ac:dyDescent="0.2">
      <c r="A637" s="88" t="s">
        <v>555</v>
      </c>
      <c r="B637" s="88" t="s">
        <v>343</v>
      </c>
      <c r="C637" s="88" t="s">
        <v>308</v>
      </c>
      <c r="D637" s="89"/>
      <c r="E637" s="89"/>
      <c r="F637" s="658">
        <v>309450</v>
      </c>
      <c r="G637" s="89">
        <v>-309450</v>
      </c>
      <c r="H637" s="90" t="s">
        <v>557</v>
      </c>
      <c r="I637" s="91"/>
    </row>
    <row r="638" spans="1:9" x14ac:dyDescent="0.2">
      <c r="A638" s="388" t="s">
        <v>558</v>
      </c>
      <c r="B638" s="388" t="s">
        <v>307</v>
      </c>
      <c r="C638" s="388" t="s">
        <v>484</v>
      </c>
      <c r="F638" s="389">
        <v>220616.71</v>
      </c>
      <c r="G638" s="389">
        <v>-220616.71</v>
      </c>
      <c r="H638" s="390" t="s">
        <v>1054</v>
      </c>
    </row>
    <row r="639" spans="1:9" x14ac:dyDescent="0.2">
      <c r="A639" s="88" t="s">
        <v>558</v>
      </c>
      <c r="B639" s="88" t="s">
        <v>307</v>
      </c>
      <c r="C639" s="88" t="s">
        <v>308</v>
      </c>
      <c r="D639" s="89"/>
      <c r="E639" s="89"/>
      <c r="F639" s="89">
        <v>220616.71</v>
      </c>
      <c r="G639" s="89">
        <v>-220616.71</v>
      </c>
      <c r="H639" s="90" t="s">
        <v>559</v>
      </c>
      <c r="I639" s="91"/>
    </row>
    <row r="640" spans="1:9" x14ac:dyDescent="0.2">
      <c r="A640" s="88" t="s">
        <v>558</v>
      </c>
      <c r="B640" s="88" t="s">
        <v>343</v>
      </c>
      <c r="C640" s="88" t="s">
        <v>308</v>
      </c>
      <c r="D640" s="89"/>
      <c r="E640" s="89"/>
      <c r="F640" s="431">
        <v>220616.71</v>
      </c>
      <c r="G640" s="89">
        <v>-220616.71</v>
      </c>
      <c r="H640" s="90"/>
      <c r="I640" s="91"/>
    </row>
    <row r="641" spans="1:9" x14ac:dyDescent="0.2">
      <c r="A641" s="388" t="s">
        <v>773</v>
      </c>
      <c r="B641" s="388" t="s">
        <v>1052</v>
      </c>
      <c r="C641" s="388" t="s">
        <v>484</v>
      </c>
      <c r="F641" s="389">
        <v>658240.78</v>
      </c>
      <c r="G641" s="389">
        <v>-658240.78</v>
      </c>
      <c r="H641" s="390" t="s">
        <v>1054</v>
      </c>
    </row>
    <row r="642" spans="1:9" x14ac:dyDescent="0.2">
      <c r="A642" s="88" t="s">
        <v>773</v>
      </c>
      <c r="B642" s="88" t="s">
        <v>1052</v>
      </c>
      <c r="C642" s="88" t="s">
        <v>308</v>
      </c>
      <c r="D642" s="89"/>
      <c r="E642" s="89"/>
      <c r="F642" s="89">
        <v>658240.78</v>
      </c>
      <c r="G642" s="89">
        <v>-658240.78</v>
      </c>
      <c r="H642" s="90" t="s">
        <v>4716</v>
      </c>
      <c r="I642" s="91"/>
    </row>
    <row r="643" spans="1:9" x14ac:dyDescent="0.2">
      <c r="A643" s="388" t="s">
        <v>773</v>
      </c>
      <c r="B643" s="388" t="s">
        <v>4701</v>
      </c>
      <c r="C643" s="388" t="s">
        <v>484</v>
      </c>
      <c r="F643" s="389">
        <v>5000</v>
      </c>
      <c r="G643" s="389">
        <v>-5000</v>
      </c>
      <c r="H643" s="390" t="s">
        <v>1054</v>
      </c>
    </row>
    <row r="644" spans="1:9" x14ac:dyDescent="0.2">
      <c r="A644" s="88" t="s">
        <v>773</v>
      </c>
      <c r="B644" s="88" t="s">
        <v>4701</v>
      </c>
      <c r="C644" s="88" t="s">
        <v>308</v>
      </c>
      <c r="D644" s="89"/>
      <c r="E644" s="89"/>
      <c r="F644" s="89">
        <v>5000</v>
      </c>
      <c r="G644" s="89">
        <v>-5000</v>
      </c>
      <c r="H644" s="90" t="s">
        <v>4702</v>
      </c>
      <c r="I644" s="91"/>
    </row>
    <row r="645" spans="1:9" x14ac:dyDescent="0.2">
      <c r="A645" s="388" t="s">
        <v>773</v>
      </c>
      <c r="B645" s="388" t="s">
        <v>4703</v>
      </c>
      <c r="C645" s="388" t="s">
        <v>484</v>
      </c>
      <c r="F645" s="389">
        <v>214659.3</v>
      </c>
      <c r="G645" s="389">
        <v>-214659.3</v>
      </c>
      <c r="H645" s="390" t="s">
        <v>1054</v>
      </c>
    </row>
    <row r="646" spans="1:9" x14ac:dyDescent="0.2">
      <c r="A646" s="88" t="s">
        <v>773</v>
      </c>
      <c r="B646" s="88" t="s">
        <v>4703</v>
      </c>
      <c r="C646" s="88" t="s">
        <v>308</v>
      </c>
      <c r="D646" s="89"/>
      <c r="E646" s="89"/>
      <c r="F646" s="89">
        <v>214659.3</v>
      </c>
      <c r="G646" s="89">
        <v>-214659.3</v>
      </c>
      <c r="H646" s="90" t="s">
        <v>4717</v>
      </c>
      <c r="I646" s="91"/>
    </row>
    <row r="647" spans="1:9" x14ac:dyDescent="0.2">
      <c r="A647" s="388" t="s">
        <v>773</v>
      </c>
      <c r="B647" s="388" t="s">
        <v>4704</v>
      </c>
      <c r="C647" s="388" t="s">
        <v>484</v>
      </c>
      <c r="F647" s="389">
        <v>6946759</v>
      </c>
      <c r="G647" s="389">
        <v>-6946759</v>
      </c>
      <c r="H647" s="390" t="s">
        <v>1054</v>
      </c>
    </row>
    <row r="648" spans="1:9" x14ac:dyDescent="0.2">
      <c r="A648" s="88" t="s">
        <v>773</v>
      </c>
      <c r="B648" s="88" t="s">
        <v>4704</v>
      </c>
      <c r="C648" s="88" t="s">
        <v>308</v>
      </c>
      <c r="D648" s="89"/>
      <c r="E648" s="89"/>
      <c r="F648" s="89">
        <v>6946759</v>
      </c>
      <c r="G648" s="89">
        <v>-6946759</v>
      </c>
      <c r="H648" s="90" t="s">
        <v>4705</v>
      </c>
      <c r="I648" s="91"/>
    </row>
    <row r="649" spans="1:9" x14ac:dyDescent="0.2">
      <c r="A649" s="388" t="s">
        <v>773</v>
      </c>
      <c r="B649" s="388" t="s">
        <v>745</v>
      </c>
      <c r="C649" s="388" t="s">
        <v>484</v>
      </c>
      <c r="F649" s="389">
        <v>2969176.64</v>
      </c>
      <c r="G649" s="389">
        <v>-2969176.64</v>
      </c>
      <c r="H649" s="390" t="s">
        <v>1054</v>
      </c>
    </row>
    <row r="650" spans="1:9" x14ac:dyDescent="0.2">
      <c r="A650" s="88" t="s">
        <v>773</v>
      </c>
      <c r="B650" s="88" t="s">
        <v>745</v>
      </c>
      <c r="C650" s="88" t="s">
        <v>308</v>
      </c>
      <c r="D650" s="89"/>
      <c r="E650" s="89"/>
      <c r="F650" s="89">
        <v>2969176.64</v>
      </c>
      <c r="G650" s="89">
        <v>-2969176.64</v>
      </c>
      <c r="H650" s="90" t="s">
        <v>4706</v>
      </c>
      <c r="I650" s="91"/>
    </row>
    <row r="651" spans="1:9" x14ac:dyDescent="0.2">
      <c r="A651" s="388" t="s">
        <v>773</v>
      </c>
      <c r="B651" s="388" t="s">
        <v>4707</v>
      </c>
      <c r="C651" s="388" t="s">
        <v>484</v>
      </c>
      <c r="F651" s="389">
        <v>2725123.64</v>
      </c>
      <c r="G651" s="389">
        <v>-2725123.64</v>
      </c>
      <c r="H651" s="390" t="s">
        <v>1054</v>
      </c>
    </row>
    <row r="652" spans="1:9" x14ac:dyDescent="0.2">
      <c r="A652" s="88" t="s">
        <v>773</v>
      </c>
      <c r="B652" s="88" t="s">
        <v>4707</v>
      </c>
      <c r="C652" s="88" t="s">
        <v>308</v>
      </c>
      <c r="D652" s="89"/>
      <c r="E652" s="89"/>
      <c r="F652" s="89">
        <v>2725123.64</v>
      </c>
      <c r="G652" s="89">
        <v>-2725123.64</v>
      </c>
      <c r="H652" s="90" t="s">
        <v>4711</v>
      </c>
      <c r="I652" s="91"/>
    </row>
    <row r="653" spans="1:9" x14ac:dyDescent="0.2">
      <c r="A653" s="388" t="s">
        <v>773</v>
      </c>
      <c r="B653" s="388" t="s">
        <v>750</v>
      </c>
      <c r="C653" s="388" t="s">
        <v>484</v>
      </c>
      <c r="F653" s="389">
        <v>27729.49</v>
      </c>
      <c r="G653" s="389">
        <v>-27729.49</v>
      </c>
      <c r="H653" s="390" t="s">
        <v>1054</v>
      </c>
    </row>
    <row r="654" spans="1:9" x14ac:dyDescent="0.2">
      <c r="A654" s="88" t="s">
        <v>773</v>
      </c>
      <c r="B654" s="88" t="s">
        <v>750</v>
      </c>
      <c r="C654" s="88" t="s">
        <v>308</v>
      </c>
      <c r="D654" s="89"/>
      <c r="E654" s="89"/>
      <c r="F654" s="89">
        <v>27729.49</v>
      </c>
      <c r="G654" s="89">
        <v>-27729.49</v>
      </c>
      <c r="H654" s="90" t="s">
        <v>491</v>
      </c>
      <c r="I654" s="91"/>
    </row>
    <row r="655" spans="1:9" x14ac:dyDescent="0.2">
      <c r="A655" s="388" t="s">
        <v>773</v>
      </c>
      <c r="B655" s="388" t="s">
        <v>752</v>
      </c>
      <c r="C655" s="388" t="s">
        <v>484</v>
      </c>
      <c r="F655" s="389">
        <v>3031300</v>
      </c>
      <c r="G655" s="389">
        <v>-3031300</v>
      </c>
      <c r="H655" s="390" t="s">
        <v>1054</v>
      </c>
    </row>
    <row r="656" spans="1:9" x14ac:dyDescent="0.2">
      <c r="A656" s="88" t="s">
        <v>773</v>
      </c>
      <c r="B656" s="88" t="s">
        <v>752</v>
      </c>
      <c r="C656" s="88" t="s">
        <v>308</v>
      </c>
      <c r="D656" s="89"/>
      <c r="E656" s="89"/>
      <c r="F656" s="89">
        <v>3031300</v>
      </c>
      <c r="G656" s="89">
        <v>-3031300</v>
      </c>
      <c r="H656" s="90" t="s">
        <v>1306</v>
      </c>
      <c r="I656" s="91"/>
    </row>
    <row r="657" spans="1:9" x14ac:dyDescent="0.2">
      <c r="A657" s="388" t="s">
        <v>773</v>
      </c>
      <c r="B657" s="388" t="s">
        <v>4709</v>
      </c>
      <c r="C657" s="388" t="s">
        <v>484</v>
      </c>
      <c r="F657" s="389">
        <v>0.01</v>
      </c>
      <c r="G657" s="389">
        <v>-0.01</v>
      </c>
      <c r="H657" s="390" t="s">
        <v>1054</v>
      </c>
    </row>
    <row r="658" spans="1:9" x14ac:dyDescent="0.2">
      <c r="A658" s="88" t="s">
        <v>773</v>
      </c>
      <c r="B658" s="88" t="s">
        <v>4709</v>
      </c>
      <c r="C658" s="88" t="s">
        <v>308</v>
      </c>
      <c r="D658" s="89"/>
      <c r="E658" s="89"/>
      <c r="F658" s="89">
        <v>0.01</v>
      </c>
      <c r="G658" s="89">
        <v>-0.01</v>
      </c>
      <c r="H658" s="90" t="s">
        <v>544</v>
      </c>
      <c r="I658" s="91"/>
    </row>
    <row r="659" spans="1:9" x14ac:dyDescent="0.2">
      <c r="A659" s="388" t="s">
        <v>773</v>
      </c>
      <c r="B659" s="388" t="s">
        <v>756</v>
      </c>
      <c r="C659" s="388" t="s">
        <v>484</v>
      </c>
      <c r="F659" s="389">
        <v>309450</v>
      </c>
      <c r="G659" s="389">
        <v>-309450</v>
      </c>
      <c r="H659" s="390" t="s">
        <v>1054</v>
      </c>
    </row>
    <row r="660" spans="1:9" x14ac:dyDescent="0.2">
      <c r="A660" s="88" t="s">
        <v>773</v>
      </c>
      <c r="B660" s="88" t="s">
        <v>756</v>
      </c>
      <c r="C660" s="88" t="s">
        <v>308</v>
      </c>
      <c r="D660" s="89"/>
      <c r="E660" s="89"/>
      <c r="F660" s="89">
        <v>309450</v>
      </c>
      <c r="G660" s="89">
        <v>-309450</v>
      </c>
      <c r="H660" s="90" t="s">
        <v>4710</v>
      </c>
      <c r="I660" s="91"/>
    </row>
    <row r="661" spans="1:9" x14ac:dyDescent="0.2">
      <c r="A661" s="88" t="s">
        <v>773</v>
      </c>
      <c r="B661" s="88" t="s">
        <v>343</v>
      </c>
      <c r="C661" s="88" t="s">
        <v>308</v>
      </c>
      <c r="D661" s="89"/>
      <c r="E661" s="89"/>
      <c r="F661" s="89">
        <v>16887438.859999999</v>
      </c>
      <c r="G661" s="89">
        <v>-16887438.859999999</v>
      </c>
      <c r="H661" s="90"/>
      <c r="I661" s="91"/>
    </row>
    <row r="662" spans="1:9" x14ac:dyDescent="0.2">
      <c r="A662" s="388" t="s">
        <v>778</v>
      </c>
      <c r="B662" s="388" t="s">
        <v>4704</v>
      </c>
      <c r="C662" s="388" t="s">
        <v>484</v>
      </c>
      <c r="F662" s="389">
        <v>145305.20000000001</v>
      </c>
      <c r="G662" s="389">
        <v>-145305.20000000001</v>
      </c>
      <c r="H662" s="390" t="s">
        <v>1054</v>
      </c>
    </row>
    <row r="663" spans="1:9" x14ac:dyDescent="0.2">
      <c r="A663" s="88" t="s">
        <v>778</v>
      </c>
      <c r="B663" s="88" t="s">
        <v>4704</v>
      </c>
      <c r="C663" s="88" t="s">
        <v>308</v>
      </c>
      <c r="D663" s="89"/>
      <c r="E663" s="89"/>
      <c r="F663" s="89">
        <v>145305.20000000001</v>
      </c>
      <c r="G663" s="89">
        <v>-145305.20000000001</v>
      </c>
      <c r="H663" s="90" t="s">
        <v>4705</v>
      </c>
      <c r="I663" s="91"/>
    </row>
    <row r="664" spans="1:9" x14ac:dyDescent="0.2">
      <c r="A664" s="388" t="s">
        <v>778</v>
      </c>
      <c r="B664" s="388" t="s">
        <v>745</v>
      </c>
      <c r="C664" s="388" t="s">
        <v>484</v>
      </c>
      <c r="F664" s="389">
        <v>718771.76</v>
      </c>
      <c r="G664" s="389">
        <v>-718771.76</v>
      </c>
      <c r="H664" s="390" t="s">
        <v>1054</v>
      </c>
    </row>
    <row r="665" spans="1:9" x14ac:dyDescent="0.2">
      <c r="A665" s="88" t="s">
        <v>778</v>
      </c>
      <c r="B665" s="88" t="s">
        <v>745</v>
      </c>
      <c r="C665" s="88" t="s">
        <v>308</v>
      </c>
      <c r="D665" s="89"/>
      <c r="E665" s="89"/>
      <c r="F665" s="89">
        <v>718771.76</v>
      </c>
      <c r="G665" s="89">
        <v>-718771.76</v>
      </c>
      <c r="H665" s="90" t="s">
        <v>4706</v>
      </c>
      <c r="I665" s="91"/>
    </row>
    <row r="666" spans="1:9" x14ac:dyDescent="0.2">
      <c r="A666" s="388" t="s">
        <v>778</v>
      </c>
      <c r="B666" s="388" t="s">
        <v>4707</v>
      </c>
      <c r="C666" s="388" t="s">
        <v>484</v>
      </c>
      <c r="F666" s="389">
        <v>157506.51999999999</v>
      </c>
      <c r="G666" s="389">
        <v>-157506.51999999999</v>
      </c>
      <c r="H666" s="390" t="s">
        <v>1054</v>
      </c>
    </row>
    <row r="667" spans="1:9" x14ac:dyDescent="0.2">
      <c r="A667" s="88" t="s">
        <v>778</v>
      </c>
      <c r="B667" s="88" t="s">
        <v>4707</v>
      </c>
      <c r="C667" s="88" t="s">
        <v>308</v>
      </c>
      <c r="D667" s="89"/>
      <c r="E667" s="89"/>
      <c r="F667" s="89">
        <v>157506.51999999999</v>
      </c>
      <c r="G667" s="89">
        <v>-157506.51999999999</v>
      </c>
      <c r="H667" s="90" t="s">
        <v>4711</v>
      </c>
      <c r="I667" s="91"/>
    </row>
    <row r="668" spans="1:9" x14ac:dyDescent="0.2">
      <c r="A668" s="388" t="s">
        <v>778</v>
      </c>
      <c r="B668" s="388" t="s">
        <v>750</v>
      </c>
      <c r="C668" s="388" t="s">
        <v>484</v>
      </c>
      <c r="F668" s="389">
        <v>38876.339999999997</v>
      </c>
      <c r="G668" s="389">
        <v>-38876.339999999997</v>
      </c>
      <c r="H668" s="390" t="s">
        <v>1054</v>
      </c>
    </row>
    <row r="669" spans="1:9" x14ac:dyDescent="0.2">
      <c r="A669" s="88" t="s">
        <v>778</v>
      </c>
      <c r="B669" s="88" t="s">
        <v>750</v>
      </c>
      <c r="C669" s="88" t="s">
        <v>308</v>
      </c>
      <c r="D669" s="89"/>
      <c r="E669" s="89"/>
      <c r="F669" s="89">
        <v>38876.339999999997</v>
      </c>
      <c r="G669" s="89">
        <v>-38876.339999999997</v>
      </c>
      <c r="H669" s="90" t="s">
        <v>491</v>
      </c>
      <c r="I669" s="91"/>
    </row>
    <row r="670" spans="1:9" x14ac:dyDescent="0.2">
      <c r="A670" s="388" t="s">
        <v>778</v>
      </c>
      <c r="B670" s="388" t="s">
        <v>752</v>
      </c>
      <c r="C670" s="388" t="s">
        <v>484</v>
      </c>
      <c r="F670" s="389">
        <v>105386</v>
      </c>
      <c r="G670" s="389">
        <v>-105386</v>
      </c>
      <c r="H670" s="390" t="s">
        <v>1054</v>
      </c>
    </row>
    <row r="671" spans="1:9" x14ac:dyDescent="0.2">
      <c r="A671" s="88" t="s">
        <v>778</v>
      </c>
      <c r="B671" s="88" t="s">
        <v>752</v>
      </c>
      <c r="C671" s="88" t="s">
        <v>308</v>
      </c>
      <c r="D671" s="89"/>
      <c r="E671" s="89"/>
      <c r="F671" s="89">
        <v>105386</v>
      </c>
      <c r="G671" s="89">
        <v>-105386</v>
      </c>
      <c r="H671" s="90" t="s">
        <v>1306</v>
      </c>
      <c r="I671" s="91"/>
    </row>
    <row r="672" spans="1:9" x14ac:dyDescent="0.2">
      <c r="A672" s="388" t="s">
        <v>778</v>
      </c>
      <c r="B672" s="388" t="s">
        <v>4712</v>
      </c>
      <c r="C672" s="388" t="s">
        <v>484</v>
      </c>
      <c r="F672" s="389">
        <v>1760440</v>
      </c>
      <c r="G672" s="389">
        <v>-1760440</v>
      </c>
      <c r="H672" s="390" t="s">
        <v>1054</v>
      </c>
    </row>
    <row r="673" spans="1:9" x14ac:dyDescent="0.2">
      <c r="A673" s="88" t="s">
        <v>778</v>
      </c>
      <c r="B673" s="88" t="s">
        <v>4712</v>
      </c>
      <c r="C673" s="88" t="s">
        <v>308</v>
      </c>
      <c r="D673" s="89"/>
      <c r="E673" s="89"/>
      <c r="F673" s="89">
        <v>1760440</v>
      </c>
      <c r="G673" s="89">
        <v>-1760440</v>
      </c>
      <c r="H673" s="90" t="s">
        <v>4713</v>
      </c>
      <c r="I673" s="91"/>
    </row>
    <row r="674" spans="1:9" x14ac:dyDescent="0.2">
      <c r="A674" s="388" t="s">
        <v>778</v>
      </c>
      <c r="B674" s="388" t="s">
        <v>4709</v>
      </c>
      <c r="C674" s="388" t="s">
        <v>484</v>
      </c>
      <c r="F674" s="389">
        <v>282.27</v>
      </c>
      <c r="G674" s="389">
        <v>-282.27</v>
      </c>
      <c r="H674" s="390" t="s">
        <v>1054</v>
      </c>
    </row>
    <row r="675" spans="1:9" x14ac:dyDescent="0.2">
      <c r="A675" s="88" t="s">
        <v>778</v>
      </c>
      <c r="B675" s="88" t="s">
        <v>4709</v>
      </c>
      <c r="C675" s="88" t="s">
        <v>308</v>
      </c>
      <c r="D675" s="89"/>
      <c r="E675" s="89"/>
      <c r="F675" s="89">
        <v>282.27</v>
      </c>
      <c r="G675" s="89">
        <v>-282.27</v>
      </c>
      <c r="H675" s="90" t="s">
        <v>544</v>
      </c>
      <c r="I675" s="91"/>
    </row>
    <row r="676" spans="1:9" x14ac:dyDescent="0.2">
      <c r="A676" s="88" t="s">
        <v>778</v>
      </c>
      <c r="B676" s="88" t="s">
        <v>343</v>
      </c>
      <c r="C676" s="88" t="s">
        <v>308</v>
      </c>
      <c r="D676" s="89"/>
      <c r="E676" s="89"/>
      <c r="F676" s="89">
        <v>2926568.09</v>
      </c>
      <c r="G676" s="89">
        <v>-2926568.09</v>
      </c>
      <c r="H676" s="90"/>
      <c r="I676" s="91"/>
    </row>
    <row r="677" spans="1:9" x14ac:dyDescent="0.2">
      <c r="A677" s="88" t="s">
        <v>560</v>
      </c>
      <c r="B677" s="88" t="s">
        <v>343</v>
      </c>
      <c r="C677" s="88" t="s">
        <v>308</v>
      </c>
      <c r="D677" s="89"/>
      <c r="E677" s="89">
        <v>5996665.3700000001</v>
      </c>
      <c r="F677" s="89">
        <v>86114585.890000001</v>
      </c>
      <c r="G677" s="89">
        <v>-80117920.519999996</v>
      </c>
      <c r="H677" s="90" t="s">
        <v>561</v>
      </c>
      <c r="I677" s="91"/>
    </row>
    <row r="678" spans="1:9" x14ac:dyDescent="0.2">
      <c r="A678" s="88" t="s">
        <v>343</v>
      </c>
      <c r="B678" s="88" t="s">
        <v>343</v>
      </c>
      <c r="C678" s="88" t="s">
        <v>308</v>
      </c>
      <c r="D678" s="89"/>
      <c r="E678" s="89">
        <v>4491664165.5799999</v>
      </c>
      <c r="F678" s="89">
        <v>4491664165.5799999</v>
      </c>
      <c r="G678" s="89"/>
      <c r="H678" s="90" t="s">
        <v>1107</v>
      </c>
      <c r="I678" s="91"/>
    </row>
    <row r="679" spans="1:9" x14ac:dyDescent="0.2">
      <c r="A679" s="88" t="s">
        <v>1108</v>
      </c>
      <c r="B679" s="88" t="s">
        <v>343</v>
      </c>
      <c r="C679" s="88" t="s">
        <v>308</v>
      </c>
      <c r="D679" s="89"/>
      <c r="E679" s="89"/>
      <c r="F679" s="89"/>
      <c r="G679" s="89"/>
      <c r="H679" s="90"/>
      <c r="I679" s="91"/>
    </row>
    <row r="680" spans="1:9" x14ac:dyDescent="0.2">
      <c r="A680" s="88" t="s">
        <v>1007</v>
      </c>
      <c r="B680" s="88" t="s">
        <v>343</v>
      </c>
      <c r="C680" s="88" t="s">
        <v>308</v>
      </c>
      <c r="D680" s="89">
        <v>125549664.87</v>
      </c>
      <c r="E680" s="89">
        <v>2059991477.0599999</v>
      </c>
      <c r="F680" s="89">
        <v>2055864786.0699999</v>
      </c>
      <c r="G680" s="89">
        <v>129676355.86</v>
      </c>
      <c r="H680" s="90" t="s">
        <v>101</v>
      </c>
      <c r="I680" s="91"/>
    </row>
    <row r="681" spans="1:9" x14ac:dyDescent="0.2">
      <c r="A681" s="88" t="s">
        <v>1012</v>
      </c>
      <c r="B681" s="88" t="s">
        <v>343</v>
      </c>
      <c r="C681" s="88" t="s">
        <v>308</v>
      </c>
      <c r="D681" s="89">
        <v>4605622.42</v>
      </c>
      <c r="E681" s="89">
        <v>2205060500.6900001</v>
      </c>
      <c r="F681" s="89">
        <v>2202569375.4899998</v>
      </c>
      <c r="G681" s="89">
        <v>7096747.6200000001</v>
      </c>
      <c r="H681" s="90" t="s">
        <v>1013</v>
      </c>
      <c r="I681" s="91"/>
    </row>
    <row r="682" spans="1:9" x14ac:dyDescent="0.2">
      <c r="A682" s="88" t="s">
        <v>1075</v>
      </c>
      <c r="B682" s="88" t="s">
        <v>343</v>
      </c>
      <c r="C682" s="88" t="s">
        <v>308</v>
      </c>
      <c r="D682" s="89">
        <v>-1194485.8899999999</v>
      </c>
      <c r="E682" s="89">
        <v>114932598.23</v>
      </c>
      <c r="F682" s="89">
        <v>113747484.63</v>
      </c>
      <c r="G682" s="89">
        <v>-9372.2900000000009</v>
      </c>
      <c r="H682" s="90" t="s">
        <v>1076</v>
      </c>
      <c r="I682" s="91"/>
    </row>
    <row r="683" spans="1:9" x14ac:dyDescent="0.2">
      <c r="A683" s="88" t="s">
        <v>1088</v>
      </c>
      <c r="B683" s="88" t="s">
        <v>343</v>
      </c>
      <c r="C683" s="88" t="s">
        <v>308</v>
      </c>
      <c r="D683" s="89">
        <v>-128960801.40000001</v>
      </c>
      <c r="E683" s="89">
        <v>28285385.579999998</v>
      </c>
      <c r="F683" s="89">
        <v>30148699.879999999</v>
      </c>
      <c r="G683" s="89">
        <v>-130824115.7</v>
      </c>
      <c r="H683" s="90" t="s">
        <v>1089</v>
      </c>
      <c r="I683" s="91"/>
    </row>
    <row r="684" spans="1:9" x14ac:dyDescent="0.2">
      <c r="A684" s="88" t="s">
        <v>508</v>
      </c>
      <c r="B684" s="88" t="s">
        <v>343</v>
      </c>
      <c r="C684" s="88" t="s">
        <v>308</v>
      </c>
      <c r="D684" s="89"/>
      <c r="E684" s="89">
        <f>E501</f>
        <v>77397388.650000006</v>
      </c>
      <c r="F684" s="89">
        <f>F501</f>
        <v>3219083.62</v>
      </c>
      <c r="G684" s="89">
        <v>74178305.030000001</v>
      </c>
      <c r="H684" s="90" t="s">
        <v>509</v>
      </c>
      <c r="I684" s="91"/>
    </row>
    <row r="685" spans="1:9" x14ac:dyDescent="0.2">
      <c r="A685" s="88" t="s">
        <v>560</v>
      </c>
      <c r="B685" s="88" t="s">
        <v>343</v>
      </c>
      <c r="C685" s="88" t="s">
        <v>308</v>
      </c>
      <c r="D685" s="89"/>
      <c r="E685" s="89">
        <v>5996665.3700000001</v>
      </c>
      <c r="F685" s="89">
        <v>86114585.890000001</v>
      </c>
      <c r="G685" s="89">
        <v>-80117920.519999996</v>
      </c>
      <c r="H685" s="90" t="s">
        <v>561</v>
      </c>
      <c r="I685" s="91"/>
    </row>
    <row r="686" spans="1:9" x14ac:dyDescent="0.2">
      <c r="A686" s="88" t="s">
        <v>1109</v>
      </c>
      <c r="B686" s="88" t="s">
        <v>343</v>
      </c>
      <c r="C686" s="88" t="s">
        <v>308</v>
      </c>
      <c r="D686" s="89"/>
      <c r="E686" s="89"/>
      <c r="F686" s="89"/>
      <c r="G686" s="89"/>
      <c r="H686" s="90" t="s">
        <v>1110</v>
      </c>
      <c r="I686" s="91"/>
    </row>
    <row r="687" spans="1:9" x14ac:dyDescent="0.2">
      <c r="A687" s="88" t="s">
        <v>343</v>
      </c>
      <c r="B687" s="88" t="s">
        <v>343</v>
      </c>
      <c r="C687" s="88" t="s">
        <v>308</v>
      </c>
      <c r="D687" s="89"/>
      <c r="E687" s="89">
        <v>4491664165.5799999</v>
      </c>
      <c r="F687" s="89">
        <v>4491664165.5799999</v>
      </c>
      <c r="G687" s="89"/>
      <c r="H687" s="90" t="s">
        <v>1107</v>
      </c>
      <c r="I687" s="91"/>
    </row>
    <row r="689" spans="1:8" s="182" customFormat="1" ht="15" x14ac:dyDescent="0.25">
      <c r="A689" s="518"/>
      <c r="B689" s="518"/>
      <c r="C689" s="518"/>
      <c r="D689" s="519"/>
      <c r="E689" s="519"/>
      <c r="F689" s="519"/>
      <c r="G689" s="519">
        <f>-G684-G685</f>
        <v>5939615.4899999946</v>
      </c>
      <c r="H689" s="520" t="s">
        <v>1310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Q207"/>
  <sheetViews>
    <sheetView workbookViewId="0">
      <pane ySplit="1" topLeftCell="A2" activePane="bottomLeft" state="frozen"/>
      <selection activeCell="L372" sqref="L372"/>
      <selection pane="bottomLeft" activeCell="E12" sqref="E12"/>
    </sheetView>
  </sheetViews>
  <sheetFormatPr defaultColWidth="9.140625" defaultRowHeight="11.25" x14ac:dyDescent="0.2"/>
  <cols>
    <col min="1" max="1" width="2" style="131" customWidth="1"/>
    <col min="2" max="2" width="4.85546875" style="131" customWidth="1"/>
    <col min="3" max="3" width="3.7109375" style="131" customWidth="1"/>
    <col min="4" max="4" width="34.7109375" style="131" customWidth="1"/>
    <col min="5" max="6" width="14.5703125" style="131" customWidth="1"/>
    <col min="7" max="7" width="2.5703125" style="131" customWidth="1"/>
    <col min="8" max="8" width="4.42578125" style="131" bestFit="1" customWidth="1"/>
    <col min="9" max="9" width="4" style="131" bestFit="1" customWidth="1"/>
    <col min="10" max="10" width="13.42578125" style="236" customWidth="1"/>
    <col min="11" max="11" width="61.85546875" style="131" bestFit="1" customWidth="1"/>
    <col min="12" max="13" width="14" style="131" customWidth="1"/>
    <col min="14" max="14" width="13.85546875" style="131" customWidth="1"/>
    <col min="15" max="15" width="9.140625" style="131"/>
    <col min="16" max="16" width="11.5703125" style="131" customWidth="1"/>
    <col min="17" max="17" width="11" style="131" bestFit="1" customWidth="1"/>
    <col min="18" max="16384" width="9.140625" style="131"/>
  </cols>
  <sheetData>
    <row r="1" spans="1:17" ht="12" thickBot="1" x14ac:dyDescent="0.25">
      <c r="A1" s="1324">
        <v>2008</v>
      </c>
      <c r="B1" s="1325"/>
      <c r="C1" s="1325"/>
      <c r="D1" s="1325"/>
      <c r="E1" s="1326"/>
      <c r="F1" s="222" t="s">
        <v>785</v>
      </c>
      <c r="G1" s="223"/>
      <c r="H1" s="1327">
        <v>2007</v>
      </c>
      <c r="I1" s="1328"/>
      <c r="J1" s="1328"/>
      <c r="K1" s="1329"/>
      <c r="L1" s="224"/>
      <c r="N1" s="225" t="s">
        <v>786</v>
      </c>
      <c r="O1" s="225" t="s">
        <v>563</v>
      </c>
    </row>
    <row r="2" spans="1:17" x14ac:dyDescent="0.2">
      <c r="E2" s="226"/>
      <c r="G2" s="227"/>
      <c r="H2" s="228" t="s">
        <v>893</v>
      </c>
      <c r="I2" s="228" t="s">
        <v>307</v>
      </c>
      <c r="J2" s="229">
        <v>9406837.5399999991</v>
      </c>
      <c r="K2" s="133" t="s">
        <v>894</v>
      </c>
    </row>
    <row r="3" spans="1:17" x14ac:dyDescent="0.2">
      <c r="B3" s="230" t="s">
        <v>893</v>
      </c>
      <c r="C3" s="184" t="s">
        <v>347</v>
      </c>
      <c r="D3" s="185" t="s">
        <v>725</v>
      </c>
      <c r="E3" s="231">
        <v>3599267.16</v>
      </c>
      <c r="F3" s="188"/>
      <c r="G3" s="232"/>
      <c r="H3" s="228"/>
      <c r="I3" s="228"/>
      <c r="J3" s="233"/>
      <c r="K3" s="133"/>
    </row>
    <row r="4" spans="1:17" ht="12" thickBot="1" x14ac:dyDescent="0.25">
      <c r="B4" s="230" t="s">
        <v>893</v>
      </c>
      <c r="C4" s="184" t="s">
        <v>947</v>
      </c>
      <c r="D4" s="185" t="s">
        <v>726</v>
      </c>
      <c r="E4" s="231">
        <v>6169030.4199999999</v>
      </c>
      <c r="G4" s="232"/>
      <c r="H4" s="228"/>
      <c r="I4" s="228"/>
      <c r="J4" s="233"/>
      <c r="K4" s="133"/>
    </row>
    <row r="5" spans="1:17" ht="12" thickBot="1" x14ac:dyDescent="0.25">
      <c r="B5" s="230"/>
      <c r="C5" s="184"/>
      <c r="D5" s="234">
        <f>SUM(E2:E4)</f>
        <v>9768297.5800000001</v>
      </c>
      <c r="E5" s="235"/>
      <c r="F5" s="236"/>
      <c r="G5" s="232"/>
      <c r="H5" s="228"/>
      <c r="I5" s="228"/>
      <c r="J5" s="237"/>
      <c r="K5" s="238">
        <f>SUM(J2:J5)</f>
        <v>9406837.5399999991</v>
      </c>
      <c r="N5" s="236">
        <f>D5-K5</f>
        <v>361460.04000000097</v>
      </c>
      <c r="O5" s="239">
        <f>N5/K5</f>
        <v>3.8425245303003397E-2</v>
      </c>
    </row>
    <row r="6" spans="1:17" x14ac:dyDescent="0.2">
      <c r="B6" s="240" t="s">
        <v>893</v>
      </c>
      <c r="C6" s="241" t="s">
        <v>822</v>
      </c>
      <c r="D6" s="185" t="s">
        <v>895</v>
      </c>
      <c r="E6" s="188">
        <v>710913</v>
      </c>
      <c r="F6" s="188"/>
      <c r="G6" s="232"/>
      <c r="H6" s="242" t="s">
        <v>893</v>
      </c>
      <c r="I6" s="242" t="s">
        <v>319</v>
      </c>
      <c r="J6" s="243">
        <v>967667</v>
      </c>
      <c r="K6" s="133" t="s">
        <v>895</v>
      </c>
      <c r="N6" s="236">
        <f>E6-J6</f>
        <v>-256754</v>
      </c>
      <c r="O6" s="239">
        <f>N6/J6</f>
        <v>-0.26533301228625139</v>
      </c>
    </row>
    <row r="7" spans="1:17" x14ac:dyDescent="0.2">
      <c r="B7" s="230" t="s">
        <v>893</v>
      </c>
      <c r="C7" s="184" t="s">
        <v>698</v>
      </c>
      <c r="D7" s="185" t="s">
        <v>727</v>
      </c>
      <c r="E7" s="188">
        <v>3240</v>
      </c>
      <c r="F7" s="188"/>
      <c r="G7" s="232"/>
      <c r="H7" s="228"/>
      <c r="I7" s="228"/>
      <c r="J7" s="243"/>
      <c r="K7" s="133"/>
    </row>
    <row r="8" spans="1:17" x14ac:dyDescent="0.2">
      <c r="B8" s="230" t="s">
        <v>893</v>
      </c>
      <c r="C8" s="184" t="s">
        <v>840</v>
      </c>
      <c r="D8" s="185" t="s">
        <v>728</v>
      </c>
      <c r="E8" s="188">
        <v>2760</v>
      </c>
      <c r="F8" s="188"/>
      <c r="G8" s="232"/>
      <c r="H8" s="228"/>
      <c r="I8" s="228"/>
      <c r="J8" s="243"/>
      <c r="K8" s="133"/>
    </row>
    <row r="9" spans="1:17" x14ac:dyDescent="0.2">
      <c r="B9" s="230" t="s">
        <v>893</v>
      </c>
      <c r="C9" s="184" t="s">
        <v>729</v>
      </c>
      <c r="D9" s="185" t="s">
        <v>730</v>
      </c>
      <c r="E9" s="188">
        <v>500</v>
      </c>
      <c r="F9" s="188"/>
      <c r="G9" s="232"/>
      <c r="H9" s="228"/>
      <c r="I9" s="228"/>
      <c r="J9" s="243"/>
      <c r="K9" s="133"/>
    </row>
    <row r="10" spans="1:17" x14ac:dyDescent="0.2">
      <c r="A10" s="244" t="s">
        <v>85</v>
      </c>
      <c r="B10" s="245" t="s">
        <v>893</v>
      </c>
      <c r="C10" s="195"/>
      <c r="D10" s="196" t="s">
        <v>896</v>
      </c>
      <c r="E10" s="198">
        <v>10485710.58</v>
      </c>
      <c r="F10" s="198"/>
      <c r="G10" s="246"/>
      <c r="H10" s="247" t="s">
        <v>893</v>
      </c>
      <c r="I10" s="247"/>
      <c r="J10" s="248">
        <v>10374504.539999999</v>
      </c>
      <c r="K10" s="134" t="s">
        <v>896</v>
      </c>
      <c r="L10" s="249">
        <f>E10+E12</f>
        <v>9981688.1600000001</v>
      </c>
      <c r="M10" s="249">
        <f>J10+J12</f>
        <v>9995183.5599999987</v>
      </c>
      <c r="N10" s="250">
        <f>E10-J10</f>
        <v>111206.04000000097</v>
      </c>
      <c r="O10" s="251">
        <f>N10/J10</f>
        <v>1.0719166353557833E-2</v>
      </c>
      <c r="P10" s="252">
        <f>L10-M10</f>
        <v>-13495.39999999851</v>
      </c>
      <c r="Q10" s="253">
        <f>-P10/-M10</f>
        <v>-1.3501903110620323E-3</v>
      </c>
    </row>
    <row r="11" spans="1:17" x14ac:dyDescent="0.2">
      <c r="B11" s="230" t="s">
        <v>897</v>
      </c>
      <c r="C11" s="184" t="s">
        <v>307</v>
      </c>
      <c r="D11" s="185" t="s">
        <v>898</v>
      </c>
      <c r="E11" s="188">
        <v>-504022.42</v>
      </c>
      <c r="F11" s="188"/>
      <c r="G11" s="232"/>
      <c r="H11" s="228" t="s">
        <v>897</v>
      </c>
      <c r="I11" s="228" t="s">
        <v>307</v>
      </c>
      <c r="J11" s="243">
        <v>-379320.98</v>
      </c>
      <c r="K11" s="133" t="s">
        <v>898</v>
      </c>
      <c r="N11" s="236"/>
      <c r="O11" s="239"/>
    </row>
    <row r="12" spans="1:17" x14ac:dyDescent="0.2">
      <c r="A12" s="244" t="s">
        <v>85</v>
      </c>
      <c r="B12" s="245" t="s">
        <v>897</v>
      </c>
      <c r="C12" s="195"/>
      <c r="D12" s="196" t="s">
        <v>899</v>
      </c>
      <c r="E12" s="198">
        <v>-504022.42</v>
      </c>
      <c r="F12" s="198"/>
      <c r="G12" s="246"/>
      <c r="H12" s="247" t="s">
        <v>897</v>
      </c>
      <c r="I12" s="247"/>
      <c r="J12" s="248">
        <v>-379320.98</v>
      </c>
      <c r="K12" s="134" t="s">
        <v>899</v>
      </c>
      <c r="N12" s="250">
        <f>E12-J12</f>
        <v>-124701.44</v>
      </c>
      <c r="O12" s="251">
        <f>N12/J12</f>
        <v>0.32874912429046244</v>
      </c>
    </row>
    <row r="13" spans="1:17" x14ac:dyDescent="0.2">
      <c r="B13" s="230" t="s">
        <v>900</v>
      </c>
      <c r="C13" s="184" t="s">
        <v>307</v>
      </c>
      <c r="D13" s="185" t="s">
        <v>901</v>
      </c>
      <c r="E13" s="188">
        <v>11150185</v>
      </c>
      <c r="F13" s="188"/>
      <c r="G13" s="232"/>
      <c r="H13" s="228" t="s">
        <v>900</v>
      </c>
      <c r="I13" s="228" t="s">
        <v>307</v>
      </c>
      <c r="J13" s="243">
        <v>9881800</v>
      </c>
      <c r="K13" s="133" t="s">
        <v>901</v>
      </c>
      <c r="L13" s="236">
        <f>E13+E149</f>
        <v>897481</v>
      </c>
      <c r="M13" s="236">
        <f>J13+J149</f>
        <v>-263679</v>
      </c>
    </row>
    <row r="14" spans="1:17" x14ac:dyDescent="0.2">
      <c r="B14" s="230" t="s">
        <v>900</v>
      </c>
      <c r="C14" s="184" t="s">
        <v>319</v>
      </c>
      <c r="D14" s="185" t="s">
        <v>902</v>
      </c>
      <c r="E14" s="188">
        <v>1057169</v>
      </c>
      <c r="F14" s="188"/>
      <c r="G14" s="232"/>
      <c r="H14" s="228" t="s">
        <v>900</v>
      </c>
      <c r="I14" s="228" t="s">
        <v>319</v>
      </c>
      <c r="J14" s="243">
        <v>3291484</v>
      </c>
      <c r="K14" s="133" t="s">
        <v>902</v>
      </c>
      <c r="L14" s="236">
        <f>E14+E150</f>
        <v>403745</v>
      </c>
      <c r="M14" s="236">
        <f>J14+J150</f>
        <v>2865320</v>
      </c>
    </row>
    <row r="15" spans="1:17" x14ac:dyDescent="0.2">
      <c r="B15" s="230" t="s">
        <v>900</v>
      </c>
      <c r="C15" s="184" t="s">
        <v>347</v>
      </c>
      <c r="D15" s="185" t="s">
        <v>903</v>
      </c>
      <c r="E15" s="188">
        <v>388510.84</v>
      </c>
      <c r="F15" s="188">
        <f>E13+E14+E15+E156</f>
        <v>11719692.709999999</v>
      </c>
      <c r="G15" s="232"/>
      <c r="H15" s="228" t="s">
        <v>900</v>
      </c>
      <c r="I15" s="228" t="s">
        <v>347</v>
      </c>
      <c r="J15" s="243">
        <v>934687.45</v>
      </c>
      <c r="K15" s="133" t="s">
        <v>903</v>
      </c>
      <c r="L15" s="236">
        <f>E15+E151</f>
        <v>131236.83000000002</v>
      </c>
      <c r="M15" s="236">
        <f>J15+J151</f>
        <v>491650.54</v>
      </c>
    </row>
    <row r="16" spans="1:17" x14ac:dyDescent="0.2">
      <c r="B16" s="230" t="s">
        <v>900</v>
      </c>
      <c r="C16" s="184" t="s">
        <v>822</v>
      </c>
      <c r="D16" s="185" t="s">
        <v>731</v>
      </c>
      <c r="E16" s="188">
        <v>25059.54</v>
      </c>
      <c r="F16" s="188"/>
      <c r="G16" s="232"/>
      <c r="H16" s="228"/>
      <c r="I16" s="228"/>
      <c r="J16" s="243"/>
      <c r="K16" s="133"/>
      <c r="L16" s="236">
        <f>E16</f>
        <v>25059.54</v>
      </c>
    </row>
    <row r="17" spans="1:17" x14ac:dyDescent="0.2">
      <c r="A17" s="244" t="s">
        <v>85</v>
      </c>
      <c r="B17" s="245" t="s">
        <v>900</v>
      </c>
      <c r="C17" s="195"/>
      <c r="D17" s="196" t="s">
        <v>904</v>
      </c>
      <c r="E17" s="198">
        <v>12620924.380000001</v>
      </c>
      <c r="F17" s="198"/>
      <c r="G17" s="246"/>
      <c r="H17" s="247" t="s">
        <v>900</v>
      </c>
      <c r="I17" s="247"/>
      <c r="J17" s="248">
        <v>14107971.449999999</v>
      </c>
      <c r="K17" s="134" t="s">
        <v>904</v>
      </c>
      <c r="L17" s="250">
        <f t="shared" ref="L17:L26" si="0">E17+E152</f>
        <v>1457522.370000001</v>
      </c>
      <c r="M17" s="250">
        <f t="shared" ref="M17:M26" si="1">J17+J152</f>
        <v>3093291.5399999991</v>
      </c>
    </row>
    <row r="18" spans="1:17" x14ac:dyDescent="0.2">
      <c r="B18" s="230" t="s">
        <v>905</v>
      </c>
      <c r="C18" s="184" t="s">
        <v>307</v>
      </c>
      <c r="D18" s="185" t="s">
        <v>732</v>
      </c>
      <c r="E18" s="188">
        <v>-115472.81</v>
      </c>
      <c r="F18" s="188"/>
      <c r="G18" s="232"/>
      <c r="H18" s="228" t="s">
        <v>905</v>
      </c>
      <c r="I18" s="228" t="s">
        <v>307</v>
      </c>
      <c r="J18" s="243">
        <v>-692305.29</v>
      </c>
      <c r="K18" s="133" t="s">
        <v>906</v>
      </c>
      <c r="L18" s="236">
        <f t="shared" si="0"/>
        <v>669625.17999999993</v>
      </c>
      <c r="M18" s="236">
        <f t="shared" si="1"/>
        <v>3088.2899999999208</v>
      </c>
    </row>
    <row r="19" spans="1:17" x14ac:dyDescent="0.2">
      <c r="B19" s="230" t="s">
        <v>905</v>
      </c>
      <c r="C19" s="184" t="s">
        <v>319</v>
      </c>
      <c r="D19" s="185" t="s">
        <v>733</v>
      </c>
      <c r="E19" s="188">
        <v>-33853</v>
      </c>
      <c r="F19" s="188"/>
      <c r="G19" s="232"/>
      <c r="H19" s="228" t="s">
        <v>905</v>
      </c>
      <c r="I19" s="228" t="s">
        <v>319</v>
      </c>
      <c r="J19" s="243">
        <v>-281392</v>
      </c>
      <c r="K19" s="133" t="s">
        <v>907</v>
      </c>
      <c r="L19" s="236">
        <f t="shared" si="0"/>
        <v>164127</v>
      </c>
      <c r="M19" s="236">
        <f t="shared" si="1"/>
        <v>-145553</v>
      </c>
    </row>
    <row r="20" spans="1:17" x14ac:dyDescent="0.2">
      <c r="A20" s="244" t="s">
        <v>85</v>
      </c>
      <c r="B20" s="245" t="s">
        <v>905</v>
      </c>
      <c r="C20" s="195"/>
      <c r="D20" s="196" t="s">
        <v>908</v>
      </c>
      <c r="E20" s="198">
        <v>-149325.81</v>
      </c>
      <c r="F20" s="198"/>
      <c r="G20" s="246"/>
      <c r="H20" s="247" t="s">
        <v>905</v>
      </c>
      <c r="I20" s="247"/>
      <c r="J20" s="248">
        <v>-973697.29</v>
      </c>
      <c r="K20" s="134" t="s">
        <v>908</v>
      </c>
      <c r="L20" s="250">
        <f t="shared" si="0"/>
        <v>833752.17999999993</v>
      </c>
      <c r="M20" s="250">
        <f t="shared" si="1"/>
        <v>-142464.71000000008</v>
      </c>
    </row>
    <row r="21" spans="1:17" x14ac:dyDescent="0.2">
      <c r="B21" s="230" t="s">
        <v>909</v>
      </c>
      <c r="C21" s="184" t="s">
        <v>307</v>
      </c>
      <c r="D21" s="185" t="s">
        <v>910</v>
      </c>
      <c r="E21" s="188">
        <v>1047443.61</v>
      </c>
      <c r="F21" s="188"/>
      <c r="G21" s="232"/>
      <c r="H21" s="228" t="s">
        <v>909</v>
      </c>
      <c r="I21" s="228" t="s">
        <v>307</v>
      </c>
      <c r="J21" s="243">
        <v>876172.13</v>
      </c>
      <c r="K21" s="133" t="s">
        <v>910</v>
      </c>
      <c r="L21" s="236">
        <f t="shared" si="0"/>
        <v>171271.47999999998</v>
      </c>
      <c r="M21" s="236">
        <f t="shared" si="1"/>
        <v>-351391.37</v>
      </c>
    </row>
    <row r="22" spans="1:17" x14ac:dyDescent="0.2">
      <c r="B22" s="230" t="s">
        <v>909</v>
      </c>
      <c r="C22" s="184" t="s">
        <v>319</v>
      </c>
      <c r="D22" s="185" t="s">
        <v>911</v>
      </c>
      <c r="E22" s="188">
        <v>1685616.33</v>
      </c>
      <c r="F22" s="188"/>
      <c r="G22" s="232"/>
      <c r="H22" s="228" t="s">
        <v>909</v>
      </c>
      <c r="I22" s="228" t="s">
        <v>319</v>
      </c>
      <c r="J22" s="243">
        <v>1252213</v>
      </c>
      <c r="K22" s="133" t="s">
        <v>911</v>
      </c>
      <c r="L22" s="236">
        <f t="shared" si="0"/>
        <v>206526.33000000007</v>
      </c>
      <c r="M22" s="236">
        <f t="shared" si="1"/>
        <v>572794</v>
      </c>
    </row>
    <row r="23" spans="1:17" x14ac:dyDescent="0.2">
      <c r="B23" s="230" t="s">
        <v>909</v>
      </c>
      <c r="C23" s="184" t="s">
        <v>347</v>
      </c>
      <c r="D23" s="185" t="s">
        <v>614</v>
      </c>
      <c r="E23" s="188">
        <v>976296.1</v>
      </c>
      <c r="F23" s="188"/>
      <c r="G23" s="232"/>
      <c r="H23" s="228" t="s">
        <v>909</v>
      </c>
      <c r="I23" s="228" t="s">
        <v>347</v>
      </c>
      <c r="J23" s="243">
        <v>553765.54</v>
      </c>
      <c r="K23" s="133" t="s">
        <v>614</v>
      </c>
      <c r="L23" s="236">
        <f t="shared" si="0"/>
        <v>523714.73</v>
      </c>
      <c r="M23" s="236">
        <f t="shared" si="1"/>
        <v>452581.37000000005</v>
      </c>
    </row>
    <row r="24" spans="1:17" x14ac:dyDescent="0.2">
      <c r="A24" s="244" t="s">
        <v>85</v>
      </c>
      <c r="B24" s="245" t="s">
        <v>909</v>
      </c>
      <c r="C24" s="195"/>
      <c r="D24" s="196" t="s">
        <v>912</v>
      </c>
      <c r="E24" s="198">
        <v>3709356.04</v>
      </c>
      <c r="F24" s="198"/>
      <c r="G24" s="246"/>
      <c r="H24" s="247" t="s">
        <v>909</v>
      </c>
      <c r="I24" s="247"/>
      <c r="J24" s="248">
        <v>2682150.67</v>
      </c>
      <c r="K24" s="134" t="s">
        <v>912</v>
      </c>
      <c r="L24" s="250">
        <f t="shared" si="0"/>
        <v>901512.54</v>
      </c>
      <c r="M24" s="250">
        <f t="shared" si="1"/>
        <v>673984</v>
      </c>
    </row>
    <row r="25" spans="1:17" x14ac:dyDescent="0.2">
      <c r="B25" s="230" t="s">
        <v>913</v>
      </c>
      <c r="C25" s="184" t="s">
        <v>307</v>
      </c>
      <c r="D25" s="185" t="s">
        <v>734</v>
      </c>
      <c r="E25" s="188">
        <v>-65988.95</v>
      </c>
      <c r="F25" s="188"/>
      <c r="G25" s="232"/>
      <c r="H25" s="228" t="s">
        <v>913</v>
      </c>
      <c r="I25" s="228" t="s">
        <v>307</v>
      </c>
      <c r="J25" s="243">
        <v>-60455.88</v>
      </c>
      <c r="K25" s="133" t="s">
        <v>914</v>
      </c>
      <c r="L25" s="236">
        <f t="shared" si="0"/>
        <v>-55458.28</v>
      </c>
      <c r="M25" s="236">
        <f t="shared" si="1"/>
        <v>36521.640000000007</v>
      </c>
    </row>
    <row r="26" spans="1:17" x14ac:dyDescent="0.2">
      <c r="A26" s="244" t="s">
        <v>85</v>
      </c>
      <c r="B26" s="245" t="s">
        <v>913</v>
      </c>
      <c r="C26" s="195"/>
      <c r="D26" s="196" t="s">
        <v>915</v>
      </c>
      <c r="E26" s="198">
        <v>-65988.95</v>
      </c>
      <c r="F26" s="198"/>
      <c r="G26" s="246"/>
      <c r="H26" s="247" t="s">
        <v>913</v>
      </c>
      <c r="I26" s="247"/>
      <c r="J26" s="248">
        <v>-60455.88</v>
      </c>
      <c r="K26" s="134" t="s">
        <v>915</v>
      </c>
      <c r="L26" s="250">
        <f t="shared" si="0"/>
        <v>-55458.28</v>
      </c>
      <c r="M26" s="250">
        <f t="shared" si="1"/>
        <v>36521.640000000007</v>
      </c>
    </row>
    <row r="27" spans="1:17" x14ac:dyDescent="0.2">
      <c r="B27" s="230" t="s">
        <v>916</v>
      </c>
      <c r="C27" s="184" t="s">
        <v>307</v>
      </c>
      <c r="D27" s="185" t="s">
        <v>917</v>
      </c>
      <c r="E27" s="188">
        <v>727655</v>
      </c>
      <c r="F27" s="254">
        <f>E17+E20+E24+E26+E28</f>
        <v>16842620.66</v>
      </c>
      <c r="G27" s="232"/>
      <c r="H27" s="228" t="s">
        <v>916</v>
      </c>
      <c r="I27" s="228" t="s">
        <v>307</v>
      </c>
      <c r="J27" s="243">
        <v>1201306</v>
      </c>
      <c r="K27" s="133" t="s">
        <v>917</v>
      </c>
      <c r="L27" s="236">
        <f>E27</f>
        <v>727655</v>
      </c>
      <c r="M27" s="236">
        <f>J27</f>
        <v>1201306</v>
      </c>
    </row>
    <row r="28" spans="1:17" x14ac:dyDescent="0.2">
      <c r="A28" s="244" t="s">
        <v>85</v>
      </c>
      <c r="B28" s="245" t="s">
        <v>916</v>
      </c>
      <c r="C28" s="195"/>
      <c r="D28" s="196" t="s">
        <v>918</v>
      </c>
      <c r="E28" s="198">
        <v>727655</v>
      </c>
      <c r="F28" s="255">
        <f>E152+E155+E159+E161</f>
        <v>-12977636.85</v>
      </c>
      <c r="G28" s="246"/>
      <c r="H28" s="247" t="s">
        <v>916</v>
      </c>
      <c r="I28" s="247"/>
      <c r="J28" s="248">
        <v>1201306</v>
      </c>
      <c r="K28" s="134" t="s">
        <v>918</v>
      </c>
      <c r="L28" s="250">
        <f>E28</f>
        <v>727655</v>
      </c>
      <c r="M28" s="250">
        <f>J28</f>
        <v>1201306</v>
      </c>
      <c r="P28" s="252">
        <f>L17+L20+L24+L26+L28</f>
        <v>3864983.810000001</v>
      </c>
      <c r="Q28" s="252">
        <f>M17+M20+M24+M26+M28</f>
        <v>4862638.4699999988</v>
      </c>
    </row>
    <row r="29" spans="1:17" x14ac:dyDescent="0.2">
      <c r="B29" s="240" t="s">
        <v>919</v>
      </c>
      <c r="C29" s="241" t="s">
        <v>307</v>
      </c>
      <c r="D29" s="185" t="s">
        <v>935</v>
      </c>
      <c r="E29" s="188">
        <v>985336.75</v>
      </c>
      <c r="F29" s="188"/>
      <c r="G29" s="232"/>
      <c r="H29" s="242" t="s">
        <v>919</v>
      </c>
      <c r="I29" s="242" t="s">
        <v>319</v>
      </c>
      <c r="J29" s="243">
        <v>1003995.47</v>
      </c>
      <c r="K29" s="133" t="s">
        <v>935</v>
      </c>
      <c r="N29" s="236">
        <f>E29-J29</f>
        <v>-18658.719999999972</v>
      </c>
      <c r="O29" s="239">
        <f>N29/J29</f>
        <v>-1.8584466322343042E-2</v>
      </c>
    </row>
    <row r="30" spans="1:17" ht="12" thickBot="1" x14ac:dyDescent="0.25">
      <c r="B30" s="240" t="s">
        <v>919</v>
      </c>
      <c r="C30" s="241" t="s">
        <v>364</v>
      </c>
      <c r="D30" s="185" t="s">
        <v>936</v>
      </c>
      <c r="E30" s="188">
        <v>1351358.77</v>
      </c>
      <c r="F30" s="188"/>
      <c r="G30" s="232"/>
      <c r="H30" s="242" t="s">
        <v>919</v>
      </c>
      <c r="I30" s="242" t="s">
        <v>347</v>
      </c>
      <c r="J30" s="243">
        <v>996553</v>
      </c>
      <c r="K30" s="133" t="s">
        <v>936</v>
      </c>
      <c r="N30" s="256">
        <f>E30-J30</f>
        <v>354805.77</v>
      </c>
      <c r="O30" s="239">
        <f>N30/J30</f>
        <v>0.35603301580548152</v>
      </c>
      <c r="P30" s="131" t="s">
        <v>159</v>
      </c>
    </row>
    <row r="31" spans="1:17" x14ac:dyDescent="0.2">
      <c r="B31" s="230" t="s">
        <v>919</v>
      </c>
      <c r="C31" s="184" t="s">
        <v>347</v>
      </c>
      <c r="D31" s="185" t="s">
        <v>735</v>
      </c>
      <c r="E31" s="257">
        <v>3052950.45</v>
      </c>
      <c r="F31" s="258"/>
      <c r="G31" s="232"/>
      <c r="H31" s="228" t="s">
        <v>919</v>
      </c>
      <c r="I31" s="228" t="s">
        <v>307</v>
      </c>
      <c r="J31" s="229">
        <v>1979997.57</v>
      </c>
      <c r="K31" s="133" t="s">
        <v>920</v>
      </c>
    </row>
    <row r="32" spans="1:17" x14ac:dyDescent="0.2">
      <c r="B32" s="230" t="s">
        <v>919</v>
      </c>
      <c r="C32" s="184" t="s">
        <v>394</v>
      </c>
      <c r="D32" s="185" t="s">
        <v>736</v>
      </c>
      <c r="E32" s="259">
        <v>775217.11</v>
      </c>
      <c r="F32" s="258"/>
      <c r="G32" s="232"/>
      <c r="H32" s="228" t="s">
        <v>919</v>
      </c>
      <c r="I32" s="228" t="s">
        <v>364</v>
      </c>
      <c r="J32" s="233">
        <v>2300</v>
      </c>
      <c r="K32" s="133" t="s">
        <v>615</v>
      </c>
    </row>
    <row r="33" spans="1:15" x14ac:dyDescent="0.2">
      <c r="B33" s="230" t="s">
        <v>919</v>
      </c>
      <c r="C33" s="184" t="s">
        <v>576</v>
      </c>
      <c r="D33" s="185" t="s">
        <v>737</v>
      </c>
      <c r="E33" s="259">
        <v>178000</v>
      </c>
      <c r="F33" s="258"/>
      <c r="G33" s="232"/>
      <c r="H33" s="228" t="s">
        <v>919</v>
      </c>
      <c r="I33" s="228" t="s">
        <v>380</v>
      </c>
      <c r="J33" s="233">
        <v>541764.38</v>
      </c>
      <c r="K33" s="133" t="s">
        <v>921</v>
      </c>
    </row>
    <row r="34" spans="1:15" x14ac:dyDescent="0.2">
      <c r="B34" s="230" t="s">
        <v>919</v>
      </c>
      <c r="C34" s="184" t="s">
        <v>800</v>
      </c>
      <c r="D34" s="185" t="s">
        <v>738</v>
      </c>
      <c r="E34" s="259">
        <v>51000</v>
      </c>
      <c r="F34" s="258"/>
      <c r="G34" s="232"/>
      <c r="H34" s="228" t="s">
        <v>919</v>
      </c>
      <c r="I34" s="228" t="s">
        <v>316</v>
      </c>
      <c r="J34" s="233">
        <v>300</v>
      </c>
      <c r="K34" s="133" t="s">
        <v>616</v>
      </c>
    </row>
    <row r="35" spans="1:15" x14ac:dyDescent="0.2">
      <c r="B35" s="230" t="s">
        <v>919</v>
      </c>
      <c r="C35" s="184" t="s">
        <v>698</v>
      </c>
      <c r="D35" s="185" t="s">
        <v>739</v>
      </c>
      <c r="E35" s="259">
        <v>3707</v>
      </c>
      <c r="F35" s="258"/>
      <c r="G35" s="232"/>
      <c r="H35" s="228" t="s">
        <v>919</v>
      </c>
      <c r="I35" s="228" t="s">
        <v>384</v>
      </c>
      <c r="J35" s="233">
        <v>324227.21999999997</v>
      </c>
      <c r="K35" s="133" t="s">
        <v>922</v>
      </c>
    </row>
    <row r="36" spans="1:15" x14ac:dyDescent="0.2">
      <c r="B36" s="230" t="s">
        <v>919</v>
      </c>
      <c r="C36" s="184" t="s">
        <v>840</v>
      </c>
      <c r="D36" s="185" t="s">
        <v>740</v>
      </c>
      <c r="E36" s="259">
        <v>6960</v>
      </c>
      <c r="F36" s="258"/>
      <c r="G36" s="232"/>
      <c r="H36" s="228" t="s">
        <v>919</v>
      </c>
      <c r="I36" s="228" t="s">
        <v>617</v>
      </c>
      <c r="J36" s="233">
        <v>210</v>
      </c>
      <c r="K36" s="133" t="s">
        <v>618</v>
      </c>
    </row>
    <row r="37" spans="1:15" x14ac:dyDescent="0.2">
      <c r="B37" s="230"/>
      <c r="C37" s="184"/>
      <c r="D37" s="185"/>
      <c r="E37" s="259"/>
      <c r="F37" s="258"/>
      <c r="G37" s="232"/>
      <c r="H37" s="228" t="s">
        <v>919</v>
      </c>
      <c r="I37" s="228" t="s">
        <v>385</v>
      </c>
      <c r="J37" s="233">
        <v>111000</v>
      </c>
      <c r="K37" s="133" t="s">
        <v>923</v>
      </c>
    </row>
    <row r="38" spans="1:15" x14ac:dyDescent="0.2">
      <c r="B38" s="230"/>
      <c r="C38" s="184"/>
      <c r="D38" s="185"/>
      <c r="E38" s="259"/>
      <c r="F38" s="258"/>
      <c r="G38" s="232"/>
      <c r="H38" s="228" t="s">
        <v>919</v>
      </c>
      <c r="I38" s="228" t="s">
        <v>924</v>
      </c>
      <c r="J38" s="233">
        <v>54500</v>
      </c>
      <c r="K38" s="133" t="s">
        <v>925</v>
      </c>
    </row>
    <row r="39" spans="1:15" x14ac:dyDescent="0.2">
      <c r="B39" s="230"/>
      <c r="C39" s="184"/>
      <c r="D39" s="185"/>
      <c r="E39" s="259"/>
      <c r="F39" s="258"/>
      <c r="G39" s="232"/>
      <c r="H39" s="228" t="s">
        <v>919</v>
      </c>
      <c r="I39" s="228" t="s">
        <v>387</v>
      </c>
      <c r="J39" s="233">
        <v>773196.49</v>
      </c>
      <c r="K39" s="133" t="s">
        <v>926</v>
      </c>
    </row>
    <row r="40" spans="1:15" x14ac:dyDescent="0.2">
      <c r="B40" s="230"/>
      <c r="C40" s="184"/>
      <c r="D40" s="185"/>
      <c r="E40" s="259"/>
      <c r="F40" s="258"/>
      <c r="G40" s="232"/>
      <c r="H40" s="228" t="s">
        <v>919</v>
      </c>
      <c r="I40" s="228" t="s">
        <v>399</v>
      </c>
      <c r="J40" s="233">
        <v>5215</v>
      </c>
      <c r="K40" s="133" t="s">
        <v>927</v>
      </c>
    </row>
    <row r="41" spans="1:15" x14ac:dyDescent="0.2">
      <c r="B41" s="230"/>
      <c r="C41" s="184"/>
      <c r="D41" s="185"/>
      <c r="E41" s="259"/>
      <c r="F41" s="258"/>
      <c r="G41" s="232"/>
      <c r="H41" s="228" t="s">
        <v>919</v>
      </c>
      <c r="I41" s="228" t="s">
        <v>928</v>
      </c>
      <c r="J41" s="233">
        <v>924</v>
      </c>
      <c r="K41" s="133" t="s">
        <v>929</v>
      </c>
    </row>
    <row r="42" spans="1:15" x14ac:dyDescent="0.2">
      <c r="B42" s="230"/>
      <c r="C42" s="184"/>
      <c r="D42" s="185"/>
      <c r="E42" s="259"/>
      <c r="F42" s="258"/>
      <c r="G42" s="232"/>
      <c r="H42" s="228" t="s">
        <v>919</v>
      </c>
      <c r="I42" s="228" t="s">
        <v>797</v>
      </c>
      <c r="J42" s="233">
        <v>31720.080000000002</v>
      </c>
      <c r="K42" s="133" t="s">
        <v>930</v>
      </c>
    </row>
    <row r="43" spans="1:15" x14ac:dyDescent="0.2">
      <c r="B43" s="230"/>
      <c r="C43" s="184"/>
      <c r="D43" s="185"/>
      <c r="E43" s="259"/>
      <c r="F43" s="258"/>
      <c r="G43" s="232"/>
      <c r="H43" s="228" t="s">
        <v>919</v>
      </c>
      <c r="I43" s="228" t="s">
        <v>931</v>
      </c>
      <c r="J43" s="233">
        <v>1000</v>
      </c>
      <c r="K43" s="133" t="s">
        <v>932</v>
      </c>
    </row>
    <row r="44" spans="1:15" ht="12" thickBot="1" x14ac:dyDescent="0.25">
      <c r="B44" s="230"/>
      <c r="C44" s="184"/>
      <c r="D44" s="185"/>
      <c r="E44" s="231"/>
      <c r="F44" s="258"/>
      <c r="G44" s="232"/>
      <c r="H44" s="228" t="s">
        <v>919</v>
      </c>
      <c r="I44" s="228" t="s">
        <v>933</v>
      </c>
      <c r="J44" s="233">
        <v>5000</v>
      </c>
      <c r="K44" s="133" t="s">
        <v>934</v>
      </c>
    </row>
    <row r="45" spans="1:15" ht="12" thickBot="1" x14ac:dyDescent="0.25">
      <c r="D45" s="234">
        <f>SUM(E31:E44)</f>
        <v>4067834.56</v>
      </c>
      <c r="E45" s="235"/>
      <c r="G45" s="260"/>
      <c r="J45" s="237"/>
      <c r="K45" s="238">
        <f>SUM(J31:J44)</f>
        <v>3831354.74</v>
      </c>
      <c r="N45" s="236">
        <f>D45-K45</f>
        <v>236479.81999999983</v>
      </c>
      <c r="O45" s="239">
        <f>N45/K45</f>
        <v>6.1722246058583397E-2</v>
      </c>
    </row>
    <row r="46" spans="1:15" x14ac:dyDescent="0.2">
      <c r="A46" s="244" t="s">
        <v>85</v>
      </c>
      <c r="B46" s="245" t="s">
        <v>919</v>
      </c>
      <c r="C46" s="195"/>
      <c r="D46" s="196" t="s">
        <v>937</v>
      </c>
      <c r="E46" s="198">
        <v>6404530.0800000001</v>
      </c>
      <c r="F46" s="198"/>
      <c r="G46" s="246"/>
      <c r="H46" s="247" t="s">
        <v>919</v>
      </c>
      <c r="I46" s="247"/>
      <c r="J46" s="248">
        <v>5831903.21</v>
      </c>
      <c r="K46" s="134" t="s">
        <v>937</v>
      </c>
      <c r="N46" s="250">
        <f t="shared" ref="N46:N77" si="2">E46-J46</f>
        <v>572626.87000000011</v>
      </c>
      <c r="O46" s="251">
        <f t="shared" ref="O46:O77" si="3">N46/J46</f>
        <v>9.8188678614918257E-2</v>
      </c>
    </row>
    <row r="47" spans="1:15" x14ac:dyDescent="0.2">
      <c r="B47" s="230" t="s">
        <v>938</v>
      </c>
      <c r="C47" s="184" t="s">
        <v>307</v>
      </c>
      <c r="D47" s="185" t="s">
        <v>939</v>
      </c>
      <c r="E47" s="188">
        <v>141064.25</v>
      </c>
      <c r="F47" s="188"/>
      <c r="G47" s="232"/>
      <c r="H47" s="228" t="s">
        <v>938</v>
      </c>
      <c r="I47" s="228" t="s">
        <v>307</v>
      </c>
      <c r="J47" s="243">
        <v>129380</v>
      </c>
      <c r="K47" s="133" t="s">
        <v>939</v>
      </c>
      <c r="N47" s="236">
        <f t="shared" si="2"/>
        <v>11684.25</v>
      </c>
      <c r="O47" s="239">
        <f t="shared" si="3"/>
        <v>9.0309553253980518E-2</v>
      </c>
    </row>
    <row r="48" spans="1:15" x14ac:dyDescent="0.2">
      <c r="B48" s="230" t="s">
        <v>938</v>
      </c>
      <c r="C48" s="184" t="s">
        <v>380</v>
      </c>
      <c r="D48" s="185" t="s">
        <v>940</v>
      </c>
      <c r="E48" s="188">
        <v>376717.16</v>
      </c>
      <c r="F48" s="188"/>
      <c r="G48" s="232"/>
      <c r="H48" s="228" t="s">
        <v>938</v>
      </c>
      <c r="I48" s="228" t="s">
        <v>380</v>
      </c>
      <c r="J48" s="243">
        <v>218975</v>
      </c>
      <c r="K48" s="133" t="s">
        <v>940</v>
      </c>
      <c r="N48" s="236">
        <f t="shared" si="2"/>
        <v>157742.15999999997</v>
      </c>
      <c r="O48" s="239">
        <f t="shared" si="3"/>
        <v>0.72036606918598001</v>
      </c>
    </row>
    <row r="49" spans="2:16" x14ac:dyDescent="0.2">
      <c r="B49" s="230" t="s">
        <v>938</v>
      </c>
      <c r="C49" s="184" t="s">
        <v>319</v>
      </c>
      <c r="D49" s="185" t="s">
        <v>941</v>
      </c>
      <c r="E49" s="188">
        <v>981046.37</v>
      </c>
      <c r="F49" s="188">
        <f>867592+75053+24865+148080</f>
        <v>1115590</v>
      </c>
      <c r="G49" s="232"/>
      <c r="H49" s="228" t="s">
        <v>938</v>
      </c>
      <c r="I49" s="228" t="s">
        <v>319</v>
      </c>
      <c r="J49" s="243">
        <v>1143419.78</v>
      </c>
      <c r="K49" s="133" t="s">
        <v>941</v>
      </c>
      <c r="N49" s="236">
        <f t="shared" si="2"/>
        <v>-162373.41000000003</v>
      </c>
      <c r="O49" s="239">
        <f t="shared" si="3"/>
        <v>-0.14200682272612078</v>
      </c>
    </row>
    <row r="50" spans="2:16" x14ac:dyDescent="0.2">
      <c r="B50" s="230" t="s">
        <v>938</v>
      </c>
      <c r="C50" s="184" t="s">
        <v>326</v>
      </c>
      <c r="D50" s="185" t="s">
        <v>942</v>
      </c>
      <c r="E50" s="188">
        <v>193503.52</v>
      </c>
      <c r="F50" s="188">
        <f>F49-E49-E50</f>
        <v>-58959.889999999985</v>
      </c>
      <c r="G50" s="232"/>
      <c r="H50" s="228" t="s">
        <v>938</v>
      </c>
      <c r="I50" s="228" t="s">
        <v>326</v>
      </c>
      <c r="J50" s="243">
        <v>340817.7</v>
      </c>
      <c r="K50" s="133" t="s">
        <v>942</v>
      </c>
      <c r="N50" s="236">
        <f t="shared" si="2"/>
        <v>-147314.18000000002</v>
      </c>
      <c r="O50" s="239">
        <f t="shared" si="3"/>
        <v>-0.432237468887326</v>
      </c>
    </row>
    <row r="51" spans="2:16" x14ac:dyDescent="0.2">
      <c r="B51" s="230" t="s">
        <v>938</v>
      </c>
      <c r="C51" s="184" t="s">
        <v>347</v>
      </c>
      <c r="D51" s="185" t="s">
        <v>943</v>
      </c>
      <c r="E51" s="188">
        <v>354910.03</v>
      </c>
      <c r="F51" s="188"/>
      <c r="G51" s="232"/>
      <c r="H51" s="228" t="s">
        <v>938</v>
      </c>
      <c r="I51" s="228" t="s">
        <v>347</v>
      </c>
      <c r="J51" s="243">
        <v>140643.79</v>
      </c>
      <c r="K51" s="133" t="s">
        <v>943</v>
      </c>
      <c r="N51" s="256">
        <f t="shared" si="2"/>
        <v>214266.24000000002</v>
      </c>
      <c r="O51" s="239">
        <f t="shared" si="3"/>
        <v>1.5234674776611183</v>
      </c>
    </row>
    <row r="52" spans="2:16" x14ac:dyDescent="0.2">
      <c r="B52" s="230"/>
      <c r="C52" s="184"/>
      <c r="D52" s="185"/>
      <c r="E52" s="188"/>
      <c r="F52" s="188"/>
      <c r="G52" s="232"/>
      <c r="H52" s="228" t="s">
        <v>938</v>
      </c>
      <c r="I52" s="228" t="s">
        <v>394</v>
      </c>
      <c r="J52" s="243">
        <v>5199</v>
      </c>
      <c r="K52" s="133" t="s">
        <v>944</v>
      </c>
      <c r="N52" s="236">
        <f t="shared" si="2"/>
        <v>-5199</v>
      </c>
      <c r="O52" s="239">
        <f t="shared" si="3"/>
        <v>-1</v>
      </c>
    </row>
    <row r="53" spans="2:16" x14ac:dyDescent="0.2">
      <c r="B53" s="230" t="s">
        <v>938</v>
      </c>
      <c r="C53" s="184" t="s">
        <v>945</v>
      </c>
      <c r="D53" s="185" t="s">
        <v>946</v>
      </c>
      <c r="E53" s="199">
        <v>235699.8</v>
      </c>
      <c r="F53" s="188"/>
      <c r="G53" s="232"/>
      <c r="H53" s="228" t="s">
        <v>938</v>
      </c>
      <c r="I53" s="228" t="s">
        <v>945</v>
      </c>
      <c r="J53" s="243">
        <v>94927.6</v>
      </c>
      <c r="K53" s="133" t="s">
        <v>946</v>
      </c>
      <c r="N53" s="236">
        <f t="shared" si="2"/>
        <v>140772.19999999998</v>
      </c>
      <c r="O53" s="239">
        <f t="shared" si="3"/>
        <v>1.4829427900842322</v>
      </c>
    </row>
    <row r="54" spans="2:16" x14ac:dyDescent="0.2">
      <c r="B54" s="230" t="s">
        <v>938</v>
      </c>
      <c r="C54" s="184" t="s">
        <v>947</v>
      </c>
      <c r="D54" s="185" t="s">
        <v>741</v>
      </c>
      <c r="E54" s="188">
        <v>893531.52</v>
      </c>
      <c r="F54" s="188"/>
      <c r="G54" s="232"/>
      <c r="H54" s="228" t="s">
        <v>938</v>
      </c>
      <c r="I54" s="228" t="s">
        <v>947</v>
      </c>
      <c r="J54" s="243">
        <v>704823.8</v>
      </c>
      <c r="K54" s="133" t="s">
        <v>948</v>
      </c>
      <c r="N54" s="236">
        <f t="shared" si="2"/>
        <v>188707.71999999997</v>
      </c>
      <c r="O54" s="239">
        <f t="shared" si="3"/>
        <v>0.26773744019427259</v>
      </c>
    </row>
    <row r="55" spans="2:16" x14ac:dyDescent="0.2">
      <c r="B55" s="230"/>
      <c r="C55" s="184"/>
      <c r="D55" s="185"/>
      <c r="E55" s="188"/>
      <c r="F55" s="188"/>
      <c r="G55" s="232"/>
      <c r="H55" s="228" t="s">
        <v>938</v>
      </c>
      <c r="I55" s="228" t="s">
        <v>330</v>
      </c>
      <c r="J55" s="243">
        <v>187973.51</v>
      </c>
      <c r="K55" s="133" t="s">
        <v>949</v>
      </c>
      <c r="N55" s="236">
        <f t="shared" si="2"/>
        <v>-187973.51</v>
      </c>
      <c r="O55" s="239">
        <f t="shared" si="3"/>
        <v>-1</v>
      </c>
    </row>
    <row r="56" spans="2:16" x14ac:dyDescent="0.2">
      <c r="B56" s="230" t="s">
        <v>938</v>
      </c>
      <c r="C56" s="184" t="s">
        <v>331</v>
      </c>
      <c r="D56" s="185" t="s">
        <v>950</v>
      </c>
      <c r="E56" s="188">
        <v>48942.52</v>
      </c>
      <c r="F56" s="188"/>
      <c r="G56" s="232"/>
      <c r="H56" s="228" t="s">
        <v>938</v>
      </c>
      <c r="I56" s="228" t="s">
        <v>331</v>
      </c>
      <c r="J56" s="243">
        <v>40036.9</v>
      </c>
      <c r="K56" s="133" t="s">
        <v>950</v>
      </c>
      <c r="N56" s="236">
        <f t="shared" si="2"/>
        <v>8905.6199999999953</v>
      </c>
      <c r="O56" s="239">
        <f t="shared" si="3"/>
        <v>0.22243530343258333</v>
      </c>
    </row>
    <row r="57" spans="2:16" x14ac:dyDescent="0.2">
      <c r="B57" s="230" t="s">
        <v>938</v>
      </c>
      <c r="C57" s="184" t="s">
        <v>332</v>
      </c>
      <c r="D57" s="185" t="s">
        <v>951</v>
      </c>
      <c r="E57" s="188">
        <v>93717.92</v>
      </c>
      <c r="F57" s="188"/>
      <c r="G57" s="232"/>
      <c r="H57" s="228" t="s">
        <v>938</v>
      </c>
      <c r="I57" s="228" t="s">
        <v>332</v>
      </c>
      <c r="J57" s="243">
        <v>97370.96</v>
      </c>
      <c r="K57" s="133" t="s">
        <v>951</v>
      </c>
      <c r="N57" s="236">
        <f t="shared" si="2"/>
        <v>-3653.0400000000081</v>
      </c>
      <c r="O57" s="239">
        <f t="shared" si="3"/>
        <v>-3.7516729834028623E-2</v>
      </c>
    </row>
    <row r="58" spans="2:16" x14ac:dyDescent="0.2">
      <c r="B58" s="230" t="s">
        <v>938</v>
      </c>
      <c r="C58" s="184" t="s">
        <v>336</v>
      </c>
      <c r="D58" s="299" t="s">
        <v>952</v>
      </c>
      <c r="E58" s="188">
        <v>1606921.62</v>
      </c>
      <c r="F58" s="188"/>
      <c r="G58" s="232"/>
      <c r="H58" s="228" t="s">
        <v>938</v>
      </c>
      <c r="I58" s="228" t="s">
        <v>336</v>
      </c>
      <c r="J58" s="243">
        <v>578225.42000000004</v>
      </c>
      <c r="K58" s="133" t="s">
        <v>952</v>
      </c>
      <c r="N58" s="256">
        <f t="shared" si="2"/>
        <v>1028696.2000000001</v>
      </c>
      <c r="O58" s="239">
        <f t="shared" si="3"/>
        <v>1.7790573786949733</v>
      </c>
      <c r="P58" s="131" t="s">
        <v>159</v>
      </c>
    </row>
    <row r="59" spans="2:16" x14ac:dyDescent="0.2">
      <c r="B59" s="230" t="s">
        <v>938</v>
      </c>
      <c r="C59" s="184" t="s">
        <v>953</v>
      </c>
      <c r="D59" s="185" t="s">
        <v>954</v>
      </c>
      <c r="E59" s="188">
        <v>167600</v>
      </c>
      <c r="F59" s="188"/>
      <c r="G59" s="232"/>
      <c r="H59" s="228" t="s">
        <v>938</v>
      </c>
      <c r="I59" s="228" t="s">
        <v>953</v>
      </c>
      <c r="J59" s="243">
        <v>147600</v>
      </c>
      <c r="K59" s="133" t="s">
        <v>954</v>
      </c>
      <c r="N59" s="236">
        <f t="shared" si="2"/>
        <v>20000</v>
      </c>
      <c r="O59" s="239">
        <f t="shared" si="3"/>
        <v>0.13550135501355012</v>
      </c>
    </row>
    <row r="60" spans="2:16" x14ac:dyDescent="0.2">
      <c r="B60" s="230" t="s">
        <v>938</v>
      </c>
      <c r="C60" s="184" t="s">
        <v>955</v>
      </c>
      <c r="D60" s="185" t="s">
        <v>956</v>
      </c>
      <c r="E60" s="188">
        <v>77174.899999999994</v>
      </c>
      <c r="F60" s="188"/>
      <c r="G60" s="232"/>
      <c r="H60" s="228" t="s">
        <v>938</v>
      </c>
      <c r="I60" s="228" t="s">
        <v>955</v>
      </c>
      <c r="J60" s="243">
        <v>172925.7</v>
      </c>
      <c r="K60" s="133" t="s">
        <v>956</v>
      </c>
      <c r="N60" s="236">
        <f t="shared" si="2"/>
        <v>-95750.800000000017</v>
      </c>
      <c r="O60" s="239">
        <f t="shared" si="3"/>
        <v>-0.55371063988753555</v>
      </c>
    </row>
    <row r="61" spans="2:16" x14ac:dyDescent="0.2">
      <c r="B61" s="230" t="s">
        <v>938</v>
      </c>
      <c r="C61" s="184" t="s">
        <v>957</v>
      </c>
      <c r="D61" s="185" t="s">
        <v>958</v>
      </c>
      <c r="E61" s="188">
        <v>111056.75</v>
      </c>
      <c r="F61" s="188"/>
      <c r="G61" s="232"/>
      <c r="H61" s="228"/>
      <c r="I61" s="228"/>
      <c r="J61" s="243"/>
      <c r="K61" s="133"/>
      <c r="N61" s="236">
        <f t="shared" si="2"/>
        <v>111056.75</v>
      </c>
      <c r="O61" s="239" t="e">
        <f t="shared" si="3"/>
        <v>#DIV/0!</v>
      </c>
    </row>
    <row r="62" spans="2:16" x14ac:dyDescent="0.2">
      <c r="B62" s="230" t="s">
        <v>938</v>
      </c>
      <c r="C62" s="184" t="s">
        <v>580</v>
      </c>
      <c r="D62" s="299" t="s">
        <v>619</v>
      </c>
      <c r="E62" s="188">
        <v>417735</v>
      </c>
      <c r="F62" s="188"/>
      <c r="G62" s="232"/>
      <c r="H62" s="228" t="s">
        <v>938</v>
      </c>
      <c r="I62" s="228" t="s">
        <v>580</v>
      </c>
      <c r="J62" s="243">
        <v>347719.51</v>
      </c>
      <c r="K62" s="133" t="s">
        <v>619</v>
      </c>
      <c r="N62" s="236">
        <f t="shared" si="2"/>
        <v>70015.489999999991</v>
      </c>
      <c r="O62" s="239">
        <f t="shared" si="3"/>
        <v>0.20135623106106409</v>
      </c>
    </row>
    <row r="63" spans="2:16" x14ac:dyDescent="0.2">
      <c r="B63" s="230" t="s">
        <v>938</v>
      </c>
      <c r="C63" s="184" t="s">
        <v>959</v>
      </c>
      <c r="D63" s="185" t="s">
        <v>960</v>
      </c>
      <c r="E63" s="188">
        <v>1566336.23</v>
      </c>
      <c r="F63" s="188"/>
      <c r="G63" s="232"/>
      <c r="H63" s="228" t="s">
        <v>938</v>
      </c>
      <c r="I63" s="228" t="s">
        <v>959</v>
      </c>
      <c r="J63" s="243">
        <v>1327923.5</v>
      </c>
      <c r="K63" s="133" t="s">
        <v>960</v>
      </c>
      <c r="N63" s="256">
        <f t="shared" si="2"/>
        <v>238412.72999999998</v>
      </c>
      <c r="O63" s="239">
        <f t="shared" si="3"/>
        <v>0.1795380004947574</v>
      </c>
      <c r="P63" s="131" t="s">
        <v>159</v>
      </c>
    </row>
    <row r="64" spans="2:16" x14ac:dyDescent="0.2">
      <c r="B64" s="230" t="s">
        <v>938</v>
      </c>
      <c r="C64" s="184" t="s">
        <v>807</v>
      </c>
      <c r="D64" s="185" t="s">
        <v>961</v>
      </c>
      <c r="E64" s="188">
        <v>176000</v>
      </c>
      <c r="F64" s="188"/>
      <c r="G64" s="232"/>
      <c r="H64" s="228" t="s">
        <v>938</v>
      </c>
      <c r="I64" s="228" t="s">
        <v>807</v>
      </c>
      <c r="J64" s="243">
        <v>128000</v>
      </c>
      <c r="K64" s="133" t="s">
        <v>961</v>
      </c>
      <c r="N64" s="236">
        <f t="shared" si="2"/>
        <v>48000</v>
      </c>
      <c r="O64" s="239">
        <f t="shared" si="3"/>
        <v>0.375</v>
      </c>
    </row>
    <row r="65" spans="2:17" x14ac:dyDescent="0.2">
      <c r="B65" s="230" t="s">
        <v>938</v>
      </c>
      <c r="C65" s="184" t="s">
        <v>811</v>
      </c>
      <c r="D65" s="185" t="s">
        <v>962</v>
      </c>
      <c r="E65" s="188">
        <v>25000</v>
      </c>
      <c r="F65" s="188"/>
      <c r="G65" s="232"/>
      <c r="H65" s="228" t="s">
        <v>938</v>
      </c>
      <c r="I65" s="228" t="s">
        <v>811</v>
      </c>
      <c r="J65" s="243">
        <v>37000</v>
      </c>
      <c r="K65" s="133" t="s">
        <v>962</v>
      </c>
      <c r="N65" s="236">
        <f t="shared" si="2"/>
        <v>-12000</v>
      </c>
      <c r="O65" s="239">
        <f t="shared" si="3"/>
        <v>-0.32432432432432434</v>
      </c>
    </row>
    <row r="66" spans="2:17" x14ac:dyDescent="0.2">
      <c r="B66" s="230" t="s">
        <v>938</v>
      </c>
      <c r="C66" s="184" t="s">
        <v>814</v>
      </c>
      <c r="D66" s="185" t="s">
        <v>963</v>
      </c>
      <c r="E66" s="188">
        <v>22500</v>
      </c>
      <c r="F66" s="188"/>
      <c r="G66" s="232"/>
      <c r="H66" s="228" t="s">
        <v>938</v>
      </c>
      <c r="I66" s="228" t="s">
        <v>814</v>
      </c>
      <c r="J66" s="243">
        <v>40000</v>
      </c>
      <c r="K66" s="133" t="s">
        <v>963</v>
      </c>
      <c r="N66" s="236">
        <f t="shared" si="2"/>
        <v>-17500</v>
      </c>
      <c r="O66" s="239">
        <f t="shared" si="3"/>
        <v>-0.4375</v>
      </c>
    </row>
    <row r="67" spans="2:17" x14ac:dyDescent="0.2">
      <c r="B67" s="230" t="s">
        <v>938</v>
      </c>
      <c r="C67" s="184" t="s">
        <v>964</v>
      </c>
      <c r="D67" s="185" t="s">
        <v>742</v>
      </c>
      <c r="E67" s="188">
        <v>3753470.26</v>
      </c>
      <c r="F67" s="188"/>
      <c r="G67" s="232"/>
      <c r="H67" s="228" t="s">
        <v>938</v>
      </c>
      <c r="I67" s="228" t="s">
        <v>964</v>
      </c>
      <c r="J67" s="243">
        <v>3169255</v>
      </c>
      <c r="K67" s="133" t="s">
        <v>965</v>
      </c>
      <c r="N67" s="256">
        <f t="shared" si="2"/>
        <v>584215.25999999978</v>
      </c>
      <c r="O67" s="239">
        <f t="shared" si="3"/>
        <v>0.18433835712178406</v>
      </c>
      <c r="P67" s="131" t="s">
        <v>159</v>
      </c>
    </row>
    <row r="68" spans="2:17" x14ac:dyDescent="0.2">
      <c r="B68" s="230" t="s">
        <v>938</v>
      </c>
      <c r="C68" s="184" t="s">
        <v>966</v>
      </c>
      <c r="D68" s="299" t="s">
        <v>967</v>
      </c>
      <c r="E68" s="188">
        <v>391160.5</v>
      </c>
      <c r="F68" s="188"/>
      <c r="G68" s="232"/>
      <c r="H68" s="228" t="s">
        <v>938</v>
      </c>
      <c r="I68" s="228" t="s">
        <v>966</v>
      </c>
      <c r="J68" s="243">
        <v>379463.8</v>
      </c>
      <c r="K68" s="133" t="s">
        <v>967</v>
      </c>
      <c r="N68" s="236">
        <f t="shared" si="2"/>
        <v>11696.700000000012</v>
      </c>
      <c r="O68" s="239">
        <f t="shared" si="3"/>
        <v>3.0824284160966109E-2</v>
      </c>
    </row>
    <row r="69" spans="2:17" x14ac:dyDescent="0.2">
      <c r="B69" s="230"/>
      <c r="C69" s="184"/>
      <c r="D69" s="185"/>
      <c r="E69" s="188"/>
      <c r="F69" s="188"/>
      <c r="G69" s="232"/>
      <c r="H69" s="228" t="s">
        <v>938</v>
      </c>
      <c r="I69" s="228" t="s">
        <v>968</v>
      </c>
      <c r="J69" s="243">
        <v>186000</v>
      </c>
      <c r="K69" s="133" t="s">
        <v>969</v>
      </c>
      <c r="N69" s="256">
        <f t="shared" si="2"/>
        <v>-186000</v>
      </c>
      <c r="O69" s="239">
        <f t="shared" si="3"/>
        <v>-1</v>
      </c>
      <c r="P69" s="131" t="s">
        <v>159</v>
      </c>
      <c r="Q69" s="236">
        <f>N67+N69</f>
        <v>398215.25999999978</v>
      </c>
    </row>
    <row r="70" spans="2:17" x14ac:dyDescent="0.2">
      <c r="B70" s="230" t="s">
        <v>938</v>
      </c>
      <c r="C70" s="184" t="s">
        <v>853</v>
      </c>
      <c r="D70" s="185" t="s">
        <v>970</v>
      </c>
      <c r="E70" s="188">
        <v>105979</v>
      </c>
      <c r="F70" s="188"/>
      <c r="G70" s="232"/>
      <c r="H70" s="228" t="s">
        <v>938</v>
      </c>
      <c r="I70" s="228" t="s">
        <v>853</v>
      </c>
      <c r="J70" s="243">
        <v>47699.5</v>
      </c>
      <c r="K70" s="133" t="s">
        <v>970</v>
      </c>
      <c r="N70" s="236">
        <f t="shared" si="2"/>
        <v>58279.5</v>
      </c>
      <c r="O70" s="239">
        <f t="shared" si="3"/>
        <v>1.2218052600132077</v>
      </c>
    </row>
    <row r="71" spans="2:17" x14ac:dyDescent="0.2">
      <c r="B71" s="230" t="s">
        <v>938</v>
      </c>
      <c r="C71" s="184" t="s">
        <v>971</v>
      </c>
      <c r="D71" s="185" t="s">
        <v>972</v>
      </c>
      <c r="E71" s="188">
        <v>303457.5</v>
      </c>
      <c r="F71" s="188"/>
      <c r="G71" s="232"/>
      <c r="H71" s="228" t="s">
        <v>938</v>
      </c>
      <c r="I71" s="228" t="s">
        <v>971</v>
      </c>
      <c r="J71" s="243">
        <v>228805</v>
      </c>
      <c r="K71" s="133" t="s">
        <v>972</v>
      </c>
      <c r="N71" s="236">
        <f t="shared" si="2"/>
        <v>74652.5</v>
      </c>
      <c r="O71" s="239">
        <f t="shared" si="3"/>
        <v>0.32627127903673436</v>
      </c>
    </row>
    <row r="72" spans="2:17" x14ac:dyDescent="0.2">
      <c r="B72" s="230" t="s">
        <v>938</v>
      </c>
      <c r="C72" s="184" t="s">
        <v>973</v>
      </c>
      <c r="D72" s="185" t="s">
        <v>974</v>
      </c>
      <c r="E72" s="199">
        <v>70552.7</v>
      </c>
      <c r="F72" s="188"/>
      <c r="G72" s="232"/>
      <c r="H72" s="228" t="s">
        <v>938</v>
      </c>
      <c r="I72" s="228" t="s">
        <v>973</v>
      </c>
      <c r="J72" s="243">
        <v>29311</v>
      </c>
      <c r="K72" s="133" t="s">
        <v>974</v>
      </c>
      <c r="N72" s="236">
        <f t="shared" si="2"/>
        <v>41241.699999999997</v>
      </c>
      <c r="O72" s="239">
        <f t="shared" si="3"/>
        <v>1.407038313261233</v>
      </c>
    </row>
    <row r="73" spans="2:17" x14ac:dyDescent="0.2">
      <c r="B73" s="230" t="s">
        <v>938</v>
      </c>
      <c r="C73" s="184" t="s">
        <v>975</v>
      </c>
      <c r="D73" s="185" t="s">
        <v>976</v>
      </c>
      <c r="E73" s="188">
        <v>5167364</v>
      </c>
      <c r="F73" s="188"/>
      <c r="G73" s="232"/>
      <c r="H73" s="228" t="s">
        <v>938</v>
      </c>
      <c r="I73" s="228" t="s">
        <v>975</v>
      </c>
      <c r="J73" s="243">
        <v>4501015</v>
      </c>
      <c r="K73" s="133" t="s">
        <v>976</v>
      </c>
      <c r="N73" s="236">
        <f t="shared" si="2"/>
        <v>666349</v>
      </c>
      <c r="O73" s="239">
        <f t="shared" si="3"/>
        <v>0.14804416337203941</v>
      </c>
    </row>
    <row r="74" spans="2:17" x14ac:dyDescent="0.2">
      <c r="B74" s="230" t="s">
        <v>938</v>
      </c>
      <c r="C74" s="184" t="s">
        <v>977</v>
      </c>
      <c r="D74" s="185" t="s">
        <v>978</v>
      </c>
      <c r="E74" s="188">
        <v>246500</v>
      </c>
      <c r="F74" s="188"/>
      <c r="G74" s="232"/>
      <c r="H74" s="228" t="s">
        <v>938</v>
      </c>
      <c r="I74" s="228" t="s">
        <v>977</v>
      </c>
      <c r="J74" s="243">
        <v>180450</v>
      </c>
      <c r="K74" s="133" t="s">
        <v>978</v>
      </c>
      <c r="N74" s="236">
        <f t="shared" si="2"/>
        <v>66050</v>
      </c>
      <c r="O74" s="239">
        <f t="shared" si="3"/>
        <v>0.36602937101690219</v>
      </c>
    </row>
    <row r="75" spans="2:17" x14ac:dyDescent="0.2">
      <c r="B75" s="230" t="s">
        <v>938</v>
      </c>
      <c r="C75" s="184" t="s">
        <v>979</v>
      </c>
      <c r="D75" s="185" t="s">
        <v>980</v>
      </c>
      <c r="E75" s="188">
        <v>770293</v>
      </c>
      <c r="F75" s="188"/>
      <c r="G75" s="232"/>
      <c r="H75" s="228" t="s">
        <v>938</v>
      </c>
      <c r="I75" s="228" t="s">
        <v>979</v>
      </c>
      <c r="J75" s="243">
        <v>801815</v>
      </c>
      <c r="K75" s="133" t="s">
        <v>980</v>
      </c>
      <c r="N75" s="236">
        <f t="shared" si="2"/>
        <v>-31522</v>
      </c>
      <c r="O75" s="239">
        <f t="shared" si="3"/>
        <v>-3.9313307932627849E-2</v>
      </c>
    </row>
    <row r="76" spans="2:17" x14ac:dyDescent="0.2">
      <c r="B76" s="230"/>
      <c r="C76" s="184"/>
      <c r="D76" s="185"/>
      <c r="E76" s="188"/>
      <c r="F76" s="188"/>
      <c r="G76" s="232"/>
      <c r="H76" s="228" t="s">
        <v>938</v>
      </c>
      <c r="I76" s="228" t="s">
        <v>620</v>
      </c>
      <c r="J76" s="243">
        <v>25000</v>
      </c>
      <c r="K76" s="133" t="s">
        <v>621</v>
      </c>
      <c r="N76" s="236">
        <f t="shared" si="2"/>
        <v>-25000</v>
      </c>
      <c r="O76" s="239">
        <f t="shared" si="3"/>
        <v>-1</v>
      </c>
    </row>
    <row r="77" spans="2:17" x14ac:dyDescent="0.2">
      <c r="B77" s="230" t="s">
        <v>938</v>
      </c>
      <c r="C77" s="184" t="s">
        <v>981</v>
      </c>
      <c r="D77" s="185" t="s">
        <v>982</v>
      </c>
      <c r="E77" s="188">
        <v>1088055</v>
      </c>
      <c r="F77" s="188"/>
      <c r="G77" s="232"/>
      <c r="H77" s="228" t="s">
        <v>938</v>
      </c>
      <c r="I77" s="228" t="s">
        <v>981</v>
      </c>
      <c r="J77" s="243">
        <v>1172902</v>
      </c>
      <c r="K77" s="133" t="s">
        <v>982</v>
      </c>
      <c r="N77" s="236">
        <f t="shared" si="2"/>
        <v>-84847</v>
      </c>
      <c r="O77" s="239">
        <f t="shared" si="3"/>
        <v>-7.2339377032352228E-2</v>
      </c>
    </row>
    <row r="78" spans="2:17" x14ac:dyDescent="0.2">
      <c r="B78" s="230" t="s">
        <v>938</v>
      </c>
      <c r="C78" s="184" t="s">
        <v>983</v>
      </c>
      <c r="D78" s="185" t="s">
        <v>984</v>
      </c>
      <c r="E78" s="188">
        <v>394454</v>
      </c>
      <c r="F78" s="188"/>
      <c r="G78" s="232"/>
      <c r="H78" s="228" t="s">
        <v>938</v>
      </c>
      <c r="I78" s="228" t="s">
        <v>983</v>
      </c>
      <c r="J78" s="243">
        <v>406001</v>
      </c>
      <c r="K78" s="133" t="s">
        <v>984</v>
      </c>
      <c r="N78" s="236">
        <f t="shared" ref="N78:N96" si="4">E78-J78</f>
        <v>-11547</v>
      </c>
      <c r="O78" s="239">
        <f t="shared" ref="O78:O96" si="5">N78/J78</f>
        <v>-2.8440816648234855E-2</v>
      </c>
    </row>
    <row r="79" spans="2:17" x14ac:dyDescent="0.2">
      <c r="B79" s="230" t="s">
        <v>938</v>
      </c>
      <c r="C79" s="184" t="s">
        <v>985</v>
      </c>
      <c r="D79" s="185" t="s">
        <v>469</v>
      </c>
      <c r="E79" s="188">
        <v>89351.2</v>
      </c>
      <c r="F79" s="188"/>
      <c r="G79" s="232"/>
      <c r="H79" s="228" t="s">
        <v>938</v>
      </c>
      <c r="I79" s="228" t="s">
        <v>985</v>
      </c>
      <c r="J79" s="243">
        <v>78276</v>
      </c>
      <c r="K79" s="133" t="s">
        <v>469</v>
      </c>
      <c r="N79" s="236">
        <f t="shared" si="4"/>
        <v>11075.199999999997</v>
      </c>
      <c r="O79" s="239">
        <f t="shared" si="5"/>
        <v>0.14148908988706624</v>
      </c>
    </row>
    <row r="80" spans="2:17" x14ac:dyDescent="0.2">
      <c r="B80" s="230" t="s">
        <v>938</v>
      </c>
      <c r="C80" s="184" t="s">
        <v>470</v>
      </c>
      <c r="D80" s="185" t="s">
        <v>471</v>
      </c>
      <c r="E80" s="188">
        <v>8797.4</v>
      </c>
      <c r="F80" s="188"/>
      <c r="G80" s="232"/>
      <c r="H80" s="228" t="s">
        <v>938</v>
      </c>
      <c r="I80" s="228" t="s">
        <v>470</v>
      </c>
      <c r="J80" s="243">
        <v>7406.7</v>
      </c>
      <c r="K80" s="133" t="s">
        <v>471</v>
      </c>
      <c r="N80" s="236">
        <f t="shared" si="4"/>
        <v>1390.6999999999998</v>
      </c>
      <c r="O80" s="239">
        <f t="shared" si="5"/>
        <v>0.18776243131219028</v>
      </c>
    </row>
    <row r="81" spans="1:15" x14ac:dyDescent="0.2">
      <c r="B81" s="230" t="s">
        <v>938</v>
      </c>
      <c r="C81" s="184" t="s">
        <v>472</v>
      </c>
      <c r="D81" s="185" t="s">
        <v>473</v>
      </c>
      <c r="E81" s="188">
        <v>40100</v>
      </c>
      <c r="F81" s="188"/>
      <c r="G81" s="232"/>
      <c r="H81" s="228" t="s">
        <v>938</v>
      </c>
      <c r="I81" s="228" t="s">
        <v>472</v>
      </c>
      <c r="J81" s="243">
        <v>50400</v>
      </c>
      <c r="K81" s="133" t="s">
        <v>473</v>
      </c>
      <c r="N81" s="236">
        <f t="shared" si="4"/>
        <v>-10300</v>
      </c>
      <c r="O81" s="239">
        <f t="shared" si="5"/>
        <v>-0.20436507936507936</v>
      </c>
    </row>
    <row r="82" spans="1:15" x14ac:dyDescent="0.2">
      <c r="B82" s="230" t="s">
        <v>938</v>
      </c>
      <c r="C82" s="184" t="s">
        <v>474</v>
      </c>
      <c r="D82" s="185" t="s">
        <v>475</v>
      </c>
      <c r="E82" s="199">
        <v>24763.8</v>
      </c>
      <c r="F82" s="188"/>
      <c r="G82" s="232"/>
      <c r="H82" s="228" t="s">
        <v>938</v>
      </c>
      <c r="I82" s="228" t="s">
        <v>474</v>
      </c>
      <c r="J82" s="243">
        <v>775</v>
      </c>
      <c r="K82" s="133" t="s">
        <v>475</v>
      </c>
      <c r="N82" s="236">
        <f t="shared" si="4"/>
        <v>23988.799999999999</v>
      </c>
      <c r="O82" s="239">
        <f t="shared" si="5"/>
        <v>30.953290322580646</v>
      </c>
    </row>
    <row r="83" spans="1:15" x14ac:dyDescent="0.2">
      <c r="B83" s="230" t="s">
        <v>938</v>
      </c>
      <c r="C83" s="184" t="s">
        <v>476</v>
      </c>
      <c r="D83" s="185" t="s">
        <v>477</v>
      </c>
      <c r="E83" s="188">
        <v>12876</v>
      </c>
      <c r="F83" s="188"/>
      <c r="G83" s="232"/>
      <c r="H83" s="228" t="s">
        <v>938</v>
      </c>
      <c r="I83" s="228" t="s">
        <v>476</v>
      </c>
      <c r="J83" s="243">
        <v>13387</v>
      </c>
      <c r="K83" s="133" t="s">
        <v>477</v>
      </c>
      <c r="N83" s="236">
        <f t="shared" si="4"/>
        <v>-511</v>
      </c>
      <c r="O83" s="239">
        <f t="shared" si="5"/>
        <v>-3.8171360274893554E-2</v>
      </c>
    </row>
    <row r="84" spans="1:15" x14ac:dyDescent="0.2">
      <c r="B84" s="230" t="s">
        <v>938</v>
      </c>
      <c r="C84" s="184" t="s">
        <v>478</v>
      </c>
      <c r="D84" s="185" t="s">
        <v>479</v>
      </c>
      <c r="E84" s="188">
        <v>60293.2</v>
      </c>
      <c r="F84" s="188"/>
      <c r="G84" s="232"/>
      <c r="H84" s="228" t="s">
        <v>938</v>
      </c>
      <c r="I84" s="228" t="s">
        <v>478</v>
      </c>
      <c r="J84" s="243">
        <v>5712</v>
      </c>
      <c r="K84" s="133" t="s">
        <v>479</v>
      </c>
      <c r="N84" s="236">
        <f t="shared" si="4"/>
        <v>54581.2</v>
      </c>
      <c r="O84" s="239">
        <f t="shared" si="5"/>
        <v>9.5555322128851543</v>
      </c>
    </row>
    <row r="85" spans="1:15" x14ac:dyDescent="0.2">
      <c r="B85" s="230" t="s">
        <v>938</v>
      </c>
      <c r="C85" s="184" t="s">
        <v>480</v>
      </c>
      <c r="D85" s="185" t="s">
        <v>481</v>
      </c>
      <c r="E85" s="188">
        <v>18286.16</v>
      </c>
      <c r="F85" s="188"/>
      <c r="G85" s="232"/>
      <c r="H85" s="228" t="s">
        <v>938</v>
      </c>
      <c r="I85" s="228" t="s">
        <v>480</v>
      </c>
      <c r="J85" s="243">
        <v>43197</v>
      </c>
      <c r="K85" s="133" t="s">
        <v>481</v>
      </c>
      <c r="N85" s="236">
        <f t="shared" si="4"/>
        <v>-24910.84</v>
      </c>
      <c r="O85" s="239">
        <f t="shared" si="5"/>
        <v>-0.57667986202745558</v>
      </c>
    </row>
    <row r="86" spans="1:15" x14ac:dyDescent="0.2">
      <c r="B86" s="230" t="s">
        <v>938</v>
      </c>
      <c r="C86" s="184" t="s">
        <v>482</v>
      </c>
      <c r="D86" s="185" t="s">
        <v>483</v>
      </c>
      <c r="E86" s="199">
        <v>1200000</v>
      </c>
      <c r="F86" s="199">
        <f>E53+E72+E82+E86</f>
        <v>1531016.3</v>
      </c>
      <c r="G86" s="232"/>
      <c r="H86" s="228" t="s">
        <v>938</v>
      </c>
      <c r="I86" s="228" t="s">
        <v>482</v>
      </c>
      <c r="J86" s="243">
        <v>1099200</v>
      </c>
      <c r="K86" s="133" t="s">
        <v>483</v>
      </c>
      <c r="N86" s="256">
        <f t="shared" si="4"/>
        <v>100800</v>
      </c>
      <c r="O86" s="239">
        <f t="shared" si="5"/>
        <v>9.1703056768558958E-2</v>
      </c>
    </row>
    <row r="87" spans="1:15" x14ac:dyDescent="0.2">
      <c r="B87" s="230" t="s">
        <v>938</v>
      </c>
      <c r="C87" s="184" t="s">
        <v>484</v>
      </c>
      <c r="D87" s="185" t="s">
        <v>485</v>
      </c>
      <c r="E87" s="188">
        <v>126487.5</v>
      </c>
      <c r="F87" s="188"/>
      <c r="G87" s="232"/>
      <c r="H87" s="228" t="s">
        <v>938</v>
      </c>
      <c r="I87" s="228" t="s">
        <v>484</v>
      </c>
      <c r="J87" s="243">
        <v>79858.5</v>
      </c>
      <c r="K87" s="133" t="s">
        <v>485</v>
      </c>
      <c r="N87" s="236">
        <f t="shared" si="4"/>
        <v>46629</v>
      </c>
      <c r="O87" s="239">
        <f t="shared" si="5"/>
        <v>0.58389526474952569</v>
      </c>
    </row>
    <row r="88" spans="1:15" x14ac:dyDescent="0.2">
      <c r="A88" s="244" t="s">
        <v>85</v>
      </c>
      <c r="B88" s="245" t="s">
        <v>938</v>
      </c>
      <c r="C88" s="195"/>
      <c r="D88" s="196" t="s">
        <v>486</v>
      </c>
      <c r="E88" s="198">
        <v>21361698.809999999</v>
      </c>
      <c r="F88" s="198"/>
      <c r="G88" s="246"/>
      <c r="H88" s="247" t="s">
        <v>938</v>
      </c>
      <c r="I88" s="247"/>
      <c r="J88" s="248">
        <v>18388891.670000002</v>
      </c>
      <c r="K88" s="134" t="s">
        <v>486</v>
      </c>
      <c r="N88" s="250">
        <f t="shared" si="4"/>
        <v>2972807.1399999969</v>
      </c>
      <c r="O88" s="251">
        <f t="shared" si="5"/>
        <v>0.16166320370737147</v>
      </c>
    </row>
    <row r="89" spans="1:15" x14ac:dyDescent="0.2">
      <c r="B89" s="230" t="s">
        <v>487</v>
      </c>
      <c r="C89" s="184" t="s">
        <v>307</v>
      </c>
      <c r="D89" s="185" t="s">
        <v>488</v>
      </c>
      <c r="E89" s="188">
        <v>234866.09</v>
      </c>
      <c r="F89" s="188"/>
      <c r="G89" s="232"/>
      <c r="H89" s="228" t="s">
        <v>487</v>
      </c>
      <c r="I89" s="228" t="s">
        <v>307</v>
      </c>
      <c r="J89" s="243">
        <v>158829.5</v>
      </c>
      <c r="K89" s="133" t="s">
        <v>488</v>
      </c>
      <c r="N89" s="236">
        <f t="shared" si="4"/>
        <v>76036.59</v>
      </c>
      <c r="O89" s="239">
        <f t="shared" si="5"/>
        <v>0.4787309032641921</v>
      </c>
    </row>
    <row r="90" spans="1:15" x14ac:dyDescent="0.2">
      <c r="B90" s="230" t="s">
        <v>487</v>
      </c>
      <c r="C90" s="184" t="s">
        <v>319</v>
      </c>
      <c r="D90" s="185" t="s">
        <v>489</v>
      </c>
      <c r="E90" s="188">
        <v>1.92</v>
      </c>
      <c r="F90" s="188"/>
      <c r="G90" s="232"/>
      <c r="H90" s="228" t="s">
        <v>487</v>
      </c>
      <c r="I90" s="228" t="s">
        <v>319</v>
      </c>
      <c r="J90" s="243">
        <v>0.46</v>
      </c>
      <c r="K90" s="133" t="s">
        <v>489</v>
      </c>
      <c r="N90" s="236">
        <f t="shared" si="4"/>
        <v>1.46</v>
      </c>
      <c r="O90" s="239">
        <f t="shared" si="5"/>
        <v>3.1739130434782608</v>
      </c>
    </row>
    <row r="91" spans="1:15" x14ac:dyDescent="0.2">
      <c r="B91" s="230" t="s">
        <v>487</v>
      </c>
      <c r="C91" s="184" t="s">
        <v>822</v>
      </c>
      <c r="D91" s="185" t="s">
        <v>490</v>
      </c>
      <c r="E91" s="188">
        <v>32825.57</v>
      </c>
      <c r="F91" s="188"/>
      <c r="G91" s="232"/>
      <c r="H91" s="228" t="s">
        <v>487</v>
      </c>
      <c r="I91" s="228" t="s">
        <v>822</v>
      </c>
      <c r="J91" s="243">
        <v>21943.19</v>
      </c>
      <c r="K91" s="133" t="s">
        <v>490</v>
      </c>
      <c r="N91" s="236">
        <f t="shared" si="4"/>
        <v>10882.380000000001</v>
      </c>
      <c r="O91" s="239">
        <f t="shared" si="5"/>
        <v>0.49593427391368355</v>
      </c>
    </row>
    <row r="92" spans="1:15" x14ac:dyDescent="0.2">
      <c r="B92" s="230" t="s">
        <v>487</v>
      </c>
      <c r="C92" s="184" t="s">
        <v>840</v>
      </c>
      <c r="D92" s="185" t="s">
        <v>622</v>
      </c>
      <c r="E92" s="188">
        <v>10198</v>
      </c>
      <c r="F92" s="199" t="s">
        <v>787</v>
      </c>
      <c r="G92" s="232"/>
      <c r="H92" s="228" t="s">
        <v>487</v>
      </c>
      <c r="I92" s="228" t="s">
        <v>840</v>
      </c>
      <c r="J92" s="243">
        <v>56722</v>
      </c>
      <c r="K92" s="133" t="s">
        <v>622</v>
      </c>
      <c r="N92" s="236">
        <f t="shared" si="4"/>
        <v>-46524</v>
      </c>
      <c r="O92" s="239">
        <f t="shared" si="5"/>
        <v>-0.82021085293184304</v>
      </c>
    </row>
    <row r="93" spans="1:15" x14ac:dyDescent="0.2">
      <c r="A93" s="244" t="s">
        <v>85</v>
      </c>
      <c r="B93" s="245" t="s">
        <v>487</v>
      </c>
      <c r="C93" s="195"/>
      <c r="D93" s="196" t="s">
        <v>491</v>
      </c>
      <c r="E93" s="198">
        <v>277891.58</v>
      </c>
      <c r="F93" s="198"/>
      <c r="G93" s="246"/>
      <c r="H93" s="247" t="s">
        <v>487</v>
      </c>
      <c r="I93" s="247"/>
      <c r="J93" s="248">
        <v>237495.15</v>
      </c>
      <c r="K93" s="134" t="s">
        <v>491</v>
      </c>
      <c r="N93" s="250">
        <f t="shared" si="4"/>
        <v>40396.430000000022</v>
      </c>
      <c r="O93" s="251">
        <f t="shared" si="5"/>
        <v>0.17009370507145102</v>
      </c>
    </row>
    <row r="94" spans="1:15" x14ac:dyDescent="0.2">
      <c r="B94" s="230" t="s">
        <v>492</v>
      </c>
      <c r="C94" s="184" t="s">
        <v>307</v>
      </c>
      <c r="D94" s="185" t="s">
        <v>493</v>
      </c>
      <c r="E94" s="188">
        <v>85433.75</v>
      </c>
      <c r="F94" s="188"/>
      <c r="G94" s="232"/>
      <c r="H94" s="228" t="s">
        <v>492</v>
      </c>
      <c r="I94" s="228" t="s">
        <v>307</v>
      </c>
      <c r="J94" s="243">
        <v>204631.44</v>
      </c>
      <c r="K94" s="133" t="s">
        <v>493</v>
      </c>
      <c r="N94" s="236">
        <f t="shared" si="4"/>
        <v>-119197.69</v>
      </c>
      <c r="O94" s="239">
        <f t="shared" si="5"/>
        <v>-0.58249939500987724</v>
      </c>
    </row>
    <row r="95" spans="1:15" x14ac:dyDescent="0.2">
      <c r="B95" s="230" t="s">
        <v>492</v>
      </c>
      <c r="C95" s="184" t="s">
        <v>319</v>
      </c>
      <c r="D95" s="185" t="s">
        <v>494</v>
      </c>
      <c r="E95" s="188">
        <v>53079.54</v>
      </c>
      <c r="F95" s="188"/>
      <c r="G95" s="232"/>
      <c r="H95" s="228" t="s">
        <v>492</v>
      </c>
      <c r="I95" s="228" t="s">
        <v>319</v>
      </c>
      <c r="J95" s="243">
        <v>52499.41</v>
      </c>
      <c r="K95" s="133" t="s">
        <v>494</v>
      </c>
      <c r="N95" s="236">
        <f t="shared" si="4"/>
        <v>580.12999999999738</v>
      </c>
      <c r="O95" s="239">
        <f t="shared" si="5"/>
        <v>1.1050219421513447E-2</v>
      </c>
    </row>
    <row r="96" spans="1:15" x14ac:dyDescent="0.2">
      <c r="A96" s="244" t="s">
        <v>85</v>
      </c>
      <c r="B96" s="245" t="s">
        <v>492</v>
      </c>
      <c r="C96" s="195"/>
      <c r="D96" s="196" t="s">
        <v>495</v>
      </c>
      <c r="E96" s="198">
        <v>138513.29</v>
      </c>
      <c r="F96" s="198"/>
      <c r="G96" s="246"/>
      <c r="H96" s="247" t="s">
        <v>492</v>
      </c>
      <c r="I96" s="247"/>
      <c r="J96" s="248">
        <v>257130.85</v>
      </c>
      <c r="K96" s="134" t="s">
        <v>495</v>
      </c>
      <c r="N96" s="250">
        <f t="shared" si="4"/>
        <v>-118617.56</v>
      </c>
      <c r="O96" s="251">
        <f t="shared" si="5"/>
        <v>-0.46131205182108642</v>
      </c>
    </row>
    <row r="97" spans="1:15" x14ac:dyDescent="0.2">
      <c r="B97" s="230" t="s">
        <v>496</v>
      </c>
      <c r="C97" s="184" t="s">
        <v>307</v>
      </c>
      <c r="D97" s="185" t="s">
        <v>497</v>
      </c>
      <c r="E97" s="188">
        <v>7371545.0800000001</v>
      </c>
      <c r="F97" s="188"/>
      <c r="G97" s="232"/>
      <c r="H97" s="261"/>
      <c r="I97" s="261"/>
      <c r="J97" s="262"/>
      <c r="K97" s="263"/>
      <c r="L97" s="236">
        <f>E97+E174</f>
        <v>-22140.439999999478</v>
      </c>
    </row>
    <row r="98" spans="1:15" x14ac:dyDescent="0.2">
      <c r="A98" s="244" t="s">
        <v>85</v>
      </c>
      <c r="B98" s="245" t="s">
        <v>496</v>
      </c>
      <c r="C98" s="195"/>
      <c r="D98" s="196" t="s">
        <v>498</v>
      </c>
      <c r="E98" s="198">
        <v>7371545.0800000001</v>
      </c>
      <c r="F98" s="264"/>
      <c r="G98" s="246"/>
      <c r="H98" s="247"/>
      <c r="I98" s="247"/>
      <c r="J98" s="248"/>
      <c r="K98" s="134"/>
      <c r="L98" s="250">
        <f>E98+E175</f>
        <v>-22140.439999999478</v>
      </c>
    </row>
    <row r="99" spans="1:15" x14ac:dyDescent="0.2">
      <c r="A99" s="224"/>
      <c r="B99" s="265"/>
      <c r="C99" s="216"/>
      <c r="D99" s="209"/>
      <c r="E99" s="217"/>
      <c r="F99" s="217"/>
      <c r="G99" s="246"/>
      <c r="H99" s="228" t="s">
        <v>499</v>
      </c>
      <c r="I99" s="228" t="s">
        <v>364</v>
      </c>
      <c r="J99" s="243">
        <v>161169</v>
      </c>
      <c r="K99" s="133" t="s">
        <v>623</v>
      </c>
    </row>
    <row r="100" spans="1:15" x14ac:dyDescent="0.2">
      <c r="B100" s="230" t="s">
        <v>499</v>
      </c>
      <c r="C100" s="184" t="s">
        <v>319</v>
      </c>
      <c r="D100" s="185" t="s">
        <v>500</v>
      </c>
      <c r="E100" s="188">
        <v>60000</v>
      </c>
      <c r="F100" s="199">
        <f>E100</f>
        <v>60000</v>
      </c>
      <c r="G100" s="232"/>
      <c r="H100" s="228"/>
      <c r="I100" s="228"/>
      <c r="J100" s="243"/>
      <c r="K100" s="133"/>
    </row>
    <row r="101" spans="1:15" x14ac:dyDescent="0.2">
      <c r="A101" s="244" t="s">
        <v>85</v>
      </c>
      <c r="B101" s="245" t="s">
        <v>499</v>
      </c>
      <c r="C101" s="195"/>
      <c r="D101" s="196" t="s">
        <v>276</v>
      </c>
      <c r="E101" s="198">
        <v>60000</v>
      </c>
      <c r="F101" s="198"/>
      <c r="G101" s="246"/>
      <c r="H101" s="247" t="s">
        <v>499</v>
      </c>
      <c r="I101" s="247"/>
      <c r="J101" s="248">
        <v>161169</v>
      </c>
      <c r="K101" s="134" t="s">
        <v>276</v>
      </c>
      <c r="N101" s="250"/>
      <c r="O101" s="251"/>
    </row>
    <row r="102" spans="1:15" x14ac:dyDescent="0.2">
      <c r="B102" s="230" t="s">
        <v>624</v>
      </c>
      <c r="C102" s="184" t="s">
        <v>307</v>
      </c>
      <c r="D102" s="185" t="s">
        <v>625</v>
      </c>
      <c r="E102" s="188">
        <v>6990</v>
      </c>
      <c r="F102" s="199" t="s">
        <v>788</v>
      </c>
      <c r="G102" s="232"/>
      <c r="H102" s="228" t="s">
        <v>624</v>
      </c>
      <c r="I102" s="228" t="s">
        <v>307</v>
      </c>
      <c r="J102" s="243">
        <v>59930</v>
      </c>
      <c r="K102" s="133" t="s">
        <v>625</v>
      </c>
      <c r="L102" s="236">
        <f>E102+E180</f>
        <v>-3208</v>
      </c>
      <c r="M102" s="236">
        <f>J102+J180</f>
        <v>3208</v>
      </c>
    </row>
    <row r="103" spans="1:15" x14ac:dyDescent="0.2">
      <c r="A103" s="244" t="s">
        <v>85</v>
      </c>
      <c r="B103" s="245" t="s">
        <v>624</v>
      </c>
      <c r="C103" s="195"/>
      <c r="D103" s="196" t="s">
        <v>626</v>
      </c>
      <c r="E103" s="198">
        <v>6990</v>
      </c>
      <c r="F103" s="198"/>
      <c r="G103" s="246"/>
      <c r="H103" s="247" t="s">
        <v>624</v>
      </c>
      <c r="I103" s="247"/>
      <c r="J103" s="248">
        <v>59930</v>
      </c>
      <c r="K103" s="134" t="s">
        <v>626</v>
      </c>
      <c r="L103" s="250">
        <f>E103+E181</f>
        <v>-3208</v>
      </c>
      <c r="M103" s="250">
        <f>J103+J181</f>
        <v>3208</v>
      </c>
      <c r="N103" s="250">
        <f>E103-J103</f>
        <v>-52940</v>
      </c>
      <c r="O103" s="251">
        <f>N103/J103</f>
        <v>-0.88336392457867507</v>
      </c>
    </row>
    <row r="104" spans="1:15" x14ac:dyDescent="0.2">
      <c r="B104" s="230" t="s">
        <v>501</v>
      </c>
      <c r="C104" s="184" t="s">
        <v>315</v>
      </c>
      <c r="D104" s="185" t="s">
        <v>502</v>
      </c>
      <c r="E104" s="188">
        <v>437640</v>
      </c>
      <c r="F104" s="199">
        <f>E104</f>
        <v>437640</v>
      </c>
      <c r="G104" s="232"/>
      <c r="H104" s="228" t="s">
        <v>501</v>
      </c>
      <c r="I104" s="228" t="s">
        <v>315</v>
      </c>
      <c r="J104" s="243">
        <v>167023</v>
      </c>
      <c r="K104" s="133" t="s">
        <v>502</v>
      </c>
      <c r="L104" s="236">
        <f>E104+E182</f>
        <v>270617</v>
      </c>
      <c r="M104" s="236">
        <f>J104+J182</f>
        <v>36097</v>
      </c>
    </row>
    <row r="105" spans="1:15" x14ac:dyDescent="0.2">
      <c r="A105" s="244" t="s">
        <v>85</v>
      </c>
      <c r="B105" s="245" t="s">
        <v>501</v>
      </c>
      <c r="C105" s="195"/>
      <c r="D105" s="196" t="s">
        <v>503</v>
      </c>
      <c r="E105" s="198">
        <v>437640</v>
      </c>
      <c r="F105" s="198"/>
      <c r="G105" s="246"/>
      <c r="H105" s="247" t="s">
        <v>501</v>
      </c>
      <c r="I105" s="247"/>
      <c r="J105" s="248">
        <v>167023</v>
      </c>
      <c r="K105" s="134" t="s">
        <v>503</v>
      </c>
      <c r="L105" s="250">
        <f>E105+E183</f>
        <v>270617</v>
      </c>
      <c r="M105" s="250">
        <f>J105+J183</f>
        <v>36097</v>
      </c>
    </row>
    <row r="106" spans="1:15" x14ac:dyDescent="0.2">
      <c r="B106" s="230" t="s">
        <v>504</v>
      </c>
      <c r="C106" s="184" t="s">
        <v>307</v>
      </c>
      <c r="D106" s="185" t="s">
        <v>505</v>
      </c>
      <c r="E106" s="188">
        <v>89600</v>
      </c>
      <c r="F106" s="188"/>
      <c r="G106" s="232"/>
      <c r="H106" s="228" t="s">
        <v>504</v>
      </c>
      <c r="I106" s="228" t="s">
        <v>307</v>
      </c>
      <c r="J106" s="243">
        <v>69640</v>
      </c>
      <c r="K106" s="133" t="s">
        <v>505</v>
      </c>
      <c r="N106" s="236">
        <f>E106-J106</f>
        <v>19960</v>
      </c>
      <c r="O106" s="239">
        <f>N106/J106</f>
        <v>0.28661688684663988</v>
      </c>
    </row>
    <row r="107" spans="1:15" x14ac:dyDescent="0.2">
      <c r="B107" s="230" t="s">
        <v>504</v>
      </c>
      <c r="C107" s="184" t="s">
        <v>319</v>
      </c>
      <c r="D107" s="185" t="s">
        <v>848</v>
      </c>
      <c r="E107" s="188">
        <v>2385</v>
      </c>
      <c r="F107" s="188"/>
      <c r="G107" s="232"/>
      <c r="H107" s="228" t="s">
        <v>504</v>
      </c>
      <c r="I107" s="228" t="s">
        <v>319</v>
      </c>
      <c r="J107" s="243">
        <v>6525</v>
      </c>
      <c r="K107" s="133" t="s">
        <v>848</v>
      </c>
      <c r="N107" s="236">
        <f>E107-J107</f>
        <v>-4140</v>
      </c>
      <c r="O107" s="239">
        <f>N107/J107</f>
        <v>-0.6344827586206897</v>
      </c>
    </row>
    <row r="108" spans="1:15" x14ac:dyDescent="0.2">
      <c r="A108" s="244" t="s">
        <v>85</v>
      </c>
      <c r="B108" s="245" t="s">
        <v>504</v>
      </c>
      <c r="C108" s="195"/>
      <c r="D108" s="196" t="s">
        <v>505</v>
      </c>
      <c r="E108" s="198">
        <v>91985</v>
      </c>
      <c r="F108" s="198"/>
      <c r="G108" s="246"/>
      <c r="H108" s="247" t="s">
        <v>504</v>
      </c>
      <c r="I108" s="247"/>
      <c r="J108" s="248">
        <v>76165</v>
      </c>
      <c r="K108" s="134" t="s">
        <v>505</v>
      </c>
      <c r="N108" s="250">
        <f>E108-J108</f>
        <v>15820</v>
      </c>
      <c r="O108" s="251">
        <f>N108/J108</f>
        <v>0.20770695201207903</v>
      </c>
    </row>
    <row r="109" spans="1:15" x14ac:dyDescent="0.2">
      <c r="B109" s="230" t="s">
        <v>506</v>
      </c>
      <c r="C109" s="184" t="s">
        <v>307</v>
      </c>
      <c r="D109" s="185" t="s">
        <v>507</v>
      </c>
      <c r="E109" s="188">
        <v>1234867.97</v>
      </c>
      <c r="F109" s="188"/>
      <c r="G109" s="232"/>
      <c r="H109" s="228" t="s">
        <v>506</v>
      </c>
      <c r="I109" s="228" t="s">
        <v>307</v>
      </c>
      <c r="J109" s="243">
        <v>67162.78</v>
      </c>
      <c r="K109" s="133" t="s">
        <v>507</v>
      </c>
      <c r="L109" s="236">
        <f>E109+E184</f>
        <v>1216244.45</v>
      </c>
      <c r="M109" s="236">
        <f>J109+J184</f>
        <v>64372.619999999995</v>
      </c>
    </row>
    <row r="110" spans="1:15" x14ac:dyDescent="0.2">
      <c r="A110" s="244" t="s">
        <v>85</v>
      </c>
      <c r="B110" s="245" t="s">
        <v>506</v>
      </c>
      <c r="C110" s="195"/>
      <c r="D110" s="196" t="s">
        <v>559</v>
      </c>
      <c r="E110" s="282">
        <v>1234867.97</v>
      </c>
      <c r="F110" s="198"/>
      <c r="G110" s="246"/>
      <c r="H110" s="247" t="s">
        <v>506</v>
      </c>
      <c r="I110" s="247"/>
      <c r="J110" s="283">
        <v>67162.78</v>
      </c>
      <c r="K110" s="134"/>
      <c r="L110" s="250">
        <f>E110+E185</f>
        <v>1216244.45</v>
      </c>
      <c r="M110" s="250">
        <f>J110+J185</f>
        <v>64372.619999999995</v>
      </c>
    </row>
    <row r="111" spans="1:15" x14ac:dyDescent="0.2">
      <c r="B111" s="230" t="s">
        <v>627</v>
      </c>
      <c r="C111" s="184" t="s">
        <v>307</v>
      </c>
      <c r="D111" s="185" t="s">
        <v>628</v>
      </c>
      <c r="E111" s="199">
        <v>1925700</v>
      </c>
      <c r="F111" s="188"/>
      <c r="G111" s="232"/>
      <c r="H111" s="228" t="s">
        <v>627</v>
      </c>
      <c r="I111" s="228" t="s">
        <v>307</v>
      </c>
      <c r="J111" s="243">
        <v>475140</v>
      </c>
      <c r="K111" s="133" t="s">
        <v>628</v>
      </c>
    </row>
    <row r="112" spans="1:15" x14ac:dyDescent="0.2">
      <c r="A112" s="244" t="s">
        <v>85</v>
      </c>
      <c r="B112" s="245" t="s">
        <v>627</v>
      </c>
      <c r="C112" s="195"/>
      <c r="D112" s="196" t="s">
        <v>628</v>
      </c>
      <c r="E112" s="202">
        <v>1925700</v>
      </c>
      <c r="F112" s="264"/>
      <c r="G112" s="246"/>
      <c r="H112" s="247" t="s">
        <v>627</v>
      </c>
      <c r="I112" s="247"/>
      <c r="J112" s="248">
        <v>475140</v>
      </c>
      <c r="K112" s="134" t="s">
        <v>628</v>
      </c>
    </row>
    <row r="113" spans="1:12" x14ac:dyDescent="0.2">
      <c r="B113" s="230" t="s">
        <v>743</v>
      </c>
      <c r="C113" s="184" t="s">
        <v>487</v>
      </c>
      <c r="D113" s="185" t="s">
        <v>744</v>
      </c>
      <c r="E113" s="188">
        <v>437640</v>
      </c>
      <c r="F113" s="188"/>
      <c r="G113" s="232"/>
      <c r="H113" s="261"/>
      <c r="I113" s="261"/>
      <c r="J113" s="262"/>
      <c r="K113" s="263"/>
    </row>
    <row r="114" spans="1:12" x14ac:dyDescent="0.2">
      <c r="B114" s="230" t="s">
        <v>743</v>
      </c>
      <c r="C114" s="184" t="s">
        <v>745</v>
      </c>
      <c r="D114" s="185" t="s">
        <v>746</v>
      </c>
      <c r="E114" s="188">
        <v>1937273.32</v>
      </c>
      <c r="F114" s="188"/>
      <c r="G114" s="232"/>
      <c r="H114" s="261"/>
      <c r="I114" s="261"/>
      <c r="J114" s="262"/>
      <c r="K114" s="263"/>
    </row>
    <row r="115" spans="1:12" x14ac:dyDescent="0.2">
      <c r="B115" s="230" t="s">
        <v>743</v>
      </c>
      <c r="C115" s="184" t="s">
        <v>747</v>
      </c>
      <c r="D115" s="185" t="s">
        <v>748</v>
      </c>
      <c r="E115" s="188">
        <v>770293</v>
      </c>
      <c r="F115" s="188"/>
      <c r="G115" s="232"/>
      <c r="H115" s="261"/>
      <c r="I115" s="261"/>
      <c r="J115" s="262"/>
      <c r="K115" s="263"/>
    </row>
    <row r="116" spans="1:12" x14ac:dyDescent="0.2">
      <c r="B116" s="230" t="s">
        <v>743</v>
      </c>
      <c r="C116" s="184" t="s">
        <v>749</v>
      </c>
      <c r="D116" s="185" t="s">
        <v>935</v>
      </c>
      <c r="E116" s="188">
        <v>638208.12</v>
      </c>
      <c r="F116" s="188"/>
      <c r="G116" s="232"/>
      <c r="H116" s="261"/>
      <c r="I116" s="261"/>
      <c r="J116" s="262"/>
      <c r="K116" s="263"/>
    </row>
    <row r="117" spans="1:12" x14ac:dyDescent="0.2">
      <c r="B117" s="230" t="s">
        <v>743</v>
      </c>
      <c r="C117" s="184" t="s">
        <v>750</v>
      </c>
      <c r="D117" s="185" t="s">
        <v>751</v>
      </c>
      <c r="E117" s="188">
        <v>431173.46</v>
      </c>
      <c r="F117" s="188"/>
      <c r="G117" s="232"/>
      <c r="H117" s="261"/>
      <c r="I117" s="261"/>
      <c r="J117" s="262"/>
      <c r="K117" s="263"/>
    </row>
    <row r="118" spans="1:12" x14ac:dyDescent="0.2">
      <c r="B118" s="230" t="s">
        <v>743</v>
      </c>
      <c r="C118" s="184" t="s">
        <v>752</v>
      </c>
      <c r="D118" s="185" t="s">
        <v>753</v>
      </c>
      <c r="E118" s="188">
        <v>997692.89</v>
      </c>
      <c r="F118" s="188"/>
      <c r="G118" s="232"/>
      <c r="H118" s="261"/>
      <c r="I118" s="261"/>
      <c r="J118" s="262"/>
      <c r="K118" s="263"/>
    </row>
    <row r="119" spans="1:12" x14ac:dyDescent="0.2">
      <c r="B119" s="230" t="s">
        <v>743</v>
      </c>
      <c r="C119" s="184" t="s">
        <v>754</v>
      </c>
      <c r="D119" s="185" t="s">
        <v>564</v>
      </c>
      <c r="E119" s="188">
        <v>3575720.65</v>
      </c>
      <c r="F119" s="188"/>
      <c r="G119" s="232"/>
      <c r="H119" s="261"/>
      <c r="I119" s="261"/>
      <c r="J119" s="262"/>
      <c r="K119" s="263"/>
    </row>
    <row r="120" spans="1:12" x14ac:dyDescent="0.2">
      <c r="B120" s="230" t="s">
        <v>743</v>
      </c>
      <c r="C120" s="184" t="s">
        <v>755</v>
      </c>
      <c r="D120" s="185" t="s">
        <v>565</v>
      </c>
      <c r="E120" s="188">
        <v>8149349</v>
      </c>
      <c r="F120" s="188"/>
      <c r="G120" s="232"/>
      <c r="H120" s="261"/>
      <c r="I120" s="261"/>
      <c r="J120" s="262"/>
      <c r="K120" s="263"/>
    </row>
    <row r="121" spans="1:12" x14ac:dyDescent="0.2">
      <c r="B121" s="230" t="s">
        <v>743</v>
      </c>
      <c r="C121" s="184" t="s">
        <v>756</v>
      </c>
      <c r="D121" s="185" t="s">
        <v>757</v>
      </c>
      <c r="E121" s="188">
        <v>167023</v>
      </c>
      <c r="F121" s="188"/>
      <c r="G121" s="232"/>
      <c r="H121" s="261"/>
      <c r="I121" s="261"/>
      <c r="J121" s="262"/>
      <c r="K121" s="263"/>
    </row>
    <row r="122" spans="1:12" x14ac:dyDescent="0.2">
      <c r="B122" s="230" t="s">
        <v>743</v>
      </c>
      <c r="C122" s="184" t="s">
        <v>758</v>
      </c>
      <c r="D122" s="185" t="s">
        <v>759</v>
      </c>
      <c r="E122" s="188">
        <v>8400</v>
      </c>
      <c r="F122" s="188"/>
      <c r="G122" s="232"/>
      <c r="H122" s="261"/>
      <c r="I122" s="261"/>
      <c r="J122" s="262"/>
      <c r="K122" s="263"/>
    </row>
    <row r="123" spans="1:12" x14ac:dyDescent="0.2">
      <c r="A123" s="244" t="s">
        <v>85</v>
      </c>
      <c r="B123" s="245" t="s">
        <v>743</v>
      </c>
      <c r="C123" s="195"/>
      <c r="D123" s="196" t="s">
        <v>760</v>
      </c>
      <c r="E123" s="198">
        <v>17112773.440000001</v>
      </c>
      <c r="F123" s="264"/>
      <c r="G123" s="246"/>
      <c r="H123" s="247"/>
      <c r="I123" s="247"/>
      <c r="J123" s="248"/>
      <c r="K123" s="134"/>
      <c r="L123" s="250">
        <f>E123+E196</f>
        <v>0</v>
      </c>
    </row>
    <row r="124" spans="1:12" x14ac:dyDescent="0.2">
      <c r="B124" s="230" t="s">
        <v>761</v>
      </c>
      <c r="C124" s="184" t="s">
        <v>745</v>
      </c>
      <c r="D124" s="185" t="s">
        <v>746</v>
      </c>
      <c r="E124" s="188">
        <v>800915.27</v>
      </c>
      <c r="F124" s="188"/>
      <c r="G124" s="232"/>
      <c r="H124" s="261"/>
      <c r="I124" s="261"/>
      <c r="J124" s="262"/>
      <c r="K124" s="263"/>
    </row>
    <row r="125" spans="1:12" x14ac:dyDescent="0.2">
      <c r="B125" s="230" t="s">
        <v>761</v>
      </c>
      <c r="C125" s="184" t="s">
        <v>750</v>
      </c>
      <c r="D125" s="185" t="s">
        <v>751</v>
      </c>
      <c r="E125" s="188">
        <v>179724.72</v>
      </c>
      <c r="F125" s="188"/>
      <c r="G125" s="232"/>
      <c r="H125" s="261"/>
      <c r="I125" s="261"/>
      <c r="J125" s="262"/>
      <c r="K125" s="263"/>
    </row>
    <row r="126" spans="1:12" x14ac:dyDescent="0.2">
      <c r="B126" s="230" t="s">
        <v>761</v>
      </c>
      <c r="C126" s="184" t="s">
        <v>754</v>
      </c>
      <c r="D126" s="185" t="s">
        <v>564</v>
      </c>
      <c r="E126" s="188">
        <v>11897.8</v>
      </c>
      <c r="F126" s="188"/>
      <c r="G126" s="232"/>
      <c r="H126" s="261"/>
      <c r="I126" s="261"/>
      <c r="J126" s="262"/>
      <c r="K126" s="263"/>
    </row>
    <row r="127" spans="1:12" x14ac:dyDescent="0.2">
      <c r="B127" s="230" t="s">
        <v>761</v>
      </c>
      <c r="C127" s="184" t="s">
        <v>755</v>
      </c>
      <c r="D127" s="185" t="s">
        <v>565</v>
      </c>
      <c r="E127" s="188">
        <v>122912.4</v>
      </c>
      <c r="F127" s="188"/>
      <c r="G127" s="232"/>
      <c r="H127" s="261"/>
      <c r="I127" s="261"/>
      <c r="J127" s="262"/>
      <c r="K127" s="263"/>
    </row>
    <row r="128" spans="1:12" x14ac:dyDescent="0.2">
      <c r="B128" s="230" t="s">
        <v>761</v>
      </c>
      <c r="C128" s="184" t="s">
        <v>758</v>
      </c>
      <c r="D128" s="185" t="s">
        <v>759</v>
      </c>
      <c r="E128" s="188">
        <v>2987.65</v>
      </c>
      <c r="F128" s="188"/>
      <c r="G128" s="232"/>
      <c r="H128" s="261"/>
      <c r="I128" s="261"/>
      <c r="J128" s="262"/>
      <c r="K128" s="263"/>
    </row>
    <row r="129" spans="1:15" x14ac:dyDescent="0.2">
      <c r="A129" s="244" t="s">
        <v>85</v>
      </c>
      <c r="B129" s="245" t="s">
        <v>761</v>
      </c>
      <c r="C129" s="195"/>
      <c r="D129" s="196" t="s">
        <v>762</v>
      </c>
      <c r="E129" s="217">
        <v>1118437.8400000001</v>
      </c>
      <c r="F129" s="264"/>
      <c r="G129" s="246"/>
      <c r="H129" s="247"/>
      <c r="I129" s="247"/>
      <c r="J129" s="262"/>
      <c r="K129" s="134"/>
      <c r="L129" s="250">
        <f>E129+E202</f>
        <v>0</v>
      </c>
    </row>
    <row r="130" spans="1:15" x14ac:dyDescent="0.2">
      <c r="B130" s="230" t="s">
        <v>510</v>
      </c>
      <c r="C130" s="184" t="s">
        <v>347</v>
      </c>
      <c r="D130" s="185" t="s">
        <v>763</v>
      </c>
      <c r="E130" s="266">
        <v>-37502910</v>
      </c>
      <c r="F130" s="188"/>
      <c r="G130" s="232"/>
      <c r="H130" s="228" t="s">
        <v>510</v>
      </c>
      <c r="I130" s="228" t="s">
        <v>307</v>
      </c>
      <c r="J130" s="267">
        <v>-17891383.5</v>
      </c>
      <c r="K130" s="133" t="s">
        <v>511</v>
      </c>
    </row>
    <row r="131" spans="1:15" x14ac:dyDescent="0.2">
      <c r="B131" s="230" t="s">
        <v>510</v>
      </c>
      <c r="C131" s="184" t="s">
        <v>394</v>
      </c>
      <c r="D131" s="185" t="s">
        <v>764</v>
      </c>
      <c r="E131" s="231">
        <v>-7097911.5</v>
      </c>
      <c r="F131" s="188"/>
      <c r="G131" s="232"/>
      <c r="H131" s="228" t="s">
        <v>510</v>
      </c>
      <c r="I131" s="228" t="s">
        <v>380</v>
      </c>
      <c r="J131" s="233">
        <v>-11083485.5</v>
      </c>
      <c r="K131" s="133" t="s">
        <v>512</v>
      </c>
    </row>
    <row r="132" spans="1:15" x14ac:dyDescent="0.2">
      <c r="B132" s="230"/>
      <c r="C132" s="184"/>
      <c r="E132" s="268"/>
      <c r="F132" s="188"/>
      <c r="G132" s="232"/>
      <c r="H132" s="228" t="s">
        <v>510</v>
      </c>
      <c r="I132" s="228" t="s">
        <v>382</v>
      </c>
      <c r="J132" s="233">
        <v>-51131</v>
      </c>
      <c r="K132" s="133" t="s">
        <v>513</v>
      </c>
    </row>
    <row r="133" spans="1:15" x14ac:dyDescent="0.2">
      <c r="B133" s="230"/>
      <c r="C133" s="184"/>
      <c r="D133" s="269"/>
      <c r="E133" s="231"/>
      <c r="F133" s="188"/>
      <c r="G133" s="232"/>
      <c r="H133" s="228" t="s">
        <v>510</v>
      </c>
      <c r="I133" s="228" t="s">
        <v>384</v>
      </c>
      <c r="J133" s="233">
        <v>-2110083</v>
      </c>
      <c r="K133" s="133" t="s">
        <v>514</v>
      </c>
    </row>
    <row r="134" spans="1:15" x14ac:dyDescent="0.2">
      <c r="B134" s="230"/>
      <c r="C134" s="184"/>
      <c r="D134" s="269"/>
      <c r="E134" s="231"/>
      <c r="F134" s="188"/>
      <c r="G134" s="232"/>
      <c r="H134" s="228" t="s">
        <v>510</v>
      </c>
      <c r="I134" s="228" t="s">
        <v>385</v>
      </c>
      <c r="J134" s="233">
        <v>-735639</v>
      </c>
      <c r="K134" s="133" t="s">
        <v>515</v>
      </c>
    </row>
    <row r="135" spans="1:15" x14ac:dyDescent="0.2">
      <c r="B135" s="230"/>
      <c r="C135" s="184"/>
      <c r="D135" s="269"/>
      <c r="E135" s="231"/>
      <c r="F135" s="188"/>
      <c r="G135" s="232"/>
      <c r="H135" s="228" t="s">
        <v>510</v>
      </c>
      <c r="I135" s="228" t="s">
        <v>399</v>
      </c>
      <c r="J135" s="233">
        <v>-2943897.5</v>
      </c>
      <c r="K135" s="133" t="s">
        <v>517</v>
      </c>
    </row>
    <row r="136" spans="1:15" x14ac:dyDescent="0.2">
      <c r="B136" s="230"/>
      <c r="C136" s="184"/>
      <c r="D136" s="269"/>
      <c r="E136" s="231"/>
      <c r="F136" s="188"/>
      <c r="G136" s="232"/>
      <c r="H136" s="228" t="s">
        <v>510</v>
      </c>
      <c r="I136" s="228" t="s">
        <v>319</v>
      </c>
      <c r="J136" s="233">
        <v>-1871814</v>
      </c>
      <c r="K136" s="133" t="s">
        <v>519</v>
      </c>
    </row>
    <row r="137" spans="1:15" x14ac:dyDescent="0.2">
      <c r="B137" s="230"/>
      <c r="C137" s="184"/>
      <c r="D137" s="269"/>
      <c r="E137" s="231"/>
      <c r="F137" s="188"/>
      <c r="G137" s="232"/>
      <c r="H137" s="228" t="s">
        <v>510</v>
      </c>
      <c r="I137" s="228" t="s">
        <v>863</v>
      </c>
      <c r="J137" s="233">
        <v>-5157245</v>
      </c>
      <c r="K137" s="133" t="s">
        <v>520</v>
      </c>
    </row>
    <row r="138" spans="1:15" x14ac:dyDescent="0.2">
      <c r="B138" s="230"/>
      <c r="C138" s="184"/>
      <c r="D138" s="269"/>
      <c r="E138" s="231"/>
      <c r="F138" s="188"/>
      <c r="G138" s="232"/>
      <c r="H138" s="228" t="s">
        <v>510</v>
      </c>
      <c r="I138" s="228" t="s">
        <v>521</v>
      </c>
      <c r="J138" s="233">
        <v>-72505</v>
      </c>
      <c r="K138" s="133" t="s">
        <v>522</v>
      </c>
    </row>
    <row r="139" spans="1:15" ht="12" thickBot="1" x14ac:dyDescent="0.25">
      <c r="B139" s="230"/>
      <c r="C139" s="184"/>
      <c r="D139" s="269"/>
      <c r="E139" s="231"/>
      <c r="F139" s="188"/>
      <c r="G139" s="232"/>
      <c r="H139" s="228" t="s">
        <v>510</v>
      </c>
      <c r="I139" s="228" t="s">
        <v>370</v>
      </c>
      <c r="J139" s="233">
        <v>-21462.5</v>
      </c>
      <c r="K139" s="133" t="s">
        <v>631</v>
      </c>
    </row>
    <row r="140" spans="1:15" ht="12" thickBot="1" x14ac:dyDescent="0.25">
      <c r="B140" s="230"/>
      <c r="C140" s="184"/>
      <c r="D140" s="270">
        <f>SUM(E130:E139)</f>
        <v>-44600821.5</v>
      </c>
      <c r="E140" s="271"/>
      <c r="F140" s="188"/>
      <c r="G140" s="232"/>
      <c r="H140" s="228"/>
      <c r="I140" s="228"/>
      <c r="J140" s="237"/>
      <c r="K140" s="272">
        <f>SUM(J130:J139)</f>
        <v>-41938646</v>
      </c>
      <c r="N140" s="236">
        <f>D140-K140</f>
        <v>-2662175.5</v>
      </c>
      <c r="O140" s="239">
        <f>N140/K140</f>
        <v>6.3477860014841681E-2</v>
      </c>
    </row>
    <row r="141" spans="1:15" x14ac:dyDescent="0.2">
      <c r="B141" s="240" t="s">
        <v>510</v>
      </c>
      <c r="C141" s="241" t="s">
        <v>822</v>
      </c>
      <c r="D141" s="185" t="s">
        <v>516</v>
      </c>
      <c r="E141" s="188">
        <v>-1899885</v>
      </c>
      <c r="F141" s="188"/>
      <c r="G141" s="232"/>
      <c r="H141" s="242" t="s">
        <v>510</v>
      </c>
      <c r="I141" s="242" t="s">
        <v>387</v>
      </c>
      <c r="J141" s="243">
        <v>-1368080</v>
      </c>
      <c r="K141" s="133" t="s">
        <v>516</v>
      </c>
      <c r="N141" s="236">
        <f t="shared" ref="N141:N148" si="6">E141-J141</f>
        <v>-531805</v>
      </c>
      <c r="O141" s="239">
        <f t="shared" ref="O141:O148" si="7">N141/J141</f>
        <v>0.38872361265423072</v>
      </c>
    </row>
    <row r="142" spans="1:15" x14ac:dyDescent="0.2">
      <c r="B142" s="230" t="s">
        <v>510</v>
      </c>
      <c r="C142" s="184" t="s">
        <v>698</v>
      </c>
      <c r="D142" s="185" t="s">
        <v>765</v>
      </c>
      <c r="E142" s="188">
        <v>-123100</v>
      </c>
      <c r="F142" s="188"/>
      <c r="G142" s="232"/>
      <c r="J142" s="131"/>
      <c r="N142" s="236">
        <f t="shared" si="6"/>
        <v>-123100</v>
      </c>
      <c r="O142" s="239" t="e">
        <f t="shared" si="7"/>
        <v>#DIV/0!</v>
      </c>
    </row>
    <row r="143" spans="1:15" x14ac:dyDescent="0.2">
      <c r="B143" s="240" t="s">
        <v>510</v>
      </c>
      <c r="C143" s="241" t="s">
        <v>840</v>
      </c>
      <c r="D143" s="185" t="s">
        <v>766</v>
      </c>
      <c r="E143" s="188">
        <v>-292800</v>
      </c>
      <c r="F143" s="188"/>
      <c r="G143" s="232"/>
      <c r="H143" s="242" t="s">
        <v>510</v>
      </c>
      <c r="I143" s="242" t="s">
        <v>797</v>
      </c>
      <c r="J143" s="243">
        <v>-57480</v>
      </c>
      <c r="K143" s="133" t="s">
        <v>518</v>
      </c>
      <c r="N143" s="236">
        <f t="shared" si="6"/>
        <v>-235320</v>
      </c>
      <c r="O143" s="239">
        <f t="shared" si="7"/>
        <v>4.0939457202505221</v>
      </c>
    </row>
    <row r="144" spans="1:15" ht="12" thickBot="1" x14ac:dyDescent="0.25">
      <c r="B144" s="240" t="s">
        <v>510</v>
      </c>
      <c r="C144" s="241" t="s">
        <v>729</v>
      </c>
      <c r="D144" s="185" t="s">
        <v>767</v>
      </c>
      <c r="E144" s="188">
        <v>-1362240</v>
      </c>
      <c r="F144" s="188"/>
      <c r="G144" s="232"/>
      <c r="H144" s="242" t="s">
        <v>510</v>
      </c>
      <c r="I144" s="242" t="s">
        <v>629</v>
      </c>
      <c r="J144" s="243">
        <v>-568440</v>
      </c>
      <c r="K144" s="133" t="s">
        <v>630</v>
      </c>
      <c r="L144" s="236">
        <f>E143+E144-J143-J144</f>
        <v>-1029120</v>
      </c>
      <c r="M144" s="239">
        <f>L144/(J143+J144)</f>
        <v>1.6441717791411044</v>
      </c>
      <c r="N144" s="236">
        <f t="shared" si="6"/>
        <v>-793800</v>
      </c>
      <c r="O144" s="239">
        <f t="shared" si="7"/>
        <v>1.3964534515516149</v>
      </c>
    </row>
    <row r="145" spans="1:17" ht="12" thickBot="1" x14ac:dyDescent="0.25">
      <c r="A145" s="244" t="s">
        <v>85</v>
      </c>
      <c r="B145" s="245" t="s">
        <v>510</v>
      </c>
      <c r="C145" s="195"/>
      <c r="D145" s="196" t="s">
        <v>523</v>
      </c>
      <c r="E145" s="198">
        <v>-48278846.5</v>
      </c>
      <c r="F145" s="198"/>
      <c r="G145" s="246"/>
      <c r="H145" s="247" t="s">
        <v>510</v>
      </c>
      <c r="I145" s="247"/>
      <c r="J145" s="248">
        <v>-43932646</v>
      </c>
      <c r="K145" s="134" t="s">
        <v>523</v>
      </c>
      <c r="L145" s="249">
        <f>E145+E148</f>
        <v>-45363503.909999996</v>
      </c>
      <c r="M145" s="249">
        <f>J145+J148</f>
        <v>-40994954.890000001</v>
      </c>
      <c r="N145" s="250">
        <f t="shared" si="6"/>
        <v>-4346200.5</v>
      </c>
      <c r="O145" s="292">
        <f t="shared" si="7"/>
        <v>9.8928721479694171E-2</v>
      </c>
      <c r="P145" s="252">
        <f>L145-M145</f>
        <v>-4368549.0199999958</v>
      </c>
      <c r="Q145" s="253">
        <f>P145/M145</f>
        <v>0.10656308884158881</v>
      </c>
    </row>
    <row r="146" spans="1:17" x14ac:dyDescent="0.2">
      <c r="B146" s="230" t="s">
        <v>524</v>
      </c>
      <c r="C146" s="184" t="s">
        <v>307</v>
      </c>
      <c r="D146" s="185" t="s">
        <v>525</v>
      </c>
      <c r="E146" s="188">
        <v>2803720.45</v>
      </c>
      <c r="F146" s="188"/>
      <c r="G146" s="232"/>
      <c r="H146" s="228" t="s">
        <v>524</v>
      </c>
      <c r="I146" s="228" t="s">
        <v>307</v>
      </c>
      <c r="J146" s="243">
        <v>2937691.11</v>
      </c>
      <c r="K146" s="133" t="s">
        <v>525</v>
      </c>
      <c r="N146" s="236">
        <f t="shared" si="6"/>
        <v>-133970.65999999968</v>
      </c>
      <c r="O146" s="239">
        <f t="shared" si="7"/>
        <v>-4.5604066249157041E-2</v>
      </c>
    </row>
    <row r="147" spans="1:17" x14ac:dyDescent="0.2">
      <c r="B147" s="230" t="s">
        <v>524</v>
      </c>
      <c r="C147" s="184" t="s">
        <v>347</v>
      </c>
      <c r="D147" s="185" t="s">
        <v>768</v>
      </c>
      <c r="E147" s="188">
        <v>111622.14</v>
      </c>
      <c r="F147" s="188"/>
      <c r="G147" s="232"/>
      <c r="H147" s="228"/>
      <c r="I147" s="228"/>
      <c r="J147" s="243"/>
      <c r="K147" s="133"/>
      <c r="N147" s="236">
        <f t="shared" si="6"/>
        <v>111622.14</v>
      </c>
      <c r="O147" s="239" t="e">
        <f t="shared" si="7"/>
        <v>#DIV/0!</v>
      </c>
    </row>
    <row r="148" spans="1:17" x14ac:dyDescent="0.2">
      <c r="A148" s="244" t="s">
        <v>85</v>
      </c>
      <c r="B148" s="245" t="s">
        <v>524</v>
      </c>
      <c r="C148" s="195"/>
      <c r="D148" s="196" t="s">
        <v>526</v>
      </c>
      <c r="E148" s="198">
        <v>2915342.59</v>
      </c>
      <c r="F148" s="198"/>
      <c r="G148" s="246"/>
      <c r="H148" s="247" t="s">
        <v>524</v>
      </c>
      <c r="I148" s="247"/>
      <c r="J148" s="248">
        <v>2937691.11</v>
      </c>
      <c r="K148" s="134" t="s">
        <v>526</v>
      </c>
      <c r="N148" s="250">
        <f t="shared" si="6"/>
        <v>-22348.520000000019</v>
      </c>
      <c r="O148" s="251">
        <f t="shared" si="7"/>
        <v>-7.6075118734998722E-3</v>
      </c>
    </row>
    <row r="149" spans="1:17" x14ac:dyDescent="0.2">
      <c r="B149" s="230" t="s">
        <v>527</v>
      </c>
      <c r="C149" s="184" t="s">
        <v>307</v>
      </c>
      <c r="D149" s="185" t="s">
        <v>528</v>
      </c>
      <c r="E149" s="188">
        <v>-10252704</v>
      </c>
      <c r="F149" s="188"/>
      <c r="G149" s="232"/>
      <c r="H149" s="228" t="s">
        <v>527</v>
      </c>
      <c r="I149" s="228" t="s">
        <v>307</v>
      </c>
      <c r="J149" s="243">
        <v>-10145479</v>
      </c>
      <c r="K149" s="133" t="s">
        <v>528</v>
      </c>
    </row>
    <row r="150" spans="1:17" x14ac:dyDescent="0.2">
      <c r="B150" s="230" t="s">
        <v>527</v>
      </c>
      <c r="C150" s="184" t="s">
        <v>319</v>
      </c>
      <c r="D150" s="185" t="s">
        <v>632</v>
      </c>
      <c r="E150" s="188">
        <v>-653424</v>
      </c>
      <c r="F150" s="188"/>
      <c r="G150" s="232"/>
      <c r="H150" s="228" t="s">
        <v>527</v>
      </c>
      <c r="I150" s="228" t="s">
        <v>319</v>
      </c>
      <c r="J150" s="243">
        <v>-426164</v>
      </c>
      <c r="K150" s="133" t="s">
        <v>632</v>
      </c>
    </row>
    <row r="151" spans="1:17" x14ac:dyDescent="0.2">
      <c r="B151" s="230" t="s">
        <v>527</v>
      </c>
      <c r="C151" s="184" t="s">
        <v>347</v>
      </c>
      <c r="D151" s="185" t="s">
        <v>633</v>
      </c>
      <c r="E151" s="188">
        <v>-257274.01</v>
      </c>
      <c r="F151" s="188"/>
      <c r="G151" s="232"/>
      <c r="H151" s="228" t="s">
        <v>527</v>
      </c>
      <c r="I151" s="228" t="s">
        <v>347</v>
      </c>
      <c r="J151" s="243">
        <v>-443036.91</v>
      </c>
      <c r="K151" s="133" t="s">
        <v>633</v>
      </c>
    </row>
    <row r="152" spans="1:17" x14ac:dyDescent="0.2">
      <c r="A152" s="244" t="s">
        <v>85</v>
      </c>
      <c r="B152" s="245" t="s">
        <v>527</v>
      </c>
      <c r="C152" s="195"/>
      <c r="D152" s="196" t="s">
        <v>529</v>
      </c>
      <c r="E152" s="198">
        <v>-11163402.01</v>
      </c>
      <c r="F152" s="198"/>
      <c r="G152" s="246"/>
      <c r="H152" s="247" t="s">
        <v>527</v>
      </c>
      <c r="I152" s="247"/>
      <c r="J152" s="248">
        <v>-11014679.91</v>
      </c>
      <c r="K152" s="134" t="s">
        <v>529</v>
      </c>
    </row>
    <row r="153" spans="1:17" x14ac:dyDescent="0.2">
      <c r="B153" s="230" t="s">
        <v>530</v>
      </c>
      <c r="C153" s="184" t="s">
        <v>307</v>
      </c>
      <c r="D153" s="185" t="s">
        <v>769</v>
      </c>
      <c r="E153" s="188">
        <v>785097.99</v>
      </c>
      <c r="F153" s="188"/>
      <c r="G153" s="232"/>
      <c r="H153" s="228" t="s">
        <v>530</v>
      </c>
      <c r="I153" s="228" t="s">
        <v>307</v>
      </c>
      <c r="J153" s="243">
        <v>695393.58</v>
      </c>
      <c r="K153" s="133" t="s">
        <v>531</v>
      </c>
    </row>
    <row r="154" spans="1:17" x14ac:dyDescent="0.2">
      <c r="B154" s="230" t="s">
        <v>530</v>
      </c>
      <c r="C154" s="184" t="s">
        <v>319</v>
      </c>
      <c r="D154" s="185" t="s">
        <v>770</v>
      </c>
      <c r="E154" s="188">
        <v>197980</v>
      </c>
      <c r="F154" s="188"/>
      <c r="G154" s="232"/>
      <c r="H154" s="228" t="s">
        <v>530</v>
      </c>
      <c r="I154" s="228" t="s">
        <v>319</v>
      </c>
      <c r="J154" s="243">
        <v>135839</v>
      </c>
      <c r="K154" s="133" t="s">
        <v>532</v>
      </c>
    </row>
    <row r="155" spans="1:17" x14ac:dyDescent="0.2">
      <c r="A155" s="244" t="s">
        <v>85</v>
      </c>
      <c r="B155" s="245" t="s">
        <v>530</v>
      </c>
      <c r="C155" s="195"/>
      <c r="D155" s="196" t="s">
        <v>533</v>
      </c>
      <c r="E155" s="198">
        <v>983077.99</v>
      </c>
      <c r="F155" s="198"/>
      <c r="G155" s="246"/>
      <c r="H155" s="247" t="s">
        <v>530</v>
      </c>
      <c r="I155" s="247"/>
      <c r="J155" s="248">
        <v>831232.58</v>
      </c>
      <c r="K155" s="134" t="s">
        <v>533</v>
      </c>
    </row>
    <row r="156" spans="1:17" x14ac:dyDescent="0.2">
      <c r="B156" s="230" t="s">
        <v>534</v>
      </c>
      <c r="C156" s="184" t="s">
        <v>307</v>
      </c>
      <c r="D156" s="185" t="s">
        <v>634</v>
      </c>
      <c r="E156" s="188">
        <v>-876172.13</v>
      </c>
      <c r="F156" s="188"/>
      <c r="G156" s="232"/>
      <c r="H156" s="228" t="s">
        <v>534</v>
      </c>
      <c r="I156" s="228" t="s">
        <v>307</v>
      </c>
      <c r="J156" s="243">
        <v>-1227563.5</v>
      </c>
      <c r="K156" s="133" t="s">
        <v>634</v>
      </c>
    </row>
    <row r="157" spans="1:17" x14ac:dyDescent="0.2">
      <c r="B157" s="230" t="s">
        <v>534</v>
      </c>
      <c r="C157" s="184" t="s">
        <v>319</v>
      </c>
      <c r="D157" s="273" t="s">
        <v>771</v>
      </c>
      <c r="E157" s="188">
        <v>-1479090</v>
      </c>
      <c r="F157" s="188"/>
      <c r="G157" s="232"/>
      <c r="H157" s="228" t="s">
        <v>534</v>
      </c>
      <c r="I157" s="228" t="s">
        <v>319</v>
      </c>
      <c r="J157" s="243">
        <v>-679419</v>
      </c>
      <c r="K157" s="133" t="s">
        <v>535</v>
      </c>
    </row>
    <row r="158" spans="1:17" x14ac:dyDescent="0.2">
      <c r="B158" s="230" t="s">
        <v>534</v>
      </c>
      <c r="C158" s="184" t="s">
        <v>347</v>
      </c>
      <c r="D158" s="185" t="s">
        <v>635</v>
      </c>
      <c r="E158" s="188">
        <v>-452581.37</v>
      </c>
      <c r="F158" s="188"/>
      <c r="G158" s="232"/>
      <c r="H158" s="228" t="s">
        <v>534</v>
      </c>
      <c r="I158" s="228" t="s">
        <v>347</v>
      </c>
      <c r="J158" s="243">
        <v>-101184.17</v>
      </c>
      <c r="K158" s="133" t="s">
        <v>635</v>
      </c>
    </row>
    <row r="159" spans="1:17" x14ac:dyDescent="0.2">
      <c r="A159" s="244" t="s">
        <v>85</v>
      </c>
      <c r="B159" s="245" t="s">
        <v>534</v>
      </c>
      <c r="C159" s="195"/>
      <c r="D159" s="196" t="s">
        <v>536</v>
      </c>
      <c r="E159" s="198">
        <v>-2807843.5</v>
      </c>
      <c r="F159" s="198"/>
      <c r="G159" s="246"/>
      <c r="H159" s="247" t="s">
        <v>534</v>
      </c>
      <c r="I159" s="247"/>
      <c r="J159" s="248">
        <v>-2008166.67</v>
      </c>
      <c r="K159" s="134" t="s">
        <v>536</v>
      </c>
    </row>
    <row r="160" spans="1:17" x14ac:dyDescent="0.2">
      <c r="B160" s="230" t="s">
        <v>636</v>
      </c>
      <c r="C160" s="184" t="s">
        <v>307</v>
      </c>
      <c r="D160" s="185" t="s">
        <v>637</v>
      </c>
      <c r="E160" s="188">
        <v>10530.67</v>
      </c>
      <c r="F160" s="188"/>
      <c r="G160" s="232"/>
      <c r="H160" s="228" t="s">
        <v>636</v>
      </c>
      <c r="I160" s="228" t="s">
        <v>307</v>
      </c>
      <c r="J160" s="243">
        <v>96977.52</v>
      </c>
      <c r="K160" s="133" t="s">
        <v>637</v>
      </c>
    </row>
    <row r="161" spans="1:15" x14ac:dyDescent="0.2">
      <c r="A161" s="244" t="s">
        <v>85</v>
      </c>
      <c r="B161" s="245" t="s">
        <v>636</v>
      </c>
      <c r="C161" s="195"/>
      <c r="D161" s="196" t="s">
        <v>638</v>
      </c>
      <c r="E161" s="198">
        <v>10530.67</v>
      </c>
      <c r="F161" s="198"/>
      <c r="G161" s="246"/>
      <c r="H161" s="247" t="s">
        <v>636</v>
      </c>
      <c r="I161" s="247"/>
      <c r="J161" s="248">
        <v>96977.52</v>
      </c>
      <c r="K161" s="134" t="s">
        <v>638</v>
      </c>
    </row>
    <row r="162" spans="1:15" x14ac:dyDescent="0.2">
      <c r="B162" s="230" t="s">
        <v>537</v>
      </c>
      <c r="C162" s="184" t="s">
        <v>307</v>
      </c>
      <c r="D162" s="185" t="s">
        <v>538</v>
      </c>
      <c r="E162" s="188">
        <v>-4138249.02</v>
      </c>
      <c r="F162" s="188"/>
      <c r="G162" s="232"/>
      <c r="H162" s="228" t="s">
        <v>537</v>
      </c>
      <c r="I162" s="228" t="s">
        <v>307</v>
      </c>
      <c r="J162" s="243">
        <v>-2802149.96</v>
      </c>
      <c r="K162" s="133" t="s">
        <v>538</v>
      </c>
      <c r="L162" s="236">
        <f>E162+E176</f>
        <v>0</v>
      </c>
      <c r="M162" s="236">
        <f>F162+F176</f>
        <v>0</v>
      </c>
      <c r="N162" s="274">
        <f t="shared" ref="N162:N173" si="8">E162-J162</f>
        <v>-1336099.06</v>
      </c>
      <c r="O162" s="275">
        <f t="shared" ref="O162:O173" si="9">N162/J162</f>
        <v>0.47681211893456271</v>
      </c>
    </row>
    <row r="163" spans="1:15" x14ac:dyDescent="0.2">
      <c r="A163" s="244" t="s">
        <v>85</v>
      </c>
      <c r="B163" s="245" t="s">
        <v>537</v>
      </c>
      <c r="C163" s="195"/>
      <c r="D163" s="196" t="s">
        <v>539</v>
      </c>
      <c r="E163" s="198">
        <v>-4138249.02</v>
      </c>
      <c r="F163" s="198"/>
      <c r="G163" s="246"/>
      <c r="H163" s="247" t="s">
        <v>537</v>
      </c>
      <c r="I163" s="247"/>
      <c r="J163" s="248">
        <v>-2802149.96</v>
      </c>
      <c r="K163" s="134" t="s">
        <v>539</v>
      </c>
      <c r="N163" s="276">
        <f t="shared" si="8"/>
        <v>-1336099.06</v>
      </c>
      <c r="O163" s="277">
        <f t="shared" si="9"/>
        <v>0.47681211893456271</v>
      </c>
    </row>
    <row r="164" spans="1:15" x14ac:dyDescent="0.2">
      <c r="B164" s="230" t="s">
        <v>540</v>
      </c>
      <c r="C164" s="184" t="s">
        <v>307</v>
      </c>
      <c r="D164" s="185" t="s">
        <v>541</v>
      </c>
      <c r="E164" s="188">
        <v>-652.49</v>
      </c>
      <c r="F164" s="188"/>
      <c r="G164" s="232"/>
      <c r="H164" s="228" t="s">
        <v>540</v>
      </c>
      <c r="I164" s="228" t="s">
        <v>307</v>
      </c>
      <c r="J164" s="243">
        <v>-7845.63</v>
      </c>
      <c r="K164" s="133" t="s">
        <v>541</v>
      </c>
      <c r="N164" s="236">
        <f t="shared" si="8"/>
        <v>7193.14</v>
      </c>
      <c r="O164" s="239">
        <f t="shared" si="9"/>
        <v>-0.9168339572475378</v>
      </c>
    </row>
    <row r="165" spans="1:15" x14ac:dyDescent="0.2">
      <c r="B165" s="230" t="s">
        <v>540</v>
      </c>
      <c r="C165" s="184" t="s">
        <v>319</v>
      </c>
      <c r="D165" s="185" t="s">
        <v>542</v>
      </c>
      <c r="E165" s="188">
        <v>-111333.79</v>
      </c>
      <c r="F165" s="188"/>
      <c r="G165" s="232"/>
      <c r="H165" s="228" t="s">
        <v>540</v>
      </c>
      <c r="I165" s="228" t="s">
        <v>319</v>
      </c>
      <c r="J165" s="243">
        <v>-61853.82</v>
      </c>
      <c r="K165" s="133" t="s">
        <v>542</v>
      </c>
      <c r="N165" s="236">
        <f t="shared" si="8"/>
        <v>-49479.969999999994</v>
      </c>
      <c r="O165" s="239">
        <f t="shared" si="9"/>
        <v>0.79995010817440204</v>
      </c>
    </row>
    <row r="166" spans="1:15" x14ac:dyDescent="0.2">
      <c r="B166" s="230" t="s">
        <v>540</v>
      </c>
      <c r="C166" s="184" t="s">
        <v>347</v>
      </c>
      <c r="D166" s="185" t="s">
        <v>543</v>
      </c>
      <c r="E166" s="188">
        <v>-6850.99</v>
      </c>
      <c r="F166" s="188"/>
      <c r="G166" s="232"/>
      <c r="H166" s="228" t="s">
        <v>540</v>
      </c>
      <c r="I166" s="228" t="s">
        <v>347</v>
      </c>
      <c r="J166" s="243">
        <v>-26947.54</v>
      </c>
      <c r="K166" s="133" t="s">
        <v>543</v>
      </c>
      <c r="N166" s="236">
        <f t="shared" si="8"/>
        <v>20096.550000000003</v>
      </c>
      <c r="O166" s="239">
        <f t="shared" si="9"/>
        <v>-0.74576566172645076</v>
      </c>
    </row>
    <row r="167" spans="1:15" x14ac:dyDescent="0.2">
      <c r="B167" s="230"/>
      <c r="C167" s="184"/>
      <c r="D167" s="185"/>
      <c r="E167" s="188"/>
      <c r="F167" s="188"/>
      <c r="G167" s="232"/>
      <c r="H167" s="228" t="s">
        <v>540</v>
      </c>
      <c r="I167" s="228" t="s">
        <v>822</v>
      </c>
      <c r="J167" s="243">
        <v>-2652.91</v>
      </c>
      <c r="K167" s="133" t="s">
        <v>639</v>
      </c>
      <c r="N167" s="236">
        <f t="shared" si="8"/>
        <v>2652.91</v>
      </c>
      <c r="O167" s="239">
        <f t="shared" si="9"/>
        <v>-1</v>
      </c>
    </row>
    <row r="168" spans="1:15" x14ac:dyDescent="0.2">
      <c r="A168" s="244" t="s">
        <v>85</v>
      </c>
      <c r="B168" s="245" t="s">
        <v>540</v>
      </c>
      <c r="C168" s="195"/>
      <c r="D168" s="196" t="s">
        <v>544</v>
      </c>
      <c r="E168" s="198">
        <v>-118837.27</v>
      </c>
      <c r="F168" s="198"/>
      <c r="G168" s="246"/>
      <c r="H168" s="247" t="s">
        <v>540</v>
      </c>
      <c r="I168" s="247"/>
      <c r="J168" s="248">
        <v>-99299.9</v>
      </c>
      <c r="K168" s="134" t="s">
        <v>544</v>
      </c>
      <c r="N168" s="250">
        <f t="shared" si="8"/>
        <v>-19537.37000000001</v>
      </c>
      <c r="O168" s="251">
        <f t="shared" si="9"/>
        <v>0.19675115483499994</v>
      </c>
    </row>
    <row r="169" spans="1:15" x14ac:dyDescent="0.2">
      <c r="B169" s="230" t="s">
        <v>545</v>
      </c>
      <c r="C169" s="184" t="s">
        <v>307</v>
      </c>
      <c r="D169" s="185" t="s">
        <v>546</v>
      </c>
      <c r="E169" s="188">
        <v>-3803634.47</v>
      </c>
      <c r="F169" s="188"/>
      <c r="G169" s="232"/>
      <c r="H169" s="228" t="s">
        <v>545</v>
      </c>
      <c r="I169" s="228" t="s">
        <v>307</v>
      </c>
      <c r="J169" s="243">
        <v>-1459820.66</v>
      </c>
      <c r="K169" s="133" t="s">
        <v>546</v>
      </c>
      <c r="N169" s="236">
        <f t="shared" si="8"/>
        <v>-2343813.8100000005</v>
      </c>
      <c r="O169" s="239">
        <f t="shared" si="9"/>
        <v>1.6055491432762712</v>
      </c>
    </row>
    <row r="170" spans="1:15" x14ac:dyDescent="0.2">
      <c r="B170" s="230" t="s">
        <v>545</v>
      </c>
      <c r="C170" s="184" t="s">
        <v>364</v>
      </c>
      <c r="D170" s="185" t="s">
        <v>547</v>
      </c>
      <c r="E170" s="188">
        <v>-486274.58</v>
      </c>
      <c r="F170" s="188"/>
      <c r="G170" s="232"/>
      <c r="H170" s="228" t="s">
        <v>545</v>
      </c>
      <c r="I170" s="228" t="s">
        <v>364</v>
      </c>
      <c r="J170" s="243">
        <v>-550281.54</v>
      </c>
      <c r="K170" s="133" t="s">
        <v>547</v>
      </c>
      <c r="N170" s="236">
        <f t="shared" si="8"/>
        <v>64006.960000000021</v>
      </c>
      <c r="O170" s="239">
        <f t="shared" si="9"/>
        <v>-0.11631674942248656</v>
      </c>
    </row>
    <row r="171" spans="1:15" x14ac:dyDescent="0.2">
      <c r="B171" s="230" t="s">
        <v>545</v>
      </c>
      <c r="C171" s="184" t="s">
        <v>319</v>
      </c>
      <c r="D171" s="185" t="s">
        <v>548</v>
      </c>
      <c r="E171" s="188">
        <v>-1178798.27</v>
      </c>
      <c r="F171" s="188"/>
      <c r="G171" s="232"/>
      <c r="H171" s="228" t="s">
        <v>545</v>
      </c>
      <c r="I171" s="228" t="s">
        <v>319</v>
      </c>
      <c r="J171" s="243">
        <v>-1274720.23</v>
      </c>
      <c r="K171" s="133" t="s">
        <v>548</v>
      </c>
      <c r="N171" s="236">
        <f t="shared" si="8"/>
        <v>95921.959999999963</v>
      </c>
      <c r="O171" s="239">
        <f t="shared" si="9"/>
        <v>-7.5249421592689367E-2</v>
      </c>
    </row>
    <row r="172" spans="1:15" x14ac:dyDescent="0.2">
      <c r="B172" s="230" t="s">
        <v>545</v>
      </c>
      <c r="C172" s="184" t="s">
        <v>347</v>
      </c>
      <c r="D172" s="185" t="s">
        <v>772</v>
      </c>
      <c r="E172" s="188">
        <v>-2159</v>
      </c>
      <c r="F172" s="188"/>
      <c r="G172" s="232"/>
      <c r="H172" s="228"/>
      <c r="I172" s="228"/>
      <c r="J172" s="243"/>
      <c r="K172" s="133"/>
      <c r="N172" s="236">
        <f t="shared" si="8"/>
        <v>-2159</v>
      </c>
      <c r="O172" s="239" t="e">
        <f t="shared" si="9"/>
        <v>#DIV/0!</v>
      </c>
    </row>
    <row r="173" spans="1:15" x14ac:dyDescent="0.2">
      <c r="A173" s="244" t="s">
        <v>85</v>
      </c>
      <c r="B173" s="245" t="s">
        <v>545</v>
      </c>
      <c r="C173" s="195"/>
      <c r="D173" s="196" t="s">
        <v>549</v>
      </c>
      <c r="E173" s="198">
        <v>-5470866.3200000003</v>
      </c>
      <c r="F173" s="198"/>
      <c r="G173" s="246"/>
      <c r="H173" s="247" t="s">
        <v>545</v>
      </c>
      <c r="I173" s="247"/>
      <c r="J173" s="248">
        <v>-3284822.43</v>
      </c>
      <c r="K173" s="134" t="s">
        <v>549</v>
      </c>
      <c r="N173" s="250">
        <f t="shared" si="8"/>
        <v>-2186043.89</v>
      </c>
      <c r="O173" s="251">
        <f t="shared" si="9"/>
        <v>0.6654983447613636</v>
      </c>
    </row>
    <row r="174" spans="1:15" x14ac:dyDescent="0.2">
      <c r="B174" s="230" t="s">
        <v>550</v>
      </c>
      <c r="C174" s="184" t="s">
        <v>307</v>
      </c>
      <c r="D174" s="185" t="s">
        <v>551</v>
      </c>
      <c r="E174" s="188">
        <v>-7393685.5199999996</v>
      </c>
      <c r="F174" s="188"/>
      <c r="G174" s="232"/>
      <c r="H174" s="261"/>
      <c r="I174" s="261"/>
      <c r="J174" s="262"/>
      <c r="K174" s="263"/>
      <c r="N174" s="236"/>
      <c r="O174" s="239"/>
    </row>
    <row r="175" spans="1:15" x14ac:dyDescent="0.2">
      <c r="A175" s="244" t="s">
        <v>85</v>
      </c>
      <c r="B175" s="245" t="s">
        <v>550</v>
      </c>
      <c r="C175" s="195"/>
      <c r="D175" s="196" t="s">
        <v>551</v>
      </c>
      <c r="E175" s="198">
        <v>-7393685.5199999996</v>
      </c>
      <c r="F175" s="264"/>
      <c r="G175" s="246"/>
      <c r="H175" s="247"/>
      <c r="I175" s="247"/>
      <c r="J175" s="248"/>
      <c r="K175" s="134"/>
      <c r="N175" s="250"/>
      <c r="O175" s="251"/>
    </row>
    <row r="176" spans="1:15" x14ac:dyDescent="0.2">
      <c r="B176" s="230" t="s">
        <v>552</v>
      </c>
      <c r="C176" s="184" t="s">
        <v>307</v>
      </c>
      <c r="D176" s="185" t="s">
        <v>553</v>
      </c>
      <c r="E176" s="188">
        <v>4138249.02</v>
      </c>
      <c r="F176" s="188"/>
      <c r="G176" s="232"/>
      <c r="H176" s="228" t="s">
        <v>552</v>
      </c>
      <c r="I176" s="228" t="s">
        <v>307</v>
      </c>
      <c r="J176" s="243">
        <v>2802149.96</v>
      </c>
      <c r="K176" s="133" t="s">
        <v>553</v>
      </c>
      <c r="N176" s="274">
        <f>E176-J176</f>
        <v>1336099.06</v>
      </c>
      <c r="O176" s="275">
        <f>N176/J176</f>
        <v>0.47681211893456271</v>
      </c>
    </row>
    <row r="177" spans="1:15" x14ac:dyDescent="0.2">
      <c r="A177" s="244" t="s">
        <v>85</v>
      </c>
      <c r="B177" s="245" t="s">
        <v>552</v>
      </c>
      <c r="C177" s="195"/>
      <c r="D177" s="196" t="s">
        <v>554</v>
      </c>
      <c r="E177" s="198">
        <v>4138249.02</v>
      </c>
      <c r="F177" s="198"/>
      <c r="G177" s="246"/>
      <c r="H177" s="247" t="s">
        <v>552</v>
      </c>
      <c r="I177" s="247"/>
      <c r="J177" s="248">
        <v>2802149.96</v>
      </c>
      <c r="K177" s="134" t="s">
        <v>640</v>
      </c>
      <c r="N177" s="276">
        <f>E177-J177</f>
        <v>1336099.06</v>
      </c>
      <c r="O177" s="277">
        <f>N177/J177</f>
        <v>0.47681211893456271</v>
      </c>
    </row>
    <row r="178" spans="1:15" x14ac:dyDescent="0.2">
      <c r="A178" s="224"/>
      <c r="B178" s="265"/>
      <c r="C178" s="216"/>
      <c r="D178" s="209"/>
      <c r="E178" s="217"/>
      <c r="F178" s="217"/>
      <c r="G178" s="246"/>
      <c r="H178" s="228" t="s">
        <v>641</v>
      </c>
      <c r="I178" s="228" t="s">
        <v>307</v>
      </c>
      <c r="J178" s="243">
        <v>-72880</v>
      </c>
      <c r="K178" s="133" t="s">
        <v>642</v>
      </c>
    </row>
    <row r="179" spans="1:15" x14ac:dyDescent="0.2">
      <c r="A179" s="244" t="s">
        <v>85</v>
      </c>
      <c r="B179" s="247"/>
      <c r="C179" s="247"/>
      <c r="D179" s="248"/>
      <c r="E179" s="134"/>
      <c r="F179" s="278"/>
      <c r="G179" s="246"/>
      <c r="H179" s="247" t="s">
        <v>641</v>
      </c>
      <c r="I179" s="247"/>
      <c r="J179" s="248">
        <v>-72880</v>
      </c>
      <c r="K179" s="134" t="s">
        <v>275</v>
      </c>
    </row>
    <row r="180" spans="1:15" x14ac:dyDescent="0.2">
      <c r="B180" s="230" t="s">
        <v>643</v>
      </c>
      <c r="C180" s="184" t="s">
        <v>307</v>
      </c>
      <c r="D180" s="185" t="s">
        <v>644</v>
      </c>
      <c r="E180" s="188">
        <v>-10198</v>
      </c>
      <c r="F180" s="188"/>
      <c r="G180" s="232"/>
      <c r="H180" s="228" t="s">
        <v>643</v>
      </c>
      <c r="I180" s="228" t="s">
        <v>307</v>
      </c>
      <c r="J180" s="243">
        <v>-56722</v>
      </c>
      <c r="K180" s="133" t="s">
        <v>644</v>
      </c>
    </row>
    <row r="181" spans="1:15" x14ac:dyDescent="0.2">
      <c r="A181" s="244" t="s">
        <v>85</v>
      </c>
      <c r="B181" s="245" t="s">
        <v>643</v>
      </c>
      <c r="C181" s="195"/>
      <c r="D181" s="196" t="s">
        <v>645</v>
      </c>
      <c r="E181" s="198">
        <v>-10198</v>
      </c>
      <c r="F181" s="198"/>
      <c r="G181" s="246"/>
      <c r="H181" s="247" t="s">
        <v>643</v>
      </c>
      <c r="I181" s="247"/>
      <c r="J181" s="248">
        <v>-56722</v>
      </c>
      <c r="K181" s="134" t="s">
        <v>645</v>
      </c>
    </row>
    <row r="182" spans="1:15" x14ac:dyDescent="0.2">
      <c r="B182" s="230" t="s">
        <v>555</v>
      </c>
      <c r="C182" s="184" t="s">
        <v>315</v>
      </c>
      <c r="D182" s="185" t="s">
        <v>556</v>
      </c>
      <c r="E182" s="188">
        <v>-167023</v>
      </c>
      <c r="F182" s="199">
        <f>E182</f>
        <v>-167023</v>
      </c>
      <c r="G182" s="232"/>
      <c r="H182" s="228" t="s">
        <v>555</v>
      </c>
      <c r="I182" s="228" t="s">
        <v>315</v>
      </c>
      <c r="J182" s="243">
        <v>-130926</v>
      </c>
      <c r="K182" s="133" t="s">
        <v>556</v>
      </c>
    </row>
    <row r="183" spans="1:15" x14ac:dyDescent="0.2">
      <c r="A183" s="244" t="s">
        <v>85</v>
      </c>
      <c r="B183" s="245" t="s">
        <v>555</v>
      </c>
      <c r="C183" s="195"/>
      <c r="D183" s="196" t="s">
        <v>557</v>
      </c>
      <c r="E183" s="198">
        <v>-167023</v>
      </c>
      <c r="F183" s="198"/>
      <c r="G183" s="246"/>
      <c r="H183" s="247" t="s">
        <v>555</v>
      </c>
      <c r="I183" s="247"/>
      <c r="J183" s="248">
        <v>-130926</v>
      </c>
      <c r="K183" s="134" t="s">
        <v>557</v>
      </c>
    </row>
    <row r="184" spans="1:15" x14ac:dyDescent="0.2">
      <c r="B184" s="230" t="s">
        <v>558</v>
      </c>
      <c r="C184" s="184" t="s">
        <v>307</v>
      </c>
      <c r="D184" s="185" t="s">
        <v>559</v>
      </c>
      <c r="E184" s="188">
        <v>-18623.52</v>
      </c>
      <c r="F184" s="188"/>
      <c r="G184" s="232"/>
      <c r="H184" s="228" t="s">
        <v>558</v>
      </c>
      <c r="I184" s="228" t="s">
        <v>307</v>
      </c>
      <c r="J184" s="243">
        <v>-2790.16</v>
      </c>
      <c r="K184" s="133" t="s">
        <v>559</v>
      </c>
    </row>
    <row r="185" spans="1:15" x14ac:dyDescent="0.2">
      <c r="A185" s="244" t="s">
        <v>85</v>
      </c>
      <c r="B185" s="245" t="s">
        <v>558</v>
      </c>
      <c r="C185" s="195"/>
      <c r="D185" s="196" t="s">
        <v>559</v>
      </c>
      <c r="E185" s="282">
        <v>-18623.52</v>
      </c>
      <c r="F185" s="198"/>
      <c r="G185" s="246"/>
      <c r="H185" s="247" t="s">
        <v>558</v>
      </c>
      <c r="I185" s="247"/>
      <c r="J185" s="248">
        <v>-2790.16</v>
      </c>
      <c r="K185" s="284" t="s">
        <v>559</v>
      </c>
    </row>
    <row r="186" spans="1:15" x14ac:dyDescent="0.2">
      <c r="B186" s="230" t="s">
        <v>773</v>
      </c>
      <c r="C186" s="184" t="s">
        <v>487</v>
      </c>
      <c r="D186" s="185" t="s">
        <v>774</v>
      </c>
      <c r="E186" s="188">
        <v>-437640</v>
      </c>
      <c r="F186" s="188"/>
      <c r="G186" s="232"/>
    </row>
    <row r="187" spans="1:15" x14ac:dyDescent="0.2">
      <c r="B187" s="230" t="s">
        <v>773</v>
      </c>
      <c r="C187" s="184" t="s">
        <v>745</v>
      </c>
      <c r="D187" s="185" t="s">
        <v>746</v>
      </c>
      <c r="E187" s="188">
        <v>-1937273.32</v>
      </c>
      <c r="F187" s="188"/>
      <c r="G187" s="232"/>
    </row>
    <row r="188" spans="1:15" x14ac:dyDescent="0.2">
      <c r="B188" s="230" t="s">
        <v>773</v>
      </c>
      <c r="C188" s="184" t="s">
        <v>747</v>
      </c>
      <c r="D188" s="185" t="s">
        <v>748</v>
      </c>
      <c r="E188" s="188">
        <v>-770293</v>
      </c>
      <c r="F188" s="188"/>
      <c r="G188" s="232"/>
    </row>
    <row r="189" spans="1:15" x14ac:dyDescent="0.2">
      <c r="B189" s="230" t="s">
        <v>773</v>
      </c>
      <c r="C189" s="184" t="s">
        <v>749</v>
      </c>
      <c r="D189" s="185" t="s">
        <v>935</v>
      </c>
      <c r="E189" s="188">
        <v>-638208.12</v>
      </c>
      <c r="F189" s="188"/>
      <c r="G189" s="232"/>
    </row>
    <row r="190" spans="1:15" x14ac:dyDescent="0.2">
      <c r="B190" s="230" t="s">
        <v>773</v>
      </c>
      <c r="C190" s="184" t="s">
        <v>750</v>
      </c>
      <c r="D190" s="185" t="s">
        <v>751</v>
      </c>
      <c r="E190" s="188">
        <v>-431173.46</v>
      </c>
      <c r="F190" s="188"/>
      <c r="G190" s="232"/>
    </row>
    <row r="191" spans="1:15" x14ac:dyDescent="0.2">
      <c r="B191" s="230" t="s">
        <v>773</v>
      </c>
      <c r="C191" s="184" t="s">
        <v>752</v>
      </c>
      <c r="D191" s="185" t="s">
        <v>753</v>
      </c>
      <c r="E191" s="188">
        <v>-997692.89</v>
      </c>
      <c r="F191" s="188"/>
      <c r="G191" s="232"/>
    </row>
    <row r="192" spans="1:15" x14ac:dyDescent="0.2">
      <c r="B192" s="230" t="s">
        <v>773</v>
      </c>
      <c r="C192" s="184" t="s">
        <v>754</v>
      </c>
      <c r="D192" s="185" t="s">
        <v>564</v>
      </c>
      <c r="E192" s="188">
        <v>-3575720.65</v>
      </c>
      <c r="F192" s="188"/>
      <c r="G192" s="232"/>
    </row>
    <row r="193" spans="1:10" x14ac:dyDescent="0.2">
      <c r="B193" s="230" t="s">
        <v>773</v>
      </c>
      <c r="C193" s="184" t="s">
        <v>755</v>
      </c>
      <c r="D193" s="185" t="s">
        <v>565</v>
      </c>
      <c r="E193" s="188">
        <v>-8149349</v>
      </c>
      <c r="F193" s="188"/>
      <c r="G193" s="232"/>
    </row>
    <row r="194" spans="1:10" x14ac:dyDescent="0.2">
      <c r="B194" s="230" t="s">
        <v>773</v>
      </c>
      <c r="C194" s="184" t="s">
        <v>756</v>
      </c>
      <c r="D194" s="185" t="s">
        <v>775</v>
      </c>
      <c r="E194" s="188">
        <v>-167023</v>
      </c>
      <c r="F194" s="188"/>
      <c r="G194" s="232"/>
    </row>
    <row r="195" spans="1:10" x14ac:dyDescent="0.2">
      <c r="B195" s="230" t="s">
        <v>773</v>
      </c>
      <c r="C195" s="184" t="s">
        <v>758</v>
      </c>
      <c r="D195" s="185" t="s">
        <v>776</v>
      </c>
      <c r="E195" s="188">
        <v>-8400</v>
      </c>
      <c r="F195" s="188"/>
      <c r="G195" s="232"/>
    </row>
    <row r="196" spans="1:10" x14ac:dyDescent="0.2">
      <c r="A196" s="244" t="s">
        <v>85</v>
      </c>
      <c r="B196" s="245" t="s">
        <v>773</v>
      </c>
      <c r="C196" s="195"/>
      <c r="D196" s="196" t="s">
        <v>777</v>
      </c>
      <c r="E196" s="198">
        <v>-17112773.440000001</v>
      </c>
      <c r="F196" s="264"/>
      <c r="G196" s="246"/>
    </row>
    <row r="197" spans="1:10" x14ac:dyDescent="0.2">
      <c r="B197" s="230" t="s">
        <v>778</v>
      </c>
      <c r="C197" s="184" t="s">
        <v>745</v>
      </c>
      <c r="D197" s="185" t="s">
        <v>779</v>
      </c>
      <c r="E197" s="188">
        <v>-800915.27</v>
      </c>
      <c r="F197" s="188"/>
      <c r="G197" s="232"/>
    </row>
    <row r="198" spans="1:10" x14ac:dyDescent="0.2">
      <c r="B198" s="230" t="s">
        <v>778</v>
      </c>
      <c r="C198" s="184" t="s">
        <v>750</v>
      </c>
      <c r="D198" s="185" t="s">
        <v>751</v>
      </c>
      <c r="E198" s="188">
        <v>-179724.72</v>
      </c>
      <c r="F198" s="188"/>
      <c r="G198" s="232"/>
    </row>
    <row r="199" spans="1:10" x14ac:dyDescent="0.2">
      <c r="B199" s="230" t="s">
        <v>778</v>
      </c>
      <c r="C199" s="184" t="s">
        <v>754</v>
      </c>
      <c r="D199" s="185" t="s">
        <v>564</v>
      </c>
      <c r="E199" s="188">
        <v>-11897.8</v>
      </c>
      <c r="F199" s="188"/>
      <c r="G199" s="232"/>
    </row>
    <row r="200" spans="1:10" x14ac:dyDescent="0.2">
      <c r="B200" s="230" t="s">
        <v>778</v>
      </c>
      <c r="C200" s="184" t="s">
        <v>755</v>
      </c>
      <c r="D200" s="185" t="s">
        <v>565</v>
      </c>
      <c r="E200" s="188">
        <v>-122912.4</v>
      </c>
      <c r="F200" s="188"/>
      <c r="G200" s="232"/>
    </row>
    <row r="201" spans="1:10" x14ac:dyDescent="0.2">
      <c r="B201" s="230" t="s">
        <v>778</v>
      </c>
      <c r="C201" s="184" t="s">
        <v>758</v>
      </c>
      <c r="D201" s="185" t="s">
        <v>759</v>
      </c>
      <c r="E201" s="188">
        <v>-2987.65</v>
      </c>
      <c r="F201" s="188"/>
      <c r="G201" s="232"/>
    </row>
    <row r="202" spans="1:10" x14ac:dyDescent="0.2">
      <c r="A202" s="244" t="s">
        <v>85</v>
      </c>
      <c r="B202" s="245" t="s">
        <v>778</v>
      </c>
      <c r="C202" s="195"/>
      <c r="D202" s="196" t="s">
        <v>780</v>
      </c>
      <c r="E202" s="198">
        <v>-1118437.8400000001</v>
      </c>
      <c r="F202" s="264"/>
      <c r="G202" s="246"/>
    </row>
    <row r="203" spans="1:10" x14ac:dyDescent="0.2">
      <c r="A203" s="224"/>
      <c r="B203" s="265"/>
      <c r="C203" s="216"/>
      <c r="D203" s="209" t="s">
        <v>783</v>
      </c>
      <c r="E203" s="217">
        <f>E10+E12+E17+E20+E24+E26+E28+E46+E88+E93+E96+E98+E101+E103+E105+E108+E110+E112</f>
        <v>66135670.629999988</v>
      </c>
      <c r="F203" s="217"/>
      <c r="G203" s="246"/>
      <c r="J203" s="217">
        <f>J10+J12+J17+J20+J24+J26+J28+J46+J88+J93+J96+J98+J101+J103+J105+J108+J110+J112</f>
        <v>52674469.170000002</v>
      </c>
    </row>
    <row r="204" spans="1:10" x14ac:dyDescent="0.2">
      <c r="A204" s="224"/>
      <c r="B204" s="265"/>
      <c r="C204" s="216"/>
      <c r="D204" s="209" t="s">
        <v>784</v>
      </c>
      <c r="E204" s="217">
        <f>E145+E148+E152+E155+E159+E161+E163+E168+E173+E175+E177+E179+E181+E183+E185</f>
        <v>-71520374.390000001</v>
      </c>
      <c r="F204" s="217"/>
      <c r="G204" s="246"/>
      <c r="J204" s="217">
        <f>J145+J148+J152+J155+J159+J161+J163+J168+J173+J175+J177+J179+J181+J183+J185</f>
        <v>-56737031.859999992</v>
      </c>
    </row>
    <row r="205" spans="1:10" x14ac:dyDescent="0.2">
      <c r="A205" s="224"/>
      <c r="B205" s="265"/>
      <c r="C205" s="216"/>
      <c r="D205" s="209" t="s">
        <v>716</v>
      </c>
      <c r="E205" s="217">
        <f>SUM(E203:E204)</f>
        <v>-5384703.7600000128</v>
      </c>
      <c r="F205" s="217"/>
      <c r="G205" s="246"/>
      <c r="J205" s="217">
        <f>SUM(J203:J204)</f>
        <v>-4062562.6899999902</v>
      </c>
    </row>
    <row r="206" spans="1:10" ht="12" thickBot="1" x14ac:dyDescent="0.25">
      <c r="A206" s="224"/>
      <c r="B206" s="265"/>
      <c r="C206" s="216"/>
      <c r="D206" s="209"/>
      <c r="E206" s="188">
        <f>E207/2</f>
        <v>-5384703.7599999728</v>
      </c>
      <c r="F206" s="188"/>
      <c r="G206" s="246"/>
      <c r="J206" s="236">
        <f>J207/2</f>
        <v>-4062562.69</v>
      </c>
    </row>
    <row r="207" spans="1:10" ht="12" thickBot="1" x14ac:dyDescent="0.25">
      <c r="E207" s="279">
        <f>SUM(E2:E202)</f>
        <v>-10769407.519999946</v>
      </c>
      <c r="F207" s="280"/>
      <c r="G207" s="246"/>
      <c r="J207" s="281">
        <f>SUM(J2:J202)</f>
        <v>-8125125.3799999999</v>
      </c>
    </row>
  </sheetData>
  <mergeCells count="2">
    <mergeCell ref="H1:K1"/>
    <mergeCell ref="A1:E1"/>
  </mergeCells>
  <phoneticPr fontId="2" type="noConversion"/>
  <pageMargins left="0.7" right="0.7" top="0.78740157499999996" bottom="0.78740157499999996" header="0.3" footer="0.3"/>
  <pageSetup paperSize="9" orientation="portrait" horizontalDpi="4294967292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76"/>
  <sheetViews>
    <sheetView topLeftCell="A157" workbookViewId="0">
      <selection activeCell="L97" sqref="L97"/>
    </sheetView>
  </sheetViews>
  <sheetFormatPr defaultColWidth="9.140625" defaultRowHeight="14.25" x14ac:dyDescent="0.2"/>
  <cols>
    <col min="1" max="1" width="1.7109375" style="92" bestFit="1" customWidth="1"/>
    <col min="2" max="2" width="4.140625" style="183" customWidth="1"/>
    <col min="3" max="3" width="3.85546875" style="184" customWidth="1"/>
    <col min="4" max="4" width="37.5703125" style="209" customWidth="1"/>
    <col min="5" max="5" width="12.5703125" style="209" customWidth="1"/>
    <col min="6" max="6" width="4.140625" style="209" customWidth="1"/>
    <col min="7" max="7" width="13.140625" style="209" customWidth="1"/>
    <col min="8" max="8" width="12.7109375" style="188" customWidth="1"/>
    <col min="9" max="9" width="15.7109375" style="188" customWidth="1"/>
    <col min="10" max="10" width="14.5703125" style="188" customWidth="1"/>
    <col min="11" max="11" width="12.7109375" style="188" customWidth="1"/>
    <col min="12" max="13" width="17.85546875" style="189" customWidth="1"/>
    <col min="14" max="14" width="17.85546875" style="190" customWidth="1"/>
    <col min="15" max="15" width="18.42578125" style="92" customWidth="1"/>
    <col min="16" max="16" width="14.42578125" style="92" customWidth="1"/>
    <col min="17" max="17" width="9.140625" style="92"/>
    <col min="18" max="18" width="24.140625" style="92" customWidth="1"/>
    <col min="19" max="16384" width="9.140625" style="92"/>
  </cols>
  <sheetData>
    <row r="1" spans="1:14" s="91" customFormat="1" ht="26.25" customHeight="1" thickBot="1" x14ac:dyDescent="0.3">
      <c r="A1" s="173"/>
      <c r="B1" s="174" t="s">
        <v>300</v>
      </c>
      <c r="C1" s="175" t="s">
        <v>301</v>
      </c>
      <c r="D1" s="176" t="s">
        <v>646</v>
      </c>
      <c r="E1" s="177" t="s">
        <v>651</v>
      </c>
      <c r="F1" s="177" t="s">
        <v>652</v>
      </c>
      <c r="G1" s="178"/>
      <c r="H1" s="179" t="s">
        <v>302</v>
      </c>
      <c r="I1" s="180" t="s">
        <v>303</v>
      </c>
      <c r="J1" s="181" t="s">
        <v>304</v>
      </c>
      <c r="K1" s="181" t="s">
        <v>305</v>
      </c>
      <c r="L1" s="182"/>
      <c r="M1" s="182"/>
      <c r="N1" s="182"/>
    </row>
    <row r="2" spans="1:14" x14ac:dyDescent="0.2">
      <c r="B2" s="183" t="s">
        <v>306</v>
      </c>
      <c r="C2" s="184" t="s">
        <v>364</v>
      </c>
      <c r="D2" s="185" t="s">
        <v>573</v>
      </c>
      <c r="E2" s="186">
        <v>4002000</v>
      </c>
      <c r="F2" s="187">
        <f t="shared" ref="F2:F65" si="0">H2-E2</f>
        <v>0</v>
      </c>
      <c r="G2" s="185"/>
      <c r="H2" s="188">
        <v>4002000</v>
      </c>
      <c r="I2" s="188">
        <v>0</v>
      </c>
      <c r="J2" s="188">
        <v>245600</v>
      </c>
      <c r="K2" s="188">
        <v>3756400</v>
      </c>
      <c r="L2" s="189">
        <f>E2+E11</f>
        <v>4028660</v>
      </c>
      <c r="M2" s="189">
        <f>K2+K11</f>
        <v>3788777.78</v>
      </c>
    </row>
    <row r="3" spans="1:14" x14ac:dyDescent="0.2">
      <c r="B3" s="183" t="s">
        <v>306</v>
      </c>
      <c r="C3" s="184" t="s">
        <v>309</v>
      </c>
      <c r="D3" s="185" t="s">
        <v>653</v>
      </c>
      <c r="E3" s="191"/>
      <c r="F3" s="192">
        <f t="shared" si="0"/>
        <v>0</v>
      </c>
      <c r="G3" s="185"/>
      <c r="H3" s="188">
        <v>0</v>
      </c>
      <c r="I3" s="188">
        <v>3000200</v>
      </c>
      <c r="J3" s="188">
        <v>135200</v>
      </c>
      <c r="K3" s="188">
        <v>2865000</v>
      </c>
      <c r="L3" s="189">
        <f>E3+E12</f>
        <v>0</v>
      </c>
      <c r="M3" s="189">
        <f>K3+K12</f>
        <v>2985765.83</v>
      </c>
    </row>
    <row r="4" spans="1:14" x14ac:dyDescent="0.2">
      <c r="B4" s="183" t="s">
        <v>306</v>
      </c>
      <c r="C4" s="184" t="s">
        <v>310</v>
      </c>
      <c r="D4" s="185" t="s">
        <v>654</v>
      </c>
      <c r="E4" s="191"/>
      <c r="F4" s="192">
        <f t="shared" si="0"/>
        <v>0</v>
      </c>
      <c r="G4" s="185"/>
      <c r="H4" s="188">
        <v>0</v>
      </c>
      <c r="I4" s="188">
        <v>399400</v>
      </c>
      <c r="J4" s="188">
        <v>399400</v>
      </c>
      <c r="K4" s="188">
        <v>0</v>
      </c>
      <c r="L4" s="189">
        <f>E4+E13</f>
        <v>0</v>
      </c>
      <c r="M4" s="189">
        <f>K4+K13</f>
        <v>0</v>
      </c>
    </row>
    <row r="5" spans="1:14" x14ac:dyDescent="0.2">
      <c r="B5" s="183" t="s">
        <v>306</v>
      </c>
      <c r="C5" s="184" t="s">
        <v>655</v>
      </c>
      <c r="D5" s="185" t="s">
        <v>656</v>
      </c>
      <c r="E5" s="191"/>
      <c r="F5" s="192">
        <f t="shared" si="0"/>
        <v>0</v>
      </c>
      <c r="G5" s="185"/>
      <c r="H5" s="188">
        <v>0</v>
      </c>
      <c r="I5" s="188">
        <v>1969700</v>
      </c>
      <c r="J5" s="188">
        <v>203500</v>
      </c>
      <c r="K5" s="188">
        <v>1766200</v>
      </c>
      <c r="L5" s="189">
        <f>E14</f>
        <v>0</v>
      </c>
      <c r="M5" s="189">
        <f>K14</f>
        <v>20018.89</v>
      </c>
    </row>
    <row r="6" spans="1:14" x14ac:dyDescent="0.2">
      <c r="B6" s="183" t="s">
        <v>306</v>
      </c>
      <c r="C6" s="184" t="s">
        <v>311</v>
      </c>
      <c r="D6" s="299" t="s">
        <v>657</v>
      </c>
      <c r="E6" s="191"/>
      <c r="F6" s="192">
        <f t="shared" si="0"/>
        <v>0</v>
      </c>
      <c r="G6" s="185"/>
      <c r="H6" s="188">
        <v>0</v>
      </c>
      <c r="I6" s="188">
        <v>730260</v>
      </c>
      <c r="J6" s="188">
        <v>0</v>
      </c>
      <c r="K6" s="188">
        <v>730260</v>
      </c>
      <c r="L6" s="189">
        <f>E6+E15</f>
        <v>0</v>
      </c>
      <c r="M6" s="189">
        <f>K6+K15</f>
        <v>757484</v>
      </c>
    </row>
    <row r="7" spans="1:14" x14ac:dyDescent="0.2">
      <c r="B7" s="183" t="s">
        <v>306</v>
      </c>
      <c r="C7" s="184" t="s">
        <v>312</v>
      </c>
      <c r="D7" s="185" t="s">
        <v>658</v>
      </c>
      <c r="E7" s="191"/>
      <c r="F7" s="192">
        <f t="shared" si="0"/>
        <v>0</v>
      </c>
      <c r="G7" s="185"/>
      <c r="H7" s="188">
        <v>0</v>
      </c>
      <c r="I7" s="188">
        <v>1350000</v>
      </c>
      <c r="J7" s="188">
        <v>0</v>
      </c>
      <c r="K7" s="188">
        <v>1350000</v>
      </c>
      <c r="L7" s="189">
        <f>E7+E16</f>
        <v>0</v>
      </c>
      <c r="M7" s="189">
        <f>K7+K16</f>
        <v>1350000</v>
      </c>
    </row>
    <row r="8" spans="1:14" x14ac:dyDescent="0.2">
      <c r="B8" s="183" t="s">
        <v>306</v>
      </c>
      <c r="C8" s="184" t="s">
        <v>313</v>
      </c>
      <c r="D8" s="185" t="s">
        <v>659</v>
      </c>
      <c r="E8" s="191"/>
      <c r="F8" s="192">
        <f t="shared" si="0"/>
        <v>0</v>
      </c>
      <c r="G8" s="185"/>
      <c r="H8" s="188">
        <v>0</v>
      </c>
      <c r="I8" s="188">
        <v>2766689.98</v>
      </c>
      <c r="J8" s="188">
        <v>87389.98</v>
      </c>
      <c r="K8" s="188">
        <v>2679300</v>
      </c>
      <c r="L8" s="189">
        <f>E8+E17</f>
        <v>0</v>
      </c>
      <c r="M8" s="189">
        <f>K8+K17</f>
        <v>2679300</v>
      </c>
    </row>
    <row r="9" spans="1:14" x14ac:dyDescent="0.2">
      <c r="B9" s="183" t="s">
        <v>306</v>
      </c>
      <c r="C9" s="184" t="s">
        <v>314</v>
      </c>
      <c r="D9" s="299" t="s">
        <v>660</v>
      </c>
      <c r="E9" s="191"/>
      <c r="F9" s="192">
        <f t="shared" si="0"/>
        <v>0</v>
      </c>
      <c r="G9" s="185"/>
      <c r="H9" s="188">
        <v>0</v>
      </c>
      <c r="I9" s="188">
        <v>4975419.99</v>
      </c>
      <c r="J9" s="188">
        <v>919.99</v>
      </c>
      <c r="K9" s="188">
        <v>4974500</v>
      </c>
      <c r="L9" s="189">
        <f>E9+E18</f>
        <v>0</v>
      </c>
      <c r="M9" s="189">
        <f>K9+K18</f>
        <v>5111194.4400000004</v>
      </c>
    </row>
    <row r="10" spans="1:14" x14ac:dyDescent="0.2">
      <c r="B10" s="183" t="s">
        <v>306</v>
      </c>
      <c r="C10" s="184" t="s">
        <v>317</v>
      </c>
      <c r="D10" s="299" t="s">
        <v>318</v>
      </c>
      <c r="E10" s="191">
        <v>2462750</v>
      </c>
      <c r="F10" s="192">
        <f t="shared" si="0"/>
        <v>0</v>
      </c>
      <c r="G10" s="185"/>
      <c r="H10" s="188">
        <v>2462750</v>
      </c>
      <c r="I10" s="188">
        <v>0</v>
      </c>
      <c r="J10" s="188">
        <v>2462750</v>
      </c>
      <c r="K10" s="188">
        <v>0</v>
      </c>
      <c r="L10" s="189">
        <f>E10+E19</f>
        <v>2477763.9</v>
      </c>
      <c r="M10" s="189">
        <f>K10+K19</f>
        <v>0</v>
      </c>
    </row>
    <row r="11" spans="1:14" x14ac:dyDescent="0.2">
      <c r="B11" s="183" t="s">
        <v>306</v>
      </c>
      <c r="C11" s="184" t="s">
        <v>349</v>
      </c>
      <c r="D11" s="185" t="s">
        <v>574</v>
      </c>
      <c r="E11" s="191">
        <v>26660</v>
      </c>
      <c r="F11" s="192">
        <f t="shared" si="0"/>
        <v>0</v>
      </c>
      <c r="G11" s="185"/>
      <c r="H11" s="188">
        <v>26660</v>
      </c>
      <c r="I11" s="188">
        <v>174687.78</v>
      </c>
      <c r="J11" s="188">
        <v>168970</v>
      </c>
      <c r="K11" s="285">
        <v>32377.78</v>
      </c>
    </row>
    <row r="12" spans="1:14" x14ac:dyDescent="0.2">
      <c r="B12" s="183" t="s">
        <v>306</v>
      </c>
      <c r="C12" s="184" t="s">
        <v>320</v>
      </c>
      <c r="D12" s="185" t="s">
        <v>661</v>
      </c>
      <c r="E12" s="191"/>
      <c r="F12" s="192">
        <f t="shared" si="0"/>
        <v>0</v>
      </c>
      <c r="G12" s="185"/>
      <c r="H12" s="188">
        <v>0</v>
      </c>
      <c r="I12" s="188">
        <v>120765.83</v>
      </c>
      <c r="J12" s="188">
        <v>0</v>
      </c>
      <c r="K12" s="285">
        <v>120765.83</v>
      </c>
    </row>
    <row r="13" spans="1:14" x14ac:dyDescent="0.2">
      <c r="B13" s="183" t="s">
        <v>306</v>
      </c>
      <c r="C13" s="184" t="s">
        <v>321</v>
      </c>
      <c r="D13" s="185" t="s">
        <v>662</v>
      </c>
      <c r="E13" s="191"/>
      <c r="F13" s="192">
        <f t="shared" si="0"/>
        <v>0</v>
      </c>
      <c r="G13" s="185"/>
      <c r="H13" s="188">
        <v>0</v>
      </c>
      <c r="I13" s="188">
        <v>7868.85</v>
      </c>
      <c r="J13" s="188">
        <v>7868.85</v>
      </c>
      <c r="K13" s="285">
        <v>0</v>
      </c>
    </row>
    <row r="14" spans="1:14" x14ac:dyDescent="0.2">
      <c r="B14" s="183" t="s">
        <v>306</v>
      </c>
      <c r="C14" s="184" t="s">
        <v>351</v>
      </c>
      <c r="D14" s="185" t="s">
        <v>663</v>
      </c>
      <c r="E14" s="191"/>
      <c r="F14" s="192">
        <f t="shared" si="0"/>
        <v>0</v>
      </c>
      <c r="G14" s="185"/>
      <c r="H14" s="188">
        <v>0</v>
      </c>
      <c r="I14" s="188">
        <v>103976.11</v>
      </c>
      <c r="J14" s="188">
        <v>83957.22</v>
      </c>
      <c r="K14" s="285">
        <v>20018.89</v>
      </c>
    </row>
    <row r="15" spans="1:14" x14ac:dyDescent="0.2">
      <c r="B15" s="183" t="s">
        <v>306</v>
      </c>
      <c r="C15" s="184" t="s">
        <v>322</v>
      </c>
      <c r="D15" s="299" t="s">
        <v>664</v>
      </c>
      <c r="E15" s="191"/>
      <c r="F15" s="192">
        <f t="shared" si="0"/>
        <v>0</v>
      </c>
      <c r="G15" s="185"/>
      <c r="H15" s="188">
        <v>0</v>
      </c>
      <c r="I15" s="188">
        <v>27224</v>
      </c>
      <c r="J15" s="188">
        <v>0</v>
      </c>
      <c r="K15" s="285">
        <v>27224</v>
      </c>
    </row>
    <row r="16" spans="1:14" x14ac:dyDescent="0.2">
      <c r="B16" s="183" t="s">
        <v>306</v>
      </c>
      <c r="C16" s="184" t="s">
        <v>323</v>
      </c>
      <c r="D16" s="185" t="s">
        <v>665</v>
      </c>
      <c r="E16" s="191"/>
      <c r="F16" s="192">
        <f t="shared" si="0"/>
        <v>0</v>
      </c>
      <c r="G16" s="185"/>
      <c r="H16" s="188">
        <v>0</v>
      </c>
      <c r="I16" s="188">
        <v>39620.879999999997</v>
      </c>
      <c r="J16" s="188">
        <v>39620.879999999997</v>
      </c>
      <c r="K16" s="285">
        <v>0</v>
      </c>
    </row>
    <row r="17" spans="2:13" x14ac:dyDescent="0.2">
      <c r="B17" s="183" t="s">
        <v>306</v>
      </c>
      <c r="C17" s="184" t="s">
        <v>324</v>
      </c>
      <c r="D17" s="185" t="s">
        <v>666</v>
      </c>
      <c r="E17" s="191"/>
      <c r="F17" s="192">
        <f t="shared" si="0"/>
        <v>0</v>
      </c>
      <c r="G17" s="185"/>
      <c r="H17" s="188">
        <v>0</v>
      </c>
      <c r="I17" s="188">
        <v>77259.98</v>
      </c>
      <c r="J17" s="188">
        <v>77259.98</v>
      </c>
      <c r="K17" s="285">
        <v>0</v>
      </c>
    </row>
    <row r="18" spans="2:13" x14ac:dyDescent="0.2">
      <c r="B18" s="183" t="s">
        <v>306</v>
      </c>
      <c r="C18" s="184" t="s">
        <v>325</v>
      </c>
      <c r="D18" s="299" t="s">
        <v>667</v>
      </c>
      <c r="E18" s="191"/>
      <c r="F18" s="192">
        <f t="shared" si="0"/>
        <v>0</v>
      </c>
      <c r="G18" s="185"/>
      <c r="H18" s="188">
        <v>0</v>
      </c>
      <c r="I18" s="188">
        <v>136694.44</v>
      </c>
      <c r="J18" s="188">
        <v>0</v>
      </c>
      <c r="K18" s="285">
        <v>136694.44</v>
      </c>
    </row>
    <row r="19" spans="2:13" x14ac:dyDescent="0.2">
      <c r="B19" s="183" t="s">
        <v>306</v>
      </c>
      <c r="C19" s="184" t="s">
        <v>328</v>
      </c>
      <c r="D19" s="299" t="s">
        <v>329</v>
      </c>
      <c r="E19" s="191">
        <v>15013.9</v>
      </c>
      <c r="F19" s="192">
        <f t="shared" si="0"/>
        <v>0</v>
      </c>
      <c r="G19" s="185"/>
      <c r="H19" s="188">
        <v>15013.9</v>
      </c>
      <c r="I19" s="188">
        <v>11436.1</v>
      </c>
      <c r="J19" s="188">
        <v>26450</v>
      </c>
      <c r="K19" s="285">
        <v>0</v>
      </c>
      <c r="L19" s="286"/>
      <c r="M19" s="286"/>
    </row>
    <row r="20" spans="2:13" x14ac:dyDescent="0.2">
      <c r="B20" s="183" t="s">
        <v>306</v>
      </c>
      <c r="C20" s="184" t="s">
        <v>394</v>
      </c>
      <c r="D20" s="185" t="s">
        <v>575</v>
      </c>
      <c r="E20" s="191">
        <v>2983500</v>
      </c>
      <c r="F20" s="192">
        <f t="shared" si="0"/>
        <v>0</v>
      </c>
      <c r="G20" s="185"/>
      <c r="H20" s="188">
        <v>2983500</v>
      </c>
      <c r="I20" s="188">
        <v>0</v>
      </c>
      <c r="J20" s="188">
        <v>294900</v>
      </c>
      <c r="K20" s="188">
        <v>2688600</v>
      </c>
      <c r="L20" s="189">
        <f t="shared" ref="L20:L28" si="1">E20+E29</f>
        <v>3009091.66</v>
      </c>
      <c r="M20" s="189">
        <f t="shared" ref="M20:M28" si="2">K20+K29</f>
        <v>2716535</v>
      </c>
    </row>
    <row r="21" spans="2:13" x14ac:dyDescent="0.2">
      <c r="B21" s="183" t="s">
        <v>306</v>
      </c>
      <c r="C21" s="184" t="s">
        <v>576</v>
      </c>
      <c r="D21" s="185" t="s">
        <v>577</v>
      </c>
      <c r="E21" s="191">
        <v>5430949.2199999997</v>
      </c>
      <c r="F21" s="192">
        <f t="shared" si="0"/>
        <v>0</v>
      </c>
      <c r="G21" s="185"/>
      <c r="H21" s="188">
        <v>5430949.2199999997</v>
      </c>
      <c r="I21" s="188">
        <v>0</v>
      </c>
      <c r="J21" s="188">
        <v>5430949.2199999997</v>
      </c>
      <c r="K21" s="188">
        <v>0</v>
      </c>
      <c r="L21" s="189">
        <f t="shared" si="1"/>
        <v>5461115</v>
      </c>
      <c r="M21" s="189">
        <f t="shared" si="2"/>
        <v>0</v>
      </c>
    </row>
    <row r="22" spans="2:13" x14ac:dyDescent="0.2">
      <c r="B22" s="183" t="s">
        <v>306</v>
      </c>
      <c r="C22" s="184" t="s">
        <v>800</v>
      </c>
      <c r="D22" s="185" t="s">
        <v>668</v>
      </c>
      <c r="E22" s="191"/>
      <c r="F22" s="192">
        <f t="shared" si="0"/>
        <v>0</v>
      </c>
      <c r="G22" s="185"/>
      <c r="H22" s="188">
        <v>0</v>
      </c>
      <c r="I22" s="188">
        <v>3036030</v>
      </c>
      <c r="J22" s="188">
        <v>3036030</v>
      </c>
      <c r="K22" s="188">
        <v>0</v>
      </c>
      <c r="L22" s="189">
        <f t="shared" si="1"/>
        <v>0</v>
      </c>
      <c r="M22" s="189">
        <f t="shared" si="2"/>
        <v>0</v>
      </c>
    </row>
    <row r="23" spans="2:13" x14ac:dyDescent="0.2">
      <c r="B23" s="183" t="s">
        <v>306</v>
      </c>
      <c r="C23" s="184" t="s">
        <v>332</v>
      </c>
      <c r="D23" s="185" t="s">
        <v>333</v>
      </c>
      <c r="E23" s="191">
        <v>2985000</v>
      </c>
      <c r="F23" s="192">
        <f t="shared" si="0"/>
        <v>0</v>
      </c>
      <c r="G23" s="185"/>
      <c r="H23" s="188">
        <v>2985000</v>
      </c>
      <c r="I23" s="188">
        <v>0</v>
      </c>
      <c r="J23" s="188">
        <v>2985000</v>
      </c>
      <c r="K23" s="188">
        <v>0</v>
      </c>
      <c r="L23" s="189">
        <f t="shared" si="1"/>
        <v>3046037.5</v>
      </c>
      <c r="M23" s="189">
        <f t="shared" si="2"/>
        <v>0</v>
      </c>
    </row>
    <row r="24" spans="2:13" x14ac:dyDescent="0.2">
      <c r="B24" s="183" t="s">
        <v>306</v>
      </c>
      <c r="C24" s="184" t="s">
        <v>334</v>
      </c>
      <c r="D24" s="185" t="s">
        <v>335</v>
      </c>
      <c r="E24" s="191">
        <v>3000000</v>
      </c>
      <c r="F24" s="192">
        <f t="shared" si="0"/>
        <v>0</v>
      </c>
      <c r="G24" s="185"/>
      <c r="H24" s="188">
        <v>3000000</v>
      </c>
      <c r="I24" s="188">
        <v>0</v>
      </c>
      <c r="J24" s="188">
        <v>141900</v>
      </c>
      <c r="K24" s="188">
        <v>2858100</v>
      </c>
      <c r="L24" s="189">
        <f t="shared" si="1"/>
        <v>3040800</v>
      </c>
      <c r="M24" s="189">
        <f t="shared" si="2"/>
        <v>2902875</v>
      </c>
    </row>
    <row r="25" spans="2:13" x14ac:dyDescent="0.2">
      <c r="B25" s="183" t="s">
        <v>306</v>
      </c>
      <c r="C25" s="184" t="s">
        <v>955</v>
      </c>
      <c r="D25" s="185" t="s">
        <v>578</v>
      </c>
      <c r="E25" s="191">
        <v>3644609.2</v>
      </c>
      <c r="F25" s="192">
        <f t="shared" si="0"/>
        <v>0</v>
      </c>
      <c r="G25" s="185"/>
      <c r="H25" s="188">
        <v>3644609.2</v>
      </c>
      <c r="I25" s="188">
        <v>116344.02</v>
      </c>
      <c r="J25" s="188">
        <v>1275613.22</v>
      </c>
      <c r="K25" s="188">
        <v>2485340</v>
      </c>
      <c r="L25" s="189">
        <f t="shared" si="1"/>
        <v>3661200</v>
      </c>
      <c r="M25" s="189">
        <f t="shared" si="2"/>
        <v>2485340</v>
      </c>
    </row>
    <row r="26" spans="2:13" x14ac:dyDescent="0.2">
      <c r="B26" s="183" t="s">
        <v>306</v>
      </c>
      <c r="C26" s="184" t="s">
        <v>957</v>
      </c>
      <c r="D26" s="185" t="s">
        <v>579</v>
      </c>
      <c r="E26" s="191">
        <v>1381081.8</v>
      </c>
      <c r="F26" s="192">
        <f t="shared" si="0"/>
        <v>0</v>
      </c>
      <c r="G26" s="185"/>
      <c r="H26" s="188">
        <v>1381081.8</v>
      </c>
      <c r="I26" s="188">
        <v>63946.2</v>
      </c>
      <c r="J26" s="188">
        <v>72228</v>
      </c>
      <c r="K26" s="188">
        <v>1372800</v>
      </c>
      <c r="L26" s="189">
        <f t="shared" si="1"/>
        <v>1386600</v>
      </c>
      <c r="M26" s="189">
        <f t="shared" si="2"/>
        <v>1372800</v>
      </c>
    </row>
    <row r="27" spans="2:13" x14ac:dyDescent="0.2">
      <c r="B27" s="183" t="s">
        <v>306</v>
      </c>
      <c r="C27" s="184" t="s">
        <v>580</v>
      </c>
      <c r="D27" s="185" t="s">
        <v>581</v>
      </c>
      <c r="E27" s="191">
        <v>1340990</v>
      </c>
      <c r="F27" s="192">
        <f t="shared" si="0"/>
        <v>0</v>
      </c>
      <c r="G27" s="185"/>
      <c r="H27" s="188">
        <v>1340990</v>
      </c>
      <c r="I27" s="188">
        <v>2124520</v>
      </c>
      <c r="J27" s="188">
        <v>48030</v>
      </c>
      <c r="K27" s="188">
        <v>3417480</v>
      </c>
      <c r="L27" s="189">
        <f t="shared" si="1"/>
        <v>1368645.74</v>
      </c>
      <c r="M27" s="189">
        <f t="shared" si="2"/>
        <v>3488789.59</v>
      </c>
    </row>
    <row r="28" spans="2:13" x14ac:dyDescent="0.2">
      <c r="B28" s="183" t="s">
        <v>306</v>
      </c>
      <c r="C28" s="184" t="s">
        <v>669</v>
      </c>
      <c r="D28" s="185" t="s">
        <v>670</v>
      </c>
      <c r="E28" s="191"/>
      <c r="F28" s="192">
        <f t="shared" si="0"/>
        <v>0</v>
      </c>
      <c r="G28" s="185"/>
      <c r="H28" s="188">
        <v>0</v>
      </c>
      <c r="I28" s="188">
        <v>975200</v>
      </c>
      <c r="J28" s="188">
        <v>5200</v>
      </c>
      <c r="K28" s="188">
        <v>970000</v>
      </c>
      <c r="L28" s="189">
        <f t="shared" si="1"/>
        <v>0</v>
      </c>
      <c r="M28" s="189">
        <f t="shared" si="2"/>
        <v>991476.39</v>
      </c>
    </row>
    <row r="29" spans="2:13" x14ac:dyDescent="0.2">
      <c r="B29" s="183" t="s">
        <v>306</v>
      </c>
      <c r="C29" s="184" t="s">
        <v>859</v>
      </c>
      <c r="D29" s="185" t="s">
        <v>582</v>
      </c>
      <c r="E29" s="191">
        <v>25591.66</v>
      </c>
      <c r="F29" s="192">
        <f t="shared" si="0"/>
        <v>0</v>
      </c>
      <c r="G29" s="185"/>
      <c r="H29" s="188">
        <v>25591.66</v>
      </c>
      <c r="I29" s="188">
        <v>128918.34</v>
      </c>
      <c r="J29" s="188">
        <v>126575</v>
      </c>
      <c r="K29" s="285">
        <v>27935</v>
      </c>
    </row>
    <row r="30" spans="2:13" x14ac:dyDescent="0.2">
      <c r="B30" s="183" t="s">
        <v>306</v>
      </c>
      <c r="C30" s="184" t="s">
        <v>583</v>
      </c>
      <c r="D30" s="185" t="s">
        <v>584</v>
      </c>
      <c r="E30" s="191">
        <v>30165.78</v>
      </c>
      <c r="F30" s="192">
        <f t="shared" si="0"/>
        <v>0</v>
      </c>
      <c r="G30" s="185"/>
      <c r="H30" s="188">
        <v>30165.78</v>
      </c>
      <c r="I30" s="188">
        <v>17602.5</v>
      </c>
      <c r="J30" s="188">
        <v>47768.28</v>
      </c>
      <c r="K30" s="285">
        <v>0</v>
      </c>
    </row>
    <row r="31" spans="2:13" x14ac:dyDescent="0.2">
      <c r="B31" s="183" t="s">
        <v>306</v>
      </c>
      <c r="C31" s="184" t="s">
        <v>671</v>
      </c>
      <c r="D31" s="185" t="s">
        <v>672</v>
      </c>
      <c r="E31" s="191"/>
      <c r="F31" s="192">
        <f t="shared" si="0"/>
        <v>0</v>
      </c>
      <c r="G31" s="185"/>
      <c r="H31" s="188">
        <v>0</v>
      </c>
      <c r="I31" s="188">
        <v>25118.560000000001</v>
      </c>
      <c r="J31" s="188">
        <v>25118.560000000001</v>
      </c>
      <c r="K31" s="285">
        <v>0</v>
      </c>
    </row>
    <row r="32" spans="2:13" x14ac:dyDescent="0.2">
      <c r="B32" s="183" t="s">
        <v>306</v>
      </c>
      <c r="C32" s="184" t="s">
        <v>338</v>
      </c>
      <c r="D32" s="185" t="s">
        <v>339</v>
      </c>
      <c r="E32" s="191">
        <v>61037.5</v>
      </c>
      <c r="F32" s="192">
        <f t="shared" si="0"/>
        <v>0</v>
      </c>
      <c r="G32" s="185"/>
      <c r="H32" s="188">
        <v>61037.5</v>
      </c>
      <c r="I32" s="188">
        <v>21644.17</v>
      </c>
      <c r="J32" s="188">
        <v>82681.67</v>
      </c>
      <c r="K32" s="285">
        <v>0</v>
      </c>
    </row>
    <row r="33" spans="1:16" x14ac:dyDescent="0.2">
      <c r="B33" s="183" t="s">
        <v>306</v>
      </c>
      <c r="C33" s="184" t="s">
        <v>341</v>
      </c>
      <c r="D33" s="185" t="s">
        <v>342</v>
      </c>
      <c r="E33" s="191">
        <v>40800</v>
      </c>
      <c r="F33" s="192">
        <f t="shared" si="0"/>
        <v>0</v>
      </c>
      <c r="G33" s="185"/>
      <c r="H33" s="188">
        <v>40800</v>
      </c>
      <c r="I33" s="188">
        <v>121918.33</v>
      </c>
      <c r="J33" s="188">
        <v>117943.33</v>
      </c>
      <c r="K33" s="285">
        <v>44775</v>
      </c>
    </row>
    <row r="34" spans="1:16" x14ac:dyDescent="0.2">
      <c r="B34" s="183" t="s">
        <v>306</v>
      </c>
      <c r="C34" s="184" t="s">
        <v>585</v>
      </c>
      <c r="D34" s="185" t="s">
        <v>673</v>
      </c>
      <c r="E34" s="191">
        <v>16590.8</v>
      </c>
      <c r="F34" s="192">
        <f t="shared" si="0"/>
        <v>0</v>
      </c>
      <c r="G34" s="185"/>
      <c r="H34" s="188">
        <v>16590.8</v>
      </c>
      <c r="I34" s="188">
        <v>135146.6</v>
      </c>
      <c r="J34" s="188">
        <v>151737.4</v>
      </c>
      <c r="K34" s="285">
        <v>0</v>
      </c>
    </row>
    <row r="35" spans="1:16" x14ac:dyDescent="0.2">
      <c r="B35" s="183" t="s">
        <v>306</v>
      </c>
      <c r="C35" s="184" t="s">
        <v>586</v>
      </c>
      <c r="D35" s="185" t="s">
        <v>674</v>
      </c>
      <c r="E35" s="191">
        <v>5518.2</v>
      </c>
      <c r="F35" s="192">
        <f t="shared" si="0"/>
        <v>0</v>
      </c>
      <c r="G35" s="185"/>
      <c r="H35" s="188">
        <v>5518.2</v>
      </c>
      <c r="I35" s="188">
        <v>58428</v>
      </c>
      <c r="J35" s="188">
        <v>63946.2</v>
      </c>
      <c r="K35" s="285">
        <v>0</v>
      </c>
    </row>
    <row r="36" spans="1:16" x14ac:dyDescent="0.2">
      <c r="B36" s="183" t="s">
        <v>306</v>
      </c>
      <c r="C36" s="184" t="s">
        <v>587</v>
      </c>
      <c r="D36" s="185" t="s">
        <v>588</v>
      </c>
      <c r="E36" s="191">
        <v>27655.74</v>
      </c>
      <c r="F36" s="192">
        <f t="shared" si="0"/>
        <v>0</v>
      </c>
      <c r="G36" s="185"/>
      <c r="H36" s="188">
        <v>27655.74</v>
      </c>
      <c r="I36" s="188">
        <v>151653.85</v>
      </c>
      <c r="J36" s="188">
        <v>108000</v>
      </c>
      <c r="K36" s="285">
        <v>71309.59</v>
      </c>
    </row>
    <row r="37" spans="1:16" x14ac:dyDescent="0.2">
      <c r="B37" s="183" t="s">
        <v>306</v>
      </c>
      <c r="C37" s="184" t="s">
        <v>675</v>
      </c>
      <c r="D37" s="185" t="s">
        <v>676</v>
      </c>
      <c r="E37" s="191"/>
      <c r="F37" s="192">
        <f t="shared" si="0"/>
        <v>0</v>
      </c>
      <c r="G37" s="185"/>
      <c r="H37" s="188">
        <v>0</v>
      </c>
      <c r="I37" s="188">
        <v>21476.39</v>
      </c>
      <c r="J37" s="188">
        <v>0</v>
      </c>
      <c r="K37" s="285">
        <v>21476.39</v>
      </c>
    </row>
    <row r="38" spans="1:16" ht="12.75" x14ac:dyDescent="0.2">
      <c r="B38" s="183" t="s">
        <v>306</v>
      </c>
      <c r="C38" s="184" t="s">
        <v>840</v>
      </c>
      <c r="D38" s="185" t="s">
        <v>677</v>
      </c>
      <c r="E38" s="191"/>
      <c r="F38" s="192">
        <f t="shared" si="0"/>
        <v>0</v>
      </c>
      <c r="G38" s="185"/>
      <c r="H38" s="188">
        <v>0</v>
      </c>
      <c r="I38" s="188">
        <v>8200000</v>
      </c>
      <c r="J38" s="188">
        <v>8200000</v>
      </c>
      <c r="K38" s="188">
        <v>0</v>
      </c>
      <c r="L38" s="302">
        <f>H6+H9+H10+H15+H18+H19</f>
        <v>2477763.9</v>
      </c>
      <c r="M38" s="303">
        <f>I6+I9+I10+I15+I18+I19</f>
        <v>5881034.5300000003</v>
      </c>
      <c r="N38" s="303">
        <f>J6+J9+J10+J15+J18+J19</f>
        <v>2490119.9900000002</v>
      </c>
      <c r="O38" s="302">
        <f>K6+K9+K10+K15+K18+K19</f>
        <v>5868678.4400000004</v>
      </c>
      <c r="P38" s="303" t="s">
        <v>412</v>
      </c>
    </row>
    <row r="39" spans="1:16" ht="12.75" x14ac:dyDescent="0.2">
      <c r="A39" s="193" t="s">
        <v>85</v>
      </c>
      <c r="B39" s="194" t="s">
        <v>306</v>
      </c>
      <c r="C39" s="195"/>
      <c r="D39" s="196" t="s">
        <v>344</v>
      </c>
      <c r="E39" s="197">
        <v>27479913.800000001</v>
      </c>
      <c r="F39" s="192">
        <f t="shared" si="0"/>
        <v>0</v>
      </c>
      <c r="G39" s="196"/>
      <c r="H39" s="198">
        <v>27479913.800000001</v>
      </c>
      <c r="I39" s="198">
        <v>31089150.899999999</v>
      </c>
      <c r="J39" s="198">
        <v>26152507.780000001</v>
      </c>
      <c r="K39" s="198">
        <v>32416556.920000002</v>
      </c>
      <c r="L39" s="300">
        <f>H2+H3+H4+H5+H7+H8+H11+H12+H13+H14+H16+H17+H20+H21+H22+H23+H24+H25+H26+H27+H28+H29+H30+H31+H32+H33+H34+H35+H36+H37+H38</f>
        <v>25002149.899999999</v>
      </c>
      <c r="M39" s="301">
        <f>I2+I3+I4+I5+I7+I8+I11+I12+I13+I14+I16+I17+I20+I21+I22+I23+I24+I25+I26+I27+I28+I29+I30+I31+I32+I33+I34+I35+I36+I37+I38</f>
        <v>25208116.370000001</v>
      </c>
      <c r="N39" s="301">
        <f>J2+J3+J4+J5+J7+J8+J11+J12+J13+J14+J16+J17+J20+J21+J22+J23+J24+J25+J26+J27+J28+J29+J30+J31+J32+J33+J34+J35+J36+J37+J38</f>
        <v>23662387.789999999</v>
      </c>
      <c r="O39" s="300">
        <f>K2+K3+K4+K5+K7+K8+K11+K12+K13+K14+K16+K17+K20+K21+K22+K23+K24+K25+K26+K27+K28+K29+K30+K31+K32+K33+K34+K35+K36+K37+K38</f>
        <v>26547878.48</v>
      </c>
      <c r="P39" s="301" t="s">
        <v>413</v>
      </c>
    </row>
    <row r="40" spans="1:16" x14ac:dyDescent="0.2">
      <c r="B40" s="183" t="s">
        <v>345</v>
      </c>
      <c r="C40" s="184" t="s">
        <v>319</v>
      </c>
      <c r="D40" s="185" t="s">
        <v>346</v>
      </c>
      <c r="E40" s="191">
        <v>284676.89</v>
      </c>
      <c r="F40" s="192">
        <f t="shared" si="0"/>
        <v>0</v>
      </c>
      <c r="G40" s="185"/>
      <c r="H40" s="188">
        <v>284676.89</v>
      </c>
      <c r="I40" s="188">
        <v>29691849.260000002</v>
      </c>
      <c r="J40" s="188">
        <v>29790470.43</v>
      </c>
      <c r="K40" s="188">
        <v>186055.72</v>
      </c>
    </row>
    <row r="41" spans="1:16" x14ac:dyDescent="0.2">
      <c r="B41" s="183" t="s">
        <v>345</v>
      </c>
      <c r="C41" s="184" t="s">
        <v>822</v>
      </c>
      <c r="D41" s="185" t="s">
        <v>589</v>
      </c>
      <c r="E41" s="191">
        <v>17800000</v>
      </c>
      <c r="F41" s="192">
        <f t="shared" si="0"/>
        <v>0</v>
      </c>
      <c r="G41" s="185"/>
      <c r="H41" s="188">
        <v>17800000</v>
      </c>
      <c r="I41" s="188">
        <v>3929800000</v>
      </c>
      <c r="J41" s="188">
        <v>3943000000</v>
      </c>
      <c r="K41" s="188">
        <v>4600000</v>
      </c>
    </row>
    <row r="42" spans="1:16" x14ac:dyDescent="0.2">
      <c r="B42" s="183" t="s">
        <v>345</v>
      </c>
      <c r="C42" s="184" t="s">
        <v>840</v>
      </c>
      <c r="D42" s="185" t="s">
        <v>590</v>
      </c>
      <c r="E42" s="191">
        <v>52811335.899999999</v>
      </c>
      <c r="F42" s="192">
        <f t="shared" si="0"/>
        <v>0</v>
      </c>
      <c r="G42" s="185"/>
      <c r="H42" s="188">
        <v>52811335.899999999</v>
      </c>
      <c r="I42" s="188">
        <v>16183566.189999999</v>
      </c>
      <c r="J42" s="188">
        <v>1250</v>
      </c>
      <c r="K42" s="188">
        <v>68993652.090000004</v>
      </c>
    </row>
    <row r="43" spans="1:16" x14ac:dyDescent="0.2">
      <c r="B43" s="183" t="s">
        <v>345</v>
      </c>
      <c r="C43" s="184" t="s">
        <v>842</v>
      </c>
      <c r="D43" s="185" t="s">
        <v>591</v>
      </c>
      <c r="E43" s="191">
        <v>5000000</v>
      </c>
      <c r="F43" s="192">
        <f t="shared" si="0"/>
        <v>0</v>
      </c>
      <c r="G43" s="185"/>
      <c r="H43" s="188">
        <v>5000000</v>
      </c>
      <c r="I43" s="188">
        <v>5087500</v>
      </c>
      <c r="J43" s="188">
        <v>10087500</v>
      </c>
      <c r="K43" s="188">
        <v>0</v>
      </c>
    </row>
    <row r="44" spans="1:16" x14ac:dyDescent="0.2">
      <c r="B44" s="183" t="s">
        <v>345</v>
      </c>
      <c r="C44" s="184" t="s">
        <v>678</v>
      </c>
      <c r="D44" s="185" t="s">
        <v>679</v>
      </c>
      <c r="E44" s="191"/>
      <c r="F44" s="192">
        <f t="shared" si="0"/>
        <v>0</v>
      </c>
      <c r="G44" s="185"/>
      <c r="H44" s="188">
        <v>0</v>
      </c>
      <c r="I44" s="188">
        <v>61000000</v>
      </c>
      <c r="J44" s="188">
        <v>30000000</v>
      </c>
      <c r="K44" s="188">
        <v>31000000</v>
      </c>
    </row>
    <row r="45" spans="1:16" x14ac:dyDescent="0.2">
      <c r="B45" s="183" t="s">
        <v>345</v>
      </c>
      <c r="C45" s="184" t="s">
        <v>975</v>
      </c>
      <c r="D45" s="185" t="s">
        <v>680</v>
      </c>
      <c r="E45" s="191"/>
      <c r="F45" s="192">
        <f t="shared" si="0"/>
        <v>0</v>
      </c>
      <c r="G45" s="185"/>
      <c r="H45" s="188">
        <v>0</v>
      </c>
      <c r="I45" s="188">
        <v>8000000</v>
      </c>
      <c r="J45" s="188">
        <v>0</v>
      </c>
      <c r="K45" s="188">
        <v>8000000</v>
      </c>
    </row>
    <row r="46" spans="1:16" x14ac:dyDescent="0.2">
      <c r="A46" s="193" t="s">
        <v>85</v>
      </c>
      <c r="B46" s="194" t="s">
        <v>345</v>
      </c>
      <c r="C46" s="195"/>
      <c r="D46" s="196" t="s">
        <v>348</v>
      </c>
      <c r="E46" s="197">
        <v>75896012.790000007</v>
      </c>
      <c r="F46" s="192">
        <f t="shared" si="0"/>
        <v>0</v>
      </c>
      <c r="G46" s="196"/>
      <c r="H46" s="198">
        <v>75896012.790000007</v>
      </c>
      <c r="I46" s="198">
        <v>4049762915.4499998</v>
      </c>
      <c r="J46" s="198">
        <v>4012879220.4299998</v>
      </c>
      <c r="K46" s="198">
        <v>112779707.81</v>
      </c>
    </row>
    <row r="47" spans="1:16" x14ac:dyDescent="0.2">
      <c r="B47" s="183" t="s">
        <v>349</v>
      </c>
      <c r="C47" s="184" t="s">
        <v>307</v>
      </c>
      <c r="D47" s="185" t="s">
        <v>350</v>
      </c>
      <c r="E47" s="191">
        <v>35516</v>
      </c>
      <c r="F47" s="192">
        <f t="shared" si="0"/>
        <v>0</v>
      </c>
      <c r="G47" s="185"/>
      <c r="H47" s="188">
        <v>35516</v>
      </c>
      <c r="I47" s="188">
        <v>0</v>
      </c>
      <c r="J47" s="188">
        <v>0</v>
      </c>
      <c r="K47" s="188">
        <v>35516</v>
      </c>
    </row>
    <row r="48" spans="1:16" x14ac:dyDescent="0.2">
      <c r="A48" s="193" t="s">
        <v>85</v>
      </c>
      <c r="B48" s="194" t="s">
        <v>349</v>
      </c>
      <c r="C48" s="195"/>
      <c r="D48" s="196" t="s">
        <v>350</v>
      </c>
      <c r="E48" s="197">
        <v>35516</v>
      </c>
      <c r="F48" s="192">
        <f t="shared" si="0"/>
        <v>0</v>
      </c>
      <c r="G48" s="196"/>
      <c r="H48" s="198">
        <v>35516</v>
      </c>
      <c r="I48" s="198">
        <v>0</v>
      </c>
      <c r="J48" s="198">
        <v>0</v>
      </c>
      <c r="K48" s="198">
        <v>35516</v>
      </c>
      <c r="L48" s="189">
        <f>K48+K51</f>
        <v>0</v>
      </c>
      <c r="M48" s="189" t="s">
        <v>681</v>
      </c>
    </row>
    <row r="49" spans="1:16" x14ac:dyDescent="0.2">
      <c r="B49" s="183" t="s">
        <v>351</v>
      </c>
      <c r="C49" s="184" t="s">
        <v>307</v>
      </c>
      <c r="D49" s="185" t="s">
        <v>352</v>
      </c>
      <c r="E49" s="191">
        <v>6300953.7400000002</v>
      </c>
      <c r="F49" s="192">
        <f t="shared" si="0"/>
        <v>0</v>
      </c>
      <c r="G49" s="185"/>
      <c r="H49" s="188">
        <v>6300953.7400000002</v>
      </c>
      <c r="I49" s="199">
        <v>71400</v>
      </c>
      <c r="J49" s="188">
        <v>0</v>
      </c>
      <c r="K49" s="188">
        <v>6372353.7400000002</v>
      </c>
    </row>
    <row r="50" spans="1:16" x14ac:dyDescent="0.2">
      <c r="A50" s="193" t="s">
        <v>85</v>
      </c>
      <c r="B50" s="194" t="s">
        <v>351</v>
      </c>
      <c r="C50" s="195"/>
      <c r="D50" s="196" t="s">
        <v>352</v>
      </c>
      <c r="E50" s="197">
        <v>6300953.7400000002</v>
      </c>
      <c r="F50" s="192">
        <f t="shared" si="0"/>
        <v>0</v>
      </c>
      <c r="G50" s="196"/>
      <c r="H50" s="198">
        <v>6300953.7400000002</v>
      </c>
      <c r="I50" s="198">
        <v>71400</v>
      </c>
      <c r="J50" s="198">
        <v>0</v>
      </c>
      <c r="K50" s="198">
        <v>6372353.7400000002</v>
      </c>
      <c r="L50" s="189">
        <f>K50+K52</f>
        <v>1448026</v>
      </c>
      <c r="M50" s="189" t="s">
        <v>681</v>
      </c>
    </row>
    <row r="51" spans="1:16" x14ac:dyDescent="0.2">
      <c r="B51" s="183" t="s">
        <v>325</v>
      </c>
      <c r="C51" s="184" t="s">
        <v>349</v>
      </c>
      <c r="D51" s="185" t="s">
        <v>353</v>
      </c>
      <c r="E51" s="191">
        <v>-35516</v>
      </c>
      <c r="F51" s="192">
        <f t="shared" si="0"/>
        <v>0</v>
      </c>
      <c r="G51" s="185"/>
      <c r="H51" s="188">
        <v>-35516</v>
      </c>
      <c r="I51" s="188">
        <v>0</v>
      </c>
      <c r="J51" s="188">
        <v>0</v>
      </c>
      <c r="K51" s="188">
        <v>-35516</v>
      </c>
    </row>
    <row r="52" spans="1:16" x14ac:dyDescent="0.2">
      <c r="B52" s="183" t="s">
        <v>325</v>
      </c>
      <c r="C52" s="184" t="s">
        <v>351</v>
      </c>
      <c r="D52" s="185" t="s">
        <v>354</v>
      </c>
      <c r="E52" s="191">
        <v>-4014769.9</v>
      </c>
      <c r="F52" s="192">
        <f t="shared" si="0"/>
        <v>0</v>
      </c>
      <c r="G52" s="185"/>
      <c r="H52" s="188">
        <v>-4014769.9</v>
      </c>
      <c r="I52" s="188">
        <v>0</v>
      </c>
      <c r="J52" s="188">
        <v>909557.84</v>
      </c>
      <c r="K52" s="188">
        <v>-4924327.74</v>
      </c>
    </row>
    <row r="53" spans="1:16" x14ac:dyDescent="0.2">
      <c r="A53" s="193" t="s">
        <v>85</v>
      </c>
      <c r="B53" s="194" t="s">
        <v>325</v>
      </c>
      <c r="C53" s="195"/>
      <c r="D53" s="196" t="s">
        <v>355</v>
      </c>
      <c r="E53" s="197">
        <v>-4050285.9</v>
      </c>
      <c r="F53" s="192">
        <f t="shared" si="0"/>
        <v>0</v>
      </c>
      <c r="G53" s="196"/>
      <c r="H53" s="198">
        <v>-4050285.9</v>
      </c>
      <c r="I53" s="198">
        <v>0</v>
      </c>
      <c r="J53" s="198">
        <v>909557.84</v>
      </c>
      <c r="K53" s="198">
        <v>-4959843.74</v>
      </c>
      <c r="N53" s="200">
        <f>J53+J58</f>
        <v>1174549.8899999999</v>
      </c>
      <c r="O53" s="201">
        <f>K234+K235</f>
        <v>1174549.8899999999</v>
      </c>
      <c r="P53" s="92" t="s">
        <v>682</v>
      </c>
    </row>
    <row r="54" spans="1:16" x14ac:dyDescent="0.2">
      <c r="B54" s="183" t="s">
        <v>327</v>
      </c>
      <c r="C54" s="184" t="s">
        <v>307</v>
      </c>
      <c r="D54" s="185" t="s">
        <v>356</v>
      </c>
      <c r="E54" s="191">
        <v>1371214.22</v>
      </c>
      <c r="F54" s="192">
        <f t="shared" si="0"/>
        <v>0</v>
      </c>
      <c r="G54" s="185"/>
      <c r="H54" s="188">
        <v>1371214.22</v>
      </c>
      <c r="I54" s="188">
        <v>250175</v>
      </c>
      <c r="J54" s="188">
        <v>99552</v>
      </c>
      <c r="K54" s="188">
        <v>1521837.22</v>
      </c>
    </row>
    <row r="55" spans="1:16" x14ac:dyDescent="0.2">
      <c r="B55" s="183" t="s">
        <v>327</v>
      </c>
      <c r="C55" s="184" t="s">
        <v>319</v>
      </c>
      <c r="D55" s="185" t="s">
        <v>357</v>
      </c>
      <c r="E55" s="191">
        <v>614654.5</v>
      </c>
      <c r="F55" s="192">
        <f t="shared" si="0"/>
        <v>0</v>
      </c>
      <c r="G55" s="185"/>
      <c r="H55" s="188">
        <v>614654.5</v>
      </c>
      <c r="I55" s="188">
        <v>240052.73</v>
      </c>
      <c r="J55" s="188">
        <v>77202.899999999994</v>
      </c>
      <c r="K55" s="188">
        <v>777504.33</v>
      </c>
    </row>
    <row r="56" spans="1:16" x14ac:dyDescent="0.2">
      <c r="A56" s="193" t="s">
        <v>85</v>
      </c>
      <c r="B56" s="194" t="s">
        <v>327</v>
      </c>
      <c r="C56" s="195"/>
      <c r="D56" s="196" t="s">
        <v>358</v>
      </c>
      <c r="E56" s="197">
        <v>1985868.72</v>
      </c>
      <c r="F56" s="192">
        <f t="shared" si="0"/>
        <v>0</v>
      </c>
      <c r="G56" s="196"/>
      <c r="H56" s="198">
        <v>1985868.72</v>
      </c>
      <c r="I56" s="202">
        <v>490227.73</v>
      </c>
      <c r="J56" s="202">
        <v>176754.9</v>
      </c>
      <c r="K56" s="198">
        <v>2299341.5499999998</v>
      </c>
      <c r="L56" s="189">
        <f>K56+K58</f>
        <v>441140.72999999975</v>
      </c>
      <c r="M56" s="189" t="s">
        <v>681</v>
      </c>
      <c r="N56" s="200"/>
    </row>
    <row r="57" spans="1:16" x14ac:dyDescent="0.2">
      <c r="B57" s="183" t="s">
        <v>359</v>
      </c>
      <c r="C57" s="184" t="s">
        <v>327</v>
      </c>
      <c r="D57" s="185" t="s">
        <v>360</v>
      </c>
      <c r="E57" s="191">
        <v>-1769963.67</v>
      </c>
      <c r="F57" s="192">
        <f t="shared" si="0"/>
        <v>0</v>
      </c>
      <c r="G57" s="185"/>
      <c r="H57" s="188">
        <v>-1769963.67</v>
      </c>
      <c r="I57" s="188">
        <v>176754.9</v>
      </c>
      <c r="J57" s="188">
        <v>264992.05</v>
      </c>
      <c r="K57" s="188">
        <v>-1858200.82</v>
      </c>
    </row>
    <row r="58" spans="1:16" x14ac:dyDescent="0.2">
      <c r="A58" s="193" t="s">
        <v>85</v>
      </c>
      <c r="B58" s="194" t="s">
        <v>359</v>
      </c>
      <c r="C58" s="195"/>
      <c r="D58" s="196" t="s">
        <v>361</v>
      </c>
      <c r="E58" s="197">
        <v>-1769963.67</v>
      </c>
      <c r="F58" s="192">
        <f t="shared" si="0"/>
        <v>0</v>
      </c>
      <c r="G58" s="196"/>
      <c r="H58" s="198">
        <v>-1769963.67</v>
      </c>
      <c r="I58" s="202">
        <v>176754.9</v>
      </c>
      <c r="J58" s="198">
        <v>264992.05</v>
      </c>
      <c r="K58" s="198">
        <v>-1858200.82</v>
      </c>
    </row>
    <row r="59" spans="1:16" x14ac:dyDescent="0.2">
      <c r="B59" s="183" t="s">
        <v>362</v>
      </c>
      <c r="C59" s="184" t="s">
        <v>307</v>
      </c>
      <c r="D59" s="185" t="s">
        <v>363</v>
      </c>
      <c r="E59" s="191"/>
      <c r="F59" s="192">
        <f t="shared" si="0"/>
        <v>0</v>
      </c>
      <c r="G59" s="185"/>
      <c r="H59" s="188">
        <v>0</v>
      </c>
      <c r="I59" s="188">
        <v>71400</v>
      </c>
      <c r="J59" s="199">
        <v>71400</v>
      </c>
      <c r="K59" s="188">
        <v>0</v>
      </c>
    </row>
    <row r="60" spans="1:16" x14ac:dyDescent="0.2">
      <c r="B60" s="183" t="s">
        <v>362</v>
      </c>
      <c r="C60" s="184" t="s">
        <v>319</v>
      </c>
      <c r="D60" s="185" t="s">
        <v>365</v>
      </c>
      <c r="E60" s="191"/>
      <c r="F60" s="192">
        <f t="shared" si="0"/>
        <v>0</v>
      </c>
      <c r="G60" s="185"/>
      <c r="H60" s="188">
        <v>0</v>
      </c>
      <c r="I60" s="188">
        <v>490228.45</v>
      </c>
      <c r="J60" s="199">
        <v>490228.45</v>
      </c>
      <c r="K60" s="188">
        <v>0</v>
      </c>
    </row>
    <row r="61" spans="1:16" x14ac:dyDescent="0.2">
      <c r="A61" s="193" t="s">
        <v>85</v>
      </c>
      <c r="B61" s="194" t="s">
        <v>362</v>
      </c>
      <c r="C61" s="195"/>
      <c r="D61" s="196" t="s">
        <v>366</v>
      </c>
      <c r="E61" s="197"/>
      <c r="F61" s="192">
        <f t="shared" si="0"/>
        <v>0</v>
      </c>
      <c r="G61" s="196"/>
      <c r="H61" s="198">
        <v>0</v>
      </c>
      <c r="I61" s="198">
        <v>561628.44999999995</v>
      </c>
      <c r="J61" s="198">
        <v>561628.44999999995</v>
      </c>
      <c r="K61" s="198">
        <v>0</v>
      </c>
      <c r="N61" s="200">
        <f>I50+I56-J61</f>
        <v>-0.71999999997206032</v>
      </c>
      <c r="P61" s="92" t="s">
        <v>683</v>
      </c>
    </row>
    <row r="62" spans="1:16" x14ac:dyDescent="0.2">
      <c r="B62" s="183" t="s">
        <v>367</v>
      </c>
      <c r="C62" s="184" t="s">
        <v>319</v>
      </c>
      <c r="D62" s="185" t="s">
        <v>368</v>
      </c>
      <c r="E62" s="191"/>
      <c r="F62" s="192">
        <f t="shared" si="0"/>
        <v>0</v>
      </c>
      <c r="G62" s="185"/>
      <c r="H62" s="188">
        <v>0</v>
      </c>
      <c r="I62" s="188">
        <v>24568</v>
      </c>
      <c r="J62" s="188">
        <v>24568</v>
      </c>
      <c r="K62" s="188">
        <v>0</v>
      </c>
    </row>
    <row r="63" spans="1:16" x14ac:dyDescent="0.2">
      <c r="A63" s="193" t="s">
        <v>85</v>
      </c>
      <c r="B63" s="194" t="s">
        <v>367</v>
      </c>
      <c r="C63" s="195"/>
      <c r="D63" s="196" t="s">
        <v>369</v>
      </c>
      <c r="E63" s="197"/>
      <c r="F63" s="192">
        <f t="shared" si="0"/>
        <v>0</v>
      </c>
      <c r="G63" s="196"/>
      <c r="H63" s="198">
        <v>0</v>
      </c>
      <c r="I63" s="198">
        <v>24568</v>
      </c>
      <c r="J63" s="198">
        <v>24568</v>
      </c>
      <c r="K63" s="198">
        <v>0</v>
      </c>
    </row>
    <row r="64" spans="1:16" x14ac:dyDescent="0.2">
      <c r="B64" s="183" t="s">
        <v>370</v>
      </c>
      <c r="C64" s="184" t="s">
        <v>307</v>
      </c>
      <c r="D64" s="185" t="s">
        <v>371</v>
      </c>
      <c r="E64" s="191">
        <v>10751</v>
      </c>
      <c r="F64" s="192">
        <f t="shared" si="0"/>
        <v>0</v>
      </c>
      <c r="G64" s="185"/>
      <c r="H64" s="188">
        <v>10751</v>
      </c>
      <c r="I64" s="188">
        <v>1222300.5</v>
      </c>
      <c r="J64" s="188">
        <v>1214585.5</v>
      </c>
      <c r="K64" s="188">
        <v>18466</v>
      </c>
    </row>
    <row r="65" spans="1:11" x14ac:dyDescent="0.2">
      <c r="A65" s="193" t="s">
        <v>85</v>
      </c>
      <c r="B65" s="194" t="s">
        <v>370</v>
      </c>
      <c r="C65" s="195"/>
      <c r="D65" s="196" t="s">
        <v>372</v>
      </c>
      <c r="E65" s="197">
        <v>10751</v>
      </c>
      <c r="F65" s="192">
        <f t="shared" si="0"/>
        <v>0</v>
      </c>
      <c r="G65" s="196"/>
      <c r="H65" s="198">
        <v>10751</v>
      </c>
      <c r="I65" s="198">
        <v>1222300.5</v>
      </c>
      <c r="J65" s="198">
        <v>1214585.5</v>
      </c>
      <c r="K65" s="198">
        <v>18466</v>
      </c>
    </row>
    <row r="66" spans="1:11" x14ac:dyDescent="0.2">
      <c r="B66" s="183" t="s">
        <v>373</v>
      </c>
      <c r="C66" s="184" t="s">
        <v>307</v>
      </c>
      <c r="D66" s="185" t="s">
        <v>374</v>
      </c>
      <c r="E66" s="191">
        <v>14950</v>
      </c>
      <c r="F66" s="192">
        <f t="shared" ref="F66:F129" si="3">H66-E66</f>
        <v>0</v>
      </c>
      <c r="G66" s="185"/>
      <c r="H66" s="188">
        <v>14950</v>
      </c>
      <c r="I66" s="188">
        <v>175370</v>
      </c>
      <c r="J66" s="188">
        <v>168240</v>
      </c>
      <c r="K66" s="188">
        <v>22080</v>
      </c>
    </row>
    <row r="67" spans="1:11" x14ac:dyDescent="0.2">
      <c r="B67" s="183" t="s">
        <v>373</v>
      </c>
      <c r="C67" s="184" t="s">
        <v>319</v>
      </c>
      <c r="D67" s="185" t="s">
        <v>684</v>
      </c>
      <c r="E67" s="191"/>
      <c r="F67" s="192">
        <f t="shared" si="3"/>
        <v>0</v>
      </c>
      <c r="G67" s="185"/>
      <c r="H67" s="188">
        <v>0</v>
      </c>
      <c r="I67" s="188">
        <v>36100</v>
      </c>
      <c r="J67" s="188">
        <v>0</v>
      </c>
      <c r="K67" s="188">
        <v>36100</v>
      </c>
    </row>
    <row r="68" spans="1:11" x14ac:dyDescent="0.2">
      <c r="A68" s="193" t="s">
        <v>85</v>
      </c>
      <c r="B68" s="194" t="s">
        <v>373</v>
      </c>
      <c r="C68" s="195"/>
      <c r="D68" s="196" t="s">
        <v>375</v>
      </c>
      <c r="E68" s="197">
        <v>14950</v>
      </c>
      <c r="F68" s="192">
        <f t="shared" si="3"/>
        <v>0</v>
      </c>
      <c r="G68" s="196"/>
      <c r="H68" s="198">
        <v>14950</v>
      </c>
      <c r="I68" s="198">
        <v>211470</v>
      </c>
      <c r="J68" s="198">
        <v>168240</v>
      </c>
      <c r="K68" s="198">
        <v>58180</v>
      </c>
    </row>
    <row r="69" spans="1:11" x14ac:dyDescent="0.2">
      <c r="B69" s="183" t="s">
        <v>376</v>
      </c>
      <c r="C69" s="184" t="s">
        <v>307</v>
      </c>
      <c r="D69" s="185" t="s">
        <v>377</v>
      </c>
      <c r="E69" s="191"/>
      <c r="F69" s="192">
        <f t="shared" si="3"/>
        <v>0</v>
      </c>
      <c r="G69" s="185"/>
      <c r="H69" s="188">
        <v>0</v>
      </c>
      <c r="I69" s="188">
        <v>130932039.15000001</v>
      </c>
      <c r="J69" s="188">
        <v>130932039.15000001</v>
      </c>
      <c r="K69" s="188">
        <v>0</v>
      </c>
    </row>
    <row r="70" spans="1:11" x14ac:dyDescent="0.2">
      <c r="B70" s="183" t="s">
        <v>376</v>
      </c>
      <c r="C70" s="184" t="s">
        <v>347</v>
      </c>
      <c r="D70" s="185" t="s">
        <v>685</v>
      </c>
      <c r="E70" s="191"/>
      <c r="F70" s="192">
        <f t="shared" si="3"/>
        <v>0</v>
      </c>
      <c r="G70" s="185"/>
      <c r="H70" s="188">
        <v>0</v>
      </c>
      <c r="I70" s="188">
        <v>30773</v>
      </c>
      <c r="J70" s="188">
        <v>30773</v>
      </c>
      <c r="K70" s="188">
        <v>0</v>
      </c>
    </row>
    <row r="71" spans="1:11" x14ac:dyDescent="0.2">
      <c r="A71" s="193" t="s">
        <v>85</v>
      </c>
      <c r="B71" s="194" t="s">
        <v>376</v>
      </c>
      <c r="C71" s="195"/>
      <c r="D71" s="196" t="s">
        <v>377</v>
      </c>
      <c r="E71" s="197"/>
      <c r="F71" s="192">
        <f t="shared" si="3"/>
        <v>0</v>
      </c>
      <c r="G71" s="196"/>
      <c r="H71" s="198">
        <v>0</v>
      </c>
      <c r="I71" s="198">
        <v>130962812.15000001</v>
      </c>
      <c r="J71" s="198">
        <v>130962812.15000001</v>
      </c>
      <c r="K71" s="198">
        <v>0</v>
      </c>
    </row>
    <row r="72" spans="1:11" x14ac:dyDescent="0.2">
      <c r="B72" s="183" t="s">
        <v>378</v>
      </c>
      <c r="C72" s="184" t="s">
        <v>307</v>
      </c>
      <c r="D72" s="185" t="s">
        <v>379</v>
      </c>
      <c r="E72" s="191">
        <v>1122687.43</v>
      </c>
      <c r="F72" s="192">
        <f t="shared" si="3"/>
        <v>0</v>
      </c>
      <c r="G72" s="185"/>
      <c r="H72" s="188">
        <v>1122687.43</v>
      </c>
      <c r="I72" s="188">
        <v>4000568489.6300001</v>
      </c>
      <c r="J72" s="188">
        <v>4000633574.04</v>
      </c>
      <c r="K72" s="188">
        <v>1057603.02</v>
      </c>
    </row>
    <row r="73" spans="1:11" x14ac:dyDescent="0.2">
      <c r="B73" s="183" t="s">
        <v>378</v>
      </c>
      <c r="C73" s="184" t="s">
        <v>380</v>
      </c>
      <c r="D73" s="185" t="s">
        <v>381</v>
      </c>
      <c r="E73" s="191">
        <v>2717.7</v>
      </c>
      <c r="F73" s="192">
        <f t="shared" si="3"/>
        <v>0</v>
      </c>
      <c r="G73" s="185"/>
      <c r="H73" s="188">
        <v>2717.7</v>
      </c>
      <c r="I73" s="188">
        <v>21.45</v>
      </c>
      <c r="J73" s="188">
        <v>2739.15</v>
      </c>
      <c r="K73" s="188">
        <v>0</v>
      </c>
    </row>
    <row r="74" spans="1:11" x14ac:dyDescent="0.2">
      <c r="B74" s="183" t="s">
        <v>378</v>
      </c>
      <c r="C74" s="184" t="s">
        <v>382</v>
      </c>
      <c r="D74" s="185" t="s">
        <v>383</v>
      </c>
      <c r="E74" s="191">
        <v>70429.06</v>
      </c>
      <c r="F74" s="192">
        <f t="shared" si="3"/>
        <v>0</v>
      </c>
      <c r="G74" s="185"/>
      <c r="H74" s="188">
        <v>70429.06</v>
      </c>
      <c r="I74" s="188">
        <v>4191774.9</v>
      </c>
      <c r="J74" s="188">
        <v>3988629.82</v>
      </c>
      <c r="K74" s="188">
        <v>273574.14</v>
      </c>
    </row>
    <row r="75" spans="1:11" x14ac:dyDescent="0.2">
      <c r="B75" s="183" t="s">
        <v>378</v>
      </c>
      <c r="C75" s="184" t="s">
        <v>384</v>
      </c>
      <c r="D75" s="185" t="s">
        <v>686</v>
      </c>
      <c r="E75" s="191">
        <v>331530.49</v>
      </c>
      <c r="F75" s="192">
        <f t="shared" si="3"/>
        <v>0</v>
      </c>
      <c r="G75" s="185"/>
      <c r="H75" s="188">
        <v>331530.49</v>
      </c>
      <c r="I75" s="188">
        <v>2132647.34</v>
      </c>
      <c r="J75" s="188">
        <v>1206423.5</v>
      </c>
      <c r="K75" s="188">
        <v>1257754.33</v>
      </c>
    </row>
    <row r="76" spans="1:11" x14ac:dyDescent="0.2">
      <c r="B76" s="183" t="s">
        <v>378</v>
      </c>
      <c r="C76" s="184" t="s">
        <v>385</v>
      </c>
      <c r="D76" s="185" t="s">
        <v>386</v>
      </c>
      <c r="E76" s="191">
        <v>99635.91</v>
      </c>
      <c r="F76" s="192">
        <f t="shared" si="3"/>
        <v>0</v>
      </c>
      <c r="G76" s="185"/>
      <c r="H76" s="188">
        <v>99635.91</v>
      </c>
      <c r="I76" s="188">
        <v>289839.06</v>
      </c>
      <c r="J76" s="188">
        <v>10107.5</v>
      </c>
      <c r="K76" s="188">
        <v>379367.47</v>
      </c>
    </row>
    <row r="77" spans="1:11" x14ac:dyDescent="0.2">
      <c r="B77" s="183" t="s">
        <v>378</v>
      </c>
      <c r="C77" s="184" t="s">
        <v>387</v>
      </c>
      <c r="D77" s="185" t="s">
        <v>388</v>
      </c>
      <c r="E77" s="191">
        <v>575979.05000000005</v>
      </c>
      <c r="F77" s="192">
        <f t="shared" si="3"/>
        <v>0</v>
      </c>
      <c r="G77" s="185"/>
      <c r="H77" s="188">
        <v>575979.05000000005</v>
      </c>
      <c r="I77" s="188">
        <v>1276236.68</v>
      </c>
      <c r="J77" s="188">
        <v>1817646.28</v>
      </c>
      <c r="K77" s="188">
        <v>34569.449999999997</v>
      </c>
    </row>
    <row r="78" spans="1:11" x14ac:dyDescent="0.2">
      <c r="B78" s="183" t="s">
        <v>378</v>
      </c>
      <c r="C78" s="184" t="s">
        <v>389</v>
      </c>
      <c r="D78" s="185" t="s">
        <v>390</v>
      </c>
      <c r="E78" s="191">
        <v>145839.20000000001</v>
      </c>
      <c r="F78" s="192">
        <f t="shared" si="3"/>
        <v>0</v>
      </c>
      <c r="G78" s="185"/>
      <c r="H78" s="188">
        <v>145839.20000000001</v>
      </c>
      <c r="I78" s="188">
        <v>412307.69</v>
      </c>
      <c r="J78" s="188">
        <v>534640.02</v>
      </c>
      <c r="K78" s="188">
        <v>23506.87</v>
      </c>
    </row>
    <row r="79" spans="1:11" x14ac:dyDescent="0.2">
      <c r="B79" s="183" t="s">
        <v>378</v>
      </c>
      <c r="C79" s="184" t="s">
        <v>391</v>
      </c>
      <c r="D79" s="185" t="s">
        <v>392</v>
      </c>
      <c r="E79" s="191">
        <v>45107.93</v>
      </c>
      <c r="F79" s="192">
        <f t="shared" si="3"/>
        <v>0</v>
      </c>
      <c r="G79" s="185"/>
      <c r="H79" s="188">
        <v>45107.93</v>
      </c>
      <c r="I79" s="188">
        <v>57281.599999999999</v>
      </c>
      <c r="J79" s="188">
        <v>92524.94</v>
      </c>
      <c r="K79" s="188">
        <v>9864.59</v>
      </c>
    </row>
    <row r="80" spans="1:11" x14ac:dyDescent="0.2">
      <c r="B80" s="183" t="s">
        <v>378</v>
      </c>
      <c r="C80" s="184" t="s">
        <v>592</v>
      </c>
      <c r="D80" s="185" t="s">
        <v>593</v>
      </c>
      <c r="E80" s="191">
        <v>3884.99</v>
      </c>
      <c r="F80" s="192">
        <f t="shared" si="3"/>
        <v>0</v>
      </c>
      <c r="G80" s="185"/>
      <c r="H80" s="188">
        <v>3884.99</v>
      </c>
      <c r="I80" s="188">
        <v>28856.32</v>
      </c>
      <c r="J80" s="188">
        <v>27000.1</v>
      </c>
      <c r="K80" s="188">
        <v>5741.21</v>
      </c>
    </row>
    <row r="81" spans="1:14" x14ac:dyDescent="0.2">
      <c r="B81" s="183" t="s">
        <v>378</v>
      </c>
      <c r="C81" s="184" t="s">
        <v>594</v>
      </c>
      <c r="D81" s="185" t="s">
        <v>595</v>
      </c>
      <c r="E81" s="191">
        <v>26596.94</v>
      </c>
      <c r="F81" s="192">
        <f t="shared" si="3"/>
        <v>0</v>
      </c>
      <c r="G81" s="185"/>
      <c r="H81" s="188">
        <v>26596.94</v>
      </c>
      <c r="I81" s="188">
        <v>80215.5</v>
      </c>
      <c r="J81" s="188">
        <v>98177.31</v>
      </c>
      <c r="K81" s="188">
        <v>8635.1299999999992</v>
      </c>
    </row>
    <row r="82" spans="1:14" x14ac:dyDescent="0.2">
      <c r="B82" s="183" t="s">
        <v>378</v>
      </c>
      <c r="C82" s="184" t="s">
        <v>398</v>
      </c>
      <c r="D82" s="185" t="s">
        <v>596</v>
      </c>
      <c r="E82" s="191">
        <v>67910.59</v>
      </c>
      <c r="F82" s="192">
        <f t="shared" si="3"/>
        <v>0</v>
      </c>
      <c r="G82" s="185"/>
      <c r="H82" s="188">
        <v>67910.59</v>
      </c>
      <c r="I82" s="188">
        <v>179689.78</v>
      </c>
      <c r="J82" s="188">
        <v>225505.55</v>
      </c>
      <c r="K82" s="188">
        <v>22094.82</v>
      </c>
    </row>
    <row r="83" spans="1:14" x14ac:dyDescent="0.2">
      <c r="B83" s="183" t="s">
        <v>378</v>
      </c>
      <c r="C83" s="184" t="s">
        <v>597</v>
      </c>
      <c r="D83" s="185" t="s">
        <v>598</v>
      </c>
      <c r="E83" s="191">
        <v>7612.65</v>
      </c>
      <c r="F83" s="192">
        <f t="shared" si="3"/>
        <v>0</v>
      </c>
      <c r="G83" s="185"/>
      <c r="H83" s="188">
        <v>7612.65</v>
      </c>
      <c r="I83" s="188">
        <v>52946.36</v>
      </c>
      <c r="J83" s="188">
        <v>42278.33</v>
      </c>
      <c r="K83" s="188">
        <v>18280.68</v>
      </c>
    </row>
    <row r="84" spans="1:14" x14ac:dyDescent="0.2">
      <c r="B84" s="183" t="s">
        <v>378</v>
      </c>
      <c r="C84" s="184" t="s">
        <v>599</v>
      </c>
      <c r="D84" s="185" t="s">
        <v>600</v>
      </c>
      <c r="E84" s="191">
        <v>1635.46</v>
      </c>
      <c r="F84" s="192">
        <f t="shared" si="3"/>
        <v>0</v>
      </c>
      <c r="G84" s="185"/>
      <c r="H84" s="188">
        <v>1635.46</v>
      </c>
      <c r="I84" s="188">
        <v>0.1</v>
      </c>
      <c r="J84" s="188">
        <v>1420</v>
      </c>
      <c r="K84" s="188">
        <v>215.56</v>
      </c>
    </row>
    <row r="85" spans="1:14" x14ac:dyDescent="0.2">
      <c r="B85" s="183" t="s">
        <v>378</v>
      </c>
      <c r="C85" s="184" t="s">
        <v>399</v>
      </c>
      <c r="D85" s="185" t="s">
        <v>601</v>
      </c>
      <c r="E85" s="191">
        <v>30000091.670000002</v>
      </c>
      <c r="F85" s="192">
        <f t="shared" si="3"/>
        <v>0</v>
      </c>
      <c r="G85" s="185"/>
      <c r="H85" s="188">
        <v>30000091.670000002</v>
      </c>
      <c r="I85" s="188">
        <v>35372021.039999999</v>
      </c>
      <c r="J85" s="188">
        <v>65320000</v>
      </c>
      <c r="K85" s="188">
        <v>52112.71</v>
      </c>
    </row>
    <row r="86" spans="1:14" x14ac:dyDescent="0.2">
      <c r="A86" s="193" t="s">
        <v>85</v>
      </c>
      <c r="B86" s="194" t="s">
        <v>378</v>
      </c>
      <c r="C86" s="195"/>
      <c r="D86" s="196" t="s">
        <v>393</v>
      </c>
      <c r="E86" s="197">
        <v>32501659.07</v>
      </c>
      <c r="F86" s="192">
        <f t="shared" si="3"/>
        <v>0</v>
      </c>
      <c r="G86" s="196"/>
      <c r="H86" s="198">
        <v>32501659.07</v>
      </c>
      <c r="I86" s="198">
        <v>4044642327.4499998</v>
      </c>
      <c r="J86" s="198">
        <v>4074000666.54</v>
      </c>
      <c r="K86" s="198">
        <v>3143319.98</v>
      </c>
    </row>
    <row r="87" spans="1:14" ht="12.75" x14ac:dyDescent="0.2">
      <c r="B87" s="183" t="s">
        <v>394</v>
      </c>
      <c r="C87" s="184" t="s">
        <v>307</v>
      </c>
      <c r="D87" s="185" t="s">
        <v>687</v>
      </c>
      <c r="E87" s="191">
        <v>485581.5</v>
      </c>
      <c r="F87" s="192">
        <f t="shared" si="3"/>
        <v>0</v>
      </c>
      <c r="G87" s="185"/>
      <c r="H87" s="188">
        <v>485581.5</v>
      </c>
      <c r="I87" s="188">
        <v>0</v>
      </c>
      <c r="J87" s="188">
        <v>485581.5</v>
      </c>
      <c r="K87" s="188">
        <v>0</v>
      </c>
      <c r="L87" s="188">
        <f>E89+E90+E91+E116</f>
        <v>966389.5</v>
      </c>
      <c r="M87" s="188">
        <f>K89+K100</f>
        <v>1009848</v>
      </c>
      <c r="N87" s="119" t="s">
        <v>790</v>
      </c>
    </row>
    <row r="88" spans="1:14" ht="12.75" x14ac:dyDescent="0.2">
      <c r="B88" s="183" t="s">
        <v>394</v>
      </c>
      <c r="C88" s="184" t="s">
        <v>380</v>
      </c>
      <c r="D88" s="185" t="s">
        <v>688</v>
      </c>
      <c r="E88" s="191">
        <v>234065.5</v>
      </c>
      <c r="F88" s="192">
        <f t="shared" si="3"/>
        <v>0</v>
      </c>
      <c r="G88" s="185"/>
      <c r="H88" s="188">
        <v>234065.5</v>
      </c>
      <c r="I88" s="188">
        <v>0</v>
      </c>
      <c r="J88" s="188">
        <v>234065.5</v>
      </c>
      <c r="K88" s="188">
        <v>0</v>
      </c>
      <c r="L88" s="188">
        <f>E87+E88+E92+E93+E94</f>
        <v>949458.5</v>
      </c>
      <c r="M88" s="188">
        <f>K95+K96+K97+K98+K101+K103+K105</f>
        <v>1159253</v>
      </c>
      <c r="N88" s="119" t="s">
        <v>791</v>
      </c>
    </row>
    <row r="89" spans="1:14" x14ac:dyDescent="0.2">
      <c r="B89" s="183" t="s">
        <v>394</v>
      </c>
      <c r="C89" s="184" t="s">
        <v>385</v>
      </c>
      <c r="D89" s="185" t="s">
        <v>689</v>
      </c>
      <c r="E89" s="191">
        <v>198407.5</v>
      </c>
      <c r="F89" s="192">
        <f t="shared" si="3"/>
        <v>0</v>
      </c>
      <c r="G89" s="185"/>
      <c r="H89" s="188">
        <v>198407.5</v>
      </c>
      <c r="I89" s="188">
        <v>2469108</v>
      </c>
      <c r="J89" s="188">
        <v>2504276.5</v>
      </c>
      <c r="K89" s="203">
        <v>163239</v>
      </c>
    </row>
    <row r="90" spans="1:14" x14ac:dyDescent="0.2">
      <c r="B90" s="183" t="s">
        <v>394</v>
      </c>
      <c r="C90" s="184" t="s">
        <v>387</v>
      </c>
      <c r="D90" s="185" t="s">
        <v>690</v>
      </c>
      <c r="E90" s="191">
        <v>760992</v>
      </c>
      <c r="F90" s="192">
        <f t="shared" si="3"/>
        <v>0</v>
      </c>
      <c r="G90" s="185"/>
      <c r="H90" s="188">
        <v>760992</v>
      </c>
      <c r="I90" s="188">
        <v>0</v>
      </c>
      <c r="J90" s="188">
        <v>760992</v>
      </c>
      <c r="K90" s="188">
        <v>0</v>
      </c>
    </row>
    <row r="91" spans="1:14" x14ac:dyDescent="0.2">
      <c r="B91" s="183" t="s">
        <v>394</v>
      </c>
      <c r="C91" s="184" t="s">
        <v>398</v>
      </c>
      <c r="D91" s="185" t="s">
        <v>691</v>
      </c>
      <c r="E91" s="191">
        <v>10198</v>
      </c>
      <c r="F91" s="192">
        <f t="shared" si="3"/>
        <v>0</v>
      </c>
      <c r="G91" s="185"/>
      <c r="H91" s="188">
        <v>10198</v>
      </c>
      <c r="I91" s="188">
        <v>0</v>
      </c>
      <c r="J91" s="188">
        <v>10198</v>
      </c>
      <c r="K91" s="188">
        <v>0</v>
      </c>
    </row>
    <row r="92" spans="1:14" x14ac:dyDescent="0.2">
      <c r="B92" s="183" t="s">
        <v>394</v>
      </c>
      <c r="C92" s="184" t="s">
        <v>399</v>
      </c>
      <c r="D92" s="185" t="s">
        <v>692</v>
      </c>
      <c r="E92" s="191">
        <v>79890</v>
      </c>
      <c r="F92" s="192">
        <f t="shared" si="3"/>
        <v>0</v>
      </c>
      <c r="G92" s="185"/>
      <c r="H92" s="188">
        <v>79890</v>
      </c>
      <c r="I92" s="188">
        <v>0</v>
      </c>
      <c r="J92" s="188">
        <v>79890</v>
      </c>
      <c r="K92" s="188">
        <v>0</v>
      </c>
    </row>
    <row r="93" spans="1:14" x14ac:dyDescent="0.2">
      <c r="B93" s="183" t="s">
        <v>394</v>
      </c>
      <c r="C93" s="184" t="s">
        <v>602</v>
      </c>
      <c r="D93" s="185" t="s">
        <v>693</v>
      </c>
      <c r="E93" s="191">
        <v>500</v>
      </c>
      <c r="F93" s="192">
        <f t="shared" si="3"/>
        <v>0</v>
      </c>
      <c r="G93" s="185"/>
      <c r="H93" s="188">
        <v>500</v>
      </c>
      <c r="I93" s="188">
        <v>0</v>
      </c>
      <c r="J93" s="188">
        <v>500</v>
      </c>
      <c r="K93" s="188">
        <v>0</v>
      </c>
    </row>
    <row r="94" spans="1:14" x14ac:dyDescent="0.2">
      <c r="B94" s="183" t="s">
        <v>394</v>
      </c>
      <c r="C94" s="184" t="s">
        <v>319</v>
      </c>
      <c r="D94" s="185" t="s">
        <v>798</v>
      </c>
      <c r="E94" s="191">
        <v>149421.5</v>
      </c>
      <c r="F94" s="192">
        <f t="shared" si="3"/>
        <v>0</v>
      </c>
      <c r="G94" s="185"/>
      <c r="H94" s="188">
        <v>149421.5</v>
      </c>
      <c r="I94" s="188">
        <v>0</v>
      </c>
      <c r="J94" s="188">
        <v>149421.5</v>
      </c>
      <c r="K94" s="188">
        <v>0</v>
      </c>
    </row>
    <row r="95" spans="1:14" x14ac:dyDescent="0.2">
      <c r="B95" s="183" t="s">
        <v>394</v>
      </c>
      <c r="C95" s="184" t="s">
        <v>347</v>
      </c>
      <c r="D95" s="185" t="s">
        <v>395</v>
      </c>
      <c r="E95" s="191"/>
      <c r="F95" s="192">
        <f t="shared" si="3"/>
        <v>0</v>
      </c>
      <c r="G95" s="185"/>
      <c r="H95" s="188">
        <v>0</v>
      </c>
      <c r="I95" s="188">
        <v>18370949</v>
      </c>
      <c r="J95" s="188">
        <v>18030290</v>
      </c>
      <c r="K95" s="203">
        <v>340659</v>
      </c>
      <c r="L95" s="188">
        <f>E87+E94</f>
        <v>635003</v>
      </c>
      <c r="M95" s="205">
        <f>K95+K96</f>
        <v>540352</v>
      </c>
      <c r="N95" s="190" t="s">
        <v>14</v>
      </c>
    </row>
    <row r="96" spans="1:14" x14ac:dyDescent="0.2">
      <c r="B96" s="183" t="s">
        <v>394</v>
      </c>
      <c r="C96" s="184" t="s">
        <v>394</v>
      </c>
      <c r="D96" s="185" t="s">
        <v>694</v>
      </c>
      <c r="E96" s="191"/>
      <c r="F96" s="192">
        <f t="shared" si="3"/>
        <v>0</v>
      </c>
      <c r="G96" s="185"/>
      <c r="H96" s="188">
        <v>0</v>
      </c>
      <c r="I96" s="188">
        <v>7005383.5</v>
      </c>
      <c r="J96" s="188">
        <v>6805690.5</v>
      </c>
      <c r="K96" s="203">
        <v>199693</v>
      </c>
    </row>
    <row r="97" spans="1:14" x14ac:dyDescent="0.2">
      <c r="B97" s="183" t="s">
        <v>394</v>
      </c>
      <c r="C97" s="184" t="s">
        <v>947</v>
      </c>
      <c r="D97" s="185" t="s">
        <v>396</v>
      </c>
      <c r="E97" s="191"/>
      <c r="F97" s="192">
        <f t="shared" si="3"/>
        <v>0</v>
      </c>
      <c r="G97" s="185"/>
      <c r="H97" s="188">
        <v>0</v>
      </c>
      <c r="I97" s="188">
        <v>10869584.5</v>
      </c>
      <c r="J97" s="188">
        <v>10530496.5</v>
      </c>
      <c r="K97" s="203">
        <v>339088</v>
      </c>
    </row>
    <row r="98" spans="1:14" x14ac:dyDescent="0.2">
      <c r="B98" s="183" t="s">
        <v>394</v>
      </c>
      <c r="C98" s="184" t="s">
        <v>336</v>
      </c>
      <c r="D98" s="185" t="s">
        <v>695</v>
      </c>
      <c r="E98" s="191"/>
      <c r="F98" s="192">
        <f t="shared" si="3"/>
        <v>0</v>
      </c>
      <c r="G98" s="185"/>
      <c r="H98" s="188">
        <v>0</v>
      </c>
      <c r="I98" s="188">
        <v>3219066</v>
      </c>
      <c r="J98" s="188">
        <v>3105917</v>
      </c>
      <c r="K98" s="188">
        <v>113149</v>
      </c>
    </row>
    <row r="99" spans="1:14" x14ac:dyDescent="0.2">
      <c r="B99" s="183" t="s">
        <v>394</v>
      </c>
      <c r="C99" s="184" t="s">
        <v>959</v>
      </c>
      <c r="D99" s="185" t="s">
        <v>696</v>
      </c>
      <c r="E99" s="191"/>
      <c r="F99" s="192">
        <f t="shared" si="3"/>
        <v>0</v>
      </c>
      <c r="G99" s="185"/>
      <c r="H99" s="188">
        <v>0</v>
      </c>
      <c r="I99" s="188">
        <v>4239905.9400000004</v>
      </c>
      <c r="J99" s="188">
        <v>4239905.9400000004</v>
      </c>
      <c r="K99" s="188">
        <v>0</v>
      </c>
    </row>
    <row r="100" spans="1:14" x14ac:dyDescent="0.2">
      <c r="B100" s="183" t="s">
        <v>394</v>
      </c>
      <c r="C100" s="184" t="s">
        <v>822</v>
      </c>
      <c r="D100" s="185" t="s">
        <v>397</v>
      </c>
      <c r="E100" s="191"/>
      <c r="F100" s="192">
        <f t="shared" si="3"/>
        <v>0</v>
      </c>
      <c r="G100" s="185"/>
      <c r="H100" s="188">
        <v>0</v>
      </c>
      <c r="I100" s="188">
        <v>1308631</v>
      </c>
      <c r="J100" s="188">
        <v>462022</v>
      </c>
      <c r="K100" s="188">
        <v>846609</v>
      </c>
    </row>
    <row r="101" spans="1:14" x14ac:dyDescent="0.2">
      <c r="B101" s="183" t="s">
        <v>394</v>
      </c>
      <c r="C101" s="184" t="s">
        <v>859</v>
      </c>
      <c r="D101" s="185" t="s">
        <v>697</v>
      </c>
      <c r="E101" s="191"/>
      <c r="F101" s="192">
        <f t="shared" si="3"/>
        <v>0</v>
      </c>
      <c r="G101" s="185"/>
      <c r="H101" s="188">
        <v>0</v>
      </c>
      <c r="I101" s="188">
        <v>590004</v>
      </c>
      <c r="J101" s="188">
        <v>430690</v>
      </c>
      <c r="K101" s="188">
        <v>159314</v>
      </c>
    </row>
    <row r="102" spans="1:14" x14ac:dyDescent="0.2">
      <c r="B102" s="183" t="s">
        <v>394</v>
      </c>
      <c r="C102" s="184" t="s">
        <v>698</v>
      </c>
      <c r="D102" s="185" t="s">
        <v>699</v>
      </c>
      <c r="E102" s="191"/>
      <c r="F102" s="192">
        <f t="shared" si="3"/>
        <v>0</v>
      </c>
      <c r="G102" s="185"/>
      <c r="H102" s="188">
        <v>0</v>
      </c>
      <c r="I102" s="188">
        <v>70000</v>
      </c>
      <c r="J102" s="188">
        <v>80500</v>
      </c>
      <c r="K102" s="285">
        <v>-10500</v>
      </c>
      <c r="L102" s="189">
        <f>K102</f>
        <v>-10500</v>
      </c>
      <c r="M102" s="204" t="s">
        <v>700</v>
      </c>
      <c r="N102" s="200">
        <f>K102+K104+K117</f>
        <v>-22433</v>
      </c>
    </row>
    <row r="103" spans="1:14" x14ac:dyDescent="0.2">
      <c r="B103" s="183" t="s">
        <v>394</v>
      </c>
      <c r="C103" s="184" t="s">
        <v>337</v>
      </c>
      <c r="D103" s="185" t="s">
        <v>701</v>
      </c>
      <c r="E103" s="191"/>
      <c r="F103" s="192">
        <f t="shared" si="3"/>
        <v>0</v>
      </c>
      <c r="G103" s="185"/>
      <c r="H103" s="188">
        <v>0</v>
      </c>
      <c r="I103" s="188">
        <v>27450</v>
      </c>
      <c r="J103" s="188">
        <v>24100</v>
      </c>
      <c r="K103" s="188">
        <v>3350</v>
      </c>
    </row>
    <row r="104" spans="1:14" x14ac:dyDescent="0.2">
      <c r="B104" s="183" t="s">
        <v>394</v>
      </c>
      <c r="C104" s="184" t="s">
        <v>840</v>
      </c>
      <c r="D104" s="185" t="s">
        <v>702</v>
      </c>
      <c r="E104" s="191"/>
      <c r="F104" s="192">
        <f t="shared" si="3"/>
        <v>0</v>
      </c>
      <c r="G104" s="185"/>
      <c r="H104" s="188">
        <v>0</v>
      </c>
      <c r="I104" s="188">
        <v>254200</v>
      </c>
      <c r="J104" s="188">
        <v>264800</v>
      </c>
      <c r="K104" s="285">
        <v>-10600</v>
      </c>
      <c r="L104" s="189">
        <f>K104</f>
        <v>-10600</v>
      </c>
      <c r="M104" s="204" t="s">
        <v>700</v>
      </c>
    </row>
    <row r="105" spans="1:14" x14ac:dyDescent="0.2">
      <c r="B105" s="183" t="s">
        <v>394</v>
      </c>
      <c r="C105" s="184" t="s">
        <v>893</v>
      </c>
      <c r="D105" s="185" t="s">
        <v>603</v>
      </c>
      <c r="E105" s="191"/>
      <c r="F105" s="192">
        <f t="shared" si="3"/>
        <v>0</v>
      </c>
      <c r="G105" s="185"/>
      <c r="H105" s="188">
        <v>0</v>
      </c>
      <c r="I105" s="188">
        <v>40100</v>
      </c>
      <c r="J105" s="188">
        <v>36100</v>
      </c>
      <c r="K105" s="188">
        <v>4000</v>
      </c>
    </row>
    <row r="106" spans="1:14" x14ac:dyDescent="0.2">
      <c r="A106" s="193" t="s">
        <v>85</v>
      </c>
      <c r="B106" s="194" t="s">
        <v>394</v>
      </c>
      <c r="C106" s="195"/>
      <c r="D106" s="196" t="s">
        <v>799</v>
      </c>
      <c r="E106" s="197">
        <v>1919056</v>
      </c>
      <c r="F106" s="192">
        <f t="shared" si="3"/>
        <v>0</v>
      </c>
      <c r="G106" s="196"/>
      <c r="H106" s="198">
        <v>1919056</v>
      </c>
      <c r="I106" s="198">
        <v>48464381.939999998</v>
      </c>
      <c r="J106" s="198">
        <v>48235436.939999998</v>
      </c>
      <c r="K106" s="198">
        <v>2148001</v>
      </c>
    </row>
    <row r="107" spans="1:14" x14ac:dyDescent="0.2">
      <c r="B107" s="183" t="s">
        <v>800</v>
      </c>
      <c r="C107" s="184" t="s">
        <v>307</v>
      </c>
      <c r="D107" s="185" t="s">
        <v>801</v>
      </c>
      <c r="E107" s="191"/>
      <c r="F107" s="192">
        <f t="shared" si="3"/>
        <v>0</v>
      </c>
      <c r="G107" s="185"/>
      <c r="H107" s="188">
        <v>0</v>
      </c>
      <c r="I107" s="188">
        <v>504022.42</v>
      </c>
      <c r="J107" s="188">
        <v>504022.42</v>
      </c>
      <c r="K107" s="188">
        <v>0</v>
      </c>
    </row>
    <row r="108" spans="1:14" x14ac:dyDescent="0.2">
      <c r="A108" s="193" t="s">
        <v>85</v>
      </c>
      <c r="B108" s="194" t="s">
        <v>800</v>
      </c>
      <c r="C108" s="195"/>
      <c r="D108" s="196" t="s">
        <v>802</v>
      </c>
      <c r="E108" s="197"/>
      <c r="F108" s="192">
        <f t="shared" si="3"/>
        <v>0</v>
      </c>
      <c r="G108" s="196"/>
      <c r="H108" s="198">
        <v>0</v>
      </c>
      <c r="I108" s="198">
        <v>504022.42</v>
      </c>
      <c r="J108" s="198">
        <v>504022.42</v>
      </c>
      <c r="K108" s="198">
        <v>0</v>
      </c>
    </row>
    <row r="109" spans="1:14" ht="12.75" x14ac:dyDescent="0.2">
      <c r="B109" s="183" t="s">
        <v>803</v>
      </c>
      <c r="C109" s="184" t="s">
        <v>307</v>
      </c>
      <c r="D109" s="185" t="s">
        <v>804</v>
      </c>
      <c r="E109" s="191">
        <v>688705</v>
      </c>
      <c r="F109" s="192">
        <f t="shared" si="3"/>
        <v>0</v>
      </c>
      <c r="G109" s="185"/>
      <c r="H109" s="188">
        <v>688705</v>
      </c>
      <c r="I109" s="188">
        <v>653433.1</v>
      </c>
      <c r="J109" s="188">
        <v>1271838.1000000001</v>
      </c>
      <c r="K109" s="188">
        <v>70300</v>
      </c>
      <c r="L109" s="188">
        <f>E109+E110</f>
        <v>738705</v>
      </c>
      <c r="M109" s="188">
        <f>K109+K110+K153</f>
        <v>123015</v>
      </c>
      <c r="N109" s="119" t="s">
        <v>792</v>
      </c>
    </row>
    <row r="110" spans="1:14" x14ac:dyDescent="0.2">
      <c r="B110" s="183" t="s">
        <v>803</v>
      </c>
      <c r="C110" s="184" t="s">
        <v>319</v>
      </c>
      <c r="D110" s="185" t="s">
        <v>805</v>
      </c>
      <c r="E110" s="191">
        <v>50000</v>
      </c>
      <c r="F110" s="192">
        <f t="shared" si="3"/>
        <v>0</v>
      </c>
      <c r="G110" s="185"/>
      <c r="H110" s="188">
        <v>50000</v>
      </c>
      <c r="I110" s="188">
        <v>0</v>
      </c>
      <c r="J110" s="188">
        <v>0</v>
      </c>
      <c r="K110" s="188">
        <v>50000</v>
      </c>
    </row>
    <row r="111" spans="1:14" x14ac:dyDescent="0.2">
      <c r="B111" s="183" t="s">
        <v>803</v>
      </c>
      <c r="C111" s="184" t="s">
        <v>347</v>
      </c>
      <c r="D111" s="185" t="s">
        <v>806</v>
      </c>
      <c r="E111" s="191">
        <v>300000</v>
      </c>
      <c r="F111" s="192">
        <f t="shared" si="3"/>
        <v>0</v>
      </c>
      <c r="G111" s="185"/>
      <c r="H111" s="188">
        <v>300000</v>
      </c>
      <c r="I111" s="188">
        <v>1200000</v>
      </c>
      <c r="J111" s="188">
        <v>1200000</v>
      </c>
      <c r="K111" s="188">
        <v>300000</v>
      </c>
    </row>
    <row r="112" spans="1:14" x14ac:dyDescent="0.2">
      <c r="A112" s="193" t="s">
        <v>85</v>
      </c>
      <c r="B112" s="194" t="s">
        <v>803</v>
      </c>
      <c r="C112" s="195"/>
      <c r="D112" s="196" t="s">
        <v>804</v>
      </c>
      <c r="E112" s="197">
        <v>1038705</v>
      </c>
      <c r="F112" s="192">
        <f t="shared" si="3"/>
        <v>0</v>
      </c>
      <c r="G112" s="196"/>
      <c r="H112" s="198">
        <v>1038705</v>
      </c>
      <c r="I112" s="198">
        <v>1853433.1</v>
      </c>
      <c r="J112" s="198">
        <v>2471838.1</v>
      </c>
      <c r="K112" s="198">
        <v>420300</v>
      </c>
    </row>
    <row r="113" spans="1:11" x14ac:dyDescent="0.2">
      <c r="B113" s="183" t="s">
        <v>604</v>
      </c>
      <c r="C113" s="184" t="s">
        <v>319</v>
      </c>
      <c r="D113" s="185" t="s">
        <v>116</v>
      </c>
      <c r="E113" s="191"/>
      <c r="F113" s="192">
        <f t="shared" si="3"/>
        <v>0</v>
      </c>
      <c r="G113" s="185"/>
      <c r="H113" s="188">
        <v>0</v>
      </c>
      <c r="I113" s="188">
        <v>2005426.32</v>
      </c>
      <c r="J113" s="188">
        <v>2005426.32</v>
      </c>
      <c r="K113" s="188">
        <v>0</v>
      </c>
    </row>
    <row r="114" spans="1:11" x14ac:dyDescent="0.2">
      <c r="A114" s="193" t="s">
        <v>85</v>
      </c>
      <c r="B114" s="194" t="s">
        <v>604</v>
      </c>
      <c r="C114" s="195"/>
      <c r="D114" s="196" t="s">
        <v>116</v>
      </c>
      <c r="E114" s="197"/>
      <c r="F114" s="192">
        <f t="shared" si="3"/>
        <v>0</v>
      </c>
      <c r="G114" s="196"/>
      <c r="H114" s="198">
        <v>0</v>
      </c>
      <c r="I114" s="198">
        <v>2005426.32</v>
      </c>
      <c r="J114" s="198">
        <v>2005426.32</v>
      </c>
      <c r="K114" s="198">
        <v>0</v>
      </c>
    </row>
    <row r="115" spans="1:11" x14ac:dyDescent="0.2">
      <c r="B115" s="183" t="s">
        <v>605</v>
      </c>
      <c r="C115" s="184" t="s">
        <v>398</v>
      </c>
      <c r="D115" s="185" t="s">
        <v>606</v>
      </c>
      <c r="E115" s="191">
        <v>-3208</v>
      </c>
      <c r="F115" s="192">
        <f t="shared" si="3"/>
        <v>0</v>
      </c>
      <c r="G115" s="185"/>
      <c r="H115" s="188">
        <v>-3208</v>
      </c>
      <c r="I115" s="188">
        <v>10198</v>
      </c>
      <c r="J115" s="188">
        <v>6990</v>
      </c>
      <c r="K115" s="188">
        <v>0</v>
      </c>
    </row>
    <row r="116" spans="1:11" x14ac:dyDescent="0.2">
      <c r="A116" s="193" t="s">
        <v>85</v>
      </c>
      <c r="B116" s="194" t="s">
        <v>605</v>
      </c>
      <c r="C116" s="195"/>
      <c r="D116" s="196" t="s">
        <v>607</v>
      </c>
      <c r="E116" s="197">
        <v>-3208</v>
      </c>
      <c r="F116" s="192">
        <f t="shared" si="3"/>
        <v>0</v>
      </c>
      <c r="G116" s="196"/>
      <c r="H116" s="198">
        <v>-3208</v>
      </c>
      <c r="I116" s="198">
        <v>10198</v>
      </c>
      <c r="J116" s="198">
        <v>6990</v>
      </c>
      <c r="K116" s="198">
        <v>0</v>
      </c>
    </row>
    <row r="117" spans="1:11" x14ac:dyDescent="0.2">
      <c r="B117" s="183" t="s">
        <v>807</v>
      </c>
      <c r="C117" s="184" t="s">
        <v>307</v>
      </c>
      <c r="D117" s="185" t="s">
        <v>808</v>
      </c>
      <c r="E117" s="191">
        <v>-50</v>
      </c>
      <c r="F117" s="192">
        <f t="shared" si="3"/>
        <v>0</v>
      </c>
      <c r="G117" s="185"/>
      <c r="H117" s="188">
        <v>-50</v>
      </c>
      <c r="I117" s="188">
        <v>3108872.32</v>
      </c>
      <c r="J117" s="188">
        <v>3110155.32</v>
      </c>
      <c r="K117" s="188">
        <v>-1333</v>
      </c>
    </row>
    <row r="118" spans="1:11" x14ac:dyDescent="0.2">
      <c r="B118" s="183" t="s">
        <v>807</v>
      </c>
      <c r="C118" s="184" t="s">
        <v>380</v>
      </c>
      <c r="D118" s="185" t="s">
        <v>809</v>
      </c>
      <c r="E118" s="191"/>
      <c r="F118" s="192">
        <f t="shared" si="3"/>
        <v>0</v>
      </c>
      <c r="G118" s="185"/>
      <c r="H118" s="188">
        <v>0</v>
      </c>
      <c r="I118" s="188">
        <v>716396.16</v>
      </c>
      <c r="J118" s="188">
        <v>716396.16</v>
      </c>
      <c r="K118" s="188">
        <v>0</v>
      </c>
    </row>
    <row r="119" spans="1:11" x14ac:dyDescent="0.2">
      <c r="A119" s="193" t="s">
        <v>85</v>
      </c>
      <c r="B119" s="194" t="s">
        <v>807</v>
      </c>
      <c r="C119" s="195"/>
      <c r="D119" s="196" t="s">
        <v>810</v>
      </c>
      <c r="E119" s="197">
        <v>-50</v>
      </c>
      <c r="F119" s="192">
        <f t="shared" si="3"/>
        <v>0</v>
      </c>
      <c r="G119" s="196"/>
      <c r="H119" s="198">
        <v>-50</v>
      </c>
      <c r="I119" s="198">
        <v>3825268.48</v>
      </c>
      <c r="J119" s="198">
        <v>3826551.48</v>
      </c>
      <c r="K119" s="198">
        <v>-1333</v>
      </c>
    </row>
    <row r="120" spans="1:11" x14ac:dyDescent="0.2">
      <c r="B120" s="183" t="s">
        <v>811</v>
      </c>
      <c r="C120" s="184" t="s">
        <v>307</v>
      </c>
      <c r="D120" s="185" t="s">
        <v>703</v>
      </c>
      <c r="E120" s="191">
        <v>-677290.98</v>
      </c>
      <c r="F120" s="192">
        <f t="shared" si="3"/>
        <v>0</v>
      </c>
      <c r="G120" s="185"/>
      <c r="H120" s="188">
        <v>-677290.98</v>
      </c>
      <c r="I120" s="188">
        <v>4738668.72</v>
      </c>
      <c r="J120" s="188">
        <v>4279375.76</v>
      </c>
      <c r="K120" s="188">
        <v>-217998.02</v>
      </c>
    </row>
    <row r="121" spans="1:11" x14ac:dyDescent="0.2">
      <c r="B121" s="183" t="s">
        <v>811</v>
      </c>
      <c r="C121" s="184" t="s">
        <v>384</v>
      </c>
      <c r="D121" s="185" t="s">
        <v>812</v>
      </c>
      <c r="E121" s="191">
        <v>-8502</v>
      </c>
      <c r="F121" s="192">
        <f t="shared" si="3"/>
        <v>0</v>
      </c>
      <c r="G121" s="185"/>
      <c r="H121" s="188">
        <v>-8502</v>
      </c>
      <c r="I121" s="188">
        <v>154852</v>
      </c>
      <c r="J121" s="188">
        <v>187700</v>
      </c>
      <c r="K121" s="188">
        <v>-41350</v>
      </c>
    </row>
    <row r="122" spans="1:11" x14ac:dyDescent="0.2">
      <c r="A122" s="193" t="s">
        <v>85</v>
      </c>
      <c r="B122" s="194" t="s">
        <v>811</v>
      </c>
      <c r="C122" s="195"/>
      <c r="D122" s="196" t="s">
        <v>813</v>
      </c>
      <c r="E122" s="197">
        <v>-685792.98</v>
      </c>
      <c r="F122" s="192">
        <f t="shared" si="3"/>
        <v>0</v>
      </c>
      <c r="G122" s="196"/>
      <c r="H122" s="198">
        <v>-685792.98</v>
      </c>
      <c r="I122" s="198">
        <v>4893520.72</v>
      </c>
      <c r="J122" s="198">
        <v>4467075.76</v>
      </c>
      <c r="K122" s="287">
        <v>-259348.02</v>
      </c>
    </row>
    <row r="123" spans="1:11" x14ac:dyDescent="0.2">
      <c r="B123" s="183" t="s">
        <v>814</v>
      </c>
      <c r="C123" s="184" t="s">
        <v>307</v>
      </c>
      <c r="D123" s="185" t="s">
        <v>815</v>
      </c>
      <c r="E123" s="191"/>
      <c r="F123" s="192">
        <f t="shared" si="3"/>
        <v>0</v>
      </c>
      <c r="G123" s="185"/>
      <c r="H123" s="188">
        <v>0</v>
      </c>
      <c r="I123" s="188">
        <v>2919555.27</v>
      </c>
      <c r="J123" s="188">
        <v>2919555.27</v>
      </c>
      <c r="K123" s="188">
        <v>0</v>
      </c>
    </row>
    <row r="124" spans="1:11" x14ac:dyDescent="0.2">
      <c r="B124" s="183" t="s">
        <v>814</v>
      </c>
      <c r="C124" s="184" t="s">
        <v>319</v>
      </c>
      <c r="D124" s="185" t="s">
        <v>816</v>
      </c>
      <c r="E124" s="191">
        <v>-312368</v>
      </c>
      <c r="F124" s="192">
        <f t="shared" si="3"/>
        <v>0</v>
      </c>
      <c r="G124" s="185"/>
      <c r="H124" s="188">
        <v>-312368</v>
      </c>
      <c r="I124" s="188">
        <v>2455384.58</v>
      </c>
      <c r="J124" s="188">
        <v>2411320.17</v>
      </c>
      <c r="K124" s="188">
        <v>-268303.59000000003</v>
      </c>
    </row>
    <row r="125" spans="1:11" x14ac:dyDescent="0.2">
      <c r="A125" s="193" t="s">
        <v>85</v>
      </c>
      <c r="B125" s="194" t="s">
        <v>814</v>
      </c>
      <c r="C125" s="195"/>
      <c r="D125" s="196" t="s">
        <v>817</v>
      </c>
      <c r="E125" s="197">
        <v>-312368</v>
      </c>
      <c r="F125" s="192">
        <f t="shared" si="3"/>
        <v>0</v>
      </c>
      <c r="G125" s="196"/>
      <c r="H125" s="198">
        <v>-312368</v>
      </c>
      <c r="I125" s="198">
        <v>5374939.8499999996</v>
      </c>
      <c r="J125" s="198">
        <v>5330875.4400000004</v>
      </c>
      <c r="K125" s="198">
        <v>-268303.59000000003</v>
      </c>
    </row>
    <row r="126" spans="1:11" x14ac:dyDescent="0.2">
      <c r="B126" s="183" t="s">
        <v>818</v>
      </c>
      <c r="C126" s="184" t="s">
        <v>307</v>
      </c>
      <c r="D126" s="185" t="s">
        <v>819</v>
      </c>
      <c r="E126" s="191">
        <v>-291873</v>
      </c>
      <c r="F126" s="192">
        <f t="shared" si="3"/>
        <v>0</v>
      </c>
      <c r="G126" s="185"/>
      <c r="H126" s="188">
        <v>-291873</v>
      </c>
      <c r="I126" s="188">
        <v>4678864</v>
      </c>
      <c r="J126" s="188">
        <v>4633112</v>
      </c>
      <c r="K126" s="188">
        <v>-246121</v>
      </c>
    </row>
    <row r="127" spans="1:11" x14ac:dyDescent="0.2">
      <c r="B127" s="183" t="s">
        <v>818</v>
      </c>
      <c r="C127" s="184" t="s">
        <v>347</v>
      </c>
      <c r="D127" s="185" t="s">
        <v>820</v>
      </c>
      <c r="E127" s="191">
        <v>-6355</v>
      </c>
      <c r="F127" s="192">
        <f t="shared" si="3"/>
        <v>0</v>
      </c>
      <c r="G127" s="185"/>
      <c r="H127" s="188">
        <v>-6355</v>
      </c>
      <c r="I127" s="188">
        <v>233630</v>
      </c>
      <c r="J127" s="188">
        <v>234500</v>
      </c>
      <c r="K127" s="188">
        <v>-7225</v>
      </c>
    </row>
    <row r="128" spans="1:11" x14ac:dyDescent="0.2">
      <c r="B128" s="183" t="s">
        <v>818</v>
      </c>
      <c r="C128" s="184" t="s">
        <v>394</v>
      </c>
      <c r="D128" s="185" t="s">
        <v>821</v>
      </c>
      <c r="E128" s="191">
        <v>-17165</v>
      </c>
      <c r="F128" s="192">
        <f t="shared" si="3"/>
        <v>0</v>
      </c>
      <c r="G128" s="185"/>
      <c r="H128" s="188">
        <v>-17165</v>
      </c>
      <c r="I128" s="188">
        <v>650229</v>
      </c>
      <c r="J128" s="188">
        <v>661595</v>
      </c>
      <c r="K128" s="188">
        <v>-28531</v>
      </c>
    </row>
    <row r="129" spans="1:14" x14ac:dyDescent="0.2">
      <c r="B129" s="183" t="s">
        <v>818</v>
      </c>
      <c r="C129" s="184" t="s">
        <v>822</v>
      </c>
      <c r="D129" s="185" t="s">
        <v>823</v>
      </c>
      <c r="E129" s="191">
        <v>-45784</v>
      </c>
      <c r="F129" s="192">
        <f t="shared" si="3"/>
        <v>0</v>
      </c>
      <c r="G129" s="185"/>
      <c r="H129" s="188">
        <v>-45784</v>
      </c>
      <c r="I129" s="188">
        <v>66712</v>
      </c>
      <c r="J129" s="188">
        <v>20928</v>
      </c>
      <c r="K129" s="188">
        <v>0</v>
      </c>
    </row>
    <row r="130" spans="1:14" ht="12.75" x14ac:dyDescent="0.2">
      <c r="A130" s="193" t="s">
        <v>85</v>
      </c>
      <c r="B130" s="194" t="s">
        <v>818</v>
      </c>
      <c r="C130" s="195"/>
      <c r="D130" s="196" t="s">
        <v>824</v>
      </c>
      <c r="E130" s="197">
        <v>-361177</v>
      </c>
      <c r="F130" s="192">
        <f t="shared" ref="F130:F193" si="4">H130-E130</f>
        <v>0</v>
      </c>
      <c r="G130" s="196"/>
      <c r="H130" s="198">
        <v>-361177</v>
      </c>
      <c r="I130" s="198">
        <v>5629435</v>
      </c>
      <c r="J130" s="198">
        <v>5550135</v>
      </c>
      <c r="K130" s="198">
        <v>-281877</v>
      </c>
      <c r="L130" s="188">
        <f>E130+E148</f>
        <v>-2663794.35</v>
      </c>
      <c r="M130" s="188">
        <f>K130+K148</f>
        <v>-1883615.48</v>
      </c>
      <c r="N130" s="119" t="s">
        <v>794</v>
      </c>
    </row>
    <row r="131" spans="1:14" x14ac:dyDescent="0.2">
      <c r="B131" s="183" t="s">
        <v>825</v>
      </c>
      <c r="C131" s="184" t="s">
        <v>307</v>
      </c>
      <c r="D131" s="185" t="s">
        <v>826</v>
      </c>
      <c r="E131" s="191"/>
      <c r="F131" s="192">
        <f t="shared" si="4"/>
        <v>0</v>
      </c>
      <c r="G131" s="185"/>
      <c r="H131" s="188">
        <v>0</v>
      </c>
      <c r="I131" s="188">
        <v>54900</v>
      </c>
      <c r="J131" s="188">
        <v>54900</v>
      </c>
      <c r="K131" s="188">
        <v>0</v>
      </c>
    </row>
    <row r="132" spans="1:14" x14ac:dyDescent="0.2">
      <c r="A132" s="193" t="s">
        <v>85</v>
      </c>
      <c r="B132" s="194" t="s">
        <v>825</v>
      </c>
      <c r="C132" s="195"/>
      <c r="D132" s="196" t="s">
        <v>827</v>
      </c>
      <c r="E132" s="197"/>
      <c r="F132" s="192">
        <f t="shared" si="4"/>
        <v>0</v>
      </c>
      <c r="G132" s="196"/>
      <c r="H132" s="198">
        <v>0</v>
      </c>
      <c r="I132" s="198">
        <v>54900</v>
      </c>
      <c r="J132" s="198">
        <v>54900</v>
      </c>
      <c r="K132" s="198">
        <v>0</v>
      </c>
    </row>
    <row r="133" spans="1:14" x14ac:dyDescent="0.2">
      <c r="B133" s="183" t="s">
        <v>828</v>
      </c>
      <c r="C133" s="184" t="s">
        <v>307</v>
      </c>
      <c r="D133" s="185" t="s">
        <v>829</v>
      </c>
      <c r="E133" s="191">
        <v>-129598</v>
      </c>
      <c r="F133" s="192">
        <f t="shared" si="4"/>
        <v>0</v>
      </c>
      <c r="G133" s="185"/>
      <c r="H133" s="188">
        <v>-129598</v>
      </c>
      <c r="I133" s="188">
        <v>1467296</v>
      </c>
      <c r="J133" s="188">
        <v>1422873</v>
      </c>
      <c r="K133" s="188">
        <v>-85175</v>
      </c>
    </row>
    <row r="134" spans="1:14" x14ac:dyDescent="0.2">
      <c r="B134" s="183" t="s">
        <v>828</v>
      </c>
      <c r="C134" s="184" t="s">
        <v>319</v>
      </c>
      <c r="D134" s="185" t="s">
        <v>830</v>
      </c>
      <c r="E134" s="191">
        <v>-51459</v>
      </c>
      <c r="F134" s="192">
        <f t="shared" si="4"/>
        <v>0</v>
      </c>
      <c r="G134" s="185"/>
      <c r="H134" s="188">
        <v>-51459</v>
      </c>
      <c r="I134" s="188">
        <v>605454</v>
      </c>
      <c r="J134" s="188">
        <v>587816</v>
      </c>
      <c r="K134" s="188">
        <v>-33821</v>
      </c>
    </row>
    <row r="135" spans="1:14" x14ac:dyDescent="0.2">
      <c r="B135" s="183" t="s">
        <v>828</v>
      </c>
      <c r="C135" s="184" t="s">
        <v>611</v>
      </c>
      <c r="D135" s="185" t="s">
        <v>704</v>
      </c>
      <c r="E135" s="191"/>
      <c r="F135" s="192">
        <f t="shared" si="4"/>
        <v>0</v>
      </c>
      <c r="G135" s="185"/>
      <c r="H135" s="188">
        <v>0</v>
      </c>
      <c r="I135" s="188">
        <v>3904</v>
      </c>
      <c r="J135" s="188">
        <v>3904</v>
      </c>
      <c r="K135" s="188">
        <v>0</v>
      </c>
    </row>
    <row r="136" spans="1:14" ht="12.75" x14ac:dyDescent="0.2">
      <c r="A136" s="193" t="s">
        <v>85</v>
      </c>
      <c r="B136" s="194" t="s">
        <v>828</v>
      </c>
      <c r="C136" s="195"/>
      <c r="D136" s="196" t="s">
        <v>831</v>
      </c>
      <c r="E136" s="197">
        <v>-181057</v>
      </c>
      <c r="F136" s="192">
        <f t="shared" si="4"/>
        <v>0</v>
      </c>
      <c r="G136" s="196"/>
      <c r="H136" s="198">
        <v>-181057</v>
      </c>
      <c r="I136" s="198">
        <v>2076654</v>
      </c>
      <c r="J136" s="198">
        <v>2014593</v>
      </c>
      <c r="K136" s="198">
        <v>-118996</v>
      </c>
      <c r="L136" s="188">
        <f>E136+E150+E155</f>
        <v>-985925</v>
      </c>
      <c r="M136" s="188">
        <f>K136+K150+K155-K153</f>
        <v>-1865774</v>
      </c>
      <c r="N136" s="119" t="s">
        <v>793</v>
      </c>
    </row>
    <row r="137" spans="1:14" x14ac:dyDescent="0.2">
      <c r="B137" s="183" t="s">
        <v>705</v>
      </c>
      <c r="C137" s="184" t="s">
        <v>307</v>
      </c>
      <c r="D137" s="185" t="s">
        <v>706</v>
      </c>
      <c r="E137" s="197"/>
      <c r="F137" s="192">
        <f t="shared" si="4"/>
        <v>0</v>
      </c>
      <c r="G137" s="185"/>
      <c r="H137" s="188">
        <v>0</v>
      </c>
      <c r="I137" s="188">
        <v>650000</v>
      </c>
      <c r="J137" s="188">
        <v>650000</v>
      </c>
      <c r="K137" s="188">
        <v>0</v>
      </c>
    </row>
    <row r="138" spans="1:14" x14ac:dyDescent="0.2">
      <c r="A138" s="193" t="s">
        <v>85</v>
      </c>
      <c r="B138" s="194" t="s">
        <v>705</v>
      </c>
      <c r="C138" s="195"/>
      <c r="D138" s="196" t="s">
        <v>706</v>
      </c>
      <c r="E138" s="197"/>
      <c r="F138" s="192">
        <f t="shared" si="4"/>
        <v>0</v>
      </c>
      <c r="G138" s="196"/>
      <c r="H138" s="198">
        <v>0</v>
      </c>
      <c r="I138" s="198">
        <v>650000</v>
      </c>
      <c r="J138" s="198">
        <v>650000</v>
      </c>
      <c r="K138" s="198">
        <v>0</v>
      </c>
    </row>
    <row r="139" spans="1:14" x14ac:dyDescent="0.2">
      <c r="B139" s="183" t="s">
        <v>832</v>
      </c>
      <c r="C139" s="184" t="s">
        <v>307</v>
      </c>
      <c r="D139" s="185" t="s">
        <v>833</v>
      </c>
      <c r="E139" s="191">
        <v>-1350422.21</v>
      </c>
      <c r="F139" s="192">
        <f t="shared" si="4"/>
        <v>0</v>
      </c>
      <c r="G139" s="185"/>
      <c r="H139" s="188">
        <v>-1350422.21</v>
      </c>
      <c r="I139" s="188">
        <v>14823788.26</v>
      </c>
      <c r="J139" s="188">
        <v>14147068.1</v>
      </c>
      <c r="K139" s="188">
        <v>-673702.05</v>
      </c>
      <c r="L139" s="189">
        <v>-309565.81</v>
      </c>
      <c r="M139" s="189" t="s">
        <v>707</v>
      </c>
      <c r="N139" s="190" t="s">
        <v>708</v>
      </c>
    </row>
    <row r="140" spans="1:14" x14ac:dyDescent="0.2">
      <c r="B140" s="183" t="s">
        <v>832</v>
      </c>
      <c r="C140" s="184" t="s">
        <v>380</v>
      </c>
      <c r="D140" s="185" t="s">
        <v>834</v>
      </c>
      <c r="E140" s="191"/>
      <c r="F140" s="192">
        <f t="shared" si="4"/>
        <v>0</v>
      </c>
      <c r="G140" s="185"/>
      <c r="H140" s="188">
        <v>0</v>
      </c>
      <c r="I140" s="188">
        <v>665237.1</v>
      </c>
      <c r="J140" s="188">
        <v>665237.1</v>
      </c>
      <c r="K140" s="188">
        <v>0</v>
      </c>
    </row>
    <row r="141" spans="1:14" x14ac:dyDescent="0.2">
      <c r="B141" s="183" t="s">
        <v>832</v>
      </c>
      <c r="C141" s="184" t="s">
        <v>319</v>
      </c>
      <c r="D141" s="185" t="s">
        <v>835</v>
      </c>
      <c r="E141" s="191">
        <v>-565146</v>
      </c>
      <c r="F141" s="192">
        <f t="shared" si="4"/>
        <v>0</v>
      </c>
      <c r="G141" s="185"/>
      <c r="H141" s="188">
        <v>-565146</v>
      </c>
      <c r="I141" s="188">
        <v>1091330</v>
      </c>
      <c r="J141" s="188">
        <v>542802</v>
      </c>
      <c r="K141" s="188">
        <v>-16618</v>
      </c>
    </row>
    <row r="142" spans="1:14" x14ac:dyDescent="0.2">
      <c r="B142" s="183" t="s">
        <v>832</v>
      </c>
      <c r="C142" s="184" t="s">
        <v>349</v>
      </c>
      <c r="D142" s="185" t="s">
        <v>836</v>
      </c>
      <c r="E142" s="191">
        <v>-4200</v>
      </c>
      <c r="F142" s="192">
        <f t="shared" si="4"/>
        <v>0</v>
      </c>
      <c r="G142" s="185"/>
      <c r="H142" s="188">
        <v>-4200</v>
      </c>
      <c r="I142" s="188">
        <v>40800</v>
      </c>
      <c r="J142" s="188">
        <v>40100</v>
      </c>
      <c r="K142" s="188">
        <v>-3500</v>
      </c>
    </row>
    <row r="143" spans="1:14" x14ac:dyDescent="0.2">
      <c r="B143" s="183" t="s">
        <v>832</v>
      </c>
      <c r="C143" s="184" t="s">
        <v>320</v>
      </c>
      <c r="D143" s="185" t="s">
        <v>837</v>
      </c>
      <c r="E143" s="191"/>
      <c r="F143" s="192">
        <f t="shared" si="4"/>
        <v>0</v>
      </c>
      <c r="G143" s="185"/>
      <c r="H143" s="188">
        <v>0</v>
      </c>
      <c r="I143" s="188">
        <v>94000</v>
      </c>
      <c r="J143" s="188">
        <v>94000</v>
      </c>
      <c r="K143" s="188">
        <v>0</v>
      </c>
    </row>
    <row r="144" spans="1:14" x14ac:dyDescent="0.2">
      <c r="B144" s="183" t="s">
        <v>832</v>
      </c>
      <c r="C144" s="184" t="s">
        <v>347</v>
      </c>
      <c r="D144" s="185" t="s">
        <v>838</v>
      </c>
      <c r="E144" s="191">
        <v>-307333</v>
      </c>
      <c r="F144" s="192">
        <f t="shared" si="4"/>
        <v>0</v>
      </c>
      <c r="G144" s="185"/>
      <c r="H144" s="188">
        <v>-307333</v>
      </c>
      <c r="I144" s="188">
        <v>3214301.26</v>
      </c>
      <c r="J144" s="188">
        <v>3193470.26</v>
      </c>
      <c r="K144" s="188">
        <v>-286502</v>
      </c>
    </row>
    <row r="145" spans="1:13" x14ac:dyDescent="0.2">
      <c r="B145" s="183" t="s">
        <v>832</v>
      </c>
      <c r="C145" s="184" t="s">
        <v>822</v>
      </c>
      <c r="D145" s="185" t="s">
        <v>839</v>
      </c>
      <c r="E145" s="191">
        <v>-75516.14</v>
      </c>
      <c r="F145" s="192">
        <f t="shared" si="4"/>
        <v>0</v>
      </c>
      <c r="G145" s="185"/>
      <c r="H145" s="188">
        <v>-75516.14</v>
      </c>
      <c r="I145" s="188">
        <v>139533.46</v>
      </c>
      <c r="J145" s="188">
        <v>85433.75</v>
      </c>
      <c r="K145" s="188">
        <v>-21416.43</v>
      </c>
    </row>
    <row r="146" spans="1:13" x14ac:dyDescent="0.2">
      <c r="B146" s="183" t="s">
        <v>832</v>
      </c>
      <c r="C146" s="184" t="s">
        <v>840</v>
      </c>
      <c r="D146" s="185" t="s">
        <v>841</v>
      </c>
      <c r="E146" s="191"/>
      <c r="F146" s="192">
        <f t="shared" si="4"/>
        <v>0</v>
      </c>
      <c r="G146" s="185"/>
      <c r="H146" s="188">
        <v>0</v>
      </c>
      <c r="I146" s="188">
        <v>37918266</v>
      </c>
      <c r="J146" s="188">
        <v>37918266</v>
      </c>
      <c r="K146" s="188">
        <v>0</v>
      </c>
    </row>
    <row r="147" spans="1:13" x14ac:dyDescent="0.2">
      <c r="B147" s="183" t="s">
        <v>832</v>
      </c>
      <c r="C147" s="184" t="s">
        <v>842</v>
      </c>
      <c r="D147" s="185" t="s">
        <v>843</v>
      </c>
      <c r="E147" s="191"/>
      <c r="F147" s="192">
        <f t="shared" si="4"/>
        <v>0</v>
      </c>
      <c r="G147" s="185"/>
      <c r="H147" s="188">
        <v>0</v>
      </c>
      <c r="I147" s="188">
        <v>188477.92</v>
      </c>
      <c r="J147" s="188">
        <v>788477.92</v>
      </c>
      <c r="K147" s="188">
        <v>-600000</v>
      </c>
    </row>
    <row r="148" spans="1:13" x14ac:dyDescent="0.2">
      <c r="A148" s="193" t="s">
        <v>85</v>
      </c>
      <c r="B148" s="194" t="s">
        <v>832</v>
      </c>
      <c r="C148" s="195"/>
      <c r="D148" s="196" t="s">
        <v>844</v>
      </c>
      <c r="E148" s="197">
        <v>-2302617.35</v>
      </c>
      <c r="F148" s="192">
        <f t="shared" si="4"/>
        <v>0</v>
      </c>
      <c r="G148" s="196"/>
      <c r="H148" s="198">
        <v>-2302617.35</v>
      </c>
      <c r="I148" s="198">
        <v>58175734</v>
      </c>
      <c r="J148" s="198">
        <v>57474855.130000003</v>
      </c>
      <c r="K148" s="198">
        <v>-1601738.48</v>
      </c>
    </row>
    <row r="149" spans="1:13" x14ac:dyDescent="0.2">
      <c r="B149" s="183" t="s">
        <v>845</v>
      </c>
      <c r="C149" s="184" t="s">
        <v>307</v>
      </c>
      <c r="D149" s="185" t="s">
        <v>846</v>
      </c>
      <c r="E149" s="191">
        <v>-475140</v>
      </c>
      <c r="F149" s="192">
        <f t="shared" si="4"/>
        <v>0</v>
      </c>
      <c r="G149" s="185"/>
      <c r="H149" s="188">
        <v>-475140</v>
      </c>
      <c r="I149" s="188">
        <v>712740</v>
      </c>
      <c r="J149" s="205">
        <v>1925700</v>
      </c>
      <c r="K149" s="205">
        <f>237600-1925700</f>
        <v>-1688100</v>
      </c>
      <c r="L149" s="189">
        <f>I149+H149</f>
        <v>237600</v>
      </c>
      <c r="M149" s="189" t="s">
        <v>709</v>
      </c>
    </row>
    <row r="150" spans="1:13" x14ac:dyDescent="0.2">
      <c r="A150" s="193" t="s">
        <v>85</v>
      </c>
      <c r="B150" s="194" t="s">
        <v>845</v>
      </c>
      <c r="C150" s="195"/>
      <c r="D150" s="196" t="s">
        <v>846</v>
      </c>
      <c r="E150" s="197">
        <v>-475140</v>
      </c>
      <c r="F150" s="192">
        <f t="shared" si="4"/>
        <v>0</v>
      </c>
      <c r="G150" s="196"/>
      <c r="H150" s="198">
        <v>-475140</v>
      </c>
      <c r="I150" s="198">
        <v>712740</v>
      </c>
      <c r="J150" s="206">
        <v>1925700</v>
      </c>
      <c r="K150" s="206">
        <f>237600-1925700</f>
        <v>-1688100</v>
      </c>
    </row>
    <row r="151" spans="1:13" x14ac:dyDescent="0.2">
      <c r="B151" s="183" t="s">
        <v>847</v>
      </c>
      <c r="C151" s="184" t="s">
        <v>307</v>
      </c>
      <c r="D151" s="185" t="s">
        <v>710</v>
      </c>
      <c r="E151" s="191">
        <v>-326331</v>
      </c>
      <c r="F151" s="192">
        <f t="shared" si="4"/>
        <v>0</v>
      </c>
      <c r="G151" s="185"/>
      <c r="H151" s="188">
        <v>-326331</v>
      </c>
      <c r="I151" s="188">
        <v>1054584</v>
      </c>
      <c r="J151" s="188">
        <v>774388</v>
      </c>
      <c r="K151" s="188">
        <v>-46135</v>
      </c>
    </row>
    <row r="152" spans="1:13" x14ac:dyDescent="0.2">
      <c r="B152" s="183" t="s">
        <v>847</v>
      </c>
      <c r="C152" s="184" t="s">
        <v>319</v>
      </c>
      <c r="D152" s="185" t="s">
        <v>711</v>
      </c>
      <c r="E152" s="191">
        <v>-4897</v>
      </c>
      <c r="F152" s="192">
        <f t="shared" si="4"/>
        <v>0</v>
      </c>
      <c r="G152" s="185"/>
      <c r="H152" s="188">
        <v>-4897</v>
      </c>
      <c r="I152" s="188">
        <v>128878</v>
      </c>
      <c r="J152" s="188">
        <v>135982</v>
      </c>
      <c r="K152" s="188">
        <v>-12001</v>
      </c>
    </row>
    <row r="153" spans="1:13" x14ac:dyDescent="0.2">
      <c r="B153" s="183" t="s">
        <v>847</v>
      </c>
      <c r="C153" s="184" t="s">
        <v>347</v>
      </c>
      <c r="D153" s="185" t="s">
        <v>848</v>
      </c>
      <c r="E153" s="191">
        <v>1500</v>
      </c>
      <c r="F153" s="192">
        <f t="shared" si="4"/>
        <v>0</v>
      </c>
      <c r="G153" s="185"/>
      <c r="H153" s="188">
        <v>1500</v>
      </c>
      <c r="I153" s="188">
        <v>3600</v>
      </c>
      <c r="J153" s="188">
        <v>2385</v>
      </c>
      <c r="K153" s="188">
        <v>2715</v>
      </c>
      <c r="L153" s="189">
        <f>K153</f>
        <v>2715</v>
      </c>
      <c r="M153" s="204" t="s">
        <v>712</v>
      </c>
    </row>
    <row r="154" spans="1:13" x14ac:dyDescent="0.2">
      <c r="B154" s="183" t="s">
        <v>847</v>
      </c>
      <c r="C154" s="184" t="s">
        <v>822</v>
      </c>
      <c r="D154" s="185" t="s">
        <v>713</v>
      </c>
      <c r="E154" s="191"/>
      <c r="F154" s="192">
        <f t="shared" si="4"/>
        <v>0</v>
      </c>
      <c r="G154" s="185"/>
      <c r="H154" s="188">
        <v>0</v>
      </c>
      <c r="I154" s="188">
        <v>89600</v>
      </c>
      <c r="J154" s="188">
        <v>90142</v>
      </c>
      <c r="K154" s="188">
        <v>-542</v>
      </c>
    </row>
    <row r="155" spans="1:13" x14ac:dyDescent="0.2">
      <c r="A155" s="193" t="s">
        <v>85</v>
      </c>
      <c r="B155" s="194" t="s">
        <v>847</v>
      </c>
      <c r="C155" s="195"/>
      <c r="D155" s="196" t="s">
        <v>849</v>
      </c>
      <c r="E155" s="197">
        <v>-329728</v>
      </c>
      <c r="F155" s="192">
        <f t="shared" si="4"/>
        <v>0</v>
      </c>
      <c r="G155" s="196"/>
      <c r="H155" s="198">
        <v>-329728</v>
      </c>
      <c r="I155" s="198">
        <v>1276662</v>
      </c>
      <c r="J155" s="198">
        <v>1002897</v>
      </c>
      <c r="K155" s="198">
        <v>-55963</v>
      </c>
    </row>
    <row r="156" spans="1:13" x14ac:dyDescent="0.2">
      <c r="B156" s="183" t="s">
        <v>850</v>
      </c>
      <c r="C156" s="184" t="s">
        <v>319</v>
      </c>
      <c r="D156" s="185" t="s">
        <v>851</v>
      </c>
      <c r="E156" s="191">
        <v>250817.46</v>
      </c>
      <c r="F156" s="192">
        <f t="shared" si="4"/>
        <v>0</v>
      </c>
      <c r="G156" s="185"/>
      <c r="H156" s="188">
        <v>250817.46</v>
      </c>
      <c r="I156" s="188">
        <v>888588.06</v>
      </c>
      <c r="J156" s="188">
        <v>1058880.8</v>
      </c>
      <c r="K156" s="188">
        <v>80524.72</v>
      </c>
    </row>
    <row r="157" spans="1:13" x14ac:dyDescent="0.2">
      <c r="B157" s="183" t="s">
        <v>850</v>
      </c>
      <c r="C157" s="184" t="s">
        <v>349</v>
      </c>
      <c r="D157" s="185" t="s">
        <v>852</v>
      </c>
      <c r="E157" s="191">
        <v>911208.25</v>
      </c>
      <c r="F157" s="192">
        <f t="shared" si="4"/>
        <v>0</v>
      </c>
      <c r="G157" s="185"/>
      <c r="H157" s="188">
        <v>911208.25</v>
      </c>
      <c r="I157" s="188">
        <v>767052.49</v>
      </c>
      <c r="J157" s="188">
        <v>911208.25</v>
      </c>
      <c r="K157" s="188">
        <v>767052.49</v>
      </c>
    </row>
    <row r="158" spans="1:13" x14ac:dyDescent="0.2">
      <c r="B158" s="183" t="s">
        <v>850</v>
      </c>
      <c r="C158" s="184" t="s">
        <v>853</v>
      </c>
      <c r="D158" s="185" t="s">
        <v>854</v>
      </c>
      <c r="E158" s="191">
        <v>30481.11</v>
      </c>
      <c r="F158" s="192">
        <f t="shared" si="4"/>
        <v>0</v>
      </c>
      <c r="G158" s="185"/>
      <c r="H158" s="188">
        <v>30481.11</v>
      </c>
      <c r="I158" s="188">
        <v>35074.06</v>
      </c>
      <c r="J158" s="188">
        <v>33403.94</v>
      </c>
      <c r="K158" s="188">
        <v>32151.23</v>
      </c>
    </row>
    <row r="159" spans="1:13" x14ac:dyDescent="0.2">
      <c r="A159" s="193" t="s">
        <v>85</v>
      </c>
      <c r="B159" s="194" t="s">
        <v>850</v>
      </c>
      <c r="C159" s="195"/>
      <c r="D159" s="196" t="s">
        <v>855</v>
      </c>
      <c r="E159" s="197">
        <v>1192506.82</v>
      </c>
      <c r="F159" s="192">
        <f t="shared" si="4"/>
        <v>0</v>
      </c>
      <c r="G159" s="196"/>
      <c r="H159" s="198">
        <v>1192506.82</v>
      </c>
      <c r="I159" s="198">
        <v>1690714.61</v>
      </c>
      <c r="J159" s="198">
        <v>2003492.99</v>
      </c>
      <c r="K159" s="198">
        <v>879728.44</v>
      </c>
    </row>
    <row r="160" spans="1:13" x14ac:dyDescent="0.2">
      <c r="B160" s="183" t="s">
        <v>608</v>
      </c>
      <c r="C160" s="184" t="s">
        <v>307</v>
      </c>
      <c r="D160" s="185" t="s">
        <v>609</v>
      </c>
      <c r="E160" s="191">
        <v>60322.87</v>
      </c>
      <c r="F160" s="192">
        <f t="shared" si="4"/>
        <v>0</v>
      </c>
      <c r="G160" s="185"/>
      <c r="H160" s="188">
        <v>60322.87</v>
      </c>
      <c r="I160" s="188">
        <v>3759737.89</v>
      </c>
      <c r="J160" s="188">
        <v>3001562.27</v>
      </c>
      <c r="K160" s="188">
        <v>818498.49</v>
      </c>
      <c r="L160" s="189" t="s">
        <v>714</v>
      </c>
    </row>
    <row r="161" spans="1:12" x14ac:dyDescent="0.2">
      <c r="A161" s="193" t="s">
        <v>85</v>
      </c>
      <c r="B161" s="194" t="s">
        <v>608</v>
      </c>
      <c r="C161" s="195"/>
      <c r="D161" s="196" t="s">
        <v>609</v>
      </c>
      <c r="E161" s="197">
        <v>60322.87</v>
      </c>
      <c r="F161" s="192">
        <f t="shared" si="4"/>
        <v>0</v>
      </c>
      <c r="G161" s="196"/>
      <c r="H161" s="198">
        <v>60322.87</v>
      </c>
      <c r="I161" s="198">
        <v>3759737.89</v>
      </c>
      <c r="J161" s="198">
        <v>3001562.27</v>
      </c>
      <c r="K161" s="198">
        <v>818498.49</v>
      </c>
    </row>
    <row r="162" spans="1:12" x14ac:dyDescent="0.2">
      <c r="B162" s="183" t="s">
        <v>856</v>
      </c>
      <c r="C162" s="184" t="s">
        <v>307</v>
      </c>
      <c r="D162" s="185" t="s">
        <v>857</v>
      </c>
      <c r="E162" s="191">
        <v>-919129.8</v>
      </c>
      <c r="F162" s="192">
        <f t="shared" si="4"/>
        <v>0</v>
      </c>
      <c r="G162" s="185"/>
      <c r="H162" s="188">
        <v>-919129.8</v>
      </c>
      <c r="I162" s="188">
        <v>843245.8</v>
      </c>
      <c r="J162" s="188">
        <v>3016619.6</v>
      </c>
      <c r="K162" s="188">
        <v>-3092503.6</v>
      </c>
      <c r="L162" s="189" t="s">
        <v>714</v>
      </c>
    </row>
    <row r="163" spans="1:12" x14ac:dyDescent="0.2">
      <c r="B163" s="183" t="s">
        <v>856</v>
      </c>
      <c r="C163" s="184" t="s">
        <v>319</v>
      </c>
      <c r="D163" s="185" t="s">
        <v>858</v>
      </c>
      <c r="E163" s="191"/>
      <c r="F163" s="192">
        <f t="shared" si="4"/>
        <v>0</v>
      </c>
      <c r="G163" s="185"/>
      <c r="H163" s="188">
        <v>0</v>
      </c>
      <c r="I163" s="188">
        <v>46720</v>
      </c>
      <c r="J163" s="188">
        <v>46720</v>
      </c>
      <c r="K163" s="188">
        <v>0</v>
      </c>
    </row>
    <row r="164" spans="1:12" x14ac:dyDescent="0.2">
      <c r="B164" s="183" t="s">
        <v>856</v>
      </c>
      <c r="C164" s="184" t="s">
        <v>347</v>
      </c>
      <c r="D164" s="185" t="s">
        <v>610</v>
      </c>
      <c r="E164" s="191">
        <v>-431560</v>
      </c>
      <c r="F164" s="192">
        <f t="shared" si="4"/>
        <v>0</v>
      </c>
      <c r="G164" s="185"/>
      <c r="H164" s="188">
        <v>-431560</v>
      </c>
      <c r="I164" s="188">
        <v>1362240</v>
      </c>
      <c r="J164" s="188">
        <v>2000000</v>
      </c>
      <c r="K164" s="188">
        <v>-1069320</v>
      </c>
      <c r="L164" s="189" t="s">
        <v>714</v>
      </c>
    </row>
    <row r="165" spans="1:12" x14ac:dyDescent="0.2">
      <c r="A165" s="193" t="s">
        <v>85</v>
      </c>
      <c r="B165" s="194" t="s">
        <v>856</v>
      </c>
      <c r="C165" s="195"/>
      <c r="D165" s="196" t="s">
        <v>857</v>
      </c>
      <c r="E165" s="197">
        <v>-1350689.8</v>
      </c>
      <c r="F165" s="192">
        <f t="shared" si="4"/>
        <v>0</v>
      </c>
      <c r="G165" s="196"/>
      <c r="H165" s="198">
        <v>-1350689.8</v>
      </c>
      <c r="I165" s="198">
        <v>2252205.7999999998</v>
      </c>
      <c r="J165" s="198">
        <v>5063339.5999999996</v>
      </c>
      <c r="K165" s="198">
        <v>-4161823.6</v>
      </c>
    </row>
    <row r="166" spans="1:12" x14ac:dyDescent="0.2">
      <c r="B166" s="183" t="s">
        <v>859</v>
      </c>
      <c r="C166" s="184" t="s">
        <v>307</v>
      </c>
      <c r="D166" s="185" t="s">
        <v>860</v>
      </c>
      <c r="E166" s="191">
        <v>-115103800</v>
      </c>
      <c r="F166" s="192">
        <f t="shared" si="4"/>
        <v>0</v>
      </c>
      <c r="G166" s="185"/>
      <c r="H166" s="188">
        <v>-115103800</v>
      </c>
      <c r="I166" s="188">
        <v>0</v>
      </c>
      <c r="J166" s="188">
        <v>0</v>
      </c>
      <c r="K166" s="188">
        <v>-115103800</v>
      </c>
    </row>
    <row r="167" spans="1:12" x14ac:dyDescent="0.2">
      <c r="A167" s="193" t="s">
        <v>85</v>
      </c>
      <c r="B167" s="194" t="s">
        <v>859</v>
      </c>
      <c r="C167" s="195"/>
      <c r="D167" s="196" t="s">
        <v>861</v>
      </c>
      <c r="E167" s="197">
        <v>-115103800</v>
      </c>
      <c r="F167" s="192">
        <f t="shared" si="4"/>
        <v>0</v>
      </c>
      <c r="G167" s="196"/>
      <c r="H167" s="198">
        <v>-115103800</v>
      </c>
      <c r="I167" s="198">
        <v>0</v>
      </c>
      <c r="J167" s="198">
        <v>0</v>
      </c>
      <c r="K167" s="198">
        <v>-115103800</v>
      </c>
    </row>
    <row r="168" spans="1:12" x14ac:dyDescent="0.2">
      <c r="B168" s="183" t="s">
        <v>337</v>
      </c>
      <c r="C168" s="184" t="s">
        <v>307</v>
      </c>
      <c r="D168" s="185" t="s">
        <v>862</v>
      </c>
      <c r="E168" s="191">
        <v>-253831.22</v>
      </c>
      <c r="F168" s="192">
        <f t="shared" si="4"/>
        <v>0</v>
      </c>
      <c r="G168" s="185"/>
      <c r="H168" s="188">
        <v>-253831.22</v>
      </c>
      <c r="I168" s="188">
        <v>0</v>
      </c>
      <c r="J168" s="188">
        <v>203128.13</v>
      </c>
      <c r="K168" s="188">
        <v>-456959.35</v>
      </c>
    </row>
    <row r="169" spans="1:12" x14ac:dyDescent="0.2">
      <c r="A169" s="193" t="s">
        <v>85</v>
      </c>
      <c r="B169" s="194" t="s">
        <v>337</v>
      </c>
      <c r="C169" s="195"/>
      <c r="D169" s="196" t="s">
        <v>862</v>
      </c>
      <c r="E169" s="197">
        <v>-253831.22</v>
      </c>
      <c r="F169" s="192">
        <f t="shared" si="4"/>
        <v>0</v>
      </c>
      <c r="G169" s="196"/>
      <c r="H169" s="198">
        <v>-253831.22</v>
      </c>
      <c r="I169" s="198">
        <v>0</v>
      </c>
      <c r="J169" s="198">
        <v>203128.13</v>
      </c>
      <c r="K169" s="198">
        <v>-456959.35</v>
      </c>
      <c r="L169" s="189">
        <f>-H181*5/100-J169</f>
        <v>4.4999999809078872E-3</v>
      </c>
    </row>
    <row r="170" spans="1:12" x14ac:dyDescent="0.2">
      <c r="B170" s="183" t="s">
        <v>338</v>
      </c>
      <c r="C170" s="184" t="s">
        <v>863</v>
      </c>
      <c r="D170" s="185" t="s">
        <v>864</v>
      </c>
      <c r="E170" s="191">
        <v>-579732.85</v>
      </c>
      <c r="F170" s="192">
        <f t="shared" si="4"/>
        <v>0</v>
      </c>
      <c r="G170" s="185"/>
      <c r="H170" s="188">
        <v>-579732.85</v>
      </c>
      <c r="I170" s="188">
        <v>0</v>
      </c>
      <c r="J170" s="188">
        <v>0</v>
      </c>
      <c r="K170" s="188">
        <v>-579732.85</v>
      </c>
    </row>
    <row r="171" spans="1:12" x14ac:dyDescent="0.2">
      <c r="B171" s="183" t="s">
        <v>338</v>
      </c>
      <c r="C171" s="184" t="s">
        <v>611</v>
      </c>
      <c r="D171" s="185" t="s">
        <v>612</v>
      </c>
      <c r="E171" s="191">
        <v>-2084099.69</v>
      </c>
      <c r="F171" s="192">
        <f t="shared" si="4"/>
        <v>0</v>
      </c>
      <c r="G171" s="185"/>
      <c r="H171" s="188">
        <v>-2084099.69</v>
      </c>
      <c r="I171" s="188">
        <v>0</v>
      </c>
      <c r="J171" s="188">
        <v>0</v>
      </c>
      <c r="K171" s="188">
        <v>-2084099.69</v>
      </c>
    </row>
    <row r="172" spans="1:12" x14ac:dyDescent="0.2">
      <c r="B172" s="183" t="s">
        <v>338</v>
      </c>
      <c r="C172" s="184" t="s">
        <v>521</v>
      </c>
      <c r="D172" s="185" t="s">
        <v>715</v>
      </c>
      <c r="E172" s="191"/>
      <c r="F172" s="192">
        <f t="shared" si="4"/>
        <v>0</v>
      </c>
      <c r="G172" s="185"/>
      <c r="H172" s="188">
        <v>0</v>
      </c>
      <c r="I172" s="188">
        <v>0</v>
      </c>
      <c r="J172" s="188">
        <v>3859434.56</v>
      </c>
      <c r="K172" s="188">
        <v>-3859434.56</v>
      </c>
    </row>
    <row r="173" spans="1:12" x14ac:dyDescent="0.2">
      <c r="A173" s="193" t="s">
        <v>85</v>
      </c>
      <c r="B173" s="194" t="s">
        <v>338</v>
      </c>
      <c r="C173" s="195"/>
      <c r="D173" s="196" t="s">
        <v>865</v>
      </c>
      <c r="E173" s="197">
        <v>-2663832.54</v>
      </c>
      <c r="F173" s="192">
        <f t="shared" si="4"/>
        <v>0</v>
      </c>
      <c r="G173" s="196"/>
      <c r="H173" s="198">
        <v>-2663832.54</v>
      </c>
      <c r="I173" s="198">
        <v>0</v>
      </c>
      <c r="J173" s="198">
        <v>3859434.56</v>
      </c>
      <c r="K173" s="198">
        <v>-6523267.0999999996</v>
      </c>
    </row>
    <row r="174" spans="1:12" x14ac:dyDescent="0.2">
      <c r="B174" s="183" t="s">
        <v>340</v>
      </c>
      <c r="C174" s="184" t="s">
        <v>307</v>
      </c>
      <c r="D174" s="185" t="s">
        <v>866</v>
      </c>
      <c r="E174" s="191">
        <v>11937.2</v>
      </c>
      <c r="F174" s="192">
        <f t="shared" si="4"/>
        <v>0</v>
      </c>
      <c r="G174" s="185"/>
      <c r="H174" s="188">
        <v>11937.2</v>
      </c>
      <c r="I174" s="188">
        <v>0</v>
      </c>
      <c r="J174" s="188">
        <v>0</v>
      </c>
      <c r="K174" s="188">
        <v>11937.2</v>
      </c>
    </row>
    <row r="175" spans="1:12" x14ac:dyDescent="0.2">
      <c r="B175" s="183" t="s">
        <v>340</v>
      </c>
      <c r="C175" s="184" t="s">
        <v>380</v>
      </c>
      <c r="D175" s="185" t="s">
        <v>867</v>
      </c>
      <c r="E175" s="191">
        <v>180148.77</v>
      </c>
      <c r="F175" s="192">
        <f t="shared" si="4"/>
        <v>0</v>
      </c>
      <c r="G175" s="185"/>
      <c r="H175" s="188">
        <v>180148.77</v>
      </c>
      <c r="I175" s="188">
        <v>0</v>
      </c>
      <c r="J175" s="188">
        <v>0</v>
      </c>
      <c r="K175" s="188">
        <v>180148.77</v>
      </c>
    </row>
    <row r="176" spans="1:12" x14ac:dyDescent="0.2">
      <c r="B176" s="183" t="s">
        <v>340</v>
      </c>
      <c r="C176" s="184" t="s">
        <v>382</v>
      </c>
      <c r="D176" s="185" t="s">
        <v>868</v>
      </c>
      <c r="E176" s="191">
        <v>183599.82</v>
      </c>
      <c r="F176" s="192">
        <f t="shared" si="4"/>
        <v>0</v>
      </c>
      <c r="G176" s="185"/>
      <c r="H176" s="188">
        <v>183599.82</v>
      </c>
      <c r="I176" s="188">
        <v>0</v>
      </c>
      <c r="J176" s="188">
        <v>0</v>
      </c>
      <c r="K176" s="188">
        <v>183599.82</v>
      </c>
    </row>
    <row r="177" spans="1:14" x14ac:dyDescent="0.2">
      <c r="B177" s="183" t="s">
        <v>340</v>
      </c>
      <c r="C177" s="184" t="s">
        <v>384</v>
      </c>
      <c r="D177" s="185" t="s">
        <v>869</v>
      </c>
      <c r="E177" s="191">
        <v>5958092.5199999996</v>
      </c>
      <c r="F177" s="192">
        <f t="shared" si="4"/>
        <v>0</v>
      </c>
      <c r="G177" s="185"/>
      <c r="H177" s="188">
        <v>5958092.5199999996</v>
      </c>
      <c r="I177" s="188">
        <v>0</v>
      </c>
      <c r="J177" s="188">
        <v>0</v>
      </c>
      <c r="K177" s="188">
        <v>5958092.5199999996</v>
      </c>
    </row>
    <row r="178" spans="1:14" x14ac:dyDescent="0.2">
      <c r="B178" s="183" t="s">
        <v>340</v>
      </c>
      <c r="C178" s="184" t="s">
        <v>385</v>
      </c>
      <c r="D178" s="185" t="s">
        <v>870</v>
      </c>
      <c r="E178" s="191">
        <v>3538457.22</v>
      </c>
      <c r="F178" s="192">
        <f t="shared" si="4"/>
        <v>0</v>
      </c>
      <c r="G178" s="185"/>
      <c r="H178" s="188">
        <v>3538457.22</v>
      </c>
      <c r="I178" s="188">
        <v>0</v>
      </c>
      <c r="J178" s="188">
        <v>0</v>
      </c>
      <c r="K178" s="188">
        <v>3538457.22</v>
      </c>
      <c r="M178" s="189" t="s">
        <v>716</v>
      </c>
      <c r="N178" s="190" t="s">
        <v>717</v>
      </c>
    </row>
    <row r="179" spans="1:14" x14ac:dyDescent="0.2">
      <c r="A179" s="193" t="s">
        <v>85</v>
      </c>
      <c r="B179" s="194" t="s">
        <v>340</v>
      </c>
      <c r="C179" s="195"/>
      <c r="D179" s="196" t="s">
        <v>871</v>
      </c>
      <c r="E179" s="197">
        <v>9872235.5299999993</v>
      </c>
      <c r="F179" s="192">
        <f t="shared" si="4"/>
        <v>0</v>
      </c>
      <c r="G179" s="196"/>
      <c r="H179" s="198">
        <v>9872235.5299999993</v>
      </c>
      <c r="I179" s="198">
        <v>0</v>
      </c>
      <c r="J179" s="198">
        <v>0</v>
      </c>
      <c r="K179" s="198">
        <v>9872235.5299999993</v>
      </c>
      <c r="L179" s="207">
        <v>2007</v>
      </c>
      <c r="M179" s="208">
        <f>E173+E179+H181</f>
        <v>3145840.2999999993</v>
      </c>
      <c r="N179" s="208">
        <f>E167+E169+M179</f>
        <v>-112211790.92</v>
      </c>
    </row>
    <row r="180" spans="1:14" x14ac:dyDescent="0.2">
      <c r="B180" s="183" t="s">
        <v>872</v>
      </c>
      <c r="C180" s="184" t="s">
        <v>307</v>
      </c>
      <c r="D180" s="185" t="s">
        <v>873</v>
      </c>
      <c r="E180" s="191"/>
      <c r="F180" s="192">
        <f t="shared" si="4"/>
        <v>-4062562.69</v>
      </c>
      <c r="H180" s="188">
        <v>-4062562.69</v>
      </c>
      <c r="I180" s="188">
        <v>4062562.69</v>
      </c>
      <c r="J180" s="188">
        <v>0</v>
      </c>
      <c r="K180" s="188">
        <v>0</v>
      </c>
      <c r="L180" s="207" t="s">
        <v>718</v>
      </c>
      <c r="M180" s="189">
        <f>K173+K179+K374</f>
        <v>-2035735.3300000131</v>
      </c>
      <c r="N180" s="200">
        <f>K167+K169+M180</f>
        <v>-117596494.68000001</v>
      </c>
    </row>
    <row r="181" spans="1:14" x14ac:dyDescent="0.2">
      <c r="A181" s="193" t="s">
        <v>85</v>
      </c>
      <c r="B181" s="194" t="s">
        <v>872</v>
      </c>
      <c r="C181" s="195"/>
      <c r="D181" s="196" t="s">
        <v>874</v>
      </c>
      <c r="E181" s="197"/>
      <c r="F181" s="192">
        <f t="shared" si="4"/>
        <v>-4062562.69</v>
      </c>
      <c r="G181" s="210"/>
      <c r="H181" s="198">
        <v>-4062562.69</v>
      </c>
      <c r="I181" s="198">
        <v>4062562.69</v>
      </c>
      <c r="J181" s="198">
        <v>0</v>
      </c>
      <c r="K181" s="198">
        <v>0</v>
      </c>
      <c r="L181" s="189">
        <f>I181-J169-J173</f>
        <v>0</v>
      </c>
    </row>
    <row r="182" spans="1:14" x14ac:dyDescent="0.2">
      <c r="B182" s="183" t="s">
        <v>875</v>
      </c>
      <c r="C182" s="184" t="s">
        <v>307</v>
      </c>
      <c r="D182" s="185" t="s">
        <v>876</v>
      </c>
      <c r="E182" s="191">
        <v>-876172.13</v>
      </c>
      <c r="F182" s="192">
        <f t="shared" si="4"/>
        <v>0</v>
      </c>
      <c r="G182" s="185"/>
      <c r="H182" s="188">
        <v>-876172.13</v>
      </c>
      <c r="I182" s="188">
        <v>876172.13</v>
      </c>
      <c r="J182" s="188">
        <v>1047443.61</v>
      </c>
      <c r="K182" s="199">
        <v>-1047443.61</v>
      </c>
      <c r="L182" s="189">
        <f>K182-E182</f>
        <v>-171271.47999999998</v>
      </c>
      <c r="M182" s="204" t="s">
        <v>719</v>
      </c>
    </row>
    <row r="183" spans="1:14" x14ac:dyDescent="0.2">
      <c r="B183" s="183" t="s">
        <v>875</v>
      </c>
      <c r="C183" s="184" t="s">
        <v>387</v>
      </c>
      <c r="D183" s="185" t="s">
        <v>877</v>
      </c>
      <c r="E183" s="191">
        <v>60455.87</v>
      </c>
      <c r="F183" s="192">
        <f t="shared" si="4"/>
        <v>0</v>
      </c>
      <c r="G183" s="269">
        <f>H183+H188+H190</f>
        <v>2004123.6300000001</v>
      </c>
      <c r="H183" s="205">
        <v>60455.87</v>
      </c>
      <c r="I183" s="188">
        <v>65988.95</v>
      </c>
      <c r="J183" s="188">
        <v>10530.67</v>
      </c>
      <c r="K183" s="381">
        <v>115914.15</v>
      </c>
      <c r="L183" s="189">
        <f>K183-E183</f>
        <v>55458.279999999992</v>
      </c>
      <c r="M183" s="204" t="s">
        <v>719</v>
      </c>
      <c r="N183" s="383">
        <f>K183/-K182</f>
        <v>0.11066385712162585</v>
      </c>
    </row>
    <row r="184" spans="1:14" x14ac:dyDescent="0.2">
      <c r="B184" s="183" t="s">
        <v>875</v>
      </c>
      <c r="C184" s="184" t="s">
        <v>319</v>
      </c>
      <c r="D184" s="185" t="s">
        <v>720</v>
      </c>
      <c r="E184" s="191">
        <v>-710763</v>
      </c>
      <c r="F184" s="192">
        <f t="shared" si="4"/>
        <v>0</v>
      </c>
      <c r="G184" s="269">
        <f>K183+K188+K190</f>
        <v>1225829.73</v>
      </c>
      <c r="H184" s="188">
        <v>-710763</v>
      </c>
      <c r="I184" s="188">
        <v>1479090</v>
      </c>
      <c r="J184" s="188">
        <v>1685616.33</v>
      </c>
      <c r="K184" s="381">
        <v>-917289.33</v>
      </c>
      <c r="L184" s="189">
        <f>K184-E184</f>
        <v>-206526.32999999996</v>
      </c>
      <c r="M184" s="204" t="s">
        <v>719</v>
      </c>
    </row>
    <row r="185" spans="1:14" x14ac:dyDescent="0.2">
      <c r="B185" s="183" t="s">
        <v>875</v>
      </c>
      <c r="C185" s="184" t="s">
        <v>347</v>
      </c>
      <c r="D185" s="185" t="s">
        <v>613</v>
      </c>
      <c r="E185" s="191">
        <v>-452581.37</v>
      </c>
      <c r="F185" s="192">
        <f t="shared" si="4"/>
        <v>0</v>
      </c>
      <c r="G185" s="185"/>
      <c r="H185" s="188">
        <v>-452581.37</v>
      </c>
      <c r="I185" s="188">
        <v>452581.37</v>
      </c>
      <c r="J185" s="188">
        <v>976296.1</v>
      </c>
      <c r="K185" s="199">
        <v>-976296.1</v>
      </c>
      <c r="L185" s="189">
        <f>K185-E185</f>
        <v>-523714.73</v>
      </c>
      <c r="M185" s="204" t="s">
        <v>719</v>
      </c>
    </row>
    <row r="186" spans="1:14" x14ac:dyDescent="0.2">
      <c r="A186" s="193" t="s">
        <v>85</v>
      </c>
      <c r="B186" s="194" t="s">
        <v>875</v>
      </c>
      <c r="C186" s="195"/>
      <c r="D186" s="196" t="s">
        <v>878</v>
      </c>
      <c r="E186" s="197">
        <v>-1979060.63</v>
      </c>
      <c r="F186" s="192">
        <f t="shared" si="4"/>
        <v>0</v>
      </c>
      <c r="G186" s="196"/>
      <c r="H186" s="198">
        <v>-1979060.63</v>
      </c>
      <c r="I186" s="198">
        <v>2873832.45</v>
      </c>
      <c r="J186" s="198">
        <v>3719886.71</v>
      </c>
      <c r="K186" s="198">
        <v>-2825114.89</v>
      </c>
      <c r="L186" s="211">
        <f>K186-H186</f>
        <v>-846054.26000000024</v>
      </c>
      <c r="M186" s="212" t="s">
        <v>719</v>
      </c>
    </row>
    <row r="187" spans="1:14" x14ac:dyDescent="0.2">
      <c r="B187" s="183" t="s">
        <v>879</v>
      </c>
      <c r="C187" s="184" t="s">
        <v>307</v>
      </c>
      <c r="D187" s="185" t="s">
        <v>880</v>
      </c>
      <c r="E187" s="191">
        <v>-6239211</v>
      </c>
      <c r="F187" s="192">
        <f t="shared" si="4"/>
        <v>0</v>
      </c>
      <c r="G187" s="185"/>
      <c r="H187" s="188">
        <v>-6239211</v>
      </c>
      <c r="I187" s="188">
        <v>10252704</v>
      </c>
      <c r="J187" s="188">
        <v>10602510</v>
      </c>
      <c r="K187" s="381">
        <v>-6589017</v>
      </c>
      <c r="L187" s="189">
        <f t="shared" ref="L187:L192" si="5">K187-E187</f>
        <v>-349806</v>
      </c>
      <c r="M187" s="204" t="s">
        <v>719</v>
      </c>
      <c r="N187" s="190" t="s">
        <v>721</v>
      </c>
    </row>
    <row r="188" spans="1:14" x14ac:dyDescent="0.2">
      <c r="B188" s="183" t="s">
        <v>879</v>
      </c>
      <c r="C188" s="184" t="s">
        <v>387</v>
      </c>
      <c r="D188" s="185" t="s">
        <v>881</v>
      </c>
      <c r="E188" s="191">
        <v>1090602.76</v>
      </c>
      <c r="F188" s="192">
        <f t="shared" si="4"/>
        <v>0</v>
      </c>
      <c r="G188" s="185"/>
      <c r="H188" s="205">
        <v>1090602.76</v>
      </c>
      <c r="I188" s="188">
        <v>115472.81</v>
      </c>
      <c r="J188" s="188">
        <v>785097.99</v>
      </c>
      <c r="K188" s="199">
        <v>420977.58</v>
      </c>
      <c r="L188" s="189">
        <f t="shared" si="5"/>
        <v>-669625.17999999993</v>
      </c>
      <c r="M188" s="204" t="s">
        <v>722</v>
      </c>
      <c r="N188" s="200"/>
    </row>
    <row r="189" spans="1:14" x14ac:dyDescent="0.2">
      <c r="B189" s="183" t="s">
        <v>879</v>
      </c>
      <c r="C189" s="184" t="s">
        <v>319</v>
      </c>
      <c r="D189" s="185" t="s">
        <v>882</v>
      </c>
      <c r="E189" s="191">
        <v>-10712985</v>
      </c>
      <c r="F189" s="192">
        <f t="shared" si="4"/>
        <v>0</v>
      </c>
      <c r="G189" s="185"/>
      <c r="H189" s="188">
        <v>-10712985</v>
      </c>
      <c r="I189" s="188">
        <v>653424</v>
      </c>
      <c r="J189" s="188">
        <v>1057169</v>
      </c>
      <c r="K189" s="382">
        <v>-11116730</v>
      </c>
      <c r="L189" s="189">
        <f t="shared" si="5"/>
        <v>-403745</v>
      </c>
      <c r="M189" s="204" t="s">
        <v>719</v>
      </c>
    </row>
    <row r="190" spans="1:14" x14ac:dyDescent="0.2">
      <c r="B190" s="183" t="s">
        <v>879</v>
      </c>
      <c r="C190" s="184" t="s">
        <v>883</v>
      </c>
      <c r="D190" s="185" t="s">
        <v>884</v>
      </c>
      <c r="E190" s="191">
        <v>853065</v>
      </c>
      <c r="F190" s="192">
        <f t="shared" si="4"/>
        <v>0</v>
      </c>
      <c r="G190" s="185"/>
      <c r="H190" s="205">
        <v>853065</v>
      </c>
      <c r="I190" s="188">
        <v>33853</v>
      </c>
      <c r="J190" s="188">
        <v>197980</v>
      </c>
      <c r="K190" s="382">
        <v>688938</v>
      </c>
      <c r="L190" s="189">
        <f t="shared" si="5"/>
        <v>-164127</v>
      </c>
      <c r="M190" s="204" t="s">
        <v>722</v>
      </c>
    </row>
    <row r="191" spans="1:14" x14ac:dyDescent="0.2">
      <c r="B191" s="183" t="s">
        <v>879</v>
      </c>
      <c r="C191" s="184" t="s">
        <v>347</v>
      </c>
      <c r="D191" s="185" t="s">
        <v>885</v>
      </c>
      <c r="E191" s="191">
        <v>-2881873.32</v>
      </c>
      <c r="F191" s="192">
        <f t="shared" si="4"/>
        <v>0</v>
      </c>
      <c r="G191" s="185"/>
      <c r="H191" s="188">
        <v>-2881873.32</v>
      </c>
      <c r="I191" s="188">
        <v>257274.01</v>
      </c>
      <c r="J191" s="188">
        <v>388510.84</v>
      </c>
      <c r="K191" s="199">
        <v>-3013110.15</v>
      </c>
      <c r="L191" s="189">
        <f t="shared" si="5"/>
        <v>-131236.83000000007</v>
      </c>
      <c r="M191" s="204" t="s">
        <v>719</v>
      </c>
    </row>
    <row r="192" spans="1:14" x14ac:dyDescent="0.2">
      <c r="B192" s="183" t="s">
        <v>879</v>
      </c>
      <c r="C192" s="184" t="s">
        <v>822</v>
      </c>
      <c r="D192" s="185" t="s">
        <v>723</v>
      </c>
      <c r="E192" s="191"/>
      <c r="F192" s="192">
        <f t="shared" si="4"/>
        <v>0</v>
      </c>
      <c r="G192" s="185"/>
      <c r="H192" s="188">
        <v>0</v>
      </c>
      <c r="I192" s="188">
        <v>0</v>
      </c>
      <c r="J192" s="188">
        <v>25059.54</v>
      </c>
      <c r="K192" s="199">
        <v>-25059.54</v>
      </c>
      <c r="L192" s="189">
        <f t="shared" si="5"/>
        <v>-25059.54</v>
      </c>
      <c r="M192" s="204" t="s">
        <v>719</v>
      </c>
    </row>
    <row r="193" spans="1:16" ht="15" x14ac:dyDescent="0.25">
      <c r="A193" s="193" t="s">
        <v>85</v>
      </c>
      <c r="B193" s="194" t="s">
        <v>879</v>
      </c>
      <c r="C193" s="195"/>
      <c r="D193" s="196" t="s">
        <v>886</v>
      </c>
      <c r="E193" s="197">
        <v>-17890401.559999999</v>
      </c>
      <c r="F193" s="192">
        <f t="shared" si="4"/>
        <v>0</v>
      </c>
      <c r="G193" s="196"/>
      <c r="H193" s="198">
        <v>-17890401.559999999</v>
      </c>
      <c r="I193" s="198">
        <v>11312727.82</v>
      </c>
      <c r="J193" s="198">
        <v>13056327.369999999</v>
      </c>
      <c r="K193" s="198">
        <v>-19634001.109999999</v>
      </c>
      <c r="L193" s="211">
        <f>K193-H193</f>
        <v>-1743599.5500000007</v>
      </c>
      <c r="M193" s="212" t="s">
        <v>719</v>
      </c>
      <c r="N193" s="182"/>
    </row>
    <row r="194" spans="1:16" x14ac:dyDescent="0.2">
      <c r="B194" s="183" t="s">
        <v>887</v>
      </c>
      <c r="C194" s="184" t="s">
        <v>307</v>
      </c>
      <c r="D194" s="185" t="s">
        <v>888</v>
      </c>
      <c r="E194" s="191">
        <v>-4365862</v>
      </c>
      <c r="F194" s="192">
        <f>H194-E194</f>
        <v>0</v>
      </c>
      <c r="G194" s="185"/>
      <c r="H194" s="188">
        <v>-4365862</v>
      </c>
      <c r="I194" s="188">
        <v>0</v>
      </c>
      <c r="J194" s="188">
        <v>1275330</v>
      </c>
      <c r="K194" s="199">
        <v>-5641192</v>
      </c>
    </row>
    <row r="195" spans="1:16" x14ac:dyDescent="0.2">
      <c r="A195" s="193" t="s">
        <v>85</v>
      </c>
      <c r="B195" s="194" t="s">
        <v>887</v>
      </c>
      <c r="C195" s="195"/>
      <c r="D195" s="196" t="s">
        <v>889</v>
      </c>
      <c r="E195" s="197">
        <v>-4365862</v>
      </c>
      <c r="F195" s="192">
        <f>H195-E195</f>
        <v>0</v>
      </c>
      <c r="G195" s="196"/>
      <c r="H195" s="198">
        <v>-4365862</v>
      </c>
      <c r="I195" s="198">
        <v>0</v>
      </c>
      <c r="J195" s="198">
        <v>1275330</v>
      </c>
      <c r="K195" s="198">
        <v>-5641192</v>
      </c>
      <c r="L195" s="211">
        <f>K195-H195</f>
        <v>-1275330</v>
      </c>
      <c r="M195" s="212" t="s">
        <v>719</v>
      </c>
      <c r="O195" s="201">
        <f>K186+K193+K195</f>
        <v>-28100308</v>
      </c>
      <c r="P195" s="92" t="s">
        <v>724</v>
      </c>
    </row>
    <row r="196" spans="1:16" x14ac:dyDescent="0.2">
      <c r="B196" s="183" t="s">
        <v>890</v>
      </c>
      <c r="C196" s="184" t="s">
        <v>307</v>
      </c>
      <c r="D196" s="185" t="s">
        <v>891</v>
      </c>
      <c r="E196" s="191">
        <v>-167023</v>
      </c>
      <c r="F196" s="192">
        <f>H196-E196</f>
        <v>0</v>
      </c>
      <c r="G196" s="185"/>
      <c r="H196" s="188">
        <v>-167023</v>
      </c>
      <c r="I196" s="188">
        <v>167023</v>
      </c>
      <c r="J196" s="188">
        <v>437640</v>
      </c>
      <c r="K196" s="188">
        <v>-437640</v>
      </c>
    </row>
    <row r="197" spans="1:16" x14ac:dyDescent="0.2">
      <c r="A197" s="193" t="s">
        <v>85</v>
      </c>
      <c r="B197" s="194" t="s">
        <v>890</v>
      </c>
      <c r="C197" s="195"/>
      <c r="D197" s="196" t="s">
        <v>892</v>
      </c>
      <c r="E197" s="197">
        <v>-167023</v>
      </c>
      <c r="F197" s="213">
        <f>H197-E197</f>
        <v>0</v>
      </c>
      <c r="G197" s="196"/>
      <c r="H197" s="198">
        <v>-167023</v>
      </c>
      <c r="I197" s="198">
        <v>167023</v>
      </c>
      <c r="J197" s="198">
        <v>437640</v>
      </c>
      <c r="K197" s="198">
        <v>-437640</v>
      </c>
      <c r="L197" s="211">
        <f>K197-H197</f>
        <v>-270617</v>
      </c>
      <c r="M197" s="212" t="s">
        <v>719</v>
      </c>
    </row>
    <row r="198" spans="1:16" x14ac:dyDescent="0.2">
      <c r="B198" s="183" t="s">
        <v>893</v>
      </c>
      <c r="C198" s="184" t="s">
        <v>347</v>
      </c>
      <c r="D198" s="185" t="s">
        <v>725</v>
      </c>
      <c r="E198" s="185"/>
      <c r="F198" s="185"/>
      <c r="G198" s="185"/>
      <c r="H198" s="188">
        <v>0</v>
      </c>
      <c r="I198" s="188">
        <v>3599267.16</v>
      </c>
      <c r="J198" s="188">
        <v>0</v>
      </c>
      <c r="K198" s="188">
        <v>3599267.16</v>
      </c>
    </row>
    <row r="199" spans="1:16" x14ac:dyDescent="0.2">
      <c r="B199" s="183" t="s">
        <v>893</v>
      </c>
      <c r="C199" s="184" t="s">
        <v>947</v>
      </c>
      <c r="D199" s="185" t="s">
        <v>726</v>
      </c>
      <c r="E199" s="185"/>
      <c r="F199" s="185"/>
      <c r="G199" s="185"/>
      <c r="H199" s="188">
        <v>0</v>
      </c>
      <c r="I199" s="188">
        <v>6169030.4199999999</v>
      </c>
      <c r="J199" s="188">
        <v>0</v>
      </c>
      <c r="K199" s="188">
        <v>6169030.4199999999</v>
      </c>
    </row>
    <row r="200" spans="1:16" x14ac:dyDescent="0.2">
      <c r="B200" s="183" t="s">
        <v>893</v>
      </c>
      <c r="C200" s="184" t="s">
        <v>822</v>
      </c>
      <c r="D200" s="185" t="s">
        <v>895</v>
      </c>
      <c r="E200" s="185"/>
      <c r="F200" s="185"/>
      <c r="G200" s="185"/>
      <c r="H200" s="188">
        <v>0</v>
      </c>
      <c r="I200" s="188">
        <v>710913</v>
      </c>
      <c r="J200" s="188">
        <v>0</v>
      </c>
      <c r="K200" s="188">
        <v>710913</v>
      </c>
    </row>
    <row r="201" spans="1:16" x14ac:dyDescent="0.2">
      <c r="B201" s="183" t="s">
        <v>893</v>
      </c>
      <c r="C201" s="184" t="s">
        <v>698</v>
      </c>
      <c r="D201" s="185" t="s">
        <v>727</v>
      </c>
      <c r="E201" s="185"/>
      <c r="F201" s="185"/>
      <c r="G201" s="185"/>
      <c r="H201" s="188">
        <v>0</v>
      </c>
      <c r="I201" s="188">
        <v>3240</v>
      </c>
      <c r="J201" s="188">
        <v>0</v>
      </c>
      <c r="K201" s="188">
        <v>3240</v>
      </c>
    </row>
    <row r="202" spans="1:16" x14ac:dyDescent="0.2">
      <c r="B202" s="183" t="s">
        <v>893</v>
      </c>
      <c r="C202" s="184" t="s">
        <v>840</v>
      </c>
      <c r="D202" s="185" t="s">
        <v>728</v>
      </c>
      <c r="E202" s="185"/>
      <c r="F202" s="185"/>
      <c r="G202" s="185"/>
      <c r="H202" s="188">
        <v>0</v>
      </c>
      <c r="I202" s="188">
        <v>2760</v>
      </c>
      <c r="J202" s="188">
        <v>0</v>
      </c>
      <c r="K202" s="188">
        <v>2760</v>
      </c>
    </row>
    <row r="203" spans="1:16" x14ac:dyDescent="0.2">
      <c r="B203" s="183" t="s">
        <v>893</v>
      </c>
      <c r="C203" s="184" t="s">
        <v>729</v>
      </c>
      <c r="D203" s="185" t="s">
        <v>730</v>
      </c>
      <c r="E203" s="185"/>
      <c r="F203" s="185"/>
      <c r="G203" s="185"/>
      <c r="H203" s="188">
        <v>0</v>
      </c>
      <c r="I203" s="188">
        <v>500</v>
      </c>
      <c r="J203" s="188">
        <v>0</v>
      </c>
      <c r="K203" s="188">
        <v>500</v>
      </c>
    </row>
    <row r="204" spans="1:16" x14ac:dyDescent="0.2">
      <c r="A204" s="193" t="s">
        <v>85</v>
      </c>
      <c r="B204" s="194" t="s">
        <v>893</v>
      </c>
      <c r="C204" s="195"/>
      <c r="D204" s="196" t="s">
        <v>896</v>
      </c>
      <c r="E204" s="196"/>
      <c r="F204" s="196"/>
      <c r="G204" s="196"/>
      <c r="H204" s="198">
        <v>0</v>
      </c>
      <c r="I204" s="198">
        <v>10485710.58</v>
      </c>
      <c r="J204" s="198">
        <v>0</v>
      </c>
      <c r="K204" s="198">
        <v>10485710.58</v>
      </c>
    </row>
    <row r="205" spans="1:16" x14ac:dyDescent="0.2">
      <c r="B205" s="183" t="s">
        <v>897</v>
      </c>
      <c r="C205" s="184" t="s">
        <v>307</v>
      </c>
      <c r="D205" s="185" t="s">
        <v>898</v>
      </c>
      <c r="E205" s="185"/>
      <c r="F205" s="185"/>
      <c r="G205" s="185"/>
      <c r="H205" s="188">
        <v>0</v>
      </c>
      <c r="I205" s="188">
        <v>0</v>
      </c>
      <c r="J205" s="188">
        <v>504022.42</v>
      </c>
      <c r="K205" s="188">
        <v>-504022.42</v>
      </c>
    </row>
    <row r="206" spans="1:16" x14ac:dyDescent="0.2">
      <c r="A206" s="193" t="s">
        <v>85</v>
      </c>
      <c r="B206" s="194" t="s">
        <v>897</v>
      </c>
      <c r="C206" s="195"/>
      <c r="D206" s="196" t="s">
        <v>899</v>
      </c>
      <c r="E206" s="196"/>
      <c r="F206" s="196"/>
      <c r="G206" s="196"/>
      <c r="H206" s="198">
        <v>0</v>
      </c>
      <c r="I206" s="198">
        <v>0</v>
      </c>
      <c r="J206" s="198">
        <v>504022.42</v>
      </c>
      <c r="K206" s="198">
        <v>-504022.42</v>
      </c>
    </row>
    <row r="207" spans="1:16" x14ac:dyDescent="0.2">
      <c r="B207" s="183" t="s">
        <v>900</v>
      </c>
      <c r="C207" s="184" t="s">
        <v>307</v>
      </c>
      <c r="D207" s="185" t="s">
        <v>901</v>
      </c>
      <c r="E207" s="185"/>
      <c r="F207" s="185"/>
      <c r="G207" s="185"/>
      <c r="H207" s="188">
        <v>0</v>
      </c>
      <c r="I207" s="188">
        <v>11150185</v>
      </c>
      <c r="J207" s="188">
        <v>0</v>
      </c>
      <c r="K207" s="188">
        <v>11150185</v>
      </c>
    </row>
    <row r="208" spans="1:16" x14ac:dyDescent="0.2">
      <c r="B208" s="183" t="s">
        <v>900</v>
      </c>
      <c r="C208" s="184" t="s">
        <v>319</v>
      </c>
      <c r="D208" s="185" t="s">
        <v>902</v>
      </c>
      <c r="E208" s="185"/>
      <c r="F208" s="185"/>
      <c r="G208" s="185"/>
      <c r="H208" s="188">
        <v>0</v>
      </c>
      <c r="I208" s="188">
        <v>1057169</v>
      </c>
      <c r="J208" s="188">
        <v>0</v>
      </c>
      <c r="K208" s="188">
        <v>1057169</v>
      </c>
    </row>
    <row r="209" spans="1:11" x14ac:dyDescent="0.2">
      <c r="B209" s="183" t="s">
        <v>900</v>
      </c>
      <c r="C209" s="184" t="s">
        <v>347</v>
      </c>
      <c r="D209" s="185" t="s">
        <v>903</v>
      </c>
      <c r="E209" s="185"/>
      <c r="F209" s="185"/>
      <c r="G209" s="185"/>
      <c r="H209" s="188">
        <v>0</v>
      </c>
      <c r="I209" s="188">
        <v>388510.84</v>
      </c>
      <c r="J209" s="188">
        <v>0</v>
      </c>
      <c r="K209" s="188">
        <v>388510.84</v>
      </c>
    </row>
    <row r="210" spans="1:11" x14ac:dyDescent="0.2">
      <c r="B210" s="183" t="s">
        <v>900</v>
      </c>
      <c r="C210" s="184" t="s">
        <v>822</v>
      </c>
      <c r="D210" s="185" t="s">
        <v>731</v>
      </c>
      <c r="E210" s="185"/>
      <c r="F210" s="185"/>
      <c r="G210" s="185"/>
      <c r="H210" s="188">
        <v>0</v>
      </c>
      <c r="I210" s="188">
        <v>25059.54</v>
      </c>
      <c r="J210" s="188">
        <v>0</v>
      </c>
      <c r="K210" s="188">
        <v>25059.54</v>
      </c>
    </row>
    <row r="211" spans="1:11" x14ac:dyDescent="0.2">
      <c r="A211" s="193" t="s">
        <v>85</v>
      </c>
      <c r="B211" s="194" t="s">
        <v>900</v>
      </c>
      <c r="C211" s="195"/>
      <c r="D211" s="196" t="s">
        <v>904</v>
      </c>
      <c r="E211" s="196"/>
      <c r="F211" s="196"/>
      <c r="G211" s="196"/>
      <c r="H211" s="198">
        <v>0</v>
      </c>
      <c r="I211" s="198">
        <v>12620924.380000001</v>
      </c>
      <c r="J211" s="198">
        <v>0</v>
      </c>
      <c r="K211" s="198">
        <v>12620924.380000001</v>
      </c>
    </row>
    <row r="212" spans="1:11" x14ac:dyDescent="0.2">
      <c r="B212" s="183" t="s">
        <v>905</v>
      </c>
      <c r="C212" s="184" t="s">
        <v>307</v>
      </c>
      <c r="D212" s="185" t="s">
        <v>732</v>
      </c>
      <c r="E212" s="185"/>
      <c r="F212" s="185"/>
      <c r="G212" s="185"/>
      <c r="H212" s="188">
        <v>0</v>
      </c>
      <c r="I212" s="188">
        <v>0</v>
      </c>
      <c r="J212" s="188">
        <v>115472.81</v>
      </c>
      <c r="K212" s="188">
        <v>-115472.81</v>
      </c>
    </row>
    <row r="213" spans="1:11" x14ac:dyDescent="0.2">
      <c r="B213" s="183" t="s">
        <v>905</v>
      </c>
      <c r="C213" s="184" t="s">
        <v>319</v>
      </c>
      <c r="D213" s="185" t="s">
        <v>733</v>
      </c>
      <c r="E213" s="185"/>
      <c r="F213" s="185"/>
      <c r="G213" s="185"/>
      <c r="H213" s="188">
        <v>0</v>
      </c>
      <c r="I213" s="188">
        <v>0</v>
      </c>
      <c r="J213" s="188">
        <v>33853</v>
      </c>
      <c r="K213" s="188">
        <v>-33853</v>
      </c>
    </row>
    <row r="214" spans="1:11" x14ac:dyDescent="0.2">
      <c r="A214" s="193" t="s">
        <v>85</v>
      </c>
      <c r="B214" s="194" t="s">
        <v>905</v>
      </c>
      <c r="C214" s="195"/>
      <c r="D214" s="196" t="s">
        <v>908</v>
      </c>
      <c r="E214" s="196"/>
      <c r="F214" s="196"/>
      <c r="G214" s="196"/>
      <c r="H214" s="198">
        <v>0</v>
      </c>
      <c r="I214" s="198">
        <v>0</v>
      </c>
      <c r="J214" s="198">
        <v>149325.81</v>
      </c>
      <c r="K214" s="198">
        <v>-149325.81</v>
      </c>
    </row>
    <row r="215" spans="1:11" x14ac:dyDescent="0.2">
      <c r="B215" s="183" t="s">
        <v>909</v>
      </c>
      <c r="C215" s="184" t="s">
        <v>307</v>
      </c>
      <c r="D215" s="185" t="s">
        <v>910</v>
      </c>
      <c r="E215" s="185"/>
      <c r="F215" s="185"/>
      <c r="G215" s="185"/>
      <c r="H215" s="188">
        <v>0</v>
      </c>
      <c r="I215" s="188">
        <v>1047443.61</v>
      </c>
      <c r="J215" s="188">
        <v>0</v>
      </c>
      <c r="K215" s="188">
        <v>1047443.61</v>
      </c>
    </row>
    <row r="216" spans="1:11" x14ac:dyDescent="0.2">
      <c r="B216" s="183" t="s">
        <v>909</v>
      </c>
      <c r="C216" s="184" t="s">
        <v>319</v>
      </c>
      <c r="D216" s="185" t="s">
        <v>911</v>
      </c>
      <c r="E216" s="185"/>
      <c r="F216" s="185"/>
      <c r="G216" s="185"/>
      <c r="H216" s="188">
        <v>0</v>
      </c>
      <c r="I216" s="188">
        <v>1685616.33</v>
      </c>
      <c r="J216" s="188">
        <v>0</v>
      </c>
      <c r="K216" s="188">
        <v>1685616.33</v>
      </c>
    </row>
    <row r="217" spans="1:11" x14ac:dyDescent="0.2">
      <c r="B217" s="183" t="s">
        <v>909</v>
      </c>
      <c r="C217" s="184" t="s">
        <v>347</v>
      </c>
      <c r="D217" s="185" t="s">
        <v>614</v>
      </c>
      <c r="E217" s="185"/>
      <c r="F217" s="185"/>
      <c r="G217" s="185"/>
      <c r="H217" s="188">
        <v>0</v>
      </c>
      <c r="I217" s="188">
        <v>976296.1</v>
      </c>
      <c r="J217" s="188">
        <v>0</v>
      </c>
      <c r="K217" s="188">
        <v>976296.1</v>
      </c>
    </row>
    <row r="218" spans="1:11" x14ac:dyDescent="0.2">
      <c r="A218" s="193" t="s">
        <v>85</v>
      </c>
      <c r="B218" s="194" t="s">
        <v>909</v>
      </c>
      <c r="C218" s="195"/>
      <c r="D218" s="196" t="s">
        <v>912</v>
      </c>
      <c r="E218" s="196"/>
      <c r="F218" s="196"/>
      <c r="G218" s="196"/>
      <c r="H218" s="198">
        <v>0</v>
      </c>
      <c r="I218" s="198">
        <v>3709356.04</v>
      </c>
      <c r="J218" s="198">
        <v>0</v>
      </c>
      <c r="K218" s="198">
        <v>3709356.04</v>
      </c>
    </row>
    <row r="219" spans="1:11" x14ac:dyDescent="0.2">
      <c r="B219" s="183" t="s">
        <v>913</v>
      </c>
      <c r="C219" s="184" t="s">
        <v>307</v>
      </c>
      <c r="D219" s="185" t="s">
        <v>734</v>
      </c>
      <c r="E219" s="185"/>
      <c r="F219" s="185"/>
      <c r="G219" s="185"/>
      <c r="H219" s="188">
        <v>0</v>
      </c>
      <c r="I219" s="188">
        <v>0</v>
      </c>
      <c r="J219" s="188">
        <v>65988.95</v>
      </c>
      <c r="K219" s="188">
        <v>-65988.95</v>
      </c>
    </row>
    <row r="220" spans="1:11" x14ac:dyDescent="0.2">
      <c r="A220" s="193" t="s">
        <v>85</v>
      </c>
      <c r="B220" s="194" t="s">
        <v>913</v>
      </c>
      <c r="C220" s="195"/>
      <c r="D220" s="196" t="s">
        <v>915</v>
      </c>
      <c r="E220" s="196"/>
      <c r="F220" s="196"/>
      <c r="G220" s="196"/>
      <c r="H220" s="198">
        <v>0</v>
      </c>
      <c r="I220" s="198">
        <v>0</v>
      </c>
      <c r="J220" s="198">
        <v>65988.95</v>
      </c>
      <c r="K220" s="198">
        <v>-65988.95</v>
      </c>
    </row>
    <row r="221" spans="1:11" x14ac:dyDescent="0.2">
      <c r="B221" s="183" t="s">
        <v>916</v>
      </c>
      <c r="C221" s="184" t="s">
        <v>307</v>
      </c>
      <c r="D221" s="185" t="s">
        <v>917</v>
      </c>
      <c r="E221" s="185"/>
      <c r="F221" s="185"/>
      <c r="G221" s="185"/>
      <c r="H221" s="188">
        <v>0</v>
      </c>
      <c r="I221" s="188">
        <v>727655</v>
      </c>
      <c r="J221" s="188">
        <v>0</v>
      </c>
      <c r="K221" s="188">
        <v>727655</v>
      </c>
    </row>
    <row r="222" spans="1:11" x14ac:dyDescent="0.2">
      <c r="A222" s="193" t="s">
        <v>85</v>
      </c>
      <c r="B222" s="194" t="s">
        <v>916</v>
      </c>
      <c r="C222" s="195"/>
      <c r="D222" s="196" t="s">
        <v>918</v>
      </c>
      <c r="E222" s="196"/>
      <c r="F222" s="196"/>
      <c r="G222" s="196"/>
      <c r="H222" s="198">
        <v>0</v>
      </c>
      <c r="I222" s="198">
        <v>727655</v>
      </c>
      <c r="J222" s="198">
        <v>0</v>
      </c>
      <c r="K222" s="198">
        <v>727655</v>
      </c>
    </row>
    <row r="223" spans="1:11" x14ac:dyDescent="0.2">
      <c r="B223" s="183" t="s">
        <v>919</v>
      </c>
      <c r="C223" s="184" t="s">
        <v>307</v>
      </c>
      <c r="D223" s="185" t="s">
        <v>935</v>
      </c>
      <c r="E223" s="185"/>
      <c r="F223" s="185"/>
      <c r="G223" s="185"/>
      <c r="H223" s="188">
        <v>0</v>
      </c>
      <c r="I223" s="188">
        <v>985336.75</v>
      </c>
      <c r="J223" s="188">
        <v>0</v>
      </c>
      <c r="K223" s="188">
        <v>985336.75</v>
      </c>
    </row>
    <row r="224" spans="1:11" x14ac:dyDescent="0.2">
      <c r="B224" s="183" t="s">
        <v>919</v>
      </c>
      <c r="C224" s="184" t="s">
        <v>364</v>
      </c>
      <c r="D224" s="185" t="s">
        <v>936</v>
      </c>
      <c r="E224" s="185"/>
      <c r="F224" s="185"/>
      <c r="G224" s="185"/>
      <c r="H224" s="188">
        <v>0</v>
      </c>
      <c r="I224" s="188">
        <v>1351358.77</v>
      </c>
      <c r="J224" s="188">
        <v>0</v>
      </c>
      <c r="K224" s="188">
        <v>1351358.77</v>
      </c>
    </row>
    <row r="225" spans="1:11" x14ac:dyDescent="0.2">
      <c r="B225" s="183" t="s">
        <v>919</v>
      </c>
      <c r="C225" s="184" t="s">
        <v>347</v>
      </c>
      <c r="D225" s="185" t="s">
        <v>735</v>
      </c>
      <c r="E225" s="185"/>
      <c r="F225" s="185"/>
      <c r="G225" s="185"/>
      <c r="H225" s="188">
        <v>0</v>
      </c>
      <c r="I225" s="188">
        <v>3052950.45</v>
      </c>
      <c r="J225" s="188">
        <v>0</v>
      </c>
      <c r="K225" s="188">
        <v>3052950.45</v>
      </c>
    </row>
    <row r="226" spans="1:11" x14ac:dyDescent="0.2">
      <c r="B226" s="183" t="s">
        <v>919</v>
      </c>
      <c r="C226" s="184" t="s">
        <v>394</v>
      </c>
      <c r="D226" s="185" t="s">
        <v>736</v>
      </c>
      <c r="E226" s="185"/>
      <c r="F226" s="185"/>
      <c r="G226" s="185"/>
      <c r="H226" s="188">
        <v>0</v>
      </c>
      <c r="I226" s="188">
        <v>775217.11</v>
      </c>
      <c r="J226" s="188">
        <v>0</v>
      </c>
      <c r="K226" s="188">
        <v>775217.11</v>
      </c>
    </row>
    <row r="227" spans="1:11" x14ac:dyDescent="0.2">
      <c r="B227" s="183" t="s">
        <v>919</v>
      </c>
      <c r="C227" s="184" t="s">
        <v>576</v>
      </c>
      <c r="D227" s="185" t="s">
        <v>737</v>
      </c>
      <c r="E227" s="185"/>
      <c r="F227" s="185"/>
      <c r="G227" s="185"/>
      <c r="H227" s="188">
        <v>0</v>
      </c>
      <c r="I227" s="188">
        <v>178000</v>
      </c>
      <c r="J227" s="188">
        <v>0</v>
      </c>
      <c r="K227" s="188">
        <v>178000</v>
      </c>
    </row>
    <row r="228" spans="1:11" x14ac:dyDescent="0.2">
      <c r="B228" s="183" t="s">
        <v>919</v>
      </c>
      <c r="C228" s="184" t="s">
        <v>800</v>
      </c>
      <c r="D228" s="185" t="s">
        <v>738</v>
      </c>
      <c r="E228" s="185"/>
      <c r="F228" s="185"/>
      <c r="G228" s="185"/>
      <c r="H228" s="188">
        <v>0</v>
      </c>
      <c r="I228" s="188">
        <v>51000</v>
      </c>
      <c r="J228" s="188">
        <v>0</v>
      </c>
      <c r="K228" s="188">
        <v>51000</v>
      </c>
    </row>
    <row r="229" spans="1:11" x14ac:dyDescent="0.2">
      <c r="B229" s="183" t="s">
        <v>919</v>
      </c>
      <c r="C229" s="184" t="s">
        <v>698</v>
      </c>
      <c r="D229" s="185" t="s">
        <v>739</v>
      </c>
      <c r="E229" s="185"/>
      <c r="F229" s="185"/>
      <c r="G229" s="185"/>
      <c r="H229" s="188">
        <v>0</v>
      </c>
      <c r="I229" s="188">
        <v>3707</v>
      </c>
      <c r="J229" s="188">
        <v>0</v>
      </c>
      <c r="K229" s="188">
        <v>3707</v>
      </c>
    </row>
    <row r="230" spans="1:11" x14ac:dyDescent="0.2">
      <c r="B230" s="183" t="s">
        <v>919</v>
      </c>
      <c r="C230" s="184" t="s">
        <v>840</v>
      </c>
      <c r="D230" s="185" t="s">
        <v>740</v>
      </c>
      <c r="E230" s="185"/>
      <c r="F230" s="185"/>
      <c r="G230" s="185"/>
      <c r="H230" s="188">
        <v>0</v>
      </c>
      <c r="I230" s="188">
        <v>6960</v>
      </c>
      <c r="J230" s="188">
        <v>0</v>
      </c>
      <c r="K230" s="188">
        <v>6960</v>
      </c>
    </row>
    <row r="231" spans="1:11" x14ac:dyDescent="0.2">
      <c r="A231" s="193" t="s">
        <v>85</v>
      </c>
      <c r="B231" s="194" t="s">
        <v>919</v>
      </c>
      <c r="C231" s="195"/>
      <c r="D231" s="196" t="s">
        <v>937</v>
      </c>
      <c r="E231" s="196"/>
      <c r="F231" s="196"/>
      <c r="G231" s="196"/>
      <c r="H231" s="198">
        <v>0</v>
      </c>
      <c r="I231" s="198">
        <v>6404530.0800000001</v>
      </c>
      <c r="J231" s="198">
        <v>0</v>
      </c>
      <c r="K231" s="198">
        <v>6404530.0800000001</v>
      </c>
    </row>
    <row r="232" spans="1:11" x14ac:dyDescent="0.2">
      <c r="B232" s="183" t="s">
        <v>938</v>
      </c>
      <c r="C232" s="184" t="s">
        <v>307</v>
      </c>
      <c r="D232" s="185" t="s">
        <v>939</v>
      </c>
      <c r="E232" s="185"/>
      <c r="F232" s="185"/>
      <c r="G232" s="185"/>
      <c r="H232" s="188">
        <v>0</v>
      </c>
      <c r="I232" s="188">
        <v>141064.25</v>
      </c>
      <c r="J232" s="188">
        <v>0</v>
      </c>
      <c r="K232" s="188">
        <v>141064.25</v>
      </c>
    </row>
    <row r="233" spans="1:11" x14ac:dyDescent="0.2">
      <c r="B233" s="183" t="s">
        <v>938</v>
      </c>
      <c r="C233" s="184" t="s">
        <v>380</v>
      </c>
      <c r="D233" s="185" t="s">
        <v>940</v>
      </c>
      <c r="E233" s="185"/>
      <c r="F233" s="185"/>
      <c r="G233" s="185"/>
      <c r="H233" s="188">
        <v>0</v>
      </c>
      <c r="I233" s="188">
        <v>376717.16</v>
      </c>
      <c r="J233" s="188">
        <v>0</v>
      </c>
      <c r="K233" s="188">
        <v>376717.16</v>
      </c>
    </row>
    <row r="234" spans="1:11" x14ac:dyDescent="0.2">
      <c r="B234" s="183" t="s">
        <v>938</v>
      </c>
      <c r="C234" s="184" t="s">
        <v>319</v>
      </c>
      <c r="D234" s="185" t="s">
        <v>941</v>
      </c>
      <c r="E234" s="185"/>
      <c r="F234" s="185"/>
      <c r="G234" s="185"/>
      <c r="H234" s="188">
        <v>0</v>
      </c>
      <c r="I234" s="188">
        <v>981046.37</v>
      </c>
      <c r="J234" s="188">
        <v>0</v>
      </c>
      <c r="K234" s="188">
        <v>981046.37</v>
      </c>
    </row>
    <row r="235" spans="1:11" x14ac:dyDescent="0.2">
      <c r="B235" s="183" t="s">
        <v>938</v>
      </c>
      <c r="C235" s="184" t="s">
        <v>326</v>
      </c>
      <c r="D235" s="185" t="s">
        <v>942</v>
      </c>
      <c r="E235" s="185"/>
      <c r="F235" s="185"/>
      <c r="G235" s="185"/>
      <c r="H235" s="188">
        <v>0</v>
      </c>
      <c r="I235" s="188">
        <v>193503.52</v>
      </c>
      <c r="J235" s="188">
        <v>0</v>
      </c>
      <c r="K235" s="188">
        <v>193503.52</v>
      </c>
    </row>
    <row r="236" spans="1:11" x14ac:dyDescent="0.2">
      <c r="B236" s="183" t="s">
        <v>938</v>
      </c>
      <c r="C236" s="184" t="s">
        <v>347</v>
      </c>
      <c r="D236" s="185" t="s">
        <v>943</v>
      </c>
      <c r="E236" s="185"/>
      <c r="F236" s="185"/>
      <c r="G236" s="185"/>
      <c r="H236" s="188">
        <v>0</v>
      </c>
      <c r="I236" s="188">
        <v>354910.03</v>
      </c>
      <c r="J236" s="188">
        <v>0</v>
      </c>
      <c r="K236" s="188">
        <v>354910.03</v>
      </c>
    </row>
    <row r="237" spans="1:11" x14ac:dyDescent="0.2">
      <c r="B237" s="183" t="s">
        <v>938</v>
      </c>
      <c r="C237" s="184" t="s">
        <v>945</v>
      </c>
      <c r="D237" s="185" t="s">
        <v>946</v>
      </c>
      <c r="E237" s="185"/>
      <c r="F237" s="185"/>
      <c r="G237" s="185"/>
      <c r="H237" s="188">
        <v>0</v>
      </c>
      <c r="I237" s="188">
        <v>235699.8</v>
      </c>
      <c r="J237" s="188">
        <v>0</v>
      </c>
      <c r="K237" s="188">
        <v>235699.8</v>
      </c>
    </row>
    <row r="238" spans="1:11" x14ac:dyDescent="0.2">
      <c r="B238" s="183" t="s">
        <v>938</v>
      </c>
      <c r="C238" s="184" t="s">
        <v>947</v>
      </c>
      <c r="D238" s="185" t="s">
        <v>741</v>
      </c>
      <c r="E238" s="185"/>
      <c r="F238" s="185"/>
      <c r="G238" s="185"/>
      <c r="H238" s="188">
        <v>0</v>
      </c>
      <c r="I238" s="188">
        <v>893531.52</v>
      </c>
      <c r="J238" s="188">
        <v>0</v>
      </c>
      <c r="K238" s="188">
        <v>893531.52</v>
      </c>
    </row>
    <row r="239" spans="1:11" x14ac:dyDescent="0.2">
      <c r="B239" s="183" t="s">
        <v>938</v>
      </c>
      <c r="C239" s="184" t="s">
        <v>331</v>
      </c>
      <c r="D239" s="185" t="s">
        <v>950</v>
      </c>
      <c r="E239" s="185"/>
      <c r="F239" s="185"/>
      <c r="G239" s="185"/>
      <c r="H239" s="188">
        <v>0</v>
      </c>
      <c r="I239" s="188">
        <v>48942.52</v>
      </c>
      <c r="J239" s="188">
        <v>0</v>
      </c>
      <c r="K239" s="188">
        <v>48942.52</v>
      </c>
    </row>
    <row r="240" spans="1:11" x14ac:dyDescent="0.2">
      <c r="B240" s="183" t="s">
        <v>938</v>
      </c>
      <c r="C240" s="184" t="s">
        <v>332</v>
      </c>
      <c r="D240" s="185" t="s">
        <v>951</v>
      </c>
      <c r="E240" s="185"/>
      <c r="F240" s="185"/>
      <c r="G240" s="185"/>
      <c r="H240" s="188">
        <v>0</v>
      </c>
      <c r="I240" s="188">
        <v>93717.92</v>
      </c>
      <c r="J240" s="188">
        <v>0</v>
      </c>
      <c r="K240" s="188">
        <v>93717.92</v>
      </c>
    </row>
    <row r="241" spans="2:11" x14ac:dyDescent="0.2">
      <c r="B241" s="183" t="s">
        <v>938</v>
      </c>
      <c r="C241" s="184" t="s">
        <v>336</v>
      </c>
      <c r="D241" s="185" t="s">
        <v>952</v>
      </c>
      <c r="E241" s="185"/>
      <c r="F241" s="185"/>
      <c r="G241" s="185"/>
      <c r="H241" s="188">
        <v>0</v>
      </c>
      <c r="I241" s="188">
        <v>1606921.62</v>
      </c>
      <c r="J241" s="188">
        <v>0</v>
      </c>
      <c r="K241" s="188">
        <v>1606921.62</v>
      </c>
    </row>
    <row r="242" spans="2:11" x14ac:dyDescent="0.2">
      <c r="B242" s="183" t="s">
        <v>938</v>
      </c>
      <c r="C242" s="184" t="s">
        <v>953</v>
      </c>
      <c r="D242" s="185" t="s">
        <v>954</v>
      </c>
      <c r="E242" s="185"/>
      <c r="F242" s="185"/>
      <c r="G242" s="185"/>
      <c r="H242" s="188">
        <v>0</v>
      </c>
      <c r="I242" s="188">
        <v>167600</v>
      </c>
      <c r="J242" s="188">
        <v>0</v>
      </c>
      <c r="K242" s="188">
        <v>167600</v>
      </c>
    </row>
    <row r="243" spans="2:11" x14ac:dyDescent="0.2">
      <c r="B243" s="183" t="s">
        <v>938</v>
      </c>
      <c r="C243" s="184" t="s">
        <v>955</v>
      </c>
      <c r="D243" s="185" t="s">
        <v>956</v>
      </c>
      <c r="E243" s="185"/>
      <c r="F243" s="185"/>
      <c r="G243" s="185"/>
      <c r="H243" s="188">
        <v>0</v>
      </c>
      <c r="I243" s="188">
        <v>77174.899999999994</v>
      </c>
      <c r="J243" s="188">
        <v>0</v>
      </c>
      <c r="K243" s="188">
        <v>77174.899999999994</v>
      </c>
    </row>
    <row r="244" spans="2:11" x14ac:dyDescent="0.2">
      <c r="B244" s="183" t="s">
        <v>938</v>
      </c>
      <c r="C244" s="184" t="s">
        <v>957</v>
      </c>
      <c r="D244" s="185" t="s">
        <v>958</v>
      </c>
      <c r="E244" s="185"/>
      <c r="F244" s="185"/>
      <c r="G244" s="185"/>
      <c r="H244" s="188">
        <v>0</v>
      </c>
      <c r="I244" s="188">
        <v>111056.75</v>
      </c>
      <c r="J244" s="188">
        <v>0</v>
      </c>
      <c r="K244" s="188">
        <v>111056.75</v>
      </c>
    </row>
    <row r="245" spans="2:11" x14ac:dyDescent="0.2">
      <c r="B245" s="183" t="s">
        <v>938</v>
      </c>
      <c r="C245" s="184" t="s">
        <v>580</v>
      </c>
      <c r="D245" s="185" t="s">
        <v>619</v>
      </c>
      <c r="E245" s="185"/>
      <c r="F245" s="185"/>
      <c r="G245" s="185"/>
      <c r="H245" s="188">
        <v>0</v>
      </c>
      <c r="I245" s="188">
        <v>417735</v>
      </c>
      <c r="J245" s="188">
        <v>0</v>
      </c>
      <c r="K245" s="188">
        <v>417735</v>
      </c>
    </row>
    <row r="246" spans="2:11" x14ac:dyDescent="0.2">
      <c r="B246" s="183" t="s">
        <v>938</v>
      </c>
      <c r="C246" s="184" t="s">
        <v>959</v>
      </c>
      <c r="D246" s="185" t="s">
        <v>960</v>
      </c>
      <c r="E246" s="185"/>
      <c r="F246" s="185"/>
      <c r="G246" s="185"/>
      <c r="H246" s="188">
        <v>0</v>
      </c>
      <c r="I246" s="188">
        <v>1566336.23</v>
      </c>
      <c r="J246" s="188">
        <v>0</v>
      </c>
      <c r="K246" s="188">
        <v>1566336.23</v>
      </c>
    </row>
    <row r="247" spans="2:11" x14ac:dyDescent="0.2">
      <c r="B247" s="183" t="s">
        <v>938</v>
      </c>
      <c r="C247" s="184" t="s">
        <v>807</v>
      </c>
      <c r="D247" s="185" t="s">
        <v>961</v>
      </c>
      <c r="E247" s="185"/>
      <c r="F247" s="185"/>
      <c r="G247" s="185"/>
      <c r="H247" s="188">
        <v>0</v>
      </c>
      <c r="I247" s="188">
        <v>176000</v>
      </c>
      <c r="J247" s="188">
        <v>0</v>
      </c>
      <c r="K247" s="188">
        <v>176000</v>
      </c>
    </row>
    <row r="248" spans="2:11" x14ac:dyDescent="0.2">
      <c r="B248" s="183" t="s">
        <v>938</v>
      </c>
      <c r="C248" s="184" t="s">
        <v>811</v>
      </c>
      <c r="D248" s="185" t="s">
        <v>962</v>
      </c>
      <c r="E248" s="185"/>
      <c r="F248" s="185"/>
      <c r="G248" s="185"/>
      <c r="H248" s="188">
        <v>0</v>
      </c>
      <c r="I248" s="188">
        <v>25000</v>
      </c>
      <c r="J248" s="188">
        <v>0</v>
      </c>
      <c r="K248" s="188">
        <v>25000</v>
      </c>
    </row>
    <row r="249" spans="2:11" x14ac:dyDescent="0.2">
      <c r="B249" s="183" t="s">
        <v>938</v>
      </c>
      <c r="C249" s="184" t="s">
        <v>814</v>
      </c>
      <c r="D249" s="185" t="s">
        <v>963</v>
      </c>
      <c r="E249" s="185"/>
      <c r="F249" s="185"/>
      <c r="G249" s="185"/>
      <c r="H249" s="188">
        <v>0</v>
      </c>
      <c r="I249" s="188">
        <v>22500</v>
      </c>
      <c r="J249" s="188">
        <v>0</v>
      </c>
      <c r="K249" s="188">
        <v>22500</v>
      </c>
    </row>
    <row r="250" spans="2:11" x14ac:dyDescent="0.2">
      <c r="B250" s="183" t="s">
        <v>938</v>
      </c>
      <c r="C250" s="184" t="s">
        <v>964</v>
      </c>
      <c r="D250" s="185" t="s">
        <v>742</v>
      </c>
      <c r="E250" s="185"/>
      <c r="F250" s="185"/>
      <c r="G250" s="185"/>
      <c r="H250" s="188">
        <v>0</v>
      </c>
      <c r="I250" s="188">
        <v>3753470.26</v>
      </c>
      <c r="J250" s="188">
        <v>0</v>
      </c>
      <c r="K250" s="188">
        <v>3753470.26</v>
      </c>
    </row>
    <row r="251" spans="2:11" x14ac:dyDescent="0.2">
      <c r="B251" s="183" t="s">
        <v>938</v>
      </c>
      <c r="C251" s="184" t="s">
        <v>966</v>
      </c>
      <c r="D251" s="185" t="s">
        <v>967</v>
      </c>
      <c r="E251" s="185"/>
      <c r="F251" s="185"/>
      <c r="G251" s="185"/>
      <c r="H251" s="188">
        <v>0</v>
      </c>
      <c r="I251" s="188">
        <v>391160.5</v>
      </c>
      <c r="J251" s="188">
        <v>0</v>
      </c>
      <c r="K251" s="188">
        <v>391160.5</v>
      </c>
    </row>
    <row r="252" spans="2:11" x14ac:dyDescent="0.2">
      <c r="B252" s="183" t="s">
        <v>938</v>
      </c>
      <c r="C252" s="184" t="s">
        <v>853</v>
      </c>
      <c r="D252" s="185" t="s">
        <v>970</v>
      </c>
      <c r="E252" s="185"/>
      <c r="F252" s="185"/>
      <c r="G252" s="185"/>
      <c r="H252" s="188">
        <v>0</v>
      </c>
      <c r="I252" s="188">
        <v>105979</v>
      </c>
      <c r="J252" s="188">
        <v>0</v>
      </c>
      <c r="K252" s="188">
        <v>105979</v>
      </c>
    </row>
    <row r="253" spans="2:11" x14ac:dyDescent="0.2">
      <c r="B253" s="183" t="s">
        <v>938</v>
      </c>
      <c r="C253" s="184" t="s">
        <v>971</v>
      </c>
      <c r="D253" s="185" t="s">
        <v>972</v>
      </c>
      <c r="E253" s="185"/>
      <c r="F253" s="185"/>
      <c r="G253" s="185"/>
      <c r="H253" s="188">
        <v>0</v>
      </c>
      <c r="I253" s="188">
        <v>303457.5</v>
      </c>
      <c r="J253" s="188">
        <v>0</v>
      </c>
      <c r="K253" s="188">
        <v>303457.5</v>
      </c>
    </row>
    <row r="254" spans="2:11" x14ac:dyDescent="0.2">
      <c r="B254" s="183" t="s">
        <v>938</v>
      </c>
      <c r="C254" s="184" t="s">
        <v>973</v>
      </c>
      <c r="D254" s="185" t="s">
        <v>974</v>
      </c>
      <c r="E254" s="185"/>
      <c r="F254" s="185"/>
      <c r="G254" s="185"/>
      <c r="H254" s="188">
        <v>0</v>
      </c>
      <c r="I254" s="188">
        <v>70552.7</v>
      </c>
      <c r="J254" s="188">
        <v>0</v>
      </c>
      <c r="K254" s="188">
        <v>70552.7</v>
      </c>
    </row>
    <row r="255" spans="2:11" x14ac:dyDescent="0.2">
      <c r="B255" s="183" t="s">
        <v>938</v>
      </c>
      <c r="C255" s="184" t="s">
        <v>975</v>
      </c>
      <c r="D255" s="185" t="s">
        <v>976</v>
      </c>
      <c r="E255" s="185"/>
      <c r="F255" s="185"/>
      <c r="G255" s="185"/>
      <c r="H255" s="188">
        <v>0</v>
      </c>
      <c r="I255" s="188">
        <v>5167364</v>
      </c>
      <c r="J255" s="188">
        <v>0</v>
      </c>
      <c r="K255" s="188">
        <v>5167364</v>
      </c>
    </row>
    <row r="256" spans="2:11" x14ac:dyDescent="0.2">
      <c r="B256" s="183" t="s">
        <v>938</v>
      </c>
      <c r="C256" s="184" t="s">
        <v>977</v>
      </c>
      <c r="D256" s="185" t="s">
        <v>978</v>
      </c>
      <c r="E256" s="185"/>
      <c r="F256" s="185"/>
      <c r="G256" s="185"/>
      <c r="H256" s="188">
        <v>0</v>
      </c>
      <c r="I256" s="188">
        <v>246500</v>
      </c>
      <c r="J256" s="188">
        <v>0</v>
      </c>
      <c r="K256" s="188">
        <v>246500</v>
      </c>
    </row>
    <row r="257" spans="1:11" x14ac:dyDescent="0.2">
      <c r="B257" s="183" t="s">
        <v>938</v>
      </c>
      <c r="C257" s="184" t="s">
        <v>979</v>
      </c>
      <c r="D257" s="185" t="s">
        <v>980</v>
      </c>
      <c r="E257" s="185"/>
      <c r="F257" s="185"/>
      <c r="G257" s="185"/>
      <c r="H257" s="188">
        <v>0</v>
      </c>
      <c r="I257" s="188">
        <v>770293</v>
      </c>
      <c r="J257" s="188">
        <v>0</v>
      </c>
      <c r="K257" s="188">
        <v>770293</v>
      </c>
    </row>
    <row r="258" spans="1:11" x14ac:dyDescent="0.2">
      <c r="B258" s="183" t="s">
        <v>938</v>
      </c>
      <c r="C258" s="184" t="s">
        <v>981</v>
      </c>
      <c r="D258" s="185" t="s">
        <v>982</v>
      </c>
      <c r="E258" s="185"/>
      <c r="F258" s="185"/>
      <c r="G258" s="185"/>
      <c r="H258" s="188">
        <v>0</v>
      </c>
      <c r="I258" s="188">
        <v>1088055</v>
      </c>
      <c r="J258" s="188">
        <v>0</v>
      </c>
      <c r="K258" s="188">
        <v>1088055</v>
      </c>
    </row>
    <row r="259" spans="1:11" x14ac:dyDescent="0.2">
      <c r="B259" s="183" t="s">
        <v>938</v>
      </c>
      <c r="C259" s="184" t="s">
        <v>983</v>
      </c>
      <c r="D259" s="185" t="s">
        <v>984</v>
      </c>
      <c r="E259" s="185"/>
      <c r="F259" s="185"/>
      <c r="G259" s="185"/>
      <c r="H259" s="188">
        <v>0</v>
      </c>
      <c r="I259" s="188">
        <v>394454</v>
      </c>
      <c r="J259" s="188">
        <v>0</v>
      </c>
      <c r="K259" s="188">
        <v>394454</v>
      </c>
    </row>
    <row r="260" spans="1:11" x14ac:dyDescent="0.2">
      <c r="B260" s="183" t="s">
        <v>938</v>
      </c>
      <c r="C260" s="184" t="s">
        <v>985</v>
      </c>
      <c r="D260" s="185" t="s">
        <v>469</v>
      </c>
      <c r="E260" s="185"/>
      <c r="F260" s="185"/>
      <c r="G260" s="185"/>
      <c r="H260" s="188">
        <v>0</v>
      </c>
      <c r="I260" s="188">
        <v>89351.2</v>
      </c>
      <c r="J260" s="188">
        <v>0</v>
      </c>
      <c r="K260" s="188">
        <v>89351.2</v>
      </c>
    </row>
    <row r="261" spans="1:11" x14ac:dyDescent="0.2">
      <c r="B261" s="183" t="s">
        <v>938</v>
      </c>
      <c r="C261" s="184" t="s">
        <v>470</v>
      </c>
      <c r="D261" s="185" t="s">
        <v>471</v>
      </c>
      <c r="E261" s="185"/>
      <c r="F261" s="185"/>
      <c r="G261" s="185"/>
      <c r="H261" s="188">
        <v>0</v>
      </c>
      <c r="I261" s="188">
        <v>8797.4</v>
      </c>
      <c r="J261" s="188">
        <v>0</v>
      </c>
      <c r="K261" s="188">
        <v>8797.4</v>
      </c>
    </row>
    <row r="262" spans="1:11" x14ac:dyDescent="0.2">
      <c r="B262" s="183" t="s">
        <v>938</v>
      </c>
      <c r="C262" s="184" t="s">
        <v>472</v>
      </c>
      <c r="D262" s="185" t="s">
        <v>473</v>
      </c>
      <c r="E262" s="185"/>
      <c r="F262" s="185"/>
      <c r="G262" s="185"/>
      <c r="H262" s="188">
        <v>0</v>
      </c>
      <c r="I262" s="188">
        <v>40100</v>
      </c>
      <c r="J262" s="188">
        <v>0</v>
      </c>
      <c r="K262" s="188">
        <v>40100</v>
      </c>
    </row>
    <row r="263" spans="1:11" x14ac:dyDescent="0.2">
      <c r="B263" s="183" t="s">
        <v>938</v>
      </c>
      <c r="C263" s="184" t="s">
        <v>474</v>
      </c>
      <c r="D263" s="185" t="s">
        <v>475</v>
      </c>
      <c r="E263" s="185"/>
      <c r="F263" s="185"/>
      <c r="G263" s="185"/>
      <c r="H263" s="188">
        <v>0</v>
      </c>
      <c r="I263" s="188">
        <v>24763.8</v>
      </c>
      <c r="J263" s="188">
        <v>0</v>
      </c>
      <c r="K263" s="188">
        <v>24763.8</v>
      </c>
    </row>
    <row r="264" spans="1:11" x14ac:dyDescent="0.2">
      <c r="B264" s="183" t="s">
        <v>938</v>
      </c>
      <c r="C264" s="184" t="s">
        <v>476</v>
      </c>
      <c r="D264" s="185" t="s">
        <v>477</v>
      </c>
      <c r="E264" s="185"/>
      <c r="F264" s="185"/>
      <c r="G264" s="185"/>
      <c r="H264" s="188">
        <v>0</v>
      </c>
      <c r="I264" s="188">
        <v>12876</v>
      </c>
      <c r="J264" s="188">
        <v>0</v>
      </c>
      <c r="K264" s="188">
        <v>12876</v>
      </c>
    </row>
    <row r="265" spans="1:11" x14ac:dyDescent="0.2">
      <c r="B265" s="183" t="s">
        <v>938</v>
      </c>
      <c r="C265" s="184" t="s">
        <v>478</v>
      </c>
      <c r="D265" s="185" t="s">
        <v>479</v>
      </c>
      <c r="E265" s="185"/>
      <c r="F265" s="185"/>
      <c r="G265" s="185"/>
      <c r="H265" s="188">
        <v>0</v>
      </c>
      <c r="I265" s="188">
        <v>60293.2</v>
      </c>
      <c r="J265" s="188">
        <v>0</v>
      </c>
      <c r="K265" s="188">
        <v>60293.2</v>
      </c>
    </row>
    <row r="266" spans="1:11" x14ac:dyDescent="0.2">
      <c r="B266" s="183" t="s">
        <v>938</v>
      </c>
      <c r="C266" s="184" t="s">
        <v>480</v>
      </c>
      <c r="D266" s="185" t="s">
        <v>481</v>
      </c>
      <c r="E266" s="185"/>
      <c r="F266" s="185"/>
      <c r="G266" s="185"/>
      <c r="H266" s="188">
        <v>0</v>
      </c>
      <c r="I266" s="188">
        <v>18286.16</v>
      </c>
      <c r="J266" s="188">
        <v>0</v>
      </c>
      <c r="K266" s="188">
        <v>18286.16</v>
      </c>
    </row>
    <row r="267" spans="1:11" x14ac:dyDescent="0.2">
      <c r="B267" s="183" t="s">
        <v>938</v>
      </c>
      <c r="C267" s="184" t="s">
        <v>482</v>
      </c>
      <c r="D267" s="185" t="s">
        <v>483</v>
      </c>
      <c r="E267" s="185"/>
      <c r="F267" s="185"/>
      <c r="G267" s="185"/>
      <c r="H267" s="188">
        <v>0</v>
      </c>
      <c r="I267" s="188">
        <v>1200000</v>
      </c>
      <c r="J267" s="188">
        <v>0</v>
      </c>
      <c r="K267" s="188">
        <v>1200000</v>
      </c>
    </row>
    <row r="268" spans="1:11" x14ac:dyDescent="0.2">
      <c r="B268" s="183" t="s">
        <v>938</v>
      </c>
      <c r="C268" s="184" t="s">
        <v>484</v>
      </c>
      <c r="D268" s="185" t="s">
        <v>485</v>
      </c>
      <c r="E268" s="185"/>
      <c r="F268" s="185"/>
      <c r="G268" s="185"/>
      <c r="H268" s="188">
        <v>0</v>
      </c>
      <c r="I268" s="188">
        <v>126487.5</v>
      </c>
      <c r="J268" s="188">
        <v>0</v>
      </c>
      <c r="K268" s="188">
        <v>126487.5</v>
      </c>
    </row>
    <row r="269" spans="1:11" x14ac:dyDescent="0.2">
      <c r="A269" s="193" t="s">
        <v>85</v>
      </c>
      <c r="B269" s="194" t="s">
        <v>938</v>
      </c>
      <c r="C269" s="195"/>
      <c r="D269" s="196" t="s">
        <v>486</v>
      </c>
      <c r="E269" s="196"/>
      <c r="F269" s="196"/>
      <c r="G269" s="196"/>
      <c r="H269" s="198">
        <v>0</v>
      </c>
      <c r="I269" s="198">
        <v>21361698.809999999</v>
      </c>
      <c r="J269" s="198">
        <v>0</v>
      </c>
      <c r="K269" s="198">
        <v>21361698.809999999</v>
      </c>
    </row>
    <row r="270" spans="1:11" x14ac:dyDescent="0.2">
      <c r="B270" s="183" t="s">
        <v>487</v>
      </c>
      <c r="C270" s="184" t="s">
        <v>307</v>
      </c>
      <c r="D270" s="185" t="s">
        <v>488</v>
      </c>
      <c r="E270" s="185"/>
      <c r="F270" s="185"/>
      <c r="G270" s="185"/>
      <c r="H270" s="188">
        <v>0</v>
      </c>
      <c r="I270" s="188">
        <v>234866.09</v>
      </c>
      <c r="J270" s="188">
        <v>0</v>
      </c>
      <c r="K270" s="188">
        <v>234866.09</v>
      </c>
    </row>
    <row r="271" spans="1:11" x14ac:dyDescent="0.2">
      <c r="B271" s="183" t="s">
        <v>487</v>
      </c>
      <c r="C271" s="184" t="s">
        <v>319</v>
      </c>
      <c r="D271" s="185" t="s">
        <v>489</v>
      </c>
      <c r="E271" s="185"/>
      <c r="F271" s="185"/>
      <c r="G271" s="185"/>
      <c r="H271" s="188">
        <v>0</v>
      </c>
      <c r="I271" s="188">
        <v>1.92</v>
      </c>
      <c r="J271" s="188">
        <v>0</v>
      </c>
      <c r="K271" s="188">
        <v>1.92</v>
      </c>
    </row>
    <row r="272" spans="1:11" x14ac:dyDescent="0.2">
      <c r="B272" s="183" t="s">
        <v>487</v>
      </c>
      <c r="C272" s="184" t="s">
        <v>822</v>
      </c>
      <c r="D272" s="185" t="s">
        <v>490</v>
      </c>
      <c r="E272" s="185"/>
      <c r="F272" s="185"/>
      <c r="G272" s="185"/>
      <c r="H272" s="188">
        <v>0</v>
      </c>
      <c r="I272" s="188">
        <v>32825.57</v>
      </c>
      <c r="J272" s="188">
        <v>0</v>
      </c>
      <c r="K272" s="188">
        <v>32825.57</v>
      </c>
    </row>
    <row r="273" spans="1:11" x14ac:dyDescent="0.2">
      <c r="B273" s="183" t="s">
        <v>487</v>
      </c>
      <c r="C273" s="184" t="s">
        <v>840</v>
      </c>
      <c r="D273" s="185" t="s">
        <v>622</v>
      </c>
      <c r="E273" s="185"/>
      <c r="F273" s="185"/>
      <c r="G273" s="185"/>
      <c r="H273" s="188">
        <v>0</v>
      </c>
      <c r="I273" s="188">
        <v>10198</v>
      </c>
      <c r="J273" s="188">
        <v>0</v>
      </c>
      <c r="K273" s="188">
        <v>10198</v>
      </c>
    </row>
    <row r="274" spans="1:11" x14ac:dyDescent="0.2">
      <c r="A274" s="193" t="s">
        <v>85</v>
      </c>
      <c r="B274" s="194" t="s">
        <v>487</v>
      </c>
      <c r="C274" s="195"/>
      <c r="D274" s="196" t="s">
        <v>491</v>
      </c>
      <c r="E274" s="196"/>
      <c r="F274" s="196"/>
      <c r="G274" s="196"/>
      <c r="H274" s="198">
        <v>0</v>
      </c>
      <c r="I274" s="198">
        <v>277891.58</v>
      </c>
      <c r="J274" s="198">
        <v>0</v>
      </c>
      <c r="K274" s="198">
        <v>277891.58</v>
      </c>
    </row>
    <row r="275" spans="1:11" x14ac:dyDescent="0.2">
      <c r="B275" s="183" t="s">
        <v>492</v>
      </c>
      <c r="C275" s="184" t="s">
        <v>307</v>
      </c>
      <c r="D275" s="185" t="s">
        <v>493</v>
      </c>
      <c r="E275" s="185"/>
      <c r="F275" s="185"/>
      <c r="G275" s="185"/>
      <c r="H275" s="188">
        <v>0</v>
      </c>
      <c r="I275" s="188">
        <v>85433.75</v>
      </c>
      <c r="J275" s="188">
        <v>0</v>
      </c>
      <c r="K275" s="188">
        <v>85433.75</v>
      </c>
    </row>
    <row r="276" spans="1:11" x14ac:dyDescent="0.2">
      <c r="B276" s="183" t="s">
        <v>492</v>
      </c>
      <c r="C276" s="184" t="s">
        <v>319</v>
      </c>
      <c r="D276" s="185" t="s">
        <v>494</v>
      </c>
      <c r="E276" s="185"/>
      <c r="F276" s="185"/>
      <c r="G276" s="185"/>
      <c r="H276" s="188">
        <v>0</v>
      </c>
      <c r="I276" s="188">
        <v>53079.54</v>
      </c>
      <c r="J276" s="188">
        <v>0</v>
      </c>
      <c r="K276" s="188">
        <v>53079.54</v>
      </c>
    </row>
    <row r="277" spans="1:11" x14ac:dyDescent="0.2">
      <c r="A277" s="193" t="s">
        <v>85</v>
      </c>
      <c r="B277" s="194" t="s">
        <v>492</v>
      </c>
      <c r="C277" s="195"/>
      <c r="D277" s="196" t="s">
        <v>495</v>
      </c>
      <c r="E277" s="196"/>
      <c r="F277" s="196"/>
      <c r="G277" s="196"/>
      <c r="H277" s="198">
        <v>0</v>
      </c>
      <c r="I277" s="198">
        <v>138513.29</v>
      </c>
      <c r="J277" s="198">
        <v>0</v>
      </c>
      <c r="K277" s="198">
        <v>138513.29</v>
      </c>
    </row>
    <row r="278" spans="1:11" x14ac:dyDescent="0.2">
      <c r="B278" s="183" t="s">
        <v>496</v>
      </c>
      <c r="C278" s="184" t="s">
        <v>307</v>
      </c>
      <c r="D278" s="185" t="s">
        <v>497</v>
      </c>
      <c r="E278" s="185"/>
      <c r="F278" s="185"/>
      <c r="G278" s="185"/>
      <c r="H278" s="188">
        <v>0</v>
      </c>
      <c r="I278" s="188">
        <v>7371545.0800000001</v>
      </c>
      <c r="J278" s="188">
        <v>0</v>
      </c>
      <c r="K278" s="188">
        <v>7371545.0800000001</v>
      </c>
    </row>
    <row r="279" spans="1:11" x14ac:dyDescent="0.2">
      <c r="A279" s="193" t="s">
        <v>85</v>
      </c>
      <c r="B279" s="194" t="s">
        <v>496</v>
      </c>
      <c r="C279" s="195"/>
      <c r="D279" s="196" t="s">
        <v>498</v>
      </c>
      <c r="E279" s="196"/>
      <c r="F279" s="196"/>
      <c r="G279" s="196"/>
      <c r="H279" s="198">
        <v>0</v>
      </c>
      <c r="I279" s="198">
        <v>7371545.0800000001</v>
      </c>
      <c r="J279" s="198">
        <v>0</v>
      </c>
      <c r="K279" s="198">
        <v>7371545.0800000001</v>
      </c>
    </row>
    <row r="280" spans="1:11" x14ac:dyDescent="0.2">
      <c r="B280" s="183" t="s">
        <v>499</v>
      </c>
      <c r="C280" s="184" t="s">
        <v>319</v>
      </c>
      <c r="D280" s="185" t="s">
        <v>500</v>
      </c>
      <c r="E280" s="185"/>
      <c r="F280" s="185"/>
      <c r="G280" s="185"/>
      <c r="H280" s="188">
        <v>0</v>
      </c>
      <c r="I280" s="188">
        <v>60000</v>
      </c>
      <c r="J280" s="188">
        <v>0</v>
      </c>
      <c r="K280" s="188">
        <v>60000</v>
      </c>
    </row>
    <row r="281" spans="1:11" x14ac:dyDescent="0.2">
      <c r="A281" s="193" t="s">
        <v>85</v>
      </c>
      <c r="B281" s="194" t="s">
        <v>499</v>
      </c>
      <c r="C281" s="195"/>
      <c r="D281" s="196" t="s">
        <v>276</v>
      </c>
      <c r="E281" s="196"/>
      <c r="F281" s="196"/>
      <c r="G281" s="196"/>
      <c r="H281" s="198">
        <v>0</v>
      </c>
      <c r="I281" s="198">
        <v>60000</v>
      </c>
      <c r="J281" s="198">
        <v>0</v>
      </c>
      <c r="K281" s="198">
        <v>60000</v>
      </c>
    </row>
    <row r="282" spans="1:11" x14ac:dyDescent="0.2">
      <c r="B282" s="183" t="s">
        <v>624</v>
      </c>
      <c r="C282" s="184" t="s">
        <v>307</v>
      </c>
      <c r="D282" s="185" t="s">
        <v>625</v>
      </c>
      <c r="E282" s="185"/>
      <c r="F282" s="185"/>
      <c r="G282" s="185"/>
      <c r="H282" s="188">
        <v>0</v>
      </c>
      <c r="I282" s="188">
        <v>6990</v>
      </c>
      <c r="J282" s="188">
        <v>0</v>
      </c>
      <c r="K282" s="188">
        <v>6990</v>
      </c>
    </row>
    <row r="283" spans="1:11" x14ac:dyDescent="0.2">
      <c r="A283" s="193" t="s">
        <v>85</v>
      </c>
      <c r="B283" s="194" t="s">
        <v>624</v>
      </c>
      <c r="C283" s="195"/>
      <c r="D283" s="196" t="s">
        <v>626</v>
      </c>
      <c r="E283" s="196"/>
      <c r="F283" s="196"/>
      <c r="G283" s="196"/>
      <c r="H283" s="198">
        <v>0</v>
      </c>
      <c r="I283" s="198">
        <v>6990</v>
      </c>
      <c r="J283" s="198">
        <v>0</v>
      </c>
      <c r="K283" s="198">
        <v>6990</v>
      </c>
    </row>
    <row r="284" spans="1:11" x14ac:dyDescent="0.2">
      <c r="B284" s="183" t="s">
        <v>501</v>
      </c>
      <c r="C284" s="184" t="s">
        <v>315</v>
      </c>
      <c r="D284" s="185" t="s">
        <v>502</v>
      </c>
      <c r="E284" s="185"/>
      <c r="F284" s="185"/>
      <c r="G284" s="185"/>
      <c r="H284" s="188">
        <v>0</v>
      </c>
      <c r="I284" s="188">
        <v>437640</v>
      </c>
      <c r="J284" s="188">
        <v>0</v>
      </c>
      <c r="K284" s="188">
        <v>437640</v>
      </c>
    </row>
    <row r="285" spans="1:11" x14ac:dyDescent="0.2">
      <c r="A285" s="193" t="s">
        <v>85</v>
      </c>
      <c r="B285" s="194" t="s">
        <v>501</v>
      </c>
      <c r="C285" s="195"/>
      <c r="D285" s="196" t="s">
        <v>503</v>
      </c>
      <c r="E285" s="196"/>
      <c r="F285" s="196"/>
      <c r="G285" s="196"/>
      <c r="H285" s="198">
        <v>0</v>
      </c>
      <c r="I285" s="198">
        <v>437640</v>
      </c>
      <c r="J285" s="198">
        <v>0</v>
      </c>
      <c r="K285" s="198">
        <v>437640</v>
      </c>
    </row>
    <row r="286" spans="1:11" x14ac:dyDescent="0.2">
      <c r="B286" s="183" t="s">
        <v>504</v>
      </c>
      <c r="C286" s="184" t="s">
        <v>307</v>
      </c>
      <c r="D286" s="185" t="s">
        <v>505</v>
      </c>
      <c r="E286" s="185"/>
      <c r="F286" s="185"/>
      <c r="G286" s="185"/>
      <c r="H286" s="188">
        <v>0</v>
      </c>
      <c r="I286" s="188">
        <v>89600</v>
      </c>
      <c r="J286" s="188">
        <v>0</v>
      </c>
      <c r="K286" s="188">
        <v>89600</v>
      </c>
    </row>
    <row r="287" spans="1:11" x14ac:dyDescent="0.2">
      <c r="B287" s="183" t="s">
        <v>504</v>
      </c>
      <c r="C287" s="184" t="s">
        <v>319</v>
      </c>
      <c r="D287" s="185" t="s">
        <v>848</v>
      </c>
      <c r="E287" s="185"/>
      <c r="F287" s="185"/>
      <c r="G287" s="185"/>
      <c r="H287" s="188">
        <v>0</v>
      </c>
      <c r="I287" s="188">
        <v>2385</v>
      </c>
      <c r="J287" s="188">
        <v>0</v>
      </c>
      <c r="K287" s="188">
        <v>2385</v>
      </c>
    </row>
    <row r="288" spans="1:11" x14ac:dyDescent="0.2">
      <c r="A288" s="193" t="s">
        <v>85</v>
      </c>
      <c r="B288" s="194" t="s">
        <v>504</v>
      </c>
      <c r="C288" s="195"/>
      <c r="D288" s="196" t="s">
        <v>505</v>
      </c>
      <c r="E288" s="196"/>
      <c r="F288" s="196"/>
      <c r="G288" s="196"/>
      <c r="H288" s="198">
        <v>0</v>
      </c>
      <c r="I288" s="198">
        <v>91985</v>
      </c>
      <c r="J288" s="198">
        <v>0</v>
      </c>
      <c r="K288" s="198">
        <v>91985</v>
      </c>
    </row>
    <row r="289" spans="1:11" x14ac:dyDescent="0.2">
      <c r="B289" s="183" t="s">
        <v>506</v>
      </c>
      <c r="C289" s="184" t="s">
        <v>307</v>
      </c>
      <c r="D289" s="185" t="s">
        <v>507</v>
      </c>
      <c r="E289" s="185"/>
      <c r="F289" s="185"/>
      <c r="G289" s="185"/>
      <c r="H289" s="188">
        <v>0</v>
      </c>
      <c r="I289" s="188">
        <v>1234867.97</v>
      </c>
      <c r="J289" s="188">
        <v>0</v>
      </c>
      <c r="K289" s="188">
        <v>1234867.97</v>
      </c>
    </row>
    <row r="290" spans="1:11" x14ac:dyDescent="0.2">
      <c r="A290" s="193" t="s">
        <v>85</v>
      </c>
      <c r="B290" s="194" t="s">
        <v>506</v>
      </c>
      <c r="C290" s="195"/>
      <c r="D290" s="196" t="s">
        <v>559</v>
      </c>
      <c r="E290" s="196"/>
      <c r="F290" s="196"/>
      <c r="G290" s="196"/>
      <c r="H290" s="198">
        <v>0</v>
      </c>
      <c r="I290" s="198">
        <v>1234867.97</v>
      </c>
      <c r="J290" s="198">
        <v>0</v>
      </c>
      <c r="K290" s="198">
        <v>1234867.97</v>
      </c>
    </row>
    <row r="291" spans="1:11" x14ac:dyDescent="0.2">
      <c r="B291" s="183" t="s">
        <v>627</v>
      </c>
      <c r="C291" s="184" t="s">
        <v>307</v>
      </c>
      <c r="D291" s="185" t="s">
        <v>628</v>
      </c>
      <c r="E291" s="185"/>
      <c r="F291" s="185"/>
      <c r="G291" s="185"/>
      <c r="H291" s="188">
        <v>0</v>
      </c>
      <c r="I291" s="205">
        <v>1925700</v>
      </c>
      <c r="J291" s="188">
        <v>0</v>
      </c>
      <c r="K291" s="205">
        <v>1925700</v>
      </c>
    </row>
    <row r="292" spans="1:11" x14ac:dyDescent="0.2">
      <c r="A292" s="193" t="s">
        <v>85</v>
      </c>
      <c r="B292" s="194" t="s">
        <v>627</v>
      </c>
      <c r="C292" s="195"/>
      <c r="D292" s="196" t="s">
        <v>628</v>
      </c>
      <c r="E292" s="196"/>
      <c r="F292" s="196"/>
      <c r="G292" s="196"/>
      <c r="H292" s="198">
        <v>0</v>
      </c>
      <c r="I292" s="206">
        <v>1925700</v>
      </c>
      <c r="J292" s="198">
        <v>0</v>
      </c>
      <c r="K292" s="206">
        <v>1925700</v>
      </c>
    </row>
    <row r="293" spans="1:11" x14ac:dyDescent="0.2">
      <c r="B293" s="183" t="s">
        <v>743</v>
      </c>
      <c r="C293" s="184" t="s">
        <v>487</v>
      </c>
      <c r="D293" s="185" t="s">
        <v>744</v>
      </c>
      <c r="E293" s="185"/>
      <c r="F293" s="185"/>
      <c r="G293" s="185"/>
      <c r="H293" s="188">
        <v>0</v>
      </c>
      <c r="I293" s="188">
        <v>437640</v>
      </c>
      <c r="J293" s="188">
        <v>0</v>
      </c>
      <c r="K293" s="188">
        <v>437640</v>
      </c>
    </row>
    <row r="294" spans="1:11" x14ac:dyDescent="0.2">
      <c r="B294" s="183" t="s">
        <v>743</v>
      </c>
      <c r="C294" s="184" t="s">
        <v>745</v>
      </c>
      <c r="D294" s="185" t="s">
        <v>746</v>
      </c>
      <c r="E294" s="185"/>
      <c r="F294" s="185"/>
      <c r="G294" s="185"/>
      <c r="H294" s="188">
        <v>0</v>
      </c>
      <c r="I294" s="188">
        <v>1937273.32</v>
      </c>
      <c r="J294" s="188">
        <v>0</v>
      </c>
      <c r="K294" s="188">
        <v>1937273.32</v>
      </c>
    </row>
    <row r="295" spans="1:11" x14ac:dyDescent="0.2">
      <c r="B295" s="183" t="s">
        <v>743</v>
      </c>
      <c r="C295" s="184" t="s">
        <v>747</v>
      </c>
      <c r="D295" s="185" t="s">
        <v>748</v>
      </c>
      <c r="E295" s="185"/>
      <c r="F295" s="185"/>
      <c r="G295" s="185"/>
      <c r="H295" s="188">
        <v>0</v>
      </c>
      <c r="I295" s="188">
        <v>770293</v>
      </c>
      <c r="J295" s="188">
        <v>0</v>
      </c>
      <c r="K295" s="188">
        <v>770293</v>
      </c>
    </row>
    <row r="296" spans="1:11" x14ac:dyDescent="0.2">
      <c r="B296" s="183" t="s">
        <v>743</v>
      </c>
      <c r="C296" s="184" t="s">
        <v>749</v>
      </c>
      <c r="D296" s="185" t="s">
        <v>935</v>
      </c>
      <c r="E296" s="185"/>
      <c r="F296" s="185"/>
      <c r="G296" s="185"/>
      <c r="H296" s="188">
        <v>0</v>
      </c>
      <c r="I296" s="188">
        <v>638208.12</v>
      </c>
      <c r="J296" s="188">
        <v>0</v>
      </c>
      <c r="K296" s="188">
        <v>638208.12</v>
      </c>
    </row>
    <row r="297" spans="1:11" x14ac:dyDescent="0.2">
      <c r="B297" s="183" t="s">
        <v>743</v>
      </c>
      <c r="C297" s="184" t="s">
        <v>750</v>
      </c>
      <c r="D297" s="185" t="s">
        <v>751</v>
      </c>
      <c r="E297" s="185"/>
      <c r="F297" s="185"/>
      <c r="G297" s="185"/>
      <c r="H297" s="188">
        <v>0</v>
      </c>
      <c r="I297" s="188">
        <v>431173.46</v>
      </c>
      <c r="J297" s="188">
        <v>0</v>
      </c>
      <c r="K297" s="188">
        <v>431173.46</v>
      </c>
    </row>
    <row r="298" spans="1:11" x14ac:dyDescent="0.2">
      <c r="B298" s="183" t="s">
        <v>743</v>
      </c>
      <c r="C298" s="184" t="s">
        <v>752</v>
      </c>
      <c r="D298" s="185" t="s">
        <v>753</v>
      </c>
      <c r="E298" s="185"/>
      <c r="F298" s="185"/>
      <c r="G298" s="185"/>
      <c r="H298" s="188">
        <v>0</v>
      </c>
      <c r="I298" s="188">
        <v>997692.89</v>
      </c>
      <c r="J298" s="188">
        <v>0</v>
      </c>
      <c r="K298" s="188">
        <v>997692.89</v>
      </c>
    </row>
    <row r="299" spans="1:11" x14ac:dyDescent="0.2">
      <c r="B299" s="183" t="s">
        <v>743</v>
      </c>
      <c r="C299" s="184" t="s">
        <v>754</v>
      </c>
      <c r="D299" s="185" t="s">
        <v>564</v>
      </c>
      <c r="E299" s="185"/>
      <c r="F299" s="185"/>
      <c r="G299" s="185"/>
      <c r="H299" s="188">
        <v>0</v>
      </c>
      <c r="I299" s="188">
        <v>3575720.65</v>
      </c>
      <c r="J299" s="188">
        <v>0</v>
      </c>
      <c r="K299" s="188">
        <v>3575720.65</v>
      </c>
    </row>
    <row r="300" spans="1:11" x14ac:dyDescent="0.2">
      <c r="B300" s="183" t="s">
        <v>743</v>
      </c>
      <c r="C300" s="184" t="s">
        <v>755</v>
      </c>
      <c r="D300" s="185" t="s">
        <v>565</v>
      </c>
      <c r="E300" s="185"/>
      <c r="F300" s="185"/>
      <c r="G300" s="185"/>
      <c r="H300" s="188">
        <v>0</v>
      </c>
      <c r="I300" s="188">
        <v>8149349</v>
      </c>
      <c r="J300" s="188">
        <v>0</v>
      </c>
      <c r="K300" s="188">
        <v>8149349</v>
      </c>
    </row>
    <row r="301" spans="1:11" x14ac:dyDescent="0.2">
      <c r="B301" s="183" t="s">
        <v>743</v>
      </c>
      <c r="C301" s="184" t="s">
        <v>756</v>
      </c>
      <c r="D301" s="185" t="s">
        <v>757</v>
      </c>
      <c r="E301" s="185"/>
      <c r="F301" s="185"/>
      <c r="G301" s="185"/>
      <c r="H301" s="188">
        <v>0</v>
      </c>
      <c r="I301" s="188">
        <v>167023</v>
      </c>
      <c r="J301" s="188">
        <v>0</v>
      </c>
      <c r="K301" s="188">
        <v>167023</v>
      </c>
    </row>
    <row r="302" spans="1:11" x14ac:dyDescent="0.2">
      <c r="B302" s="183" t="s">
        <v>743</v>
      </c>
      <c r="C302" s="184" t="s">
        <v>758</v>
      </c>
      <c r="D302" s="185" t="s">
        <v>759</v>
      </c>
      <c r="E302" s="185"/>
      <c r="F302" s="185"/>
      <c r="G302" s="185"/>
      <c r="H302" s="188">
        <v>0</v>
      </c>
      <c r="I302" s="188">
        <v>8400</v>
      </c>
      <c r="J302" s="188">
        <v>0</v>
      </c>
      <c r="K302" s="188">
        <v>8400</v>
      </c>
    </row>
    <row r="303" spans="1:11" x14ac:dyDescent="0.2">
      <c r="A303" s="193" t="s">
        <v>85</v>
      </c>
      <c r="B303" s="194" t="s">
        <v>743</v>
      </c>
      <c r="C303" s="195"/>
      <c r="D303" s="196" t="s">
        <v>760</v>
      </c>
      <c r="E303" s="196"/>
      <c r="F303" s="196"/>
      <c r="G303" s="196"/>
      <c r="H303" s="198">
        <v>0</v>
      </c>
      <c r="I303" s="198">
        <v>17112773.440000001</v>
      </c>
      <c r="J303" s="198">
        <v>0</v>
      </c>
      <c r="K303" s="198">
        <v>17112773.440000001</v>
      </c>
    </row>
    <row r="304" spans="1:11" x14ac:dyDescent="0.2">
      <c r="B304" s="183" t="s">
        <v>761</v>
      </c>
      <c r="C304" s="184" t="s">
        <v>745</v>
      </c>
      <c r="D304" s="185" t="s">
        <v>746</v>
      </c>
      <c r="E304" s="185"/>
      <c r="F304" s="185"/>
      <c r="G304" s="185"/>
      <c r="H304" s="188">
        <v>0</v>
      </c>
      <c r="I304" s="188">
        <v>800915.27</v>
      </c>
      <c r="J304" s="188">
        <v>0</v>
      </c>
      <c r="K304" s="188">
        <v>800915.27</v>
      </c>
    </row>
    <row r="305" spans="1:11" x14ac:dyDescent="0.2">
      <c r="B305" s="183" t="s">
        <v>761</v>
      </c>
      <c r="C305" s="184" t="s">
        <v>750</v>
      </c>
      <c r="D305" s="185" t="s">
        <v>751</v>
      </c>
      <c r="E305" s="185"/>
      <c r="F305" s="185"/>
      <c r="G305" s="185"/>
      <c r="H305" s="188">
        <v>0</v>
      </c>
      <c r="I305" s="188">
        <v>179724.72</v>
      </c>
      <c r="J305" s="188">
        <v>0</v>
      </c>
      <c r="K305" s="188">
        <v>179724.72</v>
      </c>
    </row>
    <row r="306" spans="1:11" x14ac:dyDescent="0.2">
      <c r="B306" s="183" t="s">
        <v>761</v>
      </c>
      <c r="C306" s="184" t="s">
        <v>754</v>
      </c>
      <c r="D306" s="185" t="s">
        <v>564</v>
      </c>
      <c r="E306" s="185"/>
      <c r="F306" s="185"/>
      <c r="G306" s="185"/>
      <c r="H306" s="188">
        <v>0</v>
      </c>
      <c r="I306" s="188">
        <v>11897.8</v>
      </c>
      <c r="J306" s="188">
        <v>0</v>
      </c>
      <c r="K306" s="188">
        <v>11897.8</v>
      </c>
    </row>
    <row r="307" spans="1:11" x14ac:dyDescent="0.2">
      <c r="B307" s="183" t="s">
        <v>761</v>
      </c>
      <c r="C307" s="184" t="s">
        <v>755</v>
      </c>
      <c r="D307" s="185" t="s">
        <v>565</v>
      </c>
      <c r="E307" s="185"/>
      <c r="F307" s="185"/>
      <c r="G307" s="185"/>
      <c r="H307" s="188">
        <v>0</v>
      </c>
      <c r="I307" s="188">
        <v>122912.4</v>
      </c>
      <c r="J307" s="188">
        <v>0</v>
      </c>
      <c r="K307" s="188">
        <v>122912.4</v>
      </c>
    </row>
    <row r="308" spans="1:11" x14ac:dyDescent="0.2">
      <c r="B308" s="183" t="s">
        <v>761</v>
      </c>
      <c r="C308" s="184" t="s">
        <v>758</v>
      </c>
      <c r="D308" s="185" t="s">
        <v>759</v>
      </c>
      <c r="E308" s="185"/>
      <c r="F308" s="185"/>
      <c r="G308" s="185"/>
      <c r="H308" s="188">
        <v>0</v>
      </c>
      <c r="I308" s="188">
        <v>2987.65</v>
      </c>
      <c r="J308" s="188">
        <v>0</v>
      </c>
      <c r="K308" s="188">
        <v>2987.65</v>
      </c>
    </row>
    <row r="309" spans="1:11" x14ac:dyDescent="0.2">
      <c r="A309" s="193" t="s">
        <v>85</v>
      </c>
      <c r="B309" s="194" t="s">
        <v>761</v>
      </c>
      <c r="C309" s="195"/>
      <c r="D309" s="196" t="s">
        <v>762</v>
      </c>
      <c r="E309" s="196"/>
      <c r="F309" s="196"/>
      <c r="G309" s="196"/>
      <c r="H309" s="198">
        <v>0</v>
      </c>
      <c r="I309" s="198">
        <v>1118437.8400000001</v>
      </c>
      <c r="J309" s="198">
        <v>0</v>
      </c>
      <c r="K309" s="198">
        <v>1118437.8400000001</v>
      </c>
    </row>
    <row r="310" spans="1:11" x14ac:dyDescent="0.2">
      <c r="B310" s="183" t="s">
        <v>510</v>
      </c>
      <c r="C310" s="184" t="s">
        <v>347</v>
      </c>
      <c r="D310" s="185" t="s">
        <v>763</v>
      </c>
      <c r="E310" s="185"/>
      <c r="F310" s="185"/>
      <c r="G310" s="185"/>
      <c r="H310" s="188">
        <v>0</v>
      </c>
      <c r="I310" s="188">
        <v>0</v>
      </c>
      <c r="J310" s="188">
        <v>37502910</v>
      </c>
      <c r="K310" s="188">
        <v>-37502910</v>
      </c>
    </row>
    <row r="311" spans="1:11" x14ac:dyDescent="0.2">
      <c r="B311" s="183" t="s">
        <v>510</v>
      </c>
      <c r="C311" s="184" t="s">
        <v>394</v>
      </c>
      <c r="D311" s="185" t="s">
        <v>764</v>
      </c>
      <c r="E311" s="185"/>
      <c r="F311" s="185"/>
      <c r="G311" s="185"/>
      <c r="H311" s="188">
        <v>0</v>
      </c>
      <c r="I311" s="188">
        <v>0</v>
      </c>
      <c r="J311" s="188">
        <v>7097911.5</v>
      </c>
      <c r="K311" s="188">
        <v>-7097911.5</v>
      </c>
    </row>
    <row r="312" spans="1:11" x14ac:dyDescent="0.2">
      <c r="B312" s="183" t="s">
        <v>510</v>
      </c>
      <c r="C312" s="184" t="s">
        <v>822</v>
      </c>
      <c r="D312" s="185" t="s">
        <v>516</v>
      </c>
      <c r="E312" s="185"/>
      <c r="F312" s="185"/>
      <c r="G312" s="185"/>
      <c r="H312" s="188">
        <v>0</v>
      </c>
      <c r="I312" s="188">
        <v>0</v>
      </c>
      <c r="J312" s="188">
        <v>1899885</v>
      </c>
      <c r="K312" s="188">
        <v>-1899885</v>
      </c>
    </row>
    <row r="313" spans="1:11" x14ac:dyDescent="0.2">
      <c r="B313" s="183" t="s">
        <v>510</v>
      </c>
      <c r="C313" s="184" t="s">
        <v>698</v>
      </c>
      <c r="D313" s="185" t="s">
        <v>765</v>
      </c>
      <c r="E313" s="185"/>
      <c r="F313" s="185"/>
      <c r="G313" s="185"/>
      <c r="H313" s="188">
        <v>0</v>
      </c>
      <c r="I313" s="188">
        <v>0</v>
      </c>
      <c r="J313" s="188">
        <v>123100</v>
      </c>
      <c r="K313" s="188">
        <v>-123100</v>
      </c>
    </row>
    <row r="314" spans="1:11" x14ac:dyDescent="0.2">
      <c r="B314" s="183" t="s">
        <v>510</v>
      </c>
      <c r="C314" s="184" t="s">
        <v>840</v>
      </c>
      <c r="D314" s="185" t="s">
        <v>766</v>
      </c>
      <c r="E314" s="185"/>
      <c r="F314" s="185"/>
      <c r="G314" s="185"/>
      <c r="H314" s="188">
        <v>0</v>
      </c>
      <c r="I314" s="188">
        <v>0</v>
      </c>
      <c r="J314" s="188">
        <v>292800</v>
      </c>
      <c r="K314" s="188">
        <v>-292800</v>
      </c>
    </row>
    <row r="315" spans="1:11" x14ac:dyDescent="0.2">
      <c r="B315" s="183" t="s">
        <v>510</v>
      </c>
      <c r="C315" s="184" t="s">
        <v>729</v>
      </c>
      <c r="D315" s="185" t="s">
        <v>767</v>
      </c>
      <c r="E315" s="185"/>
      <c r="F315" s="185"/>
      <c r="G315" s="185"/>
      <c r="H315" s="188">
        <v>0</v>
      </c>
      <c r="I315" s="188">
        <v>0</v>
      </c>
      <c r="J315" s="188">
        <v>1362240</v>
      </c>
      <c r="K315" s="188">
        <v>-1362240</v>
      </c>
    </row>
    <row r="316" spans="1:11" x14ac:dyDescent="0.2">
      <c r="A316" s="193" t="s">
        <v>85</v>
      </c>
      <c r="B316" s="194" t="s">
        <v>510</v>
      </c>
      <c r="C316" s="195"/>
      <c r="D316" s="196" t="s">
        <v>523</v>
      </c>
      <c r="E316" s="196"/>
      <c r="F316" s="196"/>
      <c r="G316" s="196"/>
      <c r="H316" s="198">
        <v>0</v>
      </c>
      <c r="I316" s="198">
        <v>0</v>
      </c>
      <c r="J316" s="198">
        <v>48278846.5</v>
      </c>
      <c r="K316" s="198">
        <v>-48278846.5</v>
      </c>
    </row>
    <row r="317" spans="1:11" x14ac:dyDescent="0.2">
      <c r="B317" s="183" t="s">
        <v>524</v>
      </c>
      <c r="C317" s="184" t="s">
        <v>307</v>
      </c>
      <c r="D317" s="185" t="s">
        <v>525</v>
      </c>
      <c r="E317" s="185"/>
      <c r="F317" s="185"/>
      <c r="G317" s="185"/>
      <c r="H317" s="188">
        <v>0</v>
      </c>
      <c r="I317" s="188">
        <v>2803720.45</v>
      </c>
      <c r="J317" s="188">
        <v>0</v>
      </c>
      <c r="K317" s="188">
        <v>2803720.45</v>
      </c>
    </row>
    <row r="318" spans="1:11" x14ac:dyDescent="0.2">
      <c r="B318" s="183" t="s">
        <v>524</v>
      </c>
      <c r="C318" s="184" t="s">
        <v>347</v>
      </c>
      <c r="D318" s="185" t="s">
        <v>768</v>
      </c>
      <c r="E318" s="185"/>
      <c r="F318" s="185"/>
      <c r="G318" s="185"/>
      <c r="H318" s="188">
        <v>0</v>
      </c>
      <c r="I318" s="188">
        <v>111622.14</v>
      </c>
      <c r="J318" s="188">
        <v>0</v>
      </c>
      <c r="K318" s="188">
        <v>111622.14</v>
      </c>
    </row>
    <row r="319" spans="1:11" x14ac:dyDescent="0.2">
      <c r="A319" s="193" t="s">
        <v>85</v>
      </c>
      <c r="B319" s="194" t="s">
        <v>524</v>
      </c>
      <c r="C319" s="195"/>
      <c r="D319" s="196" t="s">
        <v>526</v>
      </c>
      <c r="E319" s="196"/>
      <c r="F319" s="196"/>
      <c r="G319" s="196"/>
      <c r="H319" s="198">
        <v>0</v>
      </c>
      <c r="I319" s="198">
        <v>2915342.59</v>
      </c>
      <c r="J319" s="198">
        <v>0</v>
      </c>
      <c r="K319" s="198">
        <v>2915342.59</v>
      </c>
    </row>
    <row r="320" spans="1:11" x14ac:dyDescent="0.2">
      <c r="B320" s="183" t="s">
        <v>527</v>
      </c>
      <c r="C320" s="184" t="s">
        <v>307</v>
      </c>
      <c r="D320" s="185" t="s">
        <v>528</v>
      </c>
      <c r="E320" s="185"/>
      <c r="F320" s="185"/>
      <c r="G320" s="185"/>
      <c r="H320" s="188">
        <v>0</v>
      </c>
      <c r="I320" s="188">
        <v>0</v>
      </c>
      <c r="J320" s="188">
        <v>10252704</v>
      </c>
      <c r="K320" s="188">
        <v>-10252704</v>
      </c>
    </row>
    <row r="321" spans="1:11" x14ac:dyDescent="0.2">
      <c r="B321" s="183" t="s">
        <v>527</v>
      </c>
      <c r="C321" s="184" t="s">
        <v>319</v>
      </c>
      <c r="D321" s="185" t="s">
        <v>632</v>
      </c>
      <c r="E321" s="185"/>
      <c r="F321" s="185"/>
      <c r="G321" s="185"/>
      <c r="H321" s="188">
        <v>0</v>
      </c>
      <c r="I321" s="188">
        <v>0</v>
      </c>
      <c r="J321" s="188">
        <v>653424</v>
      </c>
      <c r="K321" s="188">
        <v>-653424</v>
      </c>
    </row>
    <row r="322" spans="1:11" x14ac:dyDescent="0.2">
      <c r="B322" s="183" t="s">
        <v>527</v>
      </c>
      <c r="C322" s="184" t="s">
        <v>347</v>
      </c>
      <c r="D322" s="185" t="s">
        <v>633</v>
      </c>
      <c r="E322" s="185"/>
      <c r="F322" s="185"/>
      <c r="G322" s="185"/>
      <c r="H322" s="188">
        <v>0</v>
      </c>
      <c r="I322" s="188">
        <v>0</v>
      </c>
      <c r="J322" s="188">
        <v>257274.01</v>
      </c>
      <c r="K322" s="188">
        <v>-257274.01</v>
      </c>
    </row>
    <row r="323" spans="1:11" x14ac:dyDescent="0.2">
      <c r="A323" s="193" t="s">
        <v>85</v>
      </c>
      <c r="B323" s="194" t="s">
        <v>527</v>
      </c>
      <c r="C323" s="195"/>
      <c r="D323" s="196" t="s">
        <v>529</v>
      </c>
      <c r="E323" s="196"/>
      <c r="F323" s="196"/>
      <c r="G323" s="196"/>
      <c r="H323" s="198">
        <v>0</v>
      </c>
      <c r="I323" s="198">
        <v>0</v>
      </c>
      <c r="J323" s="198">
        <v>11163402.01</v>
      </c>
      <c r="K323" s="198">
        <v>-11163402.01</v>
      </c>
    </row>
    <row r="324" spans="1:11" x14ac:dyDescent="0.2">
      <c r="B324" s="183" t="s">
        <v>530</v>
      </c>
      <c r="C324" s="184" t="s">
        <v>307</v>
      </c>
      <c r="D324" s="185" t="s">
        <v>769</v>
      </c>
      <c r="E324" s="185"/>
      <c r="F324" s="185"/>
      <c r="G324" s="185"/>
      <c r="H324" s="188">
        <v>0</v>
      </c>
      <c r="I324" s="188">
        <v>785097.99</v>
      </c>
      <c r="J324" s="188">
        <v>0</v>
      </c>
      <c r="K324" s="188">
        <v>785097.99</v>
      </c>
    </row>
    <row r="325" spans="1:11" x14ac:dyDescent="0.2">
      <c r="B325" s="183" t="s">
        <v>530</v>
      </c>
      <c r="C325" s="184" t="s">
        <v>319</v>
      </c>
      <c r="D325" s="185" t="s">
        <v>770</v>
      </c>
      <c r="E325" s="185"/>
      <c r="F325" s="185"/>
      <c r="G325" s="185"/>
      <c r="H325" s="188">
        <v>0</v>
      </c>
      <c r="I325" s="188">
        <v>197980</v>
      </c>
      <c r="J325" s="188">
        <v>0</v>
      </c>
      <c r="K325" s="188">
        <v>197980</v>
      </c>
    </row>
    <row r="326" spans="1:11" x14ac:dyDescent="0.2">
      <c r="A326" s="193" t="s">
        <v>85</v>
      </c>
      <c r="B326" s="194" t="s">
        <v>530</v>
      </c>
      <c r="C326" s="195"/>
      <c r="D326" s="196" t="s">
        <v>533</v>
      </c>
      <c r="E326" s="196"/>
      <c r="F326" s="196"/>
      <c r="G326" s="196"/>
      <c r="H326" s="198">
        <v>0</v>
      </c>
      <c r="I326" s="198">
        <v>983077.99</v>
      </c>
      <c r="J326" s="198">
        <v>0</v>
      </c>
      <c r="K326" s="198">
        <v>983077.99</v>
      </c>
    </row>
    <row r="327" spans="1:11" x14ac:dyDescent="0.2">
      <c r="B327" s="183" t="s">
        <v>534</v>
      </c>
      <c r="C327" s="184" t="s">
        <v>307</v>
      </c>
      <c r="D327" s="185" t="s">
        <v>634</v>
      </c>
      <c r="E327" s="185"/>
      <c r="F327" s="185"/>
      <c r="G327" s="185"/>
      <c r="H327" s="188">
        <v>0</v>
      </c>
      <c r="I327" s="188">
        <v>0</v>
      </c>
      <c r="J327" s="188">
        <v>876172.13</v>
      </c>
      <c r="K327" s="188">
        <v>-876172.13</v>
      </c>
    </row>
    <row r="328" spans="1:11" x14ac:dyDescent="0.2">
      <c r="B328" s="183" t="s">
        <v>534</v>
      </c>
      <c r="C328" s="184" t="s">
        <v>319</v>
      </c>
      <c r="D328" s="185" t="s">
        <v>771</v>
      </c>
      <c r="E328" s="185"/>
      <c r="F328" s="185"/>
      <c r="G328" s="185"/>
      <c r="H328" s="188">
        <v>0</v>
      </c>
      <c r="I328" s="188">
        <v>0</v>
      </c>
      <c r="J328" s="188">
        <v>1479090</v>
      </c>
      <c r="K328" s="188">
        <v>-1479090</v>
      </c>
    </row>
    <row r="329" spans="1:11" x14ac:dyDescent="0.2">
      <c r="B329" s="183" t="s">
        <v>534</v>
      </c>
      <c r="C329" s="184" t="s">
        <v>347</v>
      </c>
      <c r="D329" s="185" t="s">
        <v>635</v>
      </c>
      <c r="E329" s="185"/>
      <c r="F329" s="185"/>
      <c r="G329" s="185"/>
      <c r="H329" s="188">
        <v>0</v>
      </c>
      <c r="I329" s="188">
        <v>0</v>
      </c>
      <c r="J329" s="188">
        <v>452581.37</v>
      </c>
      <c r="K329" s="188">
        <v>-452581.37</v>
      </c>
    </row>
    <row r="330" spans="1:11" x14ac:dyDescent="0.2">
      <c r="A330" s="193" t="s">
        <v>85</v>
      </c>
      <c r="B330" s="194" t="s">
        <v>534</v>
      </c>
      <c r="C330" s="195"/>
      <c r="D330" s="196" t="s">
        <v>536</v>
      </c>
      <c r="E330" s="196"/>
      <c r="F330" s="196"/>
      <c r="G330" s="196"/>
      <c r="H330" s="198">
        <v>0</v>
      </c>
      <c r="I330" s="198">
        <v>0</v>
      </c>
      <c r="J330" s="198">
        <v>2807843.5</v>
      </c>
      <c r="K330" s="198">
        <v>-2807843.5</v>
      </c>
    </row>
    <row r="331" spans="1:11" x14ac:dyDescent="0.2">
      <c r="B331" s="183" t="s">
        <v>636</v>
      </c>
      <c r="C331" s="184" t="s">
        <v>307</v>
      </c>
      <c r="D331" s="185" t="s">
        <v>637</v>
      </c>
      <c r="E331" s="185"/>
      <c r="F331" s="185"/>
      <c r="G331" s="185"/>
      <c r="H331" s="188">
        <v>0</v>
      </c>
      <c r="I331" s="188">
        <v>10530.67</v>
      </c>
      <c r="J331" s="188">
        <v>0</v>
      </c>
      <c r="K331" s="188">
        <v>10530.67</v>
      </c>
    </row>
    <row r="332" spans="1:11" x14ac:dyDescent="0.2">
      <c r="A332" s="193" t="s">
        <v>85</v>
      </c>
      <c r="B332" s="194" t="s">
        <v>636</v>
      </c>
      <c r="C332" s="195"/>
      <c r="D332" s="196" t="s">
        <v>638</v>
      </c>
      <c r="E332" s="196"/>
      <c r="F332" s="196"/>
      <c r="G332" s="196"/>
      <c r="H332" s="198">
        <v>0</v>
      </c>
      <c r="I332" s="198">
        <v>10530.67</v>
      </c>
      <c r="J332" s="198">
        <v>0</v>
      </c>
      <c r="K332" s="198">
        <v>10530.67</v>
      </c>
    </row>
    <row r="333" spans="1:11" x14ac:dyDescent="0.2">
      <c r="B333" s="183" t="s">
        <v>537</v>
      </c>
      <c r="C333" s="184" t="s">
        <v>307</v>
      </c>
      <c r="D333" s="185" t="s">
        <v>538</v>
      </c>
      <c r="E333" s="185"/>
      <c r="F333" s="185"/>
      <c r="G333" s="185"/>
      <c r="H333" s="188">
        <v>0</v>
      </c>
      <c r="I333" s="188">
        <v>0</v>
      </c>
      <c r="J333" s="188">
        <v>4138249.02</v>
      </c>
      <c r="K333" s="188">
        <v>-4138249.02</v>
      </c>
    </row>
    <row r="334" spans="1:11" x14ac:dyDescent="0.2">
      <c r="A334" s="193" t="s">
        <v>85</v>
      </c>
      <c r="B334" s="194" t="s">
        <v>537</v>
      </c>
      <c r="C334" s="195"/>
      <c r="D334" s="196" t="s">
        <v>539</v>
      </c>
      <c r="E334" s="196"/>
      <c r="F334" s="196"/>
      <c r="G334" s="196"/>
      <c r="H334" s="198">
        <v>0</v>
      </c>
      <c r="I334" s="198">
        <v>0</v>
      </c>
      <c r="J334" s="198">
        <v>4138249.02</v>
      </c>
      <c r="K334" s="198">
        <v>-4138249.02</v>
      </c>
    </row>
    <row r="335" spans="1:11" x14ac:dyDescent="0.2">
      <c r="B335" s="183" t="s">
        <v>540</v>
      </c>
      <c r="C335" s="184" t="s">
        <v>307</v>
      </c>
      <c r="D335" s="185" t="s">
        <v>541</v>
      </c>
      <c r="E335" s="185"/>
      <c r="F335" s="185"/>
      <c r="G335" s="185"/>
      <c r="H335" s="188">
        <v>0</v>
      </c>
      <c r="I335" s="188">
        <v>0</v>
      </c>
      <c r="J335" s="188">
        <v>652.49</v>
      </c>
      <c r="K335" s="188">
        <v>-652.49</v>
      </c>
    </row>
    <row r="336" spans="1:11" x14ac:dyDescent="0.2">
      <c r="B336" s="183" t="s">
        <v>540</v>
      </c>
      <c r="C336" s="184" t="s">
        <v>319</v>
      </c>
      <c r="D336" s="185" t="s">
        <v>542</v>
      </c>
      <c r="E336" s="185"/>
      <c r="F336" s="185"/>
      <c r="G336" s="185"/>
      <c r="H336" s="188">
        <v>0</v>
      </c>
      <c r="I336" s="188">
        <v>0</v>
      </c>
      <c r="J336" s="188">
        <v>111333.79</v>
      </c>
      <c r="K336" s="188">
        <v>-111333.79</v>
      </c>
    </row>
    <row r="337" spans="1:11" x14ac:dyDescent="0.2">
      <c r="B337" s="183" t="s">
        <v>540</v>
      </c>
      <c r="C337" s="184" t="s">
        <v>347</v>
      </c>
      <c r="D337" s="185" t="s">
        <v>543</v>
      </c>
      <c r="E337" s="185"/>
      <c r="F337" s="185"/>
      <c r="G337" s="185"/>
      <c r="H337" s="188">
        <v>0</v>
      </c>
      <c r="I337" s="188">
        <v>0</v>
      </c>
      <c r="J337" s="188">
        <v>6850.99</v>
      </c>
      <c r="K337" s="188">
        <v>-6850.99</v>
      </c>
    </row>
    <row r="338" spans="1:11" x14ac:dyDescent="0.2">
      <c r="A338" s="193" t="s">
        <v>85</v>
      </c>
      <c r="B338" s="194" t="s">
        <v>540</v>
      </c>
      <c r="C338" s="195"/>
      <c r="D338" s="196" t="s">
        <v>544</v>
      </c>
      <c r="E338" s="196"/>
      <c r="F338" s="196"/>
      <c r="G338" s="196"/>
      <c r="H338" s="198">
        <v>0</v>
      </c>
      <c r="I338" s="198">
        <v>0</v>
      </c>
      <c r="J338" s="198">
        <v>118837.27</v>
      </c>
      <c r="K338" s="198">
        <v>-118837.27</v>
      </c>
    </row>
    <row r="339" spans="1:11" x14ac:dyDescent="0.2">
      <c r="B339" s="183" t="s">
        <v>545</v>
      </c>
      <c r="C339" s="184" t="s">
        <v>307</v>
      </c>
      <c r="D339" s="185" t="s">
        <v>546</v>
      </c>
      <c r="E339" s="185"/>
      <c r="F339" s="185"/>
      <c r="G339" s="185"/>
      <c r="H339" s="188">
        <v>0</v>
      </c>
      <c r="I339" s="188">
        <v>0</v>
      </c>
      <c r="J339" s="188">
        <v>3803634.47</v>
      </c>
      <c r="K339" s="188">
        <v>-3803634.47</v>
      </c>
    </row>
    <row r="340" spans="1:11" x14ac:dyDescent="0.2">
      <c r="B340" s="183" t="s">
        <v>545</v>
      </c>
      <c r="C340" s="184" t="s">
        <v>364</v>
      </c>
      <c r="D340" s="185" t="s">
        <v>547</v>
      </c>
      <c r="E340" s="185"/>
      <c r="F340" s="185"/>
      <c r="G340" s="185"/>
      <c r="H340" s="188">
        <v>0</v>
      </c>
      <c r="I340" s="188">
        <v>0</v>
      </c>
      <c r="J340" s="188">
        <v>486274.58</v>
      </c>
      <c r="K340" s="188">
        <v>-486274.58</v>
      </c>
    </row>
    <row r="341" spans="1:11" x14ac:dyDescent="0.2">
      <c r="B341" s="183" t="s">
        <v>545</v>
      </c>
      <c r="C341" s="184" t="s">
        <v>319</v>
      </c>
      <c r="D341" s="185" t="s">
        <v>548</v>
      </c>
      <c r="E341" s="185"/>
      <c r="F341" s="185"/>
      <c r="G341" s="185"/>
      <c r="H341" s="188">
        <v>0</v>
      </c>
      <c r="I341" s="188">
        <v>0</v>
      </c>
      <c r="J341" s="188">
        <v>1178798.27</v>
      </c>
      <c r="K341" s="188">
        <v>-1178798.27</v>
      </c>
    </row>
    <row r="342" spans="1:11" x14ac:dyDescent="0.2">
      <c r="B342" s="183" t="s">
        <v>545</v>
      </c>
      <c r="C342" s="184" t="s">
        <v>347</v>
      </c>
      <c r="D342" s="185" t="s">
        <v>772</v>
      </c>
      <c r="E342" s="185"/>
      <c r="F342" s="185"/>
      <c r="G342" s="185"/>
      <c r="H342" s="188">
        <v>0</v>
      </c>
      <c r="I342" s="188">
        <v>0</v>
      </c>
      <c r="J342" s="188">
        <v>2159</v>
      </c>
      <c r="K342" s="188">
        <v>-2159</v>
      </c>
    </row>
    <row r="343" spans="1:11" x14ac:dyDescent="0.2">
      <c r="A343" s="193" t="s">
        <v>85</v>
      </c>
      <c r="B343" s="194" t="s">
        <v>545</v>
      </c>
      <c r="C343" s="195"/>
      <c r="D343" s="196" t="s">
        <v>549</v>
      </c>
      <c r="E343" s="196"/>
      <c r="F343" s="196"/>
      <c r="G343" s="196"/>
      <c r="H343" s="198">
        <v>0</v>
      </c>
      <c r="I343" s="198">
        <v>0</v>
      </c>
      <c r="J343" s="198">
        <v>5470866.3200000003</v>
      </c>
      <c r="K343" s="198">
        <v>-5470866.3200000003</v>
      </c>
    </row>
    <row r="344" spans="1:11" x14ac:dyDescent="0.2">
      <c r="B344" s="183" t="s">
        <v>550</v>
      </c>
      <c r="C344" s="184" t="s">
        <v>307</v>
      </c>
      <c r="D344" s="185" t="s">
        <v>551</v>
      </c>
      <c r="E344" s="185"/>
      <c r="F344" s="185"/>
      <c r="G344" s="185"/>
      <c r="H344" s="188">
        <v>0</v>
      </c>
      <c r="I344" s="188">
        <v>0</v>
      </c>
      <c r="J344" s="188">
        <v>7393685.5199999996</v>
      </c>
      <c r="K344" s="188">
        <v>-7393685.5199999996</v>
      </c>
    </row>
    <row r="345" spans="1:11" x14ac:dyDescent="0.2">
      <c r="A345" s="193" t="s">
        <v>85</v>
      </c>
      <c r="B345" s="194" t="s">
        <v>550</v>
      </c>
      <c r="C345" s="195"/>
      <c r="D345" s="196" t="s">
        <v>551</v>
      </c>
      <c r="E345" s="196"/>
      <c r="F345" s="196"/>
      <c r="G345" s="196"/>
      <c r="H345" s="198">
        <v>0</v>
      </c>
      <c r="I345" s="198">
        <v>0</v>
      </c>
      <c r="J345" s="198">
        <v>7393685.5199999996</v>
      </c>
      <c r="K345" s="198">
        <v>-7393685.5199999996</v>
      </c>
    </row>
    <row r="346" spans="1:11" x14ac:dyDescent="0.2">
      <c r="B346" s="183" t="s">
        <v>552</v>
      </c>
      <c r="C346" s="184" t="s">
        <v>307</v>
      </c>
      <c r="D346" s="185" t="s">
        <v>553</v>
      </c>
      <c r="E346" s="185"/>
      <c r="F346" s="185"/>
      <c r="G346" s="185"/>
      <c r="H346" s="188">
        <v>0</v>
      </c>
      <c r="I346" s="188">
        <v>4138249.02</v>
      </c>
      <c r="J346" s="188">
        <v>0</v>
      </c>
      <c r="K346" s="188">
        <v>4138249.02</v>
      </c>
    </row>
    <row r="347" spans="1:11" x14ac:dyDescent="0.2">
      <c r="A347" s="193" t="s">
        <v>85</v>
      </c>
      <c r="B347" s="194" t="s">
        <v>552</v>
      </c>
      <c r="C347" s="195"/>
      <c r="D347" s="214" t="s">
        <v>554</v>
      </c>
      <c r="E347" s="214"/>
      <c r="F347" s="214"/>
      <c r="G347" s="214"/>
      <c r="H347" s="198">
        <v>0</v>
      </c>
      <c r="I347" s="198">
        <v>4138249.02</v>
      </c>
      <c r="J347" s="198">
        <v>0</v>
      </c>
      <c r="K347" s="198">
        <v>4138249.02</v>
      </c>
    </row>
    <row r="348" spans="1:11" x14ac:dyDescent="0.2">
      <c r="B348" s="183" t="s">
        <v>643</v>
      </c>
      <c r="C348" s="184" t="s">
        <v>307</v>
      </c>
      <c r="D348" s="185" t="s">
        <v>644</v>
      </c>
      <c r="E348" s="185"/>
      <c r="F348" s="185"/>
      <c r="G348" s="185"/>
      <c r="H348" s="188">
        <v>0</v>
      </c>
      <c r="I348" s="188">
        <v>0</v>
      </c>
      <c r="J348" s="188">
        <v>10198</v>
      </c>
      <c r="K348" s="188">
        <v>-10198</v>
      </c>
    </row>
    <row r="349" spans="1:11" x14ac:dyDescent="0.2">
      <c r="A349" s="193" t="s">
        <v>85</v>
      </c>
      <c r="B349" s="194" t="s">
        <v>643</v>
      </c>
      <c r="C349" s="195"/>
      <c r="D349" s="196" t="s">
        <v>645</v>
      </c>
      <c r="E349" s="196"/>
      <c r="F349" s="196"/>
      <c r="G349" s="196"/>
      <c r="H349" s="198">
        <v>0</v>
      </c>
      <c r="I349" s="198">
        <v>0</v>
      </c>
      <c r="J349" s="198">
        <v>10198</v>
      </c>
      <c r="K349" s="198">
        <v>-10198</v>
      </c>
    </row>
    <row r="350" spans="1:11" x14ac:dyDescent="0.2">
      <c r="B350" s="183" t="s">
        <v>555</v>
      </c>
      <c r="C350" s="184" t="s">
        <v>315</v>
      </c>
      <c r="D350" s="185" t="s">
        <v>556</v>
      </c>
      <c r="E350" s="185"/>
      <c r="F350" s="185"/>
      <c r="G350" s="185"/>
      <c r="H350" s="188">
        <v>0</v>
      </c>
      <c r="I350" s="188">
        <v>0</v>
      </c>
      <c r="J350" s="188">
        <v>167023</v>
      </c>
      <c r="K350" s="188">
        <v>-167023</v>
      </c>
    </row>
    <row r="351" spans="1:11" x14ac:dyDescent="0.2">
      <c r="A351" s="193" t="s">
        <v>85</v>
      </c>
      <c r="B351" s="194" t="s">
        <v>555</v>
      </c>
      <c r="C351" s="195"/>
      <c r="D351" s="196" t="s">
        <v>557</v>
      </c>
      <c r="E351" s="196"/>
      <c r="F351" s="196"/>
      <c r="G351" s="196"/>
      <c r="H351" s="198">
        <v>0</v>
      </c>
      <c r="I351" s="198">
        <v>0</v>
      </c>
      <c r="J351" s="198">
        <v>167023</v>
      </c>
      <c r="K351" s="198">
        <v>-167023</v>
      </c>
    </row>
    <row r="352" spans="1:11" x14ac:dyDescent="0.2">
      <c r="B352" s="183" t="s">
        <v>558</v>
      </c>
      <c r="C352" s="184" t="s">
        <v>307</v>
      </c>
      <c r="D352" s="185" t="s">
        <v>559</v>
      </c>
      <c r="E352" s="185"/>
      <c r="F352" s="185"/>
      <c r="G352" s="185"/>
      <c r="H352" s="188">
        <v>0</v>
      </c>
      <c r="I352" s="188">
        <v>0</v>
      </c>
      <c r="J352" s="188">
        <v>18623.52</v>
      </c>
      <c r="K352" s="188">
        <v>-18623.52</v>
      </c>
    </row>
    <row r="353" spans="1:11" x14ac:dyDescent="0.2">
      <c r="A353" s="193" t="s">
        <v>85</v>
      </c>
      <c r="B353" s="194" t="s">
        <v>558</v>
      </c>
      <c r="C353" s="195"/>
      <c r="D353" s="196" t="s">
        <v>559</v>
      </c>
      <c r="E353" s="196"/>
      <c r="F353" s="196"/>
      <c r="G353" s="196"/>
      <c r="H353" s="198">
        <v>0</v>
      </c>
      <c r="I353" s="198">
        <v>0</v>
      </c>
      <c r="J353" s="198">
        <v>18623.52</v>
      </c>
      <c r="K353" s="198">
        <v>-18623.52</v>
      </c>
    </row>
    <row r="354" spans="1:11" x14ac:dyDescent="0.2">
      <c r="B354" s="183" t="s">
        <v>773</v>
      </c>
      <c r="C354" s="184" t="s">
        <v>487</v>
      </c>
      <c r="D354" s="185" t="s">
        <v>774</v>
      </c>
      <c r="E354" s="185"/>
      <c r="F354" s="185"/>
      <c r="G354" s="185"/>
      <c r="H354" s="188">
        <v>0</v>
      </c>
      <c r="I354" s="188">
        <v>0</v>
      </c>
      <c r="J354" s="188">
        <v>437640</v>
      </c>
      <c r="K354" s="188">
        <v>-437640</v>
      </c>
    </row>
    <row r="355" spans="1:11" x14ac:dyDescent="0.2">
      <c r="B355" s="183" t="s">
        <v>773</v>
      </c>
      <c r="C355" s="184" t="s">
        <v>745</v>
      </c>
      <c r="D355" s="185" t="s">
        <v>746</v>
      </c>
      <c r="E355" s="185"/>
      <c r="F355" s="185"/>
      <c r="G355" s="185"/>
      <c r="H355" s="188">
        <v>0</v>
      </c>
      <c r="I355" s="188">
        <v>0</v>
      </c>
      <c r="J355" s="188">
        <v>1937273.32</v>
      </c>
      <c r="K355" s="188">
        <v>-1937273.32</v>
      </c>
    </row>
    <row r="356" spans="1:11" x14ac:dyDescent="0.2">
      <c r="B356" s="183" t="s">
        <v>773</v>
      </c>
      <c r="C356" s="184" t="s">
        <v>747</v>
      </c>
      <c r="D356" s="185" t="s">
        <v>748</v>
      </c>
      <c r="E356" s="185"/>
      <c r="F356" s="185"/>
      <c r="G356" s="185"/>
      <c r="H356" s="188">
        <v>0</v>
      </c>
      <c r="I356" s="188">
        <v>0</v>
      </c>
      <c r="J356" s="188">
        <v>770293</v>
      </c>
      <c r="K356" s="188">
        <v>-770293</v>
      </c>
    </row>
    <row r="357" spans="1:11" x14ac:dyDescent="0.2">
      <c r="B357" s="183" t="s">
        <v>773</v>
      </c>
      <c r="C357" s="184" t="s">
        <v>749</v>
      </c>
      <c r="D357" s="185" t="s">
        <v>935</v>
      </c>
      <c r="E357" s="185"/>
      <c r="F357" s="185"/>
      <c r="G357" s="185"/>
      <c r="H357" s="188">
        <v>0</v>
      </c>
      <c r="I357" s="188">
        <v>0</v>
      </c>
      <c r="J357" s="188">
        <v>638208.12</v>
      </c>
      <c r="K357" s="188">
        <v>-638208.12</v>
      </c>
    </row>
    <row r="358" spans="1:11" x14ac:dyDescent="0.2">
      <c r="B358" s="183" t="s">
        <v>773</v>
      </c>
      <c r="C358" s="184" t="s">
        <v>750</v>
      </c>
      <c r="D358" s="185" t="s">
        <v>751</v>
      </c>
      <c r="E358" s="185"/>
      <c r="F358" s="185"/>
      <c r="G358" s="185"/>
      <c r="H358" s="188">
        <v>0</v>
      </c>
      <c r="I358" s="188">
        <v>0</v>
      </c>
      <c r="J358" s="188">
        <v>431173.46</v>
      </c>
      <c r="K358" s="188">
        <v>-431173.46</v>
      </c>
    </row>
    <row r="359" spans="1:11" x14ac:dyDescent="0.2">
      <c r="B359" s="183" t="s">
        <v>773</v>
      </c>
      <c r="C359" s="184" t="s">
        <v>752</v>
      </c>
      <c r="D359" s="185" t="s">
        <v>753</v>
      </c>
      <c r="E359" s="185"/>
      <c r="F359" s="185"/>
      <c r="G359" s="185"/>
      <c r="H359" s="188">
        <v>0</v>
      </c>
      <c r="I359" s="188">
        <v>0</v>
      </c>
      <c r="J359" s="188">
        <v>997692.89</v>
      </c>
      <c r="K359" s="188">
        <v>-997692.89</v>
      </c>
    </row>
    <row r="360" spans="1:11" x14ac:dyDescent="0.2">
      <c r="B360" s="183" t="s">
        <v>773</v>
      </c>
      <c r="C360" s="184" t="s">
        <v>754</v>
      </c>
      <c r="D360" s="185" t="s">
        <v>564</v>
      </c>
      <c r="E360" s="185"/>
      <c r="F360" s="185"/>
      <c r="G360" s="185"/>
      <c r="H360" s="188">
        <v>0</v>
      </c>
      <c r="I360" s="188">
        <v>0</v>
      </c>
      <c r="J360" s="188">
        <v>3575720.65</v>
      </c>
      <c r="K360" s="188">
        <v>-3575720.65</v>
      </c>
    </row>
    <row r="361" spans="1:11" x14ac:dyDescent="0.2">
      <c r="B361" s="183" t="s">
        <v>773</v>
      </c>
      <c r="C361" s="184" t="s">
        <v>755</v>
      </c>
      <c r="D361" s="185" t="s">
        <v>565</v>
      </c>
      <c r="E361" s="185"/>
      <c r="F361" s="185"/>
      <c r="G361" s="185"/>
      <c r="H361" s="188">
        <v>0</v>
      </c>
      <c r="I361" s="188">
        <v>0</v>
      </c>
      <c r="J361" s="188">
        <v>8149349</v>
      </c>
      <c r="K361" s="188">
        <v>-8149349</v>
      </c>
    </row>
    <row r="362" spans="1:11" x14ac:dyDescent="0.2">
      <c r="B362" s="183" t="s">
        <v>773</v>
      </c>
      <c r="C362" s="184" t="s">
        <v>756</v>
      </c>
      <c r="D362" s="185" t="s">
        <v>775</v>
      </c>
      <c r="E362" s="185"/>
      <c r="F362" s="185"/>
      <c r="G362" s="185"/>
      <c r="H362" s="188">
        <v>0</v>
      </c>
      <c r="I362" s="188">
        <v>0</v>
      </c>
      <c r="J362" s="188">
        <v>167023</v>
      </c>
      <c r="K362" s="188">
        <v>-167023</v>
      </c>
    </row>
    <row r="363" spans="1:11" x14ac:dyDescent="0.2">
      <c r="B363" s="183" t="s">
        <v>773</v>
      </c>
      <c r="C363" s="184" t="s">
        <v>758</v>
      </c>
      <c r="D363" s="185" t="s">
        <v>776</v>
      </c>
      <c r="E363" s="185"/>
      <c r="F363" s="185"/>
      <c r="G363" s="185"/>
      <c r="H363" s="188">
        <v>0</v>
      </c>
      <c r="I363" s="188">
        <v>0</v>
      </c>
      <c r="J363" s="188">
        <v>8400</v>
      </c>
      <c r="K363" s="188">
        <v>-8400</v>
      </c>
    </row>
    <row r="364" spans="1:11" x14ac:dyDescent="0.2">
      <c r="A364" s="193" t="s">
        <v>85</v>
      </c>
      <c r="B364" s="194" t="s">
        <v>773</v>
      </c>
      <c r="C364" s="195"/>
      <c r="D364" s="196" t="s">
        <v>777</v>
      </c>
      <c r="E364" s="196"/>
      <c r="F364" s="196"/>
      <c r="G364" s="196"/>
      <c r="H364" s="198">
        <v>0</v>
      </c>
      <c r="I364" s="198">
        <v>0</v>
      </c>
      <c r="J364" s="198">
        <v>17112773.440000001</v>
      </c>
      <c r="K364" s="198">
        <v>-17112773.440000001</v>
      </c>
    </row>
    <row r="365" spans="1:11" x14ac:dyDescent="0.2">
      <c r="B365" s="183" t="s">
        <v>778</v>
      </c>
      <c r="C365" s="184" t="s">
        <v>745</v>
      </c>
      <c r="D365" s="185" t="s">
        <v>779</v>
      </c>
      <c r="E365" s="185"/>
      <c r="F365" s="185"/>
      <c r="G365" s="185"/>
      <c r="H365" s="188">
        <v>0</v>
      </c>
      <c r="I365" s="188">
        <v>0</v>
      </c>
      <c r="J365" s="188">
        <v>800915.27</v>
      </c>
      <c r="K365" s="188">
        <v>-800915.27</v>
      </c>
    </row>
    <row r="366" spans="1:11" x14ac:dyDescent="0.2">
      <c r="B366" s="183" t="s">
        <v>778</v>
      </c>
      <c r="C366" s="184" t="s">
        <v>750</v>
      </c>
      <c r="D366" s="185" t="s">
        <v>751</v>
      </c>
      <c r="E366" s="185"/>
      <c r="F366" s="185"/>
      <c r="G366" s="185"/>
      <c r="H366" s="188">
        <v>0</v>
      </c>
      <c r="I366" s="188">
        <v>0</v>
      </c>
      <c r="J366" s="188">
        <v>179724.72</v>
      </c>
      <c r="K366" s="188">
        <v>-179724.72</v>
      </c>
    </row>
    <row r="367" spans="1:11" x14ac:dyDescent="0.2">
      <c r="B367" s="183" t="s">
        <v>778</v>
      </c>
      <c r="C367" s="184" t="s">
        <v>754</v>
      </c>
      <c r="D367" s="185" t="s">
        <v>564</v>
      </c>
      <c r="E367" s="185"/>
      <c r="F367" s="185"/>
      <c r="G367" s="185"/>
      <c r="H367" s="188">
        <v>0</v>
      </c>
      <c r="I367" s="188">
        <v>0</v>
      </c>
      <c r="J367" s="188">
        <v>11897.8</v>
      </c>
      <c r="K367" s="188">
        <v>-11897.8</v>
      </c>
    </row>
    <row r="368" spans="1:11" x14ac:dyDescent="0.2">
      <c r="B368" s="183" t="s">
        <v>778</v>
      </c>
      <c r="C368" s="184" t="s">
        <v>755</v>
      </c>
      <c r="D368" s="185" t="s">
        <v>565</v>
      </c>
      <c r="E368" s="185"/>
      <c r="F368" s="185"/>
      <c r="G368" s="185"/>
      <c r="H368" s="188">
        <v>0</v>
      </c>
      <c r="I368" s="188">
        <v>0</v>
      </c>
      <c r="J368" s="188">
        <v>122912.4</v>
      </c>
      <c r="K368" s="188">
        <v>-122912.4</v>
      </c>
    </row>
    <row r="369" spans="1:12" x14ac:dyDescent="0.2">
      <c r="B369" s="183" t="s">
        <v>778</v>
      </c>
      <c r="C369" s="184" t="s">
        <v>758</v>
      </c>
      <c r="D369" s="185" t="s">
        <v>759</v>
      </c>
      <c r="E369" s="185"/>
      <c r="F369" s="185"/>
      <c r="G369" s="185"/>
      <c r="H369" s="188">
        <v>0</v>
      </c>
      <c r="I369" s="188">
        <v>0</v>
      </c>
      <c r="J369" s="188">
        <v>2987.65</v>
      </c>
      <c r="K369" s="188">
        <v>-2987.65</v>
      </c>
    </row>
    <row r="370" spans="1:12" x14ac:dyDescent="0.2">
      <c r="A370" s="193" t="s">
        <v>85</v>
      </c>
      <c r="B370" s="194" t="s">
        <v>778</v>
      </c>
      <c r="C370" s="195"/>
      <c r="D370" s="196" t="s">
        <v>780</v>
      </c>
      <c r="E370" s="196"/>
      <c r="F370" s="196"/>
      <c r="G370" s="196"/>
      <c r="H370" s="198">
        <v>0</v>
      </c>
      <c r="I370" s="198">
        <v>0</v>
      </c>
      <c r="J370" s="198">
        <v>1118437.8400000001</v>
      </c>
      <c r="K370" s="198">
        <v>-1118437.8400000001</v>
      </c>
    </row>
    <row r="371" spans="1:12" x14ac:dyDescent="0.2">
      <c r="A371" s="91"/>
      <c r="B371" s="215"/>
      <c r="C371" s="216"/>
      <c r="H371" s="217"/>
      <c r="I371" s="217"/>
      <c r="J371" s="217"/>
      <c r="K371" s="218" t="s">
        <v>781</v>
      </c>
      <c r="L371" s="204" t="s">
        <v>782</v>
      </c>
    </row>
    <row r="372" spans="1:12" x14ac:dyDescent="0.2">
      <c r="D372" s="209" t="s">
        <v>783</v>
      </c>
      <c r="K372" s="188">
        <f>K204+K206+K211+K214+K218+K220+K222+K231+K269+K274+K277+K279+K281+K283+K285+K288+K290+K292</f>
        <v>66135670.629999988</v>
      </c>
      <c r="L372" s="189">
        <f>K372-K292+K303+K309</f>
        <v>82441181.909999996</v>
      </c>
    </row>
    <row r="373" spans="1:12" x14ac:dyDescent="0.2">
      <c r="D373" s="209" t="s">
        <v>784</v>
      </c>
      <c r="K373" s="188">
        <f>K316+K319+K323+K326+K330+K332+K334+K338+K343+K345+K347+K349+K351+K353</f>
        <v>-71520374.390000001</v>
      </c>
      <c r="L373" s="189">
        <f>K373+K364+K370</f>
        <v>-89751585.670000002</v>
      </c>
    </row>
    <row r="374" spans="1:12" x14ac:dyDescent="0.2">
      <c r="D374" s="209" t="s">
        <v>716</v>
      </c>
      <c r="K374" s="217">
        <f>K372+K373</f>
        <v>-5384703.7600000128</v>
      </c>
      <c r="L374" s="211">
        <f>SUM(L372:L373)</f>
        <v>-7310403.7600000054</v>
      </c>
    </row>
    <row r="375" spans="1:12" ht="15" thickBot="1" x14ac:dyDescent="0.25">
      <c r="D375" s="185"/>
      <c r="E375" s="185"/>
      <c r="F375" s="185"/>
      <c r="G375" s="185"/>
      <c r="K375" s="188">
        <f>L374+K292</f>
        <v>-5384703.7600000054</v>
      </c>
    </row>
    <row r="376" spans="1:12" ht="15" thickBot="1" x14ac:dyDescent="0.25">
      <c r="H376" s="219">
        <f>SUBTOTAL(9,H2:H370)</f>
        <v>3.3527612686157227E-8</v>
      </c>
      <c r="I376" s="220">
        <f>SUBTOTAL(9,I2:I370)</f>
        <v>17027950189.960005</v>
      </c>
      <c r="J376" s="220">
        <f>SUBTOTAL(9,J2:J370)</f>
        <v>17027950189.960003</v>
      </c>
      <c r="K376" s="221">
        <f>SUBTOTAL(9,K2:K370)</f>
        <v>1.1152587831020355E-7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344"/>
  <sheetViews>
    <sheetView workbookViewId="0">
      <selection activeCell="F342" sqref="F342"/>
    </sheetView>
  </sheetViews>
  <sheetFormatPr defaultRowHeight="12.75" x14ac:dyDescent="0.2"/>
  <cols>
    <col min="1" max="1" width="38.28515625" customWidth="1"/>
    <col min="2" max="2" width="23.7109375" customWidth="1"/>
    <col min="3" max="3" width="13.7109375" customWidth="1"/>
    <col min="4" max="4" width="13.42578125" customWidth="1"/>
    <col min="5" max="5" width="13.7109375" customWidth="1"/>
    <col min="6" max="6" width="14.7109375" customWidth="1"/>
    <col min="7" max="7" width="13.5703125" customWidth="1"/>
    <col min="8" max="8" width="13.28515625" customWidth="1"/>
    <col min="9" max="9" width="11.85546875" customWidth="1"/>
    <col min="10" max="10" width="12.42578125" customWidth="1"/>
    <col min="11" max="11" width="14.85546875" customWidth="1"/>
    <col min="12" max="12" width="12.28515625" customWidth="1"/>
    <col min="13" max="13" width="10.85546875" customWidth="1"/>
    <col min="14" max="14" width="8.42578125" customWidth="1"/>
    <col min="15" max="15" width="5" customWidth="1"/>
    <col min="16" max="17" width="9.85546875" customWidth="1"/>
    <col min="18" max="18" width="13.140625" customWidth="1"/>
    <col min="19" max="19" width="12.5703125" customWidth="1"/>
  </cols>
  <sheetData>
    <row r="1" spans="1:20" ht="13.5" thickBot="1" x14ac:dyDescent="0.25">
      <c r="A1" s="1119" t="s">
        <v>350</v>
      </c>
      <c r="B1" s="1120" t="s">
        <v>7928</v>
      </c>
      <c r="C1" s="1120" t="s">
        <v>74</v>
      </c>
      <c r="D1" s="1120" t="s">
        <v>75</v>
      </c>
      <c r="E1" s="1120" t="s">
        <v>7929</v>
      </c>
      <c r="F1" s="1047"/>
    </row>
    <row r="2" spans="1:20" ht="13.5" thickTop="1" x14ac:dyDescent="0.2">
      <c r="A2" s="1121" t="s">
        <v>425</v>
      </c>
      <c r="B2" s="1122">
        <v>0</v>
      </c>
      <c r="C2" s="1122">
        <v>0</v>
      </c>
      <c r="D2" s="1122">
        <v>0</v>
      </c>
      <c r="E2" s="1122">
        <f>B2+C2-D2</f>
        <v>0</v>
      </c>
      <c r="F2" s="1136" t="s">
        <v>8666</v>
      </c>
    </row>
    <row r="3" spans="1:20" x14ac:dyDescent="0.2">
      <c r="A3" s="1123" t="s">
        <v>426</v>
      </c>
      <c r="B3" s="1124">
        <v>0</v>
      </c>
      <c r="C3" s="1124">
        <v>0</v>
      </c>
      <c r="D3" s="1124">
        <v>0</v>
      </c>
      <c r="E3" s="1124">
        <f>B3+C3-D3</f>
        <v>0</v>
      </c>
      <c r="F3" s="1136" t="s">
        <v>8665</v>
      </c>
    </row>
    <row r="4" spans="1:20" ht="13.5" thickBot="1" x14ac:dyDescent="0.25">
      <c r="A4" s="1125" t="s">
        <v>427</v>
      </c>
      <c r="B4" s="1126">
        <f>B2-B3</f>
        <v>0</v>
      </c>
      <c r="C4" s="1126">
        <f>C2-C3</f>
        <v>0</v>
      </c>
      <c r="D4" s="1126">
        <f>D2-D3</f>
        <v>0</v>
      </c>
      <c r="E4" s="1126">
        <f>B4+C4-D4</f>
        <v>0</v>
      </c>
      <c r="F4" s="1047"/>
    </row>
    <row r="5" spans="1:20" ht="13.5" thickTop="1" x14ac:dyDescent="0.2">
      <c r="A5" s="1047"/>
      <c r="B5" s="1047"/>
      <c r="C5" s="1047"/>
      <c r="D5" s="1047"/>
      <c r="E5" s="1047"/>
      <c r="F5" s="1047"/>
      <c r="L5" s="91" t="s">
        <v>9220</v>
      </c>
    </row>
    <row r="6" spans="1:20" x14ac:dyDescent="0.2">
      <c r="A6" s="1127"/>
      <c r="B6" s="1127"/>
      <c r="C6" s="1127"/>
      <c r="D6" s="1127"/>
      <c r="E6" s="1127"/>
      <c r="F6" s="1047"/>
      <c r="L6" t="s">
        <v>1471</v>
      </c>
    </row>
    <row r="7" spans="1:20" ht="13.5" thickBot="1" x14ac:dyDescent="0.25">
      <c r="A7" s="294" t="s">
        <v>6633</v>
      </c>
      <c r="B7" s="295" t="s">
        <v>9873</v>
      </c>
      <c r="C7" s="295" t="s">
        <v>74</v>
      </c>
      <c r="D7" s="295" t="s">
        <v>75</v>
      </c>
      <c r="E7" s="295" t="s">
        <v>9879</v>
      </c>
      <c r="L7" t="s">
        <v>1465</v>
      </c>
    </row>
    <row r="8" spans="1:20" ht="22.5" thickTop="1" thickBot="1" x14ac:dyDescent="0.25">
      <c r="A8" s="305" t="s">
        <v>9218</v>
      </c>
      <c r="B8" s="309">
        <v>11300</v>
      </c>
      <c r="C8" s="309">
        <v>0</v>
      </c>
      <c r="D8" s="309">
        <v>0</v>
      </c>
      <c r="E8" s="309">
        <f>B8+C8-D8</f>
        <v>11300</v>
      </c>
      <c r="G8" s="616"/>
      <c r="H8" s="616"/>
      <c r="I8" s="616"/>
      <c r="J8" s="616"/>
      <c r="K8" s="616"/>
      <c r="L8" s="490" t="s">
        <v>1111</v>
      </c>
      <c r="M8" s="490" t="s">
        <v>1126</v>
      </c>
      <c r="N8" s="490" t="s">
        <v>1112</v>
      </c>
      <c r="O8" s="490" t="s">
        <v>1113</v>
      </c>
      <c r="P8" s="490" t="s">
        <v>6604</v>
      </c>
      <c r="Q8" s="490" t="s">
        <v>6605</v>
      </c>
      <c r="R8" s="490" t="s">
        <v>9877</v>
      </c>
      <c r="S8" s="490" t="s">
        <v>9878</v>
      </c>
    </row>
    <row r="9" spans="1:20" ht="13.5" thickTop="1" x14ac:dyDescent="0.2">
      <c r="A9" s="306" t="s">
        <v>9219</v>
      </c>
      <c r="B9" s="310">
        <v>10581</v>
      </c>
      <c r="C9" s="310">
        <v>445</v>
      </c>
      <c r="D9" s="310">
        <v>0</v>
      </c>
      <c r="E9" s="310">
        <f>B9+C9-D9</f>
        <v>11026</v>
      </c>
      <c r="G9" s="391"/>
      <c r="H9" s="392"/>
      <c r="I9" s="392"/>
      <c r="J9" s="1193"/>
      <c r="K9" s="535"/>
      <c r="L9" s="841" t="s">
        <v>6107</v>
      </c>
      <c r="M9" s="842">
        <v>43566</v>
      </c>
      <c r="N9" s="843">
        <v>10000</v>
      </c>
      <c r="O9" s="844">
        <v>0</v>
      </c>
      <c r="P9" s="845">
        <v>0</v>
      </c>
      <c r="Q9" s="1033">
        <v>0</v>
      </c>
      <c r="R9" s="845">
        <v>0</v>
      </c>
      <c r="S9" s="845">
        <v>0</v>
      </c>
    </row>
    <row r="10" spans="1:20" ht="13.5" thickBot="1" x14ac:dyDescent="0.25">
      <c r="A10" s="304" t="s">
        <v>427</v>
      </c>
      <c r="B10" s="308">
        <f>B8-B9</f>
        <v>719</v>
      </c>
      <c r="C10" s="308">
        <f>C8-C9</f>
        <v>-445</v>
      </c>
      <c r="D10" s="308">
        <f>D8-D9</f>
        <v>0</v>
      </c>
      <c r="E10" s="308">
        <f>B10+C10-D10</f>
        <v>274</v>
      </c>
      <c r="G10" s="391"/>
      <c r="H10" s="392"/>
      <c r="I10" s="392"/>
      <c r="J10" s="394"/>
      <c r="K10" s="535"/>
      <c r="L10" s="839" t="s">
        <v>6107</v>
      </c>
      <c r="M10" s="764">
        <v>44468</v>
      </c>
      <c r="N10" s="840">
        <v>10000</v>
      </c>
      <c r="O10" s="131">
        <v>1130</v>
      </c>
      <c r="P10" s="765">
        <v>11989</v>
      </c>
      <c r="Q10" s="1034">
        <v>110</v>
      </c>
      <c r="R10" s="765">
        <v>11733</v>
      </c>
      <c r="S10" s="765">
        <v>110</v>
      </c>
    </row>
    <row r="11" spans="1:20" ht="14.25" thickTop="1" thickBot="1" x14ac:dyDescent="0.25">
      <c r="A11" s="296"/>
      <c r="B11" s="394"/>
      <c r="C11" s="394"/>
      <c r="D11" s="394"/>
      <c r="E11" s="394"/>
      <c r="G11" s="391"/>
      <c r="H11" s="392"/>
      <c r="I11" s="392"/>
      <c r="J11" s="394"/>
      <c r="K11" s="535"/>
      <c r="L11" s="491" t="s">
        <v>63</v>
      </c>
      <c r="M11" s="491"/>
      <c r="N11" s="491"/>
      <c r="O11" s="491"/>
      <c r="P11" s="492">
        <f>SUM(P9:P10)</f>
        <v>11989</v>
      </c>
      <c r="Q11" s="492">
        <f>SUM(Q9:Q10)</f>
        <v>110</v>
      </c>
      <c r="R11" s="492">
        <f>SUM(R9:R10)</f>
        <v>11733</v>
      </c>
      <c r="S11" s="492">
        <f>SUM(S9:S10)</f>
        <v>110</v>
      </c>
      <c r="T11" s="93"/>
    </row>
    <row r="12" spans="1:20" ht="13.5" thickTop="1" x14ac:dyDescent="0.2">
      <c r="G12" s="298"/>
      <c r="H12" s="298"/>
      <c r="I12" s="298"/>
      <c r="J12" s="488"/>
      <c r="K12" s="488"/>
      <c r="Q12" s="93">
        <f>P11+Q11</f>
        <v>12099</v>
      </c>
      <c r="S12" s="93">
        <f>R11+S11</f>
        <v>11843</v>
      </c>
    </row>
    <row r="13" spans="1:20" x14ac:dyDescent="0.2">
      <c r="A13" s="314"/>
      <c r="B13" s="314"/>
      <c r="C13" s="314"/>
      <c r="D13" s="314"/>
      <c r="E13" s="314"/>
    </row>
    <row r="14" spans="1:20" ht="27.75" customHeight="1" thickBot="1" x14ac:dyDescent="0.25">
      <c r="A14" s="1313"/>
      <c r="B14" s="1131" t="s">
        <v>404</v>
      </c>
      <c r="C14" s="1131"/>
      <c r="D14" s="1131"/>
      <c r="E14" s="1131" t="s">
        <v>404</v>
      </c>
      <c r="F14" s="91" t="s">
        <v>9302</v>
      </c>
      <c r="G14" s="616"/>
      <c r="H14" s="616"/>
      <c r="I14" s="616"/>
      <c r="J14" s="616"/>
      <c r="K14" s="616" t="s">
        <v>9302</v>
      </c>
      <c r="L14" s="1147" t="s">
        <v>1111</v>
      </c>
      <c r="M14" s="1147" t="s">
        <v>1126</v>
      </c>
      <c r="N14" s="1147" t="s">
        <v>1112</v>
      </c>
      <c r="O14" s="1147" t="s">
        <v>1113</v>
      </c>
      <c r="P14" s="1147" t="s">
        <v>6604</v>
      </c>
      <c r="Q14" s="1147" t="s">
        <v>6605</v>
      </c>
      <c r="R14" s="1147" t="s">
        <v>7276</v>
      </c>
      <c r="S14" s="1147" t="s">
        <v>7277</v>
      </c>
    </row>
    <row r="15" spans="1:20" ht="14.25" thickTop="1" thickBot="1" x14ac:dyDescent="0.25">
      <c r="A15" s="1314"/>
      <c r="B15" s="1129" t="s">
        <v>9215</v>
      </c>
      <c r="C15" s="1129" t="s">
        <v>405</v>
      </c>
      <c r="D15" s="1129" t="s">
        <v>406</v>
      </c>
      <c r="E15" s="1129" t="s">
        <v>9217</v>
      </c>
      <c r="G15" s="391"/>
      <c r="H15" s="392"/>
      <c r="I15" s="392"/>
      <c r="J15" s="394"/>
      <c r="K15" s="394"/>
      <c r="L15" s="1148"/>
      <c r="M15" s="1149"/>
      <c r="N15" s="1150"/>
      <c r="O15" s="1150"/>
      <c r="P15" s="1151"/>
      <c r="Q15" s="1151"/>
      <c r="R15" s="1151"/>
      <c r="S15" s="1151"/>
    </row>
    <row r="16" spans="1:20" ht="14.25" thickTop="1" thickBot="1" x14ac:dyDescent="0.25">
      <c r="A16" s="1130" t="s">
        <v>407</v>
      </c>
      <c r="B16" s="1132"/>
      <c r="C16" s="1132"/>
      <c r="D16" s="1132"/>
      <c r="E16" s="1132"/>
      <c r="G16" s="391"/>
      <c r="H16" s="392"/>
      <c r="I16" s="392"/>
      <c r="J16" s="394"/>
      <c r="K16" s="394"/>
      <c r="L16" s="1152" t="s">
        <v>63</v>
      </c>
      <c r="M16" s="1153"/>
      <c r="N16" s="1154"/>
      <c r="O16" s="1154"/>
      <c r="P16" s="1155">
        <f>SUM(P15:P15)</f>
        <v>0</v>
      </c>
      <c r="Q16" s="1155">
        <f>SUM(Q15:Q15)</f>
        <v>0</v>
      </c>
      <c r="R16" s="1155">
        <f>SUM(R15:R15)</f>
        <v>0</v>
      </c>
      <c r="S16" s="1155">
        <f>SUM(S15:S15)</f>
        <v>0</v>
      </c>
    </row>
    <row r="17" spans="1:19" ht="13.5" thickTop="1" x14ac:dyDescent="0.2">
      <c r="A17" s="1133" t="s">
        <v>414</v>
      </c>
      <c r="B17" s="1134">
        <v>0</v>
      </c>
      <c r="C17" s="1134">
        <v>0</v>
      </c>
      <c r="D17" s="1134">
        <v>0</v>
      </c>
      <c r="E17" s="1134">
        <f>B17+C17-D17</f>
        <v>0</v>
      </c>
      <c r="G17" s="391"/>
      <c r="H17" s="392"/>
      <c r="I17" s="392"/>
      <c r="J17" s="394"/>
      <c r="K17" s="394"/>
      <c r="L17" s="1156" t="s">
        <v>6603</v>
      </c>
      <c r="M17" s="1047"/>
      <c r="N17" s="1047"/>
      <c r="O17" s="1047"/>
      <c r="P17" s="1047"/>
      <c r="Q17" s="1047"/>
      <c r="R17" s="1047"/>
      <c r="S17" s="1139">
        <f>R16+S16</f>
        <v>0</v>
      </c>
    </row>
    <row r="18" spans="1:19" x14ac:dyDescent="0.2">
      <c r="A18" s="1130" t="s">
        <v>408</v>
      </c>
      <c r="B18" s="1132"/>
      <c r="C18" s="1132"/>
      <c r="D18" s="1132"/>
      <c r="E18" s="1132"/>
      <c r="G18" s="391"/>
      <c r="H18" s="392"/>
      <c r="I18" s="392"/>
      <c r="J18" s="394"/>
      <c r="K18" s="394"/>
    </row>
    <row r="19" spans="1:19" x14ac:dyDescent="0.2">
      <c r="A19" s="1133" t="s">
        <v>415</v>
      </c>
      <c r="B19" s="1134">
        <v>0</v>
      </c>
      <c r="C19" s="1134">
        <v>0</v>
      </c>
      <c r="D19" s="1134">
        <v>0</v>
      </c>
      <c r="E19" s="1134">
        <f>B19+C19-D19</f>
        <v>0</v>
      </c>
      <c r="G19" s="391"/>
      <c r="H19" s="392"/>
      <c r="I19" s="392"/>
      <c r="J19" s="394"/>
      <c r="K19" s="394"/>
    </row>
    <row r="20" spans="1:19" ht="13.5" thickBot="1" x14ac:dyDescent="0.25">
      <c r="A20" s="1128" t="s">
        <v>63</v>
      </c>
      <c r="B20" s="1135">
        <f>SUM(B16:B19)</f>
        <v>0</v>
      </c>
      <c r="C20" s="1135">
        <f>SUM(C16:C19)</f>
        <v>0</v>
      </c>
      <c r="D20" s="1135">
        <f>SUM(D16:D19)</f>
        <v>0</v>
      </c>
      <c r="E20" s="1135">
        <f>B20+C20-D20</f>
        <v>0</v>
      </c>
      <c r="G20" s="391"/>
      <c r="H20" s="392"/>
      <c r="I20" s="392"/>
      <c r="J20" s="394"/>
      <c r="K20" s="394"/>
      <c r="L20" s="537"/>
      <c r="M20" s="538"/>
      <c r="N20" s="539"/>
      <c r="O20" s="539"/>
      <c r="P20" s="540"/>
      <c r="Q20" s="540"/>
      <c r="R20" s="540"/>
      <c r="S20" s="540"/>
    </row>
    <row r="21" spans="1:19" ht="13.5" thickTop="1" x14ac:dyDescent="0.2">
      <c r="G21" s="391"/>
      <c r="H21" s="392"/>
      <c r="I21" s="392"/>
      <c r="J21" s="394"/>
      <c r="K21" s="394"/>
      <c r="L21" s="537"/>
      <c r="M21" s="538"/>
      <c r="N21" s="539"/>
      <c r="O21" s="539"/>
      <c r="P21" s="540"/>
      <c r="Q21" s="540"/>
      <c r="R21" s="540"/>
      <c r="S21" s="540"/>
    </row>
    <row r="22" spans="1:19" x14ac:dyDescent="0.2">
      <c r="G22" s="296"/>
      <c r="H22" s="769"/>
      <c r="I22" s="296"/>
      <c r="J22" s="394"/>
      <c r="K22" s="394"/>
      <c r="L22" s="433"/>
      <c r="M22" s="538"/>
      <c r="N22" s="541"/>
      <c r="O22" s="433"/>
      <c r="P22" s="540"/>
      <c r="Q22" s="540"/>
      <c r="R22" s="540"/>
      <c r="S22" s="540"/>
    </row>
    <row r="23" spans="1:19" x14ac:dyDescent="0.2">
      <c r="A23" s="1317" t="s">
        <v>9305</v>
      </c>
      <c r="B23" s="387" t="s">
        <v>991</v>
      </c>
      <c r="C23" s="387"/>
      <c r="D23" s="387"/>
      <c r="E23" s="387" t="s">
        <v>991</v>
      </c>
      <c r="G23" s="296"/>
      <c r="H23" s="769"/>
      <c r="I23" s="769"/>
      <c r="J23" s="394"/>
      <c r="K23" s="394"/>
      <c r="L23" s="433"/>
      <c r="M23" s="538"/>
      <c r="N23" s="541"/>
      <c r="O23" s="541"/>
      <c r="P23" s="540"/>
      <c r="Q23" s="540"/>
      <c r="R23" s="540"/>
      <c r="S23" s="540"/>
    </row>
    <row r="24" spans="1:19" ht="13.5" thickBot="1" x14ac:dyDescent="0.25">
      <c r="A24" s="1318"/>
      <c r="B24" s="295" t="s">
        <v>9873</v>
      </c>
      <c r="C24" s="295" t="s">
        <v>405</v>
      </c>
      <c r="D24" s="295" t="s">
        <v>406</v>
      </c>
      <c r="E24" s="295" t="s">
        <v>9874</v>
      </c>
      <c r="G24" s="298"/>
      <c r="H24" s="91"/>
      <c r="I24" s="91"/>
      <c r="J24" s="488"/>
      <c r="K24" s="488"/>
      <c r="L24" s="224"/>
      <c r="M24" s="224"/>
      <c r="N24" s="224"/>
      <c r="O24" s="224"/>
      <c r="P24" s="542"/>
      <c r="Q24" s="542"/>
      <c r="R24" s="542"/>
      <c r="S24" s="542"/>
    </row>
    <row r="25" spans="1:19" ht="12.75" customHeight="1" thickTop="1" x14ac:dyDescent="0.2">
      <c r="A25" s="386" t="s">
        <v>9213</v>
      </c>
      <c r="B25" s="309">
        <v>42698</v>
      </c>
      <c r="C25" s="309">
        <v>840</v>
      </c>
      <c r="D25" s="309">
        <v>31439</v>
      </c>
      <c r="E25" s="309">
        <f>B25+C25-D25</f>
        <v>12099</v>
      </c>
    </row>
    <row r="26" spans="1:19" ht="12.75" customHeight="1" x14ac:dyDescent="0.2">
      <c r="A26" s="324" t="s">
        <v>9214</v>
      </c>
      <c r="B26" s="312">
        <v>0</v>
      </c>
      <c r="C26" s="312">
        <v>0</v>
      </c>
      <c r="D26" s="312">
        <v>0</v>
      </c>
      <c r="E26" s="312">
        <f>B26+C26-D26</f>
        <v>0</v>
      </c>
    </row>
    <row r="27" spans="1:19" ht="13.5" thickBot="1" x14ac:dyDescent="0.25">
      <c r="A27" s="294" t="s">
        <v>63</v>
      </c>
      <c r="B27" s="297">
        <f>SUM(B25:B26)</f>
        <v>42698</v>
      </c>
      <c r="C27" s="297">
        <f>SUM(C25:C26)</f>
        <v>840</v>
      </c>
      <c r="D27" s="297">
        <f>SUM(D25:D26)</f>
        <v>31439</v>
      </c>
      <c r="E27" s="297">
        <f>B27+C27-D27</f>
        <v>12099</v>
      </c>
    </row>
    <row r="28" spans="1:19" ht="13.5" thickTop="1" x14ac:dyDescent="0.2"/>
    <row r="29" spans="1:19" x14ac:dyDescent="0.2">
      <c r="A29" s="1138"/>
      <c r="B29" s="1139">
        <f>B20+B27</f>
        <v>42698</v>
      </c>
      <c r="C29" s="1047"/>
      <c r="D29" s="1047"/>
      <c r="E29" s="1139">
        <f>'obraty 18'!H9</f>
        <v>42698104.060000002</v>
      </c>
    </row>
    <row r="30" spans="1:19" ht="13.5" thickBot="1" x14ac:dyDescent="0.25">
      <c r="A30" s="1119" t="s">
        <v>8009</v>
      </c>
      <c r="B30" s="1140">
        <v>0</v>
      </c>
      <c r="C30" s="1040">
        <v>0</v>
      </c>
      <c r="D30" s="1047"/>
      <c r="E30" s="1047"/>
      <c r="F30" s="91" t="s">
        <v>9302</v>
      </c>
    </row>
    <row r="31" spans="1:19" ht="13.5" thickTop="1" x14ac:dyDescent="0.2">
      <c r="A31" s="1141" t="s">
        <v>409</v>
      </c>
      <c r="B31" s="1142"/>
      <c r="C31" s="1047"/>
      <c r="D31" s="1047"/>
      <c r="E31" s="1047"/>
    </row>
    <row r="32" spans="1:19" x14ac:dyDescent="0.2">
      <c r="A32" s="1123" t="s">
        <v>401</v>
      </c>
      <c r="B32" s="1143">
        <v>0</v>
      </c>
      <c r="C32" s="1047"/>
      <c r="D32" s="1047"/>
      <c r="E32" s="1047"/>
    </row>
    <row r="33" spans="1:6" x14ac:dyDescent="0.2">
      <c r="A33" s="1123" t="s">
        <v>403</v>
      </c>
      <c r="B33" s="1143">
        <v>0</v>
      </c>
      <c r="C33" s="1047"/>
      <c r="D33" s="1047"/>
      <c r="E33" s="1047"/>
    </row>
    <row r="34" spans="1:6" x14ac:dyDescent="0.2">
      <c r="A34" s="1123" t="s">
        <v>400</v>
      </c>
      <c r="B34" s="1143">
        <v>0</v>
      </c>
      <c r="C34" s="1040">
        <v>0</v>
      </c>
      <c r="D34" s="1047"/>
      <c r="E34" s="1047"/>
    </row>
    <row r="35" spans="1:6" x14ac:dyDescent="0.2">
      <c r="A35" s="1133" t="s">
        <v>1251</v>
      </c>
      <c r="B35" s="1144">
        <v>0</v>
      </c>
      <c r="C35" s="1040">
        <v>0</v>
      </c>
      <c r="D35" s="1047"/>
      <c r="E35" s="1047"/>
    </row>
    <row r="36" spans="1:6" x14ac:dyDescent="0.2">
      <c r="A36" s="1145" t="s">
        <v>406</v>
      </c>
      <c r="B36" s="1143"/>
      <c r="C36" s="1047"/>
      <c r="D36" s="1047"/>
      <c r="E36" s="1047"/>
    </row>
    <row r="37" spans="1:6" x14ac:dyDescent="0.2">
      <c r="A37" s="1123" t="s">
        <v>402</v>
      </c>
      <c r="B37" s="1143">
        <v>0</v>
      </c>
      <c r="C37" s="1047">
        <v>0</v>
      </c>
      <c r="D37" s="1047"/>
      <c r="E37" s="1047"/>
    </row>
    <row r="38" spans="1:6" x14ac:dyDescent="0.2">
      <c r="A38" s="1123" t="s">
        <v>410</v>
      </c>
      <c r="B38" s="1143">
        <v>0</v>
      </c>
      <c r="C38" s="1040">
        <v>0</v>
      </c>
      <c r="D38" s="1047"/>
      <c r="E38" s="1047"/>
    </row>
    <row r="39" spans="1:6" x14ac:dyDescent="0.2">
      <c r="A39" s="1123" t="s">
        <v>411</v>
      </c>
      <c r="B39" s="1143">
        <v>0</v>
      </c>
      <c r="C39" s="1040">
        <v>0</v>
      </c>
      <c r="D39" s="1047"/>
      <c r="E39" s="1047"/>
    </row>
    <row r="40" spans="1:6" x14ac:dyDescent="0.2">
      <c r="A40" s="1123" t="s">
        <v>1251</v>
      </c>
      <c r="B40" s="1143">
        <v>0</v>
      </c>
      <c r="C40" s="1040">
        <v>0</v>
      </c>
      <c r="D40" s="1047"/>
      <c r="E40" s="1047"/>
    </row>
    <row r="41" spans="1:6" ht="13.5" thickBot="1" x14ac:dyDescent="0.25">
      <c r="A41" s="1128" t="s">
        <v>1468</v>
      </c>
      <c r="B41" s="1146">
        <f>SUM(B30:B40)</f>
        <v>0</v>
      </c>
      <c r="C41" s="1040">
        <f>C30+C34+C35-C38-C39-C40</f>
        <v>0</v>
      </c>
      <c r="D41" s="1040">
        <f>'obraty 15'!M7</f>
        <v>0</v>
      </c>
      <c r="E41" s="1047"/>
    </row>
    <row r="42" spans="1:6" ht="13.5" thickTop="1" x14ac:dyDescent="0.2"/>
    <row r="43" spans="1:6" x14ac:dyDescent="0.2">
      <c r="B43" t="s">
        <v>9222</v>
      </c>
      <c r="C43" t="s">
        <v>9875</v>
      </c>
      <c r="D43" t="s">
        <v>9301</v>
      </c>
      <c r="E43" t="s">
        <v>9876</v>
      </c>
    </row>
    <row r="44" spans="1:6" ht="13.5" thickBot="1" x14ac:dyDescent="0.25">
      <c r="A44" s="315" t="s">
        <v>9221</v>
      </c>
      <c r="B44" s="508">
        <v>44049</v>
      </c>
      <c r="C44" s="508">
        <v>42698</v>
      </c>
      <c r="D44" s="94">
        <f>'obraty 18'!E9</f>
        <v>44048775.850000001</v>
      </c>
      <c r="E44" s="94">
        <f>'obraty 19'!E9</f>
        <v>42698104.060000002</v>
      </c>
    </row>
    <row r="45" spans="1:6" ht="13.5" thickTop="1" x14ac:dyDescent="0.2">
      <c r="A45" s="509" t="s">
        <v>409</v>
      </c>
      <c r="B45" s="510"/>
      <c r="C45" s="510"/>
    </row>
    <row r="46" spans="1:6" x14ac:dyDescent="0.2">
      <c r="A46" s="306" t="s">
        <v>401</v>
      </c>
      <c r="B46" s="393">
        <v>0</v>
      </c>
      <c r="C46" s="393">
        <v>0</v>
      </c>
      <c r="D46" s="94">
        <f>'pohyb CP 18'!J108+'pohyb CP 18'!J109</f>
        <v>0</v>
      </c>
      <c r="E46" s="94">
        <f>'pohyb CP 17'!J108+'pohyb CP 17'!J109</f>
        <v>0</v>
      </c>
    </row>
    <row r="47" spans="1:6" x14ac:dyDescent="0.2">
      <c r="A47" s="306" t="s">
        <v>403</v>
      </c>
      <c r="B47" s="393">
        <v>0</v>
      </c>
      <c r="C47" s="393">
        <v>0</v>
      </c>
      <c r="D47" s="94">
        <f>'pohyb CP 18'!J110</f>
        <v>0</v>
      </c>
      <c r="E47" s="94">
        <f>'pohyb CP 17'!J110</f>
        <v>0</v>
      </c>
      <c r="F47" s="890"/>
    </row>
    <row r="48" spans="1:6" x14ac:dyDescent="0.2">
      <c r="A48" s="306" t="s">
        <v>400</v>
      </c>
      <c r="B48" s="393">
        <v>1880</v>
      </c>
      <c r="C48" s="393">
        <v>840</v>
      </c>
      <c r="D48" s="94">
        <f>'pohyb CP 18'!J112</f>
        <v>1880050</v>
      </c>
      <c r="E48" s="94">
        <f>'pohyb CP 19'!J80</f>
        <v>840452.75</v>
      </c>
    </row>
    <row r="49" spans="1:6" x14ac:dyDescent="0.2">
      <c r="A49" s="511" t="s">
        <v>406</v>
      </c>
      <c r="B49" s="393"/>
      <c r="C49" s="393"/>
    </row>
    <row r="50" spans="1:6" x14ac:dyDescent="0.2">
      <c r="A50" s="306" t="s">
        <v>402</v>
      </c>
      <c r="B50" s="393">
        <v>0</v>
      </c>
      <c r="C50" s="393">
        <v>0</v>
      </c>
    </row>
    <row r="51" spans="1:6" x14ac:dyDescent="0.2">
      <c r="A51" s="306" t="s">
        <v>410</v>
      </c>
      <c r="B51" s="393">
        <v>0</v>
      </c>
      <c r="C51" s="393">
        <v>-28900</v>
      </c>
      <c r="D51" s="94">
        <f>'pohyb CP 18'!J115</f>
        <v>0</v>
      </c>
      <c r="E51" s="94">
        <f>'pohyb CP 19'!J83</f>
        <v>28900000</v>
      </c>
    </row>
    <row r="52" spans="1:6" x14ac:dyDescent="0.2">
      <c r="A52" s="306" t="s">
        <v>8011</v>
      </c>
      <c r="B52" s="393">
        <v>-1351</v>
      </c>
      <c r="C52" s="393">
        <v>-659</v>
      </c>
      <c r="D52" s="94">
        <f>'pohyb CP 18'!J114</f>
        <v>1350671.79</v>
      </c>
      <c r="E52" s="94">
        <f>'pohyb CP 19'!J82</f>
        <v>659367.99</v>
      </c>
    </row>
    <row r="53" spans="1:6" x14ac:dyDescent="0.2">
      <c r="A53" s="306" t="s">
        <v>411</v>
      </c>
      <c r="B53" s="393">
        <v>-1880</v>
      </c>
      <c r="C53" s="393">
        <v>-1880</v>
      </c>
      <c r="D53" s="94">
        <f>'pohyb CP 18'!J113</f>
        <v>1880050</v>
      </c>
      <c r="E53" s="94">
        <f>'pohyb CP 19'!J81</f>
        <v>1880050</v>
      </c>
    </row>
    <row r="54" spans="1:6" ht="13.5" thickBot="1" x14ac:dyDescent="0.25">
      <c r="A54" s="315" t="s">
        <v>9168</v>
      </c>
      <c r="B54" s="508">
        <f>SUM(B44:B53)</f>
        <v>42698</v>
      </c>
      <c r="C54" s="508">
        <f>SUM(C43:C53)</f>
        <v>12099</v>
      </c>
      <c r="D54" s="94">
        <f>D44+D46+D47+D48-D51-D52-D53</f>
        <v>42698104.060000002</v>
      </c>
      <c r="E54" s="94">
        <f>'obraty 19'!H9</f>
        <v>12099138.82</v>
      </c>
    </row>
    <row r="55" spans="1:6" ht="13.5" thickTop="1" x14ac:dyDescent="0.2">
      <c r="A55" s="298"/>
      <c r="B55" s="493"/>
    </row>
    <row r="56" spans="1:6" x14ac:dyDescent="0.2">
      <c r="A56" s="298"/>
      <c r="B56" s="493"/>
    </row>
    <row r="57" spans="1:6" ht="13.5" thickBot="1" x14ac:dyDescent="0.25">
      <c r="A57" s="315" t="s">
        <v>9303</v>
      </c>
      <c r="B57" s="315" t="s">
        <v>9951</v>
      </c>
      <c r="C57" s="316" t="s">
        <v>416</v>
      </c>
      <c r="D57" s="316" t="s">
        <v>417</v>
      </c>
      <c r="E57" s="316" t="s">
        <v>418</v>
      </c>
      <c r="F57" s="316" t="s">
        <v>419</v>
      </c>
    </row>
    <row r="58" spans="1:6" ht="13.5" thickTop="1" x14ac:dyDescent="0.2">
      <c r="A58" s="305" t="s">
        <v>420</v>
      </c>
      <c r="B58" s="305" t="s">
        <v>421</v>
      </c>
      <c r="C58" s="309">
        <v>100</v>
      </c>
      <c r="D58" s="309">
        <v>0</v>
      </c>
      <c r="E58" s="309">
        <v>0</v>
      </c>
      <c r="F58" s="309">
        <f>C58+D58-E58</f>
        <v>100</v>
      </c>
    </row>
    <row r="59" spans="1:6" x14ac:dyDescent="0.2">
      <c r="A59" s="306" t="s">
        <v>422</v>
      </c>
      <c r="B59" s="306" t="s">
        <v>6753</v>
      </c>
      <c r="C59" s="310">
        <v>102</v>
      </c>
      <c r="D59" s="310">
        <v>0</v>
      </c>
      <c r="E59" s="310">
        <v>0</v>
      </c>
      <c r="F59" s="310">
        <f t="shared" ref="F59:F62" si="0">C59+D59-E59</f>
        <v>102</v>
      </c>
    </row>
    <row r="60" spans="1:6" x14ac:dyDescent="0.2">
      <c r="A60" s="306" t="s">
        <v>9164</v>
      </c>
      <c r="B60" s="306" t="s">
        <v>9167</v>
      </c>
      <c r="C60" s="310">
        <v>518</v>
      </c>
      <c r="D60" s="310">
        <v>0</v>
      </c>
      <c r="E60" s="310">
        <v>0</v>
      </c>
      <c r="F60" s="310">
        <f t="shared" si="0"/>
        <v>518</v>
      </c>
    </row>
    <row r="61" spans="1:6" x14ac:dyDescent="0.2">
      <c r="A61" s="306" t="s">
        <v>103</v>
      </c>
      <c r="B61" s="306" t="s">
        <v>423</v>
      </c>
      <c r="C61" s="310">
        <v>2409</v>
      </c>
      <c r="D61" s="310">
        <v>0</v>
      </c>
      <c r="E61" s="310">
        <v>0</v>
      </c>
      <c r="F61" s="312">
        <f t="shared" si="0"/>
        <v>2409</v>
      </c>
    </row>
    <row r="62" spans="1:6" x14ac:dyDescent="0.2">
      <c r="A62" s="306" t="s">
        <v>9165</v>
      </c>
      <c r="B62" s="306" t="s">
        <v>9166</v>
      </c>
      <c r="C62" s="310">
        <v>385</v>
      </c>
      <c r="D62" s="310">
        <v>0</v>
      </c>
      <c r="E62" s="310">
        <v>282</v>
      </c>
      <c r="F62" s="312">
        <f t="shared" si="0"/>
        <v>103</v>
      </c>
    </row>
    <row r="63" spans="1:6" ht="13.5" thickBot="1" x14ac:dyDescent="0.25">
      <c r="A63" s="294"/>
      <c r="B63" s="294" t="s">
        <v>424</v>
      </c>
      <c r="C63" s="297">
        <f>SUM(C58:C62)</f>
        <v>3514</v>
      </c>
      <c r="D63" s="297">
        <f t="shared" ref="D63:F63" si="1">SUM(D58:D62)</f>
        <v>0</v>
      </c>
      <c r="E63" s="297">
        <f t="shared" si="1"/>
        <v>282</v>
      </c>
      <c r="F63" s="297">
        <f t="shared" si="1"/>
        <v>3232</v>
      </c>
    </row>
    <row r="64" spans="1:6" ht="13.5" thickTop="1" x14ac:dyDescent="0.2"/>
    <row r="65" spans="1:6" ht="13.5" thickBot="1" x14ac:dyDescent="0.25">
      <c r="A65" s="315" t="s">
        <v>9303</v>
      </c>
      <c r="B65" s="315" t="s">
        <v>9304</v>
      </c>
      <c r="C65" s="316" t="s">
        <v>416</v>
      </c>
      <c r="D65" s="316" t="s">
        <v>417</v>
      </c>
      <c r="E65" s="316" t="s">
        <v>418</v>
      </c>
      <c r="F65" s="316" t="s">
        <v>419</v>
      </c>
    </row>
    <row r="66" spans="1:6" ht="13.5" thickTop="1" x14ac:dyDescent="0.2">
      <c r="A66" s="305" t="s">
        <v>420</v>
      </c>
      <c r="B66" s="305" t="s">
        <v>421</v>
      </c>
      <c r="C66" s="309">
        <v>103</v>
      </c>
      <c r="D66" s="309">
        <v>0</v>
      </c>
      <c r="E66" s="309">
        <v>0</v>
      </c>
      <c r="F66" s="309">
        <v>103</v>
      </c>
    </row>
    <row r="67" spans="1:6" x14ac:dyDescent="0.2">
      <c r="A67" s="306" t="s">
        <v>422</v>
      </c>
      <c r="B67" s="306" t="s">
        <v>6753</v>
      </c>
      <c r="C67" s="310">
        <v>174</v>
      </c>
      <c r="D67" s="310">
        <v>0</v>
      </c>
      <c r="E67" s="310">
        <v>0</v>
      </c>
      <c r="F67" s="310">
        <v>174</v>
      </c>
    </row>
    <row r="68" spans="1:6" x14ac:dyDescent="0.2">
      <c r="A68" s="306" t="s">
        <v>9164</v>
      </c>
      <c r="B68" s="306" t="s">
        <v>9167</v>
      </c>
      <c r="C68" s="310">
        <v>484</v>
      </c>
      <c r="D68" s="310">
        <v>0</v>
      </c>
      <c r="E68" s="310">
        <v>0</v>
      </c>
      <c r="F68" s="310">
        <v>484</v>
      </c>
    </row>
    <row r="69" spans="1:6" x14ac:dyDescent="0.2">
      <c r="A69" s="306" t="s">
        <v>103</v>
      </c>
      <c r="B69" s="306" t="s">
        <v>423</v>
      </c>
      <c r="C69" s="310">
        <v>1266</v>
      </c>
      <c r="D69" s="310">
        <v>0</v>
      </c>
      <c r="E69" s="310">
        <v>0</v>
      </c>
      <c r="F69" s="312">
        <v>1266</v>
      </c>
    </row>
    <row r="70" spans="1:6" x14ac:dyDescent="0.2">
      <c r="A70" s="306" t="s">
        <v>9165</v>
      </c>
      <c r="B70" s="306" t="s">
        <v>9166</v>
      </c>
      <c r="C70" s="310">
        <v>511</v>
      </c>
      <c r="D70" s="310">
        <v>0</v>
      </c>
      <c r="E70" s="310">
        <v>295</v>
      </c>
      <c r="F70" s="312">
        <v>216</v>
      </c>
    </row>
    <row r="71" spans="1:6" ht="13.5" thickBot="1" x14ac:dyDescent="0.25">
      <c r="A71" s="294"/>
      <c r="B71" s="294" t="s">
        <v>424</v>
      </c>
      <c r="C71" s="297">
        <f>SUM(C66:C70)</f>
        <v>2538</v>
      </c>
      <c r="D71" s="297">
        <f t="shared" ref="D71:F71" si="2">SUM(D66:D70)</f>
        <v>0</v>
      </c>
      <c r="E71" s="297">
        <f t="shared" si="2"/>
        <v>295</v>
      </c>
      <c r="F71" s="297">
        <f t="shared" si="2"/>
        <v>2243</v>
      </c>
    </row>
    <row r="72" spans="1:6" ht="13.5" thickTop="1" x14ac:dyDescent="0.2"/>
    <row r="74" spans="1:6" ht="13.5" thickBot="1" x14ac:dyDescent="0.25">
      <c r="A74" s="315" t="s">
        <v>9306</v>
      </c>
      <c r="B74" s="316" t="s">
        <v>9873</v>
      </c>
      <c r="C74" s="316" t="s">
        <v>74</v>
      </c>
      <c r="D74" s="316" t="s">
        <v>75</v>
      </c>
      <c r="E74" s="316" t="s">
        <v>9879</v>
      </c>
    </row>
    <row r="75" spans="1:6" ht="13.5" thickTop="1" x14ac:dyDescent="0.2">
      <c r="A75" s="305" t="s">
        <v>425</v>
      </c>
      <c r="B75" s="309">
        <v>2177</v>
      </c>
      <c r="C75" s="309">
        <v>303</v>
      </c>
      <c r="D75" s="309">
        <v>154</v>
      </c>
      <c r="E75" s="309">
        <f>B75+C75-D75</f>
        <v>2326</v>
      </c>
    </row>
    <row r="76" spans="1:6" x14ac:dyDescent="0.2">
      <c r="A76" s="306" t="s">
        <v>426</v>
      </c>
      <c r="B76" s="310">
        <v>2109</v>
      </c>
      <c r="C76" s="310">
        <v>62</v>
      </c>
      <c r="D76" s="310">
        <v>154</v>
      </c>
      <c r="E76" s="310">
        <f>B76+C76-D76</f>
        <v>2017</v>
      </c>
    </row>
    <row r="77" spans="1:6" x14ac:dyDescent="0.2">
      <c r="A77" s="306" t="s">
        <v>4832</v>
      </c>
      <c r="B77" s="307">
        <v>0</v>
      </c>
      <c r="C77" s="310">
        <v>0</v>
      </c>
      <c r="D77" s="310">
        <v>0</v>
      </c>
      <c r="E77" s="310">
        <f>B77+C77-D77</f>
        <v>0</v>
      </c>
    </row>
    <row r="78" spans="1:6" ht="13.5" thickBot="1" x14ac:dyDescent="0.25">
      <c r="A78" s="304" t="s">
        <v>427</v>
      </c>
      <c r="B78" s="308">
        <f>B75+B77-B76</f>
        <v>68</v>
      </c>
      <c r="C78" s="308">
        <f>C75-C76+C77</f>
        <v>241</v>
      </c>
      <c r="D78" s="308">
        <f>D75-D76+D77</f>
        <v>0</v>
      </c>
      <c r="E78" s="308">
        <f>E75-E76+E77</f>
        <v>309</v>
      </c>
    </row>
    <row r="79" spans="1:6" s="1194" customFormat="1" ht="13.5" thickTop="1" x14ac:dyDescent="0.2">
      <c r="A79" s="1196"/>
      <c r="B79" s="1197"/>
      <c r="C79" s="1197"/>
      <c r="D79" s="1197"/>
      <c r="E79" s="1197"/>
    </row>
    <row r="80" spans="1:6" x14ac:dyDescent="0.2">
      <c r="A80" s="1198" t="s">
        <v>122</v>
      </c>
      <c r="C80" s="93"/>
      <c r="D80" s="93"/>
    </row>
    <row r="81" spans="1:8" x14ac:dyDescent="0.2">
      <c r="A81" s="296" t="s">
        <v>9169</v>
      </c>
      <c r="B81" s="367">
        <f>SUM(C81:H81)</f>
        <v>153</v>
      </c>
      <c r="C81" s="394">
        <v>43</v>
      </c>
      <c r="D81" s="394">
        <v>0</v>
      </c>
      <c r="E81" s="394">
        <v>110</v>
      </c>
      <c r="F81" s="394"/>
      <c r="G81" s="394"/>
      <c r="H81" s="394"/>
    </row>
    <row r="82" spans="1:8" x14ac:dyDescent="0.2">
      <c r="A82" s="296" t="s">
        <v>9170</v>
      </c>
      <c r="B82" s="367">
        <f>SUM(C82:H82)</f>
        <v>546</v>
      </c>
      <c r="C82" s="394">
        <v>55</v>
      </c>
      <c r="D82" s="394">
        <v>2</v>
      </c>
      <c r="E82" s="394">
        <v>27</v>
      </c>
      <c r="F82" s="394">
        <v>462</v>
      </c>
      <c r="G82" s="394"/>
      <c r="H82" s="394"/>
    </row>
    <row r="83" spans="1:8" x14ac:dyDescent="0.2">
      <c r="A83" s="296" t="s">
        <v>9171</v>
      </c>
      <c r="B83" s="367">
        <f>SUM(C83:H83)</f>
        <v>809</v>
      </c>
      <c r="C83" s="394">
        <v>809</v>
      </c>
      <c r="D83" s="394"/>
      <c r="E83" s="394"/>
      <c r="F83" s="394"/>
      <c r="G83" s="394"/>
      <c r="H83" s="394"/>
    </row>
    <row r="84" spans="1:8" x14ac:dyDescent="0.2">
      <c r="A84" s="296" t="s">
        <v>9172</v>
      </c>
      <c r="B84" s="367">
        <f>SUM(C84:H84)</f>
        <v>0</v>
      </c>
      <c r="C84" s="394">
        <v>0</v>
      </c>
      <c r="D84" s="394"/>
      <c r="E84" s="394"/>
      <c r="F84" s="394"/>
      <c r="G84" s="394"/>
      <c r="H84" s="394"/>
    </row>
    <row r="85" spans="1:8" x14ac:dyDescent="0.2">
      <c r="A85" s="296"/>
      <c r="B85" s="367"/>
      <c r="C85" s="394"/>
      <c r="D85" s="394"/>
    </row>
    <row r="87" spans="1:8" ht="13.5" thickBot="1" x14ac:dyDescent="0.25">
      <c r="A87" s="304"/>
      <c r="B87" s="120" t="s">
        <v>73</v>
      </c>
      <c r="C87" s="121" t="s">
        <v>9952</v>
      </c>
      <c r="D87" s="121" t="s">
        <v>74</v>
      </c>
      <c r="E87" s="121" t="s">
        <v>75</v>
      </c>
      <c r="F87" s="121" t="s">
        <v>9879</v>
      </c>
    </row>
    <row r="88" spans="1:8" ht="13.5" thickTop="1" x14ac:dyDescent="0.2">
      <c r="A88" s="296" t="s">
        <v>428</v>
      </c>
      <c r="B88" s="122" t="s">
        <v>76</v>
      </c>
      <c r="C88" s="123"/>
      <c r="D88" s="123"/>
      <c r="E88" s="123"/>
      <c r="F88" s="123"/>
    </row>
    <row r="89" spans="1:8" x14ac:dyDescent="0.2">
      <c r="A89" s="311"/>
      <c r="B89" s="124" t="s">
        <v>77</v>
      </c>
      <c r="C89" s="125">
        <v>90932</v>
      </c>
      <c r="D89" s="125">
        <v>0</v>
      </c>
      <c r="E89" s="125">
        <v>0</v>
      </c>
      <c r="F89" s="125">
        <f>C89+D89-E89</f>
        <v>90932</v>
      </c>
    </row>
    <row r="90" spans="1:8" x14ac:dyDescent="0.2">
      <c r="A90" s="296" t="s">
        <v>422</v>
      </c>
      <c r="B90" s="122" t="s">
        <v>78</v>
      </c>
      <c r="C90" s="172"/>
      <c r="D90" s="172"/>
      <c r="E90" s="172"/>
      <c r="F90" s="172"/>
    </row>
    <row r="91" spans="1:8" x14ac:dyDescent="0.2">
      <c r="A91" s="311"/>
      <c r="B91" s="124" t="s">
        <v>79</v>
      </c>
      <c r="C91" s="125">
        <v>0</v>
      </c>
      <c r="D91" s="125">
        <v>0</v>
      </c>
      <c r="E91" s="125">
        <v>0</v>
      </c>
      <c r="F91" s="125">
        <v>0</v>
      </c>
    </row>
    <row r="92" spans="1:8" x14ac:dyDescent="0.2">
      <c r="A92" s="306" t="s">
        <v>132</v>
      </c>
      <c r="B92" s="124" t="s">
        <v>80</v>
      </c>
      <c r="C92" s="125">
        <v>2197</v>
      </c>
      <c r="D92" s="125">
        <v>0</v>
      </c>
      <c r="E92" s="125">
        <v>0</v>
      </c>
      <c r="F92" s="125">
        <f>C92+D92-E92</f>
        <v>2197</v>
      </c>
    </row>
    <row r="93" spans="1:8" x14ac:dyDescent="0.2">
      <c r="A93" s="296" t="s">
        <v>429</v>
      </c>
      <c r="B93" s="122" t="s">
        <v>81</v>
      </c>
      <c r="C93" s="172"/>
      <c r="D93" s="172"/>
      <c r="E93" s="172"/>
      <c r="F93" s="172"/>
    </row>
    <row r="94" spans="1:8" x14ac:dyDescent="0.2">
      <c r="A94" s="311"/>
      <c r="B94" s="124" t="s">
        <v>82</v>
      </c>
      <c r="C94" s="125">
        <v>41604</v>
      </c>
      <c r="D94" s="125">
        <v>0</v>
      </c>
      <c r="E94" s="125">
        <v>0</v>
      </c>
      <c r="F94" s="125">
        <f>C94+D94-E94</f>
        <v>41604</v>
      </c>
    </row>
    <row r="95" spans="1:8" x14ac:dyDescent="0.2">
      <c r="A95" s="296" t="s">
        <v>430</v>
      </c>
      <c r="B95" s="122" t="s">
        <v>562</v>
      </c>
      <c r="C95" s="172"/>
      <c r="D95" s="172"/>
      <c r="E95" s="172"/>
      <c r="F95" s="172"/>
    </row>
    <row r="96" spans="1:8" x14ac:dyDescent="0.2">
      <c r="A96" s="311"/>
      <c r="B96" s="124" t="s">
        <v>82</v>
      </c>
      <c r="C96" s="125">
        <v>0</v>
      </c>
      <c r="D96" s="125">
        <v>0</v>
      </c>
      <c r="E96" s="125">
        <v>0</v>
      </c>
      <c r="F96" s="125">
        <f>C96+D96-E96</f>
        <v>0</v>
      </c>
    </row>
    <row r="97" spans="1:6" x14ac:dyDescent="0.2">
      <c r="A97" s="296" t="s">
        <v>136</v>
      </c>
      <c r="B97" s="122" t="s">
        <v>83</v>
      </c>
      <c r="C97" s="172"/>
      <c r="D97" s="172"/>
      <c r="E97" s="172"/>
      <c r="F97" s="172"/>
    </row>
    <row r="98" spans="1:6" x14ac:dyDescent="0.2">
      <c r="A98" s="311"/>
      <c r="B98" s="124" t="s">
        <v>84</v>
      </c>
      <c r="C98" s="125">
        <v>6360</v>
      </c>
      <c r="D98" s="125">
        <v>7165</v>
      </c>
      <c r="E98" s="125">
        <v>6360</v>
      </c>
      <c r="F98" s="125">
        <f>C98+D98-E98</f>
        <v>7165</v>
      </c>
    </row>
    <row r="99" spans="1:6" ht="13.5" thickBot="1" x14ac:dyDescent="0.25">
      <c r="A99" s="304"/>
      <c r="B99" s="126" t="s">
        <v>73</v>
      </c>
      <c r="C99" s="127">
        <f>SUM(C88:C98)</f>
        <v>141093</v>
      </c>
      <c r="D99" s="127">
        <f>SUM(D88:D98)</f>
        <v>7165</v>
      </c>
      <c r="E99" s="127">
        <f>SUM(E88:E98)</f>
        <v>6360</v>
      </c>
      <c r="F99" s="127">
        <f>C99+D99-E99</f>
        <v>141898</v>
      </c>
    </row>
    <row r="100" spans="1:6" ht="13.5" thickTop="1" x14ac:dyDescent="0.2"/>
    <row r="101" spans="1:6" x14ac:dyDescent="0.2">
      <c r="A101" s="314"/>
      <c r="B101" s="314"/>
      <c r="C101" s="314"/>
      <c r="D101" s="314"/>
      <c r="E101" s="314"/>
    </row>
    <row r="102" spans="1:6" ht="13.5" thickBot="1" x14ac:dyDescent="0.25">
      <c r="A102" s="294" t="s">
        <v>9953</v>
      </c>
      <c r="B102" s="294" t="s">
        <v>572</v>
      </c>
      <c r="C102" s="295" t="s">
        <v>431</v>
      </c>
      <c r="D102" s="295" t="s">
        <v>432</v>
      </c>
      <c r="E102" s="295" t="s">
        <v>433</v>
      </c>
    </row>
    <row r="103" spans="1:6" ht="13.5" thickTop="1" x14ac:dyDescent="0.2">
      <c r="A103" s="305" t="s">
        <v>434</v>
      </c>
      <c r="B103" s="305" t="s">
        <v>435</v>
      </c>
      <c r="C103" s="309">
        <v>2618</v>
      </c>
      <c r="D103" s="309">
        <v>172</v>
      </c>
      <c r="E103" s="309">
        <f>C103-D103</f>
        <v>2446</v>
      </c>
    </row>
    <row r="104" spans="1:6" x14ac:dyDescent="0.2">
      <c r="A104" s="306" t="s">
        <v>436</v>
      </c>
      <c r="B104" s="306" t="s">
        <v>437</v>
      </c>
      <c r="C104" s="310">
        <v>36477</v>
      </c>
      <c r="D104" s="310">
        <v>3344</v>
      </c>
      <c r="E104" s="310">
        <f>C104-D104</f>
        <v>33133</v>
      </c>
    </row>
    <row r="105" spans="1:6" ht="13.5" thickBot="1" x14ac:dyDescent="0.25">
      <c r="A105" s="304"/>
      <c r="B105" s="294" t="s">
        <v>439</v>
      </c>
      <c r="C105" s="297">
        <f>SUM(C103:C104)</f>
        <v>39095</v>
      </c>
      <c r="D105" s="297">
        <f>SUM(D103:D104)</f>
        <v>3516</v>
      </c>
      <c r="E105" s="297">
        <f>C105-D105</f>
        <v>35579</v>
      </c>
    </row>
    <row r="106" spans="1:6" ht="13.5" thickTop="1" x14ac:dyDescent="0.2"/>
    <row r="107" spans="1:6" ht="13.5" thickBot="1" x14ac:dyDescent="0.25">
      <c r="A107" s="294" t="s">
        <v>9307</v>
      </c>
      <c r="B107" s="294" t="s">
        <v>572</v>
      </c>
      <c r="C107" s="295" t="s">
        <v>431</v>
      </c>
      <c r="D107" s="295" t="s">
        <v>432</v>
      </c>
      <c r="E107" s="295" t="s">
        <v>433</v>
      </c>
    </row>
    <row r="108" spans="1:6" ht="13.5" thickTop="1" x14ac:dyDescent="0.2">
      <c r="A108" s="305" t="s">
        <v>434</v>
      </c>
      <c r="B108" s="305" t="s">
        <v>435</v>
      </c>
      <c r="C108" s="309">
        <v>2720</v>
      </c>
      <c r="D108" s="309">
        <v>173</v>
      </c>
      <c r="E108" s="309">
        <f>C108-D108</f>
        <v>2547</v>
      </c>
    </row>
    <row r="109" spans="1:6" x14ac:dyDescent="0.2">
      <c r="A109" s="306" t="s">
        <v>436</v>
      </c>
      <c r="B109" s="306" t="s">
        <v>437</v>
      </c>
      <c r="C109" s="310">
        <v>34584</v>
      </c>
      <c r="D109" s="310">
        <v>4061</v>
      </c>
      <c r="E109" s="310">
        <f>C109-D109</f>
        <v>30523</v>
      </c>
    </row>
    <row r="110" spans="1:6" ht="13.5" thickBot="1" x14ac:dyDescent="0.25">
      <c r="A110" s="304"/>
      <c r="B110" s="294" t="s">
        <v>438</v>
      </c>
      <c r="C110" s="297">
        <f>SUM(C108:C109)</f>
        <v>37304</v>
      </c>
      <c r="D110" s="297">
        <f>SUM(D108:D109)</f>
        <v>4234</v>
      </c>
      <c r="E110" s="297">
        <f>C110-D110</f>
        <v>33070</v>
      </c>
    </row>
    <row r="111" spans="1:6" ht="16.5" thickTop="1" x14ac:dyDescent="0.25">
      <c r="A111" s="317"/>
    </row>
    <row r="113" spans="1:7" x14ac:dyDescent="0.2">
      <c r="A113" t="s">
        <v>9954</v>
      </c>
      <c r="B113" s="367">
        <f>SUM(C113:D113)</f>
        <v>2111</v>
      </c>
      <c r="C113" s="394">
        <v>936</v>
      </c>
      <c r="D113" s="394">
        <v>1175</v>
      </c>
    </row>
    <row r="114" spans="1:7" x14ac:dyDescent="0.2">
      <c r="B114" s="367"/>
      <c r="C114" s="394"/>
      <c r="D114" s="394"/>
    </row>
    <row r="115" spans="1:7" x14ac:dyDescent="0.2">
      <c r="A115" t="s">
        <v>9955</v>
      </c>
      <c r="B115" s="367">
        <f>SUM(C115:D115)</f>
        <v>7</v>
      </c>
      <c r="C115" s="394">
        <v>7</v>
      </c>
      <c r="D115" s="394"/>
    </row>
    <row r="117" spans="1:7" x14ac:dyDescent="0.2">
      <c r="B117" s="314" t="s">
        <v>9173</v>
      </c>
      <c r="C117" s="314"/>
      <c r="D117" s="314"/>
      <c r="E117" s="314"/>
      <c r="F117" s="314"/>
      <c r="G117" s="314"/>
    </row>
    <row r="118" spans="1:7" x14ac:dyDescent="0.2">
      <c r="A118" s="321" t="s">
        <v>440</v>
      </c>
      <c r="B118" s="1315" t="s">
        <v>9956</v>
      </c>
      <c r="C118" s="1315"/>
      <c r="D118" s="1315"/>
      <c r="E118" s="1315" t="s">
        <v>9308</v>
      </c>
      <c r="F118" s="1315"/>
      <c r="G118" s="1315"/>
    </row>
    <row r="119" spans="1:7" x14ac:dyDescent="0.2">
      <c r="A119" s="322"/>
      <c r="B119" s="323" t="s">
        <v>416</v>
      </c>
      <c r="C119" s="323" t="s">
        <v>417</v>
      </c>
      <c r="D119" s="323" t="s">
        <v>63</v>
      </c>
      <c r="E119" s="323" t="s">
        <v>416</v>
      </c>
      <c r="F119" s="323" t="s">
        <v>417</v>
      </c>
      <c r="G119" s="323" t="s">
        <v>63</v>
      </c>
    </row>
    <row r="120" spans="1:7" ht="13.5" customHeight="1" x14ac:dyDescent="0.2">
      <c r="A120" s="318" t="s">
        <v>441</v>
      </c>
      <c r="B120" s="325">
        <v>237</v>
      </c>
      <c r="C120" s="325">
        <v>0</v>
      </c>
      <c r="D120" s="325">
        <f>B120+C120</f>
        <v>237</v>
      </c>
      <c r="E120" s="325">
        <v>226</v>
      </c>
      <c r="F120" s="325">
        <v>0</v>
      </c>
      <c r="G120" s="325">
        <f>E120+F120</f>
        <v>226</v>
      </c>
    </row>
    <row r="121" spans="1:7" ht="13.5" customHeight="1" x14ac:dyDescent="0.2">
      <c r="A121" s="318" t="s">
        <v>442</v>
      </c>
      <c r="B121" s="325">
        <v>102</v>
      </c>
      <c r="C121" s="325">
        <v>0</v>
      </c>
      <c r="D121" s="325">
        <f t="shared" ref="D121:D122" si="3">B121+C121</f>
        <v>102</v>
      </c>
      <c r="E121" s="325">
        <v>173</v>
      </c>
      <c r="F121" s="325">
        <v>0</v>
      </c>
      <c r="G121" s="325">
        <f>E121+F121</f>
        <v>173</v>
      </c>
    </row>
    <row r="122" spans="1:7" ht="15" customHeight="1" x14ac:dyDescent="0.2">
      <c r="A122" s="324" t="s">
        <v>443</v>
      </c>
      <c r="B122" s="326">
        <v>0</v>
      </c>
      <c r="C122" s="326">
        <v>0</v>
      </c>
      <c r="D122" s="326">
        <f t="shared" si="3"/>
        <v>0</v>
      </c>
      <c r="E122" s="326">
        <v>0</v>
      </c>
      <c r="F122" s="326">
        <v>0</v>
      </c>
      <c r="G122" s="326">
        <f>E122+F122</f>
        <v>0</v>
      </c>
    </row>
    <row r="123" spans="1:7" ht="13.5" thickBot="1" x14ac:dyDescent="0.25">
      <c r="A123" s="319" t="s">
        <v>63</v>
      </c>
      <c r="B123" s="327">
        <f>SUM(B120:B122)</f>
        <v>339</v>
      </c>
      <c r="C123" s="327">
        <f t="shared" ref="C123:D123" si="4">SUM(C120:C122)</f>
        <v>0</v>
      </c>
      <c r="D123" s="327">
        <f t="shared" si="4"/>
        <v>339</v>
      </c>
      <c r="E123" s="327">
        <f>SUM(E120:E122)</f>
        <v>399</v>
      </c>
      <c r="F123" s="327">
        <f>SUM(F120:F122)</f>
        <v>0</v>
      </c>
      <c r="G123" s="327">
        <f>SUM(G120:G122)</f>
        <v>399</v>
      </c>
    </row>
    <row r="124" spans="1:7" ht="13.5" thickTop="1" x14ac:dyDescent="0.2"/>
    <row r="125" spans="1:7" x14ac:dyDescent="0.2">
      <c r="A125" s="314"/>
      <c r="B125" s="314"/>
      <c r="C125" s="314"/>
      <c r="D125" s="314"/>
      <c r="E125" s="314"/>
      <c r="F125" s="314"/>
      <c r="G125" s="314"/>
    </row>
    <row r="126" spans="1:7" x14ac:dyDescent="0.2">
      <c r="A126" s="321" t="s">
        <v>444</v>
      </c>
      <c r="B126" s="1315" t="s">
        <v>9956</v>
      </c>
      <c r="C126" s="1315"/>
      <c r="D126" s="1315"/>
      <c r="E126" s="1315" t="s">
        <v>9308</v>
      </c>
      <c r="F126" s="1315"/>
      <c r="G126" s="1315"/>
    </row>
    <row r="127" spans="1:7" x14ac:dyDescent="0.2">
      <c r="A127" s="322"/>
      <c r="B127" s="323" t="s">
        <v>416</v>
      </c>
      <c r="C127" s="323" t="s">
        <v>417</v>
      </c>
      <c r="D127" s="323" t="s">
        <v>63</v>
      </c>
      <c r="E127" s="323" t="s">
        <v>416</v>
      </c>
      <c r="F127" s="323" t="s">
        <v>417</v>
      </c>
      <c r="G127" s="323" t="s">
        <v>63</v>
      </c>
    </row>
    <row r="128" spans="1:7" ht="13.5" customHeight="1" x14ac:dyDescent="0.2">
      <c r="A128" s="318" t="s">
        <v>445</v>
      </c>
      <c r="B128" s="325">
        <v>202</v>
      </c>
      <c r="C128" s="325">
        <v>0</v>
      </c>
      <c r="D128" s="325">
        <f>B128+C128</f>
        <v>202</v>
      </c>
      <c r="E128" s="325">
        <v>0</v>
      </c>
      <c r="F128" s="325">
        <v>0</v>
      </c>
      <c r="G128" s="325">
        <f>E128+F128</f>
        <v>0</v>
      </c>
    </row>
    <row r="129" spans="1:14" ht="13.5" customHeight="1" x14ac:dyDescent="0.2">
      <c r="A129" s="318" t="s">
        <v>446</v>
      </c>
      <c r="B129" s="325">
        <v>132</v>
      </c>
      <c r="C129" s="325">
        <v>0</v>
      </c>
      <c r="D129" s="325">
        <f>B129+C129</f>
        <v>132</v>
      </c>
      <c r="E129" s="325">
        <v>246</v>
      </c>
      <c r="F129" s="325">
        <v>0</v>
      </c>
      <c r="G129" s="325">
        <f>E129+F129</f>
        <v>246</v>
      </c>
    </row>
    <row r="130" spans="1:14" ht="13.5" customHeight="1" x14ac:dyDescent="0.2">
      <c r="A130" s="318" t="s">
        <v>447</v>
      </c>
      <c r="B130" s="325">
        <v>10</v>
      </c>
      <c r="C130" s="325">
        <v>0</v>
      </c>
      <c r="D130" s="325">
        <f>B130+C130</f>
        <v>10</v>
      </c>
      <c r="E130" s="325">
        <v>8</v>
      </c>
      <c r="F130" s="325">
        <v>0</v>
      </c>
      <c r="G130" s="325">
        <f>E130+F130</f>
        <v>8</v>
      </c>
    </row>
    <row r="131" spans="1:14" ht="13.5" customHeight="1" x14ac:dyDescent="0.2">
      <c r="A131" s="324" t="s">
        <v>443</v>
      </c>
      <c r="B131" s="326">
        <v>0</v>
      </c>
      <c r="C131" s="326">
        <v>0</v>
      </c>
      <c r="D131" s="326">
        <f>B131+C131</f>
        <v>0</v>
      </c>
      <c r="E131" s="326">
        <v>0</v>
      </c>
      <c r="F131" s="326">
        <v>0</v>
      </c>
      <c r="G131" s="326">
        <f>E131+F131</f>
        <v>0</v>
      </c>
    </row>
    <row r="132" spans="1:14" ht="13.5" customHeight="1" thickBot="1" x14ac:dyDescent="0.25">
      <c r="A132" s="319" t="s">
        <v>448</v>
      </c>
      <c r="B132" s="327">
        <f t="shared" ref="B132:D132" si="5">SUM(B128:B131)</f>
        <v>344</v>
      </c>
      <c r="C132" s="327">
        <f t="shared" si="5"/>
        <v>0</v>
      </c>
      <c r="D132" s="327">
        <f t="shared" si="5"/>
        <v>344</v>
      </c>
      <c r="E132" s="327">
        <f>SUM(E128:E131)</f>
        <v>254</v>
      </c>
      <c r="F132" s="327">
        <f>SUM(F128:F131)</f>
        <v>0</v>
      </c>
      <c r="G132" s="327">
        <f>SUM(G128:G131)</f>
        <v>254</v>
      </c>
    </row>
    <row r="133" spans="1:14" ht="13.5" thickTop="1" x14ac:dyDescent="0.2">
      <c r="D133" s="661">
        <f>D123+D132</f>
        <v>683</v>
      </c>
      <c r="G133" s="661">
        <f>G132+G123</f>
        <v>653</v>
      </c>
    </row>
    <row r="134" spans="1:14" x14ac:dyDescent="0.2">
      <c r="D134" s="661"/>
      <c r="G134" s="661"/>
    </row>
    <row r="135" spans="1:14" x14ac:dyDescent="0.2">
      <c r="A135" s="318" t="s">
        <v>9174</v>
      </c>
      <c r="B135" s="93">
        <f>SUM(C135:E135)</f>
        <v>1960</v>
      </c>
      <c r="C135" s="394">
        <v>987</v>
      </c>
      <c r="D135" s="394">
        <v>522</v>
      </c>
      <c r="E135" s="394">
        <v>451</v>
      </c>
    </row>
    <row r="137" spans="1:14" x14ac:dyDescent="0.2">
      <c r="A137" t="s">
        <v>9175</v>
      </c>
      <c r="B137" s="93">
        <f>SUM(C137:E137)</f>
        <v>204</v>
      </c>
      <c r="C137" s="394">
        <v>68</v>
      </c>
      <c r="D137" s="394">
        <v>136</v>
      </c>
    </row>
    <row r="139" spans="1:14" x14ac:dyDescent="0.2">
      <c r="A139" s="314"/>
      <c r="B139" s="314"/>
      <c r="C139" s="314"/>
    </row>
    <row r="140" spans="1:14" ht="13.5" thickBot="1" x14ac:dyDescent="0.25">
      <c r="A140" s="294" t="s">
        <v>449</v>
      </c>
      <c r="B140" s="294" t="s">
        <v>9957</v>
      </c>
      <c r="C140" s="295" t="s">
        <v>9309</v>
      </c>
      <c r="D140" s="890" t="s">
        <v>8012</v>
      </c>
      <c r="E140" s="890"/>
      <c r="F140" s="890"/>
    </row>
    <row r="141" spans="1:14" ht="13.5" thickTop="1" x14ac:dyDescent="0.2">
      <c r="A141" s="305" t="s">
        <v>9313</v>
      </c>
      <c r="B141" s="309">
        <v>523</v>
      </c>
      <c r="C141" s="309">
        <v>257</v>
      </c>
      <c r="D141" s="94">
        <f>'obraty 19'!J125+5138</f>
        <v>523354</v>
      </c>
      <c r="E141" s="94">
        <f>'obraty 18'!J125+5964</f>
        <v>256758</v>
      </c>
      <c r="F141" s="890" t="s">
        <v>9958</v>
      </c>
      <c r="G141" s="890"/>
      <c r="H141" s="890"/>
      <c r="I141" s="890"/>
      <c r="J141" s="890"/>
      <c r="K141" s="890"/>
      <c r="L141" s="890"/>
      <c r="M141" s="890"/>
      <c r="N141" s="890"/>
    </row>
    <row r="142" spans="1:14" x14ac:dyDescent="0.2">
      <c r="A142" s="311" t="s">
        <v>9176</v>
      </c>
      <c r="B142" s="312">
        <v>0</v>
      </c>
      <c r="C142" s="312">
        <v>232</v>
      </c>
      <c r="D142" s="94">
        <f>'obraty 19'!H120+'obraty 19'!H129</f>
        <v>0</v>
      </c>
      <c r="E142" s="94">
        <f>'obraty 18'!J124</f>
        <v>232640</v>
      </c>
    </row>
    <row r="143" spans="1:14" ht="13.5" thickBot="1" x14ac:dyDescent="0.25">
      <c r="A143" s="315" t="s">
        <v>8668</v>
      </c>
      <c r="B143" s="1096">
        <f>SUM(B141:B142)</f>
        <v>523</v>
      </c>
      <c r="C143" s="1096">
        <f>SUM(C141:C142)</f>
        <v>489</v>
      </c>
      <c r="D143" s="94">
        <f>SUM(D141:D142)</f>
        <v>523354</v>
      </c>
      <c r="E143" s="94">
        <f>SUM(E141:E142)</f>
        <v>489398</v>
      </c>
    </row>
    <row r="144" spans="1:14" ht="14.25" thickTop="1" thickBot="1" x14ac:dyDescent="0.25">
      <c r="A144" s="294" t="s">
        <v>450</v>
      </c>
      <c r="B144" s="294" t="s">
        <v>9957</v>
      </c>
      <c r="C144" s="295" t="s">
        <v>9309</v>
      </c>
    </row>
    <row r="145" spans="1:13" ht="13.5" thickTop="1" x14ac:dyDescent="0.2">
      <c r="A145" s="305" t="s">
        <v>8013</v>
      </c>
      <c r="B145" s="309">
        <v>0</v>
      </c>
      <c r="C145" s="309">
        <v>0</v>
      </c>
      <c r="D145" s="94">
        <v>0</v>
      </c>
      <c r="E145" s="94">
        <v>0</v>
      </c>
    </row>
    <row r="146" spans="1:13" x14ac:dyDescent="0.2">
      <c r="A146" s="306" t="s">
        <v>8014</v>
      </c>
      <c r="B146" s="310">
        <v>95</v>
      </c>
      <c r="C146" s="310">
        <v>77</v>
      </c>
      <c r="D146" s="94">
        <f>20000+7777.8+64758+847.8+1617</f>
        <v>95000.6</v>
      </c>
      <c r="E146" s="94">
        <f>9021.5+64886+985.7+1614.1</f>
        <v>76507.3</v>
      </c>
      <c r="F146" t="s">
        <v>8669</v>
      </c>
    </row>
    <row r="147" spans="1:13" x14ac:dyDescent="0.2">
      <c r="A147" s="306" t="s">
        <v>8015</v>
      </c>
      <c r="B147" s="310">
        <v>0</v>
      </c>
      <c r="C147" s="310">
        <v>0</v>
      </c>
      <c r="D147" s="94">
        <v>0</v>
      </c>
      <c r="E147" s="94">
        <v>0</v>
      </c>
      <c r="F147" s="890"/>
      <c r="G147" s="890"/>
      <c r="H147" s="890"/>
      <c r="I147" s="890"/>
    </row>
    <row r="148" spans="1:13" ht="13.5" thickBot="1" x14ac:dyDescent="0.25">
      <c r="A148" s="294" t="s">
        <v>451</v>
      </c>
      <c r="B148" s="297">
        <f>SUM(B145:B147)</f>
        <v>95</v>
      </c>
      <c r="C148" s="297">
        <f>SUM(C145:C147)</f>
        <v>77</v>
      </c>
      <c r="D148" s="94">
        <f>SUM(D145:D147)</f>
        <v>95000.6</v>
      </c>
      <c r="E148" s="94">
        <f>SUM(E145:E147)</f>
        <v>76507.3</v>
      </c>
    </row>
    <row r="149" spans="1:13" ht="13.5" thickTop="1" x14ac:dyDescent="0.2">
      <c r="A149" s="298"/>
      <c r="B149" s="488"/>
      <c r="C149" s="488"/>
      <c r="D149" s="94"/>
    </row>
    <row r="150" spans="1:13" x14ac:dyDescent="0.2">
      <c r="A150" s="298"/>
      <c r="B150" s="488"/>
      <c r="C150" s="488"/>
      <c r="D150" s="94"/>
    </row>
    <row r="151" spans="1:13" x14ac:dyDescent="0.2">
      <c r="A151" s="298"/>
      <c r="B151" s="488"/>
      <c r="C151" s="488"/>
      <c r="D151" s="94"/>
    </row>
    <row r="152" spans="1:13" x14ac:dyDescent="0.2">
      <c r="E152" t="s">
        <v>1119</v>
      </c>
    </row>
    <row r="153" spans="1:13" ht="16.5" thickBot="1" x14ac:dyDescent="0.3">
      <c r="A153" s="632" t="s">
        <v>1732</v>
      </c>
    </row>
    <row r="154" spans="1:13" ht="13.5" thickBot="1" x14ac:dyDescent="0.25">
      <c r="A154" s="633"/>
      <c r="B154" s="1319">
        <v>2019</v>
      </c>
      <c r="C154" s="1319"/>
      <c r="D154" s="1319">
        <v>2018</v>
      </c>
      <c r="E154" s="1319"/>
    </row>
    <row r="155" spans="1:13" ht="13.5" thickBot="1" x14ac:dyDescent="0.25">
      <c r="A155" s="294" t="s">
        <v>1733</v>
      </c>
      <c r="B155" s="295" t="s">
        <v>1734</v>
      </c>
      <c r="C155" s="320" t="s">
        <v>1735</v>
      </c>
      <c r="D155" s="295" t="s">
        <v>1734</v>
      </c>
      <c r="E155" s="320" t="s">
        <v>1735</v>
      </c>
      <c r="F155" s="95" t="s">
        <v>9222</v>
      </c>
      <c r="G155" s="95" t="s">
        <v>9875</v>
      </c>
    </row>
    <row r="156" spans="1:13" ht="14.25" thickTop="1" thickBot="1" x14ac:dyDescent="0.25">
      <c r="A156" s="634" t="s">
        <v>1736</v>
      </c>
      <c r="B156" s="637">
        <v>43521</v>
      </c>
      <c r="C156" s="636">
        <v>0</v>
      </c>
      <c r="D156" s="637">
        <v>43331</v>
      </c>
      <c r="E156" s="636">
        <v>0</v>
      </c>
      <c r="F156" s="94">
        <f>'obraty 18'!J560</f>
        <v>43331029.399999999</v>
      </c>
      <c r="G156" s="94">
        <f>'obraty 19'!J532</f>
        <v>43520927.299999997</v>
      </c>
    </row>
    <row r="157" spans="1:13" ht="13.5" thickBot="1" x14ac:dyDescent="0.25">
      <c r="A157" s="634" t="s">
        <v>1737</v>
      </c>
      <c r="B157" s="637">
        <v>17437</v>
      </c>
      <c r="C157" s="636">
        <v>0</v>
      </c>
      <c r="D157" s="637">
        <v>19074</v>
      </c>
      <c r="E157" s="636">
        <v>0</v>
      </c>
      <c r="F157" s="94">
        <f>'obraty 18'!J594</f>
        <v>19074088.48</v>
      </c>
      <c r="G157" s="94">
        <f>'obraty 19'!J567</f>
        <v>17437062.439999998</v>
      </c>
    </row>
    <row r="158" spans="1:13" ht="13.5" thickBot="1" x14ac:dyDescent="0.25">
      <c r="A158" s="634" t="s">
        <v>1738</v>
      </c>
      <c r="B158" s="637">
        <v>2502</v>
      </c>
      <c r="C158" s="636">
        <v>0</v>
      </c>
      <c r="D158" s="637">
        <v>2394</v>
      </c>
      <c r="E158" s="636">
        <v>0</v>
      </c>
      <c r="F158" s="94">
        <f>'obraty 18'!J615</f>
        <v>2394167.7799999998</v>
      </c>
      <c r="G158" s="94">
        <f>'obraty 19'!J587</f>
        <v>2501718.8199999998</v>
      </c>
    </row>
    <row r="159" spans="1:13" ht="13.5" thickBot="1" x14ac:dyDescent="0.25">
      <c r="A159" s="634" t="s">
        <v>1739</v>
      </c>
      <c r="B159" s="637">
        <v>2890</v>
      </c>
      <c r="C159" s="636">
        <v>0</v>
      </c>
      <c r="D159" s="637">
        <v>3698</v>
      </c>
      <c r="E159" s="636">
        <v>0</v>
      </c>
      <c r="F159" s="374">
        <f>'obraty 18'!J608</f>
        <v>3698036.6799999997</v>
      </c>
      <c r="G159" s="374">
        <f>'obraty 19'!J580</f>
        <v>2889815.82</v>
      </c>
      <c r="H159" s="1099" t="s">
        <v>9959</v>
      </c>
      <c r="I159" s="890"/>
      <c r="J159" s="890"/>
      <c r="K159" s="890"/>
      <c r="L159" s="890"/>
      <c r="M159" s="1100">
        <f>'obraty 19'!H576+'obraty 19'!H578</f>
        <v>-111261</v>
      </c>
    </row>
    <row r="160" spans="1:13" ht="13.5" thickBot="1" x14ac:dyDescent="0.25">
      <c r="A160" s="294" t="s">
        <v>1740</v>
      </c>
      <c r="B160" s="297">
        <f>SUM(B156:B159)</f>
        <v>66350</v>
      </c>
      <c r="C160" s="320">
        <v>0</v>
      </c>
      <c r="D160" s="297">
        <f>SUM(D156:D159)</f>
        <v>68497</v>
      </c>
      <c r="E160" s="320">
        <v>0</v>
      </c>
      <c r="F160" s="94">
        <f>SUM(F156:F159)</f>
        <v>68497322.340000004</v>
      </c>
      <c r="G160" s="94">
        <f>SUM(G156:G159)</f>
        <v>66349524.379999995</v>
      </c>
      <c r="L160" s="1099" t="s">
        <v>9222</v>
      </c>
      <c r="M160" s="1100">
        <f>'obraty 18'!G604+'obraty 18'!G606</f>
        <v>483321</v>
      </c>
    </row>
    <row r="161" spans="1:9" ht="13.5" thickTop="1" x14ac:dyDescent="0.2">
      <c r="F161" s="720">
        <f>'SU 18'!G81</f>
        <v>-68497322.340000004</v>
      </c>
      <c r="G161" s="720">
        <f>'SU 19'!G81</f>
        <v>-66349524.380000003</v>
      </c>
    </row>
    <row r="162" spans="1:9" x14ac:dyDescent="0.2">
      <c r="A162" s="314"/>
      <c r="B162" s="314"/>
      <c r="C162" s="314"/>
      <c r="F162" s="94">
        <f>F160+F161</f>
        <v>0</v>
      </c>
      <c r="G162" s="1068">
        <f>G160+G161</f>
        <v>0</v>
      </c>
    </row>
    <row r="163" spans="1:9" ht="13.5" thickBot="1" x14ac:dyDescent="0.25">
      <c r="A163" s="294" t="s">
        <v>86</v>
      </c>
      <c r="B163" s="320">
        <v>2019</v>
      </c>
      <c r="C163" s="320">
        <v>2018</v>
      </c>
      <c r="D163" t="s">
        <v>9960</v>
      </c>
      <c r="E163" t="s">
        <v>9314</v>
      </c>
    </row>
    <row r="164" spans="1:9" ht="13.5" thickTop="1" x14ac:dyDescent="0.2">
      <c r="A164" s="305" t="s">
        <v>87</v>
      </c>
      <c r="B164" s="401">
        <v>8344</v>
      </c>
      <c r="C164" s="401">
        <v>9024</v>
      </c>
      <c r="D164" s="293">
        <f>'obraty 19'!J376</f>
        <v>8343829</v>
      </c>
      <c r="E164" s="293">
        <f>'obraty 18'!J390</f>
        <v>9024192</v>
      </c>
      <c r="F164" s="1160" t="s">
        <v>9315</v>
      </c>
      <c r="G164" s="1160"/>
      <c r="H164" s="1160"/>
      <c r="I164" s="1099"/>
    </row>
    <row r="165" spans="1:9" x14ac:dyDescent="0.2">
      <c r="A165" s="311" t="s">
        <v>483</v>
      </c>
      <c r="B165" s="780">
        <v>1236</v>
      </c>
      <c r="C165" s="780">
        <v>1224</v>
      </c>
      <c r="D165" s="293">
        <f>'obraty 19'!J407</f>
        <v>1235800</v>
      </c>
      <c r="E165" s="293">
        <f>'obraty 18'!J425</f>
        <v>1223800</v>
      </c>
      <c r="F165" s="293"/>
      <c r="G165" s="293"/>
      <c r="H165" s="293"/>
    </row>
    <row r="166" spans="1:9" x14ac:dyDescent="0.2">
      <c r="A166" s="306" t="s">
        <v>88</v>
      </c>
      <c r="B166" s="407">
        <v>2867</v>
      </c>
      <c r="C166" s="407">
        <v>2877</v>
      </c>
      <c r="D166" s="293">
        <f>'obraty 19'!J386</f>
        <v>2866730</v>
      </c>
      <c r="E166" s="293">
        <f>'obraty 18'!J402</f>
        <v>2876873</v>
      </c>
      <c r="F166" s="1160" t="s">
        <v>9963</v>
      </c>
      <c r="G166" s="1160"/>
      <c r="H166" s="1160"/>
    </row>
    <row r="167" spans="1:9" x14ac:dyDescent="0.2">
      <c r="A167" s="306" t="s">
        <v>89</v>
      </c>
      <c r="B167" s="410">
        <v>655</v>
      </c>
      <c r="C167" s="410">
        <v>606</v>
      </c>
      <c r="D167" s="293">
        <f>'obraty 19'!J394</f>
        <v>655350.80000000005</v>
      </c>
      <c r="E167" s="293">
        <f>'obraty 18'!J412</f>
        <v>605672.80000000005</v>
      </c>
      <c r="F167" s="293"/>
      <c r="G167" s="293"/>
      <c r="H167" s="293"/>
    </row>
    <row r="168" spans="1:9" x14ac:dyDescent="0.2">
      <c r="A168" s="306" t="s">
        <v>948</v>
      </c>
      <c r="B168" s="414">
        <v>1409</v>
      </c>
      <c r="C168" s="414">
        <v>1388</v>
      </c>
      <c r="D168" s="293">
        <f>'obraty 19'!J349</f>
        <v>1408929.58</v>
      </c>
      <c r="E168" s="293">
        <f>'obraty 18'!J363</f>
        <v>1387622.6</v>
      </c>
      <c r="F168" s="1160" t="s">
        <v>9962</v>
      </c>
      <c r="G168" s="1160"/>
      <c r="H168" s="293"/>
    </row>
    <row r="169" spans="1:9" x14ac:dyDescent="0.2">
      <c r="A169" s="306" t="s">
        <v>90</v>
      </c>
      <c r="B169" s="415">
        <v>1434</v>
      </c>
      <c r="C169" s="415">
        <v>1339</v>
      </c>
      <c r="D169" s="293">
        <f>'obraty 19'!J362</f>
        <v>1434029.34</v>
      </c>
      <c r="E169" s="293">
        <f>'obraty 18'!J376</f>
        <v>1339281.96</v>
      </c>
      <c r="F169" s="1160"/>
      <c r="G169" s="1160"/>
      <c r="H169" s="293"/>
    </row>
    <row r="170" spans="1:9" x14ac:dyDescent="0.2">
      <c r="A170" s="306" t="s">
        <v>91</v>
      </c>
      <c r="B170" s="405">
        <v>1474</v>
      </c>
      <c r="C170" s="405">
        <v>1355</v>
      </c>
      <c r="D170" s="293">
        <f>'obraty 19'!J374</f>
        <v>1473617.59</v>
      </c>
      <c r="E170" s="293">
        <f>'obraty 18'!J388</f>
        <v>1354892.35</v>
      </c>
      <c r="F170" s="1160" t="s">
        <v>9961</v>
      </c>
      <c r="G170" s="293"/>
      <c r="H170" s="293"/>
    </row>
    <row r="171" spans="1:9" x14ac:dyDescent="0.2">
      <c r="A171" s="306" t="s">
        <v>92</v>
      </c>
      <c r="B171" s="418">
        <v>459</v>
      </c>
      <c r="C171" s="418">
        <v>556</v>
      </c>
      <c r="D171" s="293">
        <f>'obraty 19'!J325</f>
        <v>458676.70999999996</v>
      </c>
      <c r="E171" s="293">
        <f>'obraty 18'!J341</f>
        <v>556392.6100000001</v>
      </c>
      <c r="F171" s="1098"/>
      <c r="G171" s="1098"/>
      <c r="H171" s="1098"/>
    </row>
    <row r="172" spans="1:9" x14ac:dyDescent="0.2">
      <c r="A172" s="306" t="s">
        <v>93</v>
      </c>
      <c r="B172" s="406">
        <v>310</v>
      </c>
      <c r="C172" s="406">
        <v>327</v>
      </c>
      <c r="D172" s="293">
        <f>'obraty 19'!J355</f>
        <v>310280.05</v>
      </c>
      <c r="E172" s="293">
        <f>'obraty 18'!J369</f>
        <v>327484.46999999997</v>
      </c>
      <c r="F172" s="293"/>
      <c r="G172" s="293"/>
      <c r="H172" s="293"/>
    </row>
    <row r="173" spans="1:9" x14ac:dyDescent="0.2">
      <c r="A173" s="306" t="s">
        <v>952</v>
      </c>
      <c r="B173" s="425">
        <v>1974</v>
      </c>
      <c r="C173" s="425">
        <v>2801</v>
      </c>
      <c r="D173" s="293">
        <f>'obraty 19'!J351</f>
        <v>1974533.05</v>
      </c>
      <c r="E173" s="293">
        <f>'obraty 18'!J365</f>
        <v>2800603.27</v>
      </c>
      <c r="F173" s="1160" t="s">
        <v>9316</v>
      </c>
      <c r="G173" s="293"/>
      <c r="H173" s="293"/>
    </row>
    <row r="174" spans="1:9" x14ac:dyDescent="0.2">
      <c r="A174" s="306" t="s">
        <v>94</v>
      </c>
      <c r="B174" s="517">
        <v>267</v>
      </c>
      <c r="C174" s="517">
        <v>490</v>
      </c>
      <c r="D174" s="293">
        <f>'obraty 19'!J339</f>
        <v>266999.36</v>
      </c>
      <c r="E174" s="293">
        <f>'obraty 18'!J354</f>
        <v>489923.44999999995</v>
      </c>
      <c r="F174" s="293"/>
      <c r="G174" s="293"/>
      <c r="H174" s="293"/>
    </row>
    <row r="175" spans="1:9" x14ac:dyDescent="0.2">
      <c r="A175" s="306" t="s">
        <v>95</v>
      </c>
      <c r="B175" s="428">
        <v>506</v>
      </c>
      <c r="C175" s="428">
        <v>790</v>
      </c>
      <c r="D175" s="293">
        <f>'obraty 19'!J334</f>
        <v>506426</v>
      </c>
      <c r="E175" s="293">
        <f>'obraty 18'!J350</f>
        <v>790251</v>
      </c>
      <c r="F175" s="293"/>
      <c r="G175" s="293"/>
      <c r="H175" s="293"/>
    </row>
    <row r="176" spans="1:9" ht="13.5" thickBot="1" x14ac:dyDescent="0.25">
      <c r="A176" s="294" t="s">
        <v>96</v>
      </c>
      <c r="B176" s="327">
        <f>SUM(B164:B175)</f>
        <v>20935</v>
      </c>
      <c r="C176" s="327">
        <f>SUM(C164:C175)</f>
        <v>22777</v>
      </c>
      <c r="D176" s="366">
        <f>SUM(D164:D175)</f>
        <v>20935201.480000004</v>
      </c>
      <c r="E176" s="366">
        <f>SUM(E164:E175)</f>
        <v>22776989.509999998</v>
      </c>
      <c r="F176" s="94"/>
      <c r="G176" s="293"/>
    </row>
    <row r="177" spans="1:8" ht="13.5" thickTop="1" x14ac:dyDescent="0.2">
      <c r="A177" s="296"/>
      <c r="D177" s="94">
        <f>'SU 19'!G52</f>
        <v>20935201.48</v>
      </c>
      <c r="E177" s="94">
        <f>'SU 18'!G52</f>
        <v>22776989.510000002</v>
      </c>
    </row>
    <row r="178" spans="1:8" x14ac:dyDescent="0.2">
      <c r="A178" s="296"/>
    </row>
    <row r="179" spans="1:8" x14ac:dyDescent="0.2">
      <c r="A179" s="296"/>
    </row>
    <row r="180" spans="1:8" ht="13.5" thickBot="1" x14ac:dyDescent="0.25">
      <c r="A180" s="296"/>
    </row>
    <row r="181" spans="1:8" ht="13.5" thickBot="1" x14ac:dyDescent="0.25">
      <c r="A181" s="1043" t="s">
        <v>1741</v>
      </c>
      <c r="B181" s="641" t="s">
        <v>9964</v>
      </c>
      <c r="C181" s="641" t="s">
        <v>9309</v>
      </c>
      <c r="D181" t="s">
        <v>9960</v>
      </c>
      <c r="E181" t="s">
        <v>9314</v>
      </c>
    </row>
    <row r="182" spans="1:8" ht="13.5" thickTop="1" x14ac:dyDescent="0.2">
      <c r="A182" s="1044" t="s">
        <v>9317</v>
      </c>
      <c r="B182" s="309">
        <v>10906</v>
      </c>
      <c r="C182" s="309">
        <v>6951</v>
      </c>
      <c r="D182" s="94">
        <f>'obraty 19'!J528</f>
        <v>10906261</v>
      </c>
      <c r="E182" s="94">
        <f>'obraty 18'!J529-5964</f>
        <v>6950946</v>
      </c>
      <c r="F182" s="1099" t="s">
        <v>9966</v>
      </c>
      <c r="G182" s="1099"/>
      <c r="H182" s="1099"/>
    </row>
    <row r="183" spans="1:8" s="1194" customFormat="1" x14ac:dyDescent="0.2">
      <c r="A183" s="1075" t="s">
        <v>9967</v>
      </c>
      <c r="B183" s="312">
        <v>1523</v>
      </c>
      <c r="C183" s="312">
        <v>0</v>
      </c>
      <c r="D183" s="94">
        <f>'obraty 19'!K528</f>
        <v>1523085</v>
      </c>
      <c r="E183" s="94">
        <v>0</v>
      </c>
      <c r="F183" s="1099"/>
      <c r="G183" s="1099"/>
      <c r="H183" s="1099"/>
    </row>
    <row r="184" spans="1:8" x14ac:dyDescent="0.2">
      <c r="A184" s="1075" t="s">
        <v>9968</v>
      </c>
      <c r="B184" s="312">
        <v>5</v>
      </c>
      <c r="C184" s="312">
        <v>6</v>
      </c>
      <c r="D184" s="94">
        <f>'obraty 19'!L528</f>
        <v>5138</v>
      </c>
      <c r="E184" s="94">
        <f>'obraty 18'!F124</f>
        <v>5964</v>
      </c>
    </row>
    <row r="185" spans="1:8" x14ac:dyDescent="0.2">
      <c r="A185" s="1042" t="s">
        <v>9318</v>
      </c>
      <c r="B185" s="310">
        <v>0</v>
      </c>
      <c r="C185" s="310">
        <v>1673</v>
      </c>
      <c r="D185" s="94">
        <v>0</v>
      </c>
      <c r="E185" s="94">
        <f>'obraty 18'!G558</f>
        <v>1672905</v>
      </c>
    </row>
    <row r="186" spans="1:8" x14ac:dyDescent="0.2">
      <c r="A186" s="1042" t="s">
        <v>9319</v>
      </c>
      <c r="B186" s="310">
        <v>0</v>
      </c>
      <c r="C186" s="310">
        <v>3943</v>
      </c>
      <c r="D186" s="94">
        <v>0</v>
      </c>
      <c r="E186" s="94">
        <f>'obraty 18'!G533</f>
        <v>3943035</v>
      </c>
    </row>
    <row r="187" spans="1:8" ht="13.5" thickBot="1" x14ac:dyDescent="0.25">
      <c r="A187" s="369" t="s">
        <v>1740</v>
      </c>
      <c r="B187" s="297">
        <f>SUM(B182:B186)</f>
        <v>12434</v>
      </c>
      <c r="C187" s="297">
        <f>SUM(C182:C186)</f>
        <v>12573</v>
      </c>
      <c r="D187" s="136">
        <f>SUM(D182:D186)</f>
        <v>12434484</v>
      </c>
      <c r="E187" s="136">
        <f>SUM(E182:E186)</f>
        <v>12572850</v>
      </c>
    </row>
    <row r="188" spans="1:8" ht="13.5" thickTop="1" x14ac:dyDescent="0.2">
      <c r="A188" s="642"/>
    </row>
    <row r="189" spans="1:8" ht="16.5" thickBot="1" x14ac:dyDescent="0.3">
      <c r="A189" s="643"/>
    </row>
    <row r="190" spans="1:8" ht="13.5" thickBot="1" x14ac:dyDescent="0.25">
      <c r="A190" s="640" t="s">
        <v>509</v>
      </c>
      <c r="B190" s="641" t="s">
        <v>9964</v>
      </c>
      <c r="C190" s="641" t="s">
        <v>9309</v>
      </c>
      <c r="D190" s="1076" t="s">
        <v>9222</v>
      </c>
      <c r="E190" s="471"/>
      <c r="F190" s="471" t="s">
        <v>9875</v>
      </c>
      <c r="G190" s="471"/>
      <c r="H190" s="472"/>
    </row>
    <row r="191" spans="1:8" ht="14.25" thickTop="1" thickBot="1" x14ac:dyDescent="0.25">
      <c r="A191" s="634" t="s">
        <v>1742</v>
      </c>
      <c r="B191" s="637">
        <v>339</v>
      </c>
      <c r="C191" s="635">
        <v>355</v>
      </c>
      <c r="D191" s="699" t="s">
        <v>3354</v>
      </c>
      <c r="E191" s="94">
        <f>'náklady OZP 18'!J298</f>
        <v>38506</v>
      </c>
      <c r="F191" t="s">
        <v>3354</v>
      </c>
      <c r="G191" s="94">
        <f>'náklady OZP 19'!J225</f>
        <v>39334</v>
      </c>
      <c r="H191" s="474"/>
    </row>
    <row r="192" spans="1:8" ht="13.5" thickBot="1" x14ac:dyDescent="0.25">
      <c r="A192" s="634" t="s">
        <v>1743</v>
      </c>
      <c r="B192" s="637">
        <v>1434</v>
      </c>
      <c r="C192" s="637">
        <v>1494</v>
      </c>
      <c r="D192" s="699" t="s">
        <v>6597</v>
      </c>
      <c r="E192" s="94">
        <f>'náklady OZP 18'!J299</f>
        <v>30492</v>
      </c>
      <c r="F192" t="s">
        <v>6597</v>
      </c>
      <c r="G192" s="94">
        <f>'náklady OZP 19'!J226</f>
        <v>30492</v>
      </c>
      <c r="H192" s="474"/>
    </row>
    <row r="193" spans="1:9" ht="13.5" thickBot="1" x14ac:dyDescent="0.25">
      <c r="A193" s="634" t="s">
        <v>8549</v>
      </c>
      <c r="B193" s="637">
        <v>0</v>
      </c>
      <c r="C193" s="637">
        <v>0</v>
      </c>
      <c r="D193" s="699" t="s">
        <v>9156</v>
      </c>
      <c r="E193" s="94">
        <f>'náklady OZP 18'!J297</f>
        <v>3480</v>
      </c>
      <c r="F193" t="s">
        <v>9156</v>
      </c>
      <c r="G193" s="94">
        <f>'náklady OZP 19'!J224</f>
        <v>0</v>
      </c>
      <c r="H193" s="474"/>
    </row>
    <row r="194" spans="1:9" ht="13.5" thickBot="1" x14ac:dyDescent="0.25">
      <c r="A194" s="634" t="s">
        <v>1744</v>
      </c>
      <c r="B194" s="635">
        <v>58</v>
      </c>
      <c r="C194" s="635">
        <v>83</v>
      </c>
      <c r="D194" s="699" t="s">
        <v>3356</v>
      </c>
      <c r="E194" s="94">
        <f>'náklady OZP 18'!J300</f>
        <v>134846</v>
      </c>
      <c r="F194" t="s">
        <v>3356</v>
      </c>
      <c r="G194" s="94">
        <f>'náklady OZP 19'!J227</f>
        <v>137766</v>
      </c>
      <c r="H194" s="474"/>
    </row>
    <row r="195" spans="1:9" ht="13.5" thickBot="1" x14ac:dyDescent="0.25">
      <c r="A195" s="294" t="s">
        <v>1745</v>
      </c>
      <c r="B195" s="297">
        <f>SUM(B191:B194)</f>
        <v>1831</v>
      </c>
      <c r="C195" s="297">
        <f>SUM(C191:C194)</f>
        <v>1932</v>
      </c>
      <c r="D195" s="699" t="s">
        <v>3357</v>
      </c>
      <c r="E195" s="94">
        <f>'náklady OZP 18'!J296</f>
        <v>147415.70000000001</v>
      </c>
      <c r="F195" t="s">
        <v>3357</v>
      </c>
      <c r="G195" s="94">
        <f>'náklady OZP 19'!J223</f>
        <v>131783.1</v>
      </c>
      <c r="H195" s="474"/>
    </row>
    <row r="196" spans="1:9" ht="13.5" thickTop="1" x14ac:dyDescent="0.2">
      <c r="A196" s="296"/>
      <c r="D196" s="699"/>
      <c r="E196" s="136">
        <f>SUM(E191:E195)</f>
        <v>354739.7</v>
      </c>
      <c r="G196" s="136">
        <f>SUM(G191:G195)</f>
        <v>339375.1</v>
      </c>
      <c r="H196" s="474"/>
    </row>
    <row r="197" spans="1:9" x14ac:dyDescent="0.2">
      <c r="A197" s="296"/>
      <c r="D197" s="699" t="s">
        <v>3358</v>
      </c>
      <c r="E197" s="94">
        <f>'náklady OZP 18'!J302</f>
        <v>38202</v>
      </c>
      <c r="F197" t="s">
        <v>3358</v>
      </c>
      <c r="G197" s="94">
        <f>'náklady OZP 19'!J229</f>
        <v>37353.300000000003</v>
      </c>
      <c r="H197" s="474"/>
    </row>
    <row r="198" spans="1:9" x14ac:dyDescent="0.2">
      <c r="A198" s="296"/>
      <c r="D198" s="699" t="s">
        <v>5953</v>
      </c>
      <c r="E198" s="94">
        <f>'náklady OZP 18'!J303</f>
        <v>0</v>
      </c>
      <c r="F198" t="s">
        <v>4656</v>
      </c>
      <c r="G198" s="94">
        <f>'náklady OZP 19'!J230</f>
        <v>0</v>
      </c>
      <c r="H198" s="474"/>
    </row>
    <row r="199" spans="1:9" x14ac:dyDescent="0.2">
      <c r="A199" s="296"/>
      <c r="D199" s="699" t="s">
        <v>5339</v>
      </c>
      <c r="E199" s="94">
        <f>'náklady OZP 18'!J304</f>
        <v>45000</v>
      </c>
      <c r="F199" t="s">
        <v>5339</v>
      </c>
      <c r="G199" s="94">
        <f>'náklady OZP 19'!J231</f>
        <v>20000</v>
      </c>
      <c r="H199" s="474"/>
    </row>
    <row r="200" spans="1:9" x14ac:dyDescent="0.2">
      <c r="C200" t="s">
        <v>4657</v>
      </c>
      <c r="D200" s="699"/>
      <c r="E200" s="136">
        <f>SUM(E197:E199)</f>
        <v>83202</v>
      </c>
      <c r="G200" s="136">
        <f>SUM(G197:G199)</f>
        <v>57353.3</v>
      </c>
      <c r="H200" s="474"/>
    </row>
    <row r="201" spans="1:9" ht="13.5" thickBot="1" x14ac:dyDescent="0.25">
      <c r="A201" s="369" t="s">
        <v>15</v>
      </c>
      <c r="B201" s="320">
        <v>2019</v>
      </c>
      <c r="C201" s="320">
        <v>2018</v>
      </c>
      <c r="D201" s="699"/>
      <c r="G201" s="136"/>
      <c r="H201" s="474"/>
    </row>
    <row r="202" spans="1:9" ht="13.5" thickTop="1" x14ac:dyDescent="0.2">
      <c r="A202" s="305" t="s">
        <v>8551</v>
      </c>
      <c r="B202" s="329">
        <v>211</v>
      </c>
      <c r="C202" s="329">
        <v>120</v>
      </c>
      <c r="D202" s="699" t="s">
        <v>3359</v>
      </c>
      <c r="E202" s="136">
        <f>'náklady OZP 18'!J307</f>
        <v>1493753.83</v>
      </c>
      <c r="F202" t="s">
        <v>3359</v>
      </c>
      <c r="G202" s="136">
        <f>'náklady OZP 19'!J234</f>
        <v>1434335.9200000002</v>
      </c>
      <c r="H202" s="774">
        <f>G196+G200+G202</f>
        <v>1831064.32</v>
      </c>
    </row>
    <row r="203" spans="1:9" x14ac:dyDescent="0.2">
      <c r="A203" s="311" t="s">
        <v>8552</v>
      </c>
      <c r="B203" s="326">
        <v>148</v>
      </c>
      <c r="C203" s="326">
        <v>70</v>
      </c>
      <c r="D203" s="699"/>
      <c r="E203" s="94"/>
      <c r="H203" s="474"/>
    </row>
    <row r="204" spans="1:9" x14ac:dyDescent="0.2">
      <c r="A204" s="311" t="s">
        <v>16</v>
      </c>
      <c r="B204" s="326">
        <v>82</v>
      </c>
      <c r="C204" s="326">
        <v>0</v>
      </c>
      <c r="D204" s="699" t="s">
        <v>8548</v>
      </c>
      <c r="E204" s="136">
        <f>'náklady OZP 18'!J309</f>
        <v>0</v>
      </c>
      <c r="F204" t="s">
        <v>8548</v>
      </c>
      <c r="G204" s="94">
        <v>0</v>
      </c>
      <c r="H204" s="474"/>
    </row>
    <row r="205" spans="1:9" ht="13.5" thickBot="1" x14ac:dyDescent="0.25">
      <c r="A205" s="306" t="s">
        <v>17</v>
      </c>
      <c r="B205" s="330">
        <v>0</v>
      </c>
      <c r="C205" s="330">
        <v>0</v>
      </c>
      <c r="D205" s="1077"/>
      <c r="E205" s="748">
        <f>E204+E202+E200+E196</f>
        <v>1931695.53</v>
      </c>
      <c r="F205" s="747"/>
      <c r="G205" s="748">
        <f>G204+G202+G200+G196</f>
        <v>1831064.3200000003</v>
      </c>
      <c r="H205" s="476"/>
    </row>
    <row r="206" spans="1:9" x14ac:dyDescent="0.2">
      <c r="A206" s="306" t="s">
        <v>18</v>
      </c>
      <c r="B206" s="330">
        <v>0</v>
      </c>
      <c r="C206" s="330">
        <v>0</v>
      </c>
    </row>
    <row r="207" spans="1:9" ht="13.5" thickBot="1" x14ac:dyDescent="0.25">
      <c r="A207" s="294" t="s">
        <v>424</v>
      </c>
      <c r="B207" s="327">
        <f>SUM(B202:B206)</f>
        <v>441</v>
      </c>
      <c r="C207" s="327">
        <f>SUM(C202:C206)</f>
        <v>190</v>
      </c>
    </row>
    <row r="208" spans="1:9" ht="13.5" thickTop="1" x14ac:dyDescent="0.2">
      <c r="A208" s="1163" t="s">
        <v>9838</v>
      </c>
      <c r="B208" s="1164"/>
      <c r="C208" s="1164"/>
      <c r="D208" s="1165"/>
      <c r="E208" s="1165"/>
      <c r="F208" s="1165"/>
      <c r="G208" s="1165"/>
      <c r="H208" s="1165"/>
      <c r="I208" s="1165"/>
    </row>
    <row r="209" spans="1:13" x14ac:dyDescent="0.2">
      <c r="A209" s="1163" t="s">
        <v>10322</v>
      </c>
      <c r="B209" s="1166"/>
      <c r="C209" s="1166"/>
      <c r="D209" s="1166"/>
      <c r="E209" s="1165"/>
      <c r="F209" s="1165"/>
      <c r="G209" s="1165"/>
      <c r="H209" s="1165"/>
      <c r="I209" s="1165"/>
    </row>
    <row r="210" spans="1:13" x14ac:dyDescent="0.2">
      <c r="C210" t="s">
        <v>5956</v>
      </c>
      <c r="E210" t="s">
        <v>6598</v>
      </c>
      <c r="G210" t="s">
        <v>5955</v>
      </c>
      <c r="I210" t="s">
        <v>5957</v>
      </c>
    </row>
    <row r="211" spans="1:13" x14ac:dyDescent="0.2">
      <c r="A211" s="335" t="s">
        <v>452</v>
      </c>
      <c r="B211" s="336" t="s">
        <v>454</v>
      </c>
      <c r="C211" s="1316" t="s">
        <v>456</v>
      </c>
      <c r="D211" s="1310"/>
      <c r="E211" s="1309" t="s">
        <v>458</v>
      </c>
      <c r="F211" s="1310"/>
      <c r="G211" s="1309" t="s">
        <v>459</v>
      </c>
      <c r="H211" s="1310"/>
      <c r="I211" s="1309" t="s">
        <v>461</v>
      </c>
      <c r="J211" s="1310"/>
    </row>
    <row r="212" spans="1:13" x14ac:dyDescent="0.2">
      <c r="A212" s="337" t="s">
        <v>453</v>
      </c>
      <c r="B212" s="338" t="s">
        <v>455</v>
      </c>
      <c r="C212" s="1320" t="s">
        <v>457</v>
      </c>
      <c r="D212" s="1312"/>
      <c r="E212" s="1311" t="s">
        <v>457</v>
      </c>
      <c r="F212" s="1312"/>
      <c r="G212" s="1311" t="s">
        <v>460</v>
      </c>
      <c r="H212" s="1312"/>
      <c r="I212" s="1311" t="s">
        <v>783</v>
      </c>
      <c r="J212" s="1312"/>
    </row>
    <row r="213" spans="1:13" ht="13.5" thickBot="1" x14ac:dyDescent="0.25">
      <c r="A213" s="331" t="s">
        <v>462</v>
      </c>
      <c r="B213" s="332"/>
      <c r="C213" s="332">
        <v>2019</v>
      </c>
      <c r="D213" s="332">
        <v>2018</v>
      </c>
      <c r="E213" s="332">
        <v>2019</v>
      </c>
      <c r="F213" s="332">
        <v>2018</v>
      </c>
      <c r="G213" s="332">
        <v>2019</v>
      </c>
      <c r="H213" s="332">
        <v>2018</v>
      </c>
      <c r="I213" s="332">
        <v>2019</v>
      </c>
      <c r="J213" s="332">
        <v>2018</v>
      </c>
    </row>
    <row r="214" spans="1:13" ht="13.5" thickTop="1" x14ac:dyDescent="0.2">
      <c r="A214" s="339" t="s">
        <v>463</v>
      </c>
      <c r="B214" s="340">
        <v>18</v>
      </c>
      <c r="C214" s="443">
        <v>42389</v>
      </c>
      <c r="D214" s="443">
        <v>41566</v>
      </c>
      <c r="E214" s="434">
        <v>42366</v>
      </c>
      <c r="F214" s="434">
        <v>41397</v>
      </c>
      <c r="G214" s="440">
        <v>12577</v>
      </c>
      <c r="H214" s="440">
        <v>9840</v>
      </c>
      <c r="I214" s="437">
        <v>21804</v>
      </c>
      <c r="J214" s="437">
        <v>23651</v>
      </c>
      <c r="K214" s="93"/>
      <c r="L214" s="93"/>
      <c r="M214" s="93"/>
    </row>
    <row r="215" spans="1:13" x14ac:dyDescent="0.2">
      <c r="A215" s="341" t="s">
        <v>464</v>
      </c>
      <c r="B215" s="342">
        <v>2</v>
      </c>
      <c r="C215" s="444">
        <v>37</v>
      </c>
      <c r="D215" s="444">
        <v>641</v>
      </c>
      <c r="E215" s="435">
        <v>39</v>
      </c>
      <c r="F215" s="435">
        <v>1015</v>
      </c>
      <c r="G215" s="441">
        <v>15</v>
      </c>
      <c r="H215" s="441">
        <v>395</v>
      </c>
      <c r="I215" s="438">
        <v>0</v>
      </c>
      <c r="J215" s="438">
        <v>240</v>
      </c>
      <c r="K215" s="93"/>
      <c r="L215" s="93"/>
      <c r="M215" s="93"/>
    </row>
    <row r="216" spans="1:13" x14ac:dyDescent="0.2">
      <c r="A216" s="341" t="s">
        <v>465</v>
      </c>
      <c r="B216" s="342">
        <v>1</v>
      </c>
      <c r="C216" s="444">
        <v>4168</v>
      </c>
      <c r="D216" s="444">
        <v>4043</v>
      </c>
      <c r="E216" s="435">
        <v>4291</v>
      </c>
      <c r="F216" s="435">
        <v>3981</v>
      </c>
      <c r="G216" s="441">
        <v>684</v>
      </c>
      <c r="H216" s="441">
        <v>666</v>
      </c>
      <c r="I216" s="438">
        <v>2326</v>
      </c>
      <c r="J216" s="438">
        <v>2567</v>
      </c>
      <c r="K216" s="93"/>
      <c r="L216" s="93"/>
      <c r="M216" s="93"/>
    </row>
    <row r="217" spans="1:13" ht="13.5" thickBot="1" x14ac:dyDescent="0.25">
      <c r="A217" s="333" t="s">
        <v>63</v>
      </c>
      <c r="B217" s="334"/>
      <c r="C217" s="446">
        <f t="shared" ref="C217:J217" si="6">SUM(C214:C216)</f>
        <v>46594</v>
      </c>
      <c r="D217" s="446">
        <f t="shared" si="6"/>
        <v>46250</v>
      </c>
      <c r="E217" s="436">
        <f t="shared" si="6"/>
        <v>46696</v>
      </c>
      <c r="F217" s="436">
        <f t="shared" si="6"/>
        <v>46393</v>
      </c>
      <c r="G217" s="442">
        <f t="shared" si="6"/>
        <v>13276</v>
      </c>
      <c r="H217" s="442">
        <f t="shared" si="6"/>
        <v>10901</v>
      </c>
      <c r="I217" s="439">
        <f t="shared" si="6"/>
        <v>24130</v>
      </c>
      <c r="J217" s="439">
        <f t="shared" si="6"/>
        <v>26458</v>
      </c>
      <c r="K217" s="367"/>
      <c r="L217" s="367"/>
      <c r="M217" s="367"/>
    </row>
    <row r="218" spans="1:13" ht="13.5" thickTop="1" x14ac:dyDescent="0.2">
      <c r="A218" s="433"/>
      <c r="C218" s="1174"/>
      <c r="D218" s="1174"/>
      <c r="I218" s="1174"/>
      <c r="J218" s="1174"/>
    </row>
    <row r="219" spans="1:13" x14ac:dyDescent="0.2">
      <c r="C219" s="394"/>
      <c r="D219" s="394"/>
    </row>
    <row r="220" spans="1:13" x14ac:dyDescent="0.2">
      <c r="A220" t="s">
        <v>40</v>
      </c>
      <c r="D220" s="136">
        <f>'SU 18'!F61</f>
        <v>46250018</v>
      </c>
      <c r="F220" s="136">
        <f>'SU 18'!F61+'SU 18'!F65-'SU 18'!E49</f>
        <v>46392641.859999999</v>
      </c>
      <c r="H220" s="136">
        <f>'SU 18'!G45</f>
        <v>10901497.01</v>
      </c>
      <c r="J220" s="136">
        <f>'SU 18'!G51+'SU 18'!G52</f>
        <v>26458249.940000001</v>
      </c>
    </row>
    <row r="221" spans="1:13" x14ac:dyDescent="0.2">
      <c r="B221" s="94"/>
      <c r="C221" s="451"/>
      <c r="D221" s="448">
        <f>'obraty 18'!J534</f>
        <v>41566131</v>
      </c>
      <c r="E221" s="451"/>
      <c r="F221" s="452">
        <f>D221+'obraty 18'!K304</f>
        <v>41396847.049999997</v>
      </c>
      <c r="G221" s="451"/>
      <c r="H221" s="454">
        <f>'obraty 18'!J258</f>
        <v>9839648.0099999998</v>
      </c>
      <c r="I221" s="94"/>
      <c r="J221" s="739">
        <f>'N+V dle produktů 18'!F41</f>
        <v>23650941.300000001</v>
      </c>
    </row>
    <row r="222" spans="1:13" x14ac:dyDescent="0.2">
      <c r="C222" s="451"/>
      <c r="D222" s="448">
        <f>'obraty 18'!J535</f>
        <v>640821</v>
      </c>
      <c r="E222" s="451"/>
      <c r="F222" s="452">
        <f>D222+'obraty 18'!L304</f>
        <v>1014462.43</v>
      </c>
      <c r="G222" s="451"/>
      <c r="H222" s="454">
        <f>'obraty 18'!J259</f>
        <v>395666</v>
      </c>
      <c r="I222" s="94"/>
      <c r="J222" s="739">
        <f>'N+V dle produktů 18'!F93</f>
        <v>240549.87999999998</v>
      </c>
    </row>
    <row r="223" spans="1:13" x14ac:dyDescent="0.2">
      <c r="B223" s="94"/>
      <c r="C223" s="451"/>
      <c r="D223" s="448">
        <f>'obraty 18'!J536</f>
        <v>4043066</v>
      </c>
      <c r="E223" s="451"/>
      <c r="F223" s="452">
        <f>D223+'obraty 18'!M304</f>
        <v>3981332.38</v>
      </c>
      <c r="G223" s="451"/>
      <c r="H223" s="454">
        <f>'obraty 18'!J260</f>
        <v>666183</v>
      </c>
      <c r="I223" s="94"/>
      <c r="J223" s="739">
        <f>'N+V dle produktů 18'!F125</f>
        <v>2566758.7699999996</v>
      </c>
    </row>
    <row r="224" spans="1:13" x14ac:dyDescent="0.2">
      <c r="C224" s="450"/>
      <c r="D224" s="449">
        <f>SUM(D221:D223)</f>
        <v>46250018</v>
      </c>
      <c r="E224" s="450"/>
      <c r="F224" s="453">
        <f>SUM(F221:F223)</f>
        <v>46392641.859999999</v>
      </c>
      <c r="G224" s="450"/>
      <c r="H224" s="455">
        <f>SUM(H221:H223)</f>
        <v>10901497.01</v>
      </c>
      <c r="I224" s="136"/>
      <c r="J224" s="740">
        <f>SUM(J221:J223)</f>
        <v>26458249.949999999</v>
      </c>
      <c r="K224" s="94"/>
      <c r="L224" s="94"/>
    </row>
    <row r="225" spans="1:11" x14ac:dyDescent="0.2">
      <c r="C225" s="136"/>
      <c r="D225" s="449"/>
      <c r="E225" s="450"/>
      <c r="F225" s="453"/>
      <c r="G225" s="450"/>
      <c r="H225" s="455"/>
      <c r="I225" s="136"/>
      <c r="J225" s="740"/>
    </row>
    <row r="226" spans="1:11" x14ac:dyDescent="0.2">
      <c r="C226" s="136"/>
      <c r="D226" s="448">
        <f>-'obraty 19'!J508</f>
        <v>42389266</v>
      </c>
      <c r="E226" s="450"/>
      <c r="F226" s="452">
        <f>D226+'obraty 19'!K291</f>
        <v>42366125.020000003</v>
      </c>
      <c r="G226" s="136"/>
      <c r="H226" s="454">
        <f>'obraty 19'!J251</f>
        <v>12576682.940000001</v>
      </c>
      <c r="I226" s="136"/>
      <c r="J226" s="739">
        <f>'N+V dle produktl 19'!F40</f>
        <v>21803644.309999999</v>
      </c>
    </row>
    <row r="227" spans="1:11" x14ac:dyDescent="0.2">
      <c r="C227" s="136"/>
      <c r="D227" s="448">
        <f>-'obraty 19'!J509</f>
        <v>36750</v>
      </c>
      <c r="E227" s="450"/>
      <c r="F227" s="452">
        <f>D227+'obraty 19'!L291</f>
        <v>38292.93</v>
      </c>
      <c r="G227" s="136"/>
      <c r="H227" s="454">
        <f>'obraty 19'!J252</f>
        <v>14600</v>
      </c>
      <c r="I227" s="136"/>
      <c r="J227" s="739">
        <f>'N+V dle produktl 19'!F81</f>
        <v>335.23</v>
      </c>
    </row>
    <row r="228" spans="1:11" x14ac:dyDescent="0.2">
      <c r="C228" s="136"/>
      <c r="D228" s="448">
        <f>-'obraty 19'!J510</f>
        <v>4167669</v>
      </c>
      <c r="E228" s="450"/>
      <c r="F228" s="452">
        <f>D228+'obraty 19'!M291</f>
        <v>4291284.1400000006</v>
      </c>
      <c r="G228" s="136"/>
      <c r="H228" s="454">
        <f>'obraty 19'!J253</f>
        <v>684417</v>
      </c>
      <c r="I228" s="136"/>
      <c r="J228" s="739">
        <f>'N+V dle produktl 19'!F104</f>
        <v>2325846.5200000005</v>
      </c>
    </row>
    <row r="229" spans="1:11" x14ac:dyDescent="0.2">
      <c r="C229" s="136"/>
      <c r="D229" s="449">
        <f>SUM(D226:D228)</f>
        <v>46593685</v>
      </c>
      <c r="E229" s="450"/>
      <c r="F229" s="453">
        <f>SUM(F226:F228)</f>
        <v>46695702.090000004</v>
      </c>
      <c r="G229" s="136"/>
      <c r="H229" s="455">
        <f>SUM(H226:H228)</f>
        <v>13275699.940000001</v>
      </c>
      <c r="I229" s="136"/>
      <c r="J229" s="740">
        <f>SUM(J226:J228)</f>
        <v>24129826.059999999</v>
      </c>
      <c r="K229" s="94"/>
    </row>
    <row r="230" spans="1:11" x14ac:dyDescent="0.2">
      <c r="C230" s="136"/>
      <c r="D230" s="450"/>
      <c r="E230" s="136"/>
      <c r="F230" s="136"/>
      <c r="G230" s="136"/>
      <c r="H230" s="136"/>
      <c r="I230" s="136"/>
      <c r="J230" s="136"/>
    </row>
    <row r="231" spans="1:11" x14ac:dyDescent="0.2">
      <c r="A231" t="s">
        <v>26</v>
      </c>
      <c r="C231" s="136"/>
      <c r="D231" s="136">
        <f>'SU 19'!F61</f>
        <v>46593685</v>
      </c>
      <c r="E231" s="136"/>
      <c r="F231" s="136">
        <f>'SU 19'!F61+'SU 19'!F65-'SU 19'!E49</f>
        <v>46695702.089999996</v>
      </c>
      <c r="G231" s="136"/>
      <c r="H231" s="136">
        <f>'SU 19'!E45</f>
        <v>13275699.939999999</v>
      </c>
      <c r="I231" s="136"/>
      <c r="J231" s="136">
        <f>'SU 19'!G51+'SU 19'!G52</f>
        <v>24129826.060000002</v>
      </c>
    </row>
    <row r="232" spans="1:11" x14ac:dyDescent="0.2">
      <c r="D232" s="94"/>
      <c r="E232" s="94"/>
      <c r="F232" s="94"/>
      <c r="G232" s="94"/>
      <c r="H232" s="94"/>
      <c r="I232" s="94"/>
      <c r="J232" s="94"/>
    </row>
    <row r="233" spans="1:11" x14ac:dyDescent="0.2">
      <c r="A233" t="s">
        <v>23</v>
      </c>
      <c r="D233" s="94"/>
      <c r="E233" s="94"/>
      <c r="F233" s="94"/>
      <c r="G233" s="94"/>
      <c r="H233" s="94"/>
      <c r="I233" s="94"/>
      <c r="J233" s="94"/>
    </row>
    <row r="234" spans="1:11" x14ac:dyDescent="0.2">
      <c r="A234" t="s">
        <v>24</v>
      </c>
      <c r="D234" s="94"/>
      <c r="E234" s="94"/>
      <c r="F234" s="94"/>
      <c r="G234" s="94"/>
      <c r="H234" s="94"/>
      <c r="I234" s="94"/>
      <c r="J234" s="94"/>
    </row>
    <row r="235" spans="1:11" x14ac:dyDescent="0.2">
      <c r="A235" t="s">
        <v>25</v>
      </c>
      <c r="D235" s="94"/>
      <c r="E235" s="94"/>
      <c r="F235" s="94"/>
      <c r="G235" s="94"/>
      <c r="H235" s="94"/>
      <c r="I235" s="94"/>
      <c r="J235" s="94"/>
    </row>
    <row r="236" spans="1:11" x14ac:dyDescent="0.2">
      <c r="D236" s="94"/>
      <c r="E236" s="94"/>
      <c r="F236" s="94"/>
      <c r="G236" s="94"/>
      <c r="H236" s="94"/>
      <c r="I236" s="94"/>
      <c r="J236" s="94"/>
    </row>
    <row r="237" spans="1:11" x14ac:dyDescent="0.2">
      <c r="A237" t="s">
        <v>27</v>
      </c>
      <c r="D237" s="94"/>
      <c r="E237" s="94"/>
      <c r="F237" s="94"/>
      <c r="G237" s="94"/>
      <c r="H237" s="94"/>
      <c r="I237" s="94"/>
      <c r="J237" s="94"/>
    </row>
    <row r="238" spans="1:11" x14ac:dyDescent="0.2">
      <c r="A238" t="s">
        <v>28</v>
      </c>
      <c r="D238" s="94"/>
      <c r="E238" s="94"/>
      <c r="F238" s="94"/>
      <c r="G238" s="94"/>
      <c r="H238" s="94"/>
      <c r="I238" s="94"/>
      <c r="J238" s="94"/>
    </row>
    <row r="239" spans="1:11" x14ac:dyDescent="0.2">
      <c r="A239" t="s">
        <v>29</v>
      </c>
      <c r="D239" s="94"/>
      <c r="E239" s="94"/>
      <c r="F239" s="94"/>
      <c r="G239" s="94"/>
      <c r="H239" s="94"/>
      <c r="I239" s="94"/>
      <c r="J239" s="94"/>
    </row>
    <row r="240" spans="1:11" x14ac:dyDescent="0.2">
      <c r="A240" t="s">
        <v>30</v>
      </c>
      <c r="D240" s="94"/>
      <c r="E240" s="94"/>
      <c r="F240" s="94"/>
      <c r="G240" s="94"/>
      <c r="H240" s="94"/>
      <c r="I240" s="94"/>
      <c r="J240" s="94"/>
    </row>
    <row r="241" spans="1:10" x14ac:dyDescent="0.2">
      <c r="A241" t="s">
        <v>31</v>
      </c>
      <c r="D241" s="94"/>
      <c r="E241" s="94"/>
      <c r="F241" s="94"/>
      <c r="G241" s="94"/>
      <c r="H241" s="94"/>
      <c r="I241" s="94"/>
      <c r="J241" s="94"/>
    </row>
    <row r="242" spans="1:10" x14ac:dyDescent="0.2">
      <c r="A242" t="s">
        <v>32</v>
      </c>
      <c r="D242" s="94"/>
      <c r="E242" s="94"/>
      <c r="F242" s="94"/>
      <c r="G242" s="94"/>
      <c r="H242" s="94"/>
      <c r="I242" s="94"/>
      <c r="J242" s="94"/>
    </row>
    <row r="243" spans="1:10" x14ac:dyDescent="0.2">
      <c r="A243" t="s">
        <v>33</v>
      </c>
      <c r="D243" s="94"/>
      <c r="E243" s="94"/>
      <c r="F243" s="94"/>
      <c r="G243" s="94"/>
      <c r="H243" s="94"/>
      <c r="I243" s="94"/>
      <c r="J243" s="94"/>
    </row>
    <row r="244" spans="1:10" x14ac:dyDescent="0.2">
      <c r="A244" s="371" t="s">
        <v>34</v>
      </c>
      <c r="B244" s="371"/>
      <c r="C244" s="371"/>
      <c r="D244" s="372"/>
      <c r="E244" s="372"/>
      <c r="F244" s="94"/>
      <c r="G244" s="94"/>
      <c r="H244" s="94"/>
      <c r="I244" s="94"/>
      <c r="J244" s="94"/>
    </row>
    <row r="245" spans="1:10" x14ac:dyDescent="0.2">
      <c r="A245" s="92" t="s">
        <v>36</v>
      </c>
      <c r="C245" s="92"/>
      <c r="D245" s="96"/>
      <c r="E245" s="96"/>
      <c r="F245" s="94"/>
      <c r="G245" s="94"/>
      <c r="H245" s="94"/>
      <c r="I245" s="94"/>
      <c r="J245" s="94"/>
    </row>
    <row r="246" spans="1:10" x14ac:dyDescent="0.2">
      <c r="A246" s="92" t="s">
        <v>35</v>
      </c>
      <c r="B246" s="92"/>
      <c r="C246" s="92"/>
      <c r="D246" s="96"/>
      <c r="E246" s="96"/>
      <c r="F246" s="94"/>
      <c r="G246" s="94"/>
      <c r="H246" s="94"/>
      <c r="I246" s="94"/>
      <c r="J246" s="94"/>
    </row>
    <row r="247" spans="1:10" x14ac:dyDescent="0.2">
      <c r="A247" s="92" t="s">
        <v>37</v>
      </c>
      <c r="B247" s="92"/>
      <c r="C247" s="92"/>
      <c r="D247" s="96"/>
      <c r="E247" s="96"/>
      <c r="F247" s="94"/>
      <c r="G247" s="94"/>
      <c r="H247" s="94"/>
      <c r="I247" s="94"/>
      <c r="J247" s="94"/>
    </row>
    <row r="248" spans="1:10" x14ac:dyDescent="0.2">
      <c r="A248" s="92" t="s">
        <v>38</v>
      </c>
      <c r="B248" s="92"/>
      <c r="C248" s="92"/>
      <c r="D248" s="96"/>
      <c r="E248" s="96"/>
      <c r="F248" s="94"/>
      <c r="G248" s="94"/>
      <c r="H248" s="94"/>
      <c r="I248" s="94"/>
      <c r="J248" s="94"/>
    </row>
    <row r="249" spans="1:10" x14ac:dyDescent="0.2">
      <c r="A249" s="92" t="s">
        <v>39</v>
      </c>
      <c r="B249" s="92"/>
      <c r="C249" s="92"/>
      <c r="D249" s="96"/>
      <c r="E249" s="96"/>
      <c r="F249" s="94"/>
      <c r="G249" s="94"/>
      <c r="H249" s="94"/>
      <c r="I249" s="94"/>
      <c r="J249" s="94"/>
    </row>
    <row r="250" spans="1:10" x14ac:dyDescent="0.2">
      <c r="A250" s="92"/>
      <c r="B250" s="92"/>
      <c r="C250" s="92"/>
      <c r="D250" s="96"/>
      <c r="E250" s="96"/>
      <c r="F250" s="94"/>
      <c r="G250" s="94"/>
      <c r="H250" s="94"/>
      <c r="I250" s="94"/>
      <c r="J250" s="94"/>
    </row>
    <row r="251" spans="1:10" x14ac:dyDescent="0.2">
      <c r="A251" s="92" t="s">
        <v>44</v>
      </c>
      <c r="B251" s="92"/>
      <c r="C251" s="92"/>
      <c r="D251" s="96"/>
      <c r="E251" s="96"/>
      <c r="F251" s="94"/>
      <c r="G251" s="94"/>
      <c r="H251" s="94"/>
      <c r="I251" s="94"/>
      <c r="J251" s="94"/>
    </row>
    <row r="252" spans="1:10" x14ac:dyDescent="0.2">
      <c r="A252" s="92" t="s">
        <v>45</v>
      </c>
      <c r="B252" s="92" t="s">
        <v>46</v>
      </c>
      <c r="C252" s="92"/>
      <c r="D252" s="96"/>
      <c r="E252" s="96"/>
      <c r="F252" s="94"/>
      <c r="G252" s="94"/>
      <c r="H252" s="94"/>
      <c r="I252" s="94"/>
      <c r="J252" s="94"/>
    </row>
    <row r="253" spans="1:10" x14ac:dyDescent="0.2">
      <c r="A253" s="92" t="s">
        <v>47</v>
      </c>
      <c r="B253" s="92" t="s">
        <v>48</v>
      </c>
      <c r="C253" s="92"/>
      <c r="D253" s="96"/>
      <c r="E253" s="96"/>
      <c r="F253" s="94"/>
      <c r="G253" s="94"/>
      <c r="H253" s="94"/>
      <c r="I253" s="94"/>
      <c r="J253" s="94"/>
    </row>
    <row r="254" spans="1:10" x14ac:dyDescent="0.2">
      <c r="A254" s="92" t="s">
        <v>49</v>
      </c>
      <c r="B254" s="92"/>
      <c r="C254" s="92"/>
      <c r="D254" s="96"/>
      <c r="E254" s="96"/>
      <c r="F254" s="94"/>
      <c r="G254" s="94"/>
      <c r="H254" s="94"/>
      <c r="I254" s="94"/>
      <c r="J254" s="94"/>
    </row>
    <row r="255" spans="1:10" x14ac:dyDescent="0.2">
      <c r="A255" s="92" t="s">
        <v>50</v>
      </c>
      <c r="B255" s="92"/>
      <c r="C255" s="92"/>
      <c r="D255" s="96"/>
      <c r="E255" s="96"/>
      <c r="F255" s="94"/>
      <c r="G255" s="94"/>
      <c r="H255" s="94"/>
      <c r="I255" s="94"/>
      <c r="J255" s="94"/>
    </row>
    <row r="256" spans="1:10" x14ac:dyDescent="0.2">
      <c r="A256" s="92"/>
      <c r="B256" s="92"/>
      <c r="C256" s="92"/>
      <c r="D256" s="96"/>
      <c r="E256" s="96"/>
      <c r="F256" s="94"/>
      <c r="G256" s="94"/>
      <c r="H256" s="94"/>
      <c r="I256" s="94"/>
      <c r="J256" s="94"/>
    </row>
    <row r="257" spans="1:11" x14ac:dyDescent="0.2">
      <c r="A257" s="92" t="s">
        <v>41</v>
      </c>
      <c r="B257" s="92"/>
      <c r="C257" s="92"/>
      <c r="D257" s="96"/>
      <c r="E257" s="96"/>
      <c r="F257" s="94"/>
      <c r="G257" s="94"/>
      <c r="H257" s="94"/>
      <c r="I257" s="94"/>
      <c r="J257" s="94"/>
    </row>
    <row r="258" spans="1:11" x14ac:dyDescent="0.2">
      <c r="A258" s="92" t="s">
        <v>42</v>
      </c>
      <c r="B258" s="92"/>
      <c r="C258" s="92"/>
      <c r="D258" s="96"/>
      <c r="E258" s="96"/>
      <c r="F258" s="94"/>
      <c r="G258" s="94"/>
      <c r="H258" s="94"/>
      <c r="I258" s="94"/>
      <c r="J258" s="94"/>
    </row>
    <row r="259" spans="1:11" x14ac:dyDescent="0.2">
      <c r="A259" s="92" t="s">
        <v>43</v>
      </c>
      <c r="B259" s="92"/>
      <c r="C259" s="92"/>
      <c r="D259" s="96"/>
      <c r="E259" s="96"/>
      <c r="F259" s="94"/>
      <c r="G259" s="94"/>
      <c r="H259" s="94"/>
      <c r="I259" s="94"/>
      <c r="J259" s="94"/>
    </row>
    <row r="260" spans="1:11" x14ac:dyDescent="0.2">
      <c r="A260" s="92"/>
      <c r="B260" s="92"/>
      <c r="C260" s="92"/>
      <c r="D260" s="96"/>
      <c r="E260" s="96"/>
      <c r="F260" s="94"/>
      <c r="G260" s="94"/>
      <c r="H260" s="94"/>
      <c r="I260" s="94"/>
      <c r="J260" s="94"/>
    </row>
    <row r="261" spans="1:11" x14ac:dyDescent="0.2">
      <c r="A261" s="375"/>
      <c r="B261" s="375"/>
      <c r="C261" s="375"/>
      <c r="D261" s="376"/>
      <c r="E261" s="376"/>
      <c r="F261" s="94"/>
      <c r="G261" s="94"/>
      <c r="H261" s="94"/>
      <c r="I261" s="94"/>
      <c r="J261" s="94"/>
    </row>
    <row r="262" spans="1:11" ht="45" customHeight="1" thickBot="1" x14ac:dyDescent="0.25">
      <c r="A262" s="379" t="s">
        <v>10325</v>
      </c>
      <c r="B262" s="380" t="s">
        <v>19</v>
      </c>
      <c r="C262" s="380" t="s">
        <v>20</v>
      </c>
      <c r="D262" s="380" t="s">
        <v>1120</v>
      </c>
      <c r="E262" s="380" t="s">
        <v>51</v>
      </c>
      <c r="G262" s="615"/>
      <c r="H262" s="616"/>
      <c r="I262" s="616"/>
      <c r="J262" s="616"/>
      <c r="K262" s="616"/>
    </row>
    <row r="263" spans="1:11" ht="13.5" thickTop="1" x14ac:dyDescent="0.2">
      <c r="A263" s="377" t="s">
        <v>463</v>
      </c>
      <c r="B263" s="328">
        <v>4181</v>
      </c>
      <c r="C263" s="328">
        <v>-2798</v>
      </c>
      <c r="D263" s="328">
        <v>-1184</v>
      </c>
      <c r="E263" s="328">
        <f>B263+C263+D263</f>
        <v>199</v>
      </c>
      <c r="G263" s="615"/>
      <c r="H263" s="488"/>
      <c r="I263" s="488"/>
      <c r="J263" s="488"/>
      <c r="K263" s="488"/>
    </row>
    <row r="264" spans="1:11" x14ac:dyDescent="0.2">
      <c r="A264" s="378" t="s">
        <v>464</v>
      </c>
      <c r="B264" s="373">
        <v>0</v>
      </c>
      <c r="C264" s="373">
        <v>0</v>
      </c>
      <c r="D264" s="373">
        <v>0</v>
      </c>
      <c r="E264" s="373">
        <f>B264+C264+D264</f>
        <v>0</v>
      </c>
      <c r="G264" s="615"/>
      <c r="H264" s="488"/>
      <c r="I264" s="488"/>
      <c r="J264" s="488"/>
      <c r="K264" s="488"/>
    </row>
    <row r="265" spans="1:11" x14ac:dyDescent="0.2">
      <c r="A265" s="378" t="s">
        <v>465</v>
      </c>
      <c r="B265" s="373">
        <v>0</v>
      </c>
      <c r="C265" s="373">
        <v>-275</v>
      </c>
      <c r="D265" s="373">
        <v>466</v>
      </c>
      <c r="E265" s="373">
        <f>B265+C265+D265</f>
        <v>191</v>
      </c>
      <c r="G265" s="615"/>
      <c r="H265" s="488"/>
      <c r="I265" s="488"/>
      <c r="J265" s="488"/>
      <c r="K265" s="488"/>
    </row>
    <row r="266" spans="1:11" ht="13.5" thickBot="1" x14ac:dyDescent="0.25">
      <c r="A266" s="294" t="s">
        <v>63</v>
      </c>
      <c r="B266" s="297">
        <f>SUM(B263:B265)</f>
        <v>4181</v>
      </c>
      <c r="C266" s="297">
        <f>SUM(C263:C265)</f>
        <v>-3073</v>
      </c>
      <c r="D266" s="297">
        <f>SUM(D263:D265)</f>
        <v>-718</v>
      </c>
      <c r="E266" s="297">
        <f>B266+C266+D266</f>
        <v>390</v>
      </c>
      <c r="G266" s="493"/>
      <c r="H266" s="488"/>
      <c r="I266" s="488"/>
      <c r="J266" s="488"/>
      <c r="K266" s="488"/>
    </row>
    <row r="267" spans="1:11" ht="13.5" thickTop="1" x14ac:dyDescent="0.2">
      <c r="B267" s="370" t="s">
        <v>52</v>
      </c>
      <c r="C267" s="370" t="s">
        <v>53</v>
      </c>
      <c r="D267" s="370" t="s">
        <v>52</v>
      </c>
      <c r="E267" s="94">
        <f>'SU 19'!G46+'SU 19'!G48+'SU 19'!G50+'SU 19'!G62+'SU 19'!G64+'SU 19'!G66</f>
        <v>-390389.90000000066</v>
      </c>
      <c r="H267" s="370"/>
      <c r="I267" s="370"/>
      <c r="J267" s="370"/>
      <c r="K267" s="94"/>
    </row>
    <row r="268" spans="1:11" x14ac:dyDescent="0.2">
      <c r="B268" s="370"/>
      <c r="C268" s="370"/>
      <c r="D268" s="370"/>
      <c r="E268" s="94"/>
      <c r="H268" s="370"/>
      <c r="I268" s="370"/>
      <c r="J268" s="370"/>
      <c r="K268" s="94"/>
    </row>
    <row r="269" spans="1:11" x14ac:dyDescent="0.2">
      <c r="B269" s="370"/>
      <c r="C269" s="370"/>
      <c r="D269" s="93"/>
      <c r="E269" s="94" t="s">
        <v>10326</v>
      </c>
      <c r="H269" s="370"/>
      <c r="I269" s="370"/>
      <c r="J269" s="370"/>
      <c r="K269" s="94"/>
    </row>
    <row r="270" spans="1:11" x14ac:dyDescent="0.2">
      <c r="B270" s="370" t="s">
        <v>1121</v>
      </c>
      <c r="C270" s="95" t="s">
        <v>1122</v>
      </c>
      <c r="D270" t="s">
        <v>1123</v>
      </c>
      <c r="H270" s="94"/>
      <c r="J270" s="93"/>
      <c r="K270" s="94"/>
    </row>
    <row r="271" spans="1:11" x14ac:dyDescent="0.2">
      <c r="B271" s="94">
        <f>'obraty 19'!G267</f>
        <v>4181220.34</v>
      </c>
      <c r="C271" s="94">
        <f>'obraty 19'!H533</f>
        <v>2797691.55</v>
      </c>
      <c r="D271" s="93">
        <f>-'obraty 19'!J553</f>
        <v>-1183885.08</v>
      </c>
      <c r="E271" s="94"/>
      <c r="H271" s="94"/>
      <c r="J271" s="93"/>
      <c r="K271" s="94"/>
    </row>
    <row r="272" spans="1:11" x14ac:dyDescent="0.2">
      <c r="B272" s="94">
        <v>0</v>
      </c>
      <c r="C272">
        <v>0</v>
      </c>
      <c r="D272" s="93">
        <v>0</v>
      </c>
      <c r="E272" s="94"/>
      <c r="H272" s="94"/>
      <c r="J272" s="93"/>
      <c r="K272" s="94"/>
    </row>
    <row r="273" spans="1:11" x14ac:dyDescent="0.2">
      <c r="B273" s="94">
        <v>0</v>
      </c>
      <c r="C273" s="94">
        <f>'obraty 19'!H535</f>
        <v>275066.15000000002</v>
      </c>
      <c r="D273" s="93">
        <f>-'obraty 19'!J554</f>
        <v>465812.33999999997</v>
      </c>
      <c r="E273" s="94"/>
      <c r="H273" s="94"/>
      <c r="J273" s="93"/>
      <c r="K273" s="94"/>
    </row>
    <row r="274" spans="1:11" x14ac:dyDescent="0.2">
      <c r="B274" s="94">
        <f>SUM(B271:B273)</f>
        <v>4181220.34</v>
      </c>
      <c r="C274" s="94">
        <f>SUM(C271:C273)</f>
        <v>3072757.6999999997</v>
      </c>
      <c r="D274" s="93">
        <f>SUM(D271:D273)</f>
        <v>-718072.74000000011</v>
      </c>
      <c r="E274" s="94" t="s">
        <v>10327</v>
      </c>
      <c r="H274" s="94"/>
      <c r="J274" s="93"/>
      <c r="K274" s="94"/>
    </row>
    <row r="275" spans="1:11" x14ac:dyDescent="0.2">
      <c r="B275" s="314"/>
      <c r="C275" s="374"/>
      <c r="D275" s="314"/>
      <c r="E275" s="374"/>
      <c r="F275" s="94"/>
      <c r="G275" s="94"/>
    </row>
    <row r="276" spans="1:11" ht="39" thickBot="1" x14ac:dyDescent="0.25">
      <c r="A276" s="379" t="s">
        <v>9841</v>
      </c>
      <c r="B276" s="380" t="s">
        <v>19</v>
      </c>
      <c r="C276" s="380" t="s">
        <v>20</v>
      </c>
      <c r="D276" s="380" t="s">
        <v>1120</v>
      </c>
      <c r="E276" s="380" t="s">
        <v>51</v>
      </c>
      <c r="G276" s="615"/>
      <c r="H276" s="616"/>
      <c r="I276" s="616"/>
      <c r="J276" s="616"/>
      <c r="K276" s="616"/>
    </row>
    <row r="277" spans="1:11" ht="13.5" thickTop="1" x14ac:dyDescent="0.2">
      <c r="A277" s="377" t="s">
        <v>463</v>
      </c>
      <c r="B277" s="328">
        <v>1634</v>
      </c>
      <c r="C277" s="328">
        <v>-2660</v>
      </c>
      <c r="D277" s="328">
        <v>1456</v>
      </c>
      <c r="E277" s="328">
        <f>B277+C277+D277</f>
        <v>430</v>
      </c>
      <c r="G277" s="615"/>
      <c r="H277" s="488"/>
      <c r="I277" s="488"/>
      <c r="J277" s="488"/>
      <c r="K277" s="488"/>
    </row>
    <row r="278" spans="1:11" x14ac:dyDescent="0.2">
      <c r="A278" s="378" t="s">
        <v>464</v>
      </c>
      <c r="B278" s="373">
        <v>0</v>
      </c>
      <c r="C278" s="373">
        <v>0</v>
      </c>
      <c r="D278" s="373">
        <v>0</v>
      </c>
      <c r="E278" s="373">
        <f>B278+C278+D278</f>
        <v>0</v>
      </c>
      <c r="G278" s="615"/>
      <c r="H278" s="488"/>
      <c r="I278" s="488"/>
      <c r="J278" s="488"/>
      <c r="K278" s="488"/>
    </row>
    <row r="279" spans="1:11" x14ac:dyDescent="0.2">
      <c r="A279" s="378" t="s">
        <v>465</v>
      </c>
      <c r="B279" s="373">
        <v>0</v>
      </c>
      <c r="C279" s="373">
        <v>-259</v>
      </c>
      <c r="D279" s="373">
        <v>8</v>
      </c>
      <c r="E279" s="373">
        <f>B279+C279+D279</f>
        <v>-251</v>
      </c>
      <c r="F279" t="s">
        <v>1119</v>
      </c>
      <c r="G279" s="615"/>
      <c r="H279" s="488"/>
      <c r="I279" s="488"/>
      <c r="J279" s="488"/>
      <c r="K279" s="488"/>
    </row>
    <row r="280" spans="1:11" ht="13.5" thickBot="1" x14ac:dyDescent="0.25">
      <c r="A280" s="294" t="s">
        <v>63</v>
      </c>
      <c r="B280" s="297">
        <f>SUM(B277:B279)</f>
        <v>1634</v>
      </c>
      <c r="C280" s="297">
        <f>SUM(C277:C279)</f>
        <v>-2919</v>
      </c>
      <c r="D280" s="297">
        <f>SUM(D277:D279)</f>
        <v>1464</v>
      </c>
      <c r="E280" s="297">
        <f>B280+C280+D280</f>
        <v>179</v>
      </c>
      <c r="G280" s="298"/>
      <c r="H280" s="488"/>
      <c r="I280" s="488"/>
      <c r="J280" s="488"/>
      <c r="K280" s="488"/>
    </row>
    <row r="281" spans="1:11" ht="13.5" thickTop="1" x14ac:dyDescent="0.2">
      <c r="B281" s="370" t="s">
        <v>52</v>
      </c>
      <c r="C281" s="370" t="s">
        <v>53</v>
      </c>
      <c r="D281" s="370" t="s">
        <v>52</v>
      </c>
      <c r="E281" s="93">
        <f>'SU 18'!G46+'SU 18'!G48+'SU 18'!G50+'SU 18'!G62+'SU 18'!G64+'SU 18'!G66</f>
        <v>-179129.76999999984</v>
      </c>
      <c r="H281" s="370"/>
      <c r="I281" s="370"/>
      <c r="J281" s="370"/>
      <c r="K281" s="94"/>
    </row>
    <row r="282" spans="1:11" x14ac:dyDescent="0.2">
      <c r="B282" s="370"/>
      <c r="C282" s="370"/>
      <c r="D282" s="93"/>
      <c r="E282" s="94" t="s">
        <v>9842</v>
      </c>
      <c r="H282" s="370"/>
      <c r="I282" s="370"/>
      <c r="J282" s="370"/>
      <c r="K282" s="94"/>
    </row>
    <row r="283" spans="1:11" x14ac:dyDescent="0.2">
      <c r="B283" s="370" t="s">
        <v>1121</v>
      </c>
      <c r="C283" s="95" t="s">
        <v>1122</v>
      </c>
      <c r="D283" t="s">
        <v>1123</v>
      </c>
      <c r="H283" s="370"/>
      <c r="I283" s="370"/>
      <c r="J283" s="370"/>
      <c r="K283" s="94"/>
    </row>
    <row r="284" spans="1:11" x14ac:dyDescent="0.2">
      <c r="B284" s="389">
        <f>'obraty 18'!G280</f>
        <v>1634390.76</v>
      </c>
      <c r="C284" s="389">
        <f>'obraty 18'!H561</f>
        <v>2660232.37</v>
      </c>
      <c r="D284" s="389">
        <f>'obraty 18'!J580</f>
        <v>-1455807.1800000002</v>
      </c>
      <c r="E284" s="94"/>
      <c r="H284" s="370"/>
      <c r="I284" s="370"/>
      <c r="J284" s="370"/>
      <c r="K284" s="94"/>
    </row>
    <row r="285" spans="1:11" x14ac:dyDescent="0.2">
      <c r="B285" s="389">
        <v>0</v>
      </c>
      <c r="C285" s="389">
        <v>0</v>
      </c>
      <c r="D285" s="389">
        <v>0</v>
      </c>
      <c r="E285" s="94"/>
      <c r="H285" s="370"/>
      <c r="I285" s="370"/>
      <c r="J285" s="370"/>
      <c r="K285" s="94"/>
    </row>
    <row r="286" spans="1:11" x14ac:dyDescent="0.2">
      <c r="B286" s="389">
        <v>0</v>
      </c>
      <c r="C286" s="389">
        <f>'obraty 18'!H563</f>
        <v>258756.23</v>
      </c>
      <c r="D286" s="389">
        <f>'obraty 18'!J581</f>
        <v>-7920.429999999993</v>
      </c>
      <c r="E286" s="94"/>
      <c r="H286" s="370"/>
      <c r="I286" s="370"/>
      <c r="J286" s="370"/>
      <c r="K286" s="94"/>
    </row>
    <row r="287" spans="1:11" x14ac:dyDescent="0.2">
      <c r="B287" s="94">
        <f>B284+B285+B286</f>
        <v>1634390.76</v>
      </c>
      <c r="C287" s="389">
        <f>SUM(C284:C286)</f>
        <v>2918988.6</v>
      </c>
      <c r="D287" s="821">
        <f>SUM(D284:D286)</f>
        <v>-1463727.61</v>
      </c>
      <c r="E287" s="94" t="s">
        <v>6601</v>
      </c>
      <c r="I287" s="94"/>
      <c r="J287" s="93"/>
      <c r="K287" s="94"/>
    </row>
    <row r="288" spans="1:11" x14ac:dyDescent="0.2">
      <c r="C288" s="94"/>
      <c r="D288" s="93">
        <f>'SU 18'!G48+'SU 18'!G50+'SU 18'!G64+'SU 18'!G66</f>
        <v>-1463727.61</v>
      </c>
      <c r="E288" s="94"/>
      <c r="F288" s="94"/>
      <c r="I288" s="94"/>
      <c r="J288" s="93"/>
      <c r="K288" s="94"/>
    </row>
    <row r="289" spans="1:14" x14ac:dyDescent="0.2">
      <c r="A289" s="314" t="s">
        <v>4</v>
      </c>
      <c r="B289" s="314"/>
      <c r="C289" s="314"/>
      <c r="I289" s="94"/>
    </row>
    <row r="290" spans="1:14" ht="13.5" thickBot="1" x14ac:dyDescent="0.25">
      <c r="A290" s="294" t="s">
        <v>0</v>
      </c>
      <c r="B290" s="295" t="s">
        <v>10325</v>
      </c>
      <c r="C290" s="295" t="s">
        <v>9841</v>
      </c>
    </row>
    <row r="291" spans="1:14" ht="13.5" thickTop="1" x14ac:dyDescent="0.2">
      <c r="A291" s="305" t="s">
        <v>1</v>
      </c>
      <c r="B291" s="309">
        <v>1830</v>
      </c>
      <c r="C291" s="309">
        <v>1947</v>
      </c>
      <c r="D291" s="94">
        <f>'N+V dle produktl 19'!F23</f>
        <v>1830195.37</v>
      </c>
      <c r="E291" s="94">
        <f>'N+V dle produktů 18'!F24</f>
        <v>1947238.52</v>
      </c>
    </row>
    <row r="292" spans="1:14" x14ac:dyDescent="0.2">
      <c r="A292" s="306" t="s">
        <v>2</v>
      </c>
      <c r="B292" s="310">
        <v>0</v>
      </c>
      <c r="C292" s="310">
        <v>0</v>
      </c>
      <c r="D292" s="94">
        <f>'N+V dle produktl 19'!F80</f>
        <v>89.22999999999999</v>
      </c>
      <c r="E292" s="94">
        <f>'N+V dle produktů 18'!F82</f>
        <v>196.99</v>
      </c>
    </row>
    <row r="293" spans="1:14" x14ac:dyDescent="0.2">
      <c r="A293" s="306" t="s">
        <v>3</v>
      </c>
      <c r="B293" s="310">
        <v>79</v>
      </c>
      <c r="C293" s="310">
        <v>39</v>
      </c>
      <c r="D293" s="94">
        <f>'N+V dle produktl 19'!F94</f>
        <v>79164.320000000007</v>
      </c>
      <c r="E293" s="94">
        <f>'N+V dle produktů 18'!F115</f>
        <v>38579.81</v>
      </c>
    </row>
    <row r="294" spans="1:14" ht="13.5" thickBot="1" x14ac:dyDescent="0.25">
      <c r="A294" s="294" t="s">
        <v>63</v>
      </c>
      <c r="B294" s="297">
        <f>SUM(B291:B293)</f>
        <v>1909</v>
      </c>
      <c r="C294" s="297">
        <f>SUM(C291:C293)</f>
        <v>1986</v>
      </c>
      <c r="D294" s="136">
        <f>SUM(D291:D293)</f>
        <v>1909448.9200000002</v>
      </c>
      <c r="E294" s="136">
        <f>SUM(E291:E293)</f>
        <v>1986015.32</v>
      </c>
    </row>
    <row r="295" spans="1:14" ht="13.5" thickTop="1" x14ac:dyDescent="0.2">
      <c r="A295" s="298"/>
      <c r="B295" s="488"/>
      <c r="C295" s="488"/>
      <c r="D295" s="136">
        <f>'obraty 19'!H315+'obraty 19'!H317+'obraty 19'!H320+'N+V dle produktl 19'!F15+'N+V dle produktl 19'!F75+'N+V dle produktl 19'!F91</f>
        <v>1909448.9200000002</v>
      </c>
      <c r="E295" s="136">
        <f>'obraty 18'!H328+'obraty 18'!H330+'obraty 18'!H333+'obraty 18'!H336+'N+V dle produktů 18'!F16+'N+V dle produktů 18'!F77+'N+V dle produktů 18'!F112</f>
        <v>1986015.32</v>
      </c>
      <c r="F295" s="890" t="s">
        <v>7857</v>
      </c>
      <c r="G295" s="890"/>
      <c r="H295" s="890"/>
      <c r="I295" s="890"/>
      <c r="J295" s="890"/>
      <c r="K295" s="890"/>
    </row>
    <row r="297" spans="1:14" x14ac:dyDescent="0.2">
      <c r="A297" s="296" t="s">
        <v>21</v>
      </c>
    </row>
    <row r="298" spans="1:14" x14ac:dyDescent="0.2">
      <c r="A298" s="296" t="s">
        <v>22</v>
      </c>
      <c r="G298" t="s">
        <v>54</v>
      </c>
    </row>
    <row r="299" spans="1:14" x14ac:dyDescent="0.2">
      <c r="A299" s="314"/>
      <c r="B299" s="314"/>
      <c r="C299" s="314"/>
      <c r="D299" s="314"/>
    </row>
    <row r="300" spans="1:14" x14ac:dyDescent="0.2">
      <c r="A300" s="298" t="s">
        <v>5</v>
      </c>
      <c r="B300" s="298" t="s">
        <v>6</v>
      </c>
      <c r="C300" s="313" t="s">
        <v>7</v>
      </c>
      <c r="D300" s="313" t="s">
        <v>8</v>
      </c>
    </row>
    <row r="301" spans="1:14" ht="13.5" thickBot="1" x14ac:dyDescent="0.25">
      <c r="A301" s="294" t="s">
        <v>9879</v>
      </c>
      <c r="B301" s="295" t="s">
        <v>9</v>
      </c>
      <c r="C301" s="295" t="s">
        <v>783</v>
      </c>
      <c r="D301" s="294" t="s">
        <v>10</v>
      </c>
    </row>
    <row r="302" spans="1:14" ht="13.5" thickTop="1" x14ac:dyDescent="0.2">
      <c r="A302" s="305" t="s">
        <v>11</v>
      </c>
      <c r="B302" s="309">
        <v>9</v>
      </c>
      <c r="C302" s="309">
        <v>5231</v>
      </c>
      <c r="D302" s="309">
        <v>1782</v>
      </c>
      <c r="E302" s="97">
        <f>D302/C302</f>
        <v>0.34066144140699672</v>
      </c>
      <c r="F302" s="94">
        <f>'obraty 19'!H376+'obraty 19'!H378-F303</f>
        <v>5230858</v>
      </c>
      <c r="G302" s="94">
        <f>'obraty 19'!H386+'obraty 19'!H390-G303-G304</f>
        <v>1782106</v>
      </c>
      <c r="H302" s="1175"/>
      <c r="I302" s="131"/>
      <c r="J302" s="131"/>
      <c r="K302" s="131"/>
      <c r="L302" s="131"/>
      <c r="M302" s="131"/>
    </row>
    <row r="303" spans="1:14" x14ac:dyDescent="0.2">
      <c r="A303" s="306" t="s">
        <v>12</v>
      </c>
      <c r="B303" s="310">
        <v>1</v>
      </c>
      <c r="C303" s="310">
        <v>1891</v>
      </c>
      <c r="D303" s="310">
        <v>642</v>
      </c>
      <c r="E303" s="97">
        <f>D303/C303</f>
        <v>0.33950290851401377</v>
      </c>
      <c r="F303" s="836">
        <f>604800+1286603</f>
        <v>1891403</v>
      </c>
      <c r="G303" s="836">
        <f>205632+436355</f>
        <v>641987</v>
      </c>
      <c r="H303" s="131" t="s">
        <v>10328</v>
      </c>
      <c r="I303" s="131"/>
      <c r="J303" s="131"/>
      <c r="K303" s="131"/>
      <c r="L303" s="131"/>
      <c r="M303" s="131"/>
      <c r="N303" s="131"/>
    </row>
    <row r="304" spans="1:14" x14ac:dyDescent="0.2">
      <c r="A304" s="306" t="s">
        <v>13</v>
      </c>
      <c r="B304" s="310">
        <v>114</v>
      </c>
      <c r="C304" s="310">
        <v>1222</v>
      </c>
      <c r="D304" s="310">
        <v>20</v>
      </c>
      <c r="E304" s="97">
        <f>D304/C304</f>
        <v>1.6366612111292964E-2</v>
      </c>
      <c r="F304" s="94">
        <f>'obraty 19'!H380+'obraty 19'!H382+'obraty 19'!H384</f>
        <v>1221568</v>
      </c>
      <c r="G304" s="836">
        <v>20280</v>
      </c>
      <c r="H304" s="131" t="s">
        <v>10329</v>
      </c>
      <c r="I304" s="131"/>
      <c r="J304" s="131"/>
    </row>
    <row r="305" spans="1:15" ht="13.5" thickBot="1" x14ac:dyDescent="0.25">
      <c r="A305" s="294" t="s">
        <v>63</v>
      </c>
      <c r="B305" s="297">
        <f>SUM(B302:B304)</f>
        <v>124</v>
      </c>
      <c r="C305" s="297">
        <f>SUM(C302:C304)</f>
        <v>8344</v>
      </c>
      <c r="D305" s="297">
        <f>SUM(D302:D304)</f>
        <v>2444</v>
      </c>
      <c r="F305" s="136">
        <f>SUM(F302:F304)</f>
        <v>8343829</v>
      </c>
      <c r="G305" s="136">
        <f>SUM(G302:G304)</f>
        <v>2444373</v>
      </c>
    </row>
    <row r="306" spans="1:15" ht="13.5" thickTop="1" x14ac:dyDescent="0.2">
      <c r="C306" s="94">
        <f>'obraty 19'!J376</f>
        <v>8343829</v>
      </c>
      <c r="D306" s="94">
        <f>'obraty 19'!H386+'obraty 19'!H390</f>
        <v>2444373</v>
      </c>
      <c r="F306" s="136"/>
      <c r="G306" s="136"/>
    </row>
    <row r="307" spans="1:15" ht="13.5" thickBot="1" x14ac:dyDescent="0.25">
      <c r="F307" s="136"/>
      <c r="G307" s="136"/>
    </row>
    <row r="308" spans="1:15" ht="16.5" thickTop="1" x14ac:dyDescent="0.25">
      <c r="A308" s="343"/>
      <c r="B308" s="344"/>
      <c r="C308" s="344"/>
      <c r="D308" s="344"/>
      <c r="F308" s="94">
        <f>F305-F304</f>
        <v>7122261</v>
      </c>
      <c r="G308" s="94"/>
    </row>
    <row r="309" spans="1:15" x14ac:dyDescent="0.2">
      <c r="A309" s="298" t="s">
        <v>5</v>
      </c>
      <c r="B309" s="298" t="s">
        <v>6</v>
      </c>
      <c r="C309" s="313" t="s">
        <v>7</v>
      </c>
      <c r="D309" s="313" t="s">
        <v>8</v>
      </c>
    </row>
    <row r="310" spans="1:15" ht="13.5" thickBot="1" x14ac:dyDescent="0.25">
      <c r="A310" s="294" t="s">
        <v>9216</v>
      </c>
      <c r="B310" s="295" t="s">
        <v>9</v>
      </c>
      <c r="C310" s="295" t="s">
        <v>783</v>
      </c>
      <c r="D310" s="294" t="s">
        <v>10</v>
      </c>
    </row>
    <row r="311" spans="1:15" ht="13.5" thickTop="1" x14ac:dyDescent="0.2">
      <c r="A311" s="305" t="s">
        <v>11</v>
      </c>
      <c r="B311" s="309">
        <v>8.84</v>
      </c>
      <c r="C311" s="309">
        <v>5501</v>
      </c>
      <c r="D311" s="309">
        <v>1883</v>
      </c>
      <c r="E311" s="97">
        <f>D311/C311</f>
        <v>0.34230139974550083</v>
      </c>
      <c r="F311" s="94">
        <f>'obraty 18'!H390+'obraty 18'!H392+'obraty 18'!H394+'obraty 18'!H396-2499025</f>
        <v>5501008</v>
      </c>
      <c r="G311" s="94">
        <f>'obraty 18'!H402+'obraty 18'!H406+'obraty 18'!H410-534362-42500</f>
        <v>1882559</v>
      </c>
      <c r="H311" s="368"/>
    </row>
    <row r="312" spans="1:15" x14ac:dyDescent="0.2">
      <c r="A312" s="306" t="s">
        <v>12</v>
      </c>
      <c r="B312" s="310">
        <v>1</v>
      </c>
      <c r="C312" s="310">
        <v>2499</v>
      </c>
      <c r="D312" s="310">
        <v>534</v>
      </c>
      <c r="E312" s="97">
        <f>D312/C312</f>
        <v>0.21368547418967587</v>
      </c>
      <c r="F312" s="836">
        <v>2499025</v>
      </c>
      <c r="G312" s="836">
        <v>534362</v>
      </c>
      <c r="H312" s="131" t="s">
        <v>9843</v>
      </c>
      <c r="I312" s="131"/>
      <c r="J312" s="131"/>
      <c r="K312" s="131"/>
    </row>
    <row r="313" spans="1:15" x14ac:dyDescent="0.2">
      <c r="A313" s="306" t="s">
        <v>13</v>
      </c>
      <c r="B313" s="310">
        <v>112</v>
      </c>
      <c r="C313" s="310">
        <v>1024</v>
      </c>
      <c r="D313" s="310">
        <v>42</v>
      </c>
      <c r="E313" s="97">
        <f>D313/C313</f>
        <v>4.1015625E-2</v>
      </c>
      <c r="F313" s="94">
        <f>'obraty 18'!H398+'obraty 18'!H400</f>
        <v>1024159</v>
      </c>
      <c r="G313" s="394">
        <v>42500</v>
      </c>
    </row>
    <row r="314" spans="1:15" ht="13.5" thickBot="1" x14ac:dyDescent="0.25">
      <c r="A314" s="294" t="s">
        <v>63</v>
      </c>
      <c r="B314" s="297">
        <f>SUM(B311:B313)</f>
        <v>121.84</v>
      </c>
      <c r="C314" s="297">
        <f>SUM(C311:C313)</f>
        <v>9024</v>
      </c>
      <c r="D314" s="297">
        <f>SUM(D311:D313)</f>
        <v>2459</v>
      </c>
      <c r="E314" s="136"/>
      <c r="F314" s="136">
        <f>SUM(F311:F313)</f>
        <v>9024192</v>
      </c>
      <c r="G314" s="136">
        <f>SUM(G311:G313)</f>
        <v>2459421</v>
      </c>
      <c r="H314" s="131"/>
      <c r="I314" s="131"/>
      <c r="J314" s="131"/>
      <c r="K314" s="131"/>
      <c r="L314" s="131"/>
    </row>
    <row r="315" spans="1:15" ht="13.5" thickTop="1" x14ac:dyDescent="0.2">
      <c r="C315" s="94">
        <f>'obraty 18'!J390</f>
        <v>9024192</v>
      </c>
      <c r="D315" s="94">
        <f>'obraty 18'!H402+'obraty 18'!H406+'obraty 18'!H410</f>
        <v>2459421</v>
      </c>
      <c r="H315" s="131"/>
      <c r="I315" s="131"/>
      <c r="J315" s="131"/>
      <c r="K315" s="131"/>
      <c r="L315" s="131"/>
      <c r="M315" s="131"/>
      <c r="N315" s="131"/>
      <c r="O315" s="131"/>
    </row>
    <row r="316" spans="1:15" x14ac:dyDescent="0.2">
      <c r="C316" s="131"/>
      <c r="D316" s="131"/>
      <c r="E316" s="131"/>
      <c r="F316" s="131"/>
      <c r="G316" s="131"/>
      <c r="H316" s="131"/>
      <c r="I316" s="131"/>
    </row>
    <row r="317" spans="1:15" ht="13.5" thickBot="1" x14ac:dyDescent="0.25">
      <c r="C317" s="131"/>
      <c r="D317" s="131"/>
      <c r="E317" s="131"/>
      <c r="F317" s="131"/>
      <c r="G317" s="131"/>
      <c r="H317" s="131"/>
      <c r="I317" s="131"/>
      <c r="J317" s="131"/>
    </row>
    <row r="318" spans="1:15" ht="26.25" thickBot="1" x14ac:dyDescent="0.25">
      <c r="A318" s="654" t="s">
        <v>4658</v>
      </c>
      <c r="B318" s="655" t="s">
        <v>10330</v>
      </c>
      <c r="C318" s="655" t="s">
        <v>9846</v>
      </c>
      <c r="E318" t="s">
        <v>10331</v>
      </c>
      <c r="F318" t="s">
        <v>9847</v>
      </c>
      <c r="G318" t="s">
        <v>10331</v>
      </c>
      <c r="H318" t="s">
        <v>9847</v>
      </c>
    </row>
    <row r="319" spans="1:15" ht="22.5" customHeight="1" thickTop="1" x14ac:dyDescent="0.2">
      <c r="A319" s="318" t="s">
        <v>4659</v>
      </c>
      <c r="B319" s="657">
        <v>-15</v>
      </c>
      <c r="C319" s="657">
        <v>-5</v>
      </c>
      <c r="D319" s="866" t="s">
        <v>4661</v>
      </c>
      <c r="E319">
        <v>-77</v>
      </c>
      <c r="F319">
        <v>-25</v>
      </c>
      <c r="G319">
        <f>E319*19/100</f>
        <v>-14.63</v>
      </c>
      <c r="H319">
        <f>F319*19/100</f>
        <v>-4.75</v>
      </c>
    </row>
    <row r="320" spans="1:15" ht="14.25" customHeight="1" thickBot="1" x14ac:dyDescent="0.25">
      <c r="A320" s="318" t="s">
        <v>572</v>
      </c>
      <c r="B320" s="657">
        <v>401</v>
      </c>
      <c r="C320" s="657">
        <v>367</v>
      </c>
      <c r="D320" s="656" t="s">
        <v>4662</v>
      </c>
      <c r="E320">
        <v>2111</v>
      </c>
      <c r="F320">
        <v>1934</v>
      </c>
      <c r="G320">
        <f>E320*19/100</f>
        <v>401.09</v>
      </c>
      <c r="H320">
        <f>F320*19/100</f>
        <v>367.46</v>
      </c>
    </row>
    <row r="321" spans="1:5" ht="13.5" thickBot="1" x14ac:dyDescent="0.25">
      <c r="A321" s="654" t="s">
        <v>4660</v>
      </c>
      <c r="B321" s="655">
        <f>SUM(B319:B320)</f>
        <v>386</v>
      </c>
      <c r="C321" s="655">
        <f>SUM(C319:C320)</f>
        <v>362</v>
      </c>
      <c r="D321">
        <f>B321-C321</f>
        <v>24</v>
      </c>
    </row>
    <row r="322" spans="1:5" ht="13.5" thickTop="1" x14ac:dyDescent="0.2"/>
    <row r="323" spans="1:5" x14ac:dyDescent="0.2">
      <c r="B323" t="s">
        <v>9173</v>
      </c>
    </row>
    <row r="324" spans="1:5" x14ac:dyDescent="0.2">
      <c r="A324" s="867" t="s">
        <v>6606</v>
      </c>
      <c r="B324" s="867"/>
      <c r="C324" s="867"/>
    </row>
    <row r="325" spans="1:5" ht="13.5" thickBot="1" x14ac:dyDescent="0.25">
      <c r="A325" s="868">
        <v>0.19</v>
      </c>
      <c r="B325" s="869" t="s">
        <v>9879</v>
      </c>
      <c r="C325" s="869" t="s">
        <v>9216</v>
      </c>
    </row>
    <row r="326" spans="1:5" ht="13.5" thickTop="1" x14ac:dyDescent="0.2">
      <c r="A326" t="s">
        <v>6607</v>
      </c>
      <c r="B326" s="662">
        <v>9016</v>
      </c>
      <c r="C326" s="662">
        <v>7940</v>
      </c>
    </row>
    <row r="327" spans="1:5" x14ac:dyDescent="0.2">
      <c r="A327" t="s">
        <v>6608</v>
      </c>
      <c r="B327" s="662">
        <v>3471</v>
      </c>
      <c r="C327" s="662">
        <v>3552</v>
      </c>
    </row>
    <row r="328" spans="1:5" x14ac:dyDescent="0.2">
      <c r="A328" t="s">
        <v>6609</v>
      </c>
      <c r="B328" s="662">
        <v>-2694</v>
      </c>
      <c r="C328" s="662">
        <v>-2714</v>
      </c>
    </row>
    <row r="329" spans="1:5" x14ac:dyDescent="0.2">
      <c r="A329" t="s">
        <v>6610</v>
      </c>
      <c r="B329" s="662">
        <v>-52</v>
      </c>
      <c r="C329" s="662">
        <v>13</v>
      </c>
    </row>
    <row r="330" spans="1:5" x14ac:dyDescent="0.2">
      <c r="A330" s="314" t="s">
        <v>6611</v>
      </c>
      <c r="B330" s="870">
        <v>0</v>
      </c>
      <c r="C330" s="870">
        <v>-75</v>
      </c>
    </row>
    <row r="331" spans="1:5" ht="13.5" thickBot="1" x14ac:dyDescent="0.25">
      <c r="A331" s="871" t="s">
        <v>6612</v>
      </c>
      <c r="B331" s="872">
        <f>SUM(B326:B330)</f>
        <v>9741</v>
      </c>
      <c r="C331" s="872">
        <f>SUM(C326:C330)</f>
        <v>8716</v>
      </c>
    </row>
    <row r="332" spans="1:5" x14ac:dyDescent="0.2">
      <c r="A332" s="91" t="s">
        <v>6613</v>
      </c>
      <c r="B332" s="661">
        <v>1851</v>
      </c>
      <c r="C332" s="661">
        <v>1530</v>
      </c>
    </row>
    <row r="333" spans="1:5" ht="13.5" thickBot="1" x14ac:dyDescent="0.25">
      <c r="A333" s="747" t="s">
        <v>7222</v>
      </c>
      <c r="B333" s="818">
        <v>0</v>
      </c>
      <c r="C333" s="818">
        <v>0</v>
      </c>
    </row>
    <row r="334" spans="1:5" s="91" customFormat="1" x14ac:dyDescent="0.2">
      <c r="B334" s="661">
        <f>SUM(B332:B333)</f>
        <v>1851</v>
      </c>
      <c r="C334" s="661">
        <f>SUM(C332:C333)</f>
        <v>1530</v>
      </c>
      <c r="D334" s="136">
        <f>'obraty 19'!H442</f>
        <v>1850600</v>
      </c>
      <c r="E334" s="136">
        <f>'obraty 18'!H462</f>
        <v>1579470</v>
      </c>
    </row>
    <row r="335" spans="1:5" x14ac:dyDescent="0.2">
      <c r="B335" s="662"/>
      <c r="C335" s="662"/>
    </row>
    <row r="336" spans="1:5" x14ac:dyDescent="0.2">
      <c r="A336" s="890" t="s">
        <v>6614</v>
      </c>
      <c r="B336" s="1179"/>
      <c r="C336" s="1179"/>
    </row>
    <row r="337" spans="1:6" x14ac:dyDescent="0.2">
      <c r="A337" s="890" t="s">
        <v>7221</v>
      </c>
      <c r="B337" s="1179"/>
      <c r="C337" s="1179"/>
    </row>
    <row r="338" spans="1:6" x14ac:dyDescent="0.2">
      <c r="B338" s="662"/>
      <c r="C338" s="662"/>
    </row>
    <row r="339" spans="1:6" x14ac:dyDescent="0.2">
      <c r="B339" s="93"/>
      <c r="C339" s="93"/>
    </row>
    <row r="340" spans="1:6" ht="13.5" thickBot="1" x14ac:dyDescent="0.25">
      <c r="A340" s="1114"/>
      <c r="B340" s="295" t="s">
        <v>10325</v>
      </c>
      <c r="C340" s="295" t="s">
        <v>9841</v>
      </c>
    </row>
    <row r="341" spans="1:6" ht="13.5" thickTop="1" x14ac:dyDescent="0.2">
      <c r="A341" s="305" t="s">
        <v>6615</v>
      </c>
      <c r="B341" s="309">
        <v>1236</v>
      </c>
      <c r="C341" s="309">
        <v>1224</v>
      </c>
      <c r="D341" s="94">
        <f>'obraty 19'!H407</f>
        <v>1235800</v>
      </c>
      <c r="E341" s="94">
        <f>'obraty 18'!H425</f>
        <v>1223800</v>
      </c>
      <c r="F341" s="97">
        <f>B342/B341</f>
        <v>0.34142394822006472</v>
      </c>
    </row>
    <row r="342" spans="1:6" x14ac:dyDescent="0.2">
      <c r="A342" s="306" t="s">
        <v>88</v>
      </c>
      <c r="B342" s="310">
        <v>422</v>
      </c>
      <c r="C342" s="310">
        <v>417</v>
      </c>
      <c r="D342" s="94">
        <f>'obraty 19'!H388+'obraty 19'!H392</f>
        <v>422357</v>
      </c>
      <c r="E342" s="94">
        <f>'obraty 18'!H404+'obraty 18'!H408</f>
        <v>417452</v>
      </c>
      <c r="F342" s="97">
        <f>B342/B341</f>
        <v>0.34142394822006472</v>
      </c>
    </row>
    <row r="343" spans="1:6" ht="13.5" thickBot="1" x14ac:dyDescent="0.25">
      <c r="A343" s="294" t="s">
        <v>63</v>
      </c>
      <c r="B343" s="297">
        <f>SUM(B341:B342)</f>
        <v>1658</v>
      </c>
      <c r="C343" s="297">
        <f>SUM(C341:C342)</f>
        <v>1641</v>
      </c>
      <c r="D343" s="94">
        <f>SUM(D341:D342)</f>
        <v>1658157</v>
      </c>
      <c r="E343" s="94">
        <f>SUM(E341:E342)</f>
        <v>1641252</v>
      </c>
    </row>
    <row r="344" spans="1:6" ht="13.5" thickTop="1" x14ac:dyDescent="0.2"/>
  </sheetData>
  <mergeCells count="16">
    <mergeCell ref="I211:J211"/>
    <mergeCell ref="I212:J212"/>
    <mergeCell ref="A14:A15"/>
    <mergeCell ref="E118:G118"/>
    <mergeCell ref="B118:D118"/>
    <mergeCell ref="E126:G126"/>
    <mergeCell ref="B126:D126"/>
    <mergeCell ref="C211:D211"/>
    <mergeCell ref="A23:A24"/>
    <mergeCell ref="B154:C154"/>
    <mergeCell ref="D154:E154"/>
    <mergeCell ref="C212:D212"/>
    <mergeCell ref="E211:F211"/>
    <mergeCell ref="E212:F212"/>
    <mergeCell ref="G211:H211"/>
    <mergeCell ref="G212:H212"/>
  </mergeCells>
  <phoneticPr fontId="2" type="noConversion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351"/>
  <sheetViews>
    <sheetView topLeftCell="A280" workbookViewId="0">
      <selection activeCell="I356" sqref="I356"/>
    </sheetView>
  </sheetViews>
  <sheetFormatPr defaultRowHeight="12.75" x14ac:dyDescent="0.2"/>
  <cols>
    <col min="1" max="1" width="5.28515625" customWidth="1"/>
    <col min="4" max="7" width="12.7109375" bestFit="1" customWidth="1"/>
    <col min="8" max="8" width="41.7109375" customWidth="1"/>
    <col min="9" max="9" width="24.5703125" bestFit="1" customWidth="1"/>
    <col min="10" max="10" width="14.1406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1130</v>
      </c>
      <c r="C3" s="388" t="s">
        <v>1240</v>
      </c>
      <c r="E3" s="389">
        <v>20800</v>
      </c>
      <c r="G3" s="389" t="s">
        <v>1312</v>
      </c>
      <c r="H3" s="390" t="s">
        <v>1313</v>
      </c>
      <c r="I3" t="s">
        <v>1134</v>
      </c>
      <c r="J3" t="s">
        <v>1135</v>
      </c>
    </row>
    <row r="4" spans="1:12" x14ac:dyDescent="0.2">
      <c r="A4" s="388" t="s">
        <v>1129</v>
      </c>
      <c r="B4" s="388" t="s">
        <v>1130</v>
      </c>
      <c r="C4" s="388" t="s">
        <v>1240</v>
      </c>
      <c r="E4" s="389">
        <v>14000</v>
      </c>
      <c r="G4" s="389" t="s">
        <v>1312</v>
      </c>
      <c r="H4" s="390" t="s">
        <v>1313</v>
      </c>
      <c r="I4" t="s">
        <v>1134</v>
      </c>
      <c r="J4" t="s">
        <v>1135</v>
      </c>
    </row>
    <row r="5" spans="1:12" x14ac:dyDescent="0.2">
      <c r="A5" s="388" t="s">
        <v>1129</v>
      </c>
      <c r="B5" s="388" t="s">
        <v>1130</v>
      </c>
      <c r="C5" s="388" t="s">
        <v>1247</v>
      </c>
      <c r="E5" s="389">
        <v>-14000</v>
      </c>
      <c r="G5" s="389" t="s">
        <v>1314</v>
      </c>
      <c r="H5" s="390" t="s">
        <v>1315</v>
      </c>
      <c r="I5" t="s">
        <v>1134</v>
      </c>
      <c r="J5" t="s">
        <v>1135</v>
      </c>
    </row>
    <row r="6" spans="1:12" x14ac:dyDescent="0.2">
      <c r="A6" s="388" t="s">
        <v>1129</v>
      </c>
      <c r="B6" s="388" t="s">
        <v>1130</v>
      </c>
      <c r="C6" s="388" t="s">
        <v>1176</v>
      </c>
      <c r="F6" s="389">
        <v>32800</v>
      </c>
      <c r="G6" s="389" t="s">
        <v>1314</v>
      </c>
      <c r="H6" s="390" t="s">
        <v>1316</v>
      </c>
      <c r="I6" t="s">
        <v>1134</v>
      </c>
      <c r="J6" t="s">
        <v>1135</v>
      </c>
    </row>
    <row r="7" spans="1:12" x14ac:dyDescent="0.2">
      <c r="A7" s="388" t="s">
        <v>1129</v>
      </c>
      <c r="B7" s="388" t="s">
        <v>1130</v>
      </c>
      <c r="C7" s="388" t="s">
        <v>1317</v>
      </c>
      <c r="E7" s="389">
        <v>47210</v>
      </c>
      <c r="G7" s="389" t="s">
        <v>1318</v>
      </c>
      <c r="H7" s="390" t="s">
        <v>1319</v>
      </c>
      <c r="I7" t="s">
        <v>1451</v>
      </c>
      <c r="J7" s="94">
        <f>E9</f>
        <v>107600</v>
      </c>
    </row>
    <row r="8" spans="1:12" x14ac:dyDescent="0.2">
      <c r="A8" s="388" t="s">
        <v>1129</v>
      </c>
      <c r="B8" s="388" t="s">
        <v>1130</v>
      </c>
      <c r="C8" s="388" t="s">
        <v>1320</v>
      </c>
      <c r="E8" s="389">
        <v>39590</v>
      </c>
      <c r="G8" s="389" t="s">
        <v>1321</v>
      </c>
      <c r="H8" s="390" t="s">
        <v>1322</v>
      </c>
      <c r="I8" t="s">
        <v>1257</v>
      </c>
      <c r="J8" s="94">
        <f>F9</f>
        <v>32800</v>
      </c>
    </row>
    <row r="9" spans="1:12" x14ac:dyDescent="0.2">
      <c r="A9" s="88" t="s">
        <v>306</v>
      </c>
      <c r="B9" s="88" t="s">
        <v>364</v>
      </c>
      <c r="C9" s="88" t="s">
        <v>308</v>
      </c>
      <c r="D9" s="89">
        <v>3880400</v>
      </c>
      <c r="E9" s="89">
        <v>107600</v>
      </c>
      <c r="F9" s="89">
        <v>32800</v>
      </c>
      <c r="G9" s="89">
        <v>3955200</v>
      </c>
      <c r="H9" s="90" t="s">
        <v>573</v>
      </c>
      <c r="I9" s="91"/>
      <c r="J9" s="91"/>
      <c r="K9" s="91"/>
      <c r="L9" s="91"/>
    </row>
    <row r="11" spans="1:12" x14ac:dyDescent="0.2">
      <c r="A11" s="388" t="s">
        <v>1129</v>
      </c>
      <c r="B11" s="388" t="s">
        <v>1130</v>
      </c>
      <c r="C11" s="388" t="s">
        <v>1197</v>
      </c>
      <c r="F11" s="389">
        <v>3001200</v>
      </c>
      <c r="G11" s="389" t="s">
        <v>1323</v>
      </c>
      <c r="H11" s="390" t="s">
        <v>1324</v>
      </c>
      <c r="I11" s="527" t="s">
        <v>410</v>
      </c>
      <c r="J11" s="528">
        <f>F12</f>
        <v>3001200</v>
      </c>
    </row>
    <row r="12" spans="1:12" x14ac:dyDescent="0.2">
      <c r="A12" s="88" t="s">
        <v>306</v>
      </c>
      <c r="B12" s="88" t="s">
        <v>309</v>
      </c>
      <c r="C12" s="88" t="s">
        <v>308</v>
      </c>
      <c r="D12" s="89">
        <v>3001200</v>
      </c>
      <c r="E12" s="89"/>
      <c r="F12" s="89">
        <v>3001200</v>
      </c>
      <c r="G12" s="89"/>
      <c r="H12" s="90" t="s">
        <v>653</v>
      </c>
      <c r="I12" s="91"/>
      <c r="J12" s="91"/>
      <c r="K12" s="91"/>
      <c r="L12" s="91"/>
    </row>
    <row r="14" spans="1:12" x14ac:dyDescent="0.2">
      <c r="A14" s="388" t="s">
        <v>1129</v>
      </c>
      <c r="B14" s="388" t="s">
        <v>1130</v>
      </c>
      <c r="C14" s="388" t="s">
        <v>1247</v>
      </c>
      <c r="E14" s="389">
        <v>14000</v>
      </c>
      <c r="G14" s="389" t="s">
        <v>1314</v>
      </c>
      <c r="H14" s="390" t="s">
        <v>1315</v>
      </c>
      <c r="I14" t="s">
        <v>1134</v>
      </c>
      <c r="J14" t="s">
        <v>1135</v>
      </c>
    </row>
    <row r="15" spans="1:12" x14ac:dyDescent="0.2">
      <c r="A15" s="388" t="s">
        <v>1129</v>
      </c>
      <c r="B15" s="388" t="s">
        <v>1130</v>
      </c>
      <c r="C15" s="388" t="s">
        <v>1176</v>
      </c>
      <c r="E15" s="389">
        <v>3500</v>
      </c>
      <c r="G15" s="389" t="s">
        <v>1314</v>
      </c>
      <c r="H15" s="390" t="s">
        <v>1316</v>
      </c>
      <c r="I15" t="s">
        <v>1451</v>
      </c>
      <c r="J15" s="94">
        <f>E18</f>
        <v>19000</v>
      </c>
    </row>
    <row r="16" spans="1:12" x14ac:dyDescent="0.2">
      <c r="A16" s="388" t="s">
        <v>1129</v>
      </c>
      <c r="B16" s="388" t="s">
        <v>1130</v>
      </c>
      <c r="C16" s="388" t="s">
        <v>1317</v>
      </c>
      <c r="E16" s="389">
        <v>1500</v>
      </c>
      <c r="G16" s="389" t="s">
        <v>1318</v>
      </c>
      <c r="H16" s="390" t="s">
        <v>1319</v>
      </c>
      <c r="I16" t="s">
        <v>1257</v>
      </c>
      <c r="J16">
        <v>0</v>
      </c>
    </row>
    <row r="17" spans="1:12" x14ac:dyDescent="0.2">
      <c r="A17" s="388" t="s">
        <v>1129</v>
      </c>
      <c r="B17" s="388" t="s">
        <v>1130</v>
      </c>
      <c r="C17" s="388" t="s">
        <v>1325</v>
      </c>
      <c r="F17" s="389">
        <v>2000000</v>
      </c>
      <c r="G17" s="389" t="s">
        <v>1326</v>
      </c>
      <c r="H17" s="390" t="s">
        <v>1327</v>
      </c>
      <c r="I17" s="527" t="s">
        <v>410</v>
      </c>
      <c r="J17" s="528">
        <f>F18</f>
        <v>2000000</v>
      </c>
    </row>
    <row r="18" spans="1:12" x14ac:dyDescent="0.2">
      <c r="A18" s="88" t="s">
        <v>306</v>
      </c>
      <c r="B18" s="88" t="s">
        <v>655</v>
      </c>
      <c r="C18" s="88" t="s">
        <v>308</v>
      </c>
      <c r="D18" s="89">
        <v>1981000</v>
      </c>
      <c r="E18" s="89">
        <v>19000</v>
      </c>
      <c r="F18" s="89">
        <v>2000000</v>
      </c>
      <c r="G18" s="89"/>
      <c r="H18" s="90" t="s">
        <v>656</v>
      </c>
      <c r="I18" s="91"/>
      <c r="J18" s="91"/>
      <c r="K18" s="91"/>
      <c r="L18" s="91"/>
    </row>
    <row r="20" spans="1:12" x14ac:dyDescent="0.2">
      <c r="A20" s="388" t="s">
        <v>1129</v>
      </c>
      <c r="B20" s="388" t="s">
        <v>1130</v>
      </c>
      <c r="C20" s="388" t="s">
        <v>1240</v>
      </c>
      <c r="E20" s="389">
        <v>3356</v>
      </c>
      <c r="G20" s="389" t="s">
        <v>1312</v>
      </c>
      <c r="H20" s="390" t="s">
        <v>1313</v>
      </c>
      <c r="I20" t="s">
        <v>1451</v>
      </c>
      <c r="J20" s="94">
        <f>E20</f>
        <v>3356</v>
      </c>
    </row>
    <row r="21" spans="1:12" x14ac:dyDescent="0.2">
      <c r="A21" s="388" t="s">
        <v>1129</v>
      </c>
      <c r="B21" s="388" t="s">
        <v>1130</v>
      </c>
      <c r="C21" s="388" t="s">
        <v>1176</v>
      </c>
      <c r="F21" s="389">
        <v>5156</v>
      </c>
      <c r="G21" s="389" t="s">
        <v>1314</v>
      </c>
      <c r="H21" s="390" t="s">
        <v>1316</v>
      </c>
      <c r="I21" t="s">
        <v>1257</v>
      </c>
      <c r="J21" s="94">
        <f>F24</f>
        <v>16964</v>
      </c>
    </row>
    <row r="22" spans="1:12" x14ac:dyDescent="0.2">
      <c r="A22" s="388" t="s">
        <v>1129</v>
      </c>
      <c r="B22" s="388" t="s">
        <v>1130</v>
      </c>
      <c r="C22" s="388" t="s">
        <v>1317</v>
      </c>
      <c r="F22" s="389">
        <v>5076</v>
      </c>
      <c r="G22" s="389" t="s">
        <v>1318</v>
      </c>
      <c r="H22" s="390" t="s">
        <v>1319</v>
      </c>
    </row>
    <row r="23" spans="1:12" x14ac:dyDescent="0.2">
      <c r="A23" s="388" t="s">
        <v>1129</v>
      </c>
      <c r="B23" s="388" t="s">
        <v>1130</v>
      </c>
      <c r="C23" s="388" t="s">
        <v>1320</v>
      </c>
      <c r="F23" s="389">
        <v>6732</v>
      </c>
      <c r="G23" s="389" t="s">
        <v>1321</v>
      </c>
      <c r="H23" s="390" t="s">
        <v>1322</v>
      </c>
    </row>
    <row r="24" spans="1:12" x14ac:dyDescent="0.2">
      <c r="A24" s="88" t="s">
        <v>306</v>
      </c>
      <c r="B24" s="88" t="s">
        <v>311</v>
      </c>
      <c r="C24" s="88" t="s">
        <v>308</v>
      </c>
      <c r="D24" s="89">
        <v>738720</v>
      </c>
      <c r="E24" s="89">
        <v>3356</v>
      </c>
      <c r="F24" s="89">
        <v>16964</v>
      </c>
      <c r="G24" s="89">
        <v>725112</v>
      </c>
      <c r="H24" s="90" t="s">
        <v>657</v>
      </c>
      <c r="I24" s="91"/>
      <c r="J24" s="91"/>
      <c r="K24" s="91"/>
      <c r="L24" s="91"/>
    </row>
    <row r="26" spans="1:12" x14ac:dyDescent="0.2">
      <c r="A26" s="388" t="s">
        <v>1129</v>
      </c>
      <c r="B26" s="388" t="s">
        <v>1130</v>
      </c>
      <c r="C26" s="388" t="s">
        <v>1163</v>
      </c>
      <c r="E26" s="389">
        <v>16135.2</v>
      </c>
      <c r="G26" s="389" t="s">
        <v>1312</v>
      </c>
      <c r="H26" s="390" t="s">
        <v>1328</v>
      </c>
      <c r="I26" t="s">
        <v>1134</v>
      </c>
      <c r="J26" t="s">
        <v>1135</v>
      </c>
    </row>
    <row r="27" spans="1:12" x14ac:dyDescent="0.2">
      <c r="A27" s="388" t="s">
        <v>1129</v>
      </c>
      <c r="B27" s="388" t="s">
        <v>1130</v>
      </c>
      <c r="C27" s="388" t="s">
        <v>1240</v>
      </c>
      <c r="E27" s="389">
        <v>13864.8</v>
      </c>
      <c r="G27" s="389" t="s">
        <v>1312</v>
      </c>
      <c r="H27" s="390" t="s">
        <v>1313</v>
      </c>
      <c r="I27" t="s">
        <v>1134</v>
      </c>
      <c r="J27" t="s">
        <v>1135</v>
      </c>
    </row>
    <row r="28" spans="1:12" x14ac:dyDescent="0.2">
      <c r="A28" s="388" t="s">
        <v>1129</v>
      </c>
      <c r="B28" s="388" t="s">
        <v>1130</v>
      </c>
      <c r="C28" s="388" t="s">
        <v>1244</v>
      </c>
      <c r="E28" s="389">
        <v>16135.2</v>
      </c>
      <c r="G28" s="389" t="s">
        <v>1314</v>
      </c>
      <c r="H28" s="390" t="s">
        <v>1329</v>
      </c>
      <c r="I28" t="s">
        <v>1134</v>
      </c>
      <c r="J28" t="s">
        <v>1135</v>
      </c>
    </row>
    <row r="29" spans="1:12" x14ac:dyDescent="0.2">
      <c r="A29" s="388" t="s">
        <v>1129</v>
      </c>
      <c r="B29" s="388" t="s">
        <v>1130</v>
      </c>
      <c r="C29" s="388" t="s">
        <v>1176</v>
      </c>
      <c r="E29" s="389">
        <v>3364.8</v>
      </c>
      <c r="G29" s="389" t="s">
        <v>1314</v>
      </c>
      <c r="H29" s="390" t="s">
        <v>1316</v>
      </c>
      <c r="I29" t="s">
        <v>1134</v>
      </c>
      <c r="J29" t="s">
        <v>1135</v>
      </c>
    </row>
    <row r="30" spans="1:12" x14ac:dyDescent="0.2">
      <c r="A30" s="388" t="s">
        <v>1129</v>
      </c>
      <c r="B30" s="388" t="s">
        <v>1130</v>
      </c>
      <c r="C30" s="388" t="s">
        <v>1330</v>
      </c>
      <c r="E30" s="389">
        <v>16135.2</v>
      </c>
      <c r="G30" s="389" t="s">
        <v>1318</v>
      </c>
      <c r="H30" s="390" t="s">
        <v>1331</v>
      </c>
      <c r="I30" t="s">
        <v>1134</v>
      </c>
      <c r="J30" t="s">
        <v>1135</v>
      </c>
    </row>
    <row r="31" spans="1:12" x14ac:dyDescent="0.2">
      <c r="A31" s="388" t="s">
        <v>1129</v>
      </c>
      <c r="B31" s="388" t="s">
        <v>1130</v>
      </c>
      <c r="C31" s="388" t="s">
        <v>1317</v>
      </c>
      <c r="F31" s="389">
        <v>13885.2</v>
      </c>
      <c r="G31" s="389" t="s">
        <v>1318</v>
      </c>
      <c r="H31" s="390" t="s">
        <v>1319</v>
      </c>
      <c r="I31" t="s">
        <v>1451</v>
      </c>
      <c r="J31" s="94">
        <f>E27+E29</f>
        <v>17229.599999999999</v>
      </c>
    </row>
    <row r="32" spans="1:12" x14ac:dyDescent="0.2">
      <c r="A32" s="388" t="s">
        <v>1129</v>
      </c>
      <c r="B32" s="388" t="s">
        <v>1130</v>
      </c>
      <c r="C32" s="388" t="s">
        <v>1332</v>
      </c>
      <c r="E32" s="389">
        <v>16135.2</v>
      </c>
      <c r="G32" s="389" t="s">
        <v>1321</v>
      </c>
      <c r="H32" s="390" t="s">
        <v>1333</v>
      </c>
      <c r="I32" t="s">
        <v>1257</v>
      </c>
      <c r="J32" s="94">
        <f>F34</f>
        <v>21020.400000000001</v>
      </c>
    </row>
    <row r="33" spans="1:12" x14ac:dyDescent="0.2">
      <c r="A33" s="388" t="s">
        <v>1129</v>
      </c>
      <c r="B33" s="388" t="s">
        <v>1130</v>
      </c>
      <c r="C33" s="388" t="s">
        <v>1320</v>
      </c>
      <c r="F33" s="389">
        <v>7135.2</v>
      </c>
      <c r="G33" s="389" t="s">
        <v>1321</v>
      </c>
      <c r="H33" s="390" t="s">
        <v>1322</v>
      </c>
      <c r="I33" s="503" t="s">
        <v>1452</v>
      </c>
      <c r="J33" s="502">
        <f>E32+E30+E28+E26</f>
        <v>64540.800000000003</v>
      </c>
    </row>
    <row r="34" spans="1:12" x14ac:dyDescent="0.2">
      <c r="A34" s="88" t="s">
        <v>306</v>
      </c>
      <c r="B34" s="88" t="s">
        <v>312</v>
      </c>
      <c r="C34" s="88" t="s">
        <v>308</v>
      </c>
      <c r="D34" s="89">
        <v>1432500</v>
      </c>
      <c r="E34" s="89">
        <v>81770.399999999994</v>
      </c>
      <c r="F34" s="89">
        <v>21020.400000000001</v>
      </c>
      <c r="G34" s="89">
        <v>1493250</v>
      </c>
      <c r="H34" s="90" t="s">
        <v>658</v>
      </c>
      <c r="I34" s="91"/>
      <c r="J34" s="91"/>
      <c r="K34" s="91"/>
      <c r="L34" s="91"/>
    </row>
    <row r="36" spans="1:12" x14ac:dyDescent="0.2">
      <c r="A36" s="388" t="s">
        <v>1129</v>
      </c>
      <c r="B36" s="388" t="s">
        <v>1130</v>
      </c>
      <c r="C36" s="388" t="s">
        <v>1163</v>
      </c>
      <c r="E36" s="389">
        <v>38845.800000000003</v>
      </c>
      <c r="G36" s="389" t="s">
        <v>1312</v>
      </c>
      <c r="H36" s="390" t="s">
        <v>1328</v>
      </c>
      <c r="I36" t="s">
        <v>1134</v>
      </c>
      <c r="J36" t="s">
        <v>1135</v>
      </c>
    </row>
    <row r="37" spans="1:12" x14ac:dyDescent="0.2">
      <c r="A37" s="388" t="s">
        <v>1129</v>
      </c>
      <c r="B37" s="388" t="s">
        <v>1130</v>
      </c>
      <c r="C37" s="388" t="s">
        <v>1240</v>
      </c>
      <c r="E37" s="389">
        <v>15454.2</v>
      </c>
      <c r="G37" s="389" t="s">
        <v>1312</v>
      </c>
      <c r="H37" s="390" t="s">
        <v>1313</v>
      </c>
      <c r="I37" t="s">
        <v>1451</v>
      </c>
      <c r="J37" s="94">
        <f>E37+E39</f>
        <v>26408.400000000001</v>
      </c>
    </row>
    <row r="38" spans="1:12" x14ac:dyDescent="0.2">
      <c r="A38" s="388" t="s">
        <v>1129</v>
      </c>
      <c r="B38" s="388" t="s">
        <v>1130</v>
      </c>
      <c r="C38" s="388" t="s">
        <v>1244</v>
      </c>
      <c r="E38" s="389">
        <v>38845.800000000003</v>
      </c>
      <c r="G38" s="389" t="s">
        <v>1314</v>
      </c>
      <c r="H38" s="390" t="s">
        <v>1329</v>
      </c>
      <c r="I38" t="s">
        <v>1257</v>
      </c>
      <c r="J38">
        <v>0</v>
      </c>
    </row>
    <row r="39" spans="1:12" x14ac:dyDescent="0.2">
      <c r="A39" s="388" t="s">
        <v>1129</v>
      </c>
      <c r="B39" s="388" t="s">
        <v>1130</v>
      </c>
      <c r="C39" s="388" t="s">
        <v>1176</v>
      </c>
      <c r="E39" s="389">
        <v>10954.2</v>
      </c>
      <c r="G39" s="389" t="s">
        <v>1314</v>
      </c>
      <c r="H39" s="390" t="s">
        <v>1316</v>
      </c>
      <c r="I39" s="503" t="s">
        <v>1452</v>
      </c>
      <c r="J39" s="502">
        <f>E36+E38</f>
        <v>77691.600000000006</v>
      </c>
    </row>
    <row r="40" spans="1:12" x14ac:dyDescent="0.2">
      <c r="A40" s="388" t="s">
        <v>1129</v>
      </c>
      <c r="B40" s="388" t="s">
        <v>1130</v>
      </c>
      <c r="C40" s="388" t="s">
        <v>1203</v>
      </c>
      <c r="F40" s="389">
        <v>3014700</v>
      </c>
      <c r="G40" s="389" t="s">
        <v>1334</v>
      </c>
      <c r="H40" s="390" t="s">
        <v>1335</v>
      </c>
      <c r="I40" s="527" t="s">
        <v>410</v>
      </c>
      <c r="J40" s="528">
        <f>F41</f>
        <v>3014700</v>
      </c>
    </row>
    <row r="41" spans="1:12" x14ac:dyDescent="0.2">
      <c r="A41" s="88" t="s">
        <v>306</v>
      </c>
      <c r="B41" s="88" t="s">
        <v>313</v>
      </c>
      <c r="C41" s="88" t="s">
        <v>308</v>
      </c>
      <c r="D41" s="89">
        <v>2910600</v>
      </c>
      <c r="E41" s="89">
        <v>104100</v>
      </c>
      <c r="F41" s="89">
        <v>3014700</v>
      </c>
      <c r="G41" s="89"/>
      <c r="H41" s="90" t="s">
        <v>659</v>
      </c>
      <c r="I41" s="91"/>
      <c r="J41" s="91"/>
      <c r="K41" s="91"/>
      <c r="L41" s="91"/>
    </row>
    <row r="43" spans="1:12" x14ac:dyDescent="0.2">
      <c r="A43" s="388" t="s">
        <v>1129</v>
      </c>
      <c r="B43" s="388" t="s">
        <v>1130</v>
      </c>
      <c r="C43" s="388" t="s">
        <v>1240</v>
      </c>
      <c r="E43" s="389">
        <v>47283.29</v>
      </c>
      <c r="G43" s="389" t="s">
        <v>1312</v>
      </c>
      <c r="H43" s="390" t="s">
        <v>1313</v>
      </c>
      <c r="I43" t="s">
        <v>1134</v>
      </c>
      <c r="J43" t="s">
        <v>1135</v>
      </c>
    </row>
    <row r="44" spans="1:12" x14ac:dyDescent="0.2">
      <c r="A44" s="388" t="s">
        <v>1129</v>
      </c>
      <c r="B44" s="388" t="s">
        <v>1130</v>
      </c>
      <c r="C44" s="388" t="s">
        <v>1176</v>
      </c>
      <c r="E44" s="389">
        <v>27966.71</v>
      </c>
      <c r="G44" s="389" t="s">
        <v>1314</v>
      </c>
      <c r="H44" s="390" t="s">
        <v>1316</v>
      </c>
      <c r="I44" t="s">
        <v>1451</v>
      </c>
      <c r="J44" s="94">
        <f>E47</f>
        <v>149500</v>
      </c>
    </row>
    <row r="45" spans="1:12" x14ac:dyDescent="0.2">
      <c r="A45" s="388" t="s">
        <v>1129</v>
      </c>
      <c r="B45" s="388" t="s">
        <v>1130</v>
      </c>
      <c r="C45" s="388" t="s">
        <v>1317</v>
      </c>
      <c r="E45" s="389">
        <v>74250</v>
      </c>
      <c r="G45" s="389" t="s">
        <v>1318</v>
      </c>
      <c r="H45" s="390" t="s">
        <v>1319</v>
      </c>
      <c r="I45" t="s">
        <v>1257</v>
      </c>
      <c r="J45" s="94">
        <f>F46</f>
        <v>108000</v>
      </c>
    </row>
    <row r="46" spans="1:12" x14ac:dyDescent="0.2">
      <c r="A46" s="388" t="s">
        <v>1129</v>
      </c>
      <c r="B46" s="388" t="s">
        <v>1130</v>
      </c>
      <c r="C46" s="388" t="s">
        <v>1320</v>
      </c>
      <c r="F46" s="389">
        <v>108000</v>
      </c>
      <c r="G46" s="389" t="s">
        <v>1321</v>
      </c>
      <c r="H46" s="390" t="s">
        <v>1322</v>
      </c>
      <c r="I46" t="s">
        <v>1134</v>
      </c>
      <c r="J46" t="s">
        <v>1135</v>
      </c>
    </row>
    <row r="47" spans="1:12" x14ac:dyDescent="0.2">
      <c r="A47" s="88" t="s">
        <v>306</v>
      </c>
      <c r="B47" s="88" t="s">
        <v>314</v>
      </c>
      <c r="C47" s="88" t="s">
        <v>308</v>
      </c>
      <c r="D47" s="89">
        <v>5133750</v>
      </c>
      <c r="E47" s="89">
        <v>149500</v>
      </c>
      <c r="F47" s="89">
        <v>108000</v>
      </c>
      <c r="G47" s="89">
        <v>5175250</v>
      </c>
      <c r="H47" s="90" t="s">
        <v>660</v>
      </c>
      <c r="I47" s="91"/>
      <c r="J47" s="91"/>
      <c r="K47" s="91"/>
      <c r="L47" s="91"/>
    </row>
    <row r="49" spans="1:10" x14ac:dyDescent="0.2">
      <c r="A49" s="388" t="s">
        <v>1129</v>
      </c>
      <c r="B49" s="388" t="s">
        <v>1130</v>
      </c>
      <c r="C49" s="388" t="s">
        <v>1187</v>
      </c>
      <c r="E49" s="389">
        <v>8025.56</v>
      </c>
      <c r="G49" s="389" t="s">
        <v>1336</v>
      </c>
      <c r="H49" s="390" t="s">
        <v>1337</v>
      </c>
      <c r="I49" s="530" t="s">
        <v>1453</v>
      </c>
      <c r="J49" s="533">
        <f>E66</f>
        <v>81272.22</v>
      </c>
    </row>
    <row r="50" spans="1:10" x14ac:dyDescent="0.2">
      <c r="A50" s="388" t="s">
        <v>1129</v>
      </c>
      <c r="B50" s="388" t="s">
        <v>1130</v>
      </c>
      <c r="C50" s="388" t="s">
        <v>1131</v>
      </c>
      <c r="E50" s="389">
        <v>7248.89</v>
      </c>
      <c r="G50" s="389" t="s">
        <v>1338</v>
      </c>
      <c r="H50" s="390" t="s">
        <v>1339</v>
      </c>
      <c r="I50" s="507" t="s">
        <v>1258</v>
      </c>
      <c r="J50" s="506">
        <f>F66</f>
        <v>84933.33</v>
      </c>
    </row>
    <row r="51" spans="1:10" x14ac:dyDescent="0.2">
      <c r="A51" s="388" t="s">
        <v>1129</v>
      </c>
      <c r="B51" s="388" t="s">
        <v>1130</v>
      </c>
      <c r="C51" s="388" t="s">
        <v>1225</v>
      </c>
      <c r="E51" s="389">
        <v>8025.56</v>
      </c>
      <c r="G51" s="389" t="s">
        <v>1312</v>
      </c>
      <c r="H51" s="390" t="s">
        <v>1340</v>
      </c>
      <c r="I51" t="s">
        <v>1134</v>
      </c>
      <c r="J51" t="s">
        <v>1135</v>
      </c>
    </row>
    <row r="52" spans="1:10" x14ac:dyDescent="0.2">
      <c r="A52" s="388" t="s">
        <v>1129</v>
      </c>
      <c r="B52" s="388" t="s">
        <v>1130</v>
      </c>
      <c r="C52" s="388" t="s">
        <v>1163</v>
      </c>
      <c r="E52" s="389">
        <v>-0.01</v>
      </c>
      <c r="G52" s="389" t="s">
        <v>1312</v>
      </c>
      <c r="H52" s="390" t="s">
        <v>1341</v>
      </c>
      <c r="I52" t="s">
        <v>1134</v>
      </c>
      <c r="J52" t="s">
        <v>1135</v>
      </c>
    </row>
    <row r="53" spans="1:10" x14ac:dyDescent="0.2">
      <c r="A53" s="388" t="s">
        <v>1129</v>
      </c>
      <c r="B53" s="388" t="s">
        <v>1130</v>
      </c>
      <c r="C53" s="388" t="s">
        <v>1229</v>
      </c>
      <c r="E53" s="389">
        <v>7766.67</v>
      </c>
      <c r="G53" s="389" t="s">
        <v>1342</v>
      </c>
      <c r="H53" s="390" t="s">
        <v>1343</v>
      </c>
      <c r="I53" t="s">
        <v>1134</v>
      </c>
      <c r="J53" t="s">
        <v>1135</v>
      </c>
    </row>
    <row r="54" spans="1:10" x14ac:dyDescent="0.2">
      <c r="A54" s="388" t="s">
        <v>1129</v>
      </c>
      <c r="B54" s="388" t="s">
        <v>1130</v>
      </c>
      <c r="C54" s="388" t="s">
        <v>1171</v>
      </c>
      <c r="E54" s="389">
        <v>6441.11</v>
      </c>
      <c r="G54" s="389" t="s">
        <v>1344</v>
      </c>
      <c r="H54" s="390" t="s">
        <v>1345</v>
      </c>
      <c r="I54" t="s">
        <v>1134</v>
      </c>
      <c r="J54" t="s">
        <v>1135</v>
      </c>
    </row>
    <row r="55" spans="1:10" x14ac:dyDescent="0.2">
      <c r="A55" s="388" t="s">
        <v>1129</v>
      </c>
      <c r="B55" s="388" t="s">
        <v>1130</v>
      </c>
      <c r="C55" s="388" t="s">
        <v>1174</v>
      </c>
      <c r="E55" s="389">
        <v>6233.33</v>
      </c>
      <c r="G55" s="389" t="s">
        <v>1314</v>
      </c>
      <c r="H55" s="390" t="s">
        <v>1346</v>
      </c>
      <c r="I55" t="s">
        <v>1134</v>
      </c>
      <c r="J55" t="s">
        <v>1135</v>
      </c>
    </row>
    <row r="56" spans="1:10" x14ac:dyDescent="0.2">
      <c r="A56" s="388" t="s">
        <v>1129</v>
      </c>
      <c r="B56" s="388" t="s">
        <v>1130</v>
      </c>
      <c r="C56" s="388" t="s">
        <v>1139</v>
      </c>
      <c r="F56" s="389">
        <v>47117.78</v>
      </c>
      <c r="G56" s="389" t="s">
        <v>1342</v>
      </c>
      <c r="H56" s="390" t="s">
        <v>1162</v>
      </c>
      <c r="I56" t="s">
        <v>1134</v>
      </c>
      <c r="J56" t="s">
        <v>1135</v>
      </c>
    </row>
    <row r="57" spans="1:10" x14ac:dyDescent="0.2">
      <c r="A57" s="388" t="s">
        <v>1129</v>
      </c>
      <c r="B57" s="388" t="s">
        <v>1130</v>
      </c>
      <c r="C57" s="388" t="s">
        <v>1248</v>
      </c>
      <c r="E57" s="389">
        <v>6441.11</v>
      </c>
      <c r="G57" s="389" t="s">
        <v>1347</v>
      </c>
      <c r="H57" s="390" t="s">
        <v>1348</v>
      </c>
      <c r="I57" t="s">
        <v>1134</v>
      </c>
      <c r="J57" t="s">
        <v>1135</v>
      </c>
    </row>
    <row r="58" spans="1:10" x14ac:dyDescent="0.2">
      <c r="A58" s="388" t="s">
        <v>1129</v>
      </c>
      <c r="B58" s="388" t="s">
        <v>1130</v>
      </c>
      <c r="C58" s="388" t="s">
        <v>1249</v>
      </c>
      <c r="E58" s="389">
        <v>6441.11</v>
      </c>
      <c r="G58" s="389" t="s">
        <v>1349</v>
      </c>
      <c r="H58" s="390" t="s">
        <v>1350</v>
      </c>
      <c r="I58" t="s">
        <v>1134</v>
      </c>
      <c r="J58" t="s">
        <v>1135</v>
      </c>
    </row>
    <row r="59" spans="1:10" x14ac:dyDescent="0.2">
      <c r="A59" s="388" t="s">
        <v>1129</v>
      </c>
      <c r="B59" s="388" t="s">
        <v>1130</v>
      </c>
      <c r="C59" s="388" t="s">
        <v>1351</v>
      </c>
      <c r="E59" s="389">
        <v>6223.33</v>
      </c>
      <c r="G59" s="389" t="s">
        <v>1318</v>
      </c>
      <c r="H59" s="390" t="s">
        <v>1352</v>
      </c>
      <c r="I59" t="s">
        <v>1134</v>
      </c>
      <c r="J59" t="s">
        <v>1135</v>
      </c>
    </row>
    <row r="60" spans="1:10" x14ac:dyDescent="0.2">
      <c r="A60" s="388" t="s">
        <v>1129</v>
      </c>
      <c r="B60" s="388" t="s">
        <v>1130</v>
      </c>
      <c r="C60" s="388" t="s">
        <v>1330</v>
      </c>
      <c r="E60" s="389">
        <v>0.01</v>
      </c>
      <c r="G60" s="389" t="s">
        <v>1318</v>
      </c>
      <c r="H60" s="390" t="s">
        <v>1353</v>
      </c>
      <c r="I60" t="s">
        <v>1134</v>
      </c>
      <c r="J60" t="s">
        <v>1135</v>
      </c>
    </row>
    <row r="61" spans="1:10" x14ac:dyDescent="0.2">
      <c r="A61" s="388" t="s">
        <v>1129</v>
      </c>
      <c r="B61" s="388" t="s">
        <v>1130</v>
      </c>
      <c r="C61" s="388" t="s">
        <v>1325</v>
      </c>
      <c r="E61" s="389">
        <v>6035.55</v>
      </c>
      <c r="G61" s="389" t="s">
        <v>1326</v>
      </c>
      <c r="H61" s="390" t="s">
        <v>1354</v>
      </c>
      <c r="I61" t="s">
        <v>1134</v>
      </c>
      <c r="J61" t="s">
        <v>1135</v>
      </c>
    </row>
    <row r="62" spans="1:10" x14ac:dyDescent="0.2">
      <c r="A62" s="388" t="s">
        <v>1129</v>
      </c>
      <c r="B62" s="388" t="s">
        <v>1130</v>
      </c>
      <c r="C62" s="388" t="s">
        <v>1325</v>
      </c>
      <c r="F62" s="389">
        <v>37815.550000000003</v>
      </c>
      <c r="G62" s="389" t="s">
        <v>1326</v>
      </c>
      <c r="H62" s="390" t="s">
        <v>1355</v>
      </c>
      <c r="I62" t="s">
        <v>1134</v>
      </c>
      <c r="J62" t="s">
        <v>1135</v>
      </c>
    </row>
    <row r="63" spans="1:10" x14ac:dyDescent="0.2">
      <c r="A63" s="388" t="s">
        <v>1129</v>
      </c>
      <c r="B63" s="388" t="s">
        <v>1130</v>
      </c>
      <c r="C63" s="388" t="s">
        <v>1356</v>
      </c>
      <c r="E63" s="389">
        <v>393.33</v>
      </c>
      <c r="G63" s="389" t="s">
        <v>1326</v>
      </c>
      <c r="H63" s="390" t="s">
        <v>1357</v>
      </c>
      <c r="I63" t="s">
        <v>1134</v>
      </c>
      <c r="J63" t="s">
        <v>1135</v>
      </c>
    </row>
    <row r="64" spans="1:10" x14ac:dyDescent="0.2">
      <c r="A64" s="388" t="s">
        <v>1129</v>
      </c>
      <c r="B64" s="388" t="s">
        <v>1130</v>
      </c>
      <c r="C64" s="388" t="s">
        <v>1358</v>
      </c>
      <c r="E64" s="389">
        <v>5900</v>
      </c>
      <c r="G64" s="389" t="s">
        <v>1359</v>
      </c>
      <c r="H64" s="390" t="s">
        <v>1360</v>
      </c>
      <c r="I64" t="s">
        <v>1134</v>
      </c>
      <c r="J64" t="s">
        <v>1135</v>
      </c>
    </row>
    <row r="65" spans="1:12" x14ac:dyDescent="0.2">
      <c r="A65" s="388" t="s">
        <v>1129</v>
      </c>
      <c r="B65" s="388" t="s">
        <v>1130</v>
      </c>
      <c r="C65" s="388" t="s">
        <v>1361</v>
      </c>
      <c r="E65" s="389">
        <v>6096.67</v>
      </c>
      <c r="G65" s="389" t="s">
        <v>1321</v>
      </c>
      <c r="H65" s="390" t="s">
        <v>1362</v>
      </c>
      <c r="I65" t="s">
        <v>1134</v>
      </c>
      <c r="J65" t="s">
        <v>1135</v>
      </c>
    </row>
    <row r="66" spans="1:12" x14ac:dyDescent="0.2">
      <c r="A66" s="88" t="s">
        <v>306</v>
      </c>
      <c r="B66" s="88" t="s">
        <v>349</v>
      </c>
      <c r="C66" s="88" t="s">
        <v>308</v>
      </c>
      <c r="D66" s="89">
        <v>16051.11</v>
      </c>
      <c r="E66" s="89">
        <v>81272.22</v>
      </c>
      <c r="F66" s="89">
        <v>84933.33</v>
      </c>
      <c r="G66" s="89">
        <v>12390</v>
      </c>
      <c r="H66" s="90" t="s">
        <v>574</v>
      </c>
      <c r="I66" s="91"/>
      <c r="J66" s="91"/>
      <c r="K66" s="91"/>
      <c r="L66" s="91"/>
    </row>
    <row r="68" spans="1:12" x14ac:dyDescent="0.2">
      <c r="A68" s="388" t="s">
        <v>1129</v>
      </c>
      <c r="B68" s="388" t="s">
        <v>1130</v>
      </c>
      <c r="C68" s="388" t="s">
        <v>1187</v>
      </c>
      <c r="E68" s="389">
        <v>8499.17</v>
      </c>
      <c r="G68" s="389" t="s">
        <v>1336</v>
      </c>
      <c r="H68" s="390" t="s">
        <v>1337</v>
      </c>
      <c r="I68" s="530" t="s">
        <v>1453</v>
      </c>
      <c r="J68" s="533">
        <f>E70</f>
        <v>8499.17</v>
      </c>
    </row>
    <row r="69" spans="1:12" x14ac:dyDescent="0.2">
      <c r="A69" s="388" t="s">
        <v>1129</v>
      </c>
      <c r="B69" s="388" t="s">
        <v>1130</v>
      </c>
      <c r="C69" s="388" t="s">
        <v>1197</v>
      </c>
      <c r="F69" s="389">
        <v>93765</v>
      </c>
      <c r="G69" s="389" t="s">
        <v>1323</v>
      </c>
      <c r="H69" s="390" t="s">
        <v>1363</v>
      </c>
      <c r="I69" s="507" t="s">
        <v>1258</v>
      </c>
      <c r="J69" s="507">
        <v>0</v>
      </c>
    </row>
    <row r="70" spans="1:12" x14ac:dyDescent="0.2">
      <c r="A70" s="88" t="s">
        <v>306</v>
      </c>
      <c r="B70" s="88" t="s">
        <v>320</v>
      </c>
      <c r="C70" s="88" t="s">
        <v>308</v>
      </c>
      <c r="D70" s="89">
        <v>85265.83</v>
      </c>
      <c r="E70" s="89">
        <v>8499.17</v>
      </c>
      <c r="F70" s="89">
        <v>93765</v>
      </c>
      <c r="G70" s="89"/>
      <c r="H70" s="90" t="s">
        <v>661</v>
      </c>
      <c r="I70" s="527" t="s">
        <v>410</v>
      </c>
      <c r="J70" s="528">
        <f>F70</f>
        <v>93765</v>
      </c>
      <c r="K70" s="91"/>
      <c r="L70" s="91"/>
    </row>
    <row r="72" spans="1:12" x14ac:dyDescent="0.2">
      <c r="A72" s="388" t="s">
        <v>1129</v>
      </c>
      <c r="B72" s="388" t="s">
        <v>1130</v>
      </c>
      <c r="C72" s="388" t="s">
        <v>1187</v>
      </c>
      <c r="E72" s="389">
        <v>4012.78</v>
      </c>
      <c r="G72" s="389" t="s">
        <v>1336</v>
      </c>
      <c r="H72" s="390" t="s">
        <v>1337</v>
      </c>
      <c r="I72" t="s">
        <v>1134</v>
      </c>
      <c r="J72" t="s">
        <v>1135</v>
      </c>
    </row>
    <row r="73" spans="1:12" x14ac:dyDescent="0.2">
      <c r="A73" s="388" t="s">
        <v>1129</v>
      </c>
      <c r="B73" s="388" t="s">
        <v>1130</v>
      </c>
      <c r="C73" s="388" t="s">
        <v>1131</v>
      </c>
      <c r="E73" s="389">
        <v>3624.44</v>
      </c>
      <c r="G73" s="389" t="s">
        <v>1338</v>
      </c>
      <c r="H73" s="390" t="s">
        <v>1339</v>
      </c>
      <c r="I73" t="s">
        <v>1134</v>
      </c>
      <c r="J73" t="s">
        <v>1135</v>
      </c>
    </row>
    <row r="74" spans="1:12" x14ac:dyDescent="0.2">
      <c r="A74" s="388" t="s">
        <v>1129</v>
      </c>
      <c r="B74" s="388" t="s">
        <v>1130</v>
      </c>
      <c r="C74" s="388" t="s">
        <v>1225</v>
      </c>
      <c r="E74" s="389">
        <v>4012.78</v>
      </c>
      <c r="G74" s="389" t="s">
        <v>1312</v>
      </c>
      <c r="H74" s="390" t="s">
        <v>1340</v>
      </c>
      <c r="I74" t="s">
        <v>1134</v>
      </c>
      <c r="J74" t="s">
        <v>1135</v>
      </c>
    </row>
    <row r="75" spans="1:12" x14ac:dyDescent="0.2">
      <c r="A75" s="388" t="s">
        <v>1129</v>
      </c>
      <c r="B75" s="388" t="s">
        <v>1130</v>
      </c>
      <c r="C75" s="388" t="s">
        <v>1229</v>
      </c>
      <c r="E75" s="389">
        <v>776.66</v>
      </c>
      <c r="G75" s="389" t="s">
        <v>1342</v>
      </c>
      <c r="H75" s="390" t="s">
        <v>1364</v>
      </c>
      <c r="I75" t="s">
        <v>1134</v>
      </c>
      <c r="J75" t="s">
        <v>1135</v>
      </c>
    </row>
    <row r="76" spans="1:12" x14ac:dyDescent="0.2">
      <c r="A76" s="388" t="s">
        <v>1129</v>
      </c>
      <c r="B76" s="388" t="s">
        <v>1130</v>
      </c>
      <c r="C76" s="388" t="s">
        <v>1136</v>
      </c>
      <c r="E76" s="389">
        <v>2493.33</v>
      </c>
      <c r="G76" s="389" t="s">
        <v>1342</v>
      </c>
      <c r="H76" s="390" t="s">
        <v>1365</v>
      </c>
      <c r="I76" t="s">
        <v>1134</v>
      </c>
      <c r="J76" t="s">
        <v>1135</v>
      </c>
    </row>
    <row r="77" spans="1:12" x14ac:dyDescent="0.2">
      <c r="A77" s="388" t="s">
        <v>1129</v>
      </c>
      <c r="B77" s="388" t="s">
        <v>1130</v>
      </c>
      <c r="C77" s="388" t="s">
        <v>1171</v>
      </c>
      <c r="E77" s="389">
        <v>3220.56</v>
      </c>
      <c r="G77" s="389" t="s">
        <v>1344</v>
      </c>
      <c r="H77" s="390" t="s">
        <v>1345</v>
      </c>
      <c r="I77" t="s">
        <v>1134</v>
      </c>
      <c r="J77" t="s">
        <v>1135</v>
      </c>
    </row>
    <row r="78" spans="1:12" x14ac:dyDescent="0.2">
      <c r="A78" s="388" t="s">
        <v>1129</v>
      </c>
      <c r="B78" s="388" t="s">
        <v>1130</v>
      </c>
      <c r="C78" s="388" t="s">
        <v>1174</v>
      </c>
      <c r="E78" s="389">
        <v>3116.67</v>
      </c>
      <c r="G78" s="389" t="s">
        <v>1314</v>
      </c>
      <c r="H78" s="390" t="s">
        <v>1346</v>
      </c>
      <c r="I78" t="s">
        <v>1134</v>
      </c>
      <c r="J78" t="s">
        <v>1135</v>
      </c>
    </row>
    <row r="79" spans="1:12" x14ac:dyDescent="0.2">
      <c r="A79" s="388" t="s">
        <v>1129</v>
      </c>
      <c r="B79" s="388" t="s">
        <v>1130</v>
      </c>
      <c r="C79" s="388" t="s">
        <v>1139</v>
      </c>
      <c r="F79" s="389">
        <v>23688.33</v>
      </c>
      <c r="G79" s="389" t="s">
        <v>1342</v>
      </c>
      <c r="H79" s="390" t="s">
        <v>1195</v>
      </c>
      <c r="I79" t="s">
        <v>1134</v>
      </c>
      <c r="J79" t="s">
        <v>1135</v>
      </c>
    </row>
    <row r="80" spans="1:12" x14ac:dyDescent="0.2">
      <c r="A80" s="388" t="s">
        <v>1129</v>
      </c>
      <c r="B80" s="388" t="s">
        <v>1130</v>
      </c>
      <c r="C80" s="388" t="s">
        <v>1248</v>
      </c>
      <c r="E80" s="389">
        <v>3220.56</v>
      </c>
      <c r="G80" s="389" t="s">
        <v>1347</v>
      </c>
      <c r="H80" s="390" t="s">
        <v>1348</v>
      </c>
      <c r="I80" t="s">
        <v>1134</v>
      </c>
      <c r="J80" t="s">
        <v>1135</v>
      </c>
    </row>
    <row r="81" spans="1:12" x14ac:dyDescent="0.2">
      <c r="A81" s="388" t="s">
        <v>1129</v>
      </c>
      <c r="B81" s="388" t="s">
        <v>1130</v>
      </c>
      <c r="C81" s="388" t="s">
        <v>1249</v>
      </c>
      <c r="E81" s="389">
        <v>3220.56</v>
      </c>
      <c r="G81" s="389" t="s">
        <v>1349</v>
      </c>
      <c r="H81" s="390" t="s">
        <v>1350</v>
      </c>
      <c r="I81" t="s">
        <v>1134</v>
      </c>
      <c r="J81" t="s">
        <v>1135</v>
      </c>
    </row>
    <row r="82" spans="1:12" x14ac:dyDescent="0.2">
      <c r="A82" s="388" t="s">
        <v>1129</v>
      </c>
      <c r="B82" s="388" t="s">
        <v>1130</v>
      </c>
      <c r="C82" s="388" t="s">
        <v>1351</v>
      </c>
      <c r="E82" s="389">
        <v>3116.67</v>
      </c>
      <c r="G82" s="389" t="s">
        <v>1318</v>
      </c>
      <c r="H82" s="390" t="s">
        <v>1352</v>
      </c>
      <c r="I82" s="530" t="s">
        <v>1453</v>
      </c>
      <c r="J82" s="533">
        <f>E86</f>
        <v>31230.55</v>
      </c>
    </row>
    <row r="83" spans="1:12" x14ac:dyDescent="0.2">
      <c r="A83" s="388" t="s">
        <v>1129</v>
      </c>
      <c r="B83" s="388" t="s">
        <v>1130</v>
      </c>
      <c r="C83" s="388" t="s">
        <v>1330</v>
      </c>
      <c r="E83" s="389">
        <v>-0.02</v>
      </c>
      <c r="G83" s="389" t="s">
        <v>1318</v>
      </c>
      <c r="H83" s="390" t="s">
        <v>1353</v>
      </c>
      <c r="I83" s="507" t="s">
        <v>1258</v>
      </c>
      <c r="J83" s="506">
        <f>F79</f>
        <v>23688.33</v>
      </c>
    </row>
    <row r="84" spans="1:12" x14ac:dyDescent="0.2">
      <c r="A84" s="388" t="s">
        <v>1129</v>
      </c>
      <c r="B84" s="388" t="s">
        <v>1130</v>
      </c>
      <c r="C84" s="388" t="s">
        <v>1325</v>
      </c>
      <c r="E84" s="389">
        <v>415.56</v>
      </c>
      <c r="G84" s="389" t="s">
        <v>1326</v>
      </c>
      <c r="H84" s="390" t="s">
        <v>1366</v>
      </c>
      <c r="I84" s="527" t="s">
        <v>410</v>
      </c>
      <c r="J84" s="528">
        <f>F85</f>
        <v>18803.89</v>
      </c>
    </row>
    <row r="85" spans="1:12" x14ac:dyDescent="0.2">
      <c r="A85" s="388" t="s">
        <v>1129</v>
      </c>
      <c r="B85" s="388" t="s">
        <v>1130</v>
      </c>
      <c r="C85" s="388" t="s">
        <v>1325</v>
      </c>
      <c r="F85" s="389">
        <v>18803.89</v>
      </c>
      <c r="G85" s="389" t="s">
        <v>1326</v>
      </c>
      <c r="H85" s="390" t="s">
        <v>1367</v>
      </c>
      <c r="I85" t="s">
        <v>1134</v>
      </c>
      <c r="J85" t="s">
        <v>1135</v>
      </c>
    </row>
    <row r="86" spans="1:12" x14ac:dyDescent="0.2">
      <c r="A86" s="88" t="s">
        <v>306</v>
      </c>
      <c r="B86" s="88" t="s">
        <v>351</v>
      </c>
      <c r="C86" s="88" t="s">
        <v>308</v>
      </c>
      <c r="D86" s="89">
        <v>11261.67</v>
      </c>
      <c r="E86" s="89">
        <v>31230.55</v>
      </c>
      <c r="F86" s="89">
        <v>42492.22</v>
      </c>
      <c r="G86" s="89"/>
      <c r="H86" s="90" t="s">
        <v>663</v>
      </c>
      <c r="I86" s="91"/>
      <c r="J86" s="91"/>
      <c r="K86" s="91"/>
      <c r="L86" s="91"/>
    </row>
    <row r="88" spans="1:12" x14ac:dyDescent="0.2">
      <c r="A88" s="388" t="s">
        <v>1129</v>
      </c>
      <c r="B88" s="388" t="s">
        <v>1130</v>
      </c>
      <c r="C88" s="388" t="s">
        <v>1187</v>
      </c>
      <c r="E88" s="389">
        <v>2460</v>
      </c>
      <c r="G88" s="389" t="s">
        <v>1336</v>
      </c>
      <c r="H88" s="390" t="s">
        <v>1337</v>
      </c>
      <c r="I88" t="s">
        <v>1134</v>
      </c>
      <c r="J88" t="s">
        <v>1135</v>
      </c>
    </row>
    <row r="89" spans="1:12" x14ac:dyDescent="0.2">
      <c r="A89" s="388" t="s">
        <v>1129</v>
      </c>
      <c r="B89" s="388" t="s">
        <v>1130</v>
      </c>
      <c r="C89" s="388" t="s">
        <v>1131</v>
      </c>
      <c r="E89" s="389">
        <v>2296</v>
      </c>
      <c r="G89" s="389" t="s">
        <v>1338</v>
      </c>
      <c r="H89" s="390" t="s">
        <v>1339</v>
      </c>
      <c r="I89" t="s">
        <v>1134</v>
      </c>
      <c r="J89" t="s">
        <v>1135</v>
      </c>
    </row>
    <row r="90" spans="1:12" x14ac:dyDescent="0.2">
      <c r="A90" s="388" t="s">
        <v>1129</v>
      </c>
      <c r="B90" s="388" t="s">
        <v>1130</v>
      </c>
      <c r="C90" s="388" t="s">
        <v>1209</v>
      </c>
      <c r="E90" s="389">
        <v>2580</v>
      </c>
      <c r="G90" s="389" t="s">
        <v>1312</v>
      </c>
      <c r="H90" s="390" t="s">
        <v>1340</v>
      </c>
      <c r="I90" t="s">
        <v>1134</v>
      </c>
      <c r="J90" t="s">
        <v>1135</v>
      </c>
    </row>
    <row r="91" spans="1:12" x14ac:dyDescent="0.2">
      <c r="A91" s="388" t="s">
        <v>1129</v>
      </c>
      <c r="B91" s="388" t="s">
        <v>1130</v>
      </c>
      <c r="C91" s="388" t="s">
        <v>1229</v>
      </c>
      <c r="E91" s="389">
        <v>946</v>
      </c>
      <c r="G91" s="389" t="s">
        <v>1342</v>
      </c>
      <c r="H91" s="390" t="s">
        <v>1368</v>
      </c>
      <c r="I91" t="s">
        <v>1134</v>
      </c>
      <c r="J91" t="s">
        <v>1135</v>
      </c>
    </row>
    <row r="92" spans="1:12" x14ac:dyDescent="0.2">
      <c r="A92" s="388" t="s">
        <v>1129</v>
      </c>
      <c r="B92" s="388" t="s">
        <v>1130</v>
      </c>
      <c r="C92" s="388" t="s">
        <v>1136</v>
      </c>
      <c r="E92" s="389">
        <v>1558</v>
      </c>
      <c r="G92" s="389" t="s">
        <v>1342</v>
      </c>
      <c r="H92" s="390" t="s">
        <v>1365</v>
      </c>
      <c r="I92" t="s">
        <v>1134</v>
      </c>
      <c r="J92" t="s">
        <v>1135</v>
      </c>
    </row>
    <row r="93" spans="1:12" x14ac:dyDescent="0.2">
      <c r="A93" s="388" t="s">
        <v>1129</v>
      </c>
      <c r="B93" s="388" t="s">
        <v>1130</v>
      </c>
      <c r="C93" s="388" t="s">
        <v>1171</v>
      </c>
      <c r="E93" s="389">
        <v>2460</v>
      </c>
      <c r="G93" s="389" t="s">
        <v>1344</v>
      </c>
      <c r="H93" s="390" t="s">
        <v>1345</v>
      </c>
      <c r="I93" t="s">
        <v>1134</v>
      </c>
      <c r="J93" t="s">
        <v>1135</v>
      </c>
    </row>
    <row r="94" spans="1:12" x14ac:dyDescent="0.2">
      <c r="A94" s="388" t="s">
        <v>1129</v>
      </c>
      <c r="B94" s="388" t="s">
        <v>1130</v>
      </c>
      <c r="C94" s="388" t="s">
        <v>1174</v>
      </c>
      <c r="E94" s="389">
        <v>2460</v>
      </c>
      <c r="G94" s="389" t="s">
        <v>1314</v>
      </c>
      <c r="H94" s="390" t="s">
        <v>1346</v>
      </c>
      <c r="I94" t="s">
        <v>1134</v>
      </c>
      <c r="J94" t="s">
        <v>1135</v>
      </c>
    </row>
    <row r="95" spans="1:12" x14ac:dyDescent="0.2">
      <c r="A95" s="388" t="s">
        <v>1129</v>
      </c>
      <c r="B95" s="388" t="s">
        <v>1130</v>
      </c>
      <c r="C95" s="388" t="s">
        <v>1139</v>
      </c>
      <c r="F95" s="389">
        <v>29520</v>
      </c>
      <c r="G95" s="389" t="s">
        <v>1342</v>
      </c>
      <c r="H95" s="390" t="s">
        <v>1369</v>
      </c>
      <c r="I95" t="s">
        <v>1134</v>
      </c>
      <c r="J95" t="s">
        <v>1135</v>
      </c>
    </row>
    <row r="96" spans="1:12" x14ac:dyDescent="0.2">
      <c r="A96" s="388" t="s">
        <v>1129</v>
      </c>
      <c r="B96" s="388" t="s">
        <v>1130</v>
      </c>
      <c r="C96" s="388" t="s">
        <v>1248</v>
      </c>
      <c r="E96" s="389">
        <v>2460</v>
      </c>
      <c r="G96" s="389" t="s">
        <v>1347</v>
      </c>
      <c r="H96" s="390" t="s">
        <v>1348</v>
      </c>
      <c r="I96" t="s">
        <v>1134</v>
      </c>
      <c r="J96" t="s">
        <v>1135</v>
      </c>
    </row>
    <row r="97" spans="1:12" x14ac:dyDescent="0.2">
      <c r="A97" s="388" t="s">
        <v>1129</v>
      </c>
      <c r="B97" s="388" t="s">
        <v>1130</v>
      </c>
      <c r="C97" s="388" t="s">
        <v>1249</v>
      </c>
      <c r="E97" s="389">
        <v>2460</v>
      </c>
      <c r="G97" s="389" t="s">
        <v>1349</v>
      </c>
      <c r="H97" s="390" t="s">
        <v>1350</v>
      </c>
      <c r="I97" t="s">
        <v>1134</v>
      </c>
      <c r="J97" t="s">
        <v>1135</v>
      </c>
    </row>
    <row r="98" spans="1:12" x14ac:dyDescent="0.2">
      <c r="A98" s="388" t="s">
        <v>1129</v>
      </c>
      <c r="B98" s="388" t="s">
        <v>1130</v>
      </c>
      <c r="C98" s="388" t="s">
        <v>1351</v>
      </c>
      <c r="E98" s="389">
        <v>2460</v>
      </c>
      <c r="G98" s="389" t="s">
        <v>1318</v>
      </c>
      <c r="H98" s="390" t="s">
        <v>1352</v>
      </c>
      <c r="I98" t="s">
        <v>1134</v>
      </c>
      <c r="J98" t="s">
        <v>1135</v>
      </c>
    </row>
    <row r="99" spans="1:12" x14ac:dyDescent="0.2">
      <c r="A99" s="388" t="s">
        <v>1129</v>
      </c>
      <c r="B99" s="388" t="s">
        <v>1130</v>
      </c>
      <c r="C99" s="388" t="s">
        <v>1356</v>
      </c>
      <c r="E99" s="389">
        <v>2481.6</v>
      </c>
      <c r="G99" s="389" t="s">
        <v>1326</v>
      </c>
      <c r="H99" s="390" t="s">
        <v>1357</v>
      </c>
      <c r="I99" s="530" t="s">
        <v>1453</v>
      </c>
      <c r="J99" s="533">
        <f>E102</f>
        <v>29520</v>
      </c>
    </row>
    <row r="100" spans="1:12" x14ac:dyDescent="0.2">
      <c r="A100" s="388" t="s">
        <v>1129</v>
      </c>
      <c r="B100" s="388" t="s">
        <v>1130</v>
      </c>
      <c r="C100" s="388" t="s">
        <v>1358</v>
      </c>
      <c r="E100" s="389">
        <v>2438.4</v>
      </c>
      <c r="G100" s="389" t="s">
        <v>1359</v>
      </c>
      <c r="H100" s="390" t="s">
        <v>1360</v>
      </c>
      <c r="I100" s="507" t="s">
        <v>1258</v>
      </c>
      <c r="J100" s="506">
        <f>F102</f>
        <v>29520</v>
      </c>
    </row>
    <row r="101" spans="1:12" x14ac:dyDescent="0.2">
      <c r="A101" s="388" t="s">
        <v>1129</v>
      </c>
      <c r="B101" s="388" t="s">
        <v>1130</v>
      </c>
      <c r="C101" s="388" t="s">
        <v>1361</v>
      </c>
      <c r="E101" s="389">
        <v>2460</v>
      </c>
      <c r="G101" s="389" t="s">
        <v>1321</v>
      </c>
      <c r="H101" s="390" t="s">
        <v>1362</v>
      </c>
      <c r="I101" t="s">
        <v>1134</v>
      </c>
      <c r="J101" t="s">
        <v>1135</v>
      </c>
    </row>
    <row r="102" spans="1:12" x14ac:dyDescent="0.2">
      <c r="A102" s="88" t="s">
        <v>306</v>
      </c>
      <c r="B102" s="88" t="s">
        <v>322</v>
      </c>
      <c r="C102" s="88" t="s">
        <v>308</v>
      </c>
      <c r="D102" s="89">
        <v>21238</v>
      </c>
      <c r="E102" s="89">
        <v>29520</v>
      </c>
      <c r="F102" s="89">
        <v>29520</v>
      </c>
      <c r="G102" s="89">
        <v>21238</v>
      </c>
      <c r="H102" s="90" t="s">
        <v>664</v>
      </c>
      <c r="I102" s="91"/>
      <c r="J102" s="91"/>
      <c r="K102" s="91"/>
      <c r="L102" s="91"/>
    </row>
    <row r="104" spans="1:12" x14ac:dyDescent="0.2">
      <c r="A104" s="388" t="s">
        <v>1129</v>
      </c>
      <c r="B104" s="388" t="s">
        <v>1130</v>
      </c>
      <c r="C104" s="388" t="s">
        <v>1187</v>
      </c>
      <c r="E104" s="389">
        <v>5378.4</v>
      </c>
      <c r="G104" s="389" t="s">
        <v>1336</v>
      </c>
      <c r="H104" s="390" t="s">
        <v>1337</v>
      </c>
      <c r="I104" t="s">
        <v>1134</v>
      </c>
      <c r="J104" t="s">
        <v>1135</v>
      </c>
    </row>
    <row r="105" spans="1:12" x14ac:dyDescent="0.2">
      <c r="A105" s="388" t="s">
        <v>1129</v>
      </c>
      <c r="B105" s="388" t="s">
        <v>1130</v>
      </c>
      <c r="C105" s="388" t="s">
        <v>1131</v>
      </c>
      <c r="E105" s="389">
        <v>5378.4</v>
      </c>
      <c r="G105" s="389" t="s">
        <v>1338</v>
      </c>
      <c r="H105" s="390" t="s">
        <v>1339</v>
      </c>
      <c r="I105" t="s">
        <v>1134</v>
      </c>
      <c r="J105" t="s">
        <v>1135</v>
      </c>
    </row>
    <row r="106" spans="1:12" x14ac:dyDescent="0.2">
      <c r="A106" s="388" t="s">
        <v>1129</v>
      </c>
      <c r="B106" s="388" t="s">
        <v>1130</v>
      </c>
      <c r="C106" s="388" t="s">
        <v>1225</v>
      </c>
      <c r="E106" s="389">
        <v>5378.4</v>
      </c>
      <c r="G106" s="389" t="s">
        <v>1312</v>
      </c>
      <c r="H106" s="390" t="s">
        <v>1340</v>
      </c>
      <c r="I106" t="s">
        <v>1134</v>
      </c>
      <c r="J106" t="s">
        <v>1135</v>
      </c>
    </row>
    <row r="107" spans="1:12" x14ac:dyDescent="0.2">
      <c r="A107" s="388" t="s">
        <v>1129</v>
      </c>
      <c r="B107" s="388" t="s">
        <v>1130</v>
      </c>
      <c r="C107" s="388" t="s">
        <v>1163</v>
      </c>
      <c r="F107" s="389">
        <v>16135.2</v>
      </c>
      <c r="G107" s="389" t="s">
        <v>1312</v>
      </c>
      <c r="H107" s="390" t="s">
        <v>1328</v>
      </c>
      <c r="I107" t="s">
        <v>1134</v>
      </c>
      <c r="J107" t="s">
        <v>1135</v>
      </c>
    </row>
    <row r="108" spans="1:12" x14ac:dyDescent="0.2">
      <c r="A108" s="388" t="s">
        <v>1129</v>
      </c>
      <c r="B108" s="388" t="s">
        <v>1130</v>
      </c>
      <c r="C108" s="388" t="s">
        <v>1136</v>
      </c>
      <c r="E108" s="389">
        <v>5378.4</v>
      </c>
      <c r="G108" s="389" t="s">
        <v>1342</v>
      </c>
      <c r="H108" s="390" t="s">
        <v>1365</v>
      </c>
      <c r="I108" t="s">
        <v>1134</v>
      </c>
      <c r="J108" t="s">
        <v>1135</v>
      </c>
    </row>
    <row r="109" spans="1:12" x14ac:dyDescent="0.2">
      <c r="A109" s="388" t="s">
        <v>1129</v>
      </c>
      <c r="B109" s="388" t="s">
        <v>1130</v>
      </c>
      <c r="C109" s="388" t="s">
        <v>1171</v>
      </c>
      <c r="E109" s="389">
        <v>5378.4</v>
      </c>
      <c r="G109" s="389" t="s">
        <v>1344</v>
      </c>
      <c r="H109" s="390" t="s">
        <v>1345</v>
      </c>
      <c r="I109" t="s">
        <v>1134</v>
      </c>
      <c r="J109" t="s">
        <v>1135</v>
      </c>
    </row>
    <row r="110" spans="1:12" x14ac:dyDescent="0.2">
      <c r="A110" s="388" t="s">
        <v>1129</v>
      </c>
      <c r="B110" s="388" t="s">
        <v>1130</v>
      </c>
      <c r="C110" s="388" t="s">
        <v>1174</v>
      </c>
      <c r="E110" s="389">
        <v>5378.4</v>
      </c>
      <c r="G110" s="389" t="s">
        <v>1314</v>
      </c>
      <c r="H110" s="390" t="s">
        <v>1346</v>
      </c>
      <c r="I110" t="s">
        <v>1134</v>
      </c>
      <c r="J110" t="s">
        <v>1135</v>
      </c>
    </row>
    <row r="111" spans="1:12" x14ac:dyDescent="0.2">
      <c r="A111" s="388" t="s">
        <v>1129</v>
      </c>
      <c r="B111" s="388" t="s">
        <v>1130</v>
      </c>
      <c r="C111" s="388" t="s">
        <v>1244</v>
      </c>
      <c r="F111" s="389">
        <v>16135.2</v>
      </c>
      <c r="G111" s="389" t="s">
        <v>1314</v>
      </c>
      <c r="H111" s="390" t="s">
        <v>1329</v>
      </c>
      <c r="I111" t="s">
        <v>1134</v>
      </c>
      <c r="J111" t="s">
        <v>1135</v>
      </c>
    </row>
    <row r="112" spans="1:12" x14ac:dyDescent="0.2">
      <c r="A112" s="388" t="s">
        <v>1129</v>
      </c>
      <c r="B112" s="388" t="s">
        <v>1130</v>
      </c>
      <c r="C112" s="388" t="s">
        <v>1248</v>
      </c>
      <c r="E112" s="389">
        <v>5378.4</v>
      </c>
      <c r="G112" s="389" t="s">
        <v>1347</v>
      </c>
      <c r="H112" s="390" t="s">
        <v>1348</v>
      </c>
      <c r="I112" t="s">
        <v>1134</v>
      </c>
      <c r="J112" t="s">
        <v>1135</v>
      </c>
    </row>
    <row r="113" spans="1:12" x14ac:dyDescent="0.2">
      <c r="A113" s="388" t="s">
        <v>1129</v>
      </c>
      <c r="B113" s="388" t="s">
        <v>1130</v>
      </c>
      <c r="C113" s="388" t="s">
        <v>1249</v>
      </c>
      <c r="E113" s="389">
        <v>5378.4</v>
      </c>
      <c r="G113" s="389" t="s">
        <v>1349</v>
      </c>
      <c r="H113" s="390" t="s">
        <v>1350</v>
      </c>
      <c r="I113" t="s">
        <v>1134</v>
      </c>
      <c r="J113" t="s">
        <v>1135</v>
      </c>
    </row>
    <row r="114" spans="1:12" x14ac:dyDescent="0.2">
      <c r="A114" s="388" t="s">
        <v>1129</v>
      </c>
      <c r="B114" s="388" t="s">
        <v>1130</v>
      </c>
      <c r="C114" s="388" t="s">
        <v>1351</v>
      </c>
      <c r="E114" s="389">
        <v>5378.4</v>
      </c>
      <c r="G114" s="389" t="s">
        <v>1318</v>
      </c>
      <c r="H114" s="390" t="s">
        <v>1352</v>
      </c>
      <c r="I114" t="s">
        <v>1134</v>
      </c>
      <c r="J114" t="s">
        <v>1135</v>
      </c>
    </row>
    <row r="115" spans="1:12" x14ac:dyDescent="0.2">
      <c r="A115" s="388" t="s">
        <v>1129</v>
      </c>
      <c r="B115" s="388" t="s">
        <v>1130</v>
      </c>
      <c r="C115" s="388" t="s">
        <v>1330</v>
      </c>
      <c r="F115" s="389">
        <v>16135.2</v>
      </c>
      <c r="G115" s="389" t="s">
        <v>1318</v>
      </c>
      <c r="H115" s="390" t="s">
        <v>1331</v>
      </c>
      <c r="I115" s="530" t="s">
        <v>1453</v>
      </c>
      <c r="J115" s="533">
        <f>E120</f>
        <v>64540.800000000003</v>
      </c>
    </row>
    <row r="116" spans="1:12" x14ac:dyDescent="0.2">
      <c r="A116" s="388" t="s">
        <v>1129</v>
      </c>
      <c r="B116" s="388" t="s">
        <v>1130</v>
      </c>
      <c r="C116" s="388" t="s">
        <v>1356</v>
      </c>
      <c r="E116" s="389">
        <v>5378.4</v>
      </c>
      <c r="G116" s="389" t="s">
        <v>1326</v>
      </c>
      <c r="H116" s="390" t="s">
        <v>1357</v>
      </c>
      <c r="I116" s="507" t="s">
        <v>1258</v>
      </c>
      <c r="J116" s="507">
        <v>0</v>
      </c>
    </row>
    <row r="117" spans="1:12" x14ac:dyDescent="0.2">
      <c r="A117" s="388" t="s">
        <v>1129</v>
      </c>
      <c r="B117" s="388" t="s">
        <v>1130</v>
      </c>
      <c r="C117" s="388" t="s">
        <v>1358</v>
      </c>
      <c r="E117" s="389">
        <v>5378.4</v>
      </c>
      <c r="G117" s="389" t="s">
        <v>1359</v>
      </c>
      <c r="H117" s="390" t="s">
        <v>1360</v>
      </c>
      <c r="I117" s="503" t="s">
        <v>1452</v>
      </c>
      <c r="J117" s="502">
        <f>-F120</f>
        <v>-64540.800000000003</v>
      </c>
    </row>
    <row r="118" spans="1:12" x14ac:dyDescent="0.2">
      <c r="A118" s="388" t="s">
        <v>1129</v>
      </c>
      <c r="B118" s="388" t="s">
        <v>1130</v>
      </c>
      <c r="C118" s="388" t="s">
        <v>1361</v>
      </c>
      <c r="E118" s="389">
        <v>5378.4</v>
      </c>
      <c r="G118" s="389" t="s">
        <v>1321</v>
      </c>
      <c r="H118" s="390" t="s">
        <v>1362</v>
      </c>
      <c r="I118" t="s">
        <v>1134</v>
      </c>
      <c r="J118" t="s">
        <v>1135</v>
      </c>
    </row>
    <row r="119" spans="1:12" x14ac:dyDescent="0.2">
      <c r="A119" s="388" t="s">
        <v>1129</v>
      </c>
      <c r="B119" s="388" t="s">
        <v>1130</v>
      </c>
      <c r="C119" s="388" t="s">
        <v>1332</v>
      </c>
      <c r="F119" s="389">
        <v>16135.2</v>
      </c>
      <c r="G119" s="389" t="s">
        <v>1321</v>
      </c>
      <c r="H119" s="390" t="s">
        <v>1333</v>
      </c>
      <c r="I119" t="s">
        <v>1134</v>
      </c>
      <c r="J119" t="s">
        <v>1135</v>
      </c>
    </row>
    <row r="120" spans="1:12" x14ac:dyDescent="0.2">
      <c r="A120" s="88" t="s">
        <v>306</v>
      </c>
      <c r="B120" s="88" t="s">
        <v>323</v>
      </c>
      <c r="C120" s="88" t="s">
        <v>308</v>
      </c>
      <c r="D120" s="89"/>
      <c r="E120" s="89">
        <v>64540.800000000003</v>
      </c>
      <c r="F120" s="89">
        <v>64540.800000000003</v>
      </c>
      <c r="G120" s="89"/>
      <c r="H120" s="90" t="s">
        <v>665</v>
      </c>
      <c r="I120" s="91"/>
      <c r="J120" s="91"/>
      <c r="K120" s="91"/>
      <c r="L120" s="91"/>
    </row>
    <row r="122" spans="1:12" x14ac:dyDescent="0.2">
      <c r="A122" s="388" t="s">
        <v>1129</v>
      </c>
      <c r="B122" s="388" t="s">
        <v>1130</v>
      </c>
      <c r="C122" s="388" t="s">
        <v>1187</v>
      </c>
      <c r="E122" s="389">
        <v>12948.6</v>
      </c>
      <c r="G122" s="389" t="s">
        <v>1336</v>
      </c>
      <c r="H122" s="390" t="s">
        <v>1337</v>
      </c>
      <c r="I122" t="s">
        <v>1134</v>
      </c>
      <c r="J122" t="s">
        <v>1135</v>
      </c>
    </row>
    <row r="123" spans="1:12" x14ac:dyDescent="0.2">
      <c r="A123" s="388" t="s">
        <v>1129</v>
      </c>
      <c r="B123" s="388" t="s">
        <v>1130</v>
      </c>
      <c r="C123" s="388" t="s">
        <v>1131</v>
      </c>
      <c r="E123" s="389">
        <v>12948.6</v>
      </c>
      <c r="G123" s="389" t="s">
        <v>1338</v>
      </c>
      <c r="H123" s="390" t="s">
        <v>1339</v>
      </c>
      <c r="I123" t="s">
        <v>1134</v>
      </c>
      <c r="J123" t="s">
        <v>1135</v>
      </c>
    </row>
    <row r="124" spans="1:12" x14ac:dyDescent="0.2">
      <c r="A124" s="388" t="s">
        <v>1129</v>
      </c>
      <c r="B124" s="388" t="s">
        <v>1130</v>
      </c>
      <c r="C124" s="388" t="s">
        <v>1225</v>
      </c>
      <c r="E124" s="389">
        <v>12948.6</v>
      </c>
      <c r="G124" s="389" t="s">
        <v>1312</v>
      </c>
      <c r="H124" s="390" t="s">
        <v>1340</v>
      </c>
      <c r="I124" t="s">
        <v>1134</v>
      </c>
      <c r="J124" t="s">
        <v>1135</v>
      </c>
    </row>
    <row r="125" spans="1:12" x14ac:dyDescent="0.2">
      <c r="A125" s="388" t="s">
        <v>1129</v>
      </c>
      <c r="B125" s="388" t="s">
        <v>1130</v>
      </c>
      <c r="C125" s="388" t="s">
        <v>1163</v>
      </c>
      <c r="F125" s="389">
        <v>38845.800000000003</v>
      </c>
      <c r="G125" s="389" t="s">
        <v>1312</v>
      </c>
      <c r="H125" s="390" t="s">
        <v>1328</v>
      </c>
      <c r="I125" t="s">
        <v>1134</v>
      </c>
      <c r="J125" t="s">
        <v>1135</v>
      </c>
    </row>
    <row r="126" spans="1:12" x14ac:dyDescent="0.2">
      <c r="A126" s="388" t="s">
        <v>1129</v>
      </c>
      <c r="B126" s="388" t="s">
        <v>1130</v>
      </c>
      <c r="C126" s="388" t="s">
        <v>1136</v>
      </c>
      <c r="E126" s="389">
        <v>12948.6</v>
      </c>
      <c r="G126" s="389" t="s">
        <v>1342</v>
      </c>
      <c r="H126" s="390" t="s">
        <v>1365</v>
      </c>
      <c r="I126" s="530" t="s">
        <v>1453</v>
      </c>
      <c r="J126" s="533">
        <f>E130</f>
        <v>77691.600000000006</v>
      </c>
    </row>
    <row r="127" spans="1:12" x14ac:dyDescent="0.2">
      <c r="A127" s="388" t="s">
        <v>1129</v>
      </c>
      <c r="B127" s="388" t="s">
        <v>1130</v>
      </c>
      <c r="C127" s="388" t="s">
        <v>1171</v>
      </c>
      <c r="E127" s="389">
        <v>12948.6</v>
      </c>
      <c r="G127" s="389" t="s">
        <v>1344</v>
      </c>
      <c r="H127" s="390" t="s">
        <v>1345</v>
      </c>
      <c r="I127" s="507" t="s">
        <v>1258</v>
      </c>
      <c r="J127" s="507">
        <v>0</v>
      </c>
    </row>
    <row r="128" spans="1:12" x14ac:dyDescent="0.2">
      <c r="A128" s="388" t="s">
        <v>1129</v>
      </c>
      <c r="B128" s="388" t="s">
        <v>1130</v>
      </c>
      <c r="C128" s="388" t="s">
        <v>1174</v>
      </c>
      <c r="E128" s="389">
        <v>12948.6</v>
      </c>
      <c r="G128" s="389" t="s">
        <v>1314</v>
      </c>
      <c r="H128" s="390" t="s">
        <v>1346</v>
      </c>
      <c r="I128" s="503" t="s">
        <v>1452</v>
      </c>
      <c r="J128" s="502">
        <f>-F130</f>
        <v>-77691.600000000006</v>
      </c>
    </row>
    <row r="129" spans="1:12" x14ac:dyDescent="0.2">
      <c r="A129" s="388" t="s">
        <v>1129</v>
      </c>
      <c r="B129" s="388" t="s">
        <v>1130</v>
      </c>
      <c r="C129" s="388" t="s">
        <v>1244</v>
      </c>
      <c r="F129" s="389">
        <v>38845.800000000003</v>
      </c>
      <c r="G129" s="389" t="s">
        <v>1314</v>
      </c>
      <c r="H129" s="390" t="s">
        <v>1329</v>
      </c>
      <c r="I129" t="s">
        <v>1134</v>
      </c>
      <c r="J129" t="s">
        <v>1135</v>
      </c>
    </row>
    <row r="130" spans="1:12" x14ac:dyDescent="0.2">
      <c r="A130" s="88" t="s">
        <v>306</v>
      </c>
      <c r="B130" s="88" t="s">
        <v>324</v>
      </c>
      <c r="C130" s="88" t="s">
        <v>308</v>
      </c>
      <c r="D130" s="89"/>
      <c r="E130" s="89">
        <v>77691.600000000006</v>
      </c>
      <c r="F130" s="89">
        <v>77691.600000000006</v>
      </c>
      <c r="G130" s="89"/>
      <c r="H130" s="90" t="s">
        <v>666</v>
      </c>
      <c r="I130" s="91"/>
      <c r="J130" s="91"/>
      <c r="K130" s="91"/>
      <c r="L130" s="91"/>
    </row>
    <row r="132" spans="1:12" x14ac:dyDescent="0.2">
      <c r="A132" s="388" t="s">
        <v>1129</v>
      </c>
      <c r="B132" s="388" t="s">
        <v>1130</v>
      </c>
      <c r="C132" s="388" t="s">
        <v>1187</v>
      </c>
      <c r="E132" s="389">
        <v>15833.33</v>
      </c>
      <c r="G132" s="389" t="s">
        <v>1336</v>
      </c>
      <c r="H132" s="390" t="s">
        <v>1337</v>
      </c>
      <c r="I132" t="s">
        <v>1134</v>
      </c>
      <c r="J132" t="s">
        <v>1135</v>
      </c>
    </row>
    <row r="133" spans="1:12" x14ac:dyDescent="0.2">
      <c r="A133" s="388" t="s">
        <v>1129</v>
      </c>
      <c r="B133" s="388" t="s">
        <v>1130</v>
      </c>
      <c r="C133" s="388" t="s">
        <v>1131</v>
      </c>
      <c r="E133" s="389">
        <v>14777.78</v>
      </c>
      <c r="G133" s="389" t="s">
        <v>1338</v>
      </c>
      <c r="H133" s="390" t="s">
        <v>1339</v>
      </c>
      <c r="I133" t="s">
        <v>1134</v>
      </c>
      <c r="J133" t="s">
        <v>1135</v>
      </c>
    </row>
    <row r="134" spans="1:12" x14ac:dyDescent="0.2">
      <c r="A134" s="388" t="s">
        <v>1129</v>
      </c>
      <c r="B134" s="388" t="s">
        <v>1130</v>
      </c>
      <c r="C134" s="388" t="s">
        <v>1209</v>
      </c>
      <c r="E134" s="389">
        <v>16605.599999999999</v>
      </c>
      <c r="G134" s="389" t="s">
        <v>1312</v>
      </c>
      <c r="H134" s="390" t="s">
        <v>1340</v>
      </c>
      <c r="I134" t="s">
        <v>1134</v>
      </c>
      <c r="J134" t="s">
        <v>1135</v>
      </c>
    </row>
    <row r="135" spans="1:12" x14ac:dyDescent="0.2">
      <c r="A135" s="388" t="s">
        <v>1129</v>
      </c>
      <c r="B135" s="388" t="s">
        <v>1130</v>
      </c>
      <c r="C135" s="388" t="s">
        <v>1229</v>
      </c>
      <c r="E135" s="389">
        <v>6088.85</v>
      </c>
      <c r="G135" s="389" t="s">
        <v>1342</v>
      </c>
      <c r="H135" s="390" t="s">
        <v>1368</v>
      </c>
      <c r="I135" t="s">
        <v>1134</v>
      </c>
      <c r="J135" t="s">
        <v>1135</v>
      </c>
    </row>
    <row r="136" spans="1:12" x14ac:dyDescent="0.2">
      <c r="A136" s="388" t="s">
        <v>1129</v>
      </c>
      <c r="B136" s="388" t="s">
        <v>1130</v>
      </c>
      <c r="C136" s="388" t="s">
        <v>1136</v>
      </c>
      <c r="E136" s="389">
        <v>10027.780000000001</v>
      </c>
      <c r="G136" s="389" t="s">
        <v>1342</v>
      </c>
      <c r="H136" s="390" t="s">
        <v>1365</v>
      </c>
      <c r="I136" t="s">
        <v>1134</v>
      </c>
      <c r="J136" t="s">
        <v>1135</v>
      </c>
    </row>
    <row r="137" spans="1:12" x14ac:dyDescent="0.2">
      <c r="A137" s="388" t="s">
        <v>1129</v>
      </c>
      <c r="B137" s="388" t="s">
        <v>1130</v>
      </c>
      <c r="C137" s="388" t="s">
        <v>1171</v>
      </c>
      <c r="E137" s="389">
        <v>15833.33</v>
      </c>
      <c r="G137" s="389" t="s">
        <v>1344</v>
      </c>
      <c r="H137" s="390" t="s">
        <v>1345</v>
      </c>
      <c r="I137" t="s">
        <v>1134</v>
      </c>
      <c r="J137" t="s">
        <v>1135</v>
      </c>
    </row>
    <row r="138" spans="1:12" x14ac:dyDescent="0.2">
      <c r="A138" s="388" t="s">
        <v>1129</v>
      </c>
      <c r="B138" s="388" t="s">
        <v>1130</v>
      </c>
      <c r="C138" s="388" t="s">
        <v>1174</v>
      </c>
      <c r="E138" s="389">
        <v>15833.33</v>
      </c>
      <c r="G138" s="389" t="s">
        <v>1314</v>
      </c>
      <c r="H138" s="390" t="s">
        <v>1346</v>
      </c>
      <c r="I138" t="s">
        <v>1134</v>
      </c>
      <c r="J138" t="s">
        <v>1135</v>
      </c>
    </row>
    <row r="139" spans="1:12" x14ac:dyDescent="0.2">
      <c r="A139" s="388" t="s">
        <v>1129</v>
      </c>
      <c r="B139" s="388" t="s">
        <v>1130</v>
      </c>
      <c r="C139" s="388" t="s">
        <v>1139</v>
      </c>
      <c r="F139" s="389">
        <v>190000</v>
      </c>
      <c r="G139" s="389" t="s">
        <v>1342</v>
      </c>
      <c r="H139" s="390" t="s">
        <v>1370</v>
      </c>
      <c r="I139" t="s">
        <v>1134</v>
      </c>
      <c r="J139" t="s">
        <v>1135</v>
      </c>
    </row>
    <row r="140" spans="1:12" x14ac:dyDescent="0.2">
      <c r="A140" s="388" t="s">
        <v>1129</v>
      </c>
      <c r="B140" s="388" t="s">
        <v>1130</v>
      </c>
      <c r="C140" s="388" t="s">
        <v>1248</v>
      </c>
      <c r="E140" s="389">
        <v>15833.33</v>
      </c>
      <c r="G140" s="389" t="s">
        <v>1347</v>
      </c>
      <c r="H140" s="390" t="s">
        <v>1348</v>
      </c>
      <c r="I140" t="s">
        <v>1134</v>
      </c>
      <c r="J140" t="s">
        <v>1135</v>
      </c>
    </row>
    <row r="141" spans="1:12" x14ac:dyDescent="0.2">
      <c r="A141" s="388" t="s">
        <v>1129</v>
      </c>
      <c r="B141" s="388" t="s">
        <v>1130</v>
      </c>
      <c r="C141" s="388" t="s">
        <v>1249</v>
      </c>
      <c r="E141" s="389">
        <v>15833.33</v>
      </c>
      <c r="G141" s="389" t="s">
        <v>1349</v>
      </c>
      <c r="H141" s="390" t="s">
        <v>1350</v>
      </c>
      <c r="I141" t="s">
        <v>1134</v>
      </c>
      <c r="J141" t="s">
        <v>1135</v>
      </c>
    </row>
    <row r="142" spans="1:12" x14ac:dyDescent="0.2">
      <c r="A142" s="388" t="s">
        <v>1129</v>
      </c>
      <c r="B142" s="388" t="s">
        <v>1130</v>
      </c>
      <c r="C142" s="388" t="s">
        <v>1351</v>
      </c>
      <c r="E142" s="389">
        <v>15833.33</v>
      </c>
      <c r="G142" s="389" t="s">
        <v>1318</v>
      </c>
      <c r="H142" s="390" t="s">
        <v>1352</v>
      </c>
      <c r="I142" t="s">
        <v>1134</v>
      </c>
      <c r="J142" t="s">
        <v>1135</v>
      </c>
    </row>
    <row r="143" spans="1:12" x14ac:dyDescent="0.2">
      <c r="A143" s="388" t="s">
        <v>1129</v>
      </c>
      <c r="B143" s="388" t="s">
        <v>1130</v>
      </c>
      <c r="C143" s="388" t="s">
        <v>1330</v>
      </c>
      <c r="E143" s="389">
        <v>0.01</v>
      </c>
      <c r="G143" s="389" t="s">
        <v>1318</v>
      </c>
      <c r="H143" s="390" t="s">
        <v>1353</v>
      </c>
      <c r="I143" t="s">
        <v>1134</v>
      </c>
      <c r="J143" t="s">
        <v>1135</v>
      </c>
    </row>
    <row r="144" spans="1:12" x14ac:dyDescent="0.2">
      <c r="A144" s="388" t="s">
        <v>1129</v>
      </c>
      <c r="B144" s="388" t="s">
        <v>1130</v>
      </c>
      <c r="C144" s="388" t="s">
        <v>1356</v>
      </c>
      <c r="E144" s="389">
        <v>15833.33</v>
      </c>
      <c r="G144" s="389" t="s">
        <v>1326</v>
      </c>
      <c r="H144" s="390" t="s">
        <v>1357</v>
      </c>
      <c r="I144" s="530" t="s">
        <v>1453</v>
      </c>
      <c r="J144" s="533">
        <f>E148</f>
        <v>190000</v>
      </c>
    </row>
    <row r="145" spans="1:12" x14ac:dyDescent="0.2">
      <c r="A145" s="388" t="s">
        <v>1129</v>
      </c>
      <c r="B145" s="388" t="s">
        <v>1130</v>
      </c>
      <c r="C145" s="388" t="s">
        <v>1358</v>
      </c>
      <c r="E145" s="389">
        <v>15833.33</v>
      </c>
      <c r="G145" s="389" t="s">
        <v>1359</v>
      </c>
      <c r="H145" s="390" t="s">
        <v>1360</v>
      </c>
      <c r="I145" s="507" t="s">
        <v>1258</v>
      </c>
      <c r="J145" s="506">
        <f>F148</f>
        <v>190000</v>
      </c>
    </row>
    <row r="146" spans="1:12" x14ac:dyDescent="0.2">
      <c r="A146" s="388" t="s">
        <v>1129</v>
      </c>
      <c r="B146" s="388" t="s">
        <v>1130</v>
      </c>
      <c r="C146" s="388" t="s">
        <v>1361</v>
      </c>
      <c r="E146" s="389">
        <v>15833.33</v>
      </c>
      <c r="G146" s="389" t="s">
        <v>1321</v>
      </c>
      <c r="H146" s="390" t="s">
        <v>1362</v>
      </c>
      <c r="I146" t="s">
        <v>1134</v>
      </c>
      <c r="J146" t="s">
        <v>1135</v>
      </c>
    </row>
    <row r="147" spans="1:12" x14ac:dyDescent="0.2">
      <c r="A147" s="388" t="s">
        <v>1129</v>
      </c>
      <c r="B147" s="388" t="s">
        <v>1130</v>
      </c>
      <c r="C147" s="388" t="s">
        <v>1332</v>
      </c>
      <c r="E147" s="389">
        <v>0.01</v>
      </c>
      <c r="G147" s="389" t="s">
        <v>1321</v>
      </c>
      <c r="H147" s="390" t="s">
        <v>1371</v>
      </c>
      <c r="I147" t="s">
        <v>1134</v>
      </c>
      <c r="J147" t="s">
        <v>1135</v>
      </c>
    </row>
    <row r="148" spans="1:12" x14ac:dyDescent="0.2">
      <c r="A148" s="88" t="s">
        <v>306</v>
      </c>
      <c r="B148" s="88" t="s">
        <v>325</v>
      </c>
      <c r="C148" s="88" t="s">
        <v>308</v>
      </c>
      <c r="D148" s="89">
        <v>136694.44</v>
      </c>
      <c r="E148" s="89">
        <v>190000</v>
      </c>
      <c r="F148" s="89">
        <v>190000</v>
      </c>
      <c r="G148" s="89">
        <v>136694.44</v>
      </c>
      <c r="H148" s="90" t="s">
        <v>667</v>
      </c>
      <c r="I148" s="91"/>
      <c r="J148" s="91"/>
      <c r="K148" s="91"/>
      <c r="L148" s="91"/>
    </row>
    <row r="150" spans="1:12" x14ac:dyDescent="0.2">
      <c r="A150" s="388" t="s">
        <v>1129</v>
      </c>
      <c r="B150" s="388" t="s">
        <v>1130</v>
      </c>
      <c r="C150" s="388" t="s">
        <v>1240</v>
      </c>
      <c r="F150" s="389">
        <v>5400</v>
      </c>
      <c r="G150" s="389" t="s">
        <v>1312</v>
      </c>
      <c r="H150" s="390" t="s">
        <v>1313</v>
      </c>
      <c r="I150" t="s">
        <v>1134</v>
      </c>
      <c r="J150" t="s">
        <v>1135</v>
      </c>
    </row>
    <row r="151" spans="1:12" x14ac:dyDescent="0.2">
      <c r="A151" s="388" t="s">
        <v>1129</v>
      </c>
      <c r="B151" s="388" t="s">
        <v>1130</v>
      </c>
      <c r="C151" s="388" t="s">
        <v>1176</v>
      </c>
      <c r="E151" s="389">
        <v>16200</v>
      </c>
      <c r="G151" s="389" t="s">
        <v>1314</v>
      </c>
      <c r="H151" s="390" t="s">
        <v>1316</v>
      </c>
      <c r="I151" t="s">
        <v>1134</v>
      </c>
      <c r="J151" t="s">
        <v>1135</v>
      </c>
    </row>
    <row r="152" spans="1:12" x14ac:dyDescent="0.2">
      <c r="A152" s="388" t="s">
        <v>1129</v>
      </c>
      <c r="B152" s="388" t="s">
        <v>1130</v>
      </c>
      <c r="C152" s="388" t="s">
        <v>1317</v>
      </c>
      <c r="E152" s="389">
        <v>18900</v>
      </c>
      <c r="G152" s="389" t="s">
        <v>1318</v>
      </c>
      <c r="H152" s="390" t="s">
        <v>1319</v>
      </c>
      <c r="I152" t="s">
        <v>1451</v>
      </c>
      <c r="J152" s="94">
        <f>E151+E152</f>
        <v>35100</v>
      </c>
    </row>
    <row r="153" spans="1:12" x14ac:dyDescent="0.2">
      <c r="A153" s="388" t="s">
        <v>1129</v>
      </c>
      <c r="B153" s="388" t="s">
        <v>1130</v>
      </c>
      <c r="C153" s="388" t="s">
        <v>1325</v>
      </c>
      <c r="E153" s="389">
        <v>13800</v>
      </c>
      <c r="G153" s="389" t="s">
        <v>1326</v>
      </c>
      <c r="H153" s="390" t="s">
        <v>1372</v>
      </c>
      <c r="I153" t="s">
        <v>1257</v>
      </c>
      <c r="J153" s="94">
        <f>F150</f>
        <v>5400</v>
      </c>
    </row>
    <row r="154" spans="1:12" x14ac:dyDescent="0.2">
      <c r="A154" s="388" t="s">
        <v>1129</v>
      </c>
      <c r="B154" s="388" t="s">
        <v>1130</v>
      </c>
      <c r="C154" s="388" t="s">
        <v>1325</v>
      </c>
      <c r="F154" s="389">
        <v>3000000</v>
      </c>
      <c r="G154" s="389" t="s">
        <v>1326</v>
      </c>
      <c r="H154" s="390" t="s">
        <v>1373</v>
      </c>
      <c r="I154" s="527" t="s">
        <v>410</v>
      </c>
      <c r="J154" s="528">
        <f>F154-E153</f>
        <v>2986200</v>
      </c>
    </row>
    <row r="155" spans="1:12" x14ac:dyDescent="0.2">
      <c r="A155" s="88" t="s">
        <v>306</v>
      </c>
      <c r="B155" s="88" t="s">
        <v>394</v>
      </c>
      <c r="C155" s="88" t="s">
        <v>308</v>
      </c>
      <c r="D155" s="89">
        <v>2956500</v>
      </c>
      <c r="E155" s="89">
        <v>48900</v>
      </c>
      <c r="F155" s="89">
        <v>3005400</v>
      </c>
      <c r="G155" s="89"/>
      <c r="H155" s="90" t="s">
        <v>575</v>
      </c>
      <c r="I155" s="91"/>
      <c r="J155" s="91"/>
      <c r="K155" s="91"/>
      <c r="L155" s="91"/>
    </row>
    <row r="157" spans="1:12" x14ac:dyDescent="0.2">
      <c r="A157" s="388" t="s">
        <v>1129</v>
      </c>
      <c r="B157" s="388" t="s">
        <v>1130</v>
      </c>
      <c r="C157" s="388" t="s">
        <v>1240</v>
      </c>
      <c r="E157" s="389">
        <v>1200</v>
      </c>
      <c r="G157" s="389" t="s">
        <v>1312</v>
      </c>
      <c r="H157" s="390" t="s">
        <v>1313</v>
      </c>
      <c r="I157" t="s">
        <v>1451</v>
      </c>
      <c r="J157" s="94">
        <f>E157+E158</f>
        <v>1800</v>
      </c>
    </row>
    <row r="158" spans="1:12" x14ac:dyDescent="0.2">
      <c r="A158" s="388" t="s">
        <v>1129</v>
      </c>
      <c r="B158" s="388" t="s">
        <v>1130</v>
      </c>
      <c r="C158" s="388" t="s">
        <v>1176</v>
      </c>
      <c r="E158" s="389">
        <v>600</v>
      </c>
      <c r="G158" s="389" t="s">
        <v>1314</v>
      </c>
      <c r="H158" s="390" t="s">
        <v>1316</v>
      </c>
      <c r="I158" t="s">
        <v>1257</v>
      </c>
      <c r="J158">
        <v>0</v>
      </c>
    </row>
    <row r="159" spans="1:12" x14ac:dyDescent="0.2">
      <c r="A159" s="388" t="s">
        <v>1129</v>
      </c>
      <c r="B159" s="388" t="s">
        <v>1130</v>
      </c>
      <c r="C159" s="388" t="s">
        <v>1235</v>
      </c>
      <c r="E159" s="389">
        <v>4800</v>
      </c>
      <c r="G159" s="389" t="s">
        <v>1374</v>
      </c>
      <c r="H159" s="390" t="s">
        <v>1375</v>
      </c>
      <c r="I159" s="527" t="s">
        <v>410</v>
      </c>
      <c r="J159" s="528">
        <f>F160-E159</f>
        <v>2995200</v>
      </c>
    </row>
    <row r="160" spans="1:12" x14ac:dyDescent="0.2">
      <c r="A160" s="388" t="s">
        <v>1129</v>
      </c>
      <c r="B160" s="388" t="s">
        <v>1130</v>
      </c>
      <c r="C160" s="388" t="s">
        <v>1235</v>
      </c>
      <c r="F160" s="389">
        <v>3000000</v>
      </c>
      <c r="G160" s="389" t="s">
        <v>1374</v>
      </c>
      <c r="H160" s="390" t="s">
        <v>1376</v>
      </c>
      <c r="I160" t="s">
        <v>1134</v>
      </c>
      <c r="J160" t="s">
        <v>1135</v>
      </c>
    </row>
    <row r="161" spans="1:12" x14ac:dyDescent="0.2">
      <c r="A161" s="88" t="s">
        <v>306</v>
      </c>
      <c r="B161" s="88" t="s">
        <v>334</v>
      </c>
      <c r="C161" s="88" t="s">
        <v>308</v>
      </c>
      <c r="D161" s="89">
        <v>2993400</v>
      </c>
      <c r="E161" s="89">
        <v>6600</v>
      </c>
      <c r="F161" s="89">
        <v>3000000</v>
      </c>
      <c r="G161" s="89"/>
      <c r="H161" s="90" t="s">
        <v>335</v>
      </c>
      <c r="I161" s="91"/>
      <c r="J161" s="91"/>
      <c r="K161" s="91"/>
      <c r="L161" s="91"/>
    </row>
    <row r="163" spans="1:12" x14ac:dyDescent="0.2">
      <c r="A163" s="388" t="s">
        <v>1129</v>
      </c>
      <c r="B163" s="388" t="s">
        <v>1130</v>
      </c>
      <c r="C163" s="388" t="s">
        <v>1187</v>
      </c>
      <c r="E163" s="389">
        <v>7000.83</v>
      </c>
      <c r="G163" s="389" t="s">
        <v>1336</v>
      </c>
      <c r="H163" s="390" t="s">
        <v>1337</v>
      </c>
      <c r="I163" t="s">
        <v>1134</v>
      </c>
      <c r="J163" t="s">
        <v>1135</v>
      </c>
    </row>
    <row r="164" spans="1:12" x14ac:dyDescent="0.2">
      <c r="A164" s="388" t="s">
        <v>1129</v>
      </c>
      <c r="B164" s="388" t="s">
        <v>1130</v>
      </c>
      <c r="C164" s="388" t="s">
        <v>1131</v>
      </c>
      <c r="E164" s="389">
        <v>6323.33</v>
      </c>
      <c r="G164" s="389" t="s">
        <v>1338</v>
      </c>
      <c r="H164" s="390" t="s">
        <v>1339</v>
      </c>
      <c r="I164" t="s">
        <v>1134</v>
      </c>
      <c r="J164" t="s">
        <v>1135</v>
      </c>
    </row>
    <row r="165" spans="1:12" x14ac:dyDescent="0.2">
      <c r="A165" s="388" t="s">
        <v>1129</v>
      </c>
      <c r="B165" s="388" t="s">
        <v>1130</v>
      </c>
      <c r="C165" s="388" t="s">
        <v>1225</v>
      </c>
      <c r="E165" s="389">
        <v>7000.83</v>
      </c>
      <c r="G165" s="389" t="s">
        <v>1312</v>
      </c>
      <c r="H165" s="390" t="s">
        <v>1340</v>
      </c>
      <c r="I165" t="s">
        <v>1134</v>
      </c>
      <c r="J165" t="s">
        <v>1135</v>
      </c>
    </row>
    <row r="166" spans="1:12" x14ac:dyDescent="0.2">
      <c r="A166" s="388" t="s">
        <v>1129</v>
      </c>
      <c r="B166" s="388" t="s">
        <v>1130</v>
      </c>
      <c r="C166" s="388" t="s">
        <v>1163</v>
      </c>
      <c r="E166" s="389">
        <v>0.01</v>
      </c>
      <c r="G166" s="389" t="s">
        <v>1312</v>
      </c>
      <c r="H166" s="390" t="s">
        <v>1341</v>
      </c>
      <c r="I166" t="s">
        <v>1134</v>
      </c>
      <c r="J166" t="s">
        <v>1135</v>
      </c>
    </row>
    <row r="167" spans="1:12" x14ac:dyDescent="0.2">
      <c r="A167" s="388" t="s">
        <v>1129</v>
      </c>
      <c r="B167" s="388" t="s">
        <v>1130</v>
      </c>
      <c r="C167" s="388" t="s">
        <v>1136</v>
      </c>
      <c r="E167" s="389">
        <v>6775</v>
      </c>
      <c r="G167" s="389" t="s">
        <v>1342</v>
      </c>
      <c r="H167" s="390" t="s">
        <v>1365</v>
      </c>
      <c r="I167" t="s">
        <v>1134</v>
      </c>
      <c r="J167" t="s">
        <v>1135</v>
      </c>
    </row>
    <row r="168" spans="1:12" x14ac:dyDescent="0.2">
      <c r="A168" s="388" t="s">
        <v>1129</v>
      </c>
      <c r="B168" s="388" t="s">
        <v>1130</v>
      </c>
      <c r="C168" s="388" t="s">
        <v>1171</v>
      </c>
      <c r="E168" s="389">
        <v>7000.83</v>
      </c>
      <c r="G168" s="389" t="s">
        <v>1344</v>
      </c>
      <c r="H168" s="390" t="s">
        <v>1345</v>
      </c>
      <c r="I168" t="s">
        <v>1134</v>
      </c>
      <c r="J168" t="s">
        <v>1135</v>
      </c>
    </row>
    <row r="169" spans="1:12" x14ac:dyDescent="0.2">
      <c r="A169" s="388" t="s">
        <v>1129</v>
      </c>
      <c r="B169" s="388" t="s">
        <v>1130</v>
      </c>
      <c r="C169" s="388" t="s">
        <v>1174</v>
      </c>
      <c r="E169" s="389">
        <v>6775</v>
      </c>
      <c r="G169" s="389" t="s">
        <v>1314</v>
      </c>
      <c r="H169" s="390" t="s">
        <v>1346</v>
      </c>
      <c r="I169" t="s">
        <v>1134</v>
      </c>
      <c r="J169" t="s">
        <v>1135</v>
      </c>
    </row>
    <row r="170" spans="1:12" x14ac:dyDescent="0.2">
      <c r="A170" s="388" t="s">
        <v>1129</v>
      </c>
      <c r="B170" s="388" t="s">
        <v>1130</v>
      </c>
      <c r="C170" s="388" t="s">
        <v>1248</v>
      </c>
      <c r="E170" s="389">
        <v>7000.83</v>
      </c>
      <c r="G170" s="389" t="s">
        <v>1347</v>
      </c>
      <c r="H170" s="390" t="s">
        <v>1348</v>
      </c>
      <c r="I170" s="530" t="s">
        <v>1453</v>
      </c>
      <c r="J170" s="533">
        <f>E176</f>
        <v>65717.490000000005</v>
      </c>
    </row>
    <row r="171" spans="1:12" x14ac:dyDescent="0.2">
      <c r="A171" s="388" t="s">
        <v>1129</v>
      </c>
      <c r="B171" s="388" t="s">
        <v>1130</v>
      </c>
      <c r="C171" s="388" t="s">
        <v>1249</v>
      </c>
      <c r="E171" s="389">
        <v>7000.83</v>
      </c>
      <c r="G171" s="389" t="s">
        <v>1349</v>
      </c>
      <c r="H171" s="390" t="s">
        <v>1350</v>
      </c>
      <c r="I171" s="507" t="s">
        <v>1258</v>
      </c>
      <c r="J171" s="507">
        <v>0</v>
      </c>
    </row>
    <row r="172" spans="1:12" x14ac:dyDescent="0.2">
      <c r="A172" s="388" t="s">
        <v>1129</v>
      </c>
      <c r="B172" s="388" t="s">
        <v>1130</v>
      </c>
      <c r="C172" s="388" t="s">
        <v>1351</v>
      </c>
      <c r="E172" s="389">
        <v>6775</v>
      </c>
      <c r="G172" s="389" t="s">
        <v>1318</v>
      </c>
      <c r="H172" s="390" t="s">
        <v>1352</v>
      </c>
      <c r="I172" s="527" t="s">
        <v>410</v>
      </c>
      <c r="J172" s="528">
        <f>F175</f>
        <v>82429.16</v>
      </c>
    </row>
    <row r="173" spans="1:12" x14ac:dyDescent="0.2">
      <c r="A173" s="388" t="s">
        <v>1129</v>
      </c>
      <c r="B173" s="388" t="s">
        <v>1130</v>
      </c>
      <c r="C173" s="388" t="s">
        <v>1330</v>
      </c>
      <c r="E173" s="389">
        <v>0.01</v>
      </c>
      <c r="G173" s="389" t="s">
        <v>1318</v>
      </c>
      <c r="H173" s="390" t="s">
        <v>1353</v>
      </c>
      <c r="I173" t="s">
        <v>1134</v>
      </c>
      <c r="J173" t="s">
        <v>1135</v>
      </c>
    </row>
    <row r="174" spans="1:12" x14ac:dyDescent="0.2">
      <c r="A174" s="388" t="s">
        <v>1129</v>
      </c>
      <c r="B174" s="388" t="s">
        <v>1130</v>
      </c>
      <c r="C174" s="388" t="s">
        <v>1325</v>
      </c>
      <c r="E174" s="389">
        <v>4064.99</v>
      </c>
      <c r="G174" s="389" t="s">
        <v>1326</v>
      </c>
      <c r="H174" s="390" t="s">
        <v>1377</v>
      </c>
      <c r="I174" t="s">
        <v>1134</v>
      </c>
      <c r="J174" t="s">
        <v>1135</v>
      </c>
    </row>
    <row r="175" spans="1:12" x14ac:dyDescent="0.2">
      <c r="A175" s="388" t="s">
        <v>1129</v>
      </c>
      <c r="B175" s="388" t="s">
        <v>1130</v>
      </c>
      <c r="C175" s="388" t="s">
        <v>1325</v>
      </c>
      <c r="F175" s="389">
        <v>82429.16</v>
      </c>
      <c r="G175" s="389" t="s">
        <v>1326</v>
      </c>
      <c r="H175" s="390" t="s">
        <v>1378</v>
      </c>
      <c r="I175" t="s">
        <v>1134</v>
      </c>
      <c r="J175" t="s">
        <v>1135</v>
      </c>
    </row>
    <row r="176" spans="1:12" x14ac:dyDescent="0.2">
      <c r="A176" s="88" t="s">
        <v>306</v>
      </c>
      <c r="B176" s="88" t="s">
        <v>859</v>
      </c>
      <c r="C176" s="88" t="s">
        <v>308</v>
      </c>
      <c r="D176" s="89">
        <v>16711.669999999998</v>
      </c>
      <c r="E176" s="89">
        <v>65717.490000000005</v>
      </c>
      <c r="F176" s="89">
        <v>82429.16</v>
      </c>
      <c r="G176" s="89"/>
      <c r="H176" s="90" t="s">
        <v>582</v>
      </c>
      <c r="I176" s="91"/>
      <c r="J176" s="91"/>
      <c r="K176" s="91"/>
      <c r="L176" s="91"/>
    </row>
    <row r="178" spans="1:12" x14ac:dyDescent="0.2">
      <c r="A178" s="388" t="s">
        <v>1129</v>
      </c>
      <c r="B178" s="388" t="s">
        <v>1130</v>
      </c>
      <c r="C178" s="388" t="s">
        <v>1187</v>
      </c>
      <c r="E178" s="389">
        <v>5890</v>
      </c>
      <c r="G178" s="389" t="s">
        <v>1336</v>
      </c>
      <c r="H178" s="390" t="s">
        <v>1337</v>
      </c>
      <c r="I178" t="s">
        <v>1469</v>
      </c>
      <c r="J178" s="94">
        <f>J144+J99+J44+J20</f>
        <v>372376</v>
      </c>
    </row>
    <row r="179" spans="1:12" x14ac:dyDescent="0.2">
      <c r="A179" s="388" t="s">
        <v>1129</v>
      </c>
      <c r="B179" s="388" t="s">
        <v>1130</v>
      </c>
      <c r="C179" s="388" t="s">
        <v>1154</v>
      </c>
      <c r="E179" s="389">
        <v>3230</v>
      </c>
      <c r="G179" s="389" t="s">
        <v>1379</v>
      </c>
      <c r="H179" s="390" t="s">
        <v>1380</v>
      </c>
      <c r="I179" t="s">
        <v>1470</v>
      </c>
      <c r="J179" s="94">
        <f>J145+J100+J45+J21</f>
        <v>344484</v>
      </c>
    </row>
    <row r="180" spans="1:12" x14ac:dyDescent="0.2">
      <c r="A180" s="388" t="s">
        <v>1129</v>
      </c>
      <c r="B180" s="388" t="s">
        <v>1130</v>
      </c>
      <c r="C180" s="388" t="s">
        <v>1154</v>
      </c>
      <c r="F180" s="389">
        <v>34960</v>
      </c>
      <c r="G180" s="389" t="s">
        <v>1379</v>
      </c>
      <c r="H180" s="390" t="s">
        <v>1381</v>
      </c>
      <c r="I180" t="s">
        <v>1134</v>
      </c>
      <c r="J180" t="s">
        <v>1135</v>
      </c>
    </row>
    <row r="181" spans="1:12" x14ac:dyDescent="0.2">
      <c r="A181" s="388" t="s">
        <v>1129</v>
      </c>
      <c r="B181" s="388" t="s">
        <v>1130</v>
      </c>
      <c r="C181" s="388" t="s">
        <v>1131</v>
      </c>
      <c r="E181" s="389">
        <v>1741.67</v>
      </c>
      <c r="G181" s="389" t="s">
        <v>1338</v>
      </c>
      <c r="H181" s="390" t="s">
        <v>1339</v>
      </c>
      <c r="I181" t="s">
        <v>1134</v>
      </c>
      <c r="J181" t="s">
        <v>1135</v>
      </c>
    </row>
    <row r="182" spans="1:12" x14ac:dyDescent="0.2">
      <c r="A182" s="388" t="s">
        <v>1129</v>
      </c>
      <c r="B182" s="388" t="s">
        <v>1130</v>
      </c>
      <c r="C182" s="388" t="s">
        <v>1225</v>
      </c>
      <c r="E182" s="389">
        <v>4908.33</v>
      </c>
      <c r="G182" s="389" t="s">
        <v>1312</v>
      </c>
      <c r="H182" s="390" t="s">
        <v>1340</v>
      </c>
      <c r="I182" t="s">
        <v>1134</v>
      </c>
      <c r="J182" t="s">
        <v>1135</v>
      </c>
    </row>
    <row r="183" spans="1:12" x14ac:dyDescent="0.2">
      <c r="A183" s="388" t="s">
        <v>1129</v>
      </c>
      <c r="B183" s="388" t="s">
        <v>1130</v>
      </c>
      <c r="C183" s="388" t="s">
        <v>1136</v>
      </c>
      <c r="E183" s="389">
        <v>4750</v>
      </c>
      <c r="G183" s="389" t="s">
        <v>1342</v>
      </c>
      <c r="H183" s="390" t="s">
        <v>1365</v>
      </c>
      <c r="I183" t="s">
        <v>1134</v>
      </c>
      <c r="J183" t="s">
        <v>1135</v>
      </c>
    </row>
    <row r="184" spans="1:12" x14ac:dyDescent="0.2">
      <c r="A184" s="388" t="s">
        <v>1129</v>
      </c>
      <c r="B184" s="388" t="s">
        <v>1130</v>
      </c>
      <c r="C184" s="388" t="s">
        <v>1171</v>
      </c>
      <c r="E184" s="389">
        <v>4908.33</v>
      </c>
      <c r="G184" s="389" t="s">
        <v>1344</v>
      </c>
      <c r="H184" s="390" t="s">
        <v>1345</v>
      </c>
      <c r="I184" s="530" t="s">
        <v>1453</v>
      </c>
      <c r="J184" s="533">
        <f>E189</f>
        <v>37778.33</v>
      </c>
    </row>
    <row r="185" spans="1:12" x14ac:dyDescent="0.2">
      <c r="A185" s="388" t="s">
        <v>1129</v>
      </c>
      <c r="B185" s="388" t="s">
        <v>1130</v>
      </c>
      <c r="C185" s="388" t="s">
        <v>1174</v>
      </c>
      <c r="E185" s="389">
        <v>4750</v>
      </c>
      <c r="G185" s="389" t="s">
        <v>1314</v>
      </c>
      <c r="H185" s="390" t="s">
        <v>1346</v>
      </c>
      <c r="I185" s="507" t="s">
        <v>1258</v>
      </c>
      <c r="J185" s="506">
        <f>F180</f>
        <v>34960</v>
      </c>
    </row>
    <row r="186" spans="1:12" x14ac:dyDescent="0.2">
      <c r="A186" s="388" t="s">
        <v>1129</v>
      </c>
      <c r="B186" s="388" t="s">
        <v>1130</v>
      </c>
      <c r="C186" s="388" t="s">
        <v>1248</v>
      </c>
      <c r="E186" s="389">
        <v>4908.33</v>
      </c>
      <c r="G186" s="389" t="s">
        <v>1347</v>
      </c>
      <c r="H186" s="390" t="s">
        <v>1348</v>
      </c>
      <c r="I186" s="527" t="s">
        <v>410</v>
      </c>
      <c r="J186" s="528">
        <f>F188</f>
        <v>28658.33</v>
      </c>
    </row>
    <row r="187" spans="1:12" x14ac:dyDescent="0.2">
      <c r="A187" s="388" t="s">
        <v>1129</v>
      </c>
      <c r="B187" s="388" t="s">
        <v>1130</v>
      </c>
      <c r="C187" s="388" t="s">
        <v>1235</v>
      </c>
      <c r="E187" s="389">
        <v>2691.67</v>
      </c>
      <c r="G187" s="389" t="s">
        <v>1374</v>
      </c>
      <c r="H187" s="390" t="s">
        <v>1382</v>
      </c>
      <c r="I187" t="s">
        <v>1134</v>
      </c>
      <c r="J187" t="s">
        <v>1135</v>
      </c>
    </row>
    <row r="188" spans="1:12" x14ac:dyDescent="0.2">
      <c r="A188" s="388" t="s">
        <v>1129</v>
      </c>
      <c r="B188" s="388" t="s">
        <v>1130</v>
      </c>
      <c r="C188" s="388" t="s">
        <v>1235</v>
      </c>
      <c r="F188" s="389">
        <v>28658.33</v>
      </c>
      <c r="G188" s="389" t="s">
        <v>1374</v>
      </c>
      <c r="H188" s="390" t="s">
        <v>1376</v>
      </c>
      <c r="I188" s="91" t="s">
        <v>1466</v>
      </c>
      <c r="J188" t="s">
        <v>1135</v>
      </c>
    </row>
    <row r="189" spans="1:12" x14ac:dyDescent="0.2">
      <c r="A189" s="88" t="s">
        <v>306</v>
      </c>
      <c r="B189" s="88" t="s">
        <v>341</v>
      </c>
      <c r="C189" s="88" t="s">
        <v>308</v>
      </c>
      <c r="D189" s="89">
        <v>25840</v>
      </c>
      <c r="E189" s="89">
        <v>37778.33</v>
      </c>
      <c r="F189" s="89">
        <v>63618.33</v>
      </c>
      <c r="G189" s="89"/>
      <c r="H189" s="90" t="s">
        <v>342</v>
      </c>
      <c r="I189" s="545" t="s">
        <v>1254</v>
      </c>
      <c r="J189" s="546">
        <f>J184+J170+J144+J126+J115+J99+J82+J68+J49</f>
        <v>586250.16</v>
      </c>
      <c r="K189" s="91"/>
      <c r="L189" s="91"/>
    </row>
    <row r="190" spans="1:12" x14ac:dyDescent="0.2">
      <c r="I190" s="505" t="s">
        <v>1467</v>
      </c>
      <c r="J190" s="432">
        <f>J185+J171+J145+J127+J116+J100+J83+J69+J50</f>
        <v>363101.66000000003</v>
      </c>
    </row>
    <row r="191" spans="1:12" x14ac:dyDescent="0.2">
      <c r="I191" s="544" t="s">
        <v>410</v>
      </c>
      <c r="J191" s="547">
        <f>J186+J172+J159+J154+J84+J70+J40+J17+J11</f>
        <v>14220956.379999999</v>
      </c>
    </row>
    <row r="192" spans="1:12" x14ac:dyDescent="0.2">
      <c r="I192" s="501" t="s">
        <v>1260</v>
      </c>
      <c r="J192" s="483">
        <f>J157+J152+J44+J37+J31+J20+J15+J7</f>
        <v>359994</v>
      </c>
    </row>
    <row r="193" spans="1:12" x14ac:dyDescent="0.2">
      <c r="I193" s="501" t="s">
        <v>1259</v>
      </c>
      <c r="J193" s="483">
        <f>J153+J45+J38+J32+J21+J8</f>
        <v>184184.4</v>
      </c>
    </row>
    <row r="194" spans="1:12" x14ac:dyDescent="0.2">
      <c r="I194" s="512" t="s">
        <v>1261</v>
      </c>
      <c r="J194" s="504">
        <f>J128+J117+J39+J33</f>
        <v>0</v>
      </c>
    </row>
    <row r="195" spans="1:12" x14ac:dyDescent="0.2">
      <c r="I195" s="543" t="s">
        <v>401</v>
      </c>
      <c r="J195" s="543">
        <v>0</v>
      </c>
    </row>
    <row r="196" spans="1:12" x14ac:dyDescent="0.2">
      <c r="I196" s="543"/>
      <c r="J196" s="543"/>
    </row>
    <row r="198" spans="1:12" x14ac:dyDescent="0.2">
      <c r="H198" s="91" t="s">
        <v>1462</v>
      </c>
    </row>
    <row r="200" spans="1:12" x14ac:dyDescent="0.2">
      <c r="A200" s="494" t="s">
        <v>1129</v>
      </c>
      <c r="B200" s="494" t="s">
        <v>1130</v>
      </c>
      <c r="C200" s="494" t="s">
        <v>1168</v>
      </c>
      <c r="D200" s="489"/>
      <c r="E200" s="489"/>
      <c r="F200" s="398">
        <v>366040</v>
      </c>
      <c r="G200" s="398" t="s">
        <v>1383</v>
      </c>
      <c r="H200" s="495" t="s">
        <v>1384</v>
      </c>
      <c r="I200" s="503" t="s">
        <v>1456</v>
      </c>
      <c r="J200" s="502">
        <f>-F201</f>
        <v>-366040</v>
      </c>
    </row>
    <row r="201" spans="1:12" x14ac:dyDescent="0.2">
      <c r="A201" s="496" t="s">
        <v>306</v>
      </c>
      <c r="B201" s="496" t="s">
        <v>994</v>
      </c>
      <c r="C201" s="496" t="s">
        <v>308</v>
      </c>
      <c r="D201" s="402">
        <v>5166040</v>
      </c>
      <c r="E201" s="402"/>
      <c r="F201" s="402">
        <v>366040</v>
      </c>
      <c r="G201" s="402">
        <v>4800000</v>
      </c>
      <c r="H201" s="497" t="s">
        <v>1266</v>
      </c>
      <c r="I201" s="91"/>
      <c r="J201" s="91"/>
      <c r="K201" s="91"/>
      <c r="L201" s="91"/>
    </row>
    <row r="202" spans="1:12" x14ac:dyDescent="0.2">
      <c r="A202" s="489"/>
      <c r="B202" s="489"/>
      <c r="C202" s="489"/>
      <c r="D202" s="489"/>
      <c r="E202" s="489"/>
      <c r="F202" s="489"/>
      <c r="G202" s="489"/>
      <c r="H202" s="489"/>
    </row>
    <row r="203" spans="1:12" x14ac:dyDescent="0.2">
      <c r="A203" s="494" t="s">
        <v>1129</v>
      </c>
      <c r="B203" s="494" t="s">
        <v>1130</v>
      </c>
      <c r="C203" s="494" t="s">
        <v>1168</v>
      </c>
      <c r="D203" s="489"/>
      <c r="E203" s="489"/>
      <c r="F203" s="398">
        <v>135720</v>
      </c>
      <c r="G203" s="398" t="s">
        <v>1383</v>
      </c>
      <c r="H203" s="495" t="s">
        <v>1384</v>
      </c>
      <c r="I203" s="503" t="s">
        <v>1456</v>
      </c>
      <c r="J203" s="502">
        <f>-F203</f>
        <v>-135720</v>
      </c>
    </row>
    <row r="204" spans="1:12" x14ac:dyDescent="0.2">
      <c r="A204" s="496" t="s">
        <v>306</v>
      </c>
      <c r="B204" s="496" t="s">
        <v>996</v>
      </c>
      <c r="C204" s="496" t="s">
        <v>308</v>
      </c>
      <c r="D204" s="402">
        <v>4235720</v>
      </c>
      <c r="E204" s="402"/>
      <c r="F204" s="402">
        <v>135720</v>
      </c>
      <c r="G204" s="402">
        <v>4100000</v>
      </c>
      <c r="H204" s="497" t="s">
        <v>1267</v>
      </c>
      <c r="I204" s="91"/>
      <c r="J204" s="91"/>
      <c r="K204" s="91"/>
      <c r="L204" s="91"/>
    </row>
    <row r="205" spans="1:12" x14ac:dyDescent="0.2">
      <c r="A205" s="489"/>
      <c r="B205" s="489"/>
      <c r="C205" s="489"/>
      <c r="D205" s="489"/>
      <c r="E205" s="489"/>
      <c r="F205" s="489"/>
      <c r="G205" s="489"/>
      <c r="H205" s="489"/>
    </row>
    <row r="206" spans="1:12" x14ac:dyDescent="0.2">
      <c r="A206" s="494" t="s">
        <v>1129</v>
      </c>
      <c r="B206" s="494" t="s">
        <v>1130</v>
      </c>
      <c r="C206" s="494" t="s">
        <v>1198</v>
      </c>
      <c r="D206" s="489"/>
      <c r="E206" s="398">
        <v>3025020</v>
      </c>
      <c r="F206" s="489"/>
      <c r="G206" s="398" t="s">
        <v>1385</v>
      </c>
      <c r="H206" s="495" t="s">
        <v>1386</v>
      </c>
      <c r="I206" t="s">
        <v>1134</v>
      </c>
      <c r="J206" t="s">
        <v>1135</v>
      </c>
    </row>
    <row r="207" spans="1:12" x14ac:dyDescent="0.2">
      <c r="A207" s="494" t="s">
        <v>1129</v>
      </c>
      <c r="B207" s="494" t="s">
        <v>1130</v>
      </c>
      <c r="C207" s="494" t="s">
        <v>1168</v>
      </c>
      <c r="D207" s="489"/>
      <c r="E207" s="489"/>
      <c r="F207" s="398">
        <v>25020</v>
      </c>
      <c r="G207" s="398" t="s">
        <v>1383</v>
      </c>
      <c r="H207" s="495" t="s">
        <v>1384</v>
      </c>
      <c r="I207" s="503" t="s">
        <v>1456</v>
      </c>
      <c r="J207" s="502">
        <f>-F207</f>
        <v>-25020</v>
      </c>
    </row>
    <row r="208" spans="1:12" x14ac:dyDescent="0.2">
      <c r="A208" s="494" t="s">
        <v>1129</v>
      </c>
      <c r="B208" s="494" t="s">
        <v>1130</v>
      </c>
      <c r="C208" s="494" t="s">
        <v>1179</v>
      </c>
      <c r="D208" s="489"/>
      <c r="E208" s="398">
        <v>3000000</v>
      </c>
      <c r="F208" s="489"/>
      <c r="G208" s="398" t="s">
        <v>1387</v>
      </c>
      <c r="H208" s="495" t="s">
        <v>1388</v>
      </c>
      <c r="I208" t="s">
        <v>401</v>
      </c>
      <c r="J208" s="94">
        <f>E212</f>
        <v>14025020</v>
      </c>
    </row>
    <row r="209" spans="1:12" x14ac:dyDescent="0.2">
      <c r="A209" s="494" t="s">
        <v>1129</v>
      </c>
      <c r="B209" s="494" t="s">
        <v>1130</v>
      </c>
      <c r="C209" s="494" t="s">
        <v>1149</v>
      </c>
      <c r="D209" s="489"/>
      <c r="E209" s="398">
        <v>3000000</v>
      </c>
      <c r="F209" s="489"/>
      <c r="G209" s="398" t="s">
        <v>1318</v>
      </c>
      <c r="H209" s="495" t="s">
        <v>1389</v>
      </c>
      <c r="I209" t="s">
        <v>1134</v>
      </c>
      <c r="J209" t="s">
        <v>1135</v>
      </c>
    </row>
    <row r="210" spans="1:12" x14ac:dyDescent="0.2">
      <c r="A210" s="494" t="s">
        <v>1129</v>
      </c>
      <c r="B210" s="494" t="s">
        <v>1130</v>
      </c>
      <c r="C210" s="494" t="s">
        <v>1390</v>
      </c>
      <c r="D210" s="489"/>
      <c r="E210" s="398">
        <v>2000000</v>
      </c>
      <c r="F210" s="489"/>
      <c r="G210" s="398" t="s">
        <v>1326</v>
      </c>
      <c r="H210" s="495" t="s">
        <v>1391</v>
      </c>
      <c r="I210" t="s">
        <v>1134</v>
      </c>
      <c r="J210" t="s">
        <v>1135</v>
      </c>
    </row>
    <row r="211" spans="1:12" x14ac:dyDescent="0.2">
      <c r="A211" s="494" t="s">
        <v>1129</v>
      </c>
      <c r="B211" s="494" t="s">
        <v>1130</v>
      </c>
      <c r="C211" s="494" t="s">
        <v>1390</v>
      </c>
      <c r="D211" s="489"/>
      <c r="E211" s="398">
        <v>3000000</v>
      </c>
      <c r="F211" s="489"/>
      <c r="G211" s="398" t="s">
        <v>1326</v>
      </c>
      <c r="H211" s="495" t="s">
        <v>1392</v>
      </c>
      <c r="I211" t="s">
        <v>1134</v>
      </c>
      <c r="J211" t="s">
        <v>1135</v>
      </c>
    </row>
    <row r="212" spans="1:12" x14ac:dyDescent="0.2">
      <c r="A212" s="496" t="s">
        <v>306</v>
      </c>
      <c r="B212" s="496" t="s">
        <v>1268</v>
      </c>
      <c r="C212" s="496" t="s">
        <v>308</v>
      </c>
      <c r="D212" s="402"/>
      <c r="E212" s="402">
        <v>14025020</v>
      </c>
      <c r="F212" s="402">
        <v>25020</v>
      </c>
      <c r="G212" s="402">
        <v>14000000</v>
      </c>
      <c r="H212" s="497" t="s">
        <v>1269</v>
      </c>
      <c r="I212" s="91"/>
      <c r="J212" s="91"/>
      <c r="K212" s="91"/>
      <c r="L212" s="91"/>
    </row>
    <row r="213" spans="1:12" x14ac:dyDescent="0.2">
      <c r="A213" s="489"/>
      <c r="B213" s="489"/>
      <c r="C213" s="489"/>
      <c r="D213" s="489"/>
      <c r="E213" s="489"/>
      <c r="F213" s="489"/>
      <c r="G213" s="489"/>
      <c r="H213" s="489"/>
    </row>
    <row r="214" spans="1:12" x14ac:dyDescent="0.2">
      <c r="A214" s="494" t="s">
        <v>1129</v>
      </c>
      <c r="B214" s="494" t="s">
        <v>1130</v>
      </c>
      <c r="C214" s="494" t="s">
        <v>1166</v>
      </c>
      <c r="D214" s="489"/>
      <c r="E214" s="489"/>
      <c r="F214" s="398">
        <v>12564.3</v>
      </c>
      <c r="G214" s="398" t="s">
        <v>1342</v>
      </c>
      <c r="H214" s="495" t="s">
        <v>1393</v>
      </c>
      <c r="I214" t="s">
        <v>1134</v>
      </c>
      <c r="J214" t="s">
        <v>1135</v>
      </c>
    </row>
    <row r="215" spans="1:12" x14ac:dyDescent="0.2">
      <c r="A215" s="494" t="s">
        <v>1129</v>
      </c>
      <c r="B215" s="494" t="s">
        <v>1130</v>
      </c>
      <c r="C215" s="494" t="s">
        <v>1168</v>
      </c>
      <c r="D215" s="489"/>
      <c r="E215" s="398">
        <v>366040</v>
      </c>
      <c r="F215" s="489"/>
      <c r="G215" s="398" t="s">
        <v>1383</v>
      </c>
      <c r="H215" s="495" t="s">
        <v>1384</v>
      </c>
      <c r="I215" t="s">
        <v>1134</v>
      </c>
      <c r="J215" t="s">
        <v>1135</v>
      </c>
    </row>
    <row r="216" spans="1:12" x14ac:dyDescent="0.2">
      <c r="A216" s="494" t="s">
        <v>1129</v>
      </c>
      <c r="B216" s="494" t="s">
        <v>1130</v>
      </c>
      <c r="C216" s="494" t="s">
        <v>1217</v>
      </c>
      <c r="D216" s="489"/>
      <c r="E216" s="489"/>
      <c r="F216" s="398">
        <v>96745.13</v>
      </c>
      <c r="G216" s="398" t="s">
        <v>1383</v>
      </c>
      <c r="H216" s="495" t="s">
        <v>1394</v>
      </c>
      <c r="I216" t="s">
        <v>1134</v>
      </c>
      <c r="J216" t="s">
        <v>1135</v>
      </c>
    </row>
    <row r="217" spans="1:12" x14ac:dyDescent="0.2">
      <c r="A217" s="494" t="s">
        <v>1129</v>
      </c>
      <c r="B217" s="494" t="s">
        <v>1130</v>
      </c>
      <c r="C217" s="494" t="s">
        <v>1217</v>
      </c>
      <c r="D217" s="489"/>
      <c r="E217" s="489"/>
      <c r="F217" s="398">
        <v>37692.910000000003</v>
      </c>
      <c r="G217" s="398" t="s">
        <v>1383</v>
      </c>
      <c r="H217" s="495" t="s">
        <v>1395</v>
      </c>
      <c r="I217" t="s">
        <v>1134</v>
      </c>
      <c r="J217" t="s">
        <v>1135</v>
      </c>
    </row>
    <row r="218" spans="1:12" x14ac:dyDescent="0.2">
      <c r="A218" s="494" t="s">
        <v>1129</v>
      </c>
      <c r="B218" s="494" t="s">
        <v>1130</v>
      </c>
      <c r="C218" s="494" t="s">
        <v>1243</v>
      </c>
      <c r="D218" s="489"/>
      <c r="E218" s="489"/>
      <c r="F218" s="398">
        <v>12983.11</v>
      </c>
      <c r="G218" s="398" t="s">
        <v>1344</v>
      </c>
      <c r="H218" s="495" t="s">
        <v>1396</v>
      </c>
      <c r="I218" t="s">
        <v>1134</v>
      </c>
      <c r="J218" t="s">
        <v>1135</v>
      </c>
    </row>
    <row r="219" spans="1:12" x14ac:dyDescent="0.2">
      <c r="A219" s="494" t="s">
        <v>1129</v>
      </c>
      <c r="B219" s="494" t="s">
        <v>1130</v>
      </c>
      <c r="C219" s="494" t="s">
        <v>1147</v>
      </c>
      <c r="D219" s="489"/>
      <c r="E219" s="489"/>
      <c r="F219" s="398">
        <v>12564.3</v>
      </c>
      <c r="G219" s="398" t="s">
        <v>1314</v>
      </c>
      <c r="H219" s="495" t="s">
        <v>1397</v>
      </c>
      <c r="I219" t="s">
        <v>1134</v>
      </c>
      <c r="J219" t="s">
        <v>1135</v>
      </c>
    </row>
    <row r="220" spans="1:12" x14ac:dyDescent="0.2">
      <c r="A220" s="494" t="s">
        <v>1129</v>
      </c>
      <c r="B220" s="494" t="s">
        <v>1130</v>
      </c>
      <c r="C220" s="494" t="s">
        <v>1181</v>
      </c>
      <c r="D220" s="489"/>
      <c r="E220" s="489"/>
      <c r="F220" s="398">
        <v>12983.11</v>
      </c>
      <c r="G220" s="398" t="s">
        <v>1347</v>
      </c>
      <c r="H220" s="495" t="s">
        <v>1398</v>
      </c>
      <c r="I220" t="s">
        <v>1134</v>
      </c>
      <c r="J220" t="s">
        <v>1135</v>
      </c>
    </row>
    <row r="221" spans="1:12" x14ac:dyDescent="0.2">
      <c r="A221" s="494" t="s">
        <v>1129</v>
      </c>
      <c r="B221" s="494" t="s">
        <v>1130</v>
      </c>
      <c r="C221" s="494" t="s">
        <v>1184</v>
      </c>
      <c r="D221" s="489"/>
      <c r="E221" s="489"/>
      <c r="F221" s="398">
        <v>12983.11</v>
      </c>
      <c r="G221" s="398" t="s">
        <v>1349</v>
      </c>
      <c r="H221" s="495" t="s">
        <v>1399</v>
      </c>
      <c r="I221" t="s">
        <v>1134</v>
      </c>
      <c r="J221" t="s">
        <v>1135</v>
      </c>
    </row>
    <row r="222" spans="1:12" x14ac:dyDescent="0.2">
      <c r="A222" s="494" t="s">
        <v>1129</v>
      </c>
      <c r="B222" s="494" t="s">
        <v>1130</v>
      </c>
      <c r="C222" s="494" t="s">
        <v>1400</v>
      </c>
      <c r="D222" s="489"/>
      <c r="E222" s="489"/>
      <c r="F222" s="398">
        <v>12564.3</v>
      </c>
      <c r="G222" s="398" t="s">
        <v>1318</v>
      </c>
      <c r="H222" s="495" t="s">
        <v>1401</v>
      </c>
      <c r="I222" t="s">
        <v>1134</v>
      </c>
      <c r="J222" t="s">
        <v>1135</v>
      </c>
    </row>
    <row r="223" spans="1:12" x14ac:dyDescent="0.2">
      <c r="A223" s="494" t="s">
        <v>1129</v>
      </c>
      <c r="B223" s="494" t="s">
        <v>1130</v>
      </c>
      <c r="C223" s="494" t="s">
        <v>1402</v>
      </c>
      <c r="D223" s="489"/>
      <c r="E223" s="489"/>
      <c r="F223" s="398">
        <v>12983.11</v>
      </c>
      <c r="G223" s="398" t="s">
        <v>1326</v>
      </c>
      <c r="H223" s="495" t="s">
        <v>1403</v>
      </c>
      <c r="I223" s="529" t="s">
        <v>1455</v>
      </c>
      <c r="J223" s="529">
        <v>0</v>
      </c>
    </row>
    <row r="224" spans="1:12" x14ac:dyDescent="0.2">
      <c r="A224" s="494" t="s">
        <v>1129</v>
      </c>
      <c r="B224" s="494" t="s">
        <v>1130</v>
      </c>
      <c r="C224" s="494" t="s">
        <v>1404</v>
      </c>
      <c r="D224" s="489"/>
      <c r="E224" s="489"/>
      <c r="F224" s="398">
        <v>12564.3</v>
      </c>
      <c r="G224" s="398" t="s">
        <v>1359</v>
      </c>
      <c r="H224" s="495" t="s">
        <v>1405</v>
      </c>
      <c r="I224" s="529" t="s">
        <v>1454</v>
      </c>
      <c r="J224" s="534">
        <f>F226</f>
        <v>249610.79</v>
      </c>
    </row>
    <row r="225" spans="1:12" x14ac:dyDescent="0.2">
      <c r="A225" s="494" t="s">
        <v>1129</v>
      </c>
      <c r="B225" s="494" t="s">
        <v>1130</v>
      </c>
      <c r="C225" s="494" t="s">
        <v>1406</v>
      </c>
      <c r="D225" s="489"/>
      <c r="E225" s="489"/>
      <c r="F225" s="398">
        <v>12983.11</v>
      </c>
      <c r="G225" s="398" t="s">
        <v>1321</v>
      </c>
      <c r="H225" s="495" t="s">
        <v>1407</v>
      </c>
      <c r="I225" s="503" t="s">
        <v>1456</v>
      </c>
      <c r="J225" s="502">
        <f>E215</f>
        <v>366040</v>
      </c>
    </row>
    <row r="226" spans="1:12" x14ac:dyDescent="0.2">
      <c r="A226" s="496" t="s">
        <v>306</v>
      </c>
      <c r="B226" s="496" t="s">
        <v>1270</v>
      </c>
      <c r="C226" s="496" t="s">
        <v>308</v>
      </c>
      <c r="D226" s="402"/>
      <c r="E226" s="402">
        <v>366040</v>
      </c>
      <c r="F226" s="402">
        <v>249610.79</v>
      </c>
      <c r="G226" s="402">
        <v>116429.21</v>
      </c>
      <c r="H226" s="497" t="s">
        <v>1271</v>
      </c>
      <c r="I226" s="91"/>
      <c r="J226" s="91"/>
      <c r="K226" s="91"/>
      <c r="L226" s="91"/>
    </row>
    <row r="227" spans="1:12" x14ac:dyDescent="0.2">
      <c r="A227" s="489"/>
      <c r="B227" s="489"/>
      <c r="C227" s="489"/>
      <c r="D227" s="489"/>
      <c r="E227" s="489"/>
      <c r="F227" s="489"/>
      <c r="G227" s="489"/>
      <c r="H227" s="489"/>
    </row>
    <row r="228" spans="1:12" x14ac:dyDescent="0.2">
      <c r="A228" s="494" t="s">
        <v>1129</v>
      </c>
      <c r="B228" s="494" t="s">
        <v>1130</v>
      </c>
      <c r="C228" s="494" t="s">
        <v>1166</v>
      </c>
      <c r="D228" s="489"/>
      <c r="E228" s="489"/>
      <c r="F228" s="398">
        <v>3885.11</v>
      </c>
      <c r="G228" s="398" t="s">
        <v>1342</v>
      </c>
      <c r="H228" s="495" t="s">
        <v>1408</v>
      </c>
      <c r="I228" t="s">
        <v>1134</v>
      </c>
      <c r="J228" t="s">
        <v>1135</v>
      </c>
    </row>
    <row r="229" spans="1:12" x14ac:dyDescent="0.2">
      <c r="A229" s="494" t="s">
        <v>1129</v>
      </c>
      <c r="B229" s="494" t="s">
        <v>1130</v>
      </c>
      <c r="C229" s="494" t="s">
        <v>1168</v>
      </c>
      <c r="D229" s="489"/>
      <c r="E229" s="398">
        <v>135720</v>
      </c>
      <c r="F229" s="489"/>
      <c r="G229" s="398" t="s">
        <v>1383</v>
      </c>
      <c r="H229" s="495" t="s">
        <v>1384</v>
      </c>
      <c r="I229" t="s">
        <v>1134</v>
      </c>
      <c r="J229" t="s">
        <v>1135</v>
      </c>
    </row>
    <row r="230" spans="1:12" x14ac:dyDescent="0.2">
      <c r="A230" s="494" t="s">
        <v>1129</v>
      </c>
      <c r="B230" s="494" t="s">
        <v>1130</v>
      </c>
      <c r="C230" s="494" t="s">
        <v>1217</v>
      </c>
      <c r="D230" s="489"/>
      <c r="E230" s="489"/>
      <c r="F230" s="398">
        <v>3496.6</v>
      </c>
      <c r="G230" s="398" t="s">
        <v>1383</v>
      </c>
      <c r="H230" s="495" t="s">
        <v>1409</v>
      </c>
      <c r="I230" t="s">
        <v>1134</v>
      </c>
      <c r="J230" t="s">
        <v>1135</v>
      </c>
    </row>
    <row r="231" spans="1:12" x14ac:dyDescent="0.2">
      <c r="A231" s="494" t="s">
        <v>1129</v>
      </c>
      <c r="B231" s="494" t="s">
        <v>1130</v>
      </c>
      <c r="C231" s="494" t="s">
        <v>1217</v>
      </c>
      <c r="D231" s="489"/>
      <c r="E231" s="489"/>
      <c r="F231" s="398">
        <v>11655.34</v>
      </c>
      <c r="G231" s="398" t="s">
        <v>1383</v>
      </c>
      <c r="H231" s="495" t="s">
        <v>1410</v>
      </c>
      <c r="I231" t="s">
        <v>1134</v>
      </c>
      <c r="J231" t="s">
        <v>1135</v>
      </c>
    </row>
    <row r="232" spans="1:12" x14ac:dyDescent="0.2">
      <c r="A232" s="494" t="s">
        <v>1129</v>
      </c>
      <c r="B232" s="494" t="s">
        <v>1130</v>
      </c>
      <c r="C232" s="494" t="s">
        <v>1243</v>
      </c>
      <c r="D232" s="489"/>
      <c r="E232" s="489"/>
      <c r="F232" s="398">
        <v>4014.62</v>
      </c>
      <c r="G232" s="398" t="s">
        <v>1344</v>
      </c>
      <c r="H232" s="495" t="s">
        <v>1411</v>
      </c>
      <c r="I232" t="s">
        <v>1134</v>
      </c>
      <c r="J232" t="s">
        <v>1135</v>
      </c>
    </row>
    <row r="233" spans="1:12" x14ac:dyDescent="0.2">
      <c r="A233" s="494" t="s">
        <v>1129</v>
      </c>
      <c r="B233" s="494" t="s">
        <v>1130</v>
      </c>
      <c r="C233" s="494" t="s">
        <v>1147</v>
      </c>
      <c r="D233" s="489"/>
      <c r="E233" s="489"/>
      <c r="F233" s="398">
        <v>3885.11</v>
      </c>
      <c r="G233" s="398" t="s">
        <v>1314</v>
      </c>
      <c r="H233" s="495" t="s">
        <v>1412</v>
      </c>
      <c r="I233" t="s">
        <v>1134</v>
      </c>
      <c r="J233" t="s">
        <v>1135</v>
      </c>
    </row>
    <row r="234" spans="1:12" x14ac:dyDescent="0.2">
      <c r="A234" s="494" t="s">
        <v>1129</v>
      </c>
      <c r="B234" s="494" t="s">
        <v>1130</v>
      </c>
      <c r="C234" s="494" t="s">
        <v>1181</v>
      </c>
      <c r="D234" s="489"/>
      <c r="E234" s="489"/>
      <c r="F234" s="398">
        <v>4014.62</v>
      </c>
      <c r="G234" s="398" t="s">
        <v>1347</v>
      </c>
      <c r="H234" s="495" t="s">
        <v>1413</v>
      </c>
      <c r="I234" t="s">
        <v>1134</v>
      </c>
      <c r="J234" t="s">
        <v>1135</v>
      </c>
    </row>
    <row r="235" spans="1:12" x14ac:dyDescent="0.2">
      <c r="A235" s="494" t="s">
        <v>1129</v>
      </c>
      <c r="B235" s="494" t="s">
        <v>1130</v>
      </c>
      <c r="C235" s="494" t="s">
        <v>1184</v>
      </c>
      <c r="D235" s="489"/>
      <c r="E235" s="489"/>
      <c r="F235" s="398">
        <v>4014.62</v>
      </c>
      <c r="G235" s="398" t="s">
        <v>1349</v>
      </c>
      <c r="H235" s="495" t="s">
        <v>1414</v>
      </c>
      <c r="I235" t="s">
        <v>1134</v>
      </c>
      <c r="J235" t="s">
        <v>1135</v>
      </c>
    </row>
    <row r="236" spans="1:12" x14ac:dyDescent="0.2">
      <c r="A236" s="494" t="s">
        <v>1129</v>
      </c>
      <c r="B236" s="494" t="s">
        <v>1130</v>
      </c>
      <c r="C236" s="494" t="s">
        <v>1400</v>
      </c>
      <c r="D236" s="489"/>
      <c r="E236" s="489"/>
      <c r="F236" s="398">
        <v>3885.11</v>
      </c>
      <c r="G236" s="398" t="s">
        <v>1318</v>
      </c>
      <c r="H236" s="495" t="s">
        <v>1415</v>
      </c>
      <c r="I236" s="529" t="s">
        <v>1455</v>
      </c>
      <c r="J236" s="529">
        <v>0</v>
      </c>
    </row>
    <row r="237" spans="1:12" x14ac:dyDescent="0.2">
      <c r="A237" s="494" t="s">
        <v>1129</v>
      </c>
      <c r="B237" s="494" t="s">
        <v>1130</v>
      </c>
      <c r="C237" s="494" t="s">
        <v>1402</v>
      </c>
      <c r="D237" s="489"/>
      <c r="E237" s="489"/>
      <c r="F237" s="398">
        <v>4014.62</v>
      </c>
      <c r="G237" s="398" t="s">
        <v>1326</v>
      </c>
      <c r="H237" s="495" t="s">
        <v>1416</v>
      </c>
      <c r="I237" s="529" t="s">
        <v>1454</v>
      </c>
      <c r="J237" s="534">
        <f>F240</f>
        <v>50765.48</v>
      </c>
    </row>
    <row r="238" spans="1:12" x14ac:dyDescent="0.2">
      <c r="A238" s="494" t="s">
        <v>1129</v>
      </c>
      <c r="B238" s="494" t="s">
        <v>1130</v>
      </c>
      <c r="C238" s="494" t="s">
        <v>1404</v>
      </c>
      <c r="D238" s="489"/>
      <c r="E238" s="489"/>
      <c r="F238" s="398">
        <v>3885.11</v>
      </c>
      <c r="G238" s="398" t="s">
        <v>1359</v>
      </c>
      <c r="H238" s="495" t="s">
        <v>1417</v>
      </c>
      <c r="I238" s="503" t="s">
        <v>1456</v>
      </c>
      <c r="J238" s="502">
        <f>E229</f>
        <v>135720</v>
      </c>
    </row>
    <row r="239" spans="1:12" x14ac:dyDescent="0.2">
      <c r="A239" s="494" t="s">
        <v>1129</v>
      </c>
      <c r="B239" s="494" t="s">
        <v>1130</v>
      </c>
      <c r="C239" s="494" t="s">
        <v>1406</v>
      </c>
      <c r="D239" s="489"/>
      <c r="E239" s="489"/>
      <c r="F239" s="398">
        <v>4014.62</v>
      </c>
      <c r="G239" s="398" t="s">
        <v>1321</v>
      </c>
      <c r="H239" s="495" t="s">
        <v>1418</v>
      </c>
      <c r="I239" t="s">
        <v>1134</v>
      </c>
      <c r="J239" t="s">
        <v>1135</v>
      </c>
    </row>
    <row r="240" spans="1:12" x14ac:dyDescent="0.2">
      <c r="A240" s="496" t="s">
        <v>306</v>
      </c>
      <c r="B240" s="496" t="s">
        <v>1272</v>
      </c>
      <c r="C240" s="496" t="s">
        <v>308</v>
      </c>
      <c r="D240" s="402"/>
      <c r="E240" s="402">
        <v>135720</v>
      </c>
      <c r="F240" s="402">
        <v>50765.48</v>
      </c>
      <c r="G240" s="402">
        <v>84954.52</v>
      </c>
      <c r="H240" s="497" t="s">
        <v>1273</v>
      </c>
      <c r="I240" s="91"/>
      <c r="J240" s="91"/>
      <c r="K240" s="91"/>
      <c r="L240" s="91"/>
    </row>
    <row r="241" spans="1:10" x14ac:dyDescent="0.2">
      <c r="A241" s="489"/>
      <c r="B241" s="489"/>
      <c r="C241" s="489"/>
      <c r="D241" s="489"/>
      <c r="E241" s="489"/>
      <c r="F241" s="489"/>
      <c r="G241" s="489"/>
      <c r="H241" s="489"/>
    </row>
    <row r="242" spans="1:10" x14ac:dyDescent="0.2">
      <c r="A242" s="494" t="s">
        <v>1129</v>
      </c>
      <c r="B242" s="494" t="s">
        <v>1130</v>
      </c>
      <c r="C242" s="494" t="s">
        <v>1166</v>
      </c>
      <c r="D242" s="489"/>
      <c r="E242" s="489"/>
      <c r="F242" s="398">
        <v>583.66999999999996</v>
      </c>
      <c r="G242" s="398" t="s">
        <v>1342</v>
      </c>
      <c r="H242" s="495" t="s">
        <v>1419</v>
      </c>
      <c r="I242" t="s">
        <v>1134</v>
      </c>
      <c r="J242" t="s">
        <v>1135</v>
      </c>
    </row>
    <row r="243" spans="1:10" x14ac:dyDescent="0.2">
      <c r="A243" s="494" t="s">
        <v>1129</v>
      </c>
      <c r="B243" s="494" t="s">
        <v>1130</v>
      </c>
      <c r="C243" s="494" t="s">
        <v>1168</v>
      </c>
      <c r="D243" s="489"/>
      <c r="E243" s="398">
        <v>25020</v>
      </c>
      <c r="F243" s="489"/>
      <c r="G243" s="398" t="s">
        <v>1383</v>
      </c>
      <c r="H243" s="495" t="s">
        <v>1384</v>
      </c>
      <c r="I243" t="s">
        <v>1134</v>
      </c>
      <c r="J243" t="s">
        <v>1135</v>
      </c>
    </row>
    <row r="244" spans="1:10" x14ac:dyDescent="0.2">
      <c r="A244" s="494" t="s">
        <v>1129</v>
      </c>
      <c r="B244" s="494" t="s">
        <v>1130</v>
      </c>
      <c r="C244" s="494" t="s">
        <v>1217</v>
      </c>
      <c r="D244" s="489"/>
      <c r="E244" s="489"/>
      <c r="F244" s="398">
        <v>428.02</v>
      </c>
      <c r="G244" s="398" t="s">
        <v>1383</v>
      </c>
      <c r="H244" s="495" t="s">
        <v>1420</v>
      </c>
      <c r="I244" t="s">
        <v>1134</v>
      </c>
      <c r="J244" t="s">
        <v>1135</v>
      </c>
    </row>
    <row r="245" spans="1:10" x14ac:dyDescent="0.2">
      <c r="A245" s="494" t="s">
        <v>1129</v>
      </c>
      <c r="B245" s="494" t="s">
        <v>1130</v>
      </c>
      <c r="C245" s="494" t="s">
        <v>1243</v>
      </c>
      <c r="D245" s="489"/>
      <c r="E245" s="489"/>
      <c r="F245" s="398">
        <v>603.13</v>
      </c>
      <c r="G245" s="398" t="s">
        <v>1344</v>
      </c>
      <c r="H245" s="495" t="s">
        <v>1421</v>
      </c>
      <c r="I245" t="s">
        <v>1134</v>
      </c>
      <c r="J245" t="s">
        <v>1135</v>
      </c>
    </row>
    <row r="246" spans="1:10" x14ac:dyDescent="0.2">
      <c r="A246" s="494" t="s">
        <v>1129</v>
      </c>
      <c r="B246" s="494" t="s">
        <v>1130</v>
      </c>
      <c r="C246" s="494" t="s">
        <v>1147</v>
      </c>
      <c r="D246" s="489"/>
      <c r="E246" s="489"/>
      <c r="F246" s="398">
        <v>583.66999999999996</v>
      </c>
      <c r="G246" s="398" t="s">
        <v>1314</v>
      </c>
      <c r="H246" s="495" t="s">
        <v>1422</v>
      </c>
      <c r="I246" t="s">
        <v>1134</v>
      </c>
      <c r="J246" t="s">
        <v>1135</v>
      </c>
    </row>
    <row r="247" spans="1:10" x14ac:dyDescent="0.2">
      <c r="A247" s="494" t="s">
        <v>1129</v>
      </c>
      <c r="B247" s="494" t="s">
        <v>1130</v>
      </c>
      <c r="C247" s="494" t="s">
        <v>1179</v>
      </c>
      <c r="D247" s="489"/>
      <c r="E247" s="398">
        <v>45420</v>
      </c>
      <c r="F247" s="489"/>
      <c r="G247" s="398" t="s">
        <v>1387</v>
      </c>
      <c r="H247" s="495" t="s">
        <v>1423</v>
      </c>
      <c r="I247" t="s">
        <v>1134</v>
      </c>
      <c r="J247" t="s">
        <v>1135</v>
      </c>
    </row>
    <row r="248" spans="1:10" x14ac:dyDescent="0.2">
      <c r="A248" s="494" t="s">
        <v>1129</v>
      </c>
      <c r="B248" s="494" t="s">
        <v>1130</v>
      </c>
      <c r="C248" s="494" t="s">
        <v>1181</v>
      </c>
      <c r="D248" s="489"/>
      <c r="E248" s="489"/>
      <c r="F248" s="398">
        <v>603.13</v>
      </c>
      <c r="G248" s="398" t="s">
        <v>1347</v>
      </c>
      <c r="H248" s="495" t="s">
        <v>1424</v>
      </c>
      <c r="I248" t="s">
        <v>1134</v>
      </c>
      <c r="J248" t="s">
        <v>1135</v>
      </c>
    </row>
    <row r="249" spans="1:10" x14ac:dyDescent="0.2">
      <c r="A249" s="494" t="s">
        <v>1129</v>
      </c>
      <c r="B249" s="494" t="s">
        <v>1130</v>
      </c>
      <c r="C249" s="494" t="s">
        <v>1181</v>
      </c>
      <c r="D249" s="489"/>
      <c r="E249" s="489"/>
      <c r="F249" s="398">
        <v>627.55999999999995</v>
      </c>
      <c r="G249" s="398" t="s">
        <v>1347</v>
      </c>
      <c r="H249" s="495" t="s">
        <v>1424</v>
      </c>
      <c r="I249" t="s">
        <v>1134</v>
      </c>
      <c r="J249" t="s">
        <v>1135</v>
      </c>
    </row>
    <row r="250" spans="1:10" x14ac:dyDescent="0.2">
      <c r="A250" s="494" t="s">
        <v>1129</v>
      </c>
      <c r="B250" s="494" t="s">
        <v>1130</v>
      </c>
      <c r="C250" s="494" t="s">
        <v>1184</v>
      </c>
      <c r="D250" s="489"/>
      <c r="E250" s="489"/>
      <c r="F250" s="398">
        <v>603.13</v>
      </c>
      <c r="G250" s="398" t="s">
        <v>1349</v>
      </c>
      <c r="H250" s="495" t="s">
        <v>1425</v>
      </c>
      <c r="I250" t="s">
        <v>1134</v>
      </c>
      <c r="J250" t="s">
        <v>1135</v>
      </c>
    </row>
    <row r="251" spans="1:10" x14ac:dyDescent="0.2">
      <c r="A251" s="494" t="s">
        <v>1129</v>
      </c>
      <c r="B251" s="494" t="s">
        <v>1130</v>
      </c>
      <c r="C251" s="494" t="s">
        <v>1184</v>
      </c>
      <c r="D251" s="489"/>
      <c r="E251" s="489"/>
      <c r="F251" s="398">
        <v>1215.9100000000001</v>
      </c>
      <c r="G251" s="398" t="s">
        <v>1349</v>
      </c>
      <c r="H251" s="495" t="s">
        <v>1425</v>
      </c>
      <c r="I251" t="s">
        <v>1134</v>
      </c>
      <c r="J251" t="s">
        <v>1135</v>
      </c>
    </row>
    <row r="252" spans="1:10" x14ac:dyDescent="0.2">
      <c r="A252" s="494" t="s">
        <v>1129</v>
      </c>
      <c r="B252" s="494" t="s">
        <v>1130</v>
      </c>
      <c r="C252" s="494" t="s">
        <v>1149</v>
      </c>
      <c r="D252" s="489"/>
      <c r="E252" s="398">
        <v>58320</v>
      </c>
      <c r="F252" s="489"/>
      <c r="G252" s="398" t="s">
        <v>1318</v>
      </c>
      <c r="H252" s="495" t="s">
        <v>1426</v>
      </c>
      <c r="I252" t="s">
        <v>1134</v>
      </c>
      <c r="J252" t="s">
        <v>1135</v>
      </c>
    </row>
    <row r="253" spans="1:10" x14ac:dyDescent="0.2">
      <c r="A253" s="494" t="s">
        <v>1129</v>
      </c>
      <c r="B253" s="494" t="s">
        <v>1130</v>
      </c>
      <c r="C253" s="494" t="s">
        <v>1400</v>
      </c>
      <c r="D253" s="489"/>
      <c r="E253" s="489"/>
      <c r="F253" s="398">
        <v>583.66999999999996</v>
      </c>
      <c r="G253" s="398" t="s">
        <v>1318</v>
      </c>
      <c r="H253" s="495" t="s">
        <v>1427</v>
      </c>
      <c r="I253" t="s">
        <v>1134</v>
      </c>
      <c r="J253" t="s">
        <v>1135</v>
      </c>
    </row>
    <row r="254" spans="1:10" x14ac:dyDescent="0.2">
      <c r="A254" s="494" t="s">
        <v>1129</v>
      </c>
      <c r="B254" s="494" t="s">
        <v>1130</v>
      </c>
      <c r="C254" s="494" t="s">
        <v>1400</v>
      </c>
      <c r="D254" s="489"/>
      <c r="E254" s="489"/>
      <c r="F254" s="398">
        <v>1176.68</v>
      </c>
      <c r="G254" s="398" t="s">
        <v>1318</v>
      </c>
      <c r="H254" s="495" t="s">
        <v>1427</v>
      </c>
      <c r="I254" t="s">
        <v>1134</v>
      </c>
      <c r="J254" t="s">
        <v>1135</v>
      </c>
    </row>
    <row r="255" spans="1:10" x14ac:dyDescent="0.2">
      <c r="A255" s="494" t="s">
        <v>1129</v>
      </c>
      <c r="B255" s="494" t="s">
        <v>1130</v>
      </c>
      <c r="C255" s="494" t="s">
        <v>1400</v>
      </c>
      <c r="D255" s="489"/>
      <c r="E255" s="489"/>
      <c r="F255" s="398">
        <v>481.54</v>
      </c>
      <c r="G255" s="398" t="s">
        <v>1318</v>
      </c>
      <c r="H255" s="495" t="s">
        <v>1427</v>
      </c>
      <c r="I255" t="s">
        <v>1134</v>
      </c>
      <c r="J255" t="s">
        <v>1135</v>
      </c>
    </row>
    <row r="256" spans="1:10" x14ac:dyDescent="0.2">
      <c r="A256" s="494" t="s">
        <v>1129</v>
      </c>
      <c r="B256" s="494" t="s">
        <v>1130</v>
      </c>
      <c r="C256" s="494" t="s">
        <v>1390</v>
      </c>
      <c r="D256" s="489"/>
      <c r="E256" s="398">
        <v>40020</v>
      </c>
      <c r="F256" s="489"/>
      <c r="G256" s="398" t="s">
        <v>1326</v>
      </c>
      <c r="H256" s="495" t="s">
        <v>1428</v>
      </c>
      <c r="I256" t="s">
        <v>1134</v>
      </c>
      <c r="J256" t="s">
        <v>1135</v>
      </c>
    </row>
    <row r="257" spans="1:10" x14ac:dyDescent="0.2">
      <c r="A257" s="494" t="s">
        <v>1129</v>
      </c>
      <c r="B257" s="494" t="s">
        <v>1130</v>
      </c>
      <c r="C257" s="494" t="s">
        <v>1390</v>
      </c>
      <c r="D257" s="489"/>
      <c r="E257" s="398">
        <v>53520</v>
      </c>
      <c r="F257" s="489"/>
      <c r="G257" s="398" t="s">
        <v>1326</v>
      </c>
      <c r="H257" s="495" t="s">
        <v>1429</v>
      </c>
      <c r="I257" t="s">
        <v>1134</v>
      </c>
      <c r="J257" t="s">
        <v>1135</v>
      </c>
    </row>
    <row r="258" spans="1:10" x14ac:dyDescent="0.2">
      <c r="A258" s="494" t="s">
        <v>1129</v>
      </c>
      <c r="B258" s="494" t="s">
        <v>1130</v>
      </c>
      <c r="C258" s="494" t="s">
        <v>1402</v>
      </c>
      <c r="D258" s="489"/>
      <c r="E258" s="489"/>
      <c r="F258" s="398">
        <v>603.13</v>
      </c>
      <c r="G258" s="398" t="s">
        <v>1326</v>
      </c>
      <c r="H258" s="495" t="s">
        <v>1430</v>
      </c>
      <c r="I258" t="s">
        <v>1134</v>
      </c>
      <c r="J258" t="s">
        <v>1135</v>
      </c>
    </row>
    <row r="259" spans="1:10" x14ac:dyDescent="0.2">
      <c r="A259" s="494" t="s">
        <v>1129</v>
      </c>
      <c r="B259" s="494" t="s">
        <v>1130</v>
      </c>
      <c r="C259" s="494" t="s">
        <v>1402</v>
      </c>
      <c r="D259" s="489"/>
      <c r="E259" s="489"/>
      <c r="F259" s="398">
        <v>1215.9100000000001</v>
      </c>
      <c r="G259" s="398" t="s">
        <v>1326</v>
      </c>
      <c r="H259" s="495" t="s">
        <v>1430</v>
      </c>
      <c r="I259" t="s">
        <v>1134</v>
      </c>
      <c r="J259" t="s">
        <v>1135</v>
      </c>
    </row>
    <row r="260" spans="1:10" x14ac:dyDescent="0.2">
      <c r="A260" s="494" t="s">
        <v>1129</v>
      </c>
      <c r="B260" s="494" t="s">
        <v>1130</v>
      </c>
      <c r="C260" s="494" t="s">
        <v>1402</v>
      </c>
      <c r="D260" s="489"/>
      <c r="E260" s="489"/>
      <c r="F260" s="398">
        <v>1658.64</v>
      </c>
      <c r="G260" s="398" t="s">
        <v>1326</v>
      </c>
      <c r="H260" s="495" t="s">
        <v>1430</v>
      </c>
      <c r="I260" t="s">
        <v>1134</v>
      </c>
      <c r="J260" t="s">
        <v>1135</v>
      </c>
    </row>
    <row r="261" spans="1:10" x14ac:dyDescent="0.2">
      <c r="A261" s="494" t="s">
        <v>1129</v>
      </c>
      <c r="B261" s="494" t="s">
        <v>1130</v>
      </c>
      <c r="C261" s="494" t="s">
        <v>1402</v>
      </c>
      <c r="D261" s="489"/>
      <c r="E261" s="489"/>
      <c r="F261" s="398">
        <v>711.3</v>
      </c>
      <c r="G261" s="398" t="s">
        <v>1326</v>
      </c>
      <c r="H261" s="495" t="s">
        <v>1430</v>
      </c>
      <c r="I261" s="529" t="s">
        <v>1455</v>
      </c>
      <c r="J261" s="534">
        <f>E273-E243</f>
        <v>197280</v>
      </c>
    </row>
    <row r="262" spans="1:10" x14ac:dyDescent="0.2">
      <c r="A262" s="494" t="s">
        <v>1129</v>
      </c>
      <c r="B262" s="494" t="s">
        <v>1130</v>
      </c>
      <c r="C262" s="494" t="s">
        <v>1402</v>
      </c>
      <c r="D262" s="489"/>
      <c r="E262" s="489"/>
      <c r="F262" s="398">
        <v>304.08999999999997</v>
      </c>
      <c r="G262" s="398" t="s">
        <v>1326</v>
      </c>
      <c r="H262" s="495" t="s">
        <v>1430</v>
      </c>
      <c r="I262" s="529" t="s">
        <v>1454</v>
      </c>
      <c r="J262" s="534">
        <f>F273</f>
        <v>24201.59</v>
      </c>
    </row>
    <row r="263" spans="1:10" x14ac:dyDescent="0.2">
      <c r="A263" s="494" t="s">
        <v>1129</v>
      </c>
      <c r="B263" s="494" t="s">
        <v>1130</v>
      </c>
      <c r="C263" s="494" t="s">
        <v>1404</v>
      </c>
      <c r="D263" s="489"/>
      <c r="E263" s="489"/>
      <c r="F263" s="398">
        <v>583.66999999999996</v>
      </c>
      <c r="G263" s="398" t="s">
        <v>1359</v>
      </c>
      <c r="H263" s="495" t="s">
        <v>1431</v>
      </c>
      <c r="I263" s="503" t="s">
        <v>1456</v>
      </c>
      <c r="J263" s="502">
        <f>E243</f>
        <v>25020</v>
      </c>
    </row>
    <row r="264" spans="1:10" x14ac:dyDescent="0.2">
      <c r="A264" s="494" t="s">
        <v>1129</v>
      </c>
      <c r="B264" s="494" t="s">
        <v>1130</v>
      </c>
      <c r="C264" s="494" t="s">
        <v>1404</v>
      </c>
      <c r="D264" s="489"/>
      <c r="E264" s="489"/>
      <c r="F264" s="398">
        <v>1176.68</v>
      </c>
      <c r="G264" s="398" t="s">
        <v>1359</v>
      </c>
      <c r="H264" s="495" t="s">
        <v>1431</v>
      </c>
      <c r="I264" t="s">
        <v>1134</v>
      </c>
      <c r="J264" t="s">
        <v>1135</v>
      </c>
    </row>
    <row r="265" spans="1:10" x14ac:dyDescent="0.2">
      <c r="A265" s="494" t="s">
        <v>1129</v>
      </c>
      <c r="B265" s="494" t="s">
        <v>1130</v>
      </c>
      <c r="C265" s="494" t="s">
        <v>1404</v>
      </c>
      <c r="D265" s="489"/>
      <c r="E265" s="489"/>
      <c r="F265" s="398">
        <v>1605.14</v>
      </c>
      <c r="G265" s="398" t="s">
        <v>1359</v>
      </c>
      <c r="H265" s="495" t="s">
        <v>1431</v>
      </c>
      <c r="I265" t="s">
        <v>1134</v>
      </c>
      <c r="J265" t="s">
        <v>1135</v>
      </c>
    </row>
    <row r="266" spans="1:10" x14ac:dyDescent="0.2">
      <c r="A266" s="494" t="s">
        <v>1129</v>
      </c>
      <c r="B266" s="494" t="s">
        <v>1130</v>
      </c>
      <c r="C266" s="494" t="s">
        <v>1404</v>
      </c>
      <c r="D266" s="489"/>
      <c r="E266" s="489"/>
      <c r="F266" s="398">
        <v>1123.1099999999999</v>
      </c>
      <c r="G266" s="398" t="s">
        <v>1359</v>
      </c>
      <c r="H266" s="495" t="s">
        <v>1431</v>
      </c>
      <c r="I266" t="s">
        <v>1134</v>
      </c>
      <c r="J266" t="s">
        <v>1135</v>
      </c>
    </row>
    <row r="267" spans="1:10" x14ac:dyDescent="0.2">
      <c r="A267" s="494" t="s">
        <v>1129</v>
      </c>
      <c r="B267" s="494" t="s">
        <v>1130</v>
      </c>
      <c r="C267" s="494" t="s">
        <v>1404</v>
      </c>
      <c r="D267" s="489"/>
      <c r="E267" s="489"/>
      <c r="F267" s="398">
        <v>1520.45</v>
      </c>
      <c r="G267" s="398" t="s">
        <v>1359</v>
      </c>
      <c r="H267" s="495" t="s">
        <v>1431</v>
      </c>
      <c r="I267" t="s">
        <v>1134</v>
      </c>
      <c r="J267" t="s">
        <v>1135</v>
      </c>
    </row>
    <row r="268" spans="1:10" x14ac:dyDescent="0.2">
      <c r="A268" s="494" t="s">
        <v>1129</v>
      </c>
      <c r="B268" s="494" t="s">
        <v>1130</v>
      </c>
      <c r="C268" s="494" t="s">
        <v>1406</v>
      </c>
      <c r="D268" s="489"/>
      <c r="E268" s="489"/>
      <c r="F268" s="398">
        <v>603.13</v>
      </c>
      <c r="G268" s="398" t="s">
        <v>1321</v>
      </c>
      <c r="H268" s="495" t="s">
        <v>1432</v>
      </c>
      <c r="I268" t="s">
        <v>1134</v>
      </c>
      <c r="J268" t="s">
        <v>1135</v>
      </c>
    </row>
    <row r="269" spans="1:10" x14ac:dyDescent="0.2">
      <c r="A269" s="494" t="s">
        <v>1129</v>
      </c>
      <c r="B269" s="494" t="s">
        <v>1130</v>
      </c>
      <c r="C269" s="494" t="s">
        <v>1406</v>
      </c>
      <c r="D269" s="489"/>
      <c r="E269" s="489"/>
      <c r="F269" s="398">
        <v>1215.9100000000001</v>
      </c>
      <c r="G269" s="398" t="s">
        <v>1321</v>
      </c>
      <c r="H269" s="495" t="s">
        <v>1432</v>
      </c>
      <c r="I269" t="s">
        <v>1134</v>
      </c>
      <c r="J269" t="s">
        <v>1135</v>
      </c>
    </row>
    <row r="270" spans="1:10" x14ac:dyDescent="0.2">
      <c r="A270" s="494" t="s">
        <v>1129</v>
      </c>
      <c r="B270" s="494" t="s">
        <v>1130</v>
      </c>
      <c r="C270" s="494" t="s">
        <v>1406</v>
      </c>
      <c r="D270" s="489"/>
      <c r="E270" s="489"/>
      <c r="F270" s="398">
        <v>1658.64</v>
      </c>
      <c r="G270" s="398" t="s">
        <v>1321</v>
      </c>
      <c r="H270" s="495" t="s">
        <v>1432</v>
      </c>
      <c r="I270" t="s">
        <v>1134</v>
      </c>
      <c r="J270" t="s">
        <v>1135</v>
      </c>
    </row>
    <row r="271" spans="1:10" x14ac:dyDescent="0.2">
      <c r="A271" s="494" t="s">
        <v>1129</v>
      </c>
      <c r="B271" s="494" t="s">
        <v>1130</v>
      </c>
      <c r="C271" s="494" t="s">
        <v>1406</v>
      </c>
      <c r="D271" s="489"/>
      <c r="E271" s="489"/>
      <c r="F271" s="398">
        <v>1160.54</v>
      </c>
      <c r="G271" s="398" t="s">
        <v>1321</v>
      </c>
      <c r="H271" s="495" t="s">
        <v>1432</v>
      </c>
      <c r="I271" t="s">
        <v>1134</v>
      </c>
      <c r="J271" t="s">
        <v>1135</v>
      </c>
    </row>
    <row r="272" spans="1:10" x14ac:dyDescent="0.2">
      <c r="A272" s="494" t="s">
        <v>1129</v>
      </c>
      <c r="B272" s="494" t="s">
        <v>1130</v>
      </c>
      <c r="C272" s="494" t="s">
        <v>1406</v>
      </c>
      <c r="D272" s="489"/>
      <c r="E272" s="489"/>
      <c r="F272" s="398">
        <v>1571.14</v>
      </c>
      <c r="G272" s="398" t="s">
        <v>1321</v>
      </c>
      <c r="H272" s="495" t="s">
        <v>1432</v>
      </c>
      <c r="I272" t="s">
        <v>1134</v>
      </c>
      <c r="J272" t="s">
        <v>1135</v>
      </c>
    </row>
    <row r="273" spans="1:12" x14ac:dyDescent="0.2">
      <c r="A273" s="496" t="s">
        <v>306</v>
      </c>
      <c r="B273" s="496" t="s">
        <v>1274</v>
      </c>
      <c r="C273" s="496" t="s">
        <v>308</v>
      </c>
      <c r="D273" s="402"/>
      <c r="E273" s="402">
        <v>222300</v>
      </c>
      <c r="F273" s="402">
        <v>24201.59</v>
      </c>
      <c r="G273" s="402">
        <v>198098.41</v>
      </c>
      <c r="H273" s="497" t="s">
        <v>1275</v>
      </c>
      <c r="I273" s="91"/>
      <c r="J273" s="91"/>
      <c r="K273" s="91"/>
      <c r="L273" s="91"/>
    </row>
    <row r="274" spans="1:12" x14ac:dyDescent="0.2">
      <c r="A274" s="489"/>
      <c r="B274" s="489"/>
      <c r="C274" s="489"/>
      <c r="D274" s="489"/>
      <c r="E274" s="489"/>
      <c r="F274" s="489"/>
      <c r="G274" s="489"/>
      <c r="H274" s="489"/>
    </row>
    <row r="275" spans="1:12" x14ac:dyDescent="0.2">
      <c r="A275" s="494" t="s">
        <v>1129</v>
      </c>
      <c r="B275" s="494" t="s">
        <v>1130</v>
      </c>
      <c r="C275" s="494" t="s">
        <v>1151</v>
      </c>
      <c r="D275" s="489"/>
      <c r="E275" s="398">
        <v>26200</v>
      </c>
      <c r="F275" s="489"/>
      <c r="G275" s="398" t="s">
        <v>1336</v>
      </c>
      <c r="H275" s="495" t="s">
        <v>1337</v>
      </c>
      <c r="I275" t="s">
        <v>1134</v>
      </c>
      <c r="J275" t="s">
        <v>1135</v>
      </c>
    </row>
    <row r="276" spans="1:12" x14ac:dyDescent="0.2">
      <c r="A276" s="494" t="s">
        <v>1129</v>
      </c>
      <c r="B276" s="494" t="s">
        <v>1130</v>
      </c>
      <c r="C276" s="494" t="s">
        <v>1157</v>
      </c>
      <c r="D276" s="489"/>
      <c r="E276" s="398">
        <v>24453.33</v>
      </c>
      <c r="F276" s="489"/>
      <c r="G276" s="398" t="s">
        <v>1338</v>
      </c>
      <c r="H276" s="495" t="s">
        <v>1339</v>
      </c>
      <c r="I276" t="s">
        <v>1134</v>
      </c>
      <c r="J276" t="s">
        <v>1135</v>
      </c>
    </row>
    <row r="277" spans="1:12" x14ac:dyDescent="0.2">
      <c r="A277" s="494" t="s">
        <v>1129</v>
      </c>
      <c r="B277" s="494" t="s">
        <v>1130</v>
      </c>
      <c r="C277" s="494" t="s">
        <v>1159</v>
      </c>
      <c r="D277" s="489"/>
      <c r="E277" s="398">
        <v>27946.67</v>
      </c>
      <c r="F277" s="489"/>
      <c r="G277" s="398" t="s">
        <v>1312</v>
      </c>
      <c r="H277" s="495" t="s">
        <v>1340</v>
      </c>
      <c r="I277" t="s">
        <v>1134</v>
      </c>
      <c r="J277" t="s">
        <v>1135</v>
      </c>
    </row>
    <row r="278" spans="1:12" x14ac:dyDescent="0.2">
      <c r="A278" s="494" t="s">
        <v>1129</v>
      </c>
      <c r="B278" s="494" t="s">
        <v>1130</v>
      </c>
      <c r="C278" s="494" t="s">
        <v>1145</v>
      </c>
      <c r="D278" s="489"/>
      <c r="E278" s="398">
        <v>26200</v>
      </c>
      <c r="F278" s="489"/>
      <c r="G278" s="398" t="s">
        <v>1342</v>
      </c>
      <c r="H278" s="495" t="s">
        <v>1365</v>
      </c>
      <c r="I278" t="s">
        <v>1134</v>
      </c>
      <c r="J278" t="s">
        <v>1135</v>
      </c>
    </row>
    <row r="279" spans="1:12" x14ac:dyDescent="0.2">
      <c r="A279" s="494" t="s">
        <v>1129</v>
      </c>
      <c r="B279" s="494" t="s">
        <v>1130</v>
      </c>
      <c r="C279" s="494" t="s">
        <v>1242</v>
      </c>
      <c r="D279" s="489"/>
      <c r="E279" s="398">
        <v>26200</v>
      </c>
      <c r="F279" s="489"/>
      <c r="G279" s="398" t="s">
        <v>1344</v>
      </c>
      <c r="H279" s="495" t="s">
        <v>1345</v>
      </c>
      <c r="I279" t="s">
        <v>1134</v>
      </c>
      <c r="J279" t="s">
        <v>1135</v>
      </c>
    </row>
    <row r="280" spans="1:12" x14ac:dyDescent="0.2">
      <c r="A280" s="494" t="s">
        <v>1129</v>
      </c>
      <c r="B280" s="494" t="s">
        <v>1130</v>
      </c>
      <c r="C280" s="494" t="s">
        <v>1231</v>
      </c>
      <c r="D280" s="489"/>
      <c r="E280" s="398">
        <v>26200</v>
      </c>
      <c r="F280" s="489"/>
      <c r="G280" s="398" t="s">
        <v>1314</v>
      </c>
      <c r="H280" s="495" t="s">
        <v>1346</v>
      </c>
      <c r="I280" t="s">
        <v>1134</v>
      </c>
      <c r="J280" t="s">
        <v>1135</v>
      </c>
    </row>
    <row r="281" spans="1:12" x14ac:dyDescent="0.2">
      <c r="A281" s="494" t="s">
        <v>1129</v>
      </c>
      <c r="B281" s="494" t="s">
        <v>1130</v>
      </c>
      <c r="C281" s="494" t="s">
        <v>1206</v>
      </c>
      <c r="D281" s="489"/>
      <c r="E281" s="398">
        <v>26200</v>
      </c>
      <c r="F281" s="489"/>
      <c r="G281" s="398" t="s">
        <v>1347</v>
      </c>
      <c r="H281" s="495" t="s">
        <v>1348</v>
      </c>
      <c r="I281" t="s">
        <v>1134</v>
      </c>
      <c r="J281" t="s">
        <v>1135</v>
      </c>
    </row>
    <row r="282" spans="1:12" x14ac:dyDescent="0.2">
      <c r="A282" s="494" t="s">
        <v>1129</v>
      </c>
      <c r="B282" s="494" t="s">
        <v>1130</v>
      </c>
      <c r="C282" s="494" t="s">
        <v>1233</v>
      </c>
      <c r="D282" s="489"/>
      <c r="E282" s="398">
        <v>26200</v>
      </c>
      <c r="F282" s="489"/>
      <c r="G282" s="398" t="s">
        <v>1349</v>
      </c>
      <c r="H282" s="495" t="s">
        <v>1350</v>
      </c>
      <c r="I282" t="s">
        <v>1134</v>
      </c>
      <c r="J282" t="s">
        <v>1135</v>
      </c>
    </row>
    <row r="283" spans="1:12" x14ac:dyDescent="0.2">
      <c r="A283" s="494" t="s">
        <v>1129</v>
      </c>
      <c r="B283" s="494" t="s">
        <v>1130</v>
      </c>
      <c r="C283" s="494" t="s">
        <v>1142</v>
      </c>
      <c r="D283" s="489"/>
      <c r="E283" s="398">
        <v>26200</v>
      </c>
      <c r="F283" s="489"/>
      <c r="G283" s="398" t="s">
        <v>1318</v>
      </c>
      <c r="H283" s="495" t="s">
        <v>1352</v>
      </c>
      <c r="I283" t="s">
        <v>1134</v>
      </c>
      <c r="J283" t="s">
        <v>1135</v>
      </c>
    </row>
    <row r="284" spans="1:12" x14ac:dyDescent="0.2">
      <c r="A284" s="494" t="s">
        <v>1129</v>
      </c>
      <c r="B284" s="494" t="s">
        <v>1130</v>
      </c>
      <c r="C284" s="494" t="s">
        <v>1433</v>
      </c>
      <c r="D284" s="489"/>
      <c r="E284" s="398">
        <v>4366.67</v>
      </c>
      <c r="F284" s="489"/>
      <c r="G284" s="398" t="s">
        <v>1326</v>
      </c>
      <c r="H284" s="495" t="s">
        <v>1434</v>
      </c>
      <c r="I284" t="s">
        <v>1134</v>
      </c>
      <c r="J284" t="s">
        <v>1135</v>
      </c>
    </row>
    <row r="285" spans="1:12" x14ac:dyDescent="0.2">
      <c r="A285" s="494" t="s">
        <v>1129</v>
      </c>
      <c r="B285" s="494" t="s">
        <v>1130</v>
      </c>
      <c r="C285" s="494" t="s">
        <v>1433</v>
      </c>
      <c r="D285" s="489"/>
      <c r="E285" s="489"/>
      <c r="F285" s="398">
        <v>314400</v>
      </c>
      <c r="G285" s="398" t="s">
        <v>1326</v>
      </c>
      <c r="H285" s="495" t="s">
        <v>1435</v>
      </c>
      <c r="J285" t="s">
        <v>1135</v>
      </c>
    </row>
    <row r="286" spans="1:12" x14ac:dyDescent="0.2">
      <c r="A286" s="494" t="s">
        <v>1129</v>
      </c>
      <c r="B286" s="494" t="s">
        <v>1130</v>
      </c>
      <c r="C286" s="494" t="s">
        <v>1436</v>
      </c>
      <c r="D286" s="489"/>
      <c r="E286" s="398">
        <v>18714.29</v>
      </c>
      <c r="F286" s="489"/>
      <c r="G286" s="398" t="s">
        <v>1326</v>
      </c>
      <c r="H286" s="495" t="s">
        <v>1357</v>
      </c>
      <c r="I286" s="530" t="s">
        <v>1453</v>
      </c>
      <c r="J286" s="533">
        <f>E292</f>
        <v>314399.99</v>
      </c>
    </row>
    <row r="287" spans="1:12" x14ac:dyDescent="0.2">
      <c r="A287" s="494" t="s">
        <v>1129</v>
      </c>
      <c r="B287" s="494" t="s">
        <v>1130</v>
      </c>
      <c r="C287" s="494" t="s">
        <v>1437</v>
      </c>
      <c r="D287" s="489"/>
      <c r="E287" s="398">
        <v>22457.14</v>
      </c>
      <c r="F287" s="489"/>
      <c r="G287" s="398" t="s">
        <v>1359</v>
      </c>
      <c r="H287" s="495" t="s">
        <v>1360</v>
      </c>
      <c r="I287" s="507" t="s">
        <v>1258</v>
      </c>
      <c r="J287" s="506">
        <f>F292</f>
        <v>314400</v>
      </c>
    </row>
    <row r="288" spans="1:12" x14ac:dyDescent="0.2">
      <c r="A288" s="494" t="s">
        <v>1129</v>
      </c>
      <c r="B288" s="494" t="s">
        <v>1130</v>
      </c>
      <c r="C288" s="494" t="s">
        <v>1438</v>
      </c>
      <c r="D288" s="489"/>
      <c r="E288" s="398">
        <v>26200</v>
      </c>
      <c r="F288" s="489"/>
      <c r="G288" s="398" t="s">
        <v>1321</v>
      </c>
      <c r="H288" s="495" t="s">
        <v>1362</v>
      </c>
      <c r="I288" t="s">
        <v>1134</v>
      </c>
      <c r="J288" t="s">
        <v>1135</v>
      </c>
    </row>
    <row r="289" spans="1:12" x14ac:dyDescent="0.2">
      <c r="A289" s="494" t="s">
        <v>1129</v>
      </c>
      <c r="B289" s="494" t="s">
        <v>1130</v>
      </c>
      <c r="C289" s="494" t="s">
        <v>1439</v>
      </c>
      <c r="D289" s="489"/>
      <c r="E289" s="398">
        <v>3119.04</v>
      </c>
      <c r="F289" s="489"/>
      <c r="G289" s="398" t="s">
        <v>1321</v>
      </c>
      <c r="H289" s="495" t="s">
        <v>1440</v>
      </c>
      <c r="I289" t="s">
        <v>1134</v>
      </c>
      <c r="J289" t="s">
        <v>1135</v>
      </c>
    </row>
    <row r="290" spans="1:12" x14ac:dyDescent="0.2">
      <c r="A290" s="494" t="s">
        <v>1129</v>
      </c>
      <c r="B290" s="494" t="s">
        <v>1130</v>
      </c>
      <c r="C290" s="494" t="s">
        <v>1439</v>
      </c>
      <c r="D290" s="489"/>
      <c r="E290" s="398">
        <v>3742.86</v>
      </c>
      <c r="F290" s="489"/>
      <c r="G290" s="398" t="s">
        <v>1321</v>
      </c>
      <c r="H290" s="495" t="s">
        <v>1441</v>
      </c>
      <c r="I290" t="s">
        <v>1134</v>
      </c>
      <c r="J290" t="s">
        <v>1135</v>
      </c>
    </row>
    <row r="291" spans="1:12" x14ac:dyDescent="0.2">
      <c r="A291" s="494" t="s">
        <v>1129</v>
      </c>
      <c r="B291" s="494" t="s">
        <v>1130</v>
      </c>
      <c r="C291" s="494" t="s">
        <v>1332</v>
      </c>
      <c r="D291" s="489"/>
      <c r="E291" s="398">
        <v>-0.01</v>
      </c>
      <c r="F291" s="489"/>
      <c r="G291" s="398" t="s">
        <v>1321</v>
      </c>
      <c r="H291" s="495" t="s">
        <v>1371</v>
      </c>
      <c r="I291" t="s">
        <v>1134</v>
      </c>
      <c r="J291" t="s">
        <v>1135</v>
      </c>
    </row>
    <row r="292" spans="1:12" x14ac:dyDescent="0.2">
      <c r="A292" s="496" t="s">
        <v>306</v>
      </c>
      <c r="B292" s="496" t="s">
        <v>998</v>
      </c>
      <c r="C292" s="496" t="s">
        <v>308</v>
      </c>
      <c r="D292" s="402">
        <v>74233.33</v>
      </c>
      <c r="E292" s="402">
        <v>314399.99</v>
      </c>
      <c r="F292" s="402">
        <v>314400</v>
      </c>
      <c r="G292" s="402">
        <v>74233.320000000007</v>
      </c>
      <c r="H292" s="497" t="s">
        <v>1276</v>
      </c>
      <c r="I292" s="91"/>
      <c r="J292" s="91"/>
      <c r="K292" s="91"/>
      <c r="L292" s="91"/>
    </row>
    <row r="293" spans="1:12" x14ac:dyDescent="0.2">
      <c r="A293" s="489"/>
      <c r="B293" s="489"/>
      <c r="C293" s="489"/>
      <c r="D293" s="489"/>
      <c r="E293" s="489"/>
      <c r="F293" s="489"/>
      <c r="G293" s="489"/>
      <c r="H293" s="489"/>
    </row>
    <row r="294" spans="1:12" x14ac:dyDescent="0.2">
      <c r="A294" s="494" t="s">
        <v>1129</v>
      </c>
      <c r="B294" s="494" t="s">
        <v>1130</v>
      </c>
      <c r="C294" s="494" t="s">
        <v>1151</v>
      </c>
      <c r="D294" s="489"/>
      <c r="E294" s="398">
        <v>12129.17</v>
      </c>
      <c r="F294" s="489"/>
      <c r="G294" s="398" t="s">
        <v>1336</v>
      </c>
      <c r="H294" s="495" t="s">
        <v>1337</v>
      </c>
      <c r="I294" t="s">
        <v>1134</v>
      </c>
      <c r="J294" t="s">
        <v>1135</v>
      </c>
    </row>
    <row r="295" spans="1:12" x14ac:dyDescent="0.2">
      <c r="A295" s="494" t="s">
        <v>1129</v>
      </c>
      <c r="B295" s="494" t="s">
        <v>1130</v>
      </c>
      <c r="C295" s="494" t="s">
        <v>1157</v>
      </c>
      <c r="D295" s="489"/>
      <c r="E295" s="398">
        <v>11320.56</v>
      </c>
      <c r="F295" s="489"/>
      <c r="G295" s="398" t="s">
        <v>1338</v>
      </c>
      <c r="H295" s="495" t="s">
        <v>1339</v>
      </c>
      <c r="I295" t="s">
        <v>1134</v>
      </c>
      <c r="J295" t="s">
        <v>1135</v>
      </c>
    </row>
    <row r="296" spans="1:12" x14ac:dyDescent="0.2">
      <c r="A296" s="494" t="s">
        <v>1129</v>
      </c>
      <c r="B296" s="494" t="s">
        <v>1130</v>
      </c>
      <c r="C296" s="494" t="s">
        <v>1159</v>
      </c>
      <c r="D296" s="489"/>
      <c r="E296" s="398">
        <v>12937.78</v>
      </c>
      <c r="F296" s="489"/>
      <c r="G296" s="398" t="s">
        <v>1312</v>
      </c>
      <c r="H296" s="495" t="s">
        <v>1340</v>
      </c>
      <c r="I296" t="s">
        <v>1134</v>
      </c>
      <c r="J296" t="s">
        <v>1135</v>
      </c>
    </row>
    <row r="297" spans="1:12" x14ac:dyDescent="0.2">
      <c r="A297" s="494" t="s">
        <v>1129</v>
      </c>
      <c r="B297" s="494" t="s">
        <v>1130</v>
      </c>
      <c r="C297" s="494" t="s">
        <v>1145</v>
      </c>
      <c r="D297" s="489"/>
      <c r="E297" s="398">
        <v>12129.17</v>
      </c>
      <c r="F297" s="489"/>
      <c r="G297" s="398" t="s">
        <v>1342</v>
      </c>
      <c r="H297" s="495" t="s">
        <v>1365</v>
      </c>
      <c r="I297" t="s">
        <v>1134</v>
      </c>
      <c r="J297" t="s">
        <v>1135</v>
      </c>
    </row>
    <row r="298" spans="1:12" x14ac:dyDescent="0.2">
      <c r="A298" s="494" t="s">
        <v>1129</v>
      </c>
      <c r="B298" s="494" t="s">
        <v>1130</v>
      </c>
      <c r="C298" s="494" t="s">
        <v>1242</v>
      </c>
      <c r="D298" s="489"/>
      <c r="E298" s="398">
        <v>12129.17</v>
      </c>
      <c r="F298" s="489"/>
      <c r="G298" s="398" t="s">
        <v>1344</v>
      </c>
      <c r="H298" s="495" t="s">
        <v>1345</v>
      </c>
      <c r="I298" t="s">
        <v>1134</v>
      </c>
      <c r="J298" t="s">
        <v>1135</v>
      </c>
    </row>
    <row r="299" spans="1:12" x14ac:dyDescent="0.2">
      <c r="A299" s="494" t="s">
        <v>1129</v>
      </c>
      <c r="B299" s="494" t="s">
        <v>1130</v>
      </c>
      <c r="C299" s="494" t="s">
        <v>1231</v>
      </c>
      <c r="D299" s="489"/>
      <c r="E299" s="398">
        <v>12129.17</v>
      </c>
      <c r="F299" s="489"/>
      <c r="G299" s="398" t="s">
        <v>1314</v>
      </c>
      <c r="H299" s="495" t="s">
        <v>1346</v>
      </c>
      <c r="I299" t="s">
        <v>1134</v>
      </c>
      <c r="J299" t="s">
        <v>1135</v>
      </c>
    </row>
    <row r="300" spans="1:12" x14ac:dyDescent="0.2">
      <c r="A300" s="494" t="s">
        <v>1129</v>
      </c>
      <c r="B300" s="494" t="s">
        <v>1130</v>
      </c>
      <c r="C300" s="494" t="s">
        <v>1206</v>
      </c>
      <c r="D300" s="489"/>
      <c r="E300" s="398">
        <v>12129.17</v>
      </c>
      <c r="F300" s="489"/>
      <c r="G300" s="398" t="s">
        <v>1347</v>
      </c>
      <c r="H300" s="495" t="s">
        <v>1348</v>
      </c>
      <c r="I300" t="s">
        <v>1134</v>
      </c>
      <c r="J300" t="s">
        <v>1135</v>
      </c>
    </row>
    <row r="301" spans="1:12" x14ac:dyDescent="0.2">
      <c r="A301" s="494" t="s">
        <v>1129</v>
      </c>
      <c r="B301" s="494" t="s">
        <v>1130</v>
      </c>
      <c r="C301" s="494" t="s">
        <v>1233</v>
      </c>
      <c r="D301" s="489"/>
      <c r="E301" s="398">
        <v>12129.17</v>
      </c>
      <c r="F301" s="489"/>
      <c r="G301" s="398" t="s">
        <v>1349</v>
      </c>
      <c r="H301" s="495" t="s">
        <v>1350</v>
      </c>
      <c r="I301" t="s">
        <v>1134</v>
      </c>
      <c r="J301" t="s">
        <v>1135</v>
      </c>
    </row>
    <row r="302" spans="1:12" x14ac:dyDescent="0.2">
      <c r="A302" s="494" t="s">
        <v>1129</v>
      </c>
      <c r="B302" s="494" t="s">
        <v>1130</v>
      </c>
      <c r="C302" s="494" t="s">
        <v>1233</v>
      </c>
      <c r="D302" s="489"/>
      <c r="E302" s="398">
        <v>7000</v>
      </c>
      <c r="F302" s="489"/>
      <c r="G302" s="398" t="s">
        <v>1349</v>
      </c>
      <c r="H302" s="495" t="s">
        <v>1350</v>
      </c>
      <c r="I302" t="s">
        <v>1134</v>
      </c>
      <c r="J302" t="s">
        <v>1135</v>
      </c>
    </row>
    <row r="303" spans="1:12" x14ac:dyDescent="0.2">
      <c r="A303" s="494" t="s">
        <v>1129</v>
      </c>
      <c r="B303" s="494" t="s">
        <v>1130</v>
      </c>
      <c r="C303" s="494" t="s">
        <v>1233</v>
      </c>
      <c r="D303" s="489"/>
      <c r="E303" s="398">
        <v>7000</v>
      </c>
      <c r="F303" s="489"/>
      <c r="G303" s="398" t="s">
        <v>1349</v>
      </c>
      <c r="H303" s="495" t="s">
        <v>1350</v>
      </c>
      <c r="I303" t="s">
        <v>1134</v>
      </c>
      <c r="J303" t="s">
        <v>1135</v>
      </c>
    </row>
    <row r="304" spans="1:12" x14ac:dyDescent="0.2">
      <c r="A304" s="494" t="s">
        <v>1129</v>
      </c>
      <c r="B304" s="494" t="s">
        <v>1130</v>
      </c>
      <c r="C304" s="494" t="s">
        <v>1142</v>
      </c>
      <c r="D304" s="489"/>
      <c r="E304" s="398">
        <v>12129.17</v>
      </c>
      <c r="F304" s="489"/>
      <c r="G304" s="398" t="s">
        <v>1318</v>
      </c>
      <c r="H304" s="495" t="s">
        <v>1352</v>
      </c>
      <c r="I304" t="s">
        <v>1134</v>
      </c>
      <c r="J304" t="s">
        <v>1135</v>
      </c>
    </row>
    <row r="305" spans="1:12" x14ac:dyDescent="0.2">
      <c r="A305" s="494" t="s">
        <v>1129</v>
      </c>
      <c r="B305" s="494" t="s">
        <v>1130</v>
      </c>
      <c r="C305" s="494" t="s">
        <v>1442</v>
      </c>
      <c r="D305" s="489"/>
      <c r="E305" s="398">
        <v>-7000</v>
      </c>
      <c r="F305" s="489"/>
      <c r="G305" s="398" t="s">
        <v>1443</v>
      </c>
      <c r="H305" s="495" t="s">
        <v>1444</v>
      </c>
      <c r="I305" t="s">
        <v>1134</v>
      </c>
      <c r="J305" t="s">
        <v>1135</v>
      </c>
    </row>
    <row r="306" spans="1:12" x14ac:dyDescent="0.2">
      <c r="A306" s="494" t="s">
        <v>1129</v>
      </c>
      <c r="B306" s="494" t="s">
        <v>1130</v>
      </c>
      <c r="C306" s="494" t="s">
        <v>1442</v>
      </c>
      <c r="D306" s="489"/>
      <c r="E306" s="398">
        <v>-7000</v>
      </c>
      <c r="F306" s="489"/>
      <c r="G306" s="398" t="s">
        <v>1443</v>
      </c>
      <c r="H306" s="495" t="s">
        <v>1444</v>
      </c>
      <c r="I306" t="s">
        <v>1134</v>
      </c>
      <c r="J306" t="s">
        <v>1135</v>
      </c>
    </row>
    <row r="307" spans="1:12" x14ac:dyDescent="0.2">
      <c r="A307" s="494" t="s">
        <v>1129</v>
      </c>
      <c r="B307" s="494" t="s">
        <v>1130</v>
      </c>
      <c r="C307" s="494" t="s">
        <v>1433</v>
      </c>
      <c r="D307" s="489"/>
      <c r="E307" s="398">
        <v>7277.47</v>
      </c>
      <c r="F307" s="489"/>
      <c r="G307" s="398" t="s">
        <v>1326</v>
      </c>
      <c r="H307" s="495" t="s">
        <v>1445</v>
      </c>
      <c r="I307" t="s">
        <v>1134</v>
      </c>
      <c r="J307" t="s">
        <v>1135</v>
      </c>
    </row>
    <row r="308" spans="1:12" x14ac:dyDescent="0.2">
      <c r="A308" s="494" t="s">
        <v>1129</v>
      </c>
      <c r="B308" s="494" t="s">
        <v>1130</v>
      </c>
      <c r="C308" s="494" t="s">
        <v>1433</v>
      </c>
      <c r="D308" s="489"/>
      <c r="E308" s="489"/>
      <c r="F308" s="398">
        <v>145550</v>
      </c>
      <c r="G308" s="398" t="s">
        <v>1326</v>
      </c>
      <c r="H308" s="495" t="s">
        <v>1446</v>
      </c>
      <c r="I308" t="s">
        <v>1134</v>
      </c>
      <c r="J308" t="s">
        <v>1135</v>
      </c>
    </row>
    <row r="309" spans="1:12" x14ac:dyDescent="0.2">
      <c r="A309" s="494" t="s">
        <v>1129</v>
      </c>
      <c r="B309" s="494" t="s">
        <v>1130</v>
      </c>
      <c r="C309" s="494" t="s">
        <v>1436</v>
      </c>
      <c r="D309" s="489"/>
      <c r="E309" s="398">
        <v>3032.29</v>
      </c>
      <c r="F309" s="489"/>
      <c r="G309" s="398" t="s">
        <v>1326</v>
      </c>
      <c r="H309" s="495" t="s">
        <v>1357</v>
      </c>
      <c r="I309" t="s">
        <v>1134</v>
      </c>
      <c r="J309" t="s">
        <v>1135</v>
      </c>
    </row>
    <row r="310" spans="1:12" x14ac:dyDescent="0.2">
      <c r="A310" s="494" t="s">
        <v>1129</v>
      </c>
      <c r="B310" s="494" t="s">
        <v>1130</v>
      </c>
      <c r="C310" s="494" t="s">
        <v>1437</v>
      </c>
      <c r="D310" s="489"/>
      <c r="E310" s="398">
        <v>7580.73</v>
      </c>
      <c r="F310" s="489"/>
      <c r="G310" s="398" t="s">
        <v>1359</v>
      </c>
      <c r="H310" s="495" t="s">
        <v>1360</v>
      </c>
      <c r="I310" s="530" t="s">
        <v>1453</v>
      </c>
      <c r="J310" s="533">
        <f>E315</f>
        <v>145549.99</v>
      </c>
    </row>
    <row r="311" spans="1:12" x14ac:dyDescent="0.2">
      <c r="A311" s="494" t="s">
        <v>1129</v>
      </c>
      <c r="B311" s="494" t="s">
        <v>1130</v>
      </c>
      <c r="C311" s="494" t="s">
        <v>1438</v>
      </c>
      <c r="D311" s="489"/>
      <c r="E311" s="398">
        <v>12129.17</v>
      </c>
      <c r="F311" s="489"/>
      <c r="G311" s="398" t="s">
        <v>1321</v>
      </c>
      <c r="H311" s="495" t="s">
        <v>1362</v>
      </c>
      <c r="I311" s="507" t="s">
        <v>1258</v>
      </c>
      <c r="J311" s="506">
        <f>F315</f>
        <v>145550</v>
      </c>
    </row>
    <row r="312" spans="1:12" x14ac:dyDescent="0.2">
      <c r="A312" s="494" t="s">
        <v>1129</v>
      </c>
      <c r="B312" s="494" t="s">
        <v>1130</v>
      </c>
      <c r="C312" s="494" t="s">
        <v>1439</v>
      </c>
      <c r="D312" s="489"/>
      <c r="E312" s="398">
        <v>1819.38</v>
      </c>
      <c r="F312" s="489"/>
      <c r="G312" s="398" t="s">
        <v>1321</v>
      </c>
      <c r="H312" s="495" t="s">
        <v>1440</v>
      </c>
      <c r="J312" s="94"/>
    </row>
    <row r="313" spans="1:12" x14ac:dyDescent="0.2">
      <c r="A313" s="494" t="s">
        <v>1129</v>
      </c>
      <c r="B313" s="494" t="s">
        <v>1130</v>
      </c>
      <c r="C313" s="494" t="s">
        <v>1439</v>
      </c>
      <c r="D313" s="489"/>
      <c r="E313" s="398">
        <v>4548.4399999999996</v>
      </c>
      <c r="F313" s="489"/>
      <c r="G313" s="398" t="s">
        <v>1321</v>
      </c>
      <c r="H313" s="495" t="s">
        <v>1441</v>
      </c>
      <c r="I313" t="s">
        <v>1134</v>
      </c>
      <c r="J313" t="s">
        <v>1135</v>
      </c>
    </row>
    <row r="314" spans="1:12" x14ac:dyDescent="0.2">
      <c r="A314" s="494" t="s">
        <v>1129</v>
      </c>
      <c r="B314" s="494" t="s">
        <v>1130</v>
      </c>
      <c r="C314" s="494" t="s">
        <v>1332</v>
      </c>
      <c r="D314" s="489"/>
      <c r="E314" s="398">
        <v>-0.02</v>
      </c>
      <c r="F314" s="489"/>
      <c r="G314" s="398" t="s">
        <v>1321</v>
      </c>
      <c r="H314" s="495" t="s">
        <v>1371</v>
      </c>
      <c r="I314" t="s">
        <v>1134</v>
      </c>
      <c r="J314" t="s">
        <v>1135</v>
      </c>
    </row>
    <row r="315" spans="1:12" x14ac:dyDescent="0.2">
      <c r="A315" s="496" t="s">
        <v>306</v>
      </c>
      <c r="B315" s="496" t="s">
        <v>1000</v>
      </c>
      <c r="C315" s="496" t="s">
        <v>308</v>
      </c>
      <c r="D315" s="402">
        <v>29110</v>
      </c>
      <c r="E315" s="402">
        <v>145549.99</v>
      </c>
      <c r="F315" s="402">
        <v>145550</v>
      </c>
      <c r="G315" s="402">
        <v>29109.99</v>
      </c>
      <c r="H315" s="497" t="s">
        <v>1001</v>
      </c>
      <c r="I315" s="91"/>
      <c r="J315" s="91"/>
      <c r="K315" s="91"/>
      <c r="L315" s="91"/>
    </row>
    <row r="316" spans="1:12" x14ac:dyDescent="0.2">
      <c r="A316" s="489"/>
      <c r="B316" s="489"/>
      <c r="C316" s="489"/>
      <c r="D316" s="489"/>
      <c r="E316" s="489"/>
      <c r="F316" s="489"/>
      <c r="G316" s="489"/>
      <c r="H316" s="489"/>
    </row>
    <row r="317" spans="1:12" x14ac:dyDescent="0.2">
      <c r="A317" s="494" t="s">
        <v>1129</v>
      </c>
      <c r="B317" s="494" t="s">
        <v>1130</v>
      </c>
      <c r="C317" s="494" t="s">
        <v>1198</v>
      </c>
      <c r="D317" s="489"/>
      <c r="E317" s="398">
        <v>8866.67</v>
      </c>
      <c r="F317" s="489"/>
      <c r="G317" s="398" t="s">
        <v>1385</v>
      </c>
      <c r="H317" s="495" t="s">
        <v>1447</v>
      </c>
      <c r="I317" t="s">
        <v>1134</v>
      </c>
      <c r="J317" t="s">
        <v>1135</v>
      </c>
    </row>
    <row r="318" spans="1:12" x14ac:dyDescent="0.2">
      <c r="A318" s="494" t="s">
        <v>1129</v>
      </c>
      <c r="B318" s="494" t="s">
        <v>1130</v>
      </c>
      <c r="C318" s="494" t="s">
        <v>1159</v>
      </c>
      <c r="D318" s="489"/>
      <c r="E318" s="398">
        <v>4900</v>
      </c>
      <c r="F318" s="489"/>
      <c r="G318" s="398" t="s">
        <v>1312</v>
      </c>
      <c r="H318" s="495" t="s">
        <v>1340</v>
      </c>
      <c r="I318" t="s">
        <v>1134</v>
      </c>
      <c r="J318" t="s">
        <v>1135</v>
      </c>
    </row>
    <row r="319" spans="1:12" x14ac:dyDescent="0.2">
      <c r="A319" s="494" t="s">
        <v>1129</v>
      </c>
      <c r="B319" s="494" t="s">
        <v>1130</v>
      </c>
      <c r="C319" s="494" t="s">
        <v>1145</v>
      </c>
      <c r="D319" s="489"/>
      <c r="E319" s="398">
        <v>7000</v>
      </c>
      <c r="F319" s="489"/>
      <c r="G319" s="398" t="s">
        <v>1342</v>
      </c>
      <c r="H319" s="495" t="s">
        <v>1365</v>
      </c>
      <c r="I319" t="s">
        <v>1134</v>
      </c>
      <c r="J319" t="s">
        <v>1135</v>
      </c>
    </row>
    <row r="320" spans="1:12" x14ac:dyDescent="0.2">
      <c r="A320" s="494" t="s">
        <v>1129</v>
      </c>
      <c r="B320" s="494" t="s">
        <v>1130</v>
      </c>
      <c r="C320" s="494" t="s">
        <v>1242</v>
      </c>
      <c r="D320" s="489"/>
      <c r="E320" s="398">
        <v>7000</v>
      </c>
      <c r="F320" s="489"/>
      <c r="G320" s="398" t="s">
        <v>1344</v>
      </c>
      <c r="H320" s="495" t="s">
        <v>1345</v>
      </c>
      <c r="I320" t="s">
        <v>1134</v>
      </c>
      <c r="J320" t="s">
        <v>1135</v>
      </c>
    </row>
    <row r="321" spans="1:10" x14ac:dyDescent="0.2">
      <c r="A321" s="494" t="s">
        <v>1129</v>
      </c>
      <c r="B321" s="494" t="s">
        <v>1130</v>
      </c>
      <c r="C321" s="494" t="s">
        <v>1231</v>
      </c>
      <c r="D321" s="489"/>
      <c r="E321" s="398">
        <v>7000</v>
      </c>
      <c r="F321" s="489"/>
      <c r="G321" s="398" t="s">
        <v>1314</v>
      </c>
      <c r="H321" s="495" t="s">
        <v>1346</v>
      </c>
      <c r="I321" t="s">
        <v>1134</v>
      </c>
      <c r="J321" t="s">
        <v>1135</v>
      </c>
    </row>
    <row r="322" spans="1:10" x14ac:dyDescent="0.2">
      <c r="A322" s="494" t="s">
        <v>1129</v>
      </c>
      <c r="B322" s="494" t="s">
        <v>1130</v>
      </c>
      <c r="C322" s="494" t="s">
        <v>1179</v>
      </c>
      <c r="D322" s="489"/>
      <c r="E322" s="398">
        <v>38266.67</v>
      </c>
      <c r="F322" s="489"/>
      <c r="G322" s="398" t="s">
        <v>1387</v>
      </c>
      <c r="H322" s="495" t="s">
        <v>1448</v>
      </c>
      <c r="I322" t="s">
        <v>1134</v>
      </c>
      <c r="J322" t="s">
        <v>1135</v>
      </c>
    </row>
    <row r="323" spans="1:10" x14ac:dyDescent="0.2">
      <c r="A323" s="494" t="s">
        <v>1129</v>
      </c>
      <c r="B323" s="494" t="s">
        <v>1130</v>
      </c>
      <c r="C323" s="494" t="s">
        <v>1206</v>
      </c>
      <c r="D323" s="489"/>
      <c r="E323" s="398">
        <v>7000</v>
      </c>
      <c r="F323" s="489"/>
      <c r="G323" s="398" t="s">
        <v>1347</v>
      </c>
      <c r="H323" s="495" t="s">
        <v>1348</v>
      </c>
      <c r="I323" t="s">
        <v>1134</v>
      </c>
      <c r="J323" t="s">
        <v>1135</v>
      </c>
    </row>
    <row r="324" spans="1:10" x14ac:dyDescent="0.2">
      <c r="A324" s="494" t="s">
        <v>1129</v>
      </c>
      <c r="B324" s="494" t="s">
        <v>1130</v>
      </c>
      <c r="C324" s="494" t="s">
        <v>1206</v>
      </c>
      <c r="D324" s="489"/>
      <c r="E324" s="398">
        <v>3500</v>
      </c>
      <c r="F324" s="489"/>
      <c r="G324" s="398" t="s">
        <v>1347</v>
      </c>
      <c r="H324" s="495" t="s">
        <v>1348</v>
      </c>
      <c r="I324" t="s">
        <v>1134</v>
      </c>
      <c r="J324" t="s">
        <v>1135</v>
      </c>
    </row>
    <row r="325" spans="1:10" x14ac:dyDescent="0.2">
      <c r="A325" s="494" t="s">
        <v>1129</v>
      </c>
      <c r="B325" s="494" t="s">
        <v>1130</v>
      </c>
      <c r="C325" s="494" t="s">
        <v>1149</v>
      </c>
      <c r="D325" s="489"/>
      <c r="E325" s="398">
        <v>53666.67</v>
      </c>
      <c r="F325" s="489"/>
      <c r="G325" s="398" t="s">
        <v>1318</v>
      </c>
      <c r="H325" s="495" t="s">
        <v>1449</v>
      </c>
      <c r="I325" t="s">
        <v>1134</v>
      </c>
      <c r="J325" t="s">
        <v>1135</v>
      </c>
    </row>
    <row r="326" spans="1:10" x14ac:dyDescent="0.2">
      <c r="A326" s="494" t="s">
        <v>1129</v>
      </c>
      <c r="B326" s="494" t="s">
        <v>1130</v>
      </c>
      <c r="C326" s="494" t="s">
        <v>1142</v>
      </c>
      <c r="D326" s="489"/>
      <c r="E326" s="398">
        <v>7000</v>
      </c>
      <c r="F326" s="489"/>
      <c r="G326" s="398" t="s">
        <v>1318</v>
      </c>
      <c r="H326" s="495" t="s">
        <v>1352</v>
      </c>
      <c r="I326" t="s">
        <v>1134</v>
      </c>
      <c r="J326" t="s">
        <v>1135</v>
      </c>
    </row>
    <row r="327" spans="1:10" x14ac:dyDescent="0.2">
      <c r="A327" s="494" t="s">
        <v>1129</v>
      </c>
      <c r="B327" s="494" t="s">
        <v>1130</v>
      </c>
      <c r="C327" s="494" t="s">
        <v>1142</v>
      </c>
      <c r="D327" s="489"/>
      <c r="E327" s="398">
        <v>7000</v>
      </c>
      <c r="F327" s="489"/>
      <c r="G327" s="398" t="s">
        <v>1318</v>
      </c>
      <c r="H327" s="495" t="s">
        <v>1352</v>
      </c>
      <c r="I327" t="s">
        <v>1134</v>
      </c>
      <c r="J327" t="s">
        <v>1135</v>
      </c>
    </row>
    <row r="328" spans="1:10" x14ac:dyDescent="0.2">
      <c r="A328" s="494" t="s">
        <v>1129</v>
      </c>
      <c r="B328" s="494" t="s">
        <v>1130</v>
      </c>
      <c r="C328" s="494" t="s">
        <v>1142</v>
      </c>
      <c r="D328" s="489"/>
      <c r="E328" s="398">
        <v>2100</v>
      </c>
      <c r="F328" s="489"/>
      <c r="G328" s="398" t="s">
        <v>1318</v>
      </c>
      <c r="H328" s="495" t="s">
        <v>1352</v>
      </c>
      <c r="I328" t="s">
        <v>1134</v>
      </c>
      <c r="J328" t="s">
        <v>1135</v>
      </c>
    </row>
    <row r="329" spans="1:10" x14ac:dyDescent="0.2">
      <c r="A329" s="494" t="s">
        <v>1129</v>
      </c>
      <c r="B329" s="494" t="s">
        <v>1130</v>
      </c>
      <c r="C329" s="494" t="s">
        <v>1442</v>
      </c>
      <c r="D329" s="489"/>
      <c r="E329" s="398">
        <v>7000</v>
      </c>
      <c r="F329" s="489"/>
      <c r="G329" s="398" t="s">
        <v>1443</v>
      </c>
      <c r="H329" s="495" t="s">
        <v>1350</v>
      </c>
      <c r="I329" t="s">
        <v>1134</v>
      </c>
      <c r="J329" t="s">
        <v>1135</v>
      </c>
    </row>
    <row r="330" spans="1:10" x14ac:dyDescent="0.2">
      <c r="A330" s="494" t="s">
        <v>1129</v>
      </c>
      <c r="B330" s="494" t="s">
        <v>1130</v>
      </c>
      <c r="C330" s="494" t="s">
        <v>1442</v>
      </c>
      <c r="D330" s="489"/>
      <c r="E330" s="398">
        <v>7000</v>
      </c>
      <c r="F330" s="489"/>
      <c r="G330" s="398" t="s">
        <v>1443</v>
      </c>
      <c r="H330" s="495" t="s">
        <v>1350</v>
      </c>
      <c r="I330" t="s">
        <v>1134</v>
      </c>
      <c r="J330" t="s">
        <v>1135</v>
      </c>
    </row>
    <row r="331" spans="1:10" x14ac:dyDescent="0.2">
      <c r="A331" s="494" t="s">
        <v>1129</v>
      </c>
      <c r="B331" s="494" t="s">
        <v>1130</v>
      </c>
      <c r="C331" s="494" t="s">
        <v>1390</v>
      </c>
      <c r="D331" s="489"/>
      <c r="E331" s="398">
        <v>39044.44</v>
      </c>
      <c r="F331" s="489"/>
      <c r="G331" s="398" t="s">
        <v>1326</v>
      </c>
      <c r="H331" s="495" t="s">
        <v>1450</v>
      </c>
      <c r="I331" t="s">
        <v>1134</v>
      </c>
      <c r="J331" t="s">
        <v>1135</v>
      </c>
    </row>
    <row r="332" spans="1:10" x14ac:dyDescent="0.2">
      <c r="A332" s="494" t="s">
        <v>1129</v>
      </c>
      <c r="B332" s="494" t="s">
        <v>1130</v>
      </c>
      <c r="C332" s="494" t="s">
        <v>1390</v>
      </c>
      <c r="D332" s="489"/>
      <c r="E332" s="398">
        <v>61600</v>
      </c>
      <c r="F332" s="489"/>
      <c r="G332" s="398" t="s">
        <v>1326</v>
      </c>
      <c r="H332" s="495" t="s">
        <v>1429</v>
      </c>
      <c r="I332" t="s">
        <v>1134</v>
      </c>
      <c r="J332" t="s">
        <v>1135</v>
      </c>
    </row>
    <row r="333" spans="1:10" x14ac:dyDescent="0.2">
      <c r="A333" s="494" t="s">
        <v>1129</v>
      </c>
      <c r="B333" s="494" t="s">
        <v>1130</v>
      </c>
      <c r="C333" s="494" t="s">
        <v>1436</v>
      </c>
      <c r="D333" s="489"/>
      <c r="E333" s="398">
        <v>7000</v>
      </c>
      <c r="F333" s="489"/>
      <c r="G333" s="398" t="s">
        <v>1326</v>
      </c>
      <c r="H333" s="495" t="s">
        <v>1357</v>
      </c>
      <c r="I333" t="s">
        <v>1134</v>
      </c>
      <c r="J333" t="s">
        <v>1135</v>
      </c>
    </row>
    <row r="334" spans="1:10" x14ac:dyDescent="0.2">
      <c r="A334" s="494" t="s">
        <v>1129</v>
      </c>
      <c r="B334" s="494" t="s">
        <v>1130</v>
      </c>
      <c r="C334" s="494" t="s">
        <v>1436</v>
      </c>
      <c r="D334" s="489"/>
      <c r="E334" s="398">
        <v>7000</v>
      </c>
      <c r="F334" s="489"/>
      <c r="G334" s="398" t="s">
        <v>1326</v>
      </c>
      <c r="H334" s="495" t="s">
        <v>1357</v>
      </c>
      <c r="I334" t="s">
        <v>1134</v>
      </c>
      <c r="J334" t="s">
        <v>1135</v>
      </c>
    </row>
    <row r="335" spans="1:10" x14ac:dyDescent="0.2">
      <c r="A335" s="494" t="s">
        <v>1129</v>
      </c>
      <c r="B335" s="494" t="s">
        <v>1130</v>
      </c>
      <c r="C335" s="494" t="s">
        <v>1436</v>
      </c>
      <c r="D335" s="489"/>
      <c r="E335" s="398">
        <v>7000</v>
      </c>
      <c r="F335" s="489"/>
      <c r="G335" s="398" t="s">
        <v>1326</v>
      </c>
      <c r="H335" s="495" t="s">
        <v>1357</v>
      </c>
      <c r="I335" t="s">
        <v>1134</v>
      </c>
      <c r="J335" t="s">
        <v>1135</v>
      </c>
    </row>
    <row r="336" spans="1:10" x14ac:dyDescent="0.2">
      <c r="A336" s="494" t="s">
        <v>1129</v>
      </c>
      <c r="B336" s="494" t="s">
        <v>1130</v>
      </c>
      <c r="C336" s="494" t="s">
        <v>1436</v>
      </c>
      <c r="D336" s="489"/>
      <c r="E336" s="398">
        <v>2800</v>
      </c>
      <c r="F336" s="489"/>
      <c r="G336" s="398" t="s">
        <v>1326</v>
      </c>
      <c r="H336" s="495" t="s">
        <v>1357</v>
      </c>
      <c r="I336" s="530" t="s">
        <v>1453</v>
      </c>
      <c r="J336" s="533">
        <f>E348-E332-E331-E325-E322-E317</f>
        <v>156800.01000000004</v>
      </c>
    </row>
    <row r="337" spans="1:12" x14ac:dyDescent="0.2">
      <c r="A337" s="494" t="s">
        <v>1129</v>
      </c>
      <c r="B337" s="494" t="s">
        <v>1130</v>
      </c>
      <c r="C337" s="494" t="s">
        <v>1436</v>
      </c>
      <c r="D337" s="489"/>
      <c r="E337" s="398">
        <v>1166.67</v>
      </c>
      <c r="F337" s="489"/>
      <c r="G337" s="398" t="s">
        <v>1326</v>
      </c>
      <c r="H337" s="495" t="s">
        <v>1357</v>
      </c>
      <c r="I337" s="507" t="s">
        <v>1258</v>
      </c>
      <c r="J337" s="507">
        <v>0</v>
      </c>
    </row>
    <row r="338" spans="1:12" x14ac:dyDescent="0.2">
      <c r="A338" s="494" t="s">
        <v>1129</v>
      </c>
      <c r="B338" s="494" t="s">
        <v>1130</v>
      </c>
      <c r="C338" s="494" t="s">
        <v>1437</v>
      </c>
      <c r="D338" s="489"/>
      <c r="E338" s="398">
        <v>7000</v>
      </c>
      <c r="F338" s="489"/>
      <c r="G338" s="398" t="s">
        <v>1359</v>
      </c>
      <c r="H338" s="495" t="s">
        <v>1360</v>
      </c>
      <c r="I338" s="531" t="s">
        <v>1253</v>
      </c>
      <c r="J338" s="532">
        <f>E332+E331+E325+E322+E317</f>
        <v>201444.44999999998</v>
      </c>
    </row>
    <row r="339" spans="1:12" x14ac:dyDescent="0.2">
      <c r="A339" s="494" t="s">
        <v>1129</v>
      </c>
      <c r="B339" s="494" t="s">
        <v>1130</v>
      </c>
      <c r="C339" s="494" t="s">
        <v>1437</v>
      </c>
      <c r="D339" s="489"/>
      <c r="E339" s="398">
        <v>7000</v>
      </c>
      <c r="F339" s="489"/>
      <c r="G339" s="398" t="s">
        <v>1359</v>
      </c>
      <c r="H339" s="495" t="s">
        <v>1360</v>
      </c>
      <c r="I339" t="s">
        <v>1134</v>
      </c>
      <c r="J339" t="s">
        <v>1135</v>
      </c>
    </row>
    <row r="340" spans="1:12" x14ac:dyDescent="0.2">
      <c r="A340" s="494" t="s">
        <v>1129</v>
      </c>
      <c r="B340" s="494" t="s">
        <v>1130</v>
      </c>
      <c r="C340" s="494" t="s">
        <v>1437</v>
      </c>
      <c r="D340" s="489"/>
      <c r="E340" s="398">
        <v>7000</v>
      </c>
      <c r="F340" s="489"/>
      <c r="G340" s="398" t="s">
        <v>1359</v>
      </c>
      <c r="H340" s="495" t="s">
        <v>1360</v>
      </c>
      <c r="I340" t="s">
        <v>1134</v>
      </c>
      <c r="J340" t="s">
        <v>1135</v>
      </c>
    </row>
    <row r="341" spans="1:12" x14ac:dyDescent="0.2">
      <c r="A341" s="494" t="s">
        <v>1129</v>
      </c>
      <c r="B341" s="494" t="s">
        <v>1130</v>
      </c>
      <c r="C341" s="494" t="s">
        <v>1437</v>
      </c>
      <c r="D341" s="489"/>
      <c r="E341" s="398">
        <v>4666.67</v>
      </c>
      <c r="F341" s="489"/>
      <c r="G341" s="398" t="s">
        <v>1359</v>
      </c>
      <c r="H341" s="495" t="s">
        <v>1360</v>
      </c>
      <c r="I341" s="91" t="s">
        <v>1457</v>
      </c>
      <c r="J341" t="s">
        <v>1135</v>
      </c>
    </row>
    <row r="342" spans="1:12" x14ac:dyDescent="0.2">
      <c r="A342" s="494" t="s">
        <v>1129</v>
      </c>
      <c r="B342" s="494" t="s">
        <v>1130</v>
      </c>
      <c r="C342" s="494" t="s">
        <v>1437</v>
      </c>
      <c r="D342" s="489"/>
      <c r="E342" s="398">
        <v>7000</v>
      </c>
      <c r="F342" s="489"/>
      <c r="G342" s="398" t="s">
        <v>1359</v>
      </c>
      <c r="H342" s="495" t="s">
        <v>1360</v>
      </c>
      <c r="I342" t="s">
        <v>1458</v>
      </c>
      <c r="J342" s="94">
        <f>J208</f>
        <v>14025020</v>
      </c>
    </row>
    <row r="343" spans="1:12" x14ac:dyDescent="0.2">
      <c r="A343" s="494" t="s">
        <v>1129</v>
      </c>
      <c r="B343" s="494" t="s">
        <v>1130</v>
      </c>
      <c r="C343" s="494" t="s">
        <v>1438</v>
      </c>
      <c r="D343" s="489"/>
      <c r="E343" s="398">
        <v>7000</v>
      </c>
      <c r="F343" s="489"/>
      <c r="G343" s="398" t="s">
        <v>1321</v>
      </c>
      <c r="H343" s="495" t="s">
        <v>1362</v>
      </c>
      <c r="I343" s="529" t="s">
        <v>1463</v>
      </c>
      <c r="J343" s="534">
        <f>J261+J236</f>
        <v>197280</v>
      </c>
    </row>
    <row r="344" spans="1:12" x14ac:dyDescent="0.2">
      <c r="A344" s="494" t="s">
        <v>1129</v>
      </c>
      <c r="B344" s="494" t="s">
        <v>1130</v>
      </c>
      <c r="C344" s="494" t="s">
        <v>1438</v>
      </c>
      <c r="D344" s="489"/>
      <c r="E344" s="398">
        <v>7000</v>
      </c>
      <c r="F344" s="489"/>
      <c r="G344" s="398" t="s">
        <v>1321</v>
      </c>
      <c r="H344" s="495" t="s">
        <v>1362</v>
      </c>
      <c r="I344" s="531" t="s">
        <v>1253</v>
      </c>
      <c r="J344" s="536">
        <f>J338</f>
        <v>201444.44999999998</v>
      </c>
    </row>
    <row r="345" spans="1:12" x14ac:dyDescent="0.2">
      <c r="A345" s="494" t="s">
        <v>1129</v>
      </c>
      <c r="B345" s="494" t="s">
        <v>1130</v>
      </c>
      <c r="C345" s="494" t="s">
        <v>1438</v>
      </c>
      <c r="D345" s="489"/>
      <c r="E345" s="398">
        <v>7000</v>
      </c>
      <c r="F345" s="489"/>
      <c r="G345" s="398" t="s">
        <v>1321</v>
      </c>
      <c r="H345" s="495" t="s">
        <v>1362</v>
      </c>
      <c r="I345" t="s">
        <v>1134</v>
      </c>
      <c r="J345" s="94">
        <f>SUM(J342:J344)</f>
        <v>14423744.449999999</v>
      </c>
    </row>
    <row r="346" spans="1:12" x14ac:dyDescent="0.2">
      <c r="A346" s="494" t="s">
        <v>1129</v>
      </c>
      <c r="B346" s="494" t="s">
        <v>1130</v>
      </c>
      <c r="C346" s="494" t="s">
        <v>1438</v>
      </c>
      <c r="D346" s="489"/>
      <c r="E346" s="398">
        <v>4666.67</v>
      </c>
      <c r="F346" s="489"/>
      <c r="G346" s="398" t="s">
        <v>1321</v>
      </c>
      <c r="H346" s="495" t="s">
        <v>1362</v>
      </c>
      <c r="I346" s="530" t="s">
        <v>1254</v>
      </c>
      <c r="J346" s="533">
        <f>J336+J310+J286</f>
        <v>616749.99</v>
      </c>
    </row>
    <row r="347" spans="1:12" x14ac:dyDescent="0.2">
      <c r="A347" s="494" t="s">
        <v>1129</v>
      </c>
      <c r="B347" s="494" t="s">
        <v>1130</v>
      </c>
      <c r="C347" s="494" t="s">
        <v>1438</v>
      </c>
      <c r="D347" s="489"/>
      <c r="E347" s="398">
        <v>7000</v>
      </c>
      <c r="F347" s="489"/>
      <c r="G347" s="398" t="s">
        <v>1321</v>
      </c>
      <c r="H347" s="495" t="s">
        <v>1362</v>
      </c>
      <c r="I347" s="507" t="s">
        <v>1459</v>
      </c>
      <c r="J347" s="506">
        <f>J311+J287+K231</f>
        <v>459950</v>
      </c>
    </row>
    <row r="348" spans="1:12" x14ac:dyDescent="0.2">
      <c r="A348" s="496" t="s">
        <v>306</v>
      </c>
      <c r="B348" s="496" t="s">
        <v>1277</v>
      </c>
      <c r="C348" s="496" t="s">
        <v>308</v>
      </c>
      <c r="D348" s="402"/>
      <c r="E348" s="402">
        <v>358244.46</v>
      </c>
      <c r="F348" s="402"/>
      <c r="G348" s="402">
        <v>358244.46</v>
      </c>
      <c r="H348" s="497" t="s">
        <v>1278</v>
      </c>
      <c r="I348" s="529" t="s">
        <v>1464</v>
      </c>
      <c r="J348" s="534">
        <f>J262+J237+J224</f>
        <v>324577.86</v>
      </c>
      <c r="K348" s="91"/>
      <c r="L348" s="91"/>
    </row>
    <row r="349" spans="1:12" x14ac:dyDescent="0.2">
      <c r="A349" s="496" t="s">
        <v>306</v>
      </c>
      <c r="B349" s="496" t="s">
        <v>343</v>
      </c>
      <c r="C349" s="496" t="s">
        <v>308</v>
      </c>
      <c r="D349" s="402">
        <v>34846236.049999997</v>
      </c>
      <c r="E349" s="402">
        <v>16674351</v>
      </c>
      <c r="F349" s="402">
        <v>16240382.699999999</v>
      </c>
      <c r="G349" s="402">
        <v>35280204.350000001</v>
      </c>
      <c r="H349" s="497" t="s">
        <v>344</v>
      </c>
      <c r="I349" s="503" t="s">
        <v>1460</v>
      </c>
      <c r="J349" s="502">
        <f>J225+J238+J263</f>
        <v>526780</v>
      </c>
      <c r="K349" s="91"/>
      <c r="L349" s="91"/>
    </row>
    <row r="350" spans="1:12" x14ac:dyDescent="0.2">
      <c r="A350" s="496" t="s">
        <v>1007</v>
      </c>
      <c r="B350" s="496" t="s">
        <v>343</v>
      </c>
      <c r="C350" s="496" t="s">
        <v>308</v>
      </c>
      <c r="D350" s="402">
        <v>34846236.049999997</v>
      </c>
      <c r="E350" s="402">
        <v>16674351</v>
      </c>
      <c r="F350" s="402">
        <v>16240382.699999999</v>
      </c>
      <c r="G350" s="402">
        <v>35280204.350000001</v>
      </c>
      <c r="H350" s="497" t="s">
        <v>101</v>
      </c>
      <c r="I350" s="503" t="s">
        <v>1461</v>
      </c>
      <c r="J350" s="502">
        <f>J200+J203+J207</f>
        <v>-526780</v>
      </c>
      <c r="K350" s="91"/>
      <c r="L350" s="91"/>
    </row>
    <row r="351" spans="1:12" x14ac:dyDescent="0.2">
      <c r="A351" s="496" t="s">
        <v>343</v>
      </c>
      <c r="B351" s="496" t="s">
        <v>343</v>
      </c>
      <c r="C351" s="496" t="s">
        <v>308</v>
      </c>
      <c r="D351" s="402">
        <v>34846236.049999997</v>
      </c>
      <c r="E351" s="402">
        <v>16674351</v>
      </c>
      <c r="F351" s="402">
        <v>16240382.699999999</v>
      </c>
      <c r="G351" s="402">
        <v>35280204.350000001</v>
      </c>
      <c r="H351" s="497" t="s">
        <v>1107</v>
      </c>
      <c r="K351" s="91"/>
      <c r="L351" s="91"/>
    </row>
  </sheetData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331"/>
  <sheetViews>
    <sheetView topLeftCell="A40" workbookViewId="0">
      <selection activeCell="I291" sqref="I291:J296"/>
    </sheetView>
  </sheetViews>
  <sheetFormatPr defaultColWidth="9.140625" defaultRowHeight="12.75" x14ac:dyDescent="0.2"/>
  <cols>
    <col min="4" max="4" width="12.7109375" bestFit="1" customWidth="1"/>
    <col min="5" max="5" width="13.140625" bestFit="1" customWidth="1"/>
    <col min="6" max="6" width="12.7109375" bestFit="1" customWidth="1"/>
    <col min="7" max="7" width="13.140625" bestFit="1" customWidth="1"/>
    <col min="8" max="8" width="52.28515625" bestFit="1" customWidth="1"/>
    <col min="9" max="9" width="17" customWidth="1"/>
    <col min="10" max="10" width="14.285156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 t="s">
        <v>1127</v>
      </c>
      <c r="J1" s="91" t="s">
        <v>1128</v>
      </c>
      <c r="K1" s="91"/>
      <c r="L1" s="91"/>
    </row>
    <row r="3" spans="1:12" x14ac:dyDescent="0.2">
      <c r="A3" s="388" t="s">
        <v>1129</v>
      </c>
      <c r="B3" s="388" t="s">
        <v>1130</v>
      </c>
      <c r="C3" s="388" t="s">
        <v>1131</v>
      </c>
      <c r="F3" s="389">
        <v>560400</v>
      </c>
      <c r="G3" s="389" t="s">
        <v>1132</v>
      </c>
      <c r="H3" s="390" t="s">
        <v>1133</v>
      </c>
      <c r="I3" t="s">
        <v>1134</v>
      </c>
      <c r="J3" t="s">
        <v>1135</v>
      </c>
    </row>
    <row r="4" spans="1:12" x14ac:dyDescent="0.2">
      <c r="A4" s="388" t="s">
        <v>1129</v>
      </c>
      <c r="B4" s="388" t="s">
        <v>1130</v>
      </c>
      <c r="C4" s="388" t="s">
        <v>1136</v>
      </c>
      <c r="E4" s="389">
        <v>292000</v>
      </c>
      <c r="G4" s="389" t="s">
        <v>1137</v>
      </c>
      <c r="H4" s="390" t="s">
        <v>1138</v>
      </c>
      <c r="I4" t="s">
        <v>1134</v>
      </c>
      <c r="J4" t="s">
        <v>1135</v>
      </c>
    </row>
    <row r="5" spans="1:12" x14ac:dyDescent="0.2">
      <c r="A5" s="388" t="s">
        <v>1129</v>
      </c>
      <c r="B5" s="388" t="s">
        <v>1130</v>
      </c>
      <c r="C5" s="388" t="s">
        <v>1139</v>
      </c>
      <c r="E5" s="389">
        <v>328800</v>
      </c>
      <c r="G5" s="389" t="s">
        <v>1140</v>
      </c>
      <c r="H5" s="390" t="s">
        <v>1141</v>
      </c>
      <c r="I5" t="s">
        <v>1260</v>
      </c>
      <c r="J5" s="94">
        <f>E4+E5+E6</f>
        <v>684400</v>
      </c>
    </row>
    <row r="6" spans="1:12" x14ac:dyDescent="0.2">
      <c r="A6" s="388" t="s">
        <v>1129</v>
      </c>
      <c r="B6" s="388" t="s">
        <v>1130</v>
      </c>
      <c r="C6" s="388" t="s">
        <v>1142</v>
      </c>
      <c r="E6" s="389">
        <v>63600</v>
      </c>
      <c r="G6" s="389" t="s">
        <v>1143</v>
      </c>
      <c r="H6" s="390" t="s">
        <v>1144</v>
      </c>
      <c r="I6" t="s">
        <v>1259</v>
      </c>
      <c r="J6" s="94">
        <f>F3</f>
        <v>560400</v>
      </c>
    </row>
    <row r="7" spans="1:12" x14ac:dyDescent="0.2">
      <c r="A7" s="88" t="s">
        <v>306</v>
      </c>
      <c r="B7" s="88" t="s">
        <v>364</v>
      </c>
      <c r="C7" s="88" t="s">
        <v>308</v>
      </c>
      <c r="D7" s="89">
        <v>3756400</v>
      </c>
      <c r="E7" s="89">
        <v>684400</v>
      </c>
      <c r="F7" s="89">
        <v>560400</v>
      </c>
      <c r="G7" s="89">
        <v>3880400</v>
      </c>
      <c r="H7" s="90" t="s">
        <v>573</v>
      </c>
      <c r="I7" s="91"/>
      <c r="J7" s="91"/>
      <c r="K7" s="91"/>
      <c r="L7" s="91"/>
    </row>
    <row r="9" spans="1:12" x14ac:dyDescent="0.2">
      <c r="A9" s="388" t="s">
        <v>1129</v>
      </c>
      <c r="B9" s="388" t="s">
        <v>1130</v>
      </c>
      <c r="C9" s="388" t="s">
        <v>1131</v>
      </c>
      <c r="E9" s="389">
        <v>18600</v>
      </c>
      <c r="G9" s="389" t="s">
        <v>1132</v>
      </c>
      <c r="H9" s="390" t="s">
        <v>1133</v>
      </c>
      <c r="I9" t="s">
        <v>1134</v>
      </c>
      <c r="J9" t="s">
        <v>1135</v>
      </c>
    </row>
    <row r="10" spans="1:12" x14ac:dyDescent="0.2">
      <c r="A10" s="388" t="s">
        <v>1129</v>
      </c>
      <c r="B10" s="388" t="s">
        <v>1130</v>
      </c>
      <c r="C10" s="388" t="s">
        <v>1136</v>
      </c>
      <c r="E10" s="389">
        <v>89100</v>
      </c>
      <c r="G10" s="389" t="s">
        <v>1137</v>
      </c>
      <c r="H10" s="390" t="s">
        <v>1138</v>
      </c>
      <c r="I10" t="s">
        <v>1134</v>
      </c>
      <c r="J10" t="s">
        <v>1135</v>
      </c>
    </row>
    <row r="11" spans="1:12" x14ac:dyDescent="0.2">
      <c r="A11" s="388" t="s">
        <v>1129</v>
      </c>
      <c r="B11" s="388" t="s">
        <v>1130</v>
      </c>
      <c r="C11" s="388" t="s">
        <v>1139</v>
      </c>
      <c r="E11" s="389">
        <v>22800</v>
      </c>
      <c r="G11" s="389" t="s">
        <v>1140</v>
      </c>
      <c r="H11" s="390" t="s">
        <v>1141</v>
      </c>
      <c r="I11" t="s">
        <v>1260</v>
      </c>
      <c r="J11" s="94">
        <f>E13</f>
        <v>136200</v>
      </c>
    </row>
    <row r="12" spans="1:12" x14ac:dyDescent="0.2">
      <c r="A12" s="388" t="s">
        <v>1129</v>
      </c>
      <c r="B12" s="388" t="s">
        <v>1130</v>
      </c>
      <c r="C12" s="388" t="s">
        <v>1142</v>
      </c>
      <c r="E12" s="389">
        <v>5700</v>
      </c>
      <c r="G12" s="389" t="s">
        <v>1143</v>
      </c>
      <c r="H12" s="390" t="s">
        <v>1144</v>
      </c>
      <c r="I12" t="s">
        <v>1259</v>
      </c>
      <c r="J12">
        <v>0</v>
      </c>
    </row>
    <row r="13" spans="1:12" x14ac:dyDescent="0.2">
      <c r="A13" s="88" t="s">
        <v>306</v>
      </c>
      <c r="B13" s="88" t="s">
        <v>309</v>
      </c>
      <c r="C13" s="88" t="s">
        <v>308</v>
      </c>
      <c r="D13" s="89">
        <v>2865000</v>
      </c>
      <c r="E13" s="89">
        <v>136200</v>
      </c>
      <c r="F13" s="89"/>
      <c r="G13" s="89">
        <v>3001200</v>
      </c>
      <c r="H13" s="90" t="s">
        <v>653</v>
      </c>
      <c r="I13" s="91"/>
      <c r="J13" s="91"/>
      <c r="K13" s="91"/>
      <c r="L13" s="91"/>
    </row>
    <row r="15" spans="1:12" x14ac:dyDescent="0.2">
      <c r="A15" s="388" t="s">
        <v>1129</v>
      </c>
      <c r="B15" s="388" t="s">
        <v>1130</v>
      </c>
      <c r="C15" s="388" t="s">
        <v>1131</v>
      </c>
      <c r="F15" s="389">
        <v>174400</v>
      </c>
      <c r="G15" s="389" t="s">
        <v>1132</v>
      </c>
      <c r="H15" s="390" t="s">
        <v>1133</v>
      </c>
      <c r="I15" t="s">
        <v>1134</v>
      </c>
      <c r="J15" t="s">
        <v>1135</v>
      </c>
    </row>
    <row r="16" spans="1:12" x14ac:dyDescent="0.2">
      <c r="A16" s="388" t="s">
        <v>1129</v>
      </c>
      <c r="B16" s="388" t="s">
        <v>1130</v>
      </c>
      <c r="C16" s="388" t="s">
        <v>1136</v>
      </c>
      <c r="E16" s="389">
        <v>295200</v>
      </c>
      <c r="G16" s="389" t="s">
        <v>1137</v>
      </c>
      <c r="H16" s="390" t="s">
        <v>1138</v>
      </c>
      <c r="I16" t="s">
        <v>1260</v>
      </c>
      <c r="J16" s="94">
        <f>E18</f>
        <v>389200</v>
      </c>
    </row>
    <row r="17" spans="1:12" x14ac:dyDescent="0.2">
      <c r="A17" s="388" t="s">
        <v>1129</v>
      </c>
      <c r="B17" s="388" t="s">
        <v>1130</v>
      </c>
      <c r="C17" s="388" t="s">
        <v>1139</v>
      </c>
      <c r="E17" s="389">
        <v>94000</v>
      </c>
      <c r="G17" s="389" t="s">
        <v>1140</v>
      </c>
      <c r="H17" s="390" t="s">
        <v>1141</v>
      </c>
      <c r="I17" t="s">
        <v>1259</v>
      </c>
      <c r="J17" s="94">
        <f>F15</f>
        <v>174400</v>
      </c>
    </row>
    <row r="18" spans="1:12" x14ac:dyDescent="0.2">
      <c r="A18" s="88" t="s">
        <v>306</v>
      </c>
      <c r="B18" s="88" t="s">
        <v>655</v>
      </c>
      <c r="C18" s="88" t="s">
        <v>308</v>
      </c>
      <c r="D18" s="89">
        <v>1766200</v>
      </c>
      <c r="E18" s="89">
        <v>389200</v>
      </c>
      <c r="F18" s="89">
        <v>174400</v>
      </c>
      <c r="G18" s="89">
        <v>1981000</v>
      </c>
      <c r="H18" s="90" t="s">
        <v>656</v>
      </c>
      <c r="I18" s="91"/>
      <c r="J18" s="91"/>
      <c r="K18" s="91"/>
      <c r="L18" s="91"/>
    </row>
    <row r="20" spans="1:12" x14ac:dyDescent="0.2">
      <c r="A20" s="388" t="s">
        <v>1129</v>
      </c>
      <c r="B20" s="388" t="s">
        <v>1130</v>
      </c>
      <c r="C20" s="388" t="s">
        <v>1131</v>
      </c>
      <c r="F20" s="389">
        <v>2548</v>
      </c>
      <c r="G20" s="389" t="s">
        <v>1132</v>
      </c>
      <c r="H20" s="390" t="s">
        <v>1133</v>
      </c>
      <c r="I20" t="s">
        <v>1260</v>
      </c>
      <c r="J20" s="94">
        <f>E21+E22</f>
        <v>11476</v>
      </c>
    </row>
    <row r="21" spans="1:12" x14ac:dyDescent="0.2">
      <c r="A21" s="388" t="s">
        <v>1129</v>
      </c>
      <c r="B21" s="388" t="s">
        <v>1130</v>
      </c>
      <c r="C21" s="388" t="s">
        <v>1136</v>
      </c>
      <c r="E21" s="389">
        <v>8272</v>
      </c>
      <c r="G21" s="389" t="s">
        <v>1137</v>
      </c>
      <c r="H21" s="390" t="s">
        <v>1138</v>
      </c>
      <c r="I21" t="s">
        <v>1259</v>
      </c>
      <c r="J21" s="94">
        <f>F20+F23</f>
        <v>3016</v>
      </c>
    </row>
    <row r="22" spans="1:12" x14ac:dyDescent="0.2">
      <c r="A22" s="388" t="s">
        <v>1129</v>
      </c>
      <c r="B22" s="388" t="s">
        <v>1130</v>
      </c>
      <c r="C22" s="388" t="s">
        <v>1139</v>
      </c>
      <c r="E22" s="389">
        <v>3204</v>
      </c>
      <c r="G22" s="389" t="s">
        <v>1140</v>
      </c>
      <c r="H22" s="390" t="s">
        <v>1141</v>
      </c>
      <c r="I22" t="s">
        <v>1134</v>
      </c>
      <c r="J22" t="s">
        <v>1135</v>
      </c>
    </row>
    <row r="23" spans="1:12" x14ac:dyDescent="0.2">
      <c r="A23" s="388" t="s">
        <v>1129</v>
      </c>
      <c r="B23" s="388" t="s">
        <v>1130</v>
      </c>
      <c r="C23" s="388" t="s">
        <v>1142</v>
      </c>
      <c r="F23" s="389">
        <v>468</v>
      </c>
      <c r="G23" s="389" t="s">
        <v>1143</v>
      </c>
      <c r="H23" s="390" t="s">
        <v>1144</v>
      </c>
      <c r="I23" t="s">
        <v>1134</v>
      </c>
      <c r="J23" t="s">
        <v>1135</v>
      </c>
    </row>
    <row r="24" spans="1:12" x14ac:dyDescent="0.2">
      <c r="A24" s="88" t="s">
        <v>306</v>
      </c>
      <c r="B24" s="88" t="s">
        <v>311</v>
      </c>
      <c r="C24" s="88" t="s">
        <v>308</v>
      </c>
      <c r="D24" s="89">
        <v>730260</v>
      </c>
      <c r="E24" s="89">
        <v>11476</v>
      </c>
      <c r="F24" s="89">
        <v>3016</v>
      </c>
      <c r="G24" s="89">
        <v>738720</v>
      </c>
      <c r="H24" s="90" t="s">
        <v>657</v>
      </c>
      <c r="I24" s="91"/>
      <c r="J24" s="91"/>
      <c r="K24" s="91"/>
      <c r="L24" s="91"/>
    </row>
    <row r="26" spans="1:12" x14ac:dyDescent="0.2">
      <c r="A26" s="388" t="s">
        <v>1129</v>
      </c>
      <c r="B26" s="388" t="s">
        <v>1130</v>
      </c>
      <c r="C26" s="388" t="s">
        <v>1131</v>
      </c>
      <c r="F26" s="389">
        <v>16135.2</v>
      </c>
      <c r="G26" s="389" t="s">
        <v>1132</v>
      </c>
      <c r="H26" s="390" t="s">
        <v>1133</v>
      </c>
      <c r="I26" t="s">
        <v>1260</v>
      </c>
      <c r="J26" s="94">
        <f>E28+E30</f>
        <v>39729.599999999999</v>
      </c>
    </row>
    <row r="27" spans="1:12" x14ac:dyDescent="0.2">
      <c r="A27" s="388" t="s">
        <v>1129</v>
      </c>
      <c r="B27" s="388" t="s">
        <v>1130</v>
      </c>
      <c r="C27" s="388" t="s">
        <v>1145</v>
      </c>
      <c r="E27" s="389">
        <v>32270.400000000001</v>
      </c>
      <c r="G27" s="389" t="s">
        <v>1137</v>
      </c>
      <c r="H27" s="390" t="s">
        <v>1146</v>
      </c>
      <c r="I27" t="s">
        <v>1259</v>
      </c>
      <c r="J27" s="94">
        <f>F26+F32</f>
        <v>21770.400000000001</v>
      </c>
    </row>
    <row r="28" spans="1:12" x14ac:dyDescent="0.2">
      <c r="A28" s="388" t="s">
        <v>1129</v>
      </c>
      <c r="B28" s="388" t="s">
        <v>1130</v>
      </c>
      <c r="C28" s="388" t="s">
        <v>1136</v>
      </c>
      <c r="E28" s="389">
        <v>13864.8</v>
      </c>
      <c r="G28" s="389" t="s">
        <v>1137</v>
      </c>
      <c r="H28" s="390" t="s">
        <v>1138</v>
      </c>
      <c r="I28" s="503" t="s">
        <v>1262</v>
      </c>
      <c r="J28" s="502">
        <f>E27+E29+E31</f>
        <v>64540.800000000003</v>
      </c>
    </row>
    <row r="29" spans="1:12" x14ac:dyDescent="0.2">
      <c r="A29" s="388" t="s">
        <v>1129</v>
      </c>
      <c r="B29" s="388" t="s">
        <v>1130</v>
      </c>
      <c r="C29" s="388" t="s">
        <v>1147</v>
      </c>
      <c r="E29" s="389">
        <v>16135.2</v>
      </c>
      <c r="G29" s="389" t="s">
        <v>1140</v>
      </c>
      <c r="H29" s="390" t="s">
        <v>1148</v>
      </c>
      <c r="I29" t="s">
        <v>1134</v>
      </c>
      <c r="J29" s="136">
        <f>J26+J28</f>
        <v>104270.39999999999</v>
      </c>
    </row>
    <row r="30" spans="1:12" x14ac:dyDescent="0.2">
      <c r="A30" s="388" t="s">
        <v>1129</v>
      </c>
      <c r="B30" s="388" t="s">
        <v>1130</v>
      </c>
      <c r="C30" s="388" t="s">
        <v>1139</v>
      </c>
      <c r="E30" s="389">
        <v>25864.799999999999</v>
      </c>
      <c r="G30" s="389" t="s">
        <v>1140</v>
      </c>
      <c r="H30" s="390" t="s">
        <v>1141</v>
      </c>
      <c r="I30" t="s">
        <v>1134</v>
      </c>
      <c r="J30" t="s">
        <v>1135</v>
      </c>
    </row>
    <row r="31" spans="1:12" x14ac:dyDescent="0.2">
      <c r="A31" s="388" t="s">
        <v>1129</v>
      </c>
      <c r="B31" s="388" t="s">
        <v>1130</v>
      </c>
      <c r="C31" s="388" t="s">
        <v>1149</v>
      </c>
      <c r="E31" s="389">
        <v>16135.2</v>
      </c>
      <c r="G31" s="389" t="s">
        <v>1143</v>
      </c>
      <c r="H31" s="390" t="s">
        <v>1150</v>
      </c>
      <c r="I31" t="s">
        <v>1134</v>
      </c>
      <c r="J31" t="s">
        <v>1135</v>
      </c>
    </row>
    <row r="32" spans="1:12" x14ac:dyDescent="0.2">
      <c r="A32" s="388" t="s">
        <v>1129</v>
      </c>
      <c r="B32" s="388" t="s">
        <v>1130</v>
      </c>
      <c r="C32" s="388" t="s">
        <v>1142</v>
      </c>
      <c r="F32" s="389">
        <v>5635.2</v>
      </c>
      <c r="G32" s="389" t="s">
        <v>1143</v>
      </c>
      <c r="H32" s="390" t="s">
        <v>1144</v>
      </c>
      <c r="I32" t="s">
        <v>1134</v>
      </c>
      <c r="J32" t="s">
        <v>1135</v>
      </c>
    </row>
    <row r="33" spans="1:12" x14ac:dyDescent="0.2">
      <c r="A33" s="88" t="s">
        <v>306</v>
      </c>
      <c r="B33" s="88" t="s">
        <v>312</v>
      </c>
      <c r="C33" s="88" t="s">
        <v>308</v>
      </c>
      <c r="D33" s="89">
        <v>1350000</v>
      </c>
      <c r="E33" s="89">
        <v>104270.39999999999</v>
      </c>
      <c r="F33" s="89">
        <v>21770.400000000001</v>
      </c>
      <c r="G33" s="89">
        <v>1432500</v>
      </c>
      <c r="H33" s="90" t="s">
        <v>658</v>
      </c>
      <c r="I33" s="91"/>
      <c r="J33" s="91"/>
      <c r="K33" s="91"/>
      <c r="L33" s="91"/>
    </row>
    <row r="35" spans="1:12" x14ac:dyDescent="0.2">
      <c r="A35" s="388" t="s">
        <v>1129</v>
      </c>
      <c r="B35" s="388" t="s">
        <v>1130</v>
      </c>
      <c r="C35" s="388" t="s">
        <v>1131</v>
      </c>
      <c r="F35" s="389">
        <v>38845.800000000003</v>
      </c>
      <c r="G35" s="389" t="s">
        <v>1132</v>
      </c>
      <c r="H35" s="390" t="s">
        <v>1133</v>
      </c>
      <c r="I35" t="s">
        <v>1260</v>
      </c>
      <c r="J35" s="94">
        <f>E37+E39</f>
        <v>159908.4</v>
      </c>
    </row>
    <row r="36" spans="1:12" x14ac:dyDescent="0.2">
      <c r="A36" s="388" t="s">
        <v>1129</v>
      </c>
      <c r="B36" s="388" t="s">
        <v>1130</v>
      </c>
      <c r="C36" s="388" t="s">
        <v>1145</v>
      </c>
      <c r="E36" s="389">
        <v>77691.600000000006</v>
      </c>
      <c r="G36" s="389" t="s">
        <v>1137</v>
      </c>
      <c r="H36" s="390" t="s">
        <v>1146</v>
      </c>
      <c r="I36" t="s">
        <v>1259</v>
      </c>
      <c r="J36" s="94">
        <f>F35+F41</f>
        <v>83991.6</v>
      </c>
    </row>
    <row r="37" spans="1:12" x14ac:dyDescent="0.2">
      <c r="A37" s="388" t="s">
        <v>1129</v>
      </c>
      <c r="B37" s="388" t="s">
        <v>1130</v>
      </c>
      <c r="C37" s="388" t="s">
        <v>1136</v>
      </c>
      <c r="E37" s="389">
        <v>99154.2</v>
      </c>
      <c r="G37" s="389" t="s">
        <v>1137</v>
      </c>
      <c r="H37" s="390" t="s">
        <v>1138</v>
      </c>
      <c r="I37" s="503" t="s">
        <v>1262</v>
      </c>
      <c r="J37" s="502">
        <f>E36+E38+E40</f>
        <v>155383.20000000001</v>
      </c>
    </row>
    <row r="38" spans="1:12" x14ac:dyDescent="0.2">
      <c r="A38" s="388" t="s">
        <v>1129</v>
      </c>
      <c r="B38" s="388" t="s">
        <v>1130</v>
      </c>
      <c r="C38" s="388" t="s">
        <v>1147</v>
      </c>
      <c r="E38" s="389">
        <v>38845.800000000003</v>
      </c>
      <c r="G38" s="389" t="s">
        <v>1140</v>
      </c>
      <c r="H38" s="390" t="s">
        <v>1148</v>
      </c>
      <c r="I38" t="s">
        <v>1134</v>
      </c>
      <c r="J38" s="136">
        <f>J35+J37</f>
        <v>315291.59999999998</v>
      </c>
    </row>
    <row r="39" spans="1:12" x14ac:dyDescent="0.2">
      <c r="A39" s="388" t="s">
        <v>1129</v>
      </c>
      <c r="B39" s="388" t="s">
        <v>1130</v>
      </c>
      <c r="C39" s="388" t="s">
        <v>1139</v>
      </c>
      <c r="E39" s="389">
        <v>60754.2</v>
      </c>
      <c r="G39" s="389" t="s">
        <v>1140</v>
      </c>
      <c r="H39" s="390" t="s">
        <v>1141</v>
      </c>
      <c r="I39" t="s">
        <v>1134</v>
      </c>
      <c r="J39" t="s">
        <v>1135</v>
      </c>
    </row>
    <row r="40" spans="1:12" x14ac:dyDescent="0.2">
      <c r="A40" s="388" t="s">
        <v>1129</v>
      </c>
      <c r="B40" s="388" t="s">
        <v>1130</v>
      </c>
      <c r="C40" s="388" t="s">
        <v>1149</v>
      </c>
      <c r="E40" s="389">
        <v>38845.800000000003</v>
      </c>
      <c r="G40" s="389" t="s">
        <v>1143</v>
      </c>
      <c r="H40" s="390" t="s">
        <v>1150</v>
      </c>
      <c r="I40" t="s">
        <v>1134</v>
      </c>
      <c r="J40" t="s">
        <v>1135</v>
      </c>
    </row>
    <row r="41" spans="1:12" x14ac:dyDescent="0.2">
      <c r="A41" s="388" t="s">
        <v>1129</v>
      </c>
      <c r="B41" s="388" t="s">
        <v>1130</v>
      </c>
      <c r="C41" s="388" t="s">
        <v>1142</v>
      </c>
      <c r="F41" s="389">
        <v>45145.8</v>
      </c>
      <c r="G41" s="389" t="s">
        <v>1143</v>
      </c>
      <c r="H41" s="390" t="s">
        <v>1144</v>
      </c>
      <c r="I41" t="s">
        <v>1134</v>
      </c>
      <c r="J41" t="s">
        <v>1135</v>
      </c>
    </row>
    <row r="42" spans="1:12" x14ac:dyDescent="0.2">
      <c r="A42" s="88" t="s">
        <v>306</v>
      </c>
      <c r="B42" s="88" t="s">
        <v>313</v>
      </c>
      <c r="C42" s="88" t="s">
        <v>308</v>
      </c>
      <c r="D42" s="89">
        <v>2679300</v>
      </c>
      <c r="E42" s="89">
        <v>315291.59999999998</v>
      </c>
      <c r="F42" s="89">
        <v>83991.6</v>
      </c>
      <c r="G42" s="89">
        <v>2910600</v>
      </c>
      <c r="H42" s="90" t="s">
        <v>659</v>
      </c>
      <c r="I42" s="91"/>
      <c r="J42" s="91"/>
      <c r="K42" s="91"/>
      <c r="L42" s="91"/>
    </row>
    <row r="44" spans="1:12" x14ac:dyDescent="0.2">
      <c r="A44" s="388" t="s">
        <v>1129</v>
      </c>
      <c r="B44" s="388" t="s">
        <v>1130</v>
      </c>
      <c r="C44" s="388" t="s">
        <v>1131</v>
      </c>
      <c r="F44" s="389">
        <v>188296.71</v>
      </c>
      <c r="G44" s="389" t="s">
        <v>1132</v>
      </c>
      <c r="H44" s="390" t="s">
        <v>1133</v>
      </c>
      <c r="I44" t="s">
        <v>1260</v>
      </c>
      <c r="J44" s="94">
        <f>E48</f>
        <v>347546.71</v>
      </c>
    </row>
    <row r="45" spans="1:12" x14ac:dyDescent="0.2">
      <c r="A45" s="388" t="s">
        <v>1129</v>
      </c>
      <c r="B45" s="388" t="s">
        <v>1130</v>
      </c>
      <c r="C45" s="388" t="s">
        <v>1136</v>
      </c>
      <c r="E45" s="389">
        <v>91296.71</v>
      </c>
      <c r="G45" s="389" t="s">
        <v>1137</v>
      </c>
      <c r="H45" s="390" t="s">
        <v>1138</v>
      </c>
      <c r="I45" t="s">
        <v>1259</v>
      </c>
      <c r="J45" s="94">
        <f>F44</f>
        <v>188296.71</v>
      </c>
    </row>
    <row r="46" spans="1:12" x14ac:dyDescent="0.2">
      <c r="A46" s="388" t="s">
        <v>1129</v>
      </c>
      <c r="B46" s="388" t="s">
        <v>1130</v>
      </c>
      <c r="C46" s="388" t="s">
        <v>1139</v>
      </c>
      <c r="E46" s="389">
        <v>127750</v>
      </c>
      <c r="G46" s="389" t="s">
        <v>1140</v>
      </c>
      <c r="H46" s="390" t="s">
        <v>1141</v>
      </c>
      <c r="I46" t="s">
        <v>1134</v>
      </c>
      <c r="J46" t="s">
        <v>1135</v>
      </c>
    </row>
    <row r="47" spans="1:12" x14ac:dyDescent="0.2">
      <c r="A47" s="388" t="s">
        <v>1129</v>
      </c>
      <c r="B47" s="388" t="s">
        <v>1130</v>
      </c>
      <c r="C47" s="388" t="s">
        <v>1142</v>
      </c>
      <c r="E47" s="389">
        <v>128500</v>
      </c>
      <c r="G47" s="389" t="s">
        <v>1143</v>
      </c>
      <c r="H47" s="390" t="s">
        <v>1144</v>
      </c>
      <c r="I47" t="s">
        <v>1134</v>
      </c>
      <c r="J47" t="s">
        <v>1135</v>
      </c>
    </row>
    <row r="48" spans="1:12" x14ac:dyDescent="0.2">
      <c r="A48" s="88" t="s">
        <v>306</v>
      </c>
      <c r="B48" s="88" t="s">
        <v>314</v>
      </c>
      <c r="C48" s="88" t="s">
        <v>308</v>
      </c>
      <c r="D48" s="89">
        <v>4974500</v>
      </c>
      <c r="E48" s="89">
        <v>347546.71</v>
      </c>
      <c r="F48" s="89">
        <v>188296.71</v>
      </c>
      <c r="G48" s="89">
        <v>5133750</v>
      </c>
      <c r="H48" s="90" t="s">
        <v>660</v>
      </c>
      <c r="I48" s="91"/>
      <c r="J48" s="91"/>
      <c r="K48" s="91"/>
      <c r="L48" s="91"/>
    </row>
    <row r="50" spans="1:10" x14ac:dyDescent="0.2">
      <c r="A50" s="388" t="s">
        <v>1129</v>
      </c>
      <c r="B50" s="388" t="s">
        <v>1130</v>
      </c>
      <c r="C50" s="388" t="s">
        <v>1151</v>
      </c>
      <c r="E50" s="389">
        <v>16188.89</v>
      </c>
      <c r="G50" s="389" t="s">
        <v>1152</v>
      </c>
      <c r="H50" s="390" t="s">
        <v>1153</v>
      </c>
      <c r="I50" t="s">
        <v>1134</v>
      </c>
      <c r="J50" t="s">
        <v>1135</v>
      </c>
    </row>
    <row r="51" spans="1:10" x14ac:dyDescent="0.2">
      <c r="A51" s="388" t="s">
        <v>1129</v>
      </c>
      <c r="B51" s="388" t="s">
        <v>1130</v>
      </c>
      <c r="C51" s="388" t="s">
        <v>1154</v>
      </c>
      <c r="E51" s="389">
        <v>14622.22</v>
      </c>
      <c r="G51" s="389" t="s">
        <v>1155</v>
      </c>
      <c r="H51" s="390" t="s">
        <v>1156</v>
      </c>
      <c r="I51" t="s">
        <v>1134</v>
      </c>
      <c r="J51" t="s">
        <v>1135</v>
      </c>
    </row>
    <row r="52" spans="1:10" x14ac:dyDescent="0.2">
      <c r="A52" s="388" t="s">
        <v>1129</v>
      </c>
      <c r="B52" s="388" t="s">
        <v>1130</v>
      </c>
      <c r="C52" s="388" t="s">
        <v>1157</v>
      </c>
      <c r="E52" s="389">
        <v>16188.89</v>
      </c>
      <c r="G52" s="389" t="s">
        <v>1132</v>
      </c>
      <c r="H52" s="390" t="s">
        <v>1158</v>
      </c>
      <c r="I52" t="s">
        <v>1134</v>
      </c>
      <c r="J52" t="s">
        <v>1135</v>
      </c>
    </row>
    <row r="53" spans="1:10" x14ac:dyDescent="0.2">
      <c r="A53" s="388" t="s">
        <v>1129</v>
      </c>
      <c r="B53" s="388" t="s">
        <v>1130</v>
      </c>
      <c r="C53" s="388" t="s">
        <v>1159</v>
      </c>
      <c r="E53" s="389">
        <v>15666.66</v>
      </c>
      <c r="G53" s="389" t="s">
        <v>1160</v>
      </c>
      <c r="H53" s="390" t="s">
        <v>1161</v>
      </c>
      <c r="I53" t="s">
        <v>1134</v>
      </c>
      <c r="J53" t="s">
        <v>1135</v>
      </c>
    </row>
    <row r="54" spans="1:10" x14ac:dyDescent="0.2">
      <c r="A54" s="388" t="s">
        <v>1129</v>
      </c>
      <c r="B54" s="388" t="s">
        <v>1130</v>
      </c>
      <c r="C54" s="388" t="s">
        <v>1159</v>
      </c>
      <c r="F54" s="389">
        <v>95044.44</v>
      </c>
      <c r="G54" s="389" t="s">
        <v>1160</v>
      </c>
      <c r="H54" s="390" t="s">
        <v>1162</v>
      </c>
      <c r="I54" t="s">
        <v>1134</v>
      </c>
      <c r="J54" t="s">
        <v>1135</v>
      </c>
    </row>
    <row r="55" spans="1:10" x14ac:dyDescent="0.2">
      <c r="A55" s="388" t="s">
        <v>1129</v>
      </c>
      <c r="B55" s="388" t="s">
        <v>1130</v>
      </c>
      <c r="C55" s="388" t="s">
        <v>1163</v>
      </c>
      <c r="E55" s="389">
        <v>9920</v>
      </c>
      <c r="G55" s="389" t="s">
        <v>1164</v>
      </c>
      <c r="H55" s="390" t="s">
        <v>1165</v>
      </c>
      <c r="I55" t="s">
        <v>1134</v>
      </c>
      <c r="J55" t="s">
        <v>1135</v>
      </c>
    </row>
    <row r="56" spans="1:10" x14ac:dyDescent="0.2">
      <c r="A56" s="388" t="s">
        <v>1129</v>
      </c>
      <c r="B56" s="388" t="s">
        <v>1130</v>
      </c>
      <c r="C56" s="388" t="s">
        <v>1166</v>
      </c>
      <c r="E56" s="389">
        <v>9600</v>
      </c>
      <c r="G56" s="389" t="s">
        <v>1137</v>
      </c>
      <c r="H56" s="390" t="s">
        <v>1167</v>
      </c>
      <c r="I56" t="s">
        <v>1134</v>
      </c>
      <c r="J56" t="s">
        <v>1135</v>
      </c>
    </row>
    <row r="57" spans="1:10" x14ac:dyDescent="0.2">
      <c r="A57" s="388" t="s">
        <v>1129</v>
      </c>
      <c r="B57" s="388" t="s">
        <v>1130</v>
      </c>
      <c r="C57" s="388" t="s">
        <v>1168</v>
      </c>
      <c r="E57" s="389">
        <v>9920</v>
      </c>
      <c r="G57" s="389" t="s">
        <v>1169</v>
      </c>
      <c r="H57" s="390" t="s">
        <v>1170</v>
      </c>
      <c r="I57" t="s">
        <v>1134</v>
      </c>
      <c r="J57" t="s">
        <v>1135</v>
      </c>
    </row>
    <row r="58" spans="1:10" x14ac:dyDescent="0.2">
      <c r="A58" s="388" t="s">
        <v>1129</v>
      </c>
      <c r="B58" s="388" t="s">
        <v>1130</v>
      </c>
      <c r="C58" s="388" t="s">
        <v>1171</v>
      </c>
      <c r="E58" s="389">
        <v>9920</v>
      </c>
      <c r="G58" s="389" t="s">
        <v>1172</v>
      </c>
      <c r="H58" s="390" t="s">
        <v>1173</v>
      </c>
      <c r="I58" t="s">
        <v>1134</v>
      </c>
      <c r="J58" t="s">
        <v>1135</v>
      </c>
    </row>
    <row r="59" spans="1:10" x14ac:dyDescent="0.2">
      <c r="A59" s="388" t="s">
        <v>1129</v>
      </c>
      <c r="B59" s="388" t="s">
        <v>1130</v>
      </c>
      <c r="C59" s="388" t="s">
        <v>1174</v>
      </c>
      <c r="E59" s="389">
        <v>9600</v>
      </c>
      <c r="G59" s="389" t="s">
        <v>1140</v>
      </c>
      <c r="H59" s="390" t="s">
        <v>1175</v>
      </c>
      <c r="I59" t="s">
        <v>1134</v>
      </c>
      <c r="J59" t="s">
        <v>1135</v>
      </c>
    </row>
    <row r="60" spans="1:10" x14ac:dyDescent="0.2">
      <c r="A60" s="388" t="s">
        <v>1129</v>
      </c>
      <c r="B60" s="388" t="s">
        <v>1130</v>
      </c>
      <c r="C60" s="388" t="s">
        <v>1176</v>
      </c>
      <c r="E60" s="389">
        <v>9600</v>
      </c>
      <c r="G60" s="389" t="s">
        <v>1177</v>
      </c>
      <c r="H60" s="390" t="s">
        <v>1178</v>
      </c>
      <c r="I60" t="s">
        <v>1134</v>
      </c>
      <c r="J60" t="s">
        <v>1135</v>
      </c>
    </row>
    <row r="61" spans="1:10" x14ac:dyDescent="0.2">
      <c r="A61" s="388" t="s">
        <v>1129</v>
      </c>
      <c r="B61" s="388" t="s">
        <v>1130</v>
      </c>
      <c r="C61" s="388" t="s">
        <v>1176</v>
      </c>
      <c r="F61" s="389">
        <v>58560</v>
      </c>
      <c r="G61" s="389" t="s">
        <v>1177</v>
      </c>
      <c r="H61" s="390" t="s">
        <v>1162</v>
      </c>
      <c r="I61" t="s">
        <v>1134</v>
      </c>
      <c r="J61" t="s">
        <v>1135</v>
      </c>
    </row>
    <row r="62" spans="1:10" x14ac:dyDescent="0.2">
      <c r="A62" s="388" t="s">
        <v>1129</v>
      </c>
      <c r="B62" s="388" t="s">
        <v>1130</v>
      </c>
      <c r="C62" s="388" t="s">
        <v>1179</v>
      </c>
      <c r="E62" s="389">
        <v>258.89</v>
      </c>
      <c r="G62" s="389" t="s">
        <v>1177</v>
      </c>
      <c r="H62" s="390" t="s">
        <v>1180</v>
      </c>
      <c r="I62" s="507" t="s">
        <v>1254</v>
      </c>
      <c r="J62" s="506">
        <f>E66</f>
        <v>137277.76999999999</v>
      </c>
    </row>
    <row r="63" spans="1:10" x14ac:dyDescent="0.2">
      <c r="A63" s="388" t="s">
        <v>1129</v>
      </c>
      <c r="B63" s="388" t="s">
        <v>1130</v>
      </c>
      <c r="C63" s="388" t="s">
        <v>1181</v>
      </c>
      <c r="E63" s="389">
        <v>7766.67</v>
      </c>
      <c r="G63" s="389" t="s">
        <v>1182</v>
      </c>
      <c r="H63" s="390" t="s">
        <v>1183</v>
      </c>
      <c r="I63" s="515" t="s">
        <v>1258</v>
      </c>
      <c r="J63" s="516">
        <f>F54+F61</f>
        <v>153604.44</v>
      </c>
    </row>
    <row r="64" spans="1:10" x14ac:dyDescent="0.2">
      <c r="A64" s="388" t="s">
        <v>1129</v>
      </c>
      <c r="B64" s="388" t="s">
        <v>1130</v>
      </c>
      <c r="C64" s="388" t="s">
        <v>1184</v>
      </c>
      <c r="E64" s="389">
        <v>8025.56</v>
      </c>
      <c r="G64" s="389" t="s">
        <v>1143</v>
      </c>
      <c r="H64" s="390" t="s">
        <v>1185</v>
      </c>
      <c r="I64" t="s">
        <v>1134</v>
      </c>
      <c r="J64" t="s">
        <v>1135</v>
      </c>
    </row>
    <row r="65" spans="1:12" x14ac:dyDescent="0.2">
      <c r="A65" s="388" t="s">
        <v>1129</v>
      </c>
      <c r="B65" s="388" t="s">
        <v>1130</v>
      </c>
      <c r="C65" s="388" t="s">
        <v>1149</v>
      </c>
      <c r="E65" s="389">
        <v>-0.01</v>
      </c>
      <c r="G65" s="389" t="s">
        <v>1143</v>
      </c>
      <c r="H65" s="390" t="s">
        <v>1186</v>
      </c>
      <c r="I65" t="s">
        <v>1134</v>
      </c>
      <c r="J65" t="s">
        <v>1135</v>
      </c>
    </row>
    <row r="66" spans="1:12" x14ac:dyDescent="0.2">
      <c r="A66" s="88" t="s">
        <v>306</v>
      </c>
      <c r="B66" s="88" t="s">
        <v>349</v>
      </c>
      <c r="C66" s="88" t="s">
        <v>308</v>
      </c>
      <c r="D66" s="89">
        <v>32377.78</v>
      </c>
      <c r="E66" s="89">
        <v>137277.76999999999</v>
      </c>
      <c r="F66" s="89">
        <v>153604.44</v>
      </c>
      <c r="G66" s="89">
        <v>16051.11</v>
      </c>
      <c r="H66" s="90" t="s">
        <v>574</v>
      </c>
      <c r="I66" s="91"/>
      <c r="J66" s="91"/>
      <c r="K66" s="91"/>
      <c r="L66" s="91"/>
    </row>
    <row r="68" spans="1:12" x14ac:dyDescent="0.2">
      <c r="A68" s="388" t="s">
        <v>1129</v>
      </c>
      <c r="B68" s="388" t="s">
        <v>1130</v>
      </c>
      <c r="C68" s="388" t="s">
        <v>1151</v>
      </c>
      <c r="E68" s="389">
        <v>11960.83</v>
      </c>
      <c r="G68" s="389" t="s">
        <v>1152</v>
      </c>
      <c r="H68" s="390" t="s">
        <v>1153</v>
      </c>
      <c r="I68" t="s">
        <v>1134</v>
      </c>
      <c r="J68" t="s">
        <v>1135</v>
      </c>
    </row>
    <row r="69" spans="1:12" x14ac:dyDescent="0.2">
      <c r="A69" s="388" t="s">
        <v>1129</v>
      </c>
      <c r="B69" s="388" t="s">
        <v>1130</v>
      </c>
      <c r="C69" s="388" t="s">
        <v>1187</v>
      </c>
      <c r="E69" s="389">
        <v>8874.17</v>
      </c>
      <c r="G69" s="389" t="s">
        <v>1188</v>
      </c>
      <c r="H69" s="390" t="s">
        <v>1189</v>
      </c>
      <c r="I69" t="s">
        <v>1134</v>
      </c>
      <c r="J69" t="s">
        <v>1135</v>
      </c>
    </row>
    <row r="70" spans="1:12" x14ac:dyDescent="0.2">
      <c r="A70" s="388" t="s">
        <v>1129</v>
      </c>
      <c r="B70" s="388" t="s">
        <v>1130</v>
      </c>
      <c r="C70" s="388" t="s">
        <v>1187</v>
      </c>
      <c r="F70" s="389">
        <v>141600.82999999999</v>
      </c>
      <c r="G70" s="389" t="s">
        <v>1188</v>
      </c>
      <c r="H70" s="390" t="s">
        <v>1190</v>
      </c>
      <c r="I70" t="s">
        <v>1134</v>
      </c>
      <c r="J70" t="s">
        <v>1135</v>
      </c>
    </row>
    <row r="71" spans="1:12" x14ac:dyDescent="0.2">
      <c r="A71" s="388" t="s">
        <v>1129</v>
      </c>
      <c r="B71" s="388" t="s">
        <v>1130</v>
      </c>
      <c r="C71" s="388" t="s">
        <v>1154</v>
      </c>
      <c r="E71" s="389">
        <v>1370.83</v>
      </c>
      <c r="G71" s="389" t="s">
        <v>1155</v>
      </c>
      <c r="H71" s="390" t="s">
        <v>1156</v>
      </c>
      <c r="I71" t="s">
        <v>1134</v>
      </c>
      <c r="J71" t="s">
        <v>1135</v>
      </c>
    </row>
    <row r="72" spans="1:12" x14ac:dyDescent="0.2">
      <c r="A72" s="388" t="s">
        <v>1129</v>
      </c>
      <c r="B72" s="388" t="s">
        <v>1130</v>
      </c>
      <c r="C72" s="388" t="s">
        <v>1157</v>
      </c>
      <c r="E72" s="389">
        <v>8499.17</v>
      </c>
      <c r="G72" s="389" t="s">
        <v>1132</v>
      </c>
      <c r="H72" s="390" t="s">
        <v>1158</v>
      </c>
      <c r="I72" t="s">
        <v>1134</v>
      </c>
      <c r="J72" t="s">
        <v>1135</v>
      </c>
    </row>
    <row r="73" spans="1:12" x14ac:dyDescent="0.2">
      <c r="A73" s="388" t="s">
        <v>1129</v>
      </c>
      <c r="B73" s="388" t="s">
        <v>1130</v>
      </c>
      <c r="C73" s="388" t="s">
        <v>1191</v>
      </c>
      <c r="E73" s="389">
        <v>8225</v>
      </c>
      <c r="G73" s="389" t="s">
        <v>1160</v>
      </c>
      <c r="H73" s="390" t="s">
        <v>1192</v>
      </c>
      <c r="I73" t="s">
        <v>1134</v>
      </c>
      <c r="J73" t="s">
        <v>1135</v>
      </c>
    </row>
    <row r="74" spans="1:12" x14ac:dyDescent="0.2">
      <c r="A74" s="388" t="s">
        <v>1129</v>
      </c>
      <c r="B74" s="388" t="s">
        <v>1130</v>
      </c>
      <c r="C74" s="388" t="s">
        <v>1163</v>
      </c>
      <c r="E74" s="389">
        <v>8499.17</v>
      </c>
      <c r="G74" s="389" t="s">
        <v>1164</v>
      </c>
      <c r="H74" s="390" t="s">
        <v>1165</v>
      </c>
      <c r="I74" t="s">
        <v>1134</v>
      </c>
      <c r="J74" t="s">
        <v>1135</v>
      </c>
    </row>
    <row r="75" spans="1:12" x14ac:dyDescent="0.2">
      <c r="A75" s="388" t="s">
        <v>1129</v>
      </c>
      <c r="B75" s="388" t="s">
        <v>1130</v>
      </c>
      <c r="C75" s="388" t="s">
        <v>1166</v>
      </c>
      <c r="E75" s="389">
        <v>8225</v>
      </c>
      <c r="G75" s="389" t="s">
        <v>1137</v>
      </c>
      <c r="H75" s="390" t="s">
        <v>1167</v>
      </c>
      <c r="I75" t="s">
        <v>1134</v>
      </c>
      <c r="J75" t="s">
        <v>1135</v>
      </c>
    </row>
    <row r="76" spans="1:12" x14ac:dyDescent="0.2">
      <c r="A76" s="388" t="s">
        <v>1129</v>
      </c>
      <c r="B76" s="388" t="s">
        <v>1130</v>
      </c>
      <c r="C76" s="388" t="s">
        <v>1168</v>
      </c>
      <c r="E76" s="389">
        <v>8499.17</v>
      </c>
      <c r="G76" s="389" t="s">
        <v>1169</v>
      </c>
      <c r="H76" s="390" t="s">
        <v>1170</v>
      </c>
      <c r="I76" t="s">
        <v>1134</v>
      </c>
      <c r="J76" t="s">
        <v>1135</v>
      </c>
    </row>
    <row r="77" spans="1:12" x14ac:dyDescent="0.2">
      <c r="A77" s="388" t="s">
        <v>1129</v>
      </c>
      <c r="B77" s="388" t="s">
        <v>1130</v>
      </c>
      <c r="C77" s="388" t="s">
        <v>1171</v>
      </c>
      <c r="E77" s="389">
        <v>8499.17</v>
      </c>
      <c r="G77" s="389" t="s">
        <v>1172</v>
      </c>
      <c r="H77" s="390" t="s">
        <v>1173</v>
      </c>
      <c r="I77" t="s">
        <v>1134</v>
      </c>
      <c r="J77" t="s">
        <v>1135</v>
      </c>
    </row>
    <row r="78" spans="1:12" x14ac:dyDescent="0.2">
      <c r="A78" s="388" t="s">
        <v>1129</v>
      </c>
      <c r="B78" s="388" t="s">
        <v>1130</v>
      </c>
      <c r="C78" s="388" t="s">
        <v>1174</v>
      </c>
      <c r="E78" s="389">
        <v>8225</v>
      </c>
      <c r="G78" s="389" t="s">
        <v>1140</v>
      </c>
      <c r="H78" s="390" t="s">
        <v>1175</v>
      </c>
      <c r="I78" t="s">
        <v>1134</v>
      </c>
      <c r="J78" t="s">
        <v>1135</v>
      </c>
    </row>
    <row r="79" spans="1:12" x14ac:dyDescent="0.2">
      <c r="A79" s="388" t="s">
        <v>1129</v>
      </c>
      <c r="B79" s="388" t="s">
        <v>1130</v>
      </c>
      <c r="C79" s="388" t="s">
        <v>1147</v>
      </c>
      <c r="E79" s="389">
        <v>-0.01</v>
      </c>
      <c r="G79" s="389" t="s">
        <v>1140</v>
      </c>
      <c r="H79" s="390" t="s">
        <v>1193</v>
      </c>
      <c r="I79" t="s">
        <v>1134</v>
      </c>
      <c r="J79" t="s">
        <v>1135</v>
      </c>
    </row>
    <row r="80" spans="1:12" x14ac:dyDescent="0.2">
      <c r="A80" s="388" t="s">
        <v>1129</v>
      </c>
      <c r="B80" s="388" t="s">
        <v>1130</v>
      </c>
      <c r="C80" s="388" t="s">
        <v>1179</v>
      </c>
      <c r="E80" s="389">
        <v>8499.17</v>
      </c>
      <c r="G80" s="389" t="s">
        <v>1177</v>
      </c>
      <c r="H80" s="390" t="s">
        <v>1180</v>
      </c>
      <c r="I80" t="s">
        <v>1134</v>
      </c>
      <c r="J80" t="s">
        <v>1135</v>
      </c>
    </row>
    <row r="81" spans="1:12" x14ac:dyDescent="0.2">
      <c r="A81" s="388" t="s">
        <v>1129</v>
      </c>
      <c r="B81" s="388" t="s">
        <v>1130</v>
      </c>
      <c r="C81" s="388" t="s">
        <v>1181</v>
      </c>
      <c r="E81" s="389">
        <v>8225</v>
      </c>
      <c r="G81" s="389" t="s">
        <v>1182</v>
      </c>
      <c r="H81" s="390" t="s">
        <v>1183</v>
      </c>
      <c r="I81" s="507" t="s">
        <v>1254</v>
      </c>
      <c r="J81" s="506">
        <f>E84</f>
        <v>106100.83</v>
      </c>
    </row>
    <row r="82" spans="1:12" x14ac:dyDescent="0.2">
      <c r="A82" s="388" t="s">
        <v>1129</v>
      </c>
      <c r="B82" s="388" t="s">
        <v>1130</v>
      </c>
      <c r="C82" s="388" t="s">
        <v>1184</v>
      </c>
      <c r="E82" s="389">
        <v>8499.17</v>
      </c>
      <c r="G82" s="389" t="s">
        <v>1143</v>
      </c>
      <c r="H82" s="390" t="s">
        <v>1185</v>
      </c>
      <c r="I82" s="515" t="s">
        <v>1258</v>
      </c>
      <c r="J82" s="516">
        <f>F70</f>
        <v>141600.82999999999</v>
      </c>
    </row>
    <row r="83" spans="1:12" x14ac:dyDescent="0.2">
      <c r="A83" s="388" t="s">
        <v>1129</v>
      </c>
      <c r="B83" s="388" t="s">
        <v>1130</v>
      </c>
      <c r="C83" s="388" t="s">
        <v>1149</v>
      </c>
      <c r="E83" s="389">
        <v>-0.01</v>
      </c>
      <c r="G83" s="389" t="s">
        <v>1143</v>
      </c>
      <c r="H83" s="390" t="s">
        <v>1186</v>
      </c>
      <c r="I83" t="s">
        <v>1134</v>
      </c>
      <c r="J83" t="s">
        <v>1135</v>
      </c>
    </row>
    <row r="84" spans="1:12" x14ac:dyDescent="0.2">
      <c r="A84" s="88" t="s">
        <v>306</v>
      </c>
      <c r="B84" s="88" t="s">
        <v>320</v>
      </c>
      <c r="C84" s="88" t="s">
        <v>308</v>
      </c>
      <c r="D84" s="89">
        <v>120765.83</v>
      </c>
      <c r="E84" s="89">
        <v>106100.83</v>
      </c>
      <c r="F84" s="89">
        <v>141600.82999999999</v>
      </c>
      <c r="G84" s="89">
        <v>85265.83</v>
      </c>
      <c r="H84" s="90" t="s">
        <v>661</v>
      </c>
      <c r="I84" s="91"/>
      <c r="J84" s="91"/>
      <c r="K84" s="91"/>
      <c r="L84" s="91"/>
    </row>
    <row r="86" spans="1:12" x14ac:dyDescent="0.2">
      <c r="A86" s="388" t="s">
        <v>1129</v>
      </c>
      <c r="B86" s="388" t="s">
        <v>1130</v>
      </c>
      <c r="C86" s="388" t="s">
        <v>1151</v>
      </c>
      <c r="E86" s="389">
        <v>7216.11</v>
      </c>
      <c r="G86" s="389" t="s">
        <v>1152</v>
      </c>
      <c r="H86" s="390" t="s">
        <v>1153</v>
      </c>
      <c r="I86" t="s">
        <v>1134</v>
      </c>
      <c r="J86" t="s">
        <v>1135</v>
      </c>
    </row>
    <row r="87" spans="1:12" x14ac:dyDescent="0.2">
      <c r="A87" s="388" t="s">
        <v>1129</v>
      </c>
      <c r="B87" s="388" t="s">
        <v>1130</v>
      </c>
      <c r="C87" s="388" t="s">
        <v>1154</v>
      </c>
      <c r="E87" s="389">
        <v>6517.78</v>
      </c>
      <c r="G87" s="389" t="s">
        <v>1155</v>
      </c>
      <c r="H87" s="390" t="s">
        <v>1156</v>
      </c>
      <c r="I87" t="s">
        <v>1134</v>
      </c>
      <c r="J87" t="s">
        <v>1135</v>
      </c>
    </row>
    <row r="88" spans="1:12" x14ac:dyDescent="0.2">
      <c r="A88" s="388" t="s">
        <v>1129</v>
      </c>
      <c r="B88" s="388" t="s">
        <v>1130</v>
      </c>
      <c r="C88" s="388" t="s">
        <v>1157</v>
      </c>
      <c r="E88" s="389">
        <v>7216.11</v>
      </c>
      <c r="G88" s="389" t="s">
        <v>1132</v>
      </c>
      <c r="H88" s="390" t="s">
        <v>1158</v>
      </c>
      <c r="I88" t="s">
        <v>1134</v>
      </c>
      <c r="J88" t="s">
        <v>1135</v>
      </c>
    </row>
    <row r="89" spans="1:12" x14ac:dyDescent="0.2">
      <c r="A89" s="388" t="s">
        <v>1129</v>
      </c>
      <c r="B89" s="388" t="s">
        <v>1130</v>
      </c>
      <c r="C89" s="388" t="s">
        <v>1159</v>
      </c>
      <c r="E89" s="389">
        <v>1396.66</v>
      </c>
      <c r="G89" s="389" t="s">
        <v>1160</v>
      </c>
      <c r="H89" s="390" t="s">
        <v>1194</v>
      </c>
      <c r="I89" t="s">
        <v>1134</v>
      </c>
      <c r="J89" t="s">
        <v>1135</v>
      </c>
    </row>
    <row r="90" spans="1:12" x14ac:dyDescent="0.2">
      <c r="A90" s="388" t="s">
        <v>1129</v>
      </c>
      <c r="B90" s="388" t="s">
        <v>1130</v>
      </c>
      <c r="C90" s="388" t="s">
        <v>1159</v>
      </c>
      <c r="F90" s="389">
        <v>42365.55</v>
      </c>
      <c r="G90" s="389" t="s">
        <v>1160</v>
      </c>
      <c r="H90" s="390" t="s">
        <v>1195</v>
      </c>
      <c r="I90" t="s">
        <v>1134</v>
      </c>
      <c r="J90" t="s">
        <v>1135</v>
      </c>
    </row>
    <row r="91" spans="1:12" x14ac:dyDescent="0.2">
      <c r="A91" s="388" t="s">
        <v>1129</v>
      </c>
      <c r="B91" s="388" t="s">
        <v>1130</v>
      </c>
      <c r="C91" s="388" t="s">
        <v>1191</v>
      </c>
      <c r="E91" s="389">
        <v>3693.33</v>
      </c>
      <c r="G91" s="389" t="s">
        <v>1160</v>
      </c>
      <c r="H91" s="390" t="s">
        <v>1192</v>
      </c>
      <c r="I91" t="s">
        <v>1134</v>
      </c>
      <c r="J91" t="s">
        <v>1135</v>
      </c>
    </row>
    <row r="92" spans="1:12" x14ac:dyDescent="0.2">
      <c r="A92" s="388" t="s">
        <v>1129</v>
      </c>
      <c r="B92" s="388" t="s">
        <v>1130</v>
      </c>
      <c r="C92" s="388" t="s">
        <v>1163</v>
      </c>
      <c r="E92" s="389">
        <v>4770.5600000000004</v>
      </c>
      <c r="G92" s="389" t="s">
        <v>1164</v>
      </c>
      <c r="H92" s="390" t="s">
        <v>1165</v>
      </c>
      <c r="I92" t="s">
        <v>1134</v>
      </c>
      <c r="J92" t="s">
        <v>1135</v>
      </c>
    </row>
    <row r="93" spans="1:12" x14ac:dyDescent="0.2">
      <c r="A93" s="388" t="s">
        <v>1129</v>
      </c>
      <c r="B93" s="388" t="s">
        <v>1130</v>
      </c>
      <c r="C93" s="388" t="s">
        <v>1166</v>
      </c>
      <c r="E93" s="389">
        <v>4616.67</v>
      </c>
      <c r="G93" s="389" t="s">
        <v>1137</v>
      </c>
      <c r="H93" s="390" t="s">
        <v>1167</v>
      </c>
      <c r="I93" t="s">
        <v>1134</v>
      </c>
      <c r="J93" t="s">
        <v>1135</v>
      </c>
    </row>
    <row r="94" spans="1:12" x14ac:dyDescent="0.2">
      <c r="A94" s="388" t="s">
        <v>1129</v>
      </c>
      <c r="B94" s="388" t="s">
        <v>1130</v>
      </c>
      <c r="C94" s="388" t="s">
        <v>1168</v>
      </c>
      <c r="E94" s="389">
        <v>4770.5600000000004</v>
      </c>
      <c r="G94" s="389" t="s">
        <v>1169</v>
      </c>
      <c r="H94" s="390" t="s">
        <v>1170</v>
      </c>
      <c r="I94" t="s">
        <v>1134</v>
      </c>
      <c r="J94" t="s">
        <v>1135</v>
      </c>
    </row>
    <row r="95" spans="1:12" x14ac:dyDescent="0.2">
      <c r="A95" s="388" t="s">
        <v>1129</v>
      </c>
      <c r="B95" s="388" t="s">
        <v>1130</v>
      </c>
      <c r="C95" s="388" t="s">
        <v>1171</v>
      </c>
      <c r="E95" s="389">
        <v>4770.5600000000004</v>
      </c>
      <c r="G95" s="389" t="s">
        <v>1172</v>
      </c>
      <c r="H95" s="390" t="s">
        <v>1173</v>
      </c>
      <c r="I95" t="s">
        <v>1134</v>
      </c>
      <c r="J95" t="s">
        <v>1135</v>
      </c>
    </row>
    <row r="96" spans="1:12" x14ac:dyDescent="0.2">
      <c r="A96" s="388" t="s">
        <v>1129</v>
      </c>
      <c r="B96" s="388" t="s">
        <v>1130</v>
      </c>
      <c r="C96" s="388" t="s">
        <v>1174</v>
      </c>
      <c r="E96" s="389">
        <v>4616.67</v>
      </c>
      <c r="G96" s="389" t="s">
        <v>1140</v>
      </c>
      <c r="H96" s="390" t="s">
        <v>1175</v>
      </c>
      <c r="I96" t="s">
        <v>1134</v>
      </c>
      <c r="J96" t="s">
        <v>1135</v>
      </c>
    </row>
    <row r="97" spans="1:12" x14ac:dyDescent="0.2">
      <c r="A97" s="388" t="s">
        <v>1129</v>
      </c>
      <c r="B97" s="388" t="s">
        <v>1130</v>
      </c>
      <c r="C97" s="388" t="s">
        <v>1147</v>
      </c>
      <c r="E97" s="389">
        <v>-0.02</v>
      </c>
      <c r="G97" s="389" t="s">
        <v>1140</v>
      </c>
      <c r="H97" s="390" t="s">
        <v>1193</v>
      </c>
      <c r="I97" t="s">
        <v>1134</v>
      </c>
      <c r="J97" t="s">
        <v>1135</v>
      </c>
    </row>
    <row r="98" spans="1:12" x14ac:dyDescent="0.2">
      <c r="A98" s="388" t="s">
        <v>1129</v>
      </c>
      <c r="B98" s="388" t="s">
        <v>1130</v>
      </c>
      <c r="C98" s="388" t="s">
        <v>1176</v>
      </c>
      <c r="E98" s="389">
        <v>769.45</v>
      </c>
      <c r="G98" s="389" t="s">
        <v>1177</v>
      </c>
      <c r="H98" s="390" t="s">
        <v>1196</v>
      </c>
      <c r="I98" t="s">
        <v>1134</v>
      </c>
      <c r="J98" t="s">
        <v>1135</v>
      </c>
    </row>
    <row r="99" spans="1:12" x14ac:dyDescent="0.2">
      <c r="A99" s="388" t="s">
        <v>1129</v>
      </c>
      <c r="B99" s="388" t="s">
        <v>1130</v>
      </c>
      <c r="C99" s="388" t="s">
        <v>1176</v>
      </c>
      <c r="F99" s="389">
        <v>28007.78</v>
      </c>
      <c r="G99" s="389" t="s">
        <v>1177</v>
      </c>
      <c r="H99" s="390" t="s">
        <v>1195</v>
      </c>
      <c r="I99" t="s">
        <v>1134</v>
      </c>
      <c r="J99" t="s">
        <v>1135</v>
      </c>
    </row>
    <row r="100" spans="1:12" x14ac:dyDescent="0.2">
      <c r="A100" s="388" t="s">
        <v>1129</v>
      </c>
      <c r="B100" s="388" t="s">
        <v>1130</v>
      </c>
      <c r="C100" s="388" t="s">
        <v>1179</v>
      </c>
      <c r="E100" s="389">
        <v>3365.56</v>
      </c>
      <c r="G100" s="389" t="s">
        <v>1177</v>
      </c>
      <c r="H100" s="390" t="s">
        <v>1180</v>
      </c>
      <c r="I100" t="s">
        <v>1134</v>
      </c>
      <c r="J100" t="s">
        <v>1135</v>
      </c>
    </row>
    <row r="101" spans="1:12" x14ac:dyDescent="0.2">
      <c r="A101" s="388" t="s">
        <v>1129</v>
      </c>
      <c r="B101" s="388" t="s">
        <v>1130</v>
      </c>
      <c r="C101" s="388" t="s">
        <v>1181</v>
      </c>
      <c r="E101" s="389">
        <v>3883.33</v>
      </c>
      <c r="G101" s="389" t="s">
        <v>1182</v>
      </c>
      <c r="H101" s="390" t="s">
        <v>1183</v>
      </c>
      <c r="I101" t="s">
        <v>1134</v>
      </c>
      <c r="J101" t="s">
        <v>1135</v>
      </c>
    </row>
    <row r="102" spans="1:12" x14ac:dyDescent="0.2">
      <c r="A102" s="388" t="s">
        <v>1129</v>
      </c>
      <c r="B102" s="388" t="s">
        <v>1130</v>
      </c>
      <c r="C102" s="388" t="s">
        <v>1184</v>
      </c>
      <c r="E102" s="389">
        <v>4012.78</v>
      </c>
      <c r="G102" s="389" t="s">
        <v>1143</v>
      </c>
      <c r="H102" s="390" t="s">
        <v>1185</v>
      </c>
      <c r="I102" s="507" t="s">
        <v>1254</v>
      </c>
      <c r="J102" s="506">
        <f>E103</f>
        <v>61616.11</v>
      </c>
    </row>
    <row r="103" spans="1:12" x14ac:dyDescent="0.2">
      <c r="A103" s="88" t="s">
        <v>306</v>
      </c>
      <c r="B103" s="88" t="s">
        <v>351</v>
      </c>
      <c r="C103" s="88" t="s">
        <v>308</v>
      </c>
      <c r="D103" s="89">
        <v>20018.89</v>
      </c>
      <c r="E103" s="89">
        <v>61616.11</v>
      </c>
      <c r="F103" s="89">
        <v>70373.33</v>
      </c>
      <c r="G103" s="89">
        <v>11261.67</v>
      </c>
      <c r="H103" s="90" t="s">
        <v>663</v>
      </c>
      <c r="I103" s="515" t="s">
        <v>1258</v>
      </c>
      <c r="J103" s="513">
        <f>F99+F90</f>
        <v>70373.33</v>
      </c>
      <c r="K103" s="91"/>
      <c r="L103" s="91"/>
    </row>
    <row r="105" spans="1:12" x14ac:dyDescent="0.2">
      <c r="A105" s="388" t="s">
        <v>1129</v>
      </c>
      <c r="B105" s="388" t="s">
        <v>1130</v>
      </c>
      <c r="C105" s="388" t="s">
        <v>1151</v>
      </c>
      <c r="E105" s="389">
        <v>2460</v>
      </c>
      <c r="G105" s="389" t="s">
        <v>1152</v>
      </c>
      <c r="H105" s="390" t="s">
        <v>1153</v>
      </c>
      <c r="I105" t="s">
        <v>1134</v>
      </c>
      <c r="J105" t="s">
        <v>1135</v>
      </c>
    </row>
    <row r="106" spans="1:12" x14ac:dyDescent="0.2">
      <c r="A106" s="388" t="s">
        <v>1129</v>
      </c>
      <c r="B106" s="388" t="s">
        <v>1130</v>
      </c>
      <c r="C106" s="388" t="s">
        <v>1154</v>
      </c>
      <c r="E106" s="389">
        <v>2296</v>
      </c>
      <c r="G106" s="389" t="s">
        <v>1155</v>
      </c>
      <c r="H106" s="390" t="s">
        <v>1156</v>
      </c>
      <c r="I106" t="s">
        <v>1134</v>
      </c>
      <c r="J106" t="s">
        <v>1135</v>
      </c>
    </row>
    <row r="107" spans="1:12" x14ac:dyDescent="0.2">
      <c r="A107" s="388" t="s">
        <v>1129</v>
      </c>
      <c r="B107" s="388" t="s">
        <v>1130</v>
      </c>
      <c r="C107" s="388" t="s">
        <v>1197</v>
      </c>
      <c r="E107" s="389">
        <v>2580</v>
      </c>
      <c r="G107" s="389" t="s">
        <v>1132</v>
      </c>
      <c r="H107" s="390" t="s">
        <v>1158</v>
      </c>
      <c r="I107" t="s">
        <v>1134</v>
      </c>
      <c r="J107" t="s">
        <v>1135</v>
      </c>
    </row>
    <row r="108" spans="1:12" x14ac:dyDescent="0.2">
      <c r="A108" s="388" t="s">
        <v>1129</v>
      </c>
      <c r="B108" s="388" t="s">
        <v>1130</v>
      </c>
      <c r="C108" s="388" t="s">
        <v>1198</v>
      </c>
      <c r="E108" s="389">
        <v>946</v>
      </c>
      <c r="G108" s="389" t="s">
        <v>1199</v>
      </c>
      <c r="H108" s="390" t="s">
        <v>1200</v>
      </c>
      <c r="I108" t="s">
        <v>1134</v>
      </c>
      <c r="J108" t="s">
        <v>1135</v>
      </c>
    </row>
    <row r="109" spans="1:12" x14ac:dyDescent="0.2">
      <c r="A109" s="388" t="s">
        <v>1129</v>
      </c>
      <c r="B109" s="388" t="s">
        <v>1130</v>
      </c>
      <c r="C109" s="388" t="s">
        <v>1159</v>
      </c>
      <c r="F109" s="389">
        <v>35506</v>
      </c>
      <c r="G109" s="389" t="s">
        <v>1160</v>
      </c>
      <c r="H109" s="390" t="s">
        <v>1201</v>
      </c>
      <c r="I109" t="s">
        <v>1134</v>
      </c>
      <c r="J109" t="s">
        <v>1135</v>
      </c>
    </row>
    <row r="110" spans="1:12" x14ac:dyDescent="0.2">
      <c r="A110" s="388" t="s">
        <v>1129</v>
      </c>
      <c r="B110" s="388" t="s">
        <v>1130</v>
      </c>
      <c r="C110" s="388" t="s">
        <v>1191</v>
      </c>
      <c r="E110" s="389">
        <v>1558</v>
      </c>
      <c r="G110" s="389" t="s">
        <v>1160</v>
      </c>
      <c r="H110" s="390" t="s">
        <v>1192</v>
      </c>
      <c r="I110" t="s">
        <v>1134</v>
      </c>
      <c r="J110" t="s">
        <v>1135</v>
      </c>
    </row>
    <row r="111" spans="1:12" x14ac:dyDescent="0.2">
      <c r="A111" s="388" t="s">
        <v>1129</v>
      </c>
      <c r="B111" s="388" t="s">
        <v>1130</v>
      </c>
      <c r="C111" s="388" t="s">
        <v>1163</v>
      </c>
      <c r="E111" s="389">
        <v>2460</v>
      </c>
      <c r="G111" s="389" t="s">
        <v>1164</v>
      </c>
      <c r="H111" s="390" t="s">
        <v>1165</v>
      </c>
      <c r="I111" t="s">
        <v>1134</v>
      </c>
      <c r="J111" t="s">
        <v>1135</v>
      </c>
    </row>
    <row r="112" spans="1:12" x14ac:dyDescent="0.2">
      <c r="A112" s="388" t="s">
        <v>1129</v>
      </c>
      <c r="B112" s="388" t="s">
        <v>1130</v>
      </c>
      <c r="C112" s="388" t="s">
        <v>1166</v>
      </c>
      <c r="E112" s="389">
        <v>2460</v>
      </c>
      <c r="G112" s="389" t="s">
        <v>1137</v>
      </c>
      <c r="H112" s="390" t="s">
        <v>1167</v>
      </c>
      <c r="I112" t="s">
        <v>1134</v>
      </c>
      <c r="J112" t="s">
        <v>1135</v>
      </c>
    </row>
    <row r="113" spans="1:12" x14ac:dyDescent="0.2">
      <c r="A113" s="388" t="s">
        <v>1129</v>
      </c>
      <c r="B113" s="388" t="s">
        <v>1130</v>
      </c>
      <c r="C113" s="388" t="s">
        <v>1168</v>
      </c>
      <c r="E113" s="389">
        <v>2460</v>
      </c>
      <c r="G113" s="389" t="s">
        <v>1169</v>
      </c>
      <c r="H113" s="390" t="s">
        <v>1170</v>
      </c>
      <c r="I113" t="s">
        <v>1134</v>
      </c>
      <c r="J113" t="s">
        <v>1135</v>
      </c>
    </row>
    <row r="114" spans="1:12" x14ac:dyDescent="0.2">
      <c r="A114" s="388" t="s">
        <v>1129</v>
      </c>
      <c r="B114" s="388" t="s">
        <v>1130</v>
      </c>
      <c r="C114" s="388" t="s">
        <v>1171</v>
      </c>
      <c r="E114" s="389">
        <v>2460</v>
      </c>
      <c r="G114" s="389" t="s">
        <v>1172</v>
      </c>
      <c r="H114" s="390" t="s">
        <v>1173</v>
      </c>
      <c r="I114" t="s">
        <v>1134</v>
      </c>
      <c r="J114" t="s">
        <v>1135</v>
      </c>
    </row>
    <row r="115" spans="1:12" x14ac:dyDescent="0.2">
      <c r="A115" s="388" t="s">
        <v>1129</v>
      </c>
      <c r="B115" s="388" t="s">
        <v>1130</v>
      </c>
      <c r="C115" s="388" t="s">
        <v>1174</v>
      </c>
      <c r="E115" s="389">
        <v>2460</v>
      </c>
      <c r="G115" s="389" t="s">
        <v>1140</v>
      </c>
      <c r="H115" s="390" t="s">
        <v>1175</v>
      </c>
      <c r="I115" t="s">
        <v>1134</v>
      </c>
      <c r="J115" t="s">
        <v>1135</v>
      </c>
    </row>
    <row r="116" spans="1:12" x14ac:dyDescent="0.2">
      <c r="A116" s="388" t="s">
        <v>1129</v>
      </c>
      <c r="B116" s="388" t="s">
        <v>1130</v>
      </c>
      <c r="C116" s="388" t="s">
        <v>1179</v>
      </c>
      <c r="E116" s="389">
        <v>2460</v>
      </c>
      <c r="G116" s="389" t="s">
        <v>1177</v>
      </c>
      <c r="H116" s="390" t="s">
        <v>1180</v>
      </c>
      <c r="I116" s="507" t="s">
        <v>1254</v>
      </c>
      <c r="J116" s="506">
        <f>E119</f>
        <v>29520</v>
      </c>
    </row>
    <row r="117" spans="1:12" x14ac:dyDescent="0.2">
      <c r="A117" s="388" t="s">
        <v>1129</v>
      </c>
      <c r="B117" s="388" t="s">
        <v>1130</v>
      </c>
      <c r="C117" s="388" t="s">
        <v>1181</v>
      </c>
      <c r="E117" s="389">
        <v>2460</v>
      </c>
      <c r="G117" s="389" t="s">
        <v>1182</v>
      </c>
      <c r="H117" s="390" t="s">
        <v>1183</v>
      </c>
      <c r="I117" s="515" t="s">
        <v>1258</v>
      </c>
      <c r="J117" s="516">
        <f>F109</f>
        <v>35506</v>
      </c>
    </row>
    <row r="118" spans="1:12" x14ac:dyDescent="0.2">
      <c r="A118" s="388" t="s">
        <v>1129</v>
      </c>
      <c r="B118" s="388" t="s">
        <v>1130</v>
      </c>
      <c r="C118" s="388" t="s">
        <v>1184</v>
      </c>
      <c r="E118" s="389">
        <v>2460</v>
      </c>
      <c r="G118" s="389" t="s">
        <v>1143</v>
      </c>
      <c r="H118" s="390" t="s">
        <v>1185</v>
      </c>
      <c r="I118" t="s">
        <v>1134</v>
      </c>
      <c r="J118" t="s">
        <v>1135</v>
      </c>
    </row>
    <row r="119" spans="1:12" x14ac:dyDescent="0.2">
      <c r="A119" s="88" t="s">
        <v>306</v>
      </c>
      <c r="B119" s="88" t="s">
        <v>322</v>
      </c>
      <c r="C119" s="88" t="s">
        <v>308</v>
      </c>
      <c r="D119" s="89">
        <v>27224</v>
      </c>
      <c r="E119" s="89">
        <v>29520</v>
      </c>
      <c r="F119" s="89">
        <v>35506</v>
      </c>
      <c r="G119" s="89">
        <v>21238</v>
      </c>
      <c r="H119" s="90" t="s">
        <v>664</v>
      </c>
      <c r="I119" s="91"/>
      <c r="J119" s="91"/>
      <c r="K119" s="91"/>
      <c r="L119" s="91"/>
    </row>
    <row r="121" spans="1:12" x14ac:dyDescent="0.2">
      <c r="A121" s="388" t="s">
        <v>1129</v>
      </c>
      <c r="B121" s="388" t="s">
        <v>1130</v>
      </c>
      <c r="C121" s="388" t="s">
        <v>1151</v>
      </c>
      <c r="E121" s="389">
        <v>5378.4</v>
      </c>
      <c r="G121" s="389" t="s">
        <v>1152</v>
      </c>
      <c r="H121" s="390" t="s">
        <v>1153</v>
      </c>
      <c r="I121" t="s">
        <v>1134</v>
      </c>
      <c r="J121" t="s">
        <v>1135</v>
      </c>
    </row>
    <row r="122" spans="1:12" x14ac:dyDescent="0.2">
      <c r="A122" s="388" t="s">
        <v>1129</v>
      </c>
      <c r="B122" s="388" t="s">
        <v>1130</v>
      </c>
      <c r="C122" s="388" t="s">
        <v>1154</v>
      </c>
      <c r="E122" s="389">
        <v>5378.4</v>
      </c>
      <c r="G122" s="389" t="s">
        <v>1155</v>
      </c>
      <c r="H122" s="390" t="s">
        <v>1156</v>
      </c>
      <c r="I122" t="s">
        <v>1134</v>
      </c>
      <c r="J122" t="s">
        <v>1135</v>
      </c>
    </row>
    <row r="123" spans="1:12" x14ac:dyDescent="0.2">
      <c r="A123" s="388" t="s">
        <v>1129</v>
      </c>
      <c r="B123" s="388" t="s">
        <v>1130</v>
      </c>
      <c r="C123" s="388" t="s">
        <v>1157</v>
      </c>
      <c r="E123" s="389">
        <v>5378.4</v>
      </c>
      <c r="G123" s="389" t="s">
        <v>1132</v>
      </c>
      <c r="H123" s="390" t="s">
        <v>1158</v>
      </c>
      <c r="I123" t="s">
        <v>1134</v>
      </c>
      <c r="J123" t="s">
        <v>1135</v>
      </c>
    </row>
    <row r="124" spans="1:12" x14ac:dyDescent="0.2">
      <c r="A124" s="388" t="s">
        <v>1129</v>
      </c>
      <c r="B124" s="388" t="s">
        <v>1130</v>
      </c>
      <c r="C124" s="388" t="s">
        <v>1191</v>
      </c>
      <c r="E124" s="389">
        <v>5378.4</v>
      </c>
      <c r="G124" s="389" t="s">
        <v>1160</v>
      </c>
      <c r="H124" s="390" t="s">
        <v>1192</v>
      </c>
      <c r="I124" t="s">
        <v>1134</v>
      </c>
      <c r="J124" t="s">
        <v>1135</v>
      </c>
    </row>
    <row r="125" spans="1:12" x14ac:dyDescent="0.2">
      <c r="A125" s="388" t="s">
        <v>1129</v>
      </c>
      <c r="B125" s="388" t="s">
        <v>1130</v>
      </c>
      <c r="C125" s="388" t="s">
        <v>1163</v>
      </c>
      <c r="E125" s="389">
        <v>5378.4</v>
      </c>
      <c r="G125" s="389" t="s">
        <v>1164</v>
      </c>
      <c r="H125" s="390" t="s">
        <v>1165</v>
      </c>
      <c r="I125" t="s">
        <v>1134</v>
      </c>
      <c r="J125" t="s">
        <v>1135</v>
      </c>
    </row>
    <row r="126" spans="1:12" x14ac:dyDescent="0.2">
      <c r="A126" s="388" t="s">
        <v>1129</v>
      </c>
      <c r="B126" s="388" t="s">
        <v>1130</v>
      </c>
      <c r="C126" s="388" t="s">
        <v>1166</v>
      </c>
      <c r="E126" s="389">
        <v>5378.4</v>
      </c>
      <c r="G126" s="389" t="s">
        <v>1137</v>
      </c>
      <c r="H126" s="390" t="s">
        <v>1167</v>
      </c>
      <c r="I126" t="s">
        <v>1134</v>
      </c>
      <c r="J126" t="s">
        <v>1135</v>
      </c>
    </row>
    <row r="127" spans="1:12" x14ac:dyDescent="0.2">
      <c r="A127" s="388" t="s">
        <v>1129</v>
      </c>
      <c r="B127" s="388" t="s">
        <v>1130</v>
      </c>
      <c r="C127" s="388" t="s">
        <v>1145</v>
      </c>
      <c r="F127" s="389">
        <v>32270.400000000001</v>
      </c>
      <c r="G127" s="389" t="s">
        <v>1137</v>
      </c>
      <c r="H127" s="390" t="s">
        <v>1146</v>
      </c>
      <c r="I127" t="s">
        <v>1134</v>
      </c>
      <c r="J127" t="s">
        <v>1135</v>
      </c>
    </row>
    <row r="128" spans="1:12" x14ac:dyDescent="0.2">
      <c r="A128" s="388" t="s">
        <v>1129</v>
      </c>
      <c r="B128" s="388" t="s">
        <v>1130</v>
      </c>
      <c r="C128" s="388" t="s">
        <v>1168</v>
      </c>
      <c r="E128" s="389">
        <v>5378.4</v>
      </c>
      <c r="G128" s="389" t="s">
        <v>1169</v>
      </c>
      <c r="H128" s="390" t="s">
        <v>1170</v>
      </c>
      <c r="I128" t="s">
        <v>1134</v>
      </c>
      <c r="J128" t="s">
        <v>1135</v>
      </c>
    </row>
    <row r="129" spans="1:12" x14ac:dyDescent="0.2">
      <c r="A129" s="388" t="s">
        <v>1129</v>
      </c>
      <c r="B129" s="388" t="s">
        <v>1130</v>
      </c>
      <c r="C129" s="388" t="s">
        <v>1171</v>
      </c>
      <c r="E129" s="389">
        <v>5378.4</v>
      </c>
      <c r="G129" s="389" t="s">
        <v>1172</v>
      </c>
      <c r="H129" s="390" t="s">
        <v>1173</v>
      </c>
      <c r="I129" t="s">
        <v>1134</v>
      </c>
      <c r="J129" t="s">
        <v>1135</v>
      </c>
    </row>
    <row r="130" spans="1:12" x14ac:dyDescent="0.2">
      <c r="A130" s="388" t="s">
        <v>1129</v>
      </c>
      <c r="B130" s="388" t="s">
        <v>1130</v>
      </c>
      <c r="C130" s="388" t="s">
        <v>1174</v>
      </c>
      <c r="E130" s="389">
        <v>5378.4</v>
      </c>
      <c r="G130" s="389" t="s">
        <v>1140</v>
      </c>
      <c r="H130" s="390" t="s">
        <v>1175</v>
      </c>
      <c r="I130" t="s">
        <v>1134</v>
      </c>
      <c r="J130" t="s">
        <v>1135</v>
      </c>
    </row>
    <row r="131" spans="1:12" x14ac:dyDescent="0.2">
      <c r="A131" s="388" t="s">
        <v>1129</v>
      </c>
      <c r="B131" s="388" t="s">
        <v>1130</v>
      </c>
      <c r="C131" s="388" t="s">
        <v>1147</v>
      </c>
      <c r="F131" s="389">
        <v>16135.2</v>
      </c>
      <c r="G131" s="389" t="s">
        <v>1140</v>
      </c>
      <c r="H131" s="390" t="s">
        <v>1148</v>
      </c>
      <c r="I131" t="s">
        <v>1134</v>
      </c>
      <c r="J131" t="s">
        <v>1135</v>
      </c>
    </row>
    <row r="132" spans="1:12" x14ac:dyDescent="0.2">
      <c r="A132" s="388" t="s">
        <v>1129</v>
      </c>
      <c r="B132" s="388" t="s">
        <v>1130</v>
      </c>
      <c r="C132" s="388" t="s">
        <v>1179</v>
      </c>
      <c r="E132" s="389">
        <v>5378.4</v>
      </c>
      <c r="G132" s="389" t="s">
        <v>1177</v>
      </c>
      <c r="H132" s="390" t="s">
        <v>1180</v>
      </c>
      <c r="I132" s="503" t="s">
        <v>1262</v>
      </c>
      <c r="J132" s="502">
        <f>-F127-F131-F135</f>
        <v>-64540.800000000003</v>
      </c>
    </row>
    <row r="133" spans="1:12" x14ac:dyDescent="0.2">
      <c r="A133" s="388" t="s">
        <v>1129</v>
      </c>
      <c r="B133" s="388" t="s">
        <v>1130</v>
      </c>
      <c r="C133" s="388" t="s">
        <v>1181</v>
      </c>
      <c r="E133" s="389">
        <v>5378.4</v>
      </c>
      <c r="G133" s="389" t="s">
        <v>1182</v>
      </c>
      <c r="H133" s="390" t="s">
        <v>1183</v>
      </c>
      <c r="I133" s="507" t="s">
        <v>1254</v>
      </c>
      <c r="J133" s="506">
        <f>E136</f>
        <v>64540.800000000003</v>
      </c>
    </row>
    <row r="134" spans="1:12" x14ac:dyDescent="0.2">
      <c r="A134" s="388" t="s">
        <v>1129</v>
      </c>
      <c r="B134" s="388" t="s">
        <v>1130</v>
      </c>
      <c r="C134" s="388" t="s">
        <v>1184</v>
      </c>
      <c r="E134" s="389">
        <v>5378.4</v>
      </c>
      <c r="G134" s="389" t="s">
        <v>1143</v>
      </c>
      <c r="H134" s="390" t="s">
        <v>1185</v>
      </c>
      <c r="I134" s="515" t="s">
        <v>1258</v>
      </c>
      <c r="J134" s="515">
        <v>0</v>
      </c>
    </row>
    <row r="135" spans="1:12" x14ac:dyDescent="0.2">
      <c r="A135" s="388" t="s">
        <v>1129</v>
      </c>
      <c r="B135" s="388" t="s">
        <v>1130</v>
      </c>
      <c r="C135" s="388" t="s">
        <v>1149</v>
      </c>
      <c r="F135" s="389">
        <v>16135.2</v>
      </c>
      <c r="G135" s="389" t="s">
        <v>1143</v>
      </c>
      <c r="H135" s="390" t="s">
        <v>1150</v>
      </c>
      <c r="I135" t="s">
        <v>1134</v>
      </c>
      <c r="J135" t="s">
        <v>1135</v>
      </c>
    </row>
    <row r="136" spans="1:12" x14ac:dyDescent="0.2">
      <c r="A136" s="88" t="s">
        <v>306</v>
      </c>
      <c r="B136" s="88" t="s">
        <v>323</v>
      </c>
      <c r="C136" s="88" t="s">
        <v>308</v>
      </c>
      <c r="D136" s="89"/>
      <c r="E136" s="89">
        <v>64540.800000000003</v>
      </c>
      <c r="F136" s="89">
        <v>64540.800000000003</v>
      </c>
      <c r="G136" s="89"/>
      <c r="H136" s="90" t="s">
        <v>665</v>
      </c>
      <c r="I136" s="91"/>
      <c r="J136" s="91"/>
      <c r="K136" s="91"/>
      <c r="L136" s="91"/>
    </row>
    <row r="138" spans="1:12" x14ac:dyDescent="0.2">
      <c r="A138" s="388" t="s">
        <v>1129</v>
      </c>
      <c r="B138" s="388" t="s">
        <v>1130</v>
      </c>
      <c r="C138" s="388" t="s">
        <v>1151</v>
      </c>
      <c r="E138" s="389">
        <v>12948.6</v>
      </c>
      <c r="G138" s="389" t="s">
        <v>1152</v>
      </c>
      <c r="H138" s="390" t="s">
        <v>1153</v>
      </c>
      <c r="I138" t="s">
        <v>1134</v>
      </c>
      <c r="J138" t="s">
        <v>1135</v>
      </c>
    </row>
    <row r="139" spans="1:12" x14ac:dyDescent="0.2">
      <c r="A139" s="388" t="s">
        <v>1129</v>
      </c>
      <c r="B139" s="388" t="s">
        <v>1130</v>
      </c>
      <c r="C139" s="388" t="s">
        <v>1154</v>
      </c>
      <c r="E139" s="389">
        <v>12948.6</v>
      </c>
      <c r="G139" s="389" t="s">
        <v>1155</v>
      </c>
      <c r="H139" s="390" t="s">
        <v>1156</v>
      </c>
      <c r="I139" t="s">
        <v>1134</v>
      </c>
      <c r="J139" t="s">
        <v>1135</v>
      </c>
    </row>
    <row r="140" spans="1:12" x14ac:dyDescent="0.2">
      <c r="A140" s="388" t="s">
        <v>1129</v>
      </c>
      <c r="B140" s="388" t="s">
        <v>1130</v>
      </c>
      <c r="C140" s="388" t="s">
        <v>1157</v>
      </c>
      <c r="E140" s="389">
        <v>12948.6</v>
      </c>
      <c r="G140" s="389" t="s">
        <v>1132</v>
      </c>
      <c r="H140" s="390" t="s">
        <v>1158</v>
      </c>
      <c r="I140" t="s">
        <v>1134</v>
      </c>
      <c r="J140" t="s">
        <v>1135</v>
      </c>
    </row>
    <row r="141" spans="1:12" x14ac:dyDescent="0.2">
      <c r="A141" s="388" t="s">
        <v>1129</v>
      </c>
      <c r="B141" s="388" t="s">
        <v>1130</v>
      </c>
      <c r="C141" s="388" t="s">
        <v>1191</v>
      </c>
      <c r="E141" s="389">
        <v>12948.6</v>
      </c>
      <c r="G141" s="389" t="s">
        <v>1160</v>
      </c>
      <c r="H141" s="390" t="s">
        <v>1192</v>
      </c>
      <c r="I141" t="s">
        <v>1134</v>
      </c>
      <c r="J141" t="s">
        <v>1135</v>
      </c>
    </row>
    <row r="142" spans="1:12" x14ac:dyDescent="0.2">
      <c r="A142" s="388" t="s">
        <v>1129</v>
      </c>
      <c r="B142" s="388" t="s">
        <v>1130</v>
      </c>
      <c r="C142" s="388" t="s">
        <v>1163</v>
      </c>
      <c r="E142" s="389">
        <v>12948.6</v>
      </c>
      <c r="G142" s="389" t="s">
        <v>1164</v>
      </c>
      <c r="H142" s="390" t="s">
        <v>1165</v>
      </c>
      <c r="I142" t="s">
        <v>1134</v>
      </c>
      <c r="J142" t="s">
        <v>1135</v>
      </c>
    </row>
    <row r="143" spans="1:12" x14ac:dyDescent="0.2">
      <c r="A143" s="388" t="s">
        <v>1129</v>
      </c>
      <c r="B143" s="388" t="s">
        <v>1130</v>
      </c>
      <c r="C143" s="388" t="s">
        <v>1166</v>
      </c>
      <c r="E143" s="389">
        <v>12948.6</v>
      </c>
      <c r="G143" s="389" t="s">
        <v>1137</v>
      </c>
      <c r="H143" s="390" t="s">
        <v>1167</v>
      </c>
      <c r="I143" t="s">
        <v>1134</v>
      </c>
      <c r="J143" t="s">
        <v>1135</v>
      </c>
    </row>
    <row r="144" spans="1:12" x14ac:dyDescent="0.2">
      <c r="A144" s="388" t="s">
        <v>1129</v>
      </c>
      <c r="B144" s="388" t="s">
        <v>1130</v>
      </c>
      <c r="C144" s="388" t="s">
        <v>1145</v>
      </c>
      <c r="F144" s="389">
        <v>77691.600000000006</v>
      </c>
      <c r="G144" s="389" t="s">
        <v>1137</v>
      </c>
      <c r="H144" s="390" t="s">
        <v>1146</v>
      </c>
      <c r="I144" t="s">
        <v>1134</v>
      </c>
      <c r="J144" t="s">
        <v>1135</v>
      </c>
    </row>
    <row r="145" spans="1:12" x14ac:dyDescent="0.2">
      <c r="A145" s="388" t="s">
        <v>1129</v>
      </c>
      <c r="B145" s="388" t="s">
        <v>1130</v>
      </c>
      <c r="C145" s="388" t="s">
        <v>1168</v>
      </c>
      <c r="E145" s="389">
        <v>12948.6</v>
      </c>
      <c r="G145" s="389" t="s">
        <v>1169</v>
      </c>
      <c r="H145" s="390" t="s">
        <v>1170</v>
      </c>
      <c r="I145" t="s">
        <v>1134</v>
      </c>
      <c r="J145" t="s">
        <v>1135</v>
      </c>
    </row>
    <row r="146" spans="1:12" x14ac:dyDescent="0.2">
      <c r="A146" s="388" t="s">
        <v>1129</v>
      </c>
      <c r="B146" s="388" t="s">
        <v>1130</v>
      </c>
      <c r="C146" s="388" t="s">
        <v>1171</v>
      </c>
      <c r="E146" s="389">
        <v>12948.6</v>
      </c>
      <c r="G146" s="389" t="s">
        <v>1172</v>
      </c>
      <c r="H146" s="390" t="s">
        <v>1173</v>
      </c>
      <c r="I146" t="s">
        <v>1134</v>
      </c>
      <c r="J146" t="s">
        <v>1135</v>
      </c>
    </row>
    <row r="147" spans="1:12" x14ac:dyDescent="0.2">
      <c r="A147" s="388" t="s">
        <v>1129</v>
      </c>
      <c r="B147" s="388" t="s">
        <v>1130</v>
      </c>
      <c r="C147" s="388" t="s">
        <v>1174</v>
      </c>
      <c r="E147" s="389">
        <v>12948.6</v>
      </c>
      <c r="G147" s="389" t="s">
        <v>1140</v>
      </c>
      <c r="H147" s="390" t="s">
        <v>1175</v>
      </c>
      <c r="I147" t="s">
        <v>1134</v>
      </c>
      <c r="J147" t="s">
        <v>1135</v>
      </c>
    </row>
    <row r="148" spans="1:12" x14ac:dyDescent="0.2">
      <c r="A148" s="388" t="s">
        <v>1129</v>
      </c>
      <c r="B148" s="388" t="s">
        <v>1130</v>
      </c>
      <c r="C148" s="388" t="s">
        <v>1147</v>
      </c>
      <c r="F148" s="389">
        <v>38845.800000000003</v>
      </c>
      <c r="G148" s="389" t="s">
        <v>1140</v>
      </c>
      <c r="H148" s="390" t="s">
        <v>1148</v>
      </c>
      <c r="I148" t="s">
        <v>1134</v>
      </c>
      <c r="J148" t="s">
        <v>1135</v>
      </c>
    </row>
    <row r="149" spans="1:12" x14ac:dyDescent="0.2">
      <c r="A149" s="388" t="s">
        <v>1129</v>
      </c>
      <c r="B149" s="388" t="s">
        <v>1130</v>
      </c>
      <c r="C149" s="388" t="s">
        <v>1179</v>
      </c>
      <c r="E149" s="389">
        <v>12948.6</v>
      </c>
      <c r="G149" s="389" t="s">
        <v>1177</v>
      </c>
      <c r="H149" s="390" t="s">
        <v>1180</v>
      </c>
      <c r="I149" s="503" t="s">
        <v>1262</v>
      </c>
      <c r="J149" s="502">
        <f>-F144-F148-F152</f>
        <v>-155383.20000000001</v>
      </c>
    </row>
    <row r="150" spans="1:12" x14ac:dyDescent="0.2">
      <c r="A150" s="388" t="s">
        <v>1129</v>
      </c>
      <c r="B150" s="388" t="s">
        <v>1130</v>
      </c>
      <c r="C150" s="388" t="s">
        <v>1181</v>
      </c>
      <c r="E150" s="389">
        <v>12948.6</v>
      </c>
      <c r="G150" s="389" t="s">
        <v>1182</v>
      </c>
      <c r="H150" s="390" t="s">
        <v>1183</v>
      </c>
      <c r="I150" s="507" t="s">
        <v>1254</v>
      </c>
      <c r="J150" s="506">
        <f>E153</f>
        <v>155383.20000000001</v>
      </c>
    </row>
    <row r="151" spans="1:12" x14ac:dyDescent="0.2">
      <c r="A151" s="388" t="s">
        <v>1129</v>
      </c>
      <c r="B151" s="388" t="s">
        <v>1130</v>
      </c>
      <c r="C151" s="388" t="s">
        <v>1184</v>
      </c>
      <c r="E151" s="389">
        <v>12948.6</v>
      </c>
      <c r="G151" s="389" t="s">
        <v>1143</v>
      </c>
      <c r="H151" s="390" t="s">
        <v>1185</v>
      </c>
      <c r="I151" s="515" t="s">
        <v>1258</v>
      </c>
      <c r="J151" s="515">
        <v>0</v>
      </c>
    </row>
    <row r="152" spans="1:12" x14ac:dyDescent="0.2">
      <c r="A152" s="388" t="s">
        <v>1129</v>
      </c>
      <c r="B152" s="388" t="s">
        <v>1130</v>
      </c>
      <c r="C152" s="388" t="s">
        <v>1149</v>
      </c>
      <c r="F152" s="389">
        <v>38845.800000000003</v>
      </c>
      <c r="G152" s="389" t="s">
        <v>1143</v>
      </c>
      <c r="H152" s="390" t="s">
        <v>1150</v>
      </c>
      <c r="I152" t="s">
        <v>1134</v>
      </c>
      <c r="J152" t="s">
        <v>1135</v>
      </c>
    </row>
    <row r="153" spans="1:12" x14ac:dyDescent="0.2">
      <c r="A153" s="88" t="s">
        <v>306</v>
      </c>
      <c r="B153" s="88" t="s">
        <v>324</v>
      </c>
      <c r="C153" s="88" t="s">
        <v>308</v>
      </c>
      <c r="D153" s="89"/>
      <c r="E153" s="89">
        <v>155383.20000000001</v>
      </c>
      <c r="F153" s="89">
        <v>155383.20000000001</v>
      </c>
      <c r="G153" s="89"/>
      <c r="H153" s="90" t="s">
        <v>666</v>
      </c>
      <c r="I153" s="91"/>
      <c r="J153" s="91"/>
      <c r="K153" s="91"/>
      <c r="L153" s="91"/>
    </row>
    <row r="155" spans="1:12" x14ac:dyDescent="0.2">
      <c r="A155" s="388" t="s">
        <v>1129</v>
      </c>
      <c r="B155" s="388" t="s">
        <v>1130</v>
      </c>
      <c r="C155" s="388" t="s">
        <v>1151</v>
      </c>
      <c r="E155" s="389">
        <v>15833.33</v>
      </c>
      <c r="G155" s="389" t="s">
        <v>1152</v>
      </c>
      <c r="H155" s="390" t="s">
        <v>1153</v>
      </c>
      <c r="I155" t="s">
        <v>1134</v>
      </c>
      <c r="J155" t="s">
        <v>1135</v>
      </c>
    </row>
    <row r="156" spans="1:12" x14ac:dyDescent="0.2">
      <c r="A156" s="388" t="s">
        <v>1129</v>
      </c>
      <c r="B156" s="388" t="s">
        <v>1130</v>
      </c>
      <c r="C156" s="388" t="s">
        <v>1154</v>
      </c>
      <c r="E156" s="389">
        <v>14777.78</v>
      </c>
      <c r="G156" s="389" t="s">
        <v>1155</v>
      </c>
      <c r="H156" s="390" t="s">
        <v>1156</v>
      </c>
      <c r="I156" t="s">
        <v>1134</v>
      </c>
      <c r="J156" t="s">
        <v>1135</v>
      </c>
    </row>
    <row r="157" spans="1:12" x14ac:dyDescent="0.2">
      <c r="A157" s="388" t="s">
        <v>1129</v>
      </c>
      <c r="B157" s="388" t="s">
        <v>1130</v>
      </c>
      <c r="C157" s="388" t="s">
        <v>1197</v>
      </c>
      <c r="E157" s="389">
        <v>19185.599999999999</v>
      </c>
      <c r="G157" s="389" t="s">
        <v>1132</v>
      </c>
      <c r="H157" s="390" t="s">
        <v>1158</v>
      </c>
      <c r="I157" t="s">
        <v>1134</v>
      </c>
      <c r="J157" t="s">
        <v>1135</v>
      </c>
    </row>
    <row r="158" spans="1:12" x14ac:dyDescent="0.2">
      <c r="A158" s="388" t="s">
        <v>1129</v>
      </c>
      <c r="B158" s="388" t="s">
        <v>1130</v>
      </c>
      <c r="C158" s="388" t="s">
        <v>1198</v>
      </c>
      <c r="E158" s="389">
        <v>3508.85</v>
      </c>
      <c r="G158" s="389" t="s">
        <v>1199</v>
      </c>
      <c r="H158" s="390" t="s">
        <v>1200</v>
      </c>
      <c r="I158" t="s">
        <v>1134</v>
      </c>
      <c r="J158" t="s">
        <v>1135</v>
      </c>
    </row>
    <row r="159" spans="1:12" x14ac:dyDescent="0.2">
      <c r="A159" s="388" t="s">
        <v>1129</v>
      </c>
      <c r="B159" s="388" t="s">
        <v>1130</v>
      </c>
      <c r="C159" s="388" t="s">
        <v>1159</v>
      </c>
      <c r="F159" s="389">
        <v>190000</v>
      </c>
      <c r="G159" s="389" t="s">
        <v>1160</v>
      </c>
      <c r="H159" s="390" t="s">
        <v>1202</v>
      </c>
      <c r="I159" t="s">
        <v>1134</v>
      </c>
      <c r="J159" t="s">
        <v>1135</v>
      </c>
    </row>
    <row r="160" spans="1:12" x14ac:dyDescent="0.2">
      <c r="A160" s="388" t="s">
        <v>1129</v>
      </c>
      <c r="B160" s="388" t="s">
        <v>1130</v>
      </c>
      <c r="C160" s="388" t="s">
        <v>1191</v>
      </c>
      <c r="E160" s="389">
        <v>10027.780000000001</v>
      </c>
      <c r="G160" s="389" t="s">
        <v>1160</v>
      </c>
      <c r="H160" s="390" t="s">
        <v>1192</v>
      </c>
      <c r="I160" t="s">
        <v>1134</v>
      </c>
      <c r="J160" t="s">
        <v>1135</v>
      </c>
    </row>
    <row r="161" spans="1:12" x14ac:dyDescent="0.2">
      <c r="A161" s="388" t="s">
        <v>1129</v>
      </c>
      <c r="B161" s="388" t="s">
        <v>1130</v>
      </c>
      <c r="C161" s="388" t="s">
        <v>1163</v>
      </c>
      <c r="E161" s="389">
        <v>15833.33</v>
      </c>
      <c r="G161" s="389" t="s">
        <v>1164</v>
      </c>
      <c r="H161" s="390" t="s">
        <v>1165</v>
      </c>
      <c r="I161" t="s">
        <v>1134</v>
      </c>
      <c r="J161" t="s">
        <v>1135</v>
      </c>
    </row>
    <row r="162" spans="1:12" x14ac:dyDescent="0.2">
      <c r="A162" s="388" t="s">
        <v>1129</v>
      </c>
      <c r="B162" s="388" t="s">
        <v>1130</v>
      </c>
      <c r="C162" s="388" t="s">
        <v>1166</v>
      </c>
      <c r="E162" s="389">
        <v>15833.33</v>
      </c>
      <c r="G162" s="389" t="s">
        <v>1137</v>
      </c>
      <c r="H162" s="390" t="s">
        <v>1167</v>
      </c>
      <c r="I162" t="s">
        <v>1134</v>
      </c>
      <c r="J162" t="s">
        <v>1135</v>
      </c>
    </row>
    <row r="163" spans="1:12" x14ac:dyDescent="0.2">
      <c r="A163" s="388" t="s">
        <v>1129</v>
      </c>
      <c r="B163" s="388" t="s">
        <v>1130</v>
      </c>
      <c r="C163" s="388" t="s">
        <v>1168</v>
      </c>
      <c r="E163" s="389">
        <v>15833.33</v>
      </c>
      <c r="G163" s="389" t="s">
        <v>1169</v>
      </c>
      <c r="H163" s="390" t="s">
        <v>1170</v>
      </c>
      <c r="I163" t="s">
        <v>1134</v>
      </c>
      <c r="J163" t="s">
        <v>1135</v>
      </c>
    </row>
    <row r="164" spans="1:12" x14ac:dyDescent="0.2">
      <c r="A164" s="388" t="s">
        <v>1129</v>
      </c>
      <c r="B164" s="388" t="s">
        <v>1130</v>
      </c>
      <c r="C164" s="388" t="s">
        <v>1171</v>
      </c>
      <c r="E164" s="389">
        <v>15833.33</v>
      </c>
      <c r="G164" s="389" t="s">
        <v>1172</v>
      </c>
      <c r="H164" s="390" t="s">
        <v>1173</v>
      </c>
      <c r="I164" t="s">
        <v>1134</v>
      </c>
      <c r="J164" t="s">
        <v>1135</v>
      </c>
    </row>
    <row r="165" spans="1:12" x14ac:dyDescent="0.2">
      <c r="A165" s="388" t="s">
        <v>1129</v>
      </c>
      <c r="B165" s="388" t="s">
        <v>1130</v>
      </c>
      <c r="C165" s="388" t="s">
        <v>1174</v>
      </c>
      <c r="E165" s="389">
        <v>15833.33</v>
      </c>
      <c r="G165" s="389" t="s">
        <v>1140</v>
      </c>
      <c r="H165" s="390" t="s">
        <v>1175</v>
      </c>
      <c r="I165" t="s">
        <v>1134</v>
      </c>
      <c r="J165" t="s">
        <v>1135</v>
      </c>
    </row>
    <row r="166" spans="1:12" x14ac:dyDescent="0.2">
      <c r="A166" s="388" t="s">
        <v>1129</v>
      </c>
      <c r="B166" s="388" t="s">
        <v>1130</v>
      </c>
      <c r="C166" s="388" t="s">
        <v>1147</v>
      </c>
      <c r="E166" s="389">
        <v>0.01</v>
      </c>
      <c r="G166" s="389" t="s">
        <v>1140</v>
      </c>
      <c r="H166" s="390" t="s">
        <v>1193</v>
      </c>
      <c r="I166" t="s">
        <v>1134</v>
      </c>
      <c r="J166" t="s">
        <v>1135</v>
      </c>
    </row>
    <row r="167" spans="1:12" x14ac:dyDescent="0.2">
      <c r="A167" s="388" t="s">
        <v>1129</v>
      </c>
      <c r="B167" s="388" t="s">
        <v>1130</v>
      </c>
      <c r="C167" s="388" t="s">
        <v>1179</v>
      </c>
      <c r="E167" s="389">
        <v>15833.33</v>
      </c>
      <c r="G167" s="389" t="s">
        <v>1177</v>
      </c>
      <c r="H167" s="390" t="s">
        <v>1180</v>
      </c>
      <c r="I167" s="507" t="s">
        <v>1254</v>
      </c>
      <c r="J167" s="506">
        <f>E171</f>
        <v>190000</v>
      </c>
    </row>
    <row r="168" spans="1:12" x14ac:dyDescent="0.2">
      <c r="A168" s="388" t="s">
        <v>1129</v>
      </c>
      <c r="B168" s="388" t="s">
        <v>1130</v>
      </c>
      <c r="C168" s="388" t="s">
        <v>1181</v>
      </c>
      <c r="E168" s="389">
        <v>15833.33</v>
      </c>
      <c r="G168" s="389" t="s">
        <v>1182</v>
      </c>
      <c r="H168" s="390" t="s">
        <v>1183</v>
      </c>
      <c r="I168" s="515" t="s">
        <v>1258</v>
      </c>
      <c r="J168" s="516">
        <f>F159</f>
        <v>190000</v>
      </c>
    </row>
    <row r="169" spans="1:12" x14ac:dyDescent="0.2">
      <c r="A169" s="388" t="s">
        <v>1129</v>
      </c>
      <c r="B169" s="388" t="s">
        <v>1130</v>
      </c>
      <c r="C169" s="388" t="s">
        <v>1184</v>
      </c>
      <c r="E169" s="389">
        <v>15833.33</v>
      </c>
      <c r="G169" s="389" t="s">
        <v>1143</v>
      </c>
      <c r="H169" s="390" t="s">
        <v>1185</v>
      </c>
      <c r="I169" t="s">
        <v>1134</v>
      </c>
      <c r="J169" t="s">
        <v>1135</v>
      </c>
    </row>
    <row r="170" spans="1:12" x14ac:dyDescent="0.2">
      <c r="A170" s="388" t="s">
        <v>1129</v>
      </c>
      <c r="B170" s="388" t="s">
        <v>1130</v>
      </c>
      <c r="C170" s="388" t="s">
        <v>1149</v>
      </c>
      <c r="E170" s="389">
        <v>0.01</v>
      </c>
      <c r="G170" s="389" t="s">
        <v>1143</v>
      </c>
      <c r="H170" s="390" t="s">
        <v>1186</v>
      </c>
      <c r="I170" t="s">
        <v>1134</v>
      </c>
      <c r="J170" t="s">
        <v>1135</v>
      </c>
    </row>
    <row r="171" spans="1:12" x14ac:dyDescent="0.2">
      <c r="A171" s="88" t="s">
        <v>306</v>
      </c>
      <c r="B171" s="88" t="s">
        <v>325</v>
      </c>
      <c r="C171" s="88" t="s">
        <v>308</v>
      </c>
      <c r="D171" s="89">
        <v>136694.44</v>
      </c>
      <c r="E171" s="89">
        <v>190000</v>
      </c>
      <c r="F171" s="89">
        <v>190000</v>
      </c>
      <c r="G171" s="89">
        <v>136694.44</v>
      </c>
      <c r="H171" s="90" t="s">
        <v>667</v>
      </c>
      <c r="I171" s="91"/>
      <c r="J171" s="91"/>
      <c r="K171" s="91"/>
      <c r="L171" s="91"/>
    </row>
    <row r="173" spans="1:12" x14ac:dyDescent="0.2">
      <c r="A173" s="388" t="s">
        <v>1129</v>
      </c>
      <c r="B173" s="388" t="s">
        <v>1130</v>
      </c>
      <c r="C173" s="388" t="s">
        <v>1131</v>
      </c>
      <c r="E173" s="389">
        <v>49500</v>
      </c>
      <c r="G173" s="389" t="s">
        <v>1132</v>
      </c>
      <c r="H173" s="390" t="s">
        <v>1133</v>
      </c>
      <c r="I173" s="94">
        <f>E177</f>
        <v>267900</v>
      </c>
      <c r="J173" t="s">
        <v>1260</v>
      </c>
    </row>
    <row r="174" spans="1:12" x14ac:dyDescent="0.2">
      <c r="A174" s="388" t="s">
        <v>1129</v>
      </c>
      <c r="B174" s="388" t="s">
        <v>1130</v>
      </c>
      <c r="C174" s="388" t="s">
        <v>1136</v>
      </c>
      <c r="E174" s="389">
        <v>21900</v>
      </c>
      <c r="G174" s="389" t="s">
        <v>1137</v>
      </c>
      <c r="H174" s="390" t="s">
        <v>1138</v>
      </c>
      <c r="I174">
        <v>0</v>
      </c>
      <c r="J174" t="s">
        <v>1259</v>
      </c>
    </row>
    <row r="175" spans="1:12" x14ac:dyDescent="0.2">
      <c r="A175" s="388" t="s">
        <v>1129</v>
      </c>
      <c r="B175" s="388" t="s">
        <v>1130</v>
      </c>
      <c r="C175" s="388" t="s">
        <v>1139</v>
      </c>
      <c r="E175" s="389">
        <v>109800</v>
      </c>
      <c r="G175" s="389" t="s">
        <v>1140</v>
      </c>
      <c r="H175" s="390" t="s">
        <v>1141</v>
      </c>
      <c r="J175" t="s">
        <v>1135</v>
      </c>
    </row>
    <row r="176" spans="1:12" x14ac:dyDescent="0.2">
      <c r="A176" s="388" t="s">
        <v>1129</v>
      </c>
      <c r="B176" s="388" t="s">
        <v>1130</v>
      </c>
      <c r="C176" s="388" t="s">
        <v>1142</v>
      </c>
      <c r="E176" s="389">
        <v>86700</v>
      </c>
      <c r="G176" s="389" t="s">
        <v>1143</v>
      </c>
      <c r="H176" s="390" t="s">
        <v>1144</v>
      </c>
      <c r="J176" t="s">
        <v>1135</v>
      </c>
    </row>
    <row r="177" spans="1:12" x14ac:dyDescent="0.2">
      <c r="A177" s="88" t="s">
        <v>306</v>
      </c>
      <c r="B177" s="88" t="s">
        <v>394</v>
      </c>
      <c r="C177" s="88" t="s">
        <v>308</v>
      </c>
      <c r="D177" s="89">
        <v>2688600</v>
      </c>
      <c r="E177" s="89">
        <v>267900</v>
      </c>
      <c r="F177" s="89"/>
      <c r="G177" s="89">
        <v>2956500</v>
      </c>
      <c r="H177" s="90" t="s">
        <v>575</v>
      </c>
      <c r="I177" s="91"/>
      <c r="J177" s="91"/>
      <c r="K177" s="91"/>
      <c r="L177" s="91"/>
    </row>
    <row r="179" spans="1:12" x14ac:dyDescent="0.2">
      <c r="A179" s="388" t="s">
        <v>1129</v>
      </c>
      <c r="B179" s="388" t="s">
        <v>1130</v>
      </c>
      <c r="C179" s="388" t="s">
        <v>1131</v>
      </c>
      <c r="E179" s="389">
        <v>1200</v>
      </c>
      <c r="G179" s="389" t="s">
        <v>1132</v>
      </c>
      <c r="H179" s="390" t="s">
        <v>1133</v>
      </c>
      <c r="I179" s="94">
        <f>E183</f>
        <v>135300</v>
      </c>
      <c r="J179" t="s">
        <v>1260</v>
      </c>
    </row>
    <row r="180" spans="1:12" x14ac:dyDescent="0.2">
      <c r="A180" s="388" t="s">
        <v>1129</v>
      </c>
      <c r="B180" s="388" t="s">
        <v>1130</v>
      </c>
      <c r="C180" s="388" t="s">
        <v>1136</v>
      </c>
      <c r="E180" s="389">
        <v>89700</v>
      </c>
      <c r="G180" s="389" t="s">
        <v>1137</v>
      </c>
      <c r="H180" s="390" t="s">
        <v>1138</v>
      </c>
      <c r="I180">
        <v>0</v>
      </c>
      <c r="J180" t="s">
        <v>1259</v>
      </c>
    </row>
    <row r="181" spans="1:12" x14ac:dyDescent="0.2">
      <c r="A181" s="388" t="s">
        <v>1129</v>
      </c>
      <c r="B181" s="388" t="s">
        <v>1130</v>
      </c>
      <c r="C181" s="388" t="s">
        <v>1139</v>
      </c>
      <c r="E181" s="389">
        <v>32400</v>
      </c>
      <c r="G181" s="389" t="s">
        <v>1140</v>
      </c>
      <c r="H181" s="390" t="s">
        <v>1141</v>
      </c>
      <c r="J181" t="s">
        <v>1135</v>
      </c>
    </row>
    <row r="182" spans="1:12" x14ac:dyDescent="0.2">
      <c r="A182" s="388" t="s">
        <v>1129</v>
      </c>
      <c r="B182" s="388" t="s">
        <v>1130</v>
      </c>
      <c r="C182" s="388" t="s">
        <v>1142</v>
      </c>
      <c r="E182" s="389">
        <v>12000</v>
      </c>
      <c r="G182" s="389" t="s">
        <v>1143</v>
      </c>
      <c r="H182" s="390" t="s">
        <v>1144</v>
      </c>
      <c r="I182" t="s">
        <v>1134</v>
      </c>
      <c r="J182" t="s">
        <v>1135</v>
      </c>
    </row>
    <row r="183" spans="1:12" x14ac:dyDescent="0.2">
      <c r="A183" s="88" t="s">
        <v>306</v>
      </c>
      <c r="B183" s="88" t="s">
        <v>334</v>
      </c>
      <c r="C183" s="88" t="s">
        <v>308</v>
      </c>
      <c r="D183" s="89">
        <v>2858100</v>
      </c>
      <c r="E183" s="89">
        <v>135300</v>
      </c>
      <c r="F183" s="89"/>
      <c r="G183" s="89">
        <v>2993400</v>
      </c>
      <c r="H183" s="90" t="s">
        <v>335</v>
      </c>
      <c r="I183" s="91"/>
      <c r="J183" s="91"/>
      <c r="K183" s="91"/>
      <c r="L183" s="91"/>
    </row>
    <row r="185" spans="1:12" x14ac:dyDescent="0.2">
      <c r="A185" s="388" t="s">
        <v>1129</v>
      </c>
      <c r="B185" s="388" t="s">
        <v>1130</v>
      </c>
      <c r="C185" s="388" t="s">
        <v>1131</v>
      </c>
      <c r="E185" s="389">
        <v>15888.6</v>
      </c>
      <c r="G185" s="389" t="s">
        <v>1132</v>
      </c>
      <c r="H185" s="390" t="s">
        <v>1133</v>
      </c>
      <c r="I185" t="s">
        <v>1134</v>
      </c>
      <c r="J185" t="s">
        <v>1135</v>
      </c>
    </row>
    <row r="186" spans="1:12" x14ac:dyDescent="0.2">
      <c r="A186" s="388" t="s">
        <v>1129</v>
      </c>
      <c r="B186" s="388" t="s">
        <v>1130</v>
      </c>
      <c r="C186" s="388" t="s">
        <v>1145</v>
      </c>
      <c r="E186" s="389">
        <v>52462.8</v>
      </c>
      <c r="G186" s="389" t="s">
        <v>1137</v>
      </c>
      <c r="H186" s="390" t="s">
        <v>1146</v>
      </c>
      <c r="I186" t="s">
        <v>1134</v>
      </c>
      <c r="J186" t="s">
        <v>1135</v>
      </c>
    </row>
    <row r="187" spans="1:12" x14ac:dyDescent="0.2">
      <c r="A187" s="388" t="s">
        <v>1129</v>
      </c>
      <c r="B187" s="388" t="s">
        <v>1130</v>
      </c>
      <c r="C187" s="388" t="s">
        <v>1136</v>
      </c>
      <c r="E187" s="389">
        <v>11208.6</v>
      </c>
      <c r="G187" s="389" t="s">
        <v>1137</v>
      </c>
      <c r="H187" s="390" t="s">
        <v>1138</v>
      </c>
      <c r="I187" t="s">
        <v>1134</v>
      </c>
      <c r="J187" t="s">
        <v>1135</v>
      </c>
    </row>
    <row r="188" spans="1:12" x14ac:dyDescent="0.2">
      <c r="A188" s="388" t="s">
        <v>1129</v>
      </c>
      <c r="B188" s="388" t="s">
        <v>1130</v>
      </c>
      <c r="C188" s="388" t="s">
        <v>1147</v>
      </c>
      <c r="E188" s="389">
        <v>26231.4</v>
      </c>
      <c r="G188" s="389" t="s">
        <v>1140</v>
      </c>
      <c r="H188" s="390" t="s">
        <v>1148</v>
      </c>
      <c r="I188" s="502">
        <f>E186+E188+E190</f>
        <v>94141.580000000016</v>
      </c>
      <c r="J188" s="503" t="s">
        <v>1261</v>
      </c>
    </row>
    <row r="189" spans="1:12" x14ac:dyDescent="0.2">
      <c r="A189" s="388" t="s">
        <v>1129</v>
      </c>
      <c r="B189" s="388" t="s">
        <v>1130</v>
      </c>
      <c r="C189" s="388" t="s">
        <v>1139</v>
      </c>
      <c r="F189" s="389">
        <v>231.4</v>
      </c>
      <c r="G189" s="389" t="s">
        <v>1140</v>
      </c>
      <c r="H189" s="390" t="s">
        <v>1141</v>
      </c>
      <c r="I189" s="94">
        <f>E185+E187</f>
        <v>27097.200000000001</v>
      </c>
      <c r="J189" t="s">
        <v>1260</v>
      </c>
    </row>
    <row r="190" spans="1:12" x14ac:dyDescent="0.2">
      <c r="A190" s="388" t="s">
        <v>1129</v>
      </c>
      <c r="B190" s="388" t="s">
        <v>1130</v>
      </c>
      <c r="C190" s="388" t="s">
        <v>1203</v>
      </c>
      <c r="E190" s="389">
        <v>15447.38</v>
      </c>
      <c r="G190" s="389" t="s">
        <v>1204</v>
      </c>
      <c r="H190" s="390" t="s">
        <v>1205</v>
      </c>
      <c r="I190" s="94">
        <f>F189</f>
        <v>231.4</v>
      </c>
      <c r="J190" t="s">
        <v>1259</v>
      </c>
    </row>
    <row r="191" spans="1:12" x14ac:dyDescent="0.2">
      <c r="A191" s="388" t="s">
        <v>1129</v>
      </c>
      <c r="B191" s="388" t="s">
        <v>1130</v>
      </c>
      <c r="C191" s="388" t="s">
        <v>1206</v>
      </c>
      <c r="F191" s="389">
        <v>2606347.38</v>
      </c>
      <c r="G191" s="389" t="s">
        <v>1204</v>
      </c>
      <c r="H191" s="390" t="s">
        <v>1207</v>
      </c>
      <c r="I191" s="94">
        <f>F191</f>
        <v>2606347.38</v>
      </c>
      <c r="J191" t="s">
        <v>410</v>
      </c>
    </row>
    <row r="192" spans="1:12" x14ac:dyDescent="0.2">
      <c r="A192" s="88" t="s">
        <v>306</v>
      </c>
      <c r="B192" s="88" t="s">
        <v>955</v>
      </c>
      <c r="C192" s="88" t="s">
        <v>308</v>
      </c>
      <c r="D192" s="89">
        <v>2485340</v>
      </c>
      <c r="E192" s="89">
        <v>121238.78</v>
      </c>
      <c r="F192" s="89">
        <v>2606578.7799999998</v>
      </c>
      <c r="G192" s="89"/>
      <c r="H192" s="90" t="s">
        <v>578</v>
      </c>
      <c r="I192" s="136">
        <f>I188+I189</f>
        <v>121238.78000000001</v>
      </c>
      <c r="J192" s="91"/>
      <c r="K192" s="91"/>
      <c r="L192" s="91"/>
    </row>
    <row r="194" spans="1:12" x14ac:dyDescent="0.2">
      <c r="A194" s="388" t="s">
        <v>1129</v>
      </c>
      <c r="B194" s="388" t="s">
        <v>1130</v>
      </c>
      <c r="C194" s="388" t="s">
        <v>1131</v>
      </c>
      <c r="F194" s="389">
        <v>245457</v>
      </c>
      <c r="G194" s="389" t="s">
        <v>1132</v>
      </c>
      <c r="H194" s="390" t="s">
        <v>1133</v>
      </c>
      <c r="I194" t="s">
        <v>1134</v>
      </c>
      <c r="J194" t="s">
        <v>1135</v>
      </c>
    </row>
    <row r="195" spans="1:12" x14ac:dyDescent="0.2">
      <c r="A195" s="388" t="s">
        <v>1129</v>
      </c>
      <c r="B195" s="388" t="s">
        <v>1130</v>
      </c>
      <c r="C195" s="388" t="s">
        <v>1145</v>
      </c>
      <c r="E195" s="389">
        <v>29214</v>
      </c>
      <c r="G195" s="389" t="s">
        <v>1137</v>
      </c>
      <c r="H195" s="390" t="s">
        <v>1146</v>
      </c>
      <c r="I195" s="502">
        <f>E199+E197+E195</f>
        <v>52909.8</v>
      </c>
      <c r="J195" s="503" t="s">
        <v>1261</v>
      </c>
    </row>
    <row r="196" spans="1:12" x14ac:dyDescent="0.2">
      <c r="A196" s="388" t="s">
        <v>1129</v>
      </c>
      <c r="B196" s="388" t="s">
        <v>1130</v>
      </c>
      <c r="C196" s="388" t="s">
        <v>1136</v>
      </c>
      <c r="E196" s="389">
        <v>233793</v>
      </c>
      <c r="G196" s="389" t="s">
        <v>1137</v>
      </c>
      <c r="H196" s="390" t="s">
        <v>1138</v>
      </c>
      <c r="I196" s="94">
        <f>E196+E198</f>
        <v>308286</v>
      </c>
      <c r="J196" t="s">
        <v>1260</v>
      </c>
    </row>
    <row r="197" spans="1:12" x14ac:dyDescent="0.2">
      <c r="A197" s="388" t="s">
        <v>1129</v>
      </c>
      <c r="B197" s="388" t="s">
        <v>1130</v>
      </c>
      <c r="C197" s="388" t="s">
        <v>1147</v>
      </c>
      <c r="E197" s="389">
        <v>14607</v>
      </c>
      <c r="G197" s="389" t="s">
        <v>1140</v>
      </c>
      <c r="H197" s="390" t="s">
        <v>1148</v>
      </c>
      <c r="I197" s="94">
        <f>F194</f>
        <v>245457</v>
      </c>
      <c r="J197" t="s">
        <v>1259</v>
      </c>
    </row>
    <row r="198" spans="1:12" x14ac:dyDescent="0.2">
      <c r="A198" s="388" t="s">
        <v>1129</v>
      </c>
      <c r="B198" s="388" t="s">
        <v>1130</v>
      </c>
      <c r="C198" s="388" t="s">
        <v>1139</v>
      </c>
      <c r="E198" s="389">
        <v>74493</v>
      </c>
      <c r="G198" s="389" t="s">
        <v>1140</v>
      </c>
      <c r="H198" s="390" t="s">
        <v>1141</v>
      </c>
      <c r="I198" s="94">
        <f>F200</f>
        <v>1488538.8</v>
      </c>
      <c r="J198" t="s">
        <v>410</v>
      </c>
    </row>
    <row r="199" spans="1:12" x14ac:dyDescent="0.2">
      <c r="A199" s="388" t="s">
        <v>1129</v>
      </c>
      <c r="B199" s="388" t="s">
        <v>1130</v>
      </c>
      <c r="C199" s="388" t="s">
        <v>1203</v>
      </c>
      <c r="E199" s="389">
        <v>9088.7999999999993</v>
      </c>
      <c r="G199" s="389" t="s">
        <v>1204</v>
      </c>
      <c r="H199" s="390" t="s">
        <v>1205</v>
      </c>
      <c r="I199" s="136">
        <f>I195+I196</f>
        <v>361195.8</v>
      </c>
    </row>
    <row r="200" spans="1:12" x14ac:dyDescent="0.2">
      <c r="A200" s="388" t="s">
        <v>1129</v>
      </c>
      <c r="B200" s="388" t="s">
        <v>1130</v>
      </c>
      <c r="C200" s="388" t="s">
        <v>1206</v>
      </c>
      <c r="F200" s="389">
        <v>1488538.8</v>
      </c>
      <c r="G200" s="389" t="s">
        <v>1204</v>
      </c>
      <c r="H200" s="390" t="s">
        <v>1208</v>
      </c>
    </row>
    <row r="201" spans="1:12" x14ac:dyDescent="0.2">
      <c r="A201" s="88" t="s">
        <v>306</v>
      </c>
      <c r="B201" s="88" t="s">
        <v>957</v>
      </c>
      <c r="C201" s="88" t="s">
        <v>308</v>
      </c>
      <c r="D201" s="89">
        <v>1372800</v>
      </c>
      <c r="E201" s="89">
        <v>361195.8</v>
      </c>
      <c r="F201" s="89">
        <v>1733995.8</v>
      </c>
      <c r="G201" s="89"/>
      <c r="H201" s="90" t="s">
        <v>579</v>
      </c>
      <c r="I201" s="91"/>
      <c r="J201" s="91"/>
      <c r="K201" s="91"/>
      <c r="L201" s="91"/>
    </row>
    <row r="202" spans="1:12" x14ac:dyDescent="0.2">
      <c r="I202" s="94">
        <f>E203</f>
        <v>135720</v>
      </c>
      <c r="J202" t="s">
        <v>1260</v>
      </c>
    </row>
    <row r="203" spans="1:12" x14ac:dyDescent="0.2">
      <c r="A203" s="388" t="s">
        <v>1129</v>
      </c>
      <c r="B203" s="388" t="s">
        <v>1130</v>
      </c>
      <c r="C203" s="388" t="s">
        <v>1131</v>
      </c>
      <c r="E203" s="389">
        <v>135720</v>
      </c>
      <c r="G203" s="389" t="s">
        <v>1132</v>
      </c>
      <c r="H203" s="390" t="s">
        <v>1133</v>
      </c>
      <c r="I203">
        <v>0</v>
      </c>
      <c r="J203" t="s">
        <v>1259</v>
      </c>
    </row>
    <row r="204" spans="1:12" x14ac:dyDescent="0.2">
      <c r="A204" s="388" t="s">
        <v>1129</v>
      </c>
      <c r="B204" s="388" t="s">
        <v>1130</v>
      </c>
      <c r="C204" s="388" t="s">
        <v>1209</v>
      </c>
      <c r="F204" s="389">
        <v>3553200</v>
      </c>
      <c r="G204" s="389" t="s">
        <v>1210</v>
      </c>
      <c r="H204" s="390" t="s">
        <v>1211</v>
      </c>
      <c r="I204" s="94">
        <f>F204</f>
        <v>3553200</v>
      </c>
      <c r="J204" t="s">
        <v>410</v>
      </c>
    </row>
    <row r="205" spans="1:12" x14ac:dyDescent="0.2">
      <c r="A205" s="88" t="s">
        <v>306</v>
      </c>
      <c r="B205" s="88" t="s">
        <v>580</v>
      </c>
      <c r="C205" s="88" t="s">
        <v>308</v>
      </c>
      <c r="D205" s="89">
        <v>3417480</v>
      </c>
      <c r="E205" s="89">
        <v>135720</v>
      </c>
      <c r="F205" s="89">
        <v>3553200</v>
      </c>
      <c r="G205" s="89"/>
      <c r="H205" s="90" t="s">
        <v>581</v>
      </c>
      <c r="I205" s="91"/>
      <c r="J205" s="91"/>
      <c r="K205" s="91"/>
      <c r="L205" s="91"/>
    </row>
    <row r="206" spans="1:12" x14ac:dyDescent="0.2">
      <c r="I206" s="94">
        <f>E207</f>
        <v>30000</v>
      </c>
      <c r="J206" t="s">
        <v>1260</v>
      </c>
    </row>
    <row r="207" spans="1:12" x14ac:dyDescent="0.2">
      <c r="A207" s="388" t="s">
        <v>1129</v>
      </c>
      <c r="B207" s="388" t="s">
        <v>1130</v>
      </c>
      <c r="C207" s="388" t="s">
        <v>1131</v>
      </c>
      <c r="E207" s="389">
        <v>30000</v>
      </c>
      <c r="G207" s="389" t="s">
        <v>1132</v>
      </c>
      <c r="H207" s="390" t="s">
        <v>1133</v>
      </c>
      <c r="I207">
        <v>0</v>
      </c>
      <c r="J207" t="s">
        <v>1259</v>
      </c>
    </row>
    <row r="208" spans="1:12" x14ac:dyDescent="0.2">
      <c r="A208" s="388" t="s">
        <v>1129</v>
      </c>
      <c r="B208" s="388" t="s">
        <v>1130</v>
      </c>
      <c r="C208" s="388" t="s">
        <v>1209</v>
      </c>
      <c r="F208" s="389">
        <v>1000000</v>
      </c>
      <c r="G208" s="389" t="s">
        <v>1210</v>
      </c>
      <c r="H208" s="390" t="s">
        <v>1212</v>
      </c>
      <c r="I208" s="94">
        <f>F208</f>
        <v>1000000</v>
      </c>
      <c r="J208" t="s">
        <v>410</v>
      </c>
    </row>
    <row r="209" spans="1:12" x14ac:dyDescent="0.2">
      <c r="A209" s="88" t="s">
        <v>306</v>
      </c>
      <c r="B209" s="88" t="s">
        <v>669</v>
      </c>
      <c r="C209" s="88" t="s">
        <v>308</v>
      </c>
      <c r="D209" s="89">
        <v>970000</v>
      </c>
      <c r="E209" s="89">
        <v>30000</v>
      </c>
      <c r="F209" s="89">
        <v>1000000</v>
      </c>
      <c r="G209" s="89"/>
      <c r="H209" s="90" t="s">
        <v>670</v>
      </c>
      <c r="I209" s="91"/>
      <c r="J209" s="91"/>
      <c r="K209" s="91"/>
      <c r="L209" s="91"/>
    </row>
    <row r="211" spans="1:12" x14ac:dyDescent="0.2">
      <c r="A211" s="388" t="s">
        <v>1129</v>
      </c>
      <c r="B211" s="388" t="s">
        <v>1130</v>
      </c>
      <c r="C211" s="388" t="s">
        <v>1151</v>
      </c>
      <c r="E211" s="389">
        <v>11702.5</v>
      </c>
      <c r="G211" s="389" t="s">
        <v>1152</v>
      </c>
      <c r="H211" s="390" t="s">
        <v>1153</v>
      </c>
      <c r="I211" t="s">
        <v>1134</v>
      </c>
      <c r="J211" t="s">
        <v>1135</v>
      </c>
    </row>
    <row r="212" spans="1:12" x14ac:dyDescent="0.2">
      <c r="A212" s="388" t="s">
        <v>1129</v>
      </c>
      <c r="B212" s="388" t="s">
        <v>1130</v>
      </c>
      <c r="C212" s="388" t="s">
        <v>1154</v>
      </c>
      <c r="E212" s="389">
        <v>10570</v>
      </c>
      <c r="G212" s="389" t="s">
        <v>1155</v>
      </c>
      <c r="H212" s="390" t="s">
        <v>1156</v>
      </c>
      <c r="I212" t="s">
        <v>1134</v>
      </c>
      <c r="J212" t="s">
        <v>1135</v>
      </c>
    </row>
    <row r="213" spans="1:12" x14ac:dyDescent="0.2">
      <c r="A213" s="388" t="s">
        <v>1129</v>
      </c>
      <c r="B213" s="388" t="s">
        <v>1130</v>
      </c>
      <c r="C213" s="388" t="s">
        <v>1157</v>
      </c>
      <c r="E213" s="389">
        <v>11702.5</v>
      </c>
      <c r="G213" s="389" t="s">
        <v>1132</v>
      </c>
      <c r="H213" s="390" t="s">
        <v>1158</v>
      </c>
      <c r="I213" t="s">
        <v>1134</v>
      </c>
      <c r="J213" t="s">
        <v>1135</v>
      </c>
    </row>
    <row r="214" spans="1:12" x14ac:dyDescent="0.2">
      <c r="A214" s="388" t="s">
        <v>1129</v>
      </c>
      <c r="B214" s="388" t="s">
        <v>1130</v>
      </c>
      <c r="C214" s="388" t="s">
        <v>1191</v>
      </c>
      <c r="E214" s="389">
        <v>11325</v>
      </c>
      <c r="G214" s="389" t="s">
        <v>1160</v>
      </c>
      <c r="H214" s="390" t="s">
        <v>1192</v>
      </c>
      <c r="I214" t="s">
        <v>1134</v>
      </c>
      <c r="J214" t="s">
        <v>1135</v>
      </c>
    </row>
    <row r="215" spans="1:12" x14ac:dyDescent="0.2">
      <c r="A215" s="388" t="s">
        <v>1129</v>
      </c>
      <c r="B215" s="388" t="s">
        <v>1130</v>
      </c>
      <c r="C215" s="388" t="s">
        <v>1163</v>
      </c>
      <c r="E215" s="389">
        <v>11702.5</v>
      </c>
      <c r="G215" s="389" t="s">
        <v>1164</v>
      </c>
      <c r="H215" s="390" t="s">
        <v>1165</v>
      </c>
      <c r="I215" t="s">
        <v>1134</v>
      </c>
      <c r="J215" t="s">
        <v>1135</v>
      </c>
    </row>
    <row r="216" spans="1:12" x14ac:dyDescent="0.2">
      <c r="A216" s="388" t="s">
        <v>1129</v>
      </c>
      <c r="B216" s="388" t="s">
        <v>1130</v>
      </c>
      <c r="C216" s="388" t="s">
        <v>1166</v>
      </c>
      <c r="E216" s="389">
        <v>11325</v>
      </c>
      <c r="G216" s="389" t="s">
        <v>1137</v>
      </c>
      <c r="H216" s="390" t="s">
        <v>1167</v>
      </c>
      <c r="I216" t="s">
        <v>1134</v>
      </c>
      <c r="J216" t="s">
        <v>1135</v>
      </c>
    </row>
    <row r="217" spans="1:12" x14ac:dyDescent="0.2">
      <c r="A217" s="388" t="s">
        <v>1129</v>
      </c>
      <c r="B217" s="388" t="s">
        <v>1130</v>
      </c>
      <c r="C217" s="388" t="s">
        <v>1168</v>
      </c>
      <c r="E217" s="389">
        <v>11702.5</v>
      </c>
      <c r="G217" s="389" t="s">
        <v>1169</v>
      </c>
      <c r="H217" s="390" t="s">
        <v>1170</v>
      </c>
      <c r="I217" t="s">
        <v>1134</v>
      </c>
      <c r="J217" t="s">
        <v>1135</v>
      </c>
    </row>
    <row r="218" spans="1:12" x14ac:dyDescent="0.2">
      <c r="A218" s="388" t="s">
        <v>1129</v>
      </c>
      <c r="B218" s="388" t="s">
        <v>1130</v>
      </c>
      <c r="C218" s="388" t="s">
        <v>1171</v>
      </c>
      <c r="E218" s="389">
        <v>11702.5</v>
      </c>
      <c r="G218" s="389" t="s">
        <v>1172</v>
      </c>
      <c r="H218" s="390" t="s">
        <v>1173</v>
      </c>
      <c r="I218" t="s">
        <v>1134</v>
      </c>
      <c r="J218" t="s">
        <v>1135</v>
      </c>
    </row>
    <row r="219" spans="1:12" x14ac:dyDescent="0.2">
      <c r="A219" s="388" t="s">
        <v>1129</v>
      </c>
      <c r="B219" s="388" t="s">
        <v>1130</v>
      </c>
      <c r="C219" s="388" t="s">
        <v>1174</v>
      </c>
      <c r="E219" s="389">
        <v>11325</v>
      </c>
      <c r="G219" s="389" t="s">
        <v>1140</v>
      </c>
      <c r="H219" s="390" t="s">
        <v>1175</v>
      </c>
      <c r="I219" t="s">
        <v>1134</v>
      </c>
      <c r="J219" t="s">
        <v>1135</v>
      </c>
    </row>
    <row r="220" spans="1:12" x14ac:dyDescent="0.2">
      <c r="A220" s="388" t="s">
        <v>1129</v>
      </c>
      <c r="B220" s="388" t="s">
        <v>1130</v>
      </c>
      <c r="C220" s="388" t="s">
        <v>1176</v>
      </c>
      <c r="E220" s="389">
        <v>6795</v>
      </c>
      <c r="G220" s="389" t="s">
        <v>1177</v>
      </c>
      <c r="H220" s="390" t="s">
        <v>1213</v>
      </c>
      <c r="I220" t="s">
        <v>1134</v>
      </c>
      <c r="J220" t="s">
        <v>1135</v>
      </c>
    </row>
    <row r="221" spans="1:12" x14ac:dyDescent="0.2">
      <c r="A221" s="388" t="s">
        <v>1129</v>
      </c>
      <c r="B221" s="388" t="s">
        <v>1130</v>
      </c>
      <c r="C221" s="388" t="s">
        <v>1176</v>
      </c>
      <c r="F221" s="389">
        <v>137787.5</v>
      </c>
      <c r="G221" s="389" t="s">
        <v>1177</v>
      </c>
      <c r="H221" s="390" t="s">
        <v>1214</v>
      </c>
      <c r="I221" t="s">
        <v>1134</v>
      </c>
      <c r="J221" t="s">
        <v>1135</v>
      </c>
    </row>
    <row r="222" spans="1:12" x14ac:dyDescent="0.2">
      <c r="A222" s="388" t="s">
        <v>1129</v>
      </c>
      <c r="B222" s="388" t="s">
        <v>1130</v>
      </c>
      <c r="C222" s="388" t="s">
        <v>1179</v>
      </c>
      <c r="E222" s="389">
        <v>2935.83</v>
      </c>
      <c r="G222" s="389" t="s">
        <v>1177</v>
      </c>
      <c r="H222" s="390" t="s">
        <v>1180</v>
      </c>
      <c r="I222" t="s">
        <v>1134</v>
      </c>
      <c r="J222" t="s">
        <v>1135</v>
      </c>
    </row>
    <row r="223" spans="1:12" x14ac:dyDescent="0.2">
      <c r="A223" s="388" t="s">
        <v>1129</v>
      </c>
      <c r="B223" s="388" t="s">
        <v>1130</v>
      </c>
      <c r="C223" s="388" t="s">
        <v>1181</v>
      </c>
      <c r="E223" s="389">
        <v>6775</v>
      </c>
      <c r="G223" s="389" t="s">
        <v>1182</v>
      </c>
      <c r="H223" s="390" t="s">
        <v>1183</v>
      </c>
      <c r="I223" s="506">
        <f>E226</f>
        <v>126564.17</v>
      </c>
      <c r="J223" s="507" t="s">
        <v>1254</v>
      </c>
    </row>
    <row r="224" spans="1:12" x14ac:dyDescent="0.2">
      <c r="A224" s="388" t="s">
        <v>1129</v>
      </c>
      <c r="B224" s="388" t="s">
        <v>1130</v>
      </c>
      <c r="C224" s="388" t="s">
        <v>1184</v>
      </c>
      <c r="E224" s="389">
        <v>7000.83</v>
      </c>
      <c r="G224" s="389" t="s">
        <v>1143</v>
      </c>
      <c r="H224" s="390" t="s">
        <v>1185</v>
      </c>
      <c r="I224" s="516">
        <f>F221</f>
        <v>137787.5</v>
      </c>
      <c r="J224" s="515" t="s">
        <v>1258</v>
      </c>
    </row>
    <row r="225" spans="1:12" x14ac:dyDescent="0.2">
      <c r="A225" s="388" t="s">
        <v>1129</v>
      </c>
      <c r="B225" s="388" t="s">
        <v>1130</v>
      </c>
      <c r="C225" s="388" t="s">
        <v>1149</v>
      </c>
      <c r="E225" s="389">
        <v>0.01</v>
      </c>
      <c r="G225" s="389" t="s">
        <v>1143</v>
      </c>
      <c r="H225" s="390" t="s">
        <v>1186</v>
      </c>
      <c r="I225" t="s">
        <v>1134</v>
      </c>
      <c r="J225" t="s">
        <v>1135</v>
      </c>
    </row>
    <row r="226" spans="1:12" x14ac:dyDescent="0.2">
      <c r="A226" s="88" t="s">
        <v>306</v>
      </c>
      <c r="B226" s="88" t="s">
        <v>859</v>
      </c>
      <c r="C226" s="88" t="s">
        <v>308</v>
      </c>
      <c r="D226" s="89">
        <v>27935</v>
      </c>
      <c r="E226" s="89">
        <v>126564.17</v>
      </c>
      <c r="F226" s="89">
        <v>137787.5</v>
      </c>
      <c r="G226" s="89">
        <v>16711.669999999998</v>
      </c>
      <c r="H226" s="90" t="s">
        <v>582</v>
      </c>
      <c r="I226" s="91"/>
      <c r="J226" s="91"/>
      <c r="K226" s="91"/>
      <c r="L226" s="91"/>
    </row>
    <row r="228" spans="1:12" x14ac:dyDescent="0.2">
      <c r="A228" s="388" t="s">
        <v>1129</v>
      </c>
      <c r="B228" s="388" t="s">
        <v>1130</v>
      </c>
      <c r="C228" s="388" t="s">
        <v>1151</v>
      </c>
      <c r="E228" s="389">
        <v>10281.67</v>
      </c>
      <c r="G228" s="389" t="s">
        <v>1152</v>
      </c>
      <c r="H228" s="390" t="s">
        <v>1153</v>
      </c>
      <c r="I228" t="s">
        <v>1134</v>
      </c>
      <c r="J228" t="s">
        <v>1135</v>
      </c>
    </row>
    <row r="229" spans="1:12" x14ac:dyDescent="0.2">
      <c r="A229" s="388" t="s">
        <v>1129</v>
      </c>
      <c r="B229" s="388" t="s">
        <v>1130</v>
      </c>
      <c r="C229" s="388" t="s">
        <v>1187</v>
      </c>
      <c r="E229" s="389">
        <v>5638.33</v>
      </c>
      <c r="G229" s="389" t="s">
        <v>1188</v>
      </c>
      <c r="H229" s="390" t="s">
        <v>1215</v>
      </c>
      <c r="I229" t="s">
        <v>1134</v>
      </c>
      <c r="J229" t="s">
        <v>1135</v>
      </c>
    </row>
    <row r="230" spans="1:12" x14ac:dyDescent="0.2">
      <c r="A230" s="388" t="s">
        <v>1129</v>
      </c>
      <c r="B230" s="388" t="s">
        <v>1130</v>
      </c>
      <c r="C230" s="388" t="s">
        <v>1187</v>
      </c>
      <c r="F230" s="389">
        <v>60695</v>
      </c>
      <c r="G230" s="389" t="s">
        <v>1188</v>
      </c>
      <c r="H230" s="390" t="s">
        <v>1216</v>
      </c>
      <c r="I230" t="s">
        <v>1134</v>
      </c>
      <c r="J230" t="s">
        <v>1135</v>
      </c>
    </row>
    <row r="231" spans="1:12" x14ac:dyDescent="0.2">
      <c r="A231" s="388" t="s">
        <v>1129</v>
      </c>
      <c r="B231" s="388" t="s">
        <v>1130</v>
      </c>
      <c r="C231" s="388" t="s">
        <v>1154</v>
      </c>
      <c r="E231" s="389">
        <v>2438.33</v>
      </c>
      <c r="G231" s="389" t="s">
        <v>1155</v>
      </c>
      <c r="H231" s="390" t="s">
        <v>1156</v>
      </c>
      <c r="I231" t="s">
        <v>1134</v>
      </c>
      <c r="J231" t="s">
        <v>1135</v>
      </c>
    </row>
    <row r="232" spans="1:12" x14ac:dyDescent="0.2">
      <c r="A232" s="388" t="s">
        <v>1129</v>
      </c>
      <c r="B232" s="388" t="s">
        <v>1130</v>
      </c>
      <c r="C232" s="388" t="s">
        <v>1157</v>
      </c>
      <c r="E232" s="389">
        <v>6871.67</v>
      </c>
      <c r="G232" s="389" t="s">
        <v>1132</v>
      </c>
      <c r="H232" s="390" t="s">
        <v>1158</v>
      </c>
      <c r="I232" t="s">
        <v>1134</v>
      </c>
      <c r="J232" t="s">
        <v>1135</v>
      </c>
    </row>
    <row r="233" spans="1:12" x14ac:dyDescent="0.2">
      <c r="A233" s="388" t="s">
        <v>1129</v>
      </c>
      <c r="B233" s="388" t="s">
        <v>1130</v>
      </c>
      <c r="C233" s="388" t="s">
        <v>1191</v>
      </c>
      <c r="E233" s="389">
        <v>6650</v>
      </c>
      <c r="G233" s="389" t="s">
        <v>1160</v>
      </c>
      <c r="H233" s="390" t="s">
        <v>1192</v>
      </c>
      <c r="I233" t="s">
        <v>1134</v>
      </c>
      <c r="J233" t="s">
        <v>1135</v>
      </c>
    </row>
    <row r="234" spans="1:12" x14ac:dyDescent="0.2">
      <c r="A234" s="388" t="s">
        <v>1129</v>
      </c>
      <c r="B234" s="388" t="s">
        <v>1130</v>
      </c>
      <c r="C234" s="388" t="s">
        <v>1163</v>
      </c>
      <c r="E234" s="389">
        <v>6871.67</v>
      </c>
      <c r="G234" s="389" t="s">
        <v>1164</v>
      </c>
      <c r="H234" s="390" t="s">
        <v>1165</v>
      </c>
      <c r="I234" t="s">
        <v>1134</v>
      </c>
      <c r="J234" t="s">
        <v>1135</v>
      </c>
    </row>
    <row r="235" spans="1:12" x14ac:dyDescent="0.2">
      <c r="A235" s="388" t="s">
        <v>1129</v>
      </c>
      <c r="B235" s="388" t="s">
        <v>1130</v>
      </c>
      <c r="C235" s="388" t="s">
        <v>1166</v>
      </c>
      <c r="E235" s="389">
        <v>6650</v>
      </c>
      <c r="G235" s="389" t="s">
        <v>1137</v>
      </c>
      <c r="H235" s="390" t="s">
        <v>1167</v>
      </c>
      <c r="I235" t="s">
        <v>1134</v>
      </c>
      <c r="J235" t="s">
        <v>1135</v>
      </c>
    </row>
    <row r="236" spans="1:12" x14ac:dyDescent="0.2">
      <c r="A236" s="388" t="s">
        <v>1129</v>
      </c>
      <c r="B236" s="388" t="s">
        <v>1130</v>
      </c>
      <c r="C236" s="388" t="s">
        <v>1168</v>
      </c>
      <c r="E236" s="389">
        <v>6871.67</v>
      </c>
      <c r="G236" s="389" t="s">
        <v>1169</v>
      </c>
      <c r="H236" s="390" t="s">
        <v>1170</v>
      </c>
      <c r="I236" t="s">
        <v>1134</v>
      </c>
      <c r="J236" t="s">
        <v>1135</v>
      </c>
    </row>
    <row r="237" spans="1:12" x14ac:dyDescent="0.2">
      <c r="A237" s="388" t="s">
        <v>1129</v>
      </c>
      <c r="B237" s="388" t="s">
        <v>1130</v>
      </c>
      <c r="C237" s="388" t="s">
        <v>1217</v>
      </c>
      <c r="E237" s="389">
        <v>4371.66</v>
      </c>
      <c r="G237" s="389" t="s">
        <v>1218</v>
      </c>
      <c r="H237" s="390" t="s">
        <v>1219</v>
      </c>
      <c r="I237" t="s">
        <v>1134</v>
      </c>
      <c r="J237" t="s">
        <v>1135</v>
      </c>
    </row>
    <row r="238" spans="1:12" x14ac:dyDescent="0.2">
      <c r="A238" s="388" t="s">
        <v>1129</v>
      </c>
      <c r="B238" s="388" t="s">
        <v>1130</v>
      </c>
      <c r="C238" s="388" t="s">
        <v>1217</v>
      </c>
      <c r="F238" s="389">
        <v>40725</v>
      </c>
      <c r="G238" s="389" t="s">
        <v>1218</v>
      </c>
      <c r="H238" s="390" t="s">
        <v>1220</v>
      </c>
      <c r="I238" t="s">
        <v>1134</v>
      </c>
      <c r="J238" t="s">
        <v>1135</v>
      </c>
    </row>
    <row r="239" spans="1:12" x14ac:dyDescent="0.2">
      <c r="A239" s="388" t="s">
        <v>1129</v>
      </c>
      <c r="B239" s="388" t="s">
        <v>1130</v>
      </c>
      <c r="C239" s="388" t="s">
        <v>1171</v>
      </c>
      <c r="E239" s="389">
        <v>2660</v>
      </c>
      <c r="G239" s="389" t="s">
        <v>1172</v>
      </c>
      <c r="H239" s="390" t="s">
        <v>1173</v>
      </c>
      <c r="I239" t="s">
        <v>1134</v>
      </c>
      <c r="J239" t="s">
        <v>1135</v>
      </c>
    </row>
    <row r="240" spans="1:12" x14ac:dyDescent="0.2">
      <c r="A240" s="388" t="s">
        <v>1129</v>
      </c>
      <c r="B240" s="388" t="s">
        <v>1130</v>
      </c>
      <c r="C240" s="388" t="s">
        <v>1174</v>
      </c>
      <c r="E240" s="389">
        <v>5700</v>
      </c>
      <c r="G240" s="389" t="s">
        <v>1140</v>
      </c>
      <c r="H240" s="390" t="s">
        <v>1175</v>
      </c>
      <c r="I240" t="s">
        <v>1134</v>
      </c>
      <c r="J240" t="s">
        <v>1135</v>
      </c>
    </row>
    <row r="241" spans="1:12" x14ac:dyDescent="0.2">
      <c r="A241" s="388" t="s">
        <v>1129</v>
      </c>
      <c r="B241" s="388" t="s">
        <v>1130</v>
      </c>
      <c r="C241" s="388" t="s">
        <v>1179</v>
      </c>
      <c r="E241" s="389">
        <v>5890</v>
      </c>
      <c r="G241" s="389" t="s">
        <v>1177</v>
      </c>
      <c r="H241" s="390" t="s">
        <v>1180</v>
      </c>
      <c r="I241" s="506">
        <f>E244</f>
        <v>82485</v>
      </c>
      <c r="J241" s="507" t="s">
        <v>1254</v>
      </c>
    </row>
    <row r="242" spans="1:12" x14ac:dyDescent="0.2">
      <c r="A242" s="388" t="s">
        <v>1129</v>
      </c>
      <c r="B242" s="388" t="s">
        <v>1130</v>
      </c>
      <c r="C242" s="388" t="s">
        <v>1181</v>
      </c>
      <c r="E242" s="389">
        <v>5700</v>
      </c>
      <c r="G242" s="389" t="s">
        <v>1182</v>
      </c>
      <c r="H242" s="390" t="s">
        <v>1183</v>
      </c>
      <c r="I242" s="516">
        <f>F230+F238</f>
        <v>101420</v>
      </c>
      <c r="J242" s="515" t="s">
        <v>1258</v>
      </c>
    </row>
    <row r="243" spans="1:12" x14ac:dyDescent="0.2">
      <c r="A243" s="388" t="s">
        <v>1129</v>
      </c>
      <c r="B243" s="388" t="s">
        <v>1130</v>
      </c>
      <c r="C243" s="388" t="s">
        <v>1184</v>
      </c>
      <c r="E243" s="389">
        <v>5890</v>
      </c>
      <c r="G243" s="389" t="s">
        <v>1143</v>
      </c>
      <c r="H243" s="390" t="s">
        <v>1185</v>
      </c>
      <c r="I243" t="s">
        <v>1134</v>
      </c>
      <c r="J243" t="s">
        <v>1135</v>
      </c>
    </row>
    <row r="244" spans="1:12" x14ac:dyDescent="0.2">
      <c r="A244" s="88" t="s">
        <v>306</v>
      </c>
      <c r="B244" s="88" t="s">
        <v>341</v>
      </c>
      <c r="C244" s="88" t="s">
        <v>308</v>
      </c>
      <c r="D244" s="89">
        <v>44775</v>
      </c>
      <c r="E244" s="89">
        <v>82485</v>
      </c>
      <c r="F244" s="89">
        <v>101420</v>
      </c>
      <c r="G244" s="89">
        <v>25840</v>
      </c>
      <c r="H244" s="90" t="s">
        <v>342</v>
      </c>
      <c r="I244" s="91"/>
      <c r="J244" s="91"/>
      <c r="K244" s="91"/>
      <c r="L244" s="91"/>
    </row>
    <row r="246" spans="1:12" x14ac:dyDescent="0.2">
      <c r="A246" s="388" t="s">
        <v>1129</v>
      </c>
      <c r="B246" s="388" t="s">
        <v>1130</v>
      </c>
      <c r="C246" s="388" t="s">
        <v>1151</v>
      </c>
      <c r="E246" s="389">
        <v>8743.7999999999993</v>
      </c>
      <c r="G246" s="389" t="s">
        <v>1152</v>
      </c>
      <c r="H246" s="390" t="s">
        <v>1153</v>
      </c>
      <c r="I246" t="s">
        <v>1134</v>
      </c>
      <c r="J246" t="s">
        <v>1135</v>
      </c>
    </row>
    <row r="247" spans="1:12" x14ac:dyDescent="0.2">
      <c r="A247" s="388" t="s">
        <v>1129</v>
      </c>
      <c r="B247" s="388" t="s">
        <v>1130</v>
      </c>
      <c r="C247" s="388" t="s">
        <v>1154</v>
      </c>
      <c r="E247" s="389">
        <v>8743.7999999999993</v>
      </c>
      <c r="G247" s="389" t="s">
        <v>1155</v>
      </c>
      <c r="H247" s="390" t="s">
        <v>1156</v>
      </c>
      <c r="I247" t="s">
        <v>1134</v>
      </c>
      <c r="J247" t="s">
        <v>1135</v>
      </c>
    </row>
    <row r="248" spans="1:12" x14ac:dyDescent="0.2">
      <c r="A248" s="388" t="s">
        <v>1129</v>
      </c>
      <c r="B248" s="388" t="s">
        <v>1130</v>
      </c>
      <c r="C248" s="388" t="s">
        <v>1157</v>
      </c>
      <c r="E248" s="389">
        <v>8743.7999999999993</v>
      </c>
      <c r="G248" s="389" t="s">
        <v>1132</v>
      </c>
      <c r="H248" s="390" t="s">
        <v>1158</v>
      </c>
      <c r="I248" t="s">
        <v>1134</v>
      </c>
      <c r="J248" t="s">
        <v>1135</v>
      </c>
    </row>
    <row r="249" spans="1:12" x14ac:dyDescent="0.2">
      <c r="A249" s="388" t="s">
        <v>1129</v>
      </c>
      <c r="B249" s="388" t="s">
        <v>1130</v>
      </c>
      <c r="C249" s="388" t="s">
        <v>1191</v>
      </c>
      <c r="E249" s="389">
        <v>8743.7999999999993</v>
      </c>
      <c r="G249" s="389" t="s">
        <v>1160</v>
      </c>
      <c r="H249" s="390" t="s">
        <v>1192</v>
      </c>
      <c r="I249" t="s">
        <v>1134</v>
      </c>
      <c r="J249" t="s">
        <v>1135</v>
      </c>
    </row>
    <row r="250" spans="1:12" x14ac:dyDescent="0.2">
      <c r="A250" s="388" t="s">
        <v>1129</v>
      </c>
      <c r="B250" s="388" t="s">
        <v>1130</v>
      </c>
      <c r="C250" s="388" t="s">
        <v>1163</v>
      </c>
      <c r="E250" s="389">
        <v>8743.7999999999993</v>
      </c>
      <c r="G250" s="389" t="s">
        <v>1164</v>
      </c>
      <c r="H250" s="390" t="s">
        <v>1165</v>
      </c>
      <c r="I250" t="s">
        <v>1134</v>
      </c>
      <c r="J250" t="s">
        <v>1135</v>
      </c>
    </row>
    <row r="251" spans="1:12" x14ac:dyDescent="0.2">
      <c r="A251" s="388" t="s">
        <v>1129</v>
      </c>
      <c r="B251" s="388" t="s">
        <v>1130</v>
      </c>
      <c r="C251" s="388" t="s">
        <v>1166</v>
      </c>
      <c r="E251" s="389">
        <v>8743.7999999999993</v>
      </c>
      <c r="G251" s="389" t="s">
        <v>1137</v>
      </c>
      <c r="H251" s="390" t="s">
        <v>1167</v>
      </c>
      <c r="I251" t="s">
        <v>1134</v>
      </c>
      <c r="J251" t="s">
        <v>1135</v>
      </c>
    </row>
    <row r="252" spans="1:12" x14ac:dyDescent="0.2">
      <c r="A252" s="388" t="s">
        <v>1129</v>
      </c>
      <c r="B252" s="388" t="s">
        <v>1130</v>
      </c>
      <c r="C252" s="388" t="s">
        <v>1145</v>
      </c>
      <c r="F252" s="389">
        <v>52462.8</v>
      </c>
      <c r="G252" s="389" t="s">
        <v>1137</v>
      </c>
      <c r="H252" s="390" t="s">
        <v>1146</v>
      </c>
      <c r="I252" t="s">
        <v>1134</v>
      </c>
      <c r="J252" t="s">
        <v>1135</v>
      </c>
    </row>
    <row r="253" spans="1:12" x14ac:dyDescent="0.2">
      <c r="A253" s="388" t="s">
        <v>1129</v>
      </c>
      <c r="B253" s="388" t="s">
        <v>1130</v>
      </c>
      <c r="C253" s="388" t="s">
        <v>1168</v>
      </c>
      <c r="E253" s="389">
        <v>8743.7999999999993</v>
      </c>
      <c r="G253" s="389" t="s">
        <v>1169</v>
      </c>
      <c r="H253" s="390" t="s">
        <v>1170</v>
      </c>
      <c r="I253" t="s">
        <v>1134</v>
      </c>
      <c r="J253" t="s">
        <v>1135</v>
      </c>
    </row>
    <row r="254" spans="1:12" x14ac:dyDescent="0.2">
      <c r="A254" s="388" t="s">
        <v>1129</v>
      </c>
      <c r="B254" s="388" t="s">
        <v>1130</v>
      </c>
      <c r="C254" s="388" t="s">
        <v>1171</v>
      </c>
      <c r="E254" s="389">
        <v>8743.7999999999993</v>
      </c>
      <c r="G254" s="389" t="s">
        <v>1172</v>
      </c>
      <c r="H254" s="390" t="s">
        <v>1173</v>
      </c>
      <c r="I254" t="s">
        <v>1134</v>
      </c>
      <c r="J254" t="s">
        <v>1135</v>
      </c>
    </row>
    <row r="255" spans="1:12" x14ac:dyDescent="0.2">
      <c r="A255" s="388" t="s">
        <v>1129</v>
      </c>
      <c r="B255" s="388" t="s">
        <v>1130</v>
      </c>
      <c r="C255" s="388" t="s">
        <v>1174</v>
      </c>
      <c r="E255" s="389">
        <v>8743.7999999999993</v>
      </c>
      <c r="G255" s="389" t="s">
        <v>1140</v>
      </c>
      <c r="H255" s="390" t="s">
        <v>1175</v>
      </c>
      <c r="I255" t="s">
        <v>1134</v>
      </c>
      <c r="J255" t="s">
        <v>1135</v>
      </c>
    </row>
    <row r="256" spans="1:12" x14ac:dyDescent="0.2">
      <c r="A256" s="388" t="s">
        <v>1129</v>
      </c>
      <c r="B256" s="388" t="s">
        <v>1130</v>
      </c>
      <c r="C256" s="388" t="s">
        <v>1147</v>
      </c>
      <c r="F256" s="389">
        <v>26231.4</v>
      </c>
      <c r="G256" s="389" t="s">
        <v>1140</v>
      </c>
      <c r="H256" s="390" t="s">
        <v>1148</v>
      </c>
      <c r="I256" t="s">
        <v>1134</v>
      </c>
      <c r="J256" t="s">
        <v>1135</v>
      </c>
    </row>
    <row r="257" spans="1:12" x14ac:dyDescent="0.2">
      <c r="A257" s="388" t="s">
        <v>1129</v>
      </c>
      <c r="B257" s="388" t="s">
        <v>1130</v>
      </c>
      <c r="C257" s="388" t="s">
        <v>1179</v>
      </c>
      <c r="E257" s="389">
        <v>8743.7999999999993</v>
      </c>
      <c r="G257" s="389" t="s">
        <v>1177</v>
      </c>
      <c r="H257" s="390" t="s">
        <v>1180</v>
      </c>
      <c r="I257" s="502">
        <f>-F252-F256-F259</f>
        <v>-94141.580000000016</v>
      </c>
      <c r="J257" s="503" t="s">
        <v>1263</v>
      </c>
    </row>
    <row r="258" spans="1:12" x14ac:dyDescent="0.2">
      <c r="A258" s="388" t="s">
        <v>1129</v>
      </c>
      <c r="B258" s="388" t="s">
        <v>1130</v>
      </c>
      <c r="C258" s="388" t="s">
        <v>1203</v>
      </c>
      <c r="E258" s="389">
        <v>6703.58</v>
      </c>
      <c r="G258" s="389" t="s">
        <v>1204</v>
      </c>
      <c r="H258" s="390" t="s">
        <v>1221</v>
      </c>
      <c r="I258" s="506">
        <f>E260</f>
        <v>94141.58</v>
      </c>
      <c r="J258" s="507" t="s">
        <v>1254</v>
      </c>
    </row>
    <row r="259" spans="1:12" x14ac:dyDescent="0.2">
      <c r="A259" s="388" t="s">
        <v>1129</v>
      </c>
      <c r="B259" s="388" t="s">
        <v>1130</v>
      </c>
      <c r="C259" s="388" t="s">
        <v>1203</v>
      </c>
      <c r="F259" s="389">
        <v>15447.38</v>
      </c>
      <c r="G259" s="389" t="s">
        <v>1204</v>
      </c>
      <c r="H259" s="390" t="s">
        <v>1205</v>
      </c>
      <c r="I259" s="515">
        <v>0</v>
      </c>
      <c r="J259" s="515" t="s">
        <v>1258</v>
      </c>
    </row>
    <row r="260" spans="1:12" x14ac:dyDescent="0.2">
      <c r="A260" s="88" t="s">
        <v>306</v>
      </c>
      <c r="B260" s="88" t="s">
        <v>585</v>
      </c>
      <c r="C260" s="88" t="s">
        <v>308</v>
      </c>
      <c r="D260" s="89"/>
      <c r="E260" s="89">
        <v>94141.58</v>
      </c>
      <c r="F260" s="89">
        <v>94141.58</v>
      </c>
      <c r="G260" s="89"/>
      <c r="H260" s="90" t="s">
        <v>673</v>
      </c>
      <c r="I260" s="91"/>
      <c r="J260" s="91"/>
      <c r="K260" s="91"/>
      <c r="L260" s="91"/>
    </row>
    <row r="262" spans="1:12" x14ac:dyDescent="0.2">
      <c r="A262" s="388" t="s">
        <v>1129</v>
      </c>
      <c r="B262" s="388" t="s">
        <v>1130</v>
      </c>
      <c r="C262" s="388" t="s">
        <v>1151</v>
      </c>
      <c r="E262" s="389">
        <v>4869</v>
      </c>
      <c r="G262" s="389" t="s">
        <v>1152</v>
      </c>
      <c r="H262" s="390" t="s">
        <v>1153</v>
      </c>
      <c r="I262" t="s">
        <v>1134</v>
      </c>
      <c r="J262" t="s">
        <v>1135</v>
      </c>
    </row>
    <row r="263" spans="1:12" x14ac:dyDescent="0.2">
      <c r="A263" s="388" t="s">
        <v>1129</v>
      </c>
      <c r="B263" s="388" t="s">
        <v>1130</v>
      </c>
      <c r="C263" s="388" t="s">
        <v>1154</v>
      </c>
      <c r="E263" s="389">
        <v>4869</v>
      </c>
      <c r="G263" s="389" t="s">
        <v>1155</v>
      </c>
      <c r="H263" s="390" t="s">
        <v>1156</v>
      </c>
      <c r="I263" t="s">
        <v>1134</v>
      </c>
      <c r="J263" t="s">
        <v>1135</v>
      </c>
    </row>
    <row r="264" spans="1:12" x14ac:dyDescent="0.2">
      <c r="A264" s="388" t="s">
        <v>1129</v>
      </c>
      <c r="B264" s="388" t="s">
        <v>1130</v>
      </c>
      <c r="C264" s="388" t="s">
        <v>1157</v>
      </c>
      <c r="E264" s="389">
        <v>4869</v>
      </c>
      <c r="G264" s="389" t="s">
        <v>1132</v>
      </c>
      <c r="H264" s="390" t="s">
        <v>1158</v>
      </c>
      <c r="I264" t="s">
        <v>1134</v>
      </c>
      <c r="J264" t="s">
        <v>1135</v>
      </c>
    </row>
    <row r="265" spans="1:12" x14ac:dyDescent="0.2">
      <c r="A265" s="388" t="s">
        <v>1129</v>
      </c>
      <c r="B265" s="388" t="s">
        <v>1130</v>
      </c>
      <c r="C265" s="388" t="s">
        <v>1191</v>
      </c>
      <c r="E265" s="389">
        <v>4869</v>
      </c>
      <c r="G265" s="389" t="s">
        <v>1160</v>
      </c>
      <c r="H265" s="390" t="s">
        <v>1192</v>
      </c>
      <c r="I265" t="s">
        <v>1134</v>
      </c>
      <c r="J265" t="s">
        <v>1135</v>
      </c>
    </row>
    <row r="266" spans="1:12" x14ac:dyDescent="0.2">
      <c r="A266" s="388" t="s">
        <v>1129</v>
      </c>
      <c r="B266" s="388" t="s">
        <v>1130</v>
      </c>
      <c r="C266" s="388" t="s">
        <v>1163</v>
      </c>
      <c r="E266" s="389">
        <v>4869</v>
      </c>
      <c r="G266" s="389" t="s">
        <v>1164</v>
      </c>
      <c r="H266" s="390" t="s">
        <v>1165</v>
      </c>
      <c r="I266" t="s">
        <v>1134</v>
      </c>
      <c r="J266" t="s">
        <v>1135</v>
      </c>
    </row>
    <row r="267" spans="1:12" x14ac:dyDescent="0.2">
      <c r="A267" s="388" t="s">
        <v>1129</v>
      </c>
      <c r="B267" s="388" t="s">
        <v>1130</v>
      </c>
      <c r="C267" s="388" t="s">
        <v>1166</v>
      </c>
      <c r="E267" s="389">
        <v>4869</v>
      </c>
      <c r="G267" s="389" t="s">
        <v>1137</v>
      </c>
      <c r="H267" s="390" t="s">
        <v>1167</v>
      </c>
      <c r="I267" t="s">
        <v>1134</v>
      </c>
      <c r="J267" t="s">
        <v>1135</v>
      </c>
    </row>
    <row r="268" spans="1:12" x14ac:dyDescent="0.2">
      <c r="A268" s="388" t="s">
        <v>1129</v>
      </c>
      <c r="B268" s="388" t="s">
        <v>1130</v>
      </c>
      <c r="C268" s="388" t="s">
        <v>1145</v>
      </c>
      <c r="F268" s="389">
        <v>29214</v>
      </c>
      <c r="G268" s="389" t="s">
        <v>1137</v>
      </c>
      <c r="H268" s="390" t="s">
        <v>1146</v>
      </c>
      <c r="I268" t="s">
        <v>1134</v>
      </c>
      <c r="J268" t="s">
        <v>1135</v>
      </c>
    </row>
    <row r="269" spans="1:12" x14ac:dyDescent="0.2">
      <c r="A269" s="388" t="s">
        <v>1129</v>
      </c>
      <c r="B269" s="388" t="s">
        <v>1130</v>
      </c>
      <c r="C269" s="388" t="s">
        <v>1168</v>
      </c>
      <c r="E269" s="389">
        <v>4869</v>
      </c>
      <c r="G269" s="389" t="s">
        <v>1169</v>
      </c>
      <c r="H269" s="390" t="s">
        <v>1170</v>
      </c>
      <c r="I269" t="s">
        <v>1134</v>
      </c>
      <c r="J269" t="s">
        <v>1135</v>
      </c>
    </row>
    <row r="270" spans="1:12" x14ac:dyDescent="0.2">
      <c r="A270" s="388" t="s">
        <v>1129</v>
      </c>
      <c r="B270" s="388" t="s">
        <v>1130</v>
      </c>
      <c r="C270" s="388" t="s">
        <v>1171</v>
      </c>
      <c r="E270" s="389">
        <v>4869</v>
      </c>
      <c r="G270" s="389" t="s">
        <v>1172</v>
      </c>
      <c r="H270" s="390" t="s">
        <v>1173</v>
      </c>
      <c r="I270" t="s">
        <v>1134</v>
      </c>
      <c r="J270" t="s">
        <v>1135</v>
      </c>
    </row>
    <row r="271" spans="1:12" x14ac:dyDescent="0.2">
      <c r="A271" s="388" t="s">
        <v>1129</v>
      </c>
      <c r="B271" s="388" t="s">
        <v>1130</v>
      </c>
      <c r="C271" s="388" t="s">
        <v>1174</v>
      </c>
      <c r="E271" s="389">
        <v>4869</v>
      </c>
      <c r="G271" s="389" t="s">
        <v>1140</v>
      </c>
      <c r="H271" s="390" t="s">
        <v>1175</v>
      </c>
      <c r="I271" t="s">
        <v>1134</v>
      </c>
      <c r="J271" t="s">
        <v>1135</v>
      </c>
    </row>
    <row r="272" spans="1:12" x14ac:dyDescent="0.2">
      <c r="A272" s="388" t="s">
        <v>1129</v>
      </c>
      <c r="B272" s="388" t="s">
        <v>1130</v>
      </c>
      <c r="C272" s="388" t="s">
        <v>1147</v>
      </c>
      <c r="F272" s="389">
        <v>14607</v>
      </c>
      <c r="G272" s="389" t="s">
        <v>1140</v>
      </c>
      <c r="H272" s="390" t="s">
        <v>1148</v>
      </c>
      <c r="I272" s="502">
        <f>-F268-F272-F275</f>
        <v>-52909.8</v>
      </c>
      <c r="J272" s="503" t="s">
        <v>1263</v>
      </c>
    </row>
    <row r="273" spans="1:12" x14ac:dyDescent="0.2">
      <c r="A273" s="388" t="s">
        <v>1129</v>
      </c>
      <c r="B273" s="388" t="s">
        <v>1130</v>
      </c>
      <c r="C273" s="388" t="s">
        <v>1179</v>
      </c>
      <c r="E273" s="389">
        <v>4869</v>
      </c>
      <c r="G273" s="389" t="s">
        <v>1177</v>
      </c>
      <c r="H273" s="390" t="s">
        <v>1180</v>
      </c>
      <c r="I273" s="506">
        <f>E276</f>
        <v>52909.8</v>
      </c>
      <c r="J273" s="507" t="s">
        <v>1254</v>
      </c>
    </row>
    <row r="274" spans="1:12" x14ac:dyDescent="0.2">
      <c r="A274" s="388" t="s">
        <v>1129</v>
      </c>
      <c r="B274" s="388" t="s">
        <v>1130</v>
      </c>
      <c r="C274" s="388" t="s">
        <v>1203</v>
      </c>
      <c r="E274" s="389">
        <v>4219.8</v>
      </c>
      <c r="G274" s="389" t="s">
        <v>1204</v>
      </c>
      <c r="H274" s="390" t="s">
        <v>1222</v>
      </c>
      <c r="I274" s="515">
        <v>0</v>
      </c>
      <c r="J274" s="515" t="s">
        <v>1258</v>
      </c>
    </row>
    <row r="275" spans="1:12" x14ac:dyDescent="0.2">
      <c r="A275" s="388" t="s">
        <v>1129</v>
      </c>
      <c r="B275" s="388" t="s">
        <v>1130</v>
      </c>
      <c r="C275" s="388" t="s">
        <v>1203</v>
      </c>
      <c r="F275" s="389">
        <v>9088.7999999999993</v>
      </c>
      <c r="G275" s="389" t="s">
        <v>1204</v>
      </c>
      <c r="H275" s="390" t="s">
        <v>1205</v>
      </c>
      <c r="I275" t="s">
        <v>1134</v>
      </c>
      <c r="J275" t="s">
        <v>1135</v>
      </c>
    </row>
    <row r="276" spans="1:12" x14ac:dyDescent="0.2">
      <c r="A276" s="88" t="s">
        <v>306</v>
      </c>
      <c r="B276" s="88" t="s">
        <v>586</v>
      </c>
      <c r="C276" s="88" t="s">
        <v>308</v>
      </c>
      <c r="D276" s="89"/>
      <c r="E276" s="89">
        <v>52909.8</v>
      </c>
      <c r="F276" s="89">
        <v>52909.8</v>
      </c>
      <c r="G276" s="89"/>
      <c r="H276" s="90" t="s">
        <v>674</v>
      </c>
      <c r="I276" s="91"/>
      <c r="J276" s="91"/>
      <c r="K276" s="91"/>
      <c r="L276" s="91"/>
    </row>
    <row r="278" spans="1:12" x14ac:dyDescent="0.2">
      <c r="A278" s="388" t="s">
        <v>1129</v>
      </c>
      <c r="B278" s="388" t="s">
        <v>1130</v>
      </c>
      <c r="C278" s="388" t="s">
        <v>1151</v>
      </c>
      <c r="E278" s="389">
        <v>9172.6</v>
      </c>
      <c r="G278" s="389" t="s">
        <v>1152</v>
      </c>
      <c r="H278" s="390" t="s">
        <v>1153</v>
      </c>
      <c r="I278" t="s">
        <v>1134</v>
      </c>
      <c r="J278" t="s">
        <v>1135</v>
      </c>
    </row>
    <row r="279" spans="1:12" x14ac:dyDescent="0.2">
      <c r="A279" s="388" t="s">
        <v>1129</v>
      </c>
      <c r="B279" s="388" t="s">
        <v>1130</v>
      </c>
      <c r="C279" s="388" t="s">
        <v>1154</v>
      </c>
      <c r="E279" s="389">
        <v>8284.93</v>
      </c>
      <c r="G279" s="389" t="s">
        <v>1155</v>
      </c>
      <c r="H279" s="390" t="s">
        <v>1156</v>
      </c>
      <c r="I279" t="s">
        <v>1134</v>
      </c>
      <c r="J279" t="s">
        <v>1135</v>
      </c>
    </row>
    <row r="280" spans="1:12" x14ac:dyDescent="0.2">
      <c r="A280" s="388" t="s">
        <v>1129</v>
      </c>
      <c r="B280" s="388" t="s">
        <v>1130</v>
      </c>
      <c r="C280" s="388" t="s">
        <v>1157</v>
      </c>
      <c r="E280" s="389">
        <v>9172.6</v>
      </c>
      <c r="G280" s="389" t="s">
        <v>1132</v>
      </c>
      <c r="H280" s="390" t="s">
        <v>1158</v>
      </c>
      <c r="I280" t="s">
        <v>1134</v>
      </c>
      <c r="J280" t="s">
        <v>1135</v>
      </c>
    </row>
    <row r="281" spans="1:12" x14ac:dyDescent="0.2">
      <c r="A281" s="388" t="s">
        <v>1129</v>
      </c>
      <c r="B281" s="388" t="s">
        <v>1130</v>
      </c>
      <c r="C281" s="388" t="s">
        <v>1191</v>
      </c>
      <c r="E281" s="389">
        <v>8876.7099999999991</v>
      </c>
      <c r="G281" s="389" t="s">
        <v>1160</v>
      </c>
      <c r="H281" s="390" t="s">
        <v>1192</v>
      </c>
      <c r="I281" t="s">
        <v>1134</v>
      </c>
      <c r="J281" t="s">
        <v>1135</v>
      </c>
    </row>
    <row r="282" spans="1:12" x14ac:dyDescent="0.2">
      <c r="A282" s="388" t="s">
        <v>1129</v>
      </c>
      <c r="B282" s="388" t="s">
        <v>1130</v>
      </c>
      <c r="C282" s="388" t="s">
        <v>1209</v>
      </c>
      <c r="F282" s="389">
        <v>106816.43</v>
      </c>
      <c r="G282" s="389" t="s">
        <v>1210</v>
      </c>
      <c r="H282" s="390" t="s">
        <v>1223</v>
      </c>
      <c r="I282" s="506">
        <f>E278+E279+E280+E281</f>
        <v>35506.839999999997</v>
      </c>
      <c r="J282" s="507" t="s">
        <v>1254</v>
      </c>
    </row>
    <row r="283" spans="1:12" x14ac:dyDescent="0.2">
      <c r="A283" s="88" t="s">
        <v>306</v>
      </c>
      <c r="B283" s="88" t="s">
        <v>587</v>
      </c>
      <c r="C283" s="88" t="s">
        <v>308</v>
      </c>
      <c r="D283" s="89">
        <v>71309.59</v>
      </c>
      <c r="E283" s="89">
        <v>35506.839999999997</v>
      </c>
      <c r="F283" s="89">
        <v>106816.43</v>
      </c>
      <c r="G283" s="89"/>
      <c r="H283" s="90" t="s">
        <v>588</v>
      </c>
      <c r="I283" s="513">
        <f>F282</f>
        <v>106816.43</v>
      </c>
      <c r="J283" s="515" t="s">
        <v>1258</v>
      </c>
      <c r="K283" s="91"/>
      <c r="L283" s="91"/>
    </row>
    <row r="285" spans="1:12" x14ac:dyDescent="0.2">
      <c r="A285" s="388" t="s">
        <v>1129</v>
      </c>
      <c r="B285" s="388" t="s">
        <v>1130</v>
      </c>
      <c r="C285" s="388" t="s">
        <v>1151</v>
      </c>
      <c r="E285" s="389">
        <v>2833.06</v>
      </c>
      <c r="G285" s="389" t="s">
        <v>1152</v>
      </c>
      <c r="H285" s="390" t="s">
        <v>1153</v>
      </c>
      <c r="I285" t="s">
        <v>1134</v>
      </c>
      <c r="J285" t="s">
        <v>1135</v>
      </c>
    </row>
    <row r="286" spans="1:12" x14ac:dyDescent="0.2">
      <c r="A286" s="388" t="s">
        <v>1129</v>
      </c>
      <c r="B286" s="388" t="s">
        <v>1130</v>
      </c>
      <c r="C286" s="388" t="s">
        <v>1154</v>
      </c>
      <c r="E286" s="389">
        <v>2558.89</v>
      </c>
      <c r="G286" s="389" t="s">
        <v>1155</v>
      </c>
      <c r="H286" s="390" t="s">
        <v>1156</v>
      </c>
      <c r="I286" t="s">
        <v>1134</v>
      </c>
      <c r="J286" t="s">
        <v>1135</v>
      </c>
    </row>
    <row r="287" spans="1:12" x14ac:dyDescent="0.2">
      <c r="A287" s="388" t="s">
        <v>1129</v>
      </c>
      <c r="B287" s="388" t="s">
        <v>1130</v>
      </c>
      <c r="C287" s="388" t="s">
        <v>1157</v>
      </c>
      <c r="E287" s="389">
        <v>2833.06</v>
      </c>
      <c r="G287" s="389" t="s">
        <v>1132</v>
      </c>
      <c r="H287" s="390" t="s">
        <v>1158</v>
      </c>
      <c r="I287" t="s">
        <v>1134</v>
      </c>
      <c r="J287" t="s">
        <v>1135</v>
      </c>
    </row>
    <row r="288" spans="1:12" x14ac:dyDescent="0.2">
      <c r="A288" s="388" t="s">
        <v>1129</v>
      </c>
      <c r="B288" s="388" t="s">
        <v>1130</v>
      </c>
      <c r="C288" s="388" t="s">
        <v>1191</v>
      </c>
      <c r="E288" s="389">
        <v>2741.67</v>
      </c>
      <c r="G288" s="389" t="s">
        <v>1160</v>
      </c>
      <c r="H288" s="390" t="s">
        <v>1192</v>
      </c>
      <c r="I288" s="506">
        <f>E285+E286+E287+E288</f>
        <v>10966.68</v>
      </c>
      <c r="J288" s="507" t="s">
        <v>1254</v>
      </c>
    </row>
    <row r="289" spans="1:12" x14ac:dyDescent="0.2">
      <c r="A289" s="388" t="s">
        <v>1129</v>
      </c>
      <c r="B289" s="388" t="s">
        <v>1130</v>
      </c>
      <c r="C289" s="388" t="s">
        <v>1209</v>
      </c>
      <c r="F289" s="389">
        <v>32443.07</v>
      </c>
      <c r="G289" s="389" t="s">
        <v>1210</v>
      </c>
      <c r="H289" s="390" t="s">
        <v>1224</v>
      </c>
      <c r="I289" s="94">
        <f>F289</f>
        <v>32443.07</v>
      </c>
      <c r="J289" t="s">
        <v>1258</v>
      </c>
    </row>
    <row r="290" spans="1:12" x14ac:dyDescent="0.2">
      <c r="A290" s="88" t="s">
        <v>306</v>
      </c>
      <c r="B290" s="88" t="s">
        <v>675</v>
      </c>
      <c r="C290" s="88" t="s">
        <v>308</v>
      </c>
      <c r="D290" s="89">
        <v>21476.39</v>
      </c>
      <c r="E290" s="89">
        <v>10966.68</v>
      </c>
      <c r="F290" s="89">
        <v>32443.07</v>
      </c>
      <c r="G290" s="89"/>
      <c r="H290" s="90" t="s">
        <v>676</v>
      </c>
      <c r="I290" s="91"/>
      <c r="J290" s="91"/>
      <c r="K290" s="91"/>
      <c r="L290" s="91"/>
    </row>
    <row r="291" spans="1:12" x14ac:dyDescent="0.2">
      <c r="A291" s="88"/>
      <c r="B291" s="88"/>
      <c r="C291" s="88"/>
      <c r="D291" s="89"/>
      <c r="E291" s="89"/>
      <c r="F291" s="89"/>
      <c r="G291" s="89"/>
      <c r="H291" s="90"/>
      <c r="I291" s="432">
        <f>I288+I282+I273+I258+I241+I223+J167+J150+J133+J116+J102+J81+J62</f>
        <v>1147012.78</v>
      </c>
      <c r="J291" s="505" t="s">
        <v>1254</v>
      </c>
      <c r="K291" s="91"/>
      <c r="L291" s="91"/>
    </row>
    <row r="292" spans="1:12" x14ac:dyDescent="0.2">
      <c r="A292" s="88"/>
      <c r="B292" s="88"/>
      <c r="C292" s="88"/>
      <c r="D292" s="89">
        <f>D290+D283+D276+D244+D226+D209+D205+D201+D192+D183+D177+D171+D153+D136+D119+D103+D84+D66+D48+D42+D33+D24+D18+D13+D7</f>
        <v>32416556.920000002</v>
      </c>
      <c r="E292" s="89">
        <f>E290+E283+E276+E260+E244+E226+E209+E205+E201+E192+E183+E177+E171+E153+E136+E119+E103+E84+E66+E48+E42+E33+E24+E18+E13+E7</f>
        <v>4186752.0700000003</v>
      </c>
      <c r="F292" s="89">
        <f>F290+F283+F276+F260+F244+F226+F209+F205+F201+F192+F171+F153+F136+F119+F103+F84+F66+F48+F42+F33+F24+F18+F7</f>
        <v>11262176.27</v>
      </c>
      <c r="G292" s="89">
        <f>G290+G283+G276+G260+G244+G226+G209+G205+G201+G192+G183+G177+G171+G153+G136+G119+G103+G84+G66+G48+G42+G33+G24+G18+G13+G7</f>
        <v>25341132.719999999</v>
      </c>
      <c r="H292" s="90"/>
      <c r="I292" s="513">
        <f>I289+I283+I274+I259+I242+I224+J168+J151+J134+J117+J103+J82+J63</f>
        <v>969551.59999999986</v>
      </c>
      <c r="J292" s="514" t="s">
        <v>1258</v>
      </c>
      <c r="K292" s="91"/>
      <c r="L292" s="91"/>
    </row>
    <row r="293" spans="1:12" x14ac:dyDescent="0.2">
      <c r="A293" s="88"/>
      <c r="B293" s="88"/>
      <c r="C293" s="88"/>
      <c r="D293" s="89"/>
      <c r="E293" s="89"/>
      <c r="F293" s="89"/>
      <c r="G293" s="89"/>
      <c r="H293" s="90"/>
      <c r="I293" s="483">
        <f>I208+I204+I198+I191</f>
        <v>8648086.1799999997</v>
      </c>
      <c r="J293" s="501" t="s">
        <v>410</v>
      </c>
      <c r="K293" s="91"/>
      <c r="L293" s="91"/>
    </row>
    <row r="294" spans="1:12" x14ac:dyDescent="0.2">
      <c r="A294" s="88"/>
      <c r="B294" s="88"/>
      <c r="C294" s="88"/>
      <c r="D294" s="89"/>
      <c r="E294" s="89"/>
      <c r="F294" s="89"/>
      <c r="G294" s="89"/>
      <c r="H294" s="90"/>
      <c r="I294" s="483">
        <f>I206+I202+I196+I189+I179+I173+J44+J35+J26+J20+J16+J11+J5</f>
        <v>2672763.91</v>
      </c>
      <c r="J294" s="501" t="s">
        <v>1260</v>
      </c>
      <c r="K294" s="91"/>
      <c r="L294" s="91"/>
    </row>
    <row r="295" spans="1:12" x14ac:dyDescent="0.2">
      <c r="A295" s="88"/>
      <c r="B295" s="88"/>
      <c r="C295" s="88"/>
      <c r="D295" s="89"/>
      <c r="E295" s="89"/>
      <c r="F295" s="89"/>
      <c r="G295" s="89"/>
      <c r="H295" s="90"/>
      <c r="I295" s="483">
        <f>I207+I203+I197+I190+I180+I174+J45+J36+J27+J21+J17+J12+J6</f>
        <v>1277563.1099999999</v>
      </c>
      <c r="J295" s="501" t="s">
        <v>1259</v>
      </c>
      <c r="K295" s="91"/>
      <c r="L295" s="91"/>
    </row>
    <row r="296" spans="1:12" x14ac:dyDescent="0.2">
      <c r="A296" s="88"/>
      <c r="B296" s="88"/>
      <c r="C296" s="88"/>
      <c r="D296" s="89"/>
      <c r="E296" s="89"/>
      <c r="F296" s="89"/>
      <c r="G296" s="89"/>
      <c r="H296" s="90"/>
      <c r="I296" s="504">
        <f>I272+I257+I195+I188+J149+J132+J37+J28</f>
        <v>0</v>
      </c>
      <c r="J296" s="512" t="s">
        <v>1261</v>
      </c>
      <c r="K296" s="91"/>
      <c r="L296" s="91"/>
    </row>
    <row r="298" spans="1:12" x14ac:dyDescent="0.2">
      <c r="A298" s="494" t="s">
        <v>1129</v>
      </c>
      <c r="B298" s="494" t="s">
        <v>1130</v>
      </c>
      <c r="C298" s="494" t="s">
        <v>1225</v>
      </c>
      <c r="D298" s="489"/>
      <c r="E298" s="398">
        <v>4304020</v>
      </c>
      <c r="F298" s="489"/>
      <c r="G298" s="398" t="s">
        <v>1226</v>
      </c>
      <c r="H298" s="495" t="s">
        <v>1227</v>
      </c>
      <c r="I298" t="s">
        <v>1252</v>
      </c>
      <c r="J298" t="s">
        <v>1253</v>
      </c>
    </row>
    <row r="299" spans="1:12" x14ac:dyDescent="0.2">
      <c r="A299" s="494" t="s">
        <v>1129</v>
      </c>
      <c r="B299" s="494" t="s">
        <v>1130</v>
      </c>
      <c r="C299" s="494" t="s">
        <v>1225</v>
      </c>
      <c r="D299" s="489"/>
      <c r="E299" s="398">
        <v>862020</v>
      </c>
      <c r="F299" s="489"/>
      <c r="G299" s="398" t="s">
        <v>1226</v>
      </c>
      <c r="H299" s="495" t="s">
        <v>1228</v>
      </c>
      <c r="I299" s="94">
        <f>E298+E299+E305</f>
        <v>9401760</v>
      </c>
      <c r="J299" s="94">
        <f>E308+E309+E322</f>
        <v>207674.72999999998</v>
      </c>
    </row>
    <row r="300" spans="1:12" x14ac:dyDescent="0.2">
      <c r="A300" s="494" t="s">
        <v>1129</v>
      </c>
      <c r="B300" s="494" t="s">
        <v>1130</v>
      </c>
      <c r="C300" s="494" t="s">
        <v>1229</v>
      </c>
      <c r="D300" s="489"/>
      <c r="E300" s="398">
        <v>22039.99</v>
      </c>
      <c r="F300" s="489"/>
      <c r="G300" s="398" t="s">
        <v>1137</v>
      </c>
      <c r="H300" s="495" t="s">
        <v>1230</v>
      </c>
      <c r="I300" t="s">
        <v>1134</v>
      </c>
      <c r="J300" t="s">
        <v>1135</v>
      </c>
    </row>
    <row r="301" spans="1:12" x14ac:dyDescent="0.2">
      <c r="A301" s="494" t="s">
        <v>1129</v>
      </c>
      <c r="B301" s="494" t="s">
        <v>1130</v>
      </c>
      <c r="C301" s="494" t="s">
        <v>1231</v>
      </c>
      <c r="D301" s="489"/>
      <c r="E301" s="398">
        <v>11520.7</v>
      </c>
      <c r="F301" s="489"/>
      <c r="G301" s="398" t="s">
        <v>1140</v>
      </c>
      <c r="H301" s="495" t="s">
        <v>1232</v>
      </c>
      <c r="I301" t="s">
        <v>1254</v>
      </c>
      <c r="J301" t="s">
        <v>1135</v>
      </c>
    </row>
    <row r="302" spans="1:12" x14ac:dyDescent="0.2">
      <c r="A302" s="494" t="s">
        <v>1129</v>
      </c>
      <c r="B302" s="494" t="s">
        <v>1130</v>
      </c>
      <c r="C302" s="494" t="s">
        <v>1233</v>
      </c>
      <c r="D302" s="489"/>
      <c r="E302" s="489"/>
      <c r="F302" s="398">
        <v>33560.69</v>
      </c>
      <c r="G302" s="398" t="s">
        <v>1143</v>
      </c>
      <c r="H302" s="495" t="s">
        <v>1234</v>
      </c>
      <c r="I302" s="94">
        <f>E310+E311+E312+E313+E314+E315+E317+E318+E319+E323</f>
        <v>210068.6</v>
      </c>
      <c r="J302" t="s">
        <v>1135</v>
      </c>
    </row>
    <row r="303" spans="1:12" x14ac:dyDescent="0.2">
      <c r="A303" s="496" t="s">
        <v>306</v>
      </c>
      <c r="B303" s="496" t="s">
        <v>994</v>
      </c>
      <c r="C303" s="496" t="s">
        <v>308</v>
      </c>
      <c r="D303" s="402"/>
      <c r="E303" s="402">
        <v>5199600.6900000004</v>
      </c>
      <c r="F303" s="402">
        <v>33560.69</v>
      </c>
      <c r="G303" s="402">
        <v>5166040</v>
      </c>
      <c r="H303" s="497" t="s">
        <v>995</v>
      </c>
      <c r="I303" s="91" t="s">
        <v>1255</v>
      </c>
      <c r="J303" s="91"/>
      <c r="K303" s="91"/>
      <c r="L303" s="91"/>
    </row>
    <row r="304" spans="1:12" x14ac:dyDescent="0.2">
      <c r="A304" s="489"/>
      <c r="B304" s="489"/>
      <c r="C304" s="489"/>
      <c r="D304" s="489"/>
      <c r="E304" s="489"/>
      <c r="F304" s="489"/>
      <c r="G304" s="489"/>
      <c r="H304" s="489"/>
      <c r="I304" s="94">
        <f>-F316</f>
        <v>-314400</v>
      </c>
    </row>
    <row r="305" spans="1:12" x14ac:dyDescent="0.2">
      <c r="A305" s="494" t="s">
        <v>1129</v>
      </c>
      <c r="B305" s="494" t="s">
        <v>1130</v>
      </c>
      <c r="C305" s="494" t="s">
        <v>1235</v>
      </c>
      <c r="D305" s="489"/>
      <c r="E305" s="398">
        <v>4235720</v>
      </c>
      <c r="F305" s="489"/>
      <c r="G305" s="398" t="s">
        <v>1236</v>
      </c>
      <c r="H305" s="495" t="s">
        <v>1237</v>
      </c>
      <c r="I305" t="s">
        <v>1256</v>
      </c>
      <c r="J305" t="s">
        <v>1257</v>
      </c>
    </row>
    <row r="306" spans="1:12" x14ac:dyDescent="0.2">
      <c r="A306" s="496" t="s">
        <v>306</v>
      </c>
      <c r="B306" s="496" t="s">
        <v>996</v>
      </c>
      <c r="C306" s="496" t="s">
        <v>308</v>
      </c>
      <c r="D306" s="402"/>
      <c r="E306" s="402">
        <v>4235720</v>
      </c>
      <c r="F306" s="402"/>
      <c r="G306" s="402">
        <v>4235720</v>
      </c>
      <c r="H306" s="497" t="s">
        <v>997</v>
      </c>
      <c r="I306" s="136">
        <f>E300+E301</f>
        <v>33560.69</v>
      </c>
      <c r="J306" s="136">
        <f>-F303</f>
        <v>-33560.69</v>
      </c>
      <c r="K306" s="91"/>
      <c r="L306" s="91"/>
    </row>
    <row r="307" spans="1:12" x14ac:dyDescent="0.2">
      <c r="A307" s="489"/>
      <c r="B307" s="489"/>
      <c r="C307" s="489"/>
      <c r="D307" s="489"/>
      <c r="E307" s="489"/>
      <c r="F307" s="489"/>
      <c r="G307" s="489"/>
      <c r="H307" s="489"/>
    </row>
    <row r="308" spans="1:12" x14ac:dyDescent="0.2">
      <c r="A308" s="494" t="s">
        <v>1129</v>
      </c>
      <c r="B308" s="494" t="s">
        <v>1130</v>
      </c>
      <c r="C308" s="494" t="s">
        <v>1225</v>
      </c>
      <c r="D308" s="489"/>
      <c r="E308" s="398">
        <v>157200</v>
      </c>
      <c r="F308" s="489"/>
      <c r="G308" s="398" t="s">
        <v>1226</v>
      </c>
      <c r="H308" s="495" t="s">
        <v>1238</v>
      </c>
      <c r="I308" t="s">
        <v>1134</v>
      </c>
      <c r="J308" t="s">
        <v>1135</v>
      </c>
    </row>
    <row r="309" spans="1:12" x14ac:dyDescent="0.2">
      <c r="A309" s="494" t="s">
        <v>1129</v>
      </c>
      <c r="B309" s="494" t="s">
        <v>1130</v>
      </c>
      <c r="C309" s="494" t="s">
        <v>1225</v>
      </c>
      <c r="D309" s="489"/>
      <c r="E309" s="398">
        <v>31876.67</v>
      </c>
      <c r="F309" s="489"/>
      <c r="G309" s="398" t="s">
        <v>1226</v>
      </c>
      <c r="H309" s="495" t="s">
        <v>1239</v>
      </c>
      <c r="I309" t="s">
        <v>1134</v>
      </c>
      <c r="J309" t="s">
        <v>1135</v>
      </c>
    </row>
    <row r="310" spans="1:12" x14ac:dyDescent="0.2">
      <c r="A310" s="494" t="s">
        <v>1129</v>
      </c>
      <c r="B310" s="494" t="s">
        <v>1130</v>
      </c>
      <c r="C310" s="494" t="s">
        <v>1163</v>
      </c>
      <c r="D310" s="489"/>
      <c r="E310" s="398">
        <v>16156.67</v>
      </c>
      <c r="F310" s="489"/>
      <c r="G310" s="398" t="s">
        <v>1164</v>
      </c>
      <c r="H310" s="495" t="s">
        <v>1165</v>
      </c>
      <c r="I310" t="s">
        <v>1134</v>
      </c>
      <c r="J310" t="s">
        <v>1135</v>
      </c>
    </row>
    <row r="311" spans="1:12" x14ac:dyDescent="0.2">
      <c r="A311" s="494" t="s">
        <v>1129</v>
      </c>
      <c r="B311" s="494" t="s">
        <v>1130</v>
      </c>
      <c r="C311" s="494" t="s">
        <v>1240</v>
      </c>
      <c r="D311" s="489"/>
      <c r="E311" s="398">
        <v>26200</v>
      </c>
      <c r="F311" s="489"/>
      <c r="G311" s="398" t="s">
        <v>1137</v>
      </c>
      <c r="H311" s="495" t="s">
        <v>1167</v>
      </c>
      <c r="I311" t="s">
        <v>1134</v>
      </c>
      <c r="J311" t="s">
        <v>1135</v>
      </c>
    </row>
    <row r="312" spans="1:12" x14ac:dyDescent="0.2">
      <c r="A312" s="494" t="s">
        <v>1129</v>
      </c>
      <c r="B312" s="494" t="s">
        <v>1130</v>
      </c>
      <c r="C312" s="494" t="s">
        <v>1241</v>
      </c>
      <c r="D312" s="489"/>
      <c r="E312" s="398">
        <v>26200</v>
      </c>
      <c r="F312" s="489"/>
      <c r="G312" s="398" t="s">
        <v>1169</v>
      </c>
      <c r="H312" s="495" t="s">
        <v>1170</v>
      </c>
      <c r="I312" t="s">
        <v>1134</v>
      </c>
      <c r="J312" t="s">
        <v>1135</v>
      </c>
    </row>
    <row r="313" spans="1:12" x14ac:dyDescent="0.2">
      <c r="A313" s="494" t="s">
        <v>1129</v>
      </c>
      <c r="B313" s="494" t="s">
        <v>1130</v>
      </c>
      <c r="C313" s="494" t="s">
        <v>1242</v>
      </c>
      <c r="D313" s="489"/>
      <c r="E313" s="398">
        <v>26200</v>
      </c>
      <c r="F313" s="489"/>
      <c r="G313" s="398" t="s">
        <v>1172</v>
      </c>
      <c r="H313" s="495" t="s">
        <v>1173</v>
      </c>
      <c r="I313" t="s">
        <v>1134</v>
      </c>
      <c r="J313" t="s">
        <v>1135</v>
      </c>
    </row>
    <row r="314" spans="1:12" x14ac:dyDescent="0.2">
      <c r="A314" s="494" t="s">
        <v>1129</v>
      </c>
      <c r="B314" s="494" t="s">
        <v>1130</v>
      </c>
      <c r="C314" s="494" t="s">
        <v>1243</v>
      </c>
      <c r="D314" s="489"/>
      <c r="E314" s="398">
        <v>26199.3</v>
      </c>
      <c r="F314" s="489"/>
      <c r="G314" s="398" t="s">
        <v>1140</v>
      </c>
      <c r="H314" s="495" t="s">
        <v>1175</v>
      </c>
      <c r="I314" t="s">
        <v>1134</v>
      </c>
      <c r="J314" t="s">
        <v>1135</v>
      </c>
    </row>
    <row r="315" spans="1:12" x14ac:dyDescent="0.2">
      <c r="A315" s="494" t="s">
        <v>1129</v>
      </c>
      <c r="B315" s="494" t="s">
        <v>1130</v>
      </c>
      <c r="C315" s="494" t="s">
        <v>1244</v>
      </c>
      <c r="D315" s="489"/>
      <c r="E315" s="398">
        <v>4367.3599999999997</v>
      </c>
      <c r="F315" s="489"/>
      <c r="G315" s="398" t="s">
        <v>1245</v>
      </c>
      <c r="H315" s="495" t="s">
        <v>1196</v>
      </c>
      <c r="I315" t="s">
        <v>1134</v>
      </c>
      <c r="J315" t="s">
        <v>1135</v>
      </c>
    </row>
    <row r="316" spans="1:12" x14ac:dyDescent="0.2">
      <c r="A316" s="494" t="s">
        <v>1129</v>
      </c>
      <c r="B316" s="494" t="s">
        <v>1130</v>
      </c>
      <c r="C316" s="494" t="s">
        <v>1244</v>
      </c>
      <c r="D316" s="489"/>
      <c r="E316" s="489"/>
      <c r="F316" s="398">
        <v>314400</v>
      </c>
      <c r="G316" s="398" t="s">
        <v>1245</v>
      </c>
      <c r="H316" s="495" t="s">
        <v>1246</v>
      </c>
      <c r="I316" t="s">
        <v>1134</v>
      </c>
      <c r="J316" t="s">
        <v>1135</v>
      </c>
    </row>
    <row r="317" spans="1:12" x14ac:dyDescent="0.2">
      <c r="A317" s="494" t="s">
        <v>1129</v>
      </c>
      <c r="B317" s="494" t="s">
        <v>1130</v>
      </c>
      <c r="C317" s="494" t="s">
        <v>1247</v>
      </c>
      <c r="D317" s="489"/>
      <c r="E317" s="398">
        <v>21833.33</v>
      </c>
      <c r="F317" s="489"/>
      <c r="G317" s="398" t="s">
        <v>1177</v>
      </c>
      <c r="H317" s="495" t="s">
        <v>1180</v>
      </c>
      <c r="I317" t="s">
        <v>1134</v>
      </c>
      <c r="J317" t="s">
        <v>1135</v>
      </c>
    </row>
    <row r="318" spans="1:12" x14ac:dyDescent="0.2">
      <c r="A318" s="494" t="s">
        <v>1129</v>
      </c>
      <c r="B318" s="494" t="s">
        <v>1130</v>
      </c>
      <c r="C318" s="494" t="s">
        <v>1248</v>
      </c>
      <c r="D318" s="489"/>
      <c r="E318" s="398">
        <v>26200</v>
      </c>
      <c r="F318" s="489"/>
      <c r="G318" s="398" t="s">
        <v>1182</v>
      </c>
      <c r="H318" s="495" t="s">
        <v>1183</v>
      </c>
      <c r="I318" t="s">
        <v>1134</v>
      </c>
      <c r="J318" t="s">
        <v>1135</v>
      </c>
    </row>
    <row r="319" spans="1:12" x14ac:dyDescent="0.2">
      <c r="A319" s="494" t="s">
        <v>1129</v>
      </c>
      <c r="B319" s="494" t="s">
        <v>1130</v>
      </c>
      <c r="C319" s="494" t="s">
        <v>1249</v>
      </c>
      <c r="D319" s="489"/>
      <c r="E319" s="398">
        <v>26200</v>
      </c>
      <c r="F319" s="489"/>
      <c r="G319" s="398" t="s">
        <v>1143</v>
      </c>
      <c r="H319" s="495" t="s">
        <v>1185</v>
      </c>
      <c r="I319" t="s">
        <v>1134</v>
      </c>
      <c r="J319" t="s">
        <v>1135</v>
      </c>
    </row>
    <row r="320" spans="1:12" x14ac:dyDescent="0.2">
      <c r="A320" s="496" t="s">
        <v>306</v>
      </c>
      <c r="B320" s="496" t="s">
        <v>998</v>
      </c>
      <c r="C320" s="496" t="s">
        <v>308</v>
      </c>
      <c r="D320" s="402"/>
      <c r="E320" s="402">
        <v>388633.33</v>
      </c>
      <c r="F320" s="402">
        <v>314400</v>
      </c>
      <c r="G320" s="402">
        <v>74233.33</v>
      </c>
      <c r="H320" s="497" t="s">
        <v>999</v>
      </c>
      <c r="I320" s="91"/>
      <c r="J320" s="91"/>
      <c r="K320" s="91"/>
      <c r="L320" s="91"/>
    </row>
    <row r="321" spans="1:12" x14ac:dyDescent="0.2">
      <c r="A321" s="489"/>
      <c r="B321" s="489"/>
      <c r="C321" s="489"/>
      <c r="D321" s="489"/>
      <c r="E321" s="489"/>
      <c r="F321" s="489"/>
      <c r="G321" s="489"/>
      <c r="H321" s="489"/>
    </row>
    <row r="322" spans="1:12" x14ac:dyDescent="0.2">
      <c r="A322" s="494" t="s">
        <v>1129</v>
      </c>
      <c r="B322" s="494" t="s">
        <v>1130</v>
      </c>
      <c r="C322" s="494" t="s">
        <v>1235</v>
      </c>
      <c r="D322" s="489"/>
      <c r="E322" s="398">
        <v>18598.060000000001</v>
      </c>
      <c r="F322" s="489"/>
      <c r="G322" s="398" t="s">
        <v>1236</v>
      </c>
      <c r="H322" s="495" t="s">
        <v>1250</v>
      </c>
      <c r="I322" t="s">
        <v>1134</v>
      </c>
      <c r="J322" t="s">
        <v>1135</v>
      </c>
    </row>
    <row r="323" spans="1:12" x14ac:dyDescent="0.2">
      <c r="A323" s="494" t="s">
        <v>1129</v>
      </c>
      <c r="B323" s="494" t="s">
        <v>1130</v>
      </c>
      <c r="C323" s="494" t="s">
        <v>1249</v>
      </c>
      <c r="D323" s="489"/>
      <c r="E323" s="398">
        <v>10511.94</v>
      </c>
      <c r="F323" s="489"/>
      <c r="G323" s="398" t="s">
        <v>1143</v>
      </c>
      <c r="H323" s="495" t="s">
        <v>1185</v>
      </c>
      <c r="I323" t="s">
        <v>1134</v>
      </c>
      <c r="J323" t="s">
        <v>1135</v>
      </c>
    </row>
    <row r="324" spans="1:12" x14ac:dyDescent="0.2">
      <c r="A324" s="496" t="s">
        <v>306</v>
      </c>
      <c r="B324" s="496" t="s">
        <v>1000</v>
      </c>
      <c r="C324" s="496" t="s">
        <v>308</v>
      </c>
      <c r="D324" s="402"/>
      <c r="E324" s="402">
        <v>29110</v>
      </c>
      <c r="F324" s="402"/>
      <c r="G324" s="402">
        <v>29110</v>
      </c>
      <c r="H324" s="497" t="s">
        <v>1001</v>
      </c>
      <c r="I324" s="91"/>
      <c r="J324" s="91"/>
      <c r="K324" s="91"/>
      <c r="L324" s="91"/>
    </row>
    <row r="325" spans="1:12" x14ac:dyDescent="0.2">
      <c r="A325" s="496"/>
      <c r="B325" s="496"/>
      <c r="C325" s="496"/>
      <c r="D325" s="402"/>
      <c r="E325" s="402"/>
      <c r="F325" s="402"/>
      <c r="G325" s="402"/>
      <c r="H325" s="497"/>
      <c r="I325" s="91"/>
      <c r="J325" s="91"/>
      <c r="K325" s="91"/>
      <c r="L325" s="91"/>
    </row>
    <row r="326" spans="1:12" s="190" customFormat="1" ht="15" x14ac:dyDescent="0.25">
      <c r="A326" s="499"/>
      <c r="B326" s="499"/>
      <c r="C326" s="499"/>
      <c r="D326" s="498">
        <f>D303+D306+D320+D324</f>
        <v>0</v>
      </c>
      <c r="E326" s="498">
        <f>E303+E306+E320+E324</f>
        <v>9853064.0200000014</v>
      </c>
      <c r="F326" s="498">
        <f>F303+F320+F306+F324</f>
        <v>347960.69</v>
      </c>
      <c r="G326" s="498">
        <f>G303+G306+G320+G324</f>
        <v>9505103.3300000001</v>
      </c>
      <c r="H326" s="500"/>
    </row>
    <row r="327" spans="1:12" x14ac:dyDescent="0.2">
      <c r="A327" s="496"/>
      <c r="B327" s="496"/>
      <c r="C327" s="496"/>
      <c r="D327" s="402"/>
      <c r="E327" s="402"/>
      <c r="F327" s="402"/>
      <c r="G327" s="402"/>
      <c r="H327" s="497"/>
      <c r="I327" s="91"/>
      <c r="J327" s="91"/>
      <c r="K327" s="91"/>
      <c r="L327" s="91"/>
    </row>
    <row r="328" spans="1:12" x14ac:dyDescent="0.2">
      <c r="A328" s="496"/>
      <c r="B328" s="496"/>
      <c r="C328" s="496"/>
      <c r="D328" s="402"/>
      <c r="E328" s="402"/>
      <c r="F328" s="402"/>
      <c r="G328" s="402">
        <f>G326+G292</f>
        <v>34846236.049999997</v>
      </c>
      <c r="H328" s="497"/>
      <c r="I328" s="91"/>
      <c r="J328" s="91"/>
      <c r="K328" s="91"/>
      <c r="L328" s="91"/>
    </row>
    <row r="329" spans="1:12" x14ac:dyDescent="0.2">
      <c r="A329" s="88" t="s">
        <v>306</v>
      </c>
      <c r="B329" s="88" t="s">
        <v>343</v>
      </c>
      <c r="C329" s="88" t="s">
        <v>308</v>
      </c>
      <c r="D329" s="89">
        <v>32416556.920000002</v>
      </c>
      <c r="E329" s="89">
        <v>14039816.09</v>
      </c>
      <c r="F329" s="89">
        <v>11610136.960000001</v>
      </c>
      <c r="G329" s="89">
        <v>34846236.049999997</v>
      </c>
      <c r="H329" s="90" t="s">
        <v>344</v>
      </c>
      <c r="I329" s="91"/>
      <c r="J329" s="91"/>
      <c r="K329" s="91"/>
      <c r="L329" s="91"/>
    </row>
    <row r="330" spans="1:12" x14ac:dyDescent="0.2">
      <c r="A330" s="88" t="s">
        <v>1007</v>
      </c>
      <c r="B330" s="88" t="s">
        <v>343</v>
      </c>
      <c r="C330" s="88" t="s">
        <v>308</v>
      </c>
      <c r="D330" s="89">
        <v>32416556.920000002</v>
      </c>
      <c r="E330" s="89">
        <v>14039816.09</v>
      </c>
      <c r="F330" s="89">
        <v>11610136.960000001</v>
      </c>
      <c r="G330" s="89">
        <v>34846236.049999997</v>
      </c>
      <c r="H330" s="90" t="s">
        <v>101</v>
      </c>
      <c r="I330" s="91"/>
      <c r="J330" s="91"/>
      <c r="K330" s="91"/>
      <c r="L330" s="91"/>
    </row>
    <row r="331" spans="1:12" x14ac:dyDescent="0.2">
      <c r="A331" s="88" t="s">
        <v>343</v>
      </c>
      <c r="B331" s="88" t="s">
        <v>343</v>
      </c>
      <c r="C331" s="88" t="s">
        <v>308</v>
      </c>
      <c r="D331" s="89">
        <v>32416556.920000002</v>
      </c>
      <c r="E331" s="89">
        <v>14039816.09</v>
      </c>
      <c r="F331" s="89">
        <v>11610136.960000001</v>
      </c>
      <c r="G331" s="89">
        <v>34846236.049999997</v>
      </c>
      <c r="H331" s="90" t="s">
        <v>1107</v>
      </c>
      <c r="I331" s="91"/>
      <c r="J331" s="91"/>
      <c r="K331" s="91"/>
      <c r="L331" s="91"/>
    </row>
  </sheetData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118"/>
  <sheetViews>
    <sheetView topLeftCell="A64" workbookViewId="0">
      <selection activeCell="I109" sqref="I109:J117"/>
    </sheetView>
  </sheetViews>
  <sheetFormatPr defaultRowHeight="12.75" x14ac:dyDescent="0.2"/>
  <cols>
    <col min="1" max="1" width="5.140625" customWidth="1"/>
    <col min="2" max="2" width="5.85546875" customWidth="1"/>
    <col min="4" max="4" width="12.7109375" bestFit="1" customWidth="1"/>
    <col min="5" max="6" width="11.7109375" bestFit="1" customWidth="1"/>
    <col min="7" max="7" width="12.7109375" bestFit="1" customWidth="1"/>
    <col min="8" max="8" width="48.140625" bestFit="1" customWidth="1"/>
    <col min="9" max="9" width="21" customWidth="1"/>
    <col min="10" max="10" width="16.285156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5387</v>
      </c>
      <c r="C3" s="388" t="s">
        <v>6653</v>
      </c>
      <c r="F3" s="389">
        <v>43000</v>
      </c>
      <c r="G3" s="389" t="s">
        <v>6654</v>
      </c>
      <c r="H3" s="390" t="s">
        <v>6655</v>
      </c>
      <c r="I3" s="527" t="s">
        <v>410</v>
      </c>
      <c r="J3" s="528">
        <v>0</v>
      </c>
    </row>
    <row r="4" spans="1:12" x14ac:dyDescent="0.2">
      <c r="A4" s="388" t="s">
        <v>1129</v>
      </c>
      <c r="B4" s="388" t="s">
        <v>5387</v>
      </c>
      <c r="C4" s="388" t="s">
        <v>6656</v>
      </c>
      <c r="F4" s="389">
        <v>48150</v>
      </c>
      <c r="G4" s="389" t="s">
        <v>6657</v>
      </c>
      <c r="H4" s="390" t="s">
        <v>6658</v>
      </c>
      <c r="I4" s="689" t="s">
        <v>1260</v>
      </c>
      <c r="J4" s="583">
        <v>0</v>
      </c>
    </row>
    <row r="5" spans="1:12" x14ac:dyDescent="0.2">
      <c r="A5" s="388" t="s">
        <v>1129</v>
      </c>
      <c r="B5" s="388" t="s">
        <v>5387</v>
      </c>
      <c r="C5" s="388" t="s">
        <v>6659</v>
      </c>
      <c r="F5" s="389">
        <v>45000</v>
      </c>
      <c r="G5" s="389" t="s">
        <v>6660</v>
      </c>
      <c r="H5" s="390" t="s">
        <v>6661</v>
      </c>
      <c r="I5" s="689" t="s">
        <v>1259</v>
      </c>
      <c r="J5" s="583">
        <f>F7</f>
        <v>192400</v>
      </c>
    </row>
    <row r="6" spans="1:12" x14ac:dyDescent="0.2">
      <c r="A6" s="388" t="s">
        <v>1129</v>
      </c>
      <c r="B6" s="388" t="s">
        <v>5387</v>
      </c>
      <c r="C6" s="388" t="s">
        <v>6662</v>
      </c>
      <c r="F6" s="389">
        <v>56250</v>
      </c>
      <c r="G6" s="389" t="s">
        <v>6663</v>
      </c>
      <c r="H6" s="390" t="s">
        <v>6664</v>
      </c>
      <c r="I6" t="s">
        <v>5390</v>
      </c>
      <c r="J6" t="s">
        <v>1135</v>
      </c>
    </row>
    <row r="7" spans="1:12" x14ac:dyDescent="0.2">
      <c r="A7" s="88" t="s">
        <v>306</v>
      </c>
      <c r="B7" s="88" t="s">
        <v>314</v>
      </c>
      <c r="C7" s="88" t="s">
        <v>308</v>
      </c>
      <c r="D7" s="89">
        <v>5234900</v>
      </c>
      <c r="E7" s="89"/>
      <c r="F7" s="89">
        <v>192400</v>
      </c>
      <c r="G7" s="89">
        <v>5042500</v>
      </c>
      <c r="H7" s="90" t="s">
        <v>660</v>
      </c>
      <c r="I7" s="91"/>
      <c r="J7" s="91"/>
      <c r="K7" s="91"/>
      <c r="L7" s="91"/>
    </row>
    <row r="9" spans="1:12" x14ac:dyDescent="0.2">
      <c r="A9" s="388" t="s">
        <v>1129</v>
      </c>
      <c r="B9" s="388" t="s">
        <v>5387</v>
      </c>
      <c r="C9" s="388" t="s">
        <v>6665</v>
      </c>
      <c r="E9" s="389">
        <v>15833.33</v>
      </c>
      <c r="G9" s="389" t="s">
        <v>6666</v>
      </c>
      <c r="H9" s="390" t="s">
        <v>6667</v>
      </c>
      <c r="I9" s="683" t="s">
        <v>1254</v>
      </c>
      <c r="J9" s="684">
        <f>E25</f>
        <v>190000</v>
      </c>
    </row>
    <row r="10" spans="1:12" x14ac:dyDescent="0.2">
      <c r="A10" s="388" t="s">
        <v>1129</v>
      </c>
      <c r="B10" s="388" t="s">
        <v>5387</v>
      </c>
      <c r="C10" s="388" t="s">
        <v>6668</v>
      </c>
      <c r="E10" s="389">
        <v>14777.78</v>
      </c>
      <c r="G10" s="389" t="s">
        <v>6669</v>
      </c>
      <c r="H10" s="390" t="s">
        <v>6670</v>
      </c>
      <c r="I10" s="685" t="s">
        <v>1467</v>
      </c>
      <c r="J10" s="686">
        <f>F13</f>
        <v>190000</v>
      </c>
    </row>
    <row r="11" spans="1:12" x14ac:dyDescent="0.2">
      <c r="A11" s="388" t="s">
        <v>1129</v>
      </c>
      <c r="B11" s="388" t="s">
        <v>5387</v>
      </c>
      <c r="C11" s="388" t="s">
        <v>6671</v>
      </c>
      <c r="E11" s="389">
        <v>16888.89</v>
      </c>
      <c r="G11" s="389" t="s">
        <v>6654</v>
      </c>
      <c r="H11" s="390" t="s">
        <v>6672</v>
      </c>
      <c r="I11" s="687" t="s">
        <v>410</v>
      </c>
      <c r="J11" s="688">
        <v>0</v>
      </c>
    </row>
    <row r="12" spans="1:12" x14ac:dyDescent="0.2">
      <c r="A12" s="388" t="s">
        <v>1129</v>
      </c>
      <c r="B12" s="388" t="s">
        <v>5387</v>
      </c>
      <c r="C12" s="388" t="s">
        <v>6673</v>
      </c>
      <c r="E12" s="389">
        <v>5805.56</v>
      </c>
      <c r="G12" s="389" t="s">
        <v>6674</v>
      </c>
      <c r="H12" s="390" t="s">
        <v>6675</v>
      </c>
      <c r="I12" s="91"/>
      <c r="J12" s="91"/>
    </row>
    <row r="13" spans="1:12" x14ac:dyDescent="0.2">
      <c r="A13" s="388" t="s">
        <v>1129</v>
      </c>
      <c r="B13" s="388" t="s">
        <v>5387</v>
      </c>
      <c r="C13" s="388" t="s">
        <v>6673</v>
      </c>
      <c r="F13" s="389">
        <v>190000</v>
      </c>
      <c r="G13" s="389" t="s">
        <v>6674</v>
      </c>
      <c r="H13" s="390" t="s">
        <v>6676</v>
      </c>
      <c r="I13" t="s">
        <v>5390</v>
      </c>
      <c r="J13" t="s">
        <v>1135</v>
      </c>
    </row>
    <row r="14" spans="1:12" x14ac:dyDescent="0.2">
      <c r="A14" s="388" t="s">
        <v>1129</v>
      </c>
      <c r="B14" s="388" t="s">
        <v>5387</v>
      </c>
      <c r="C14" s="388" t="s">
        <v>6677</v>
      </c>
      <c r="E14" s="389">
        <v>10027.780000000001</v>
      </c>
      <c r="G14" s="389" t="s">
        <v>6674</v>
      </c>
      <c r="H14" s="390" t="s">
        <v>6675</v>
      </c>
      <c r="I14" t="s">
        <v>5390</v>
      </c>
      <c r="J14" t="s">
        <v>1135</v>
      </c>
    </row>
    <row r="15" spans="1:12" x14ac:dyDescent="0.2">
      <c r="A15" s="388" t="s">
        <v>1129</v>
      </c>
      <c r="B15" s="388" t="s">
        <v>5387</v>
      </c>
      <c r="C15" s="388" t="s">
        <v>6678</v>
      </c>
      <c r="E15" s="389">
        <v>15833.33</v>
      </c>
      <c r="G15" s="389" t="s">
        <v>6679</v>
      </c>
      <c r="H15" s="390" t="s">
        <v>6680</v>
      </c>
      <c r="I15" t="s">
        <v>5390</v>
      </c>
      <c r="J15" t="s">
        <v>1135</v>
      </c>
    </row>
    <row r="16" spans="1:12" ht="13.5" thickBot="1" x14ac:dyDescent="0.25">
      <c r="A16" s="388" t="s">
        <v>1129</v>
      </c>
      <c r="B16" s="388" t="s">
        <v>5387</v>
      </c>
      <c r="C16" s="388" t="s">
        <v>6681</v>
      </c>
      <c r="E16" s="389">
        <v>15833.33</v>
      </c>
      <c r="G16" s="389" t="s">
        <v>6657</v>
      </c>
      <c r="H16" s="390" t="s">
        <v>6682</v>
      </c>
      <c r="I16" t="s">
        <v>5390</v>
      </c>
      <c r="J16" t="s">
        <v>1135</v>
      </c>
    </row>
    <row r="17" spans="1:12" x14ac:dyDescent="0.2">
      <c r="A17" s="388" t="s">
        <v>1129</v>
      </c>
      <c r="B17" s="388" t="s">
        <v>5387</v>
      </c>
      <c r="C17" s="388" t="s">
        <v>6683</v>
      </c>
      <c r="E17" s="389">
        <v>15833.33</v>
      </c>
      <c r="G17" s="389" t="s">
        <v>6684</v>
      </c>
      <c r="H17" s="390" t="s">
        <v>6685</v>
      </c>
      <c r="I17" s="682" t="s">
        <v>1466</v>
      </c>
      <c r="J17" s="472" t="s">
        <v>1135</v>
      </c>
    </row>
    <row r="18" spans="1:12" x14ac:dyDescent="0.2">
      <c r="A18" s="388" t="s">
        <v>1129</v>
      </c>
      <c r="B18" s="388" t="s">
        <v>5387</v>
      </c>
      <c r="C18" s="388" t="s">
        <v>6686</v>
      </c>
      <c r="E18" s="389">
        <v>15833.33</v>
      </c>
      <c r="G18" s="389" t="s">
        <v>6687</v>
      </c>
      <c r="H18" s="390" t="s">
        <v>6688</v>
      </c>
      <c r="I18" s="683" t="s">
        <v>1254</v>
      </c>
      <c r="J18" s="684">
        <f>J9</f>
        <v>190000</v>
      </c>
    </row>
    <row r="19" spans="1:12" x14ac:dyDescent="0.2">
      <c r="A19" s="388" t="s">
        <v>1129</v>
      </c>
      <c r="B19" s="388" t="s">
        <v>5387</v>
      </c>
      <c r="C19" s="388" t="s">
        <v>6689</v>
      </c>
      <c r="E19" s="389">
        <v>15833.33</v>
      </c>
      <c r="G19" s="389" t="s">
        <v>6660</v>
      </c>
      <c r="H19" s="390" t="s">
        <v>6690</v>
      </c>
      <c r="I19" s="685" t="s">
        <v>1467</v>
      </c>
      <c r="J19" s="686">
        <f>J10</f>
        <v>190000</v>
      </c>
    </row>
    <row r="20" spans="1:12" x14ac:dyDescent="0.2">
      <c r="A20" s="388" t="s">
        <v>1129</v>
      </c>
      <c r="B20" s="388" t="s">
        <v>5387</v>
      </c>
      <c r="C20" s="388" t="s">
        <v>6691</v>
      </c>
      <c r="E20" s="389">
        <v>0.01</v>
      </c>
      <c r="G20" s="389" t="s">
        <v>6660</v>
      </c>
      <c r="H20" s="390" t="s">
        <v>6692</v>
      </c>
      <c r="I20" s="687" t="s">
        <v>410</v>
      </c>
      <c r="J20" s="688">
        <v>0</v>
      </c>
    </row>
    <row r="21" spans="1:12" x14ac:dyDescent="0.2">
      <c r="A21" s="388" t="s">
        <v>1129</v>
      </c>
      <c r="B21" s="388" t="s">
        <v>5387</v>
      </c>
      <c r="C21" s="388" t="s">
        <v>6693</v>
      </c>
      <c r="E21" s="389">
        <v>15833.33</v>
      </c>
      <c r="G21" s="389" t="s">
        <v>6694</v>
      </c>
      <c r="H21" s="390" t="s">
        <v>6695</v>
      </c>
      <c r="I21" s="689" t="s">
        <v>1260</v>
      </c>
      <c r="J21" s="583">
        <v>0</v>
      </c>
    </row>
    <row r="22" spans="1:12" x14ac:dyDescent="0.2">
      <c r="A22" s="388" t="s">
        <v>1129</v>
      </c>
      <c r="B22" s="388" t="s">
        <v>5387</v>
      </c>
      <c r="C22" s="388" t="s">
        <v>6696</v>
      </c>
      <c r="E22" s="389">
        <v>15833.33</v>
      </c>
      <c r="G22" s="389" t="s">
        <v>6697</v>
      </c>
      <c r="H22" s="390" t="s">
        <v>6698</v>
      </c>
      <c r="I22" s="689" t="s">
        <v>1259</v>
      </c>
      <c r="J22" s="583">
        <f>J5</f>
        <v>192400</v>
      </c>
    </row>
    <row r="23" spans="1:12" x14ac:dyDescent="0.2">
      <c r="A23" s="388" t="s">
        <v>1129</v>
      </c>
      <c r="B23" s="388" t="s">
        <v>5387</v>
      </c>
      <c r="C23" s="388" t="s">
        <v>6699</v>
      </c>
      <c r="E23" s="389">
        <v>15833.33</v>
      </c>
      <c r="G23" s="389" t="s">
        <v>6663</v>
      </c>
      <c r="H23" s="390" t="s">
        <v>6700</v>
      </c>
      <c r="I23" s="690" t="s">
        <v>1261</v>
      </c>
      <c r="J23" s="585">
        <v>0</v>
      </c>
    </row>
    <row r="24" spans="1:12" x14ac:dyDescent="0.2">
      <c r="A24" s="388" t="s">
        <v>1129</v>
      </c>
      <c r="B24" s="388" t="s">
        <v>5387</v>
      </c>
      <c r="C24" s="388" t="s">
        <v>6701</v>
      </c>
      <c r="E24" s="389">
        <v>0.01</v>
      </c>
      <c r="G24" s="389" t="s">
        <v>6663</v>
      </c>
      <c r="H24" s="390" t="s">
        <v>6702</v>
      </c>
      <c r="I24" s="846" t="s">
        <v>6108</v>
      </c>
      <c r="J24" s="94">
        <f>J18+J21</f>
        <v>190000</v>
      </c>
    </row>
    <row r="25" spans="1:12" x14ac:dyDescent="0.2">
      <c r="A25" s="88" t="s">
        <v>306</v>
      </c>
      <c r="B25" s="88" t="s">
        <v>325</v>
      </c>
      <c r="C25" s="88" t="s">
        <v>308</v>
      </c>
      <c r="D25" s="89">
        <v>136694.44</v>
      </c>
      <c r="E25" s="89">
        <v>190000</v>
      </c>
      <c r="F25" s="89">
        <v>190000</v>
      </c>
      <c r="G25" s="89">
        <v>136694.44</v>
      </c>
      <c r="H25" s="90" t="s">
        <v>667</v>
      </c>
      <c r="I25" s="847" t="s">
        <v>6109</v>
      </c>
      <c r="J25" s="136">
        <f>J19+J22</f>
        <v>382400</v>
      </c>
      <c r="K25" s="91"/>
      <c r="L25" s="91"/>
    </row>
    <row r="26" spans="1:12" x14ac:dyDescent="0.2">
      <c r="A26" s="88"/>
      <c r="B26" s="88"/>
      <c r="C26" s="88"/>
      <c r="D26" s="89"/>
      <c r="E26" s="89"/>
      <c r="F26" s="89"/>
      <c r="G26" s="89"/>
      <c r="H26" s="90"/>
      <c r="I26" s="847"/>
      <c r="J26" s="136"/>
      <c r="K26" s="91"/>
      <c r="L26" s="91"/>
    </row>
    <row r="27" spans="1:12" x14ac:dyDescent="0.2">
      <c r="A27" s="766"/>
      <c r="B27" s="766"/>
      <c r="C27" s="766"/>
      <c r="D27" s="574"/>
      <c r="E27" s="574"/>
      <c r="F27" s="574"/>
      <c r="G27" s="574"/>
      <c r="H27" s="767"/>
      <c r="I27" s="889"/>
      <c r="J27" s="854"/>
      <c r="K27" s="91"/>
      <c r="L27" s="91"/>
    </row>
    <row r="29" spans="1:12" x14ac:dyDescent="0.2">
      <c r="A29" s="88" t="s">
        <v>306</v>
      </c>
      <c r="B29" s="88" t="s">
        <v>5354</v>
      </c>
      <c r="C29" s="88" t="s">
        <v>308</v>
      </c>
      <c r="D29" s="89">
        <v>5300000</v>
      </c>
      <c r="E29" s="89"/>
      <c r="F29" s="89"/>
      <c r="G29" s="89">
        <v>5300000</v>
      </c>
      <c r="H29" s="90" t="s">
        <v>5355</v>
      </c>
      <c r="I29" s="91"/>
      <c r="J29" s="91"/>
      <c r="K29" s="91"/>
      <c r="L29" s="91"/>
    </row>
    <row r="31" spans="1:12" x14ac:dyDescent="0.2">
      <c r="A31" s="88" t="s">
        <v>306</v>
      </c>
      <c r="B31" s="88" t="s">
        <v>5969</v>
      </c>
      <c r="C31" s="88" t="s">
        <v>308</v>
      </c>
      <c r="D31" s="89">
        <v>28900000</v>
      </c>
      <c r="E31" s="89"/>
      <c r="F31" s="89"/>
      <c r="G31" s="89">
        <v>28900000</v>
      </c>
      <c r="H31" s="90" t="s">
        <v>5970</v>
      </c>
      <c r="I31" s="91"/>
      <c r="J31" s="91"/>
      <c r="K31" s="91"/>
      <c r="L31" s="91"/>
    </row>
    <row r="33" spans="1:12" x14ac:dyDescent="0.2">
      <c r="A33" s="388" t="s">
        <v>1129</v>
      </c>
      <c r="B33" s="388" t="s">
        <v>5387</v>
      </c>
      <c r="C33" s="388" t="s">
        <v>6703</v>
      </c>
      <c r="F33" s="389">
        <v>12929.65</v>
      </c>
      <c r="G33" s="389" t="s">
        <v>6666</v>
      </c>
      <c r="H33" s="390" t="s">
        <v>6704</v>
      </c>
      <c r="I33" t="s">
        <v>5390</v>
      </c>
      <c r="J33" t="s">
        <v>1135</v>
      </c>
    </row>
    <row r="34" spans="1:12" x14ac:dyDescent="0.2">
      <c r="A34" s="388" t="s">
        <v>1129</v>
      </c>
      <c r="B34" s="388" t="s">
        <v>5387</v>
      </c>
      <c r="C34" s="388" t="s">
        <v>6705</v>
      </c>
      <c r="F34" s="389">
        <v>11678.39</v>
      </c>
      <c r="G34" s="389" t="s">
        <v>6669</v>
      </c>
      <c r="H34" s="390" t="s">
        <v>6706</v>
      </c>
      <c r="I34" s="681" t="s">
        <v>1455</v>
      </c>
      <c r="J34" s="610">
        <v>0</v>
      </c>
    </row>
    <row r="35" spans="1:12" x14ac:dyDescent="0.2">
      <c r="A35" s="388" t="s">
        <v>1129</v>
      </c>
      <c r="B35" s="388" t="s">
        <v>5387</v>
      </c>
      <c r="C35" s="388" t="s">
        <v>6707</v>
      </c>
      <c r="F35" s="389">
        <v>12929.65</v>
      </c>
      <c r="G35" s="389" t="s">
        <v>6654</v>
      </c>
      <c r="H35" s="390" t="s">
        <v>6708</v>
      </c>
      <c r="I35" s="681" t="s">
        <v>1454</v>
      </c>
      <c r="J35" s="610">
        <f>F45</f>
        <v>152236.18</v>
      </c>
    </row>
    <row r="36" spans="1:12" x14ac:dyDescent="0.2">
      <c r="A36" s="388" t="s">
        <v>1129</v>
      </c>
      <c r="B36" s="388" t="s">
        <v>5387</v>
      </c>
      <c r="C36" s="388" t="s">
        <v>6709</v>
      </c>
      <c r="F36" s="389">
        <v>12512.56</v>
      </c>
      <c r="G36" s="389" t="s">
        <v>6674</v>
      </c>
      <c r="H36" s="390" t="s">
        <v>6710</v>
      </c>
      <c r="I36" s="527" t="s">
        <v>410</v>
      </c>
      <c r="J36" s="528">
        <v>0</v>
      </c>
    </row>
    <row r="37" spans="1:12" x14ac:dyDescent="0.2">
      <c r="A37" s="388" t="s">
        <v>1129</v>
      </c>
      <c r="B37" s="388" t="s">
        <v>5387</v>
      </c>
      <c r="C37" s="388" t="s">
        <v>6711</v>
      </c>
      <c r="F37" s="389">
        <v>12929.65</v>
      </c>
      <c r="G37" s="389" t="s">
        <v>6679</v>
      </c>
      <c r="H37" s="390" t="s">
        <v>6712</v>
      </c>
      <c r="I37" t="s">
        <v>5390</v>
      </c>
      <c r="J37" t="s">
        <v>1135</v>
      </c>
    </row>
    <row r="38" spans="1:12" x14ac:dyDescent="0.2">
      <c r="A38" s="388" t="s">
        <v>1129</v>
      </c>
      <c r="B38" s="388" t="s">
        <v>5387</v>
      </c>
      <c r="C38" s="388" t="s">
        <v>6713</v>
      </c>
      <c r="F38" s="389">
        <v>12512.56</v>
      </c>
      <c r="G38" s="389" t="s">
        <v>6657</v>
      </c>
      <c r="H38" s="390" t="s">
        <v>6714</v>
      </c>
      <c r="I38" t="s">
        <v>5390</v>
      </c>
      <c r="J38" t="s">
        <v>1135</v>
      </c>
    </row>
    <row r="39" spans="1:12" x14ac:dyDescent="0.2">
      <c r="A39" s="388" t="s">
        <v>1129</v>
      </c>
      <c r="B39" s="388" t="s">
        <v>5387</v>
      </c>
      <c r="C39" s="388" t="s">
        <v>6715</v>
      </c>
      <c r="F39" s="389">
        <v>12929.65</v>
      </c>
      <c r="G39" s="389" t="s">
        <v>6684</v>
      </c>
      <c r="H39" s="390" t="s">
        <v>6716</v>
      </c>
      <c r="I39" t="s">
        <v>5390</v>
      </c>
      <c r="J39" t="s">
        <v>1135</v>
      </c>
    </row>
    <row r="40" spans="1:12" x14ac:dyDescent="0.2">
      <c r="A40" s="388" t="s">
        <v>1129</v>
      </c>
      <c r="B40" s="388" t="s">
        <v>5387</v>
      </c>
      <c r="C40" s="388" t="s">
        <v>6717</v>
      </c>
      <c r="F40" s="389">
        <v>12929.65</v>
      </c>
      <c r="G40" s="389" t="s">
        <v>6687</v>
      </c>
      <c r="H40" s="390" t="s">
        <v>6718</v>
      </c>
      <c r="I40" t="s">
        <v>5390</v>
      </c>
      <c r="J40" t="s">
        <v>1135</v>
      </c>
    </row>
    <row r="41" spans="1:12" x14ac:dyDescent="0.2">
      <c r="A41" s="388" t="s">
        <v>1129</v>
      </c>
      <c r="B41" s="388" t="s">
        <v>5387</v>
      </c>
      <c r="C41" s="388" t="s">
        <v>6719</v>
      </c>
      <c r="F41" s="389">
        <v>12512.56</v>
      </c>
      <c r="G41" s="389" t="s">
        <v>6660</v>
      </c>
      <c r="H41" s="390" t="s">
        <v>6720</v>
      </c>
      <c r="I41" t="s">
        <v>5390</v>
      </c>
      <c r="J41" t="s">
        <v>1135</v>
      </c>
    </row>
    <row r="42" spans="1:12" x14ac:dyDescent="0.2">
      <c r="A42" s="388" t="s">
        <v>1129</v>
      </c>
      <c r="B42" s="388" t="s">
        <v>5387</v>
      </c>
      <c r="C42" s="388" t="s">
        <v>6721</v>
      </c>
      <c r="F42" s="389">
        <v>12929.65</v>
      </c>
      <c r="G42" s="389" t="s">
        <v>6694</v>
      </c>
      <c r="H42" s="390" t="s">
        <v>6722</v>
      </c>
      <c r="I42" t="s">
        <v>5390</v>
      </c>
      <c r="J42" t="s">
        <v>1135</v>
      </c>
    </row>
    <row r="43" spans="1:12" x14ac:dyDescent="0.2">
      <c r="A43" s="388" t="s">
        <v>1129</v>
      </c>
      <c r="B43" s="388" t="s">
        <v>5387</v>
      </c>
      <c r="C43" s="388" t="s">
        <v>6723</v>
      </c>
      <c r="F43" s="389">
        <v>12512.56</v>
      </c>
      <c r="G43" s="389" t="s">
        <v>6697</v>
      </c>
      <c r="H43" s="390" t="s">
        <v>6724</v>
      </c>
      <c r="I43" t="s">
        <v>5390</v>
      </c>
      <c r="J43" t="s">
        <v>1135</v>
      </c>
    </row>
    <row r="44" spans="1:12" x14ac:dyDescent="0.2">
      <c r="A44" s="388" t="s">
        <v>1129</v>
      </c>
      <c r="B44" s="388" t="s">
        <v>5387</v>
      </c>
      <c r="C44" s="388" t="s">
        <v>6725</v>
      </c>
      <c r="F44" s="389">
        <v>12929.65</v>
      </c>
      <c r="G44" s="389" t="s">
        <v>6663</v>
      </c>
      <c r="H44" s="390" t="s">
        <v>6726</v>
      </c>
      <c r="I44" t="s">
        <v>5390</v>
      </c>
      <c r="J44" t="s">
        <v>1135</v>
      </c>
    </row>
    <row r="45" spans="1:12" x14ac:dyDescent="0.2">
      <c r="A45" s="88" t="s">
        <v>306</v>
      </c>
      <c r="B45" s="88" t="s">
        <v>5356</v>
      </c>
      <c r="C45" s="88" t="s">
        <v>308</v>
      </c>
      <c r="D45" s="89">
        <v>254004.93</v>
      </c>
      <c r="E45" s="89"/>
      <c r="F45" s="89">
        <v>152236.18</v>
      </c>
      <c r="G45" s="89">
        <v>101768.75</v>
      </c>
      <c r="H45" s="90" t="s">
        <v>5357</v>
      </c>
      <c r="I45" s="91"/>
      <c r="J45" s="91"/>
      <c r="K45" s="91"/>
      <c r="L45" s="91"/>
    </row>
    <row r="47" spans="1:12" x14ac:dyDescent="0.2">
      <c r="A47" s="388" t="s">
        <v>1129</v>
      </c>
      <c r="B47" s="388" t="s">
        <v>5387</v>
      </c>
      <c r="C47" s="388" t="s">
        <v>6703</v>
      </c>
      <c r="F47" s="389">
        <v>22899.79</v>
      </c>
      <c r="G47" s="389" t="s">
        <v>6666</v>
      </c>
      <c r="H47" s="390" t="s">
        <v>6727</v>
      </c>
      <c r="I47" t="s">
        <v>5390</v>
      </c>
      <c r="J47" t="s">
        <v>1135</v>
      </c>
    </row>
    <row r="48" spans="1:12" x14ac:dyDescent="0.2">
      <c r="A48" s="388" t="s">
        <v>1129</v>
      </c>
      <c r="B48" s="388" t="s">
        <v>5387</v>
      </c>
      <c r="C48" s="388" t="s">
        <v>6703</v>
      </c>
      <c r="F48" s="389">
        <v>58276.02</v>
      </c>
      <c r="G48" s="389" t="s">
        <v>6666</v>
      </c>
      <c r="H48" s="390" t="s">
        <v>6727</v>
      </c>
      <c r="I48" t="s">
        <v>5390</v>
      </c>
      <c r="J48" t="s">
        <v>1135</v>
      </c>
    </row>
    <row r="49" spans="1:10" x14ac:dyDescent="0.2">
      <c r="A49" s="388" t="s">
        <v>1129</v>
      </c>
      <c r="B49" s="388" t="s">
        <v>5387</v>
      </c>
      <c r="C49" s="388" t="s">
        <v>6705</v>
      </c>
      <c r="F49" s="389">
        <v>20683.68</v>
      </c>
      <c r="G49" s="389" t="s">
        <v>6669</v>
      </c>
      <c r="H49" s="390" t="s">
        <v>6728</v>
      </c>
      <c r="I49" s="681" t="s">
        <v>1455</v>
      </c>
      <c r="J49" s="610">
        <v>0</v>
      </c>
    </row>
    <row r="50" spans="1:10" x14ac:dyDescent="0.2">
      <c r="A50" s="388" t="s">
        <v>1129</v>
      </c>
      <c r="B50" s="388" t="s">
        <v>5387</v>
      </c>
      <c r="C50" s="388" t="s">
        <v>6705</v>
      </c>
      <c r="F50" s="389">
        <v>52636.4</v>
      </c>
      <c r="G50" s="389" t="s">
        <v>6669</v>
      </c>
      <c r="H50" s="390" t="s">
        <v>6728</v>
      </c>
      <c r="I50" s="681" t="s">
        <v>1454</v>
      </c>
      <c r="J50" s="610">
        <f>F71</f>
        <v>955779.67</v>
      </c>
    </row>
    <row r="51" spans="1:10" x14ac:dyDescent="0.2">
      <c r="A51" s="388" t="s">
        <v>1129</v>
      </c>
      <c r="B51" s="388" t="s">
        <v>5387</v>
      </c>
      <c r="C51" s="388" t="s">
        <v>6707</v>
      </c>
      <c r="F51" s="389">
        <v>22899.79</v>
      </c>
      <c r="G51" s="389" t="s">
        <v>6654</v>
      </c>
      <c r="H51" s="390" t="s">
        <v>6729</v>
      </c>
      <c r="I51" s="527" t="s">
        <v>410</v>
      </c>
      <c r="J51" s="528">
        <v>0</v>
      </c>
    </row>
    <row r="52" spans="1:10" x14ac:dyDescent="0.2">
      <c r="A52" s="388" t="s">
        <v>1129</v>
      </c>
      <c r="B52" s="388" t="s">
        <v>5387</v>
      </c>
      <c r="C52" s="388" t="s">
        <v>6707</v>
      </c>
      <c r="F52" s="389">
        <v>58276.02</v>
      </c>
      <c r="G52" s="389" t="s">
        <v>6654</v>
      </c>
      <c r="H52" s="390" t="s">
        <v>6729</v>
      </c>
      <c r="I52" t="s">
        <v>5390</v>
      </c>
      <c r="J52" t="s">
        <v>1135</v>
      </c>
    </row>
    <row r="53" spans="1:10" x14ac:dyDescent="0.2">
      <c r="A53" s="388" t="s">
        <v>1129</v>
      </c>
      <c r="B53" s="388" t="s">
        <v>5387</v>
      </c>
      <c r="C53" s="388" t="s">
        <v>6709</v>
      </c>
      <c r="F53" s="389">
        <v>22161.09</v>
      </c>
      <c r="G53" s="389" t="s">
        <v>6674</v>
      </c>
      <c r="H53" s="390" t="s">
        <v>6730</v>
      </c>
      <c r="I53" t="s">
        <v>5390</v>
      </c>
      <c r="J53" t="s">
        <v>1135</v>
      </c>
    </row>
    <row r="54" spans="1:10" x14ac:dyDescent="0.2">
      <c r="A54" s="388" t="s">
        <v>1129</v>
      </c>
      <c r="B54" s="388" t="s">
        <v>5387</v>
      </c>
      <c r="C54" s="388" t="s">
        <v>6709</v>
      </c>
      <c r="F54" s="389">
        <v>56396.14</v>
      </c>
      <c r="G54" s="389" t="s">
        <v>6674</v>
      </c>
      <c r="H54" s="390" t="s">
        <v>6730</v>
      </c>
      <c r="I54" t="s">
        <v>5390</v>
      </c>
      <c r="J54" t="s">
        <v>1135</v>
      </c>
    </row>
    <row r="55" spans="1:10" x14ac:dyDescent="0.2">
      <c r="A55" s="388" t="s">
        <v>1129</v>
      </c>
      <c r="B55" s="388" t="s">
        <v>5387</v>
      </c>
      <c r="C55" s="388" t="s">
        <v>6711</v>
      </c>
      <c r="F55" s="389">
        <v>22899.79</v>
      </c>
      <c r="G55" s="389" t="s">
        <v>6679</v>
      </c>
      <c r="H55" s="390" t="s">
        <v>6731</v>
      </c>
      <c r="I55" t="s">
        <v>5390</v>
      </c>
      <c r="J55" t="s">
        <v>1135</v>
      </c>
    </row>
    <row r="56" spans="1:10" x14ac:dyDescent="0.2">
      <c r="A56" s="388" t="s">
        <v>1129</v>
      </c>
      <c r="B56" s="388" t="s">
        <v>5387</v>
      </c>
      <c r="C56" s="388" t="s">
        <v>6711</v>
      </c>
      <c r="F56" s="389">
        <v>58276.02</v>
      </c>
      <c r="G56" s="389" t="s">
        <v>6679</v>
      </c>
      <c r="H56" s="390" t="s">
        <v>6731</v>
      </c>
      <c r="I56" t="s">
        <v>5390</v>
      </c>
      <c r="J56" t="s">
        <v>1135</v>
      </c>
    </row>
    <row r="57" spans="1:10" x14ac:dyDescent="0.2">
      <c r="A57" s="388" t="s">
        <v>1129</v>
      </c>
      <c r="B57" s="388" t="s">
        <v>5387</v>
      </c>
      <c r="C57" s="388" t="s">
        <v>6713</v>
      </c>
      <c r="F57" s="389">
        <v>22161.09</v>
      </c>
      <c r="G57" s="389" t="s">
        <v>6657</v>
      </c>
      <c r="H57" s="390" t="s">
        <v>6714</v>
      </c>
      <c r="I57" t="s">
        <v>5390</v>
      </c>
      <c r="J57" t="s">
        <v>1135</v>
      </c>
    </row>
    <row r="58" spans="1:10" x14ac:dyDescent="0.2">
      <c r="A58" s="388" t="s">
        <v>1129</v>
      </c>
      <c r="B58" s="388" t="s">
        <v>5387</v>
      </c>
      <c r="C58" s="388" t="s">
        <v>6713</v>
      </c>
      <c r="F58" s="389">
        <v>56396.14</v>
      </c>
      <c r="G58" s="389" t="s">
        <v>6657</v>
      </c>
      <c r="H58" s="390" t="s">
        <v>6714</v>
      </c>
      <c r="I58" t="s">
        <v>5390</v>
      </c>
      <c r="J58" t="s">
        <v>1135</v>
      </c>
    </row>
    <row r="59" spans="1:10" x14ac:dyDescent="0.2">
      <c r="A59" s="388" t="s">
        <v>1129</v>
      </c>
      <c r="B59" s="388" t="s">
        <v>5387</v>
      </c>
      <c r="C59" s="388" t="s">
        <v>6715</v>
      </c>
      <c r="F59" s="389">
        <v>22899.79</v>
      </c>
      <c r="G59" s="389" t="s">
        <v>6684</v>
      </c>
      <c r="H59" s="390" t="s">
        <v>6732</v>
      </c>
      <c r="I59" t="s">
        <v>5390</v>
      </c>
      <c r="J59" t="s">
        <v>1135</v>
      </c>
    </row>
    <row r="60" spans="1:10" x14ac:dyDescent="0.2">
      <c r="A60" s="388" t="s">
        <v>1129</v>
      </c>
      <c r="B60" s="388" t="s">
        <v>5387</v>
      </c>
      <c r="C60" s="388" t="s">
        <v>6715</v>
      </c>
      <c r="F60" s="389">
        <v>58276.02</v>
      </c>
      <c r="G60" s="389" t="s">
        <v>6684</v>
      </c>
      <c r="H60" s="390" t="s">
        <v>6732</v>
      </c>
      <c r="I60" t="s">
        <v>5390</v>
      </c>
      <c r="J60" t="s">
        <v>1135</v>
      </c>
    </row>
    <row r="61" spans="1:10" x14ac:dyDescent="0.2">
      <c r="A61" s="388" t="s">
        <v>1129</v>
      </c>
      <c r="B61" s="388" t="s">
        <v>5387</v>
      </c>
      <c r="C61" s="388" t="s">
        <v>6717</v>
      </c>
      <c r="F61" s="389">
        <v>22899.79</v>
      </c>
      <c r="G61" s="389" t="s">
        <v>6687</v>
      </c>
      <c r="H61" s="390" t="s">
        <v>6733</v>
      </c>
      <c r="I61" t="s">
        <v>5390</v>
      </c>
      <c r="J61" t="s">
        <v>1135</v>
      </c>
    </row>
    <row r="62" spans="1:10" x14ac:dyDescent="0.2">
      <c r="A62" s="388" t="s">
        <v>1129</v>
      </c>
      <c r="B62" s="388" t="s">
        <v>5387</v>
      </c>
      <c r="C62" s="388" t="s">
        <v>6717</v>
      </c>
      <c r="F62" s="389">
        <v>58276.02</v>
      </c>
      <c r="G62" s="389" t="s">
        <v>6687</v>
      </c>
      <c r="H62" s="390" t="s">
        <v>6733</v>
      </c>
      <c r="I62" t="s">
        <v>5390</v>
      </c>
      <c r="J62" t="s">
        <v>1135</v>
      </c>
    </row>
    <row r="63" spans="1:10" x14ac:dyDescent="0.2">
      <c r="A63" s="388" t="s">
        <v>1129</v>
      </c>
      <c r="B63" s="388" t="s">
        <v>5387</v>
      </c>
      <c r="C63" s="388" t="s">
        <v>6719</v>
      </c>
      <c r="F63" s="389">
        <v>22161.09</v>
      </c>
      <c r="G63" s="389" t="s">
        <v>6660</v>
      </c>
      <c r="H63" s="390" t="s">
        <v>6734</v>
      </c>
      <c r="I63" t="s">
        <v>5390</v>
      </c>
      <c r="J63" t="s">
        <v>1135</v>
      </c>
    </row>
    <row r="64" spans="1:10" x14ac:dyDescent="0.2">
      <c r="A64" s="388" t="s">
        <v>1129</v>
      </c>
      <c r="B64" s="388" t="s">
        <v>5387</v>
      </c>
      <c r="C64" s="388" t="s">
        <v>6719</v>
      </c>
      <c r="F64" s="389">
        <v>56396.14</v>
      </c>
      <c r="G64" s="389" t="s">
        <v>6660</v>
      </c>
      <c r="H64" s="390" t="s">
        <v>6734</v>
      </c>
      <c r="I64" t="s">
        <v>5390</v>
      </c>
      <c r="J64" t="s">
        <v>1135</v>
      </c>
    </row>
    <row r="65" spans="1:12" x14ac:dyDescent="0.2">
      <c r="A65" s="388" t="s">
        <v>1129</v>
      </c>
      <c r="B65" s="388" t="s">
        <v>5387</v>
      </c>
      <c r="C65" s="388" t="s">
        <v>6721</v>
      </c>
      <c r="F65" s="389">
        <v>22899.79</v>
      </c>
      <c r="G65" s="389" t="s">
        <v>6694</v>
      </c>
      <c r="H65" s="390" t="s">
        <v>6735</v>
      </c>
      <c r="I65" t="s">
        <v>5390</v>
      </c>
      <c r="J65" t="s">
        <v>1135</v>
      </c>
    </row>
    <row r="66" spans="1:12" x14ac:dyDescent="0.2">
      <c r="A66" s="388" t="s">
        <v>1129</v>
      </c>
      <c r="B66" s="388" t="s">
        <v>5387</v>
      </c>
      <c r="C66" s="388" t="s">
        <v>6721</v>
      </c>
      <c r="F66" s="389">
        <v>58276.02</v>
      </c>
      <c r="G66" s="389" t="s">
        <v>6694</v>
      </c>
      <c r="H66" s="390" t="s">
        <v>6735</v>
      </c>
      <c r="I66" t="s">
        <v>5390</v>
      </c>
      <c r="J66" t="s">
        <v>1135</v>
      </c>
    </row>
    <row r="67" spans="1:12" x14ac:dyDescent="0.2">
      <c r="A67" s="388" t="s">
        <v>1129</v>
      </c>
      <c r="B67" s="388" t="s">
        <v>5387</v>
      </c>
      <c r="C67" s="388" t="s">
        <v>6723</v>
      </c>
      <c r="F67" s="389">
        <v>22161.09</v>
      </c>
      <c r="G67" s="389" t="s">
        <v>6697</v>
      </c>
      <c r="H67" s="390" t="s">
        <v>6736</v>
      </c>
      <c r="I67" t="s">
        <v>5390</v>
      </c>
      <c r="J67" t="s">
        <v>1135</v>
      </c>
    </row>
    <row r="68" spans="1:12" x14ac:dyDescent="0.2">
      <c r="A68" s="388" t="s">
        <v>1129</v>
      </c>
      <c r="B68" s="388" t="s">
        <v>5387</v>
      </c>
      <c r="C68" s="388" t="s">
        <v>6723</v>
      </c>
      <c r="F68" s="389">
        <v>56396.14</v>
      </c>
      <c r="G68" s="389" t="s">
        <v>6697</v>
      </c>
      <c r="H68" s="390" t="s">
        <v>6736</v>
      </c>
      <c r="I68" t="s">
        <v>5390</v>
      </c>
      <c r="J68" t="s">
        <v>1135</v>
      </c>
    </row>
    <row r="69" spans="1:12" x14ac:dyDescent="0.2">
      <c r="A69" s="388" t="s">
        <v>1129</v>
      </c>
      <c r="B69" s="388" t="s">
        <v>5387</v>
      </c>
      <c r="C69" s="388" t="s">
        <v>6725</v>
      </c>
      <c r="F69" s="389">
        <v>22899.79</v>
      </c>
      <c r="G69" s="389" t="s">
        <v>6663</v>
      </c>
      <c r="H69" s="390" t="s">
        <v>6737</v>
      </c>
      <c r="I69" t="s">
        <v>5390</v>
      </c>
      <c r="J69" t="s">
        <v>1135</v>
      </c>
    </row>
    <row r="70" spans="1:12" x14ac:dyDescent="0.2">
      <c r="A70" s="388" t="s">
        <v>1129</v>
      </c>
      <c r="B70" s="388" t="s">
        <v>5387</v>
      </c>
      <c r="C70" s="388" t="s">
        <v>6725</v>
      </c>
      <c r="F70" s="389">
        <v>58276.02</v>
      </c>
      <c r="G70" s="389" t="s">
        <v>6663</v>
      </c>
      <c r="H70" s="390" t="s">
        <v>6737</v>
      </c>
      <c r="I70" t="s">
        <v>5390</v>
      </c>
      <c r="J70" t="s">
        <v>1135</v>
      </c>
    </row>
    <row r="71" spans="1:12" x14ac:dyDescent="0.2">
      <c r="A71" s="88" t="s">
        <v>306</v>
      </c>
      <c r="B71" s="88" t="s">
        <v>5971</v>
      </c>
      <c r="C71" s="88" t="s">
        <v>308</v>
      </c>
      <c r="D71" s="89">
        <v>5043374.22</v>
      </c>
      <c r="E71" s="89"/>
      <c r="F71" s="89">
        <v>955779.67</v>
      </c>
      <c r="G71" s="89">
        <v>4087594.55</v>
      </c>
      <c r="H71" s="90" t="s">
        <v>5972</v>
      </c>
      <c r="I71" s="91"/>
      <c r="J71" s="91"/>
      <c r="K71" s="91"/>
      <c r="L71" s="91"/>
    </row>
    <row r="73" spans="1:12" x14ac:dyDescent="0.2">
      <c r="A73" s="388" t="s">
        <v>1129</v>
      </c>
      <c r="B73" s="388" t="s">
        <v>5387</v>
      </c>
      <c r="C73" s="388" t="s">
        <v>6738</v>
      </c>
      <c r="E73" s="389">
        <v>15016.67</v>
      </c>
      <c r="G73" s="389" t="s">
        <v>6666</v>
      </c>
      <c r="H73" s="390" t="s">
        <v>6667</v>
      </c>
      <c r="I73" t="s">
        <v>5390</v>
      </c>
      <c r="J73" t="s">
        <v>1135</v>
      </c>
    </row>
    <row r="74" spans="1:12" x14ac:dyDescent="0.2">
      <c r="A74" s="388" t="s">
        <v>1129</v>
      </c>
      <c r="B74" s="388" t="s">
        <v>5387</v>
      </c>
      <c r="C74" s="388" t="s">
        <v>6739</v>
      </c>
      <c r="E74" s="389">
        <v>14015.56</v>
      </c>
      <c r="G74" s="389" t="s">
        <v>6669</v>
      </c>
      <c r="H74" s="390" t="s">
        <v>6670</v>
      </c>
      <c r="I74" t="s">
        <v>5390</v>
      </c>
      <c r="J74" t="s">
        <v>1135</v>
      </c>
    </row>
    <row r="75" spans="1:12" x14ac:dyDescent="0.2">
      <c r="A75" s="388" t="s">
        <v>1129</v>
      </c>
      <c r="B75" s="388" t="s">
        <v>5387</v>
      </c>
      <c r="C75" s="388" t="s">
        <v>6740</v>
      </c>
      <c r="E75" s="389">
        <v>16017.78</v>
      </c>
      <c r="G75" s="389" t="s">
        <v>6654</v>
      </c>
      <c r="H75" s="390" t="s">
        <v>6672</v>
      </c>
      <c r="I75" t="s">
        <v>5390</v>
      </c>
      <c r="J75" t="s">
        <v>1135</v>
      </c>
    </row>
    <row r="76" spans="1:12" x14ac:dyDescent="0.2">
      <c r="A76" s="388" t="s">
        <v>1129</v>
      </c>
      <c r="B76" s="388" t="s">
        <v>5387</v>
      </c>
      <c r="C76" s="388" t="s">
        <v>6741</v>
      </c>
      <c r="E76" s="389">
        <v>15016.67</v>
      </c>
      <c r="G76" s="389" t="s">
        <v>6674</v>
      </c>
      <c r="H76" s="390" t="s">
        <v>6675</v>
      </c>
      <c r="I76" t="s">
        <v>5390</v>
      </c>
      <c r="J76" t="s">
        <v>1135</v>
      </c>
    </row>
    <row r="77" spans="1:12" x14ac:dyDescent="0.2">
      <c r="A77" s="388" t="s">
        <v>1129</v>
      </c>
      <c r="B77" s="388" t="s">
        <v>5387</v>
      </c>
      <c r="C77" s="388" t="s">
        <v>6742</v>
      </c>
      <c r="E77" s="389">
        <v>15016.67</v>
      </c>
      <c r="G77" s="389" t="s">
        <v>6679</v>
      </c>
      <c r="H77" s="390" t="s">
        <v>6680</v>
      </c>
      <c r="I77" t="s">
        <v>5390</v>
      </c>
      <c r="J77" t="s">
        <v>1135</v>
      </c>
    </row>
    <row r="78" spans="1:12" x14ac:dyDescent="0.2">
      <c r="A78" s="388" t="s">
        <v>1129</v>
      </c>
      <c r="B78" s="388" t="s">
        <v>5387</v>
      </c>
      <c r="C78" s="388" t="s">
        <v>6743</v>
      </c>
      <c r="E78" s="389">
        <v>15016.67</v>
      </c>
      <c r="G78" s="389" t="s">
        <v>6657</v>
      </c>
      <c r="H78" s="390" t="s">
        <v>6682</v>
      </c>
      <c r="I78" t="s">
        <v>5390</v>
      </c>
      <c r="J78" t="s">
        <v>1135</v>
      </c>
    </row>
    <row r="79" spans="1:12" x14ac:dyDescent="0.2">
      <c r="A79" s="388" t="s">
        <v>1129</v>
      </c>
      <c r="B79" s="388" t="s">
        <v>5387</v>
      </c>
      <c r="C79" s="388" t="s">
        <v>6744</v>
      </c>
      <c r="E79" s="389">
        <v>15016.67</v>
      </c>
      <c r="G79" s="389" t="s">
        <v>6684</v>
      </c>
      <c r="H79" s="390" t="s">
        <v>6685</v>
      </c>
      <c r="I79" t="s">
        <v>5390</v>
      </c>
      <c r="J79" t="s">
        <v>1135</v>
      </c>
    </row>
    <row r="80" spans="1:12" x14ac:dyDescent="0.2">
      <c r="A80" s="388" t="s">
        <v>1129</v>
      </c>
      <c r="B80" s="388" t="s">
        <v>5387</v>
      </c>
      <c r="C80" s="388" t="s">
        <v>6745</v>
      </c>
      <c r="E80" s="389">
        <v>15016.67</v>
      </c>
      <c r="G80" s="389" t="s">
        <v>6687</v>
      </c>
      <c r="H80" s="390" t="s">
        <v>6688</v>
      </c>
      <c r="I80" t="s">
        <v>5390</v>
      </c>
      <c r="J80" t="s">
        <v>1135</v>
      </c>
    </row>
    <row r="81" spans="1:12" x14ac:dyDescent="0.2">
      <c r="A81" s="388" t="s">
        <v>1129</v>
      </c>
      <c r="B81" s="388" t="s">
        <v>5387</v>
      </c>
      <c r="C81" s="388" t="s">
        <v>6746</v>
      </c>
      <c r="E81" s="389">
        <v>500.52</v>
      </c>
      <c r="G81" s="389" t="s">
        <v>6660</v>
      </c>
      <c r="H81" s="390" t="s">
        <v>6690</v>
      </c>
      <c r="I81" t="s">
        <v>5390</v>
      </c>
      <c r="J81" t="s">
        <v>1135</v>
      </c>
    </row>
    <row r="82" spans="1:12" x14ac:dyDescent="0.2">
      <c r="A82" s="388" t="s">
        <v>1129</v>
      </c>
      <c r="B82" s="388" t="s">
        <v>5387</v>
      </c>
      <c r="C82" s="388" t="s">
        <v>6746</v>
      </c>
      <c r="E82" s="389">
        <v>0</v>
      </c>
      <c r="F82" s="389">
        <v>180200</v>
      </c>
      <c r="G82" s="389" t="s">
        <v>6660</v>
      </c>
      <c r="H82" s="390" t="s">
        <v>6747</v>
      </c>
      <c r="I82" t="s">
        <v>5390</v>
      </c>
      <c r="J82" t="s">
        <v>1135</v>
      </c>
    </row>
    <row r="83" spans="1:12" x14ac:dyDescent="0.2">
      <c r="A83" s="388" t="s">
        <v>1129</v>
      </c>
      <c r="B83" s="388" t="s">
        <v>5387</v>
      </c>
      <c r="C83" s="388" t="s">
        <v>6748</v>
      </c>
      <c r="E83" s="389">
        <v>14516.11</v>
      </c>
      <c r="G83" s="389" t="s">
        <v>6660</v>
      </c>
      <c r="H83" s="390" t="s">
        <v>6690</v>
      </c>
      <c r="I83" s="700" t="s">
        <v>1254</v>
      </c>
      <c r="J83" s="701">
        <f>E87</f>
        <v>180200.00000000003</v>
      </c>
    </row>
    <row r="84" spans="1:12" x14ac:dyDescent="0.2">
      <c r="A84" s="388" t="s">
        <v>1129</v>
      </c>
      <c r="B84" s="388" t="s">
        <v>5387</v>
      </c>
      <c r="C84" s="388" t="s">
        <v>6749</v>
      </c>
      <c r="E84" s="389">
        <v>15016.67</v>
      </c>
      <c r="G84" s="389" t="s">
        <v>6694</v>
      </c>
      <c r="H84" s="390" t="s">
        <v>6695</v>
      </c>
      <c r="I84" s="702" t="s">
        <v>1459</v>
      </c>
      <c r="J84" s="703">
        <f>F87</f>
        <v>180200</v>
      </c>
    </row>
    <row r="85" spans="1:12" x14ac:dyDescent="0.2">
      <c r="A85" s="388" t="s">
        <v>1129</v>
      </c>
      <c r="B85" s="388" t="s">
        <v>5387</v>
      </c>
      <c r="C85" s="388" t="s">
        <v>6750</v>
      </c>
      <c r="E85" s="389">
        <v>15016.67</v>
      </c>
      <c r="G85" s="389" t="s">
        <v>6697</v>
      </c>
      <c r="H85" s="390" t="s">
        <v>6698</v>
      </c>
      <c r="I85" s="527" t="s">
        <v>410</v>
      </c>
      <c r="J85" s="528">
        <v>0</v>
      </c>
    </row>
    <row r="86" spans="1:12" x14ac:dyDescent="0.2">
      <c r="A86" s="388" t="s">
        <v>1129</v>
      </c>
      <c r="B86" s="388" t="s">
        <v>5387</v>
      </c>
      <c r="C86" s="388" t="s">
        <v>6751</v>
      </c>
      <c r="E86" s="389">
        <v>15016.67</v>
      </c>
      <c r="G86" s="389" t="s">
        <v>6663</v>
      </c>
      <c r="H86" s="390" t="s">
        <v>6700</v>
      </c>
      <c r="I86" t="s">
        <v>5390</v>
      </c>
      <c r="J86" t="s">
        <v>1135</v>
      </c>
    </row>
    <row r="87" spans="1:12" x14ac:dyDescent="0.2">
      <c r="A87" s="88" t="s">
        <v>306</v>
      </c>
      <c r="B87" s="88" t="s">
        <v>1283</v>
      </c>
      <c r="C87" s="88" t="s">
        <v>308</v>
      </c>
      <c r="D87" s="89">
        <v>59566.12</v>
      </c>
      <c r="E87" s="89">
        <f>SUM(E73:E86)</f>
        <v>180200.00000000003</v>
      </c>
      <c r="F87" s="89">
        <v>180200</v>
      </c>
      <c r="G87" s="89">
        <v>59566.12</v>
      </c>
      <c r="H87" s="90" t="s">
        <v>5359</v>
      </c>
      <c r="I87" s="91"/>
      <c r="J87" s="91"/>
      <c r="K87" s="91"/>
      <c r="L87" s="91"/>
    </row>
    <row r="89" spans="1:12" x14ac:dyDescent="0.2">
      <c r="A89" s="388" t="s">
        <v>1129</v>
      </c>
      <c r="B89" s="388" t="s">
        <v>5387</v>
      </c>
      <c r="C89" s="388" t="s">
        <v>6738</v>
      </c>
      <c r="E89" s="389">
        <v>35416.67</v>
      </c>
      <c r="G89" s="389" t="s">
        <v>6666</v>
      </c>
      <c r="H89" s="390" t="s">
        <v>6667</v>
      </c>
      <c r="I89" t="s">
        <v>5390</v>
      </c>
      <c r="J89" t="s">
        <v>1135</v>
      </c>
    </row>
    <row r="90" spans="1:12" x14ac:dyDescent="0.2">
      <c r="A90" s="388" t="s">
        <v>1129</v>
      </c>
      <c r="B90" s="388" t="s">
        <v>5387</v>
      </c>
      <c r="C90" s="388" t="s">
        <v>6738</v>
      </c>
      <c r="E90" s="389">
        <v>85000</v>
      </c>
      <c r="G90" s="389" t="s">
        <v>6666</v>
      </c>
      <c r="H90" s="390" t="s">
        <v>6667</v>
      </c>
      <c r="I90" s="700" t="s">
        <v>1254</v>
      </c>
      <c r="J90" s="701">
        <f>E115</f>
        <v>1445000.02</v>
      </c>
    </row>
    <row r="91" spans="1:12" x14ac:dyDescent="0.2">
      <c r="A91" s="388" t="s">
        <v>1129</v>
      </c>
      <c r="B91" s="388" t="s">
        <v>5387</v>
      </c>
      <c r="C91" s="388" t="s">
        <v>6739</v>
      </c>
      <c r="E91" s="389">
        <v>33055.56</v>
      </c>
      <c r="G91" s="389" t="s">
        <v>6669</v>
      </c>
      <c r="H91" s="390" t="s">
        <v>6670</v>
      </c>
      <c r="I91" s="702" t="s">
        <v>1459</v>
      </c>
      <c r="J91" s="703">
        <f>F96</f>
        <v>1445000</v>
      </c>
    </row>
    <row r="92" spans="1:12" x14ac:dyDescent="0.2">
      <c r="A92" s="388" t="s">
        <v>1129</v>
      </c>
      <c r="B92" s="388" t="s">
        <v>5387</v>
      </c>
      <c r="C92" s="388" t="s">
        <v>6739</v>
      </c>
      <c r="E92" s="389">
        <v>79333.33</v>
      </c>
      <c r="G92" s="389" t="s">
        <v>6669</v>
      </c>
      <c r="H92" s="390" t="s">
        <v>6670</v>
      </c>
      <c r="I92" s="527" t="s">
        <v>410</v>
      </c>
      <c r="J92" s="528">
        <v>0</v>
      </c>
    </row>
    <row r="93" spans="1:12" x14ac:dyDescent="0.2">
      <c r="A93" s="388" t="s">
        <v>1129</v>
      </c>
      <c r="B93" s="388" t="s">
        <v>5387</v>
      </c>
      <c r="C93" s="388" t="s">
        <v>6740</v>
      </c>
      <c r="E93" s="389">
        <v>37777.78</v>
      </c>
      <c r="G93" s="389" t="s">
        <v>6654</v>
      </c>
      <c r="H93" s="390" t="s">
        <v>6672</v>
      </c>
      <c r="I93" t="s">
        <v>5390</v>
      </c>
      <c r="J93" t="s">
        <v>1135</v>
      </c>
    </row>
    <row r="94" spans="1:12" x14ac:dyDescent="0.2">
      <c r="A94" s="388" t="s">
        <v>1129</v>
      </c>
      <c r="B94" s="388" t="s">
        <v>5387</v>
      </c>
      <c r="C94" s="388" t="s">
        <v>6740</v>
      </c>
      <c r="E94" s="389">
        <v>90666.67</v>
      </c>
      <c r="G94" s="389" t="s">
        <v>6654</v>
      </c>
      <c r="H94" s="390" t="s">
        <v>6672</v>
      </c>
      <c r="I94" t="s">
        <v>5390</v>
      </c>
      <c r="J94" t="s">
        <v>1135</v>
      </c>
    </row>
    <row r="95" spans="1:12" x14ac:dyDescent="0.2">
      <c r="A95" s="388" t="s">
        <v>1129</v>
      </c>
      <c r="B95" s="388" t="s">
        <v>5387</v>
      </c>
      <c r="C95" s="388" t="s">
        <v>6673</v>
      </c>
      <c r="E95" s="389">
        <v>44152.76</v>
      </c>
      <c r="G95" s="389" t="s">
        <v>6674</v>
      </c>
      <c r="H95" s="390" t="s">
        <v>6675</v>
      </c>
      <c r="I95" t="s">
        <v>5390</v>
      </c>
      <c r="J95" t="s">
        <v>1135</v>
      </c>
    </row>
    <row r="96" spans="1:12" x14ac:dyDescent="0.2">
      <c r="A96" s="388" t="s">
        <v>1129</v>
      </c>
      <c r="B96" s="388" t="s">
        <v>5387</v>
      </c>
      <c r="C96" s="388" t="s">
        <v>6673</v>
      </c>
      <c r="E96" s="389">
        <v>0</v>
      </c>
      <c r="F96" s="389">
        <v>1445000</v>
      </c>
      <c r="G96" s="389" t="s">
        <v>6674</v>
      </c>
      <c r="H96" s="390" t="s">
        <v>6752</v>
      </c>
      <c r="I96" t="s">
        <v>5390</v>
      </c>
      <c r="J96" t="s">
        <v>1135</v>
      </c>
    </row>
    <row r="97" spans="1:10" x14ac:dyDescent="0.2">
      <c r="A97" s="388" t="s">
        <v>1129</v>
      </c>
      <c r="B97" s="388" t="s">
        <v>5387</v>
      </c>
      <c r="C97" s="388" t="s">
        <v>6741</v>
      </c>
      <c r="E97" s="389">
        <v>22430.560000000001</v>
      </c>
      <c r="G97" s="389" t="s">
        <v>6674</v>
      </c>
      <c r="H97" s="390" t="s">
        <v>6675</v>
      </c>
      <c r="I97" t="s">
        <v>5390</v>
      </c>
      <c r="J97" t="s">
        <v>1135</v>
      </c>
    </row>
    <row r="98" spans="1:10" x14ac:dyDescent="0.2">
      <c r="A98" s="388" t="s">
        <v>1129</v>
      </c>
      <c r="B98" s="388" t="s">
        <v>5387</v>
      </c>
      <c r="C98" s="388" t="s">
        <v>6741</v>
      </c>
      <c r="E98" s="389">
        <v>53833.33</v>
      </c>
      <c r="G98" s="389" t="s">
        <v>6674</v>
      </c>
      <c r="H98" s="390" t="s">
        <v>6675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6742</v>
      </c>
      <c r="E99" s="389">
        <v>35416.67</v>
      </c>
      <c r="G99" s="389" t="s">
        <v>6679</v>
      </c>
      <c r="H99" s="390" t="s">
        <v>6680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6742</v>
      </c>
      <c r="E100" s="389">
        <v>85000</v>
      </c>
      <c r="G100" s="389" t="s">
        <v>6679</v>
      </c>
      <c r="H100" s="390" t="s">
        <v>6680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6743</v>
      </c>
      <c r="E101" s="389">
        <v>35416.67</v>
      </c>
      <c r="G101" s="389" t="s">
        <v>6657</v>
      </c>
      <c r="H101" s="390" t="s">
        <v>6682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6743</v>
      </c>
      <c r="E102" s="389">
        <v>85000</v>
      </c>
      <c r="G102" s="389" t="s">
        <v>6657</v>
      </c>
      <c r="H102" s="390" t="s">
        <v>6682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6744</v>
      </c>
      <c r="E103" s="389">
        <v>35416.67</v>
      </c>
      <c r="G103" s="389" t="s">
        <v>6684</v>
      </c>
      <c r="H103" s="390" t="s">
        <v>6685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6744</v>
      </c>
      <c r="E104" s="389">
        <v>85000</v>
      </c>
      <c r="G104" s="389" t="s">
        <v>6684</v>
      </c>
      <c r="H104" s="390" t="s">
        <v>6685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6745</v>
      </c>
      <c r="E105" s="389">
        <v>35416.67</v>
      </c>
      <c r="G105" s="389" t="s">
        <v>6687</v>
      </c>
      <c r="H105" s="390" t="s">
        <v>6688</v>
      </c>
      <c r="I105" t="s">
        <v>5390</v>
      </c>
      <c r="J105" t="s">
        <v>1135</v>
      </c>
    </row>
    <row r="106" spans="1:10" x14ac:dyDescent="0.2">
      <c r="A106" s="388" t="s">
        <v>1129</v>
      </c>
      <c r="B106" s="388" t="s">
        <v>5387</v>
      </c>
      <c r="C106" s="388" t="s">
        <v>6745</v>
      </c>
      <c r="E106" s="389">
        <v>85000</v>
      </c>
      <c r="G106" s="389" t="s">
        <v>6687</v>
      </c>
      <c r="H106" s="390" t="s">
        <v>6688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6748</v>
      </c>
      <c r="E107" s="389">
        <v>35416.67</v>
      </c>
      <c r="G107" s="389" t="s">
        <v>6660</v>
      </c>
      <c r="H107" s="390" t="s">
        <v>6690</v>
      </c>
      <c r="I107" t="s">
        <v>5390</v>
      </c>
      <c r="J107" t="s">
        <v>1135</v>
      </c>
    </row>
    <row r="108" spans="1:10" ht="13.5" thickBot="1" x14ac:dyDescent="0.25">
      <c r="A108" s="388" t="s">
        <v>1129</v>
      </c>
      <c r="B108" s="388" t="s">
        <v>5387</v>
      </c>
      <c r="C108" s="388" t="s">
        <v>6748</v>
      </c>
      <c r="E108" s="389">
        <v>85000</v>
      </c>
      <c r="G108" s="389" t="s">
        <v>6660</v>
      </c>
      <c r="H108" s="390" t="s">
        <v>6690</v>
      </c>
      <c r="I108" t="s">
        <v>5390</v>
      </c>
      <c r="J108" t="s">
        <v>1135</v>
      </c>
    </row>
    <row r="109" spans="1:10" x14ac:dyDescent="0.2">
      <c r="A109" s="388" t="s">
        <v>1129</v>
      </c>
      <c r="B109" s="388" t="s">
        <v>5387</v>
      </c>
      <c r="C109" s="388" t="s">
        <v>6749</v>
      </c>
      <c r="E109" s="389">
        <v>35416.67</v>
      </c>
      <c r="G109" s="389" t="s">
        <v>6694</v>
      </c>
      <c r="H109" s="390" t="s">
        <v>6695</v>
      </c>
      <c r="I109" s="682" t="s">
        <v>1457</v>
      </c>
      <c r="J109" s="472" t="s">
        <v>1135</v>
      </c>
    </row>
    <row r="110" spans="1:10" x14ac:dyDescent="0.2">
      <c r="A110" s="388" t="s">
        <v>1129</v>
      </c>
      <c r="B110" s="388" t="s">
        <v>5387</v>
      </c>
      <c r="C110" s="388" t="s">
        <v>6749</v>
      </c>
      <c r="E110" s="389">
        <v>85000</v>
      </c>
      <c r="G110" s="389" t="s">
        <v>6694</v>
      </c>
      <c r="H110" s="390" t="s">
        <v>6695</v>
      </c>
      <c r="I110" s="697" t="s">
        <v>1458</v>
      </c>
      <c r="J110" s="706">
        <v>0</v>
      </c>
    </row>
    <row r="111" spans="1:10" x14ac:dyDescent="0.2">
      <c r="A111" s="388" t="s">
        <v>1129</v>
      </c>
      <c r="B111" s="388" t="s">
        <v>5387</v>
      </c>
      <c r="C111" s="388" t="s">
        <v>6750</v>
      </c>
      <c r="E111" s="389">
        <v>35416.67</v>
      </c>
      <c r="G111" s="389" t="s">
        <v>6697</v>
      </c>
      <c r="H111" s="390" t="s">
        <v>6698</v>
      </c>
      <c r="I111" s="697" t="s">
        <v>1463</v>
      </c>
      <c r="J111" s="706">
        <f>J21</f>
        <v>0</v>
      </c>
    </row>
    <row r="112" spans="1:10" x14ac:dyDescent="0.2">
      <c r="A112" s="388" t="s">
        <v>1129</v>
      </c>
      <c r="B112" s="388" t="s">
        <v>5387</v>
      </c>
      <c r="C112" s="388" t="s">
        <v>6750</v>
      </c>
      <c r="E112" s="389">
        <v>85000</v>
      </c>
      <c r="G112" s="389" t="s">
        <v>6697</v>
      </c>
      <c r="H112" s="390" t="s">
        <v>6698</v>
      </c>
      <c r="I112" s="697" t="s">
        <v>1253</v>
      </c>
      <c r="J112" s="698">
        <v>0</v>
      </c>
    </row>
    <row r="113" spans="1:12" x14ac:dyDescent="0.2">
      <c r="A113" s="388" t="s">
        <v>1129</v>
      </c>
      <c r="B113" s="388" t="s">
        <v>5387</v>
      </c>
      <c r="C113" s="388" t="s">
        <v>6751</v>
      </c>
      <c r="E113" s="389">
        <v>35416.67</v>
      </c>
      <c r="G113" s="389" t="s">
        <v>6663</v>
      </c>
      <c r="H113" s="390" t="s">
        <v>6700</v>
      </c>
      <c r="I113" s="699" t="s">
        <v>1134</v>
      </c>
      <c r="J113" s="707">
        <f>SUM(J110:J112)</f>
        <v>0</v>
      </c>
    </row>
    <row r="114" spans="1:12" x14ac:dyDescent="0.2">
      <c r="A114" s="388" t="s">
        <v>1129</v>
      </c>
      <c r="B114" s="388" t="s">
        <v>5387</v>
      </c>
      <c r="C114" s="388" t="s">
        <v>6751</v>
      </c>
      <c r="E114" s="389">
        <v>85000</v>
      </c>
      <c r="G114" s="389" t="s">
        <v>6663</v>
      </c>
      <c r="H114" s="390" t="s">
        <v>6700</v>
      </c>
      <c r="I114" s="700" t="s">
        <v>1254</v>
      </c>
      <c r="J114" s="701">
        <f>J90+J83</f>
        <v>1625200.02</v>
      </c>
    </row>
    <row r="115" spans="1:12" x14ac:dyDescent="0.2">
      <c r="A115" s="88" t="s">
        <v>306</v>
      </c>
      <c r="B115" s="88" t="s">
        <v>5361</v>
      </c>
      <c r="C115" s="88" t="s">
        <v>308</v>
      </c>
      <c r="D115" s="89">
        <v>1039597.23</v>
      </c>
      <c r="E115" s="89">
        <f>SUM(E89:E114)</f>
        <v>1445000.02</v>
      </c>
      <c r="F115" s="89">
        <v>1445000</v>
      </c>
      <c r="G115" s="89">
        <v>1039597.25</v>
      </c>
      <c r="H115" s="90" t="s">
        <v>5973</v>
      </c>
      <c r="I115" s="702" t="s">
        <v>1459</v>
      </c>
      <c r="J115" s="703">
        <f>J91+J84</f>
        <v>1625200</v>
      </c>
      <c r="K115" s="91"/>
      <c r="L115" s="91"/>
    </row>
    <row r="116" spans="1:12" x14ac:dyDescent="0.2">
      <c r="A116" s="88" t="s">
        <v>306</v>
      </c>
      <c r="B116" s="88" t="s">
        <v>343</v>
      </c>
      <c r="C116" s="88" t="s">
        <v>308</v>
      </c>
      <c r="D116" s="89">
        <v>45968136.939999998</v>
      </c>
      <c r="E116" s="89">
        <v>1815200.02</v>
      </c>
      <c r="F116" s="89">
        <v>3115615.85</v>
      </c>
      <c r="G116" s="89">
        <v>44667721.109999999</v>
      </c>
      <c r="H116" s="90" t="s">
        <v>344</v>
      </c>
      <c r="I116" s="770" t="s">
        <v>1464</v>
      </c>
      <c r="J116" s="771">
        <f>J50+J35</f>
        <v>1108015.8500000001</v>
      </c>
      <c r="K116" s="91"/>
      <c r="L116" s="91"/>
    </row>
    <row r="117" spans="1:12" ht="13.5" thickBot="1" x14ac:dyDescent="0.25">
      <c r="A117" s="88" t="s">
        <v>1007</v>
      </c>
      <c r="B117" s="88" t="s">
        <v>343</v>
      </c>
      <c r="C117" s="88" t="s">
        <v>308</v>
      </c>
      <c r="D117" s="89">
        <v>45968136.939999998</v>
      </c>
      <c r="E117" s="89">
        <v>1815200.02</v>
      </c>
      <c r="F117" s="89">
        <v>3115615.85</v>
      </c>
      <c r="G117" s="89">
        <v>44667721.109999999</v>
      </c>
      <c r="H117" s="90" t="s">
        <v>101</v>
      </c>
      <c r="I117" s="772" t="s">
        <v>4831</v>
      </c>
      <c r="J117" s="773">
        <f>J92+J85+J51+J36</f>
        <v>0</v>
      </c>
      <c r="K117" s="91"/>
      <c r="L117" s="91"/>
    </row>
    <row r="118" spans="1:12" x14ac:dyDescent="0.2">
      <c r="A118" s="88" t="s">
        <v>343</v>
      </c>
      <c r="B118" s="88" t="s">
        <v>343</v>
      </c>
      <c r="C118" s="88" t="s">
        <v>308</v>
      </c>
      <c r="D118" s="89">
        <v>45968136.939999998</v>
      </c>
      <c r="E118" s="89">
        <v>1815200.02</v>
      </c>
      <c r="F118" s="89">
        <v>3115615.85</v>
      </c>
      <c r="G118" s="89">
        <v>44667721.109999999</v>
      </c>
      <c r="H118" s="90" t="s">
        <v>1107</v>
      </c>
      <c r="I118" s="91"/>
      <c r="J118" s="91"/>
      <c r="K118" s="91"/>
      <c r="L118" s="91"/>
    </row>
  </sheetData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186D0-64E6-474E-9042-68891F46AF30}">
  <dimension ref="A1:L84"/>
  <sheetViews>
    <sheetView topLeftCell="A63" workbookViewId="0">
      <selection activeCell="I75" sqref="I75:J84"/>
    </sheetView>
  </sheetViews>
  <sheetFormatPr defaultColWidth="8.85546875" defaultRowHeight="12.75" x14ac:dyDescent="0.2"/>
  <cols>
    <col min="1" max="1" width="4" style="1195" bestFit="1" customWidth="1"/>
    <col min="2" max="2" width="4.140625" style="1195" bestFit="1" customWidth="1"/>
    <col min="3" max="3" width="7.140625" style="1195" bestFit="1" customWidth="1"/>
    <col min="4" max="4" width="12.7109375" style="1195" bestFit="1" customWidth="1"/>
    <col min="5" max="5" width="10.28515625" style="1195" bestFit="1" customWidth="1"/>
    <col min="6" max="7" width="12.7109375" style="1195" bestFit="1" customWidth="1"/>
    <col min="8" max="8" width="46.5703125" style="1195" bestFit="1" customWidth="1"/>
    <col min="9" max="9" width="19.7109375" style="1195" bestFit="1" customWidth="1"/>
    <col min="10" max="10" width="12.7109375" style="1195" bestFit="1" customWidth="1"/>
    <col min="11" max="11" width="8.85546875" style="1195"/>
    <col min="12" max="12" width="11.28515625" style="1195" bestFit="1" customWidth="1"/>
    <col min="13" max="16384" width="8.85546875" style="1195"/>
  </cols>
  <sheetData>
    <row r="1" spans="1:12" x14ac:dyDescent="0.2">
      <c r="A1" s="1181" t="s">
        <v>300</v>
      </c>
      <c r="B1" s="1181" t="s">
        <v>301</v>
      </c>
      <c r="C1" s="1181" t="s">
        <v>992</v>
      </c>
      <c r="D1" s="1182" t="s">
        <v>302</v>
      </c>
      <c r="E1" s="1182" t="s">
        <v>303</v>
      </c>
      <c r="F1" s="1182" t="s">
        <v>304</v>
      </c>
      <c r="G1" s="1182" t="s">
        <v>305</v>
      </c>
      <c r="H1" s="1183" t="s">
        <v>5386</v>
      </c>
      <c r="I1" s="1184"/>
      <c r="J1" s="1184"/>
      <c r="K1" s="1184"/>
      <c r="L1" s="1184"/>
    </row>
    <row r="2" spans="1:12" x14ac:dyDescent="0.2">
      <c r="I2" s="527" t="s">
        <v>410</v>
      </c>
      <c r="J2" s="528">
        <f>F4</f>
        <v>28900000</v>
      </c>
    </row>
    <row r="3" spans="1:12" x14ac:dyDescent="0.2">
      <c r="A3" s="1185" t="s">
        <v>1129</v>
      </c>
      <c r="B3" s="1185" t="s">
        <v>5387</v>
      </c>
      <c r="C3" s="1185" t="s">
        <v>9880</v>
      </c>
      <c r="F3" s="1186">
        <v>28900000</v>
      </c>
      <c r="G3" s="1186" t="s">
        <v>9881</v>
      </c>
      <c r="H3" s="1187" t="s">
        <v>9882</v>
      </c>
      <c r="I3" s="689" t="s">
        <v>1260</v>
      </c>
      <c r="J3" s="583">
        <v>0</v>
      </c>
    </row>
    <row r="4" spans="1:12" x14ac:dyDescent="0.2">
      <c r="A4" s="1181" t="s">
        <v>306</v>
      </c>
      <c r="B4" s="1181" t="s">
        <v>5969</v>
      </c>
      <c r="C4" s="1181" t="s">
        <v>308</v>
      </c>
      <c r="D4" s="1182">
        <v>28900000</v>
      </c>
      <c r="E4" s="1182"/>
      <c r="F4" s="1182">
        <v>28900000</v>
      </c>
      <c r="G4" s="1182"/>
      <c r="H4" s="1183" t="s">
        <v>5970</v>
      </c>
      <c r="I4" s="689" t="s">
        <v>1259</v>
      </c>
      <c r="J4" s="583">
        <v>0</v>
      </c>
      <c r="K4" s="1184"/>
      <c r="L4" s="1184"/>
    </row>
    <row r="5" spans="1:12" x14ac:dyDescent="0.2">
      <c r="I5" s="91"/>
      <c r="J5" s="91"/>
    </row>
    <row r="6" spans="1:12" x14ac:dyDescent="0.2">
      <c r="A6" s="1181" t="s">
        <v>306</v>
      </c>
      <c r="B6" s="1181" t="s">
        <v>7249</v>
      </c>
      <c r="C6" s="1181" t="s">
        <v>308</v>
      </c>
      <c r="D6" s="1182">
        <v>11300000</v>
      </c>
      <c r="E6" s="1182"/>
      <c r="F6" s="1182"/>
      <c r="G6" s="1182">
        <v>11300000</v>
      </c>
      <c r="H6" s="1183" t="s">
        <v>7250</v>
      </c>
      <c r="I6" s="1194"/>
      <c r="J6" s="1194"/>
      <c r="K6" s="1184"/>
      <c r="L6" s="1184"/>
    </row>
    <row r="7" spans="1:12" x14ac:dyDescent="0.2">
      <c r="I7" s="697" t="s">
        <v>1458</v>
      </c>
      <c r="J7" s="706">
        <v>0</v>
      </c>
    </row>
    <row r="8" spans="1:12" x14ac:dyDescent="0.2">
      <c r="A8" s="1185" t="s">
        <v>1129</v>
      </c>
      <c r="B8" s="1185" t="s">
        <v>5387</v>
      </c>
      <c r="C8" s="1185" t="s">
        <v>9883</v>
      </c>
      <c r="F8" s="1186">
        <v>22899.79</v>
      </c>
      <c r="G8" s="1186" t="s">
        <v>9884</v>
      </c>
      <c r="H8" s="1187" t="s">
        <v>9885</v>
      </c>
      <c r="I8" s="697" t="s">
        <v>1463</v>
      </c>
      <c r="J8" s="706">
        <f>E31</f>
        <v>0</v>
      </c>
    </row>
    <row r="9" spans="1:12" x14ac:dyDescent="0.2">
      <c r="A9" s="1185" t="s">
        <v>1129</v>
      </c>
      <c r="B9" s="1185" t="s">
        <v>5387</v>
      </c>
      <c r="C9" s="1185" t="s">
        <v>9883</v>
      </c>
      <c r="F9" s="1186">
        <v>58276.02</v>
      </c>
      <c r="G9" s="1186" t="s">
        <v>9884</v>
      </c>
      <c r="H9" s="1187" t="s">
        <v>9885</v>
      </c>
      <c r="I9" s="697" t="s">
        <v>1253</v>
      </c>
      <c r="J9" s="698">
        <v>0</v>
      </c>
    </row>
    <row r="10" spans="1:12" x14ac:dyDescent="0.2">
      <c r="A10" s="1185" t="s">
        <v>1129</v>
      </c>
      <c r="B10" s="1185" t="s">
        <v>5387</v>
      </c>
      <c r="C10" s="1185" t="s">
        <v>9886</v>
      </c>
      <c r="F10" s="1186">
        <v>20683.68</v>
      </c>
      <c r="G10" s="1186" t="s">
        <v>9887</v>
      </c>
      <c r="H10" s="1187" t="s">
        <v>9888</v>
      </c>
      <c r="I10" s="1194"/>
      <c r="J10" s="1194"/>
    </row>
    <row r="11" spans="1:12" x14ac:dyDescent="0.2">
      <c r="A11" s="1185" t="s">
        <v>1129</v>
      </c>
      <c r="B11" s="1185" t="s">
        <v>5387</v>
      </c>
      <c r="C11" s="1185" t="s">
        <v>9886</v>
      </c>
      <c r="F11" s="1186">
        <v>52636.4</v>
      </c>
      <c r="G11" s="1186" t="s">
        <v>9887</v>
      </c>
      <c r="H11" s="1187" t="s">
        <v>9888</v>
      </c>
      <c r="I11" s="681" t="s">
        <v>1455</v>
      </c>
      <c r="J11" s="610">
        <v>0</v>
      </c>
    </row>
    <row r="12" spans="1:12" x14ac:dyDescent="0.2">
      <c r="A12" s="1185" t="s">
        <v>1129</v>
      </c>
      <c r="B12" s="1185" t="s">
        <v>5387</v>
      </c>
      <c r="C12" s="1185" t="s">
        <v>9889</v>
      </c>
      <c r="F12" s="1186">
        <v>22899.79</v>
      </c>
      <c r="G12" s="1186" t="s">
        <v>9890</v>
      </c>
      <c r="H12" s="1187" t="s">
        <v>9891</v>
      </c>
      <c r="I12" s="681" t="s">
        <v>1454</v>
      </c>
      <c r="J12" s="610">
        <f>F17</f>
        <v>264475.87</v>
      </c>
    </row>
    <row r="13" spans="1:12" x14ac:dyDescent="0.2">
      <c r="A13" s="1185" t="s">
        <v>1129</v>
      </c>
      <c r="B13" s="1185" t="s">
        <v>5387</v>
      </c>
      <c r="C13" s="1185" t="s">
        <v>9889</v>
      </c>
      <c r="F13" s="1186">
        <v>58276.02</v>
      </c>
      <c r="G13" s="1186" t="s">
        <v>9890</v>
      </c>
      <c r="H13" s="1187" t="s">
        <v>9891</v>
      </c>
      <c r="I13" s="527" t="s">
        <v>410</v>
      </c>
      <c r="J13" s="528">
        <v>0</v>
      </c>
    </row>
    <row r="14" spans="1:12" x14ac:dyDescent="0.2">
      <c r="A14" s="1185" t="s">
        <v>1129</v>
      </c>
      <c r="B14" s="1185" t="s">
        <v>5387</v>
      </c>
      <c r="C14" s="1185" t="s">
        <v>9892</v>
      </c>
      <c r="F14" s="1186">
        <v>8125.73</v>
      </c>
      <c r="G14" s="1186" t="s">
        <v>9893</v>
      </c>
      <c r="H14" s="1187" t="s">
        <v>9894</v>
      </c>
      <c r="I14" s="1195" t="s">
        <v>5390</v>
      </c>
      <c r="J14" s="1195" t="s">
        <v>1135</v>
      </c>
    </row>
    <row r="15" spans="1:12" x14ac:dyDescent="0.2">
      <c r="A15" s="1185" t="s">
        <v>1129</v>
      </c>
      <c r="B15" s="1185" t="s">
        <v>5387</v>
      </c>
      <c r="C15" s="1185" t="s">
        <v>9892</v>
      </c>
      <c r="F15" s="1186">
        <v>20678.59</v>
      </c>
      <c r="G15" s="1186" t="s">
        <v>9893</v>
      </c>
      <c r="H15" s="1187" t="s">
        <v>9894</v>
      </c>
      <c r="I15" s="1195" t="s">
        <v>5390</v>
      </c>
      <c r="J15" s="1195" t="s">
        <v>1135</v>
      </c>
    </row>
    <row r="16" spans="1:12" x14ac:dyDescent="0.2">
      <c r="A16" s="1185" t="s">
        <v>1129</v>
      </c>
      <c r="B16" s="1185" t="s">
        <v>5387</v>
      </c>
      <c r="C16" s="1185" t="s">
        <v>9892</v>
      </c>
      <c r="F16" s="1186">
        <v>-0.15</v>
      </c>
      <c r="G16" s="1186" t="s">
        <v>9893</v>
      </c>
      <c r="H16" s="1187" t="s">
        <v>9895</v>
      </c>
      <c r="I16" s="1195" t="s">
        <v>5390</v>
      </c>
      <c r="J16" s="1195" t="s">
        <v>1135</v>
      </c>
    </row>
    <row r="17" spans="1:12" x14ac:dyDescent="0.2">
      <c r="A17" s="1181" t="s">
        <v>306</v>
      </c>
      <c r="B17" s="1181" t="s">
        <v>5971</v>
      </c>
      <c r="C17" s="1181" t="s">
        <v>308</v>
      </c>
      <c r="D17" s="1182">
        <v>264475.87</v>
      </c>
      <c r="E17" s="1182"/>
      <c r="F17" s="1182">
        <v>264475.87</v>
      </c>
      <c r="G17" s="1182"/>
      <c r="H17" s="1183" t="s">
        <v>5972</v>
      </c>
      <c r="I17" s="1184"/>
      <c r="J17" s="1184"/>
      <c r="K17" s="1184"/>
      <c r="L17" s="1184"/>
    </row>
    <row r="19" spans="1:12" x14ac:dyDescent="0.2">
      <c r="A19" s="1185" t="s">
        <v>1129</v>
      </c>
      <c r="B19" s="1185" t="s">
        <v>5387</v>
      </c>
      <c r="C19" s="1185" t="s">
        <v>9883</v>
      </c>
      <c r="F19" s="1186">
        <v>19163.2</v>
      </c>
      <c r="G19" s="1186" t="s">
        <v>9884</v>
      </c>
      <c r="H19" s="1187" t="s">
        <v>9896</v>
      </c>
      <c r="I19" s="681" t="s">
        <v>1455</v>
      </c>
      <c r="J19" s="610">
        <v>0</v>
      </c>
    </row>
    <row r="20" spans="1:12" x14ac:dyDescent="0.2">
      <c r="A20" s="1185" t="s">
        <v>1129</v>
      </c>
      <c r="B20" s="1185" t="s">
        <v>5387</v>
      </c>
      <c r="C20" s="1185" t="s">
        <v>9883</v>
      </c>
      <c r="F20" s="1186">
        <v>14375.58</v>
      </c>
      <c r="G20" s="1186" t="s">
        <v>9884</v>
      </c>
      <c r="H20" s="1187" t="s">
        <v>9896</v>
      </c>
      <c r="I20" s="681" t="s">
        <v>1454</v>
      </c>
      <c r="J20" s="610">
        <f>F43</f>
        <v>394892.12</v>
      </c>
    </row>
    <row r="21" spans="1:12" x14ac:dyDescent="0.2">
      <c r="A21" s="1185" t="s">
        <v>1129</v>
      </c>
      <c r="B21" s="1185" t="s">
        <v>5387</v>
      </c>
      <c r="C21" s="1185" t="s">
        <v>9886</v>
      </c>
      <c r="F21" s="1186">
        <v>17308.7</v>
      </c>
      <c r="G21" s="1186" t="s">
        <v>9887</v>
      </c>
      <c r="H21" s="1187" t="s">
        <v>9897</v>
      </c>
      <c r="I21" s="527" t="s">
        <v>410</v>
      </c>
      <c r="J21" s="528">
        <v>0</v>
      </c>
    </row>
    <row r="22" spans="1:12" x14ac:dyDescent="0.2">
      <c r="A22" s="1185" t="s">
        <v>1129</v>
      </c>
      <c r="B22" s="1185" t="s">
        <v>5387</v>
      </c>
      <c r="C22" s="1185" t="s">
        <v>9886</v>
      </c>
      <c r="F22" s="1186">
        <v>12984.4</v>
      </c>
      <c r="G22" s="1186" t="s">
        <v>9887</v>
      </c>
      <c r="H22" s="1187" t="s">
        <v>9897</v>
      </c>
      <c r="I22" s="1195" t="s">
        <v>5390</v>
      </c>
      <c r="J22" s="1195" t="s">
        <v>1135</v>
      </c>
    </row>
    <row r="23" spans="1:12" x14ac:dyDescent="0.2">
      <c r="A23" s="1185" t="s">
        <v>1129</v>
      </c>
      <c r="B23" s="1185" t="s">
        <v>5387</v>
      </c>
      <c r="C23" s="1185" t="s">
        <v>9889</v>
      </c>
      <c r="F23" s="1186">
        <v>19163.2</v>
      </c>
      <c r="G23" s="1186" t="s">
        <v>9890</v>
      </c>
      <c r="H23" s="1187" t="s">
        <v>9898</v>
      </c>
      <c r="I23" s="1195" t="s">
        <v>5390</v>
      </c>
      <c r="J23" s="1195" t="s">
        <v>1135</v>
      </c>
    </row>
    <row r="24" spans="1:12" x14ac:dyDescent="0.2">
      <c r="A24" s="1185" t="s">
        <v>1129</v>
      </c>
      <c r="B24" s="1185" t="s">
        <v>5387</v>
      </c>
      <c r="C24" s="1185" t="s">
        <v>9889</v>
      </c>
      <c r="F24" s="1186">
        <v>14375.58</v>
      </c>
      <c r="G24" s="1186" t="s">
        <v>9890</v>
      </c>
      <c r="H24" s="1187" t="s">
        <v>9898</v>
      </c>
      <c r="I24" s="1195" t="s">
        <v>5390</v>
      </c>
      <c r="J24" s="1195" t="s">
        <v>1135</v>
      </c>
    </row>
    <row r="25" spans="1:12" x14ac:dyDescent="0.2">
      <c r="A25" s="1185" t="s">
        <v>1129</v>
      </c>
      <c r="B25" s="1185" t="s">
        <v>5387</v>
      </c>
      <c r="C25" s="1185" t="s">
        <v>9892</v>
      </c>
      <c r="F25" s="1186">
        <v>18545.03</v>
      </c>
      <c r="G25" s="1186" t="s">
        <v>9893</v>
      </c>
      <c r="H25" s="1187" t="s">
        <v>9899</v>
      </c>
      <c r="I25" s="1195" t="s">
        <v>5390</v>
      </c>
      <c r="J25" s="1195" t="s">
        <v>1135</v>
      </c>
    </row>
    <row r="26" spans="1:12" x14ac:dyDescent="0.2">
      <c r="A26" s="1185" t="s">
        <v>1129</v>
      </c>
      <c r="B26" s="1185" t="s">
        <v>5387</v>
      </c>
      <c r="C26" s="1185" t="s">
        <v>9892</v>
      </c>
      <c r="F26" s="1186">
        <v>13911.86</v>
      </c>
      <c r="G26" s="1186" t="s">
        <v>9893</v>
      </c>
      <c r="H26" s="1187" t="s">
        <v>9899</v>
      </c>
      <c r="I26" s="1195" t="s">
        <v>5390</v>
      </c>
      <c r="J26" s="1195" t="s">
        <v>1135</v>
      </c>
    </row>
    <row r="27" spans="1:12" x14ac:dyDescent="0.2">
      <c r="A27" s="1185" t="s">
        <v>1129</v>
      </c>
      <c r="B27" s="1185" t="s">
        <v>5387</v>
      </c>
      <c r="C27" s="1185" t="s">
        <v>9900</v>
      </c>
      <c r="F27" s="1186">
        <v>19163.2</v>
      </c>
      <c r="G27" s="1186" t="s">
        <v>9901</v>
      </c>
      <c r="H27" s="1187" t="s">
        <v>9902</v>
      </c>
      <c r="I27" s="1195" t="s">
        <v>5390</v>
      </c>
      <c r="J27" s="1195" t="s">
        <v>1135</v>
      </c>
    </row>
    <row r="28" spans="1:12" x14ac:dyDescent="0.2">
      <c r="A28" s="1185" t="s">
        <v>1129</v>
      </c>
      <c r="B28" s="1185" t="s">
        <v>5387</v>
      </c>
      <c r="C28" s="1185" t="s">
        <v>9900</v>
      </c>
      <c r="F28" s="1186">
        <v>14375.58</v>
      </c>
      <c r="G28" s="1186" t="s">
        <v>9901</v>
      </c>
      <c r="H28" s="1187" t="s">
        <v>9902</v>
      </c>
      <c r="I28" s="1195" t="s">
        <v>5390</v>
      </c>
      <c r="J28" s="1195" t="s">
        <v>1135</v>
      </c>
    </row>
    <row r="29" spans="1:12" x14ac:dyDescent="0.2">
      <c r="A29" s="1185" t="s">
        <v>1129</v>
      </c>
      <c r="B29" s="1185" t="s">
        <v>5387</v>
      </c>
      <c r="C29" s="1185" t="s">
        <v>9903</v>
      </c>
      <c r="F29" s="1186">
        <v>18545.03</v>
      </c>
      <c r="G29" s="1186" t="s">
        <v>9904</v>
      </c>
      <c r="H29" s="1187" t="s">
        <v>9905</v>
      </c>
      <c r="I29" s="1195" t="s">
        <v>5390</v>
      </c>
      <c r="J29" s="1195" t="s">
        <v>1135</v>
      </c>
    </row>
    <row r="30" spans="1:12" x14ac:dyDescent="0.2">
      <c r="A30" s="1185" t="s">
        <v>1129</v>
      </c>
      <c r="B30" s="1185" t="s">
        <v>5387</v>
      </c>
      <c r="C30" s="1185" t="s">
        <v>9903</v>
      </c>
      <c r="F30" s="1186">
        <v>13911.86</v>
      </c>
      <c r="G30" s="1186" t="s">
        <v>9904</v>
      </c>
      <c r="H30" s="1187" t="s">
        <v>9905</v>
      </c>
      <c r="I30" s="1195" t="s">
        <v>5390</v>
      </c>
      <c r="J30" s="1195" t="s">
        <v>1135</v>
      </c>
    </row>
    <row r="31" spans="1:12" x14ac:dyDescent="0.2">
      <c r="A31" s="1185" t="s">
        <v>1129</v>
      </c>
      <c r="B31" s="1185" t="s">
        <v>5387</v>
      </c>
      <c r="C31" s="1185" t="s">
        <v>9906</v>
      </c>
      <c r="F31" s="1186">
        <v>19163.2</v>
      </c>
      <c r="G31" s="1186" t="s">
        <v>9907</v>
      </c>
      <c r="H31" s="1187" t="s">
        <v>9908</v>
      </c>
      <c r="I31" s="1195" t="s">
        <v>5390</v>
      </c>
      <c r="J31" s="1195" t="s">
        <v>1135</v>
      </c>
    </row>
    <row r="32" spans="1:12" x14ac:dyDescent="0.2">
      <c r="A32" s="1185" t="s">
        <v>1129</v>
      </c>
      <c r="B32" s="1185" t="s">
        <v>5387</v>
      </c>
      <c r="C32" s="1185" t="s">
        <v>9906</v>
      </c>
      <c r="F32" s="1186">
        <v>14375.58</v>
      </c>
      <c r="G32" s="1186" t="s">
        <v>9907</v>
      </c>
      <c r="H32" s="1187" t="s">
        <v>9908</v>
      </c>
      <c r="I32" s="1195" t="s">
        <v>5390</v>
      </c>
      <c r="J32" s="1195" t="s">
        <v>1135</v>
      </c>
    </row>
    <row r="33" spans="1:12" x14ac:dyDescent="0.2">
      <c r="A33" s="1185" t="s">
        <v>1129</v>
      </c>
      <c r="B33" s="1185" t="s">
        <v>5387</v>
      </c>
      <c r="C33" s="1185" t="s">
        <v>9909</v>
      </c>
      <c r="F33" s="1186">
        <v>19163.2</v>
      </c>
      <c r="G33" s="1186" t="s">
        <v>9910</v>
      </c>
      <c r="H33" s="1187" t="s">
        <v>9911</v>
      </c>
      <c r="I33" s="1195" t="s">
        <v>5390</v>
      </c>
      <c r="J33" s="1195" t="s">
        <v>1135</v>
      </c>
    </row>
    <row r="34" spans="1:12" x14ac:dyDescent="0.2">
      <c r="A34" s="1185" t="s">
        <v>1129</v>
      </c>
      <c r="B34" s="1185" t="s">
        <v>5387</v>
      </c>
      <c r="C34" s="1185" t="s">
        <v>9909</v>
      </c>
      <c r="F34" s="1186">
        <v>14375.58</v>
      </c>
      <c r="G34" s="1186" t="s">
        <v>9910</v>
      </c>
      <c r="H34" s="1187" t="s">
        <v>9911</v>
      </c>
      <c r="I34" s="1195" t="s">
        <v>5390</v>
      </c>
      <c r="J34" s="1195" t="s">
        <v>1135</v>
      </c>
    </row>
    <row r="35" spans="1:12" x14ac:dyDescent="0.2">
      <c r="A35" s="1185" t="s">
        <v>1129</v>
      </c>
      <c r="B35" s="1185" t="s">
        <v>5387</v>
      </c>
      <c r="C35" s="1185" t="s">
        <v>9912</v>
      </c>
      <c r="F35" s="1186">
        <v>18545.03</v>
      </c>
      <c r="G35" s="1186" t="s">
        <v>9913</v>
      </c>
      <c r="H35" s="1187" t="s">
        <v>9914</v>
      </c>
      <c r="I35" s="1195" t="s">
        <v>5390</v>
      </c>
      <c r="J35" s="1195" t="s">
        <v>1135</v>
      </c>
    </row>
    <row r="36" spans="1:12" x14ac:dyDescent="0.2">
      <c r="A36" s="1185" t="s">
        <v>1129</v>
      </c>
      <c r="B36" s="1185" t="s">
        <v>5387</v>
      </c>
      <c r="C36" s="1185" t="s">
        <v>9912</v>
      </c>
      <c r="F36" s="1186">
        <v>13911.86</v>
      </c>
      <c r="G36" s="1186" t="s">
        <v>9913</v>
      </c>
      <c r="H36" s="1187" t="s">
        <v>9914</v>
      </c>
      <c r="I36" s="1195" t="s">
        <v>5390</v>
      </c>
      <c r="J36" s="1195" t="s">
        <v>1135</v>
      </c>
    </row>
    <row r="37" spans="1:12" x14ac:dyDescent="0.2">
      <c r="A37" s="1185" t="s">
        <v>1129</v>
      </c>
      <c r="B37" s="1185" t="s">
        <v>5387</v>
      </c>
      <c r="C37" s="1185" t="s">
        <v>9915</v>
      </c>
      <c r="F37" s="1186">
        <v>19163.2</v>
      </c>
      <c r="G37" s="1186" t="s">
        <v>9916</v>
      </c>
      <c r="H37" s="1187" t="s">
        <v>9917</v>
      </c>
      <c r="I37" s="1195" t="s">
        <v>5390</v>
      </c>
      <c r="J37" s="1195" t="s">
        <v>1135</v>
      </c>
    </row>
    <row r="38" spans="1:12" x14ac:dyDescent="0.2">
      <c r="A38" s="1185" t="s">
        <v>1129</v>
      </c>
      <c r="B38" s="1185" t="s">
        <v>5387</v>
      </c>
      <c r="C38" s="1185" t="s">
        <v>9915</v>
      </c>
      <c r="F38" s="1186">
        <v>14375.58</v>
      </c>
      <c r="G38" s="1186" t="s">
        <v>9916</v>
      </c>
      <c r="H38" s="1187" t="s">
        <v>9917</v>
      </c>
      <c r="I38" s="1195" t="s">
        <v>5390</v>
      </c>
      <c r="J38" s="1195" t="s">
        <v>1135</v>
      </c>
    </row>
    <row r="39" spans="1:12" x14ac:dyDescent="0.2">
      <c r="A39" s="1185" t="s">
        <v>1129</v>
      </c>
      <c r="B39" s="1185" t="s">
        <v>5387</v>
      </c>
      <c r="C39" s="1185" t="s">
        <v>9918</v>
      </c>
      <c r="F39" s="1186">
        <v>18545.03</v>
      </c>
      <c r="G39" s="1186" t="s">
        <v>9919</v>
      </c>
      <c r="H39" s="1187" t="s">
        <v>9920</v>
      </c>
      <c r="I39" s="1195" t="s">
        <v>5390</v>
      </c>
      <c r="J39" s="1195" t="s">
        <v>1135</v>
      </c>
    </row>
    <row r="40" spans="1:12" x14ac:dyDescent="0.2">
      <c r="A40" s="1185" t="s">
        <v>1129</v>
      </c>
      <c r="B40" s="1185" t="s">
        <v>5387</v>
      </c>
      <c r="C40" s="1185" t="s">
        <v>9918</v>
      </c>
      <c r="F40" s="1186">
        <v>13911.86</v>
      </c>
      <c r="G40" s="1186" t="s">
        <v>9919</v>
      </c>
      <c r="H40" s="1187" t="s">
        <v>9920</v>
      </c>
      <c r="I40" s="1195" t="s">
        <v>5390</v>
      </c>
      <c r="J40" s="1195" t="s">
        <v>1135</v>
      </c>
    </row>
    <row r="41" spans="1:12" x14ac:dyDescent="0.2">
      <c r="A41" s="1185" t="s">
        <v>1129</v>
      </c>
      <c r="B41" s="1185" t="s">
        <v>5387</v>
      </c>
      <c r="C41" s="1185" t="s">
        <v>9921</v>
      </c>
      <c r="F41" s="1186">
        <v>19163.2</v>
      </c>
      <c r="G41" s="1186" t="s">
        <v>9922</v>
      </c>
      <c r="H41" s="1187" t="s">
        <v>9923</v>
      </c>
      <c r="I41" s="1195" t="s">
        <v>5390</v>
      </c>
      <c r="J41" s="1195" t="s">
        <v>1135</v>
      </c>
    </row>
    <row r="42" spans="1:12" x14ac:dyDescent="0.2">
      <c r="A42" s="1185" t="s">
        <v>1129</v>
      </c>
      <c r="B42" s="1185" t="s">
        <v>5387</v>
      </c>
      <c r="C42" s="1185" t="s">
        <v>9921</v>
      </c>
      <c r="F42" s="1186">
        <v>14375.58</v>
      </c>
      <c r="G42" s="1186" t="s">
        <v>9922</v>
      </c>
      <c r="H42" s="1187" t="s">
        <v>9923</v>
      </c>
      <c r="I42" s="1195" t="s">
        <v>5390</v>
      </c>
      <c r="J42" s="1195" t="s">
        <v>1135</v>
      </c>
    </row>
    <row r="43" spans="1:12" x14ac:dyDescent="0.2">
      <c r="A43" s="1181" t="s">
        <v>306</v>
      </c>
      <c r="B43" s="1181" t="s">
        <v>7251</v>
      </c>
      <c r="C43" s="1181" t="s">
        <v>308</v>
      </c>
      <c r="D43" s="1182">
        <v>1084059.99</v>
      </c>
      <c r="E43" s="1182"/>
      <c r="F43" s="1182">
        <v>394892.12</v>
      </c>
      <c r="G43" s="1182">
        <v>689167.87</v>
      </c>
      <c r="H43" s="1183" t="s">
        <v>7252</v>
      </c>
      <c r="I43" s="1184"/>
      <c r="J43" s="1184"/>
      <c r="K43" s="1184"/>
      <c r="L43" s="1184"/>
    </row>
    <row r="45" spans="1:12" x14ac:dyDescent="0.2">
      <c r="A45" s="1185" t="s">
        <v>1129</v>
      </c>
      <c r="B45" s="1185" t="s">
        <v>5387</v>
      </c>
      <c r="C45" s="1185" t="s">
        <v>9924</v>
      </c>
      <c r="E45" s="1186">
        <v>35416.67</v>
      </c>
      <c r="G45" s="1186" t="s">
        <v>9884</v>
      </c>
      <c r="H45" s="1187" t="s">
        <v>9925</v>
      </c>
      <c r="I45" s="683" t="s">
        <v>1254</v>
      </c>
      <c r="J45" s="684">
        <f>E53</f>
        <v>405402.75</v>
      </c>
    </row>
    <row r="46" spans="1:12" x14ac:dyDescent="0.2">
      <c r="A46" s="1185" t="s">
        <v>1129</v>
      </c>
      <c r="B46" s="1185" t="s">
        <v>5387</v>
      </c>
      <c r="C46" s="1185" t="s">
        <v>9924</v>
      </c>
      <c r="E46" s="1186">
        <v>85000</v>
      </c>
      <c r="G46" s="1186" t="s">
        <v>9884</v>
      </c>
      <c r="H46" s="1187" t="s">
        <v>9925</v>
      </c>
      <c r="I46" s="685" t="s">
        <v>1467</v>
      </c>
      <c r="J46" s="686">
        <f>F53</f>
        <v>1445000</v>
      </c>
    </row>
    <row r="47" spans="1:12" x14ac:dyDescent="0.2">
      <c r="A47" s="1185" t="s">
        <v>1129</v>
      </c>
      <c r="B47" s="1185" t="s">
        <v>5387</v>
      </c>
      <c r="C47" s="1185" t="s">
        <v>9926</v>
      </c>
      <c r="E47" s="1186">
        <v>33055.56</v>
      </c>
      <c r="G47" s="1186" t="s">
        <v>9887</v>
      </c>
      <c r="H47" s="1187" t="s">
        <v>9927</v>
      </c>
      <c r="I47" s="687" t="s">
        <v>410</v>
      </c>
      <c r="J47" s="688">
        <f>F55</f>
        <v>0</v>
      </c>
    </row>
    <row r="48" spans="1:12" x14ac:dyDescent="0.2">
      <c r="A48" s="1185" t="s">
        <v>1129</v>
      </c>
      <c r="B48" s="1185" t="s">
        <v>5387</v>
      </c>
      <c r="C48" s="1185" t="s">
        <v>9926</v>
      </c>
      <c r="E48" s="1186">
        <v>79333.33</v>
      </c>
      <c r="G48" s="1186" t="s">
        <v>9887</v>
      </c>
      <c r="H48" s="1187" t="s">
        <v>9927</v>
      </c>
      <c r="I48" s="1195" t="s">
        <v>5390</v>
      </c>
      <c r="J48" s="1195" t="s">
        <v>1135</v>
      </c>
    </row>
    <row r="49" spans="1:12" x14ac:dyDescent="0.2">
      <c r="A49" s="1185" t="s">
        <v>1129</v>
      </c>
      <c r="B49" s="1185" t="s">
        <v>5387</v>
      </c>
      <c r="C49" s="1185" t="s">
        <v>9928</v>
      </c>
      <c r="E49" s="1186">
        <v>37777.78</v>
      </c>
      <c r="G49" s="1186" t="s">
        <v>9890</v>
      </c>
      <c r="H49" s="1187" t="s">
        <v>9929</v>
      </c>
      <c r="I49" s="1195" t="s">
        <v>5390</v>
      </c>
      <c r="J49" s="1195" t="s">
        <v>1135</v>
      </c>
    </row>
    <row r="50" spans="1:12" x14ac:dyDescent="0.2">
      <c r="A50" s="1185" t="s">
        <v>1129</v>
      </c>
      <c r="B50" s="1185" t="s">
        <v>5387</v>
      </c>
      <c r="C50" s="1185" t="s">
        <v>9928</v>
      </c>
      <c r="E50" s="1186">
        <v>90666.66</v>
      </c>
      <c r="G50" s="1186" t="s">
        <v>9890</v>
      </c>
      <c r="H50" s="1187" t="s">
        <v>9929</v>
      </c>
      <c r="I50" s="1195" t="s">
        <v>5390</v>
      </c>
      <c r="J50" s="1195" t="s">
        <v>1135</v>
      </c>
    </row>
    <row r="51" spans="1:12" x14ac:dyDescent="0.2">
      <c r="A51" s="1185" t="s">
        <v>1129</v>
      </c>
      <c r="B51" s="1185" t="s">
        <v>5387</v>
      </c>
      <c r="C51" s="1185" t="s">
        <v>9880</v>
      </c>
      <c r="E51" s="1186">
        <v>44152.75</v>
      </c>
      <c r="G51" s="1186" t="s">
        <v>9881</v>
      </c>
      <c r="H51" s="1187" t="s">
        <v>9930</v>
      </c>
      <c r="I51" s="1195" t="s">
        <v>5390</v>
      </c>
      <c r="J51" s="1195" t="s">
        <v>1135</v>
      </c>
    </row>
    <row r="52" spans="1:12" x14ac:dyDescent="0.2">
      <c r="A52" s="1185" t="s">
        <v>1129</v>
      </c>
      <c r="B52" s="1185" t="s">
        <v>5387</v>
      </c>
      <c r="C52" s="1185" t="s">
        <v>9880</v>
      </c>
      <c r="F52" s="1186">
        <v>1445000</v>
      </c>
      <c r="G52" s="1186" t="s">
        <v>9881</v>
      </c>
      <c r="H52" s="1187" t="s">
        <v>9931</v>
      </c>
      <c r="I52" s="1195" t="s">
        <v>5390</v>
      </c>
      <c r="J52" s="1195" t="s">
        <v>1135</v>
      </c>
    </row>
    <row r="53" spans="1:12" x14ac:dyDescent="0.2">
      <c r="A53" s="1181" t="s">
        <v>306</v>
      </c>
      <c r="B53" s="1181" t="s">
        <v>5361</v>
      </c>
      <c r="C53" s="1181" t="s">
        <v>308</v>
      </c>
      <c r="D53" s="1182">
        <v>1039597.25</v>
      </c>
      <c r="E53" s="1182">
        <v>405402.75</v>
      </c>
      <c r="F53" s="1182">
        <v>1445000</v>
      </c>
      <c r="G53" s="1182"/>
      <c r="H53" s="1183" t="s">
        <v>5973</v>
      </c>
      <c r="I53" s="1184"/>
      <c r="J53" s="1184"/>
      <c r="K53" s="1184"/>
      <c r="L53" s="1184"/>
    </row>
    <row r="55" spans="1:12" x14ac:dyDescent="0.2">
      <c r="A55" s="1185" t="s">
        <v>1129</v>
      </c>
      <c r="B55" s="1185" t="s">
        <v>5387</v>
      </c>
      <c r="C55" s="1185" t="s">
        <v>9924</v>
      </c>
      <c r="E55" s="1186">
        <v>21495.83</v>
      </c>
      <c r="G55" s="1186" t="s">
        <v>9884</v>
      </c>
      <c r="H55" s="1187" t="s">
        <v>9925</v>
      </c>
      <c r="I55" s="683" t="s">
        <v>1254</v>
      </c>
      <c r="J55" s="684">
        <f>E81</f>
        <v>435050</v>
      </c>
    </row>
    <row r="56" spans="1:12" x14ac:dyDescent="0.2">
      <c r="A56" s="1185" t="s">
        <v>1129</v>
      </c>
      <c r="B56" s="1185" t="s">
        <v>5387</v>
      </c>
      <c r="C56" s="1185" t="s">
        <v>9924</v>
      </c>
      <c r="E56" s="1186">
        <v>14758.33</v>
      </c>
      <c r="G56" s="1186" t="s">
        <v>9884</v>
      </c>
      <c r="H56" s="1187" t="s">
        <v>9925</v>
      </c>
      <c r="I56" s="685" t="s">
        <v>1467</v>
      </c>
      <c r="J56" s="686">
        <f>F81</f>
        <v>435050</v>
      </c>
    </row>
    <row r="57" spans="1:12" x14ac:dyDescent="0.2">
      <c r="A57" s="1185" t="s">
        <v>1129</v>
      </c>
      <c r="B57" s="1185" t="s">
        <v>5387</v>
      </c>
      <c r="C57" s="1185" t="s">
        <v>9926</v>
      </c>
      <c r="E57" s="1186">
        <v>20062.78</v>
      </c>
      <c r="G57" s="1186" t="s">
        <v>9887</v>
      </c>
      <c r="H57" s="1187" t="s">
        <v>9927</v>
      </c>
      <c r="I57" s="687" t="s">
        <v>410</v>
      </c>
      <c r="J57" s="688">
        <f>F65</f>
        <v>0</v>
      </c>
    </row>
    <row r="58" spans="1:12" x14ac:dyDescent="0.2">
      <c r="A58" s="1185" t="s">
        <v>1129</v>
      </c>
      <c r="B58" s="1185" t="s">
        <v>5387</v>
      </c>
      <c r="C58" s="1185" t="s">
        <v>9926</v>
      </c>
      <c r="E58" s="1186">
        <v>13774.44</v>
      </c>
      <c r="G58" s="1186" t="s">
        <v>9887</v>
      </c>
      <c r="H58" s="1187" t="s">
        <v>9927</v>
      </c>
      <c r="I58" s="1195" t="s">
        <v>5390</v>
      </c>
      <c r="J58" s="1195" t="s">
        <v>1135</v>
      </c>
    </row>
    <row r="59" spans="1:12" x14ac:dyDescent="0.2">
      <c r="A59" s="1185" t="s">
        <v>1129</v>
      </c>
      <c r="B59" s="1185" t="s">
        <v>5387</v>
      </c>
      <c r="C59" s="1185" t="s">
        <v>9928</v>
      </c>
      <c r="E59" s="1186">
        <v>22928.89</v>
      </c>
      <c r="G59" s="1186" t="s">
        <v>9890</v>
      </c>
      <c r="H59" s="1187" t="s">
        <v>9929</v>
      </c>
      <c r="I59" s="1195" t="s">
        <v>5390</v>
      </c>
      <c r="J59" s="1195" t="s">
        <v>1135</v>
      </c>
    </row>
    <row r="60" spans="1:12" x14ac:dyDescent="0.2">
      <c r="A60" s="1185" t="s">
        <v>1129</v>
      </c>
      <c r="B60" s="1185" t="s">
        <v>5387</v>
      </c>
      <c r="C60" s="1185" t="s">
        <v>9928</v>
      </c>
      <c r="E60" s="1186">
        <v>15742.22</v>
      </c>
      <c r="G60" s="1186" t="s">
        <v>9890</v>
      </c>
      <c r="H60" s="1187" t="s">
        <v>9929</v>
      </c>
      <c r="I60" s="1195" t="s">
        <v>5390</v>
      </c>
      <c r="J60" s="1195" t="s">
        <v>1135</v>
      </c>
    </row>
    <row r="61" spans="1:12" x14ac:dyDescent="0.2">
      <c r="A61" s="1185" t="s">
        <v>1129</v>
      </c>
      <c r="B61" s="1185" t="s">
        <v>5387</v>
      </c>
      <c r="C61" s="1185" t="s">
        <v>9932</v>
      </c>
      <c r="E61" s="1186">
        <v>21495.83</v>
      </c>
      <c r="G61" s="1186" t="s">
        <v>9893</v>
      </c>
      <c r="H61" s="1187" t="s">
        <v>9930</v>
      </c>
      <c r="I61" s="1195" t="s">
        <v>5390</v>
      </c>
      <c r="J61" s="1195" t="s">
        <v>1135</v>
      </c>
    </row>
    <row r="62" spans="1:12" x14ac:dyDescent="0.2">
      <c r="A62" s="1185" t="s">
        <v>1129</v>
      </c>
      <c r="B62" s="1185" t="s">
        <v>5387</v>
      </c>
      <c r="C62" s="1185" t="s">
        <v>9932</v>
      </c>
      <c r="E62" s="1186">
        <v>14758.33</v>
      </c>
      <c r="G62" s="1186" t="s">
        <v>9893</v>
      </c>
      <c r="H62" s="1187" t="s">
        <v>9930</v>
      </c>
      <c r="I62" s="1195" t="s">
        <v>5390</v>
      </c>
      <c r="J62" s="1195" t="s">
        <v>1135</v>
      </c>
    </row>
    <row r="63" spans="1:12" x14ac:dyDescent="0.2">
      <c r="A63" s="1185" t="s">
        <v>1129</v>
      </c>
      <c r="B63" s="1185" t="s">
        <v>5387</v>
      </c>
      <c r="C63" s="1185" t="s">
        <v>9933</v>
      </c>
      <c r="E63" s="1186">
        <v>21495.83</v>
      </c>
      <c r="G63" s="1186" t="s">
        <v>9901</v>
      </c>
      <c r="H63" s="1187" t="s">
        <v>9934</v>
      </c>
      <c r="I63" s="1195" t="s">
        <v>5390</v>
      </c>
      <c r="J63" s="1195" t="s">
        <v>1135</v>
      </c>
    </row>
    <row r="64" spans="1:12" x14ac:dyDescent="0.2">
      <c r="A64" s="1185" t="s">
        <v>1129</v>
      </c>
      <c r="B64" s="1185" t="s">
        <v>5387</v>
      </c>
      <c r="C64" s="1185" t="s">
        <v>9933</v>
      </c>
      <c r="E64" s="1186">
        <v>14758.33</v>
      </c>
      <c r="G64" s="1186" t="s">
        <v>9901</v>
      </c>
      <c r="H64" s="1187" t="s">
        <v>9934</v>
      </c>
      <c r="I64" s="1195" t="s">
        <v>5390</v>
      </c>
      <c r="J64" s="1195" t="s">
        <v>1135</v>
      </c>
    </row>
    <row r="65" spans="1:10" x14ac:dyDescent="0.2">
      <c r="A65" s="1185" t="s">
        <v>1129</v>
      </c>
      <c r="B65" s="1185" t="s">
        <v>5387</v>
      </c>
      <c r="C65" s="1185" t="s">
        <v>9935</v>
      </c>
      <c r="E65" s="1186">
        <v>21495.83</v>
      </c>
      <c r="G65" s="1186" t="s">
        <v>9904</v>
      </c>
      <c r="H65" s="1187" t="s">
        <v>9936</v>
      </c>
      <c r="I65" s="1195" t="s">
        <v>5390</v>
      </c>
      <c r="J65" s="1195" t="s">
        <v>1135</v>
      </c>
    </row>
    <row r="66" spans="1:10" x14ac:dyDescent="0.2">
      <c r="A66" s="1185" t="s">
        <v>1129</v>
      </c>
      <c r="B66" s="1185" t="s">
        <v>5387</v>
      </c>
      <c r="C66" s="1185" t="s">
        <v>9935</v>
      </c>
      <c r="E66" s="1186">
        <v>14758.33</v>
      </c>
      <c r="G66" s="1186" t="s">
        <v>9904</v>
      </c>
      <c r="H66" s="1187" t="s">
        <v>9936</v>
      </c>
      <c r="I66" s="1195" t="s">
        <v>5390</v>
      </c>
      <c r="J66" s="1195" t="s">
        <v>1135</v>
      </c>
    </row>
    <row r="67" spans="1:10" x14ac:dyDescent="0.2">
      <c r="A67" s="1185" t="s">
        <v>1129</v>
      </c>
      <c r="B67" s="1185" t="s">
        <v>5387</v>
      </c>
      <c r="C67" s="1185" t="s">
        <v>9937</v>
      </c>
      <c r="E67" s="1186">
        <v>21495.83</v>
      </c>
      <c r="G67" s="1186" t="s">
        <v>9907</v>
      </c>
      <c r="H67" s="1187" t="s">
        <v>9938</v>
      </c>
      <c r="I67" s="1195" t="s">
        <v>5390</v>
      </c>
      <c r="J67" s="1195" t="s">
        <v>1135</v>
      </c>
    </row>
    <row r="68" spans="1:10" x14ac:dyDescent="0.2">
      <c r="A68" s="1185" t="s">
        <v>1129</v>
      </c>
      <c r="B68" s="1185" t="s">
        <v>5387</v>
      </c>
      <c r="C68" s="1185" t="s">
        <v>9937</v>
      </c>
      <c r="E68" s="1186">
        <v>14758.33</v>
      </c>
      <c r="G68" s="1186" t="s">
        <v>9907</v>
      </c>
      <c r="H68" s="1187" t="s">
        <v>9938</v>
      </c>
      <c r="I68" s="1195" t="s">
        <v>5390</v>
      </c>
      <c r="J68" s="1195" t="s">
        <v>1135</v>
      </c>
    </row>
    <row r="69" spans="1:10" x14ac:dyDescent="0.2">
      <c r="A69" s="1185" t="s">
        <v>1129</v>
      </c>
      <c r="B69" s="1185" t="s">
        <v>5387</v>
      </c>
      <c r="C69" s="1185" t="s">
        <v>9939</v>
      </c>
      <c r="E69" s="1186">
        <v>21495.83</v>
      </c>
      <c r="G69" s="1186" t="s">
        <v>9910</v>
      </c>
      <c r="H69" s="1187" t="s">
        <v>9940</v>
      </c>
      <c r="I69" s="1195" t="s">
        <v>5390</v>
      </c>
      <c r="J69" s="1195" t="s">
        <v>1135</v>
      </c>
    </row>
    <row r="70" spans="1:10" x14ac:dyDescent="0.2">
      <c r="A70" s="1185" t="s">
        <v>1129</v>
      </c>
      <c r="B70" s="1185" t="s">
        <v>5387</v>
      </c>
      <c r="C70" s="1185" t="s">
        <v>9939</v>
      </c>
      <c r="E70" s="1186">
        <v>14758.33</v>
      </c>
      <c r="G70" s="1186" t="s">
        <v>9910</v>
      </c>
      <c r="H70" s="1187" t="s">
        <v>9940</v>
      </c>
      <c r="I70" s="1195" t="s">
        <v>5390</v>
      </c>
      <c r="J70" s="1195" t="s">
        <v>1135</v>
      </c>
    </row>
    <row r="71" spans="1:10" x14ac:dyDescent="0.2">
      <c r="A71" s="1185" t="s">
        <v>1129</v>
      </c>
      <c r="B71" s="1185" t="s">
        <v>5387</v>
      </c>
      <c r="C71" s="1185" t="s">
        <v>9941</v>
      </c>
      <c r="E71" s="1186">
        <v>35045.760000000002</v>
      </c>
      <c r="G71" s="1186" t="s">
        <v>9913</v>
      </c>
      <c r="H71" s="1187" t="s">
        <v>9942</v>
      </c>
      <c r="I71" s="1195" t="s">
        <v>5390</v>
      </c>
      <c r="J71" s="1195" t="s">
        <v>1135</v>
      </c>
    </row>
    <row r="72" spans="1:10" x14ac:dyDescent="0.2">
      <c r="A72" s="1185" t="s">
        <v>1129</v>
      </c>
      <c r="B72" s="1185" t="s">
        <v>5387</v>
      </c>
      <c r="C72" s="1185" t="s">
        <v>9941</v>
      </c>
      <c r="F72" s="1186">
        <v>435050</v>
      </c>
      <c r="G72" s="1186" t="s">
        <v>9913</v>
      </c>
      <c r="H72" s="1187" t="s">
        <v>9943</v>
      </c>
      <c r="I72" s="1195" t="s">
        <v>5390</v>
      </c>
      <c r="J72" s="1195" t="s">
        <v>1135</v>
      </c>
    </row>
    <row r="73" spans="1:10" x14ac:dyDescent="0.2">
      <c r="A73" s="1185" t="s">
        <v>1129</v>
      </c>
      <c r="B73" s="1185" t="s">
        <v>5387</v>
      </c>
      <c r="C73" s="1185" t="s">
        <v>9944</v>
      </c>
      <c r="E73" s="1186">
        <v>716.53</v>
      </c>
      <c r="G73" s="1186" t="s">
        <v>9913</v>
      </c>
      <c r="H73" s="1187" t="s">
        <v>9942</v>
      </c>
      <c r="I73" s="1195" t="s">
        <v>5390</v>
      </c>
      <c r="J73" s="1195" t="s">
        <v>1135</v>
      </c>
    </row>
    <row r="74" spans="1:10" ht="13.5" thickBot="1" x14ac:dyDescent="0.25">
      <c r="A74" s="1185" t="s">
        <v>1129</v>
      </c>
      <c r="B74" s="1185" t="s">
        <v>5387</v>
      </c>
      <c r="C74" s="1185" t="s">
        <v>9944</v>
      </c>
      <c r="E74" s="1186">
        <v>491.94</v>
      </c>
      <c r="G74" s="1186" t="s">
        <v>9913</v>
      </c>
      <c r="H74" s="1187" t="s">
        <v>9942</v>
      </c>
      <c r="I74" s="1195" t="s">
        <v>5390</v>
      </c>
      <c r="J74" s="1195" t="s">
        <v>1135</v>
      </c>
    </row>
    <row r="75" spans="1:10" x14ac:dyDescent="0.2">
      <c r="A75" s="1185" t="s">
        <v>1129</v>
      </c>
      <c r="B75" s="1185" t="s">
        <v>5387</v>
      </c>
      <c r="C75" s="1185" t="s">
        <v>9945</v>
      </c>
      <c r="E75" s="1186">
        <v>21495.83</v>
      </c>
      <c r="G75" s="1186" t="s">
        <v>9916</v>
      </c>
      <c r="H75" s="1187" t="s">
        <v>9946</v>
      </c>
      <c r="I75" s="682" t="s">
        <v>1457</v>
      </c>
      <c r="J75" s="472" t="s">
        <v>1135</v>
      </c>
    </row>
    <row r="76" spans="1:10" x14ac:dyDescent="0.2">
      <c r="A76" s="1185" t="s">
        <v>1129</v>
      </c>
      <c r="B76" s="1185" t="s">
        <v>5387</v>
      </c>
      <c r="C76" s="1185" t="s">
        <v>9945</v>
      </c>
      <c r="E76" s="1186">
        <v>14758.33</v>
      </c>
      <c r="G76" s="1186" t="s">
        <v>9916</v>
      </c>
      <c r="H76" s="1187" t="s">
        <v>9946</v>
      </c>
      <c r="I76" s="697" t="s">
        <v>1458</v>
      </c>
      <c r="J76" s="706">
        <f>J7</f>
        <v>0</v>
      </c>
    </row>
    <row r="77" spans="1:10" x14ac:dyDescent="0.2">
      <c r="A77" s="1185" t="s">
        <v>1129</v>
      </c>
      <c r="B77" s="1185" t="s">
        <v>5387</v>
      </c>
      <c r="C77" s="1185" t="s">
        <v>9947</v>
      </c>
      <c r="E77" s="1186">
        <v>21495.83</v>
      </c>
      <c r="G77" s="1186" t="s">
        <v>9919</v>
      </c>
      <c r="H77" s="1187" t="s">
        <v>9948</v>
      </c>
      <c r="I77" s="697" t="s">
        <v>1463</v>
      </c>
      <c r="J77" s="706">
        <f>J8</f>
        <v>0</v>
      </c>
    </row>
    <row r="78" spans="1:10" x14ac:dyDescent="0.2">
      <c r="A78" s="1185" t="s">
        <v>1129</v>
      </c>
      <c r="B78" s="1185" t="s">
        <v>5387</v>
      </c>
      <c r="C78" s="1185" t="s">
        <v>9947</v>
      </c>
      <c r="E78" s="1186">
        <v>14758.33</v>
      </c>
      <c r="G78" s="1186" t="s">
        <v>9919</v>
      </c>
      <c r="H78" s="1187" t="s">
        <v>9948</v>
      </c>
      <c r="I78" s="697" t="s">
        <v>1253</v>
      </c>
      <c r="J78" s="698">
        <f>J9</f>
        <v>0</v>
      </c>
    </row>
    <row r="79" spans="1:10" x14ac:dyDescent="0.2">
      <c r="A79" s="1185" t="s">
        <v>1129</v>
      </c>
      <c r="B79" s="1185" t="s">
        <v>5387</v>
      </c>
      <c r="C79" s="1185" t="s">
        <v>9949</v>
      </c>
      <c r="E79" s="1186">
        <v>21495.83</v>
      </c>
      <c r="G79" s="1186" t="s">
        <v>9922</v>
      </c>
      <c r="H79" s="1187" t="s">
        <v>9950</v>
      </c>
      <c r="I79" s="699" t="s">
        <v>1134</v>
      </c>
      <c r="J79" s="707">
        <f>SUM(J76:J78)</f>
        <v>0</v>
      </c>
    </row>
    <row r="80" spans="1:10" x14ac:dyDescent="0.2">
      <c r="A80" s="1185" t="s">
        <v>1129</v>
      </c>
      <c r="B80" s="1185" t="s">
        <v>5387</v>
      </c>
      <c r="C80" s="1185" t="s">
        <v>9949</v>
      </c>
      <c r="E80" s="1186">
        <v>14758.33</v>
      </c>
      <c r="G80" s="1186" t="s">
        <v>9922</v>
      </c>
      <c r="H80" s="1187" t="s">
        <v>9950</v>
      </c>
      <c r="I80" s="700" t="s">
        <v>1254</v>
      </c>
      <c r="J80" s="701">
        <f>J45+J55</f>
        <v>840452.75</v>
      </c>
    </row>
    <row r="81" spans="1:12" x14ac:dyDescent="0.2">
      <c r="A81" s="1181" t="s">
        <v>306</v>
      </c>
      <c r="B81" s="1181" t="s">
        <v>7253</v>
      </c>
      <c r="C81" s="1181" t="s">
        <v>308</v>
      </c>
      <c r="D81" s="1182">
        <v>109970.95</v>
      </c>
      <c r="E81" s="1182">
        <v>435050</v>
      </c>
      <c r="F81" s="1182">
        <v>435050</v>
      </c>
      <c r="G81" s="1182">
        <v>109970.95</v>
      </c>
      <c r="H81" s="1183" t="s">
        <v>7254</v>
      </c>
      <c r="I81" s="702" t="s">
        <v>1459</v>
      </c>
      <c r="J81" s="703">
        <f>J46+J56</f>
        <v>1880050</v>
      </c>
      <c r="K81" s="1184"/>
      <c r="L81" s="1184"/>
    </row>
    <row r="82" spans="1:12" x14ac:dyDescent="0.2">
      <c r="A82" s="1181" t="s">
        <v>306</v>
      </c>
      <c r="B82" s="1181" t="s">
        <v>343</v>
      </c>
      <c r="C82" s="1181" t="s">
        <v>308</v>
      </c>
      <c r="D82" s="1182">
        <v>42698104.060000002</v>
      </c>
      <c r="E82" s="1182">
        <v>840452.75</v>
      </c>
      <c r="F82" s="1182">
        <v>31439417.989999998</v>
      </c>
      <c r="G82" s="1182">
        <v>12099138.82</v>
      </c>
      <c r="H82" s="1183" t="s">
        <v>344</v>
      </c>
      <c r="I82" s="770" t="s">
        <v>1464</v>
      </c>
      <c r="J82" s="771">
        <f>J12+J20</f>
        <v>659367.99</v>
      </c>
      <c r="K82" s="1184"/>
      <c r="L82" s="1184"/>
    </row>
    <row r="83" spans="1:12" ht="13.5" thickBot="1" x14ac:dyDescent="0.25">
      <c r="A83" s="1181" t="s">
        <v>1007</v>
      </c>
      <c r="B83" s="1181" t="s">
        <v>343</v>
      </c>
      <c r="C83" s="1181" t="s">
        <v>308</v>
      </c>
      <c r="D83" s="1182">
        <v>42698104.060000002</v>
      </c>
      <c r="E83" s="1182">
        <v>840452.75</v>
      </c>
      <c r="F83" s="1182">
        <v>31439417.989999998</v>
      </c>
      <c r="G83" s="1182">
        <v>12099138.82</v>
      </c>
      <c r="H83" s="1183" t="s">
        <v>7860</v>
      </c>
      <c r="I83" s="772" t="s">
        <v>4831</v>
      </c>
      <c r="J83" s="773">
        <f>J2</f>
        <v>28900000</v>
      </c>
      <c r="K83" s="1184"/>
      <c r="L83" s="1184"/>
    </row>
    <row r="84" spans="1:12" x14ac:dyDescent="0.2">
      <c r="A84" s="1181" t="s">
        <v>343</v>
      </c>
      <c r="B84" s="1181" t="s">
        <v>343</v>
      </c>
      <c r="C84" s="1181" t="s">
        <v>308</v>
      </c>
      <c r="D84" s="1182">
        <v>42698104.060000002</v>
      </c>
      <c r="E84" s="1182">
        <v>840452.75</v>
      </c>
      <c r="F84" s="1182">
        <v>31439417.989999998</v>
      </c>
      <c r="G84" s="1182">
        <v>12099138.82</v>
      </c>
      <c r="H84" s="1183" t="s">
        <v>1107</v>
      </c>
      <c r="I84" s="1184"/>
      <c r="J84" s="1184"/>
      <c r="K84" s="1184"/>
      <c r="L84" s="1184"/>
    </row>
  </sheetData>
  <pageMargins left="0.7" right="0.7" top="0.78740157499999996" bottom="0.78740157499999996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116"/>
  <sheetViews>
    <sheetView topLeftCell="A88" workbookViewId="0">
      <selection activeCell="I107" sqref="I107:J115"/>
    </sheetView>
  </sheetViews>
  <sheetFormatPr defaultRowHeight="12.75" x14ac:dyDescent="0.2"/>
  <cols>
    <col min="1" max="1" width="4" bestFit="1" customWidth="1"/>
    <col min="2" max="2" width="4.140625" bestFit="1" customWidth="1"/>
    <col min="3" max="3" width="7.140625" bestFit="1" customWidth="1"/>
    <col min="4" max="4" width="12.7109375" bestFit="1" customWidth="1"/>
    <col min="5" max="6" width="11.7109375" bestFit="1" customWidth="1"/>
    <col min="7" max="7" width="12.7109375" bestFit="1" customWidth="1"/>
    <col min="8" max="8" width="47.5703125" bestFit="1" customWidth="1"/>
    <col min="9" max="9" width="22.7109375" customWidth="1"/>
    <col min="10" max="10" width="14.42578125" customWidth="1"/>
    <col min="12" max="12" width="11.28515625" bestFit="1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2" spans="1:12" x14ac:dyDescent="0.2">
      <c r="I2" s="527" t="s">
        <v>410</v>
      </c>
      <c r="J2" s="528">
        <f>F3+F4</f>
        <v>0</v>
      </c>
    </row>
    <row r="3" spans="1:12" x14ac:dyDescent="0.2">
      <c r="A3" s="88" t="s">
        <v>306</v>
      </c>
      <c r="B3" s="88" t="s">
        <v>5969</v>
      </c>
      <c r="C3" s="88" t="s">
        <v>308</v>
      </c>
      <c r="D3" s="89">
        <v>28900000</v>
      </c>
      <c r="E3" s="89"/>
      <c r="F3" s="89"/>
      <c r="G3" s="89">
        <v>28900000</v>
      </c>
      <c r="H3" s="90" t="s">
        <v>5970</v>
      </c>
      <c r="I3" s="689" t="s">
        <v>1260</v>
      </c>
      <c r="J3" s="583">
        <v>0</v>
      </c>
      <c r="K3" s="91"/>
      <c r="L3" s="91"/>
    </row>
    <row r="4" spans="1:12" x14ac:dyDescent="0.2">
      <c r="I4" s="689" t="s">
        <v>1259</v>
      </c>
      <c r="J4" s="583">
        <v>0</v>
      </c>
    </row>
    <row r="5" spans="1:12" x14ac:dyDescent="0.2">
      <c r="A5" s="88" t="s">
        <v>306</v>
      </c>
      <c r="B5" s="88" t="s">
        <v>7249</v>
      </c>
      <c r="C5" s="88" t="s">
        <v>308</v>
      </c>
      <c r="D5" s="89">
        <v>11300000</v>
      </c>
      <c r="E5" s="89"/>
      <c r="F5" s="89"/>
      <c r="G5" s="89">
        <v>11300000</v>
      </c>
      <c r="H5" s="90" t="s">
        <v>7250</v>
      </c>
      <c r="I5" s="91"/>
      <c r="J5" s="91"/>
      <c r="K5" s="91"/>
      <c r="L5" s="91"/>
    </row>
    <row r="7" spans="1:12" x14ac:dyDescent="0.2">
      <c r="A7" s="388" t="s">
        <v>1129</v>
      </c>
      <c r="B7" s="388" t="s">
        <v>5387</v>
      </c>
      <c r="C7" s="388" t="s">
        <v>9223</v>
      </c>
      <c r="F7" s="389">
        <v>22899.79</v>
      </c>
      <c r="G7" s="389" t="s">
        <v>9224</v>
      </c>
      <c r="H7" s="390" t="s">
        <v>9225</v>
      </c>
      <c r="I7" s="697" t="s">
        <v>1458</v>
      </c>
      <c r="J7" s="706">
        <v>0</v>
      </c>
    </row>
    <row r="8" spans="1:12" x14ac:dyDescent="0.2">
      <c r="A8" s="388" t="s">
        <v>1129</v>
      </c>
      <c r="B8" s="388" t="s">
        <v>5387</v>
      </c>
      <c r="C8" s="388" t="s">
        <v>9223</v>
      </c>
      <c r="F8" s="389">
        <v>58276.02</v>
      </c>
      <c r="G8" s="389" t="s">
        <v>9224</v>
      </c>
      <c r="H8" s="390" t="s">
        <v>9225</v>
      </c>
      <c r="I8" s="697" t="s">
        <v>1463</v>
      </c>
      <c r="J8" s="706">
        <f>E31</f>
        <v>0</v>
      </c>
    </row>
    <row r="9" spans="1:12" x14ac:dyDescent="0.2">
      <c r="A9" s="388" t="s">
        <v>1129</v>
      </c>
      <c r="B9" s="388" t="s">
        <v>5387</v>
      </c>
      <c r="C9" s="388" t="s">
        <v>9226</v>
      </c>
      <c r="F9" s="389">
        <v>20683.68</v>
      </c>
      <c r="G9" s="389" t="s">
        <v>9227</v>
      </c>
      <c r="H9" s="390" t="s">
        <v>9228</v>
      </c>
      <c r="I9" s="697" t="s">
        <v>1253</v>
      </c>
      <c r="J9" s="698">
        <v>0</v>
      </c>
    </row>
    <row r="10" spans="1:12" x14ac:dyDescent="0.2">
      <c r="A10" s="388" t="s">
        <v>1129</v>
      </c>
      <c r="B10" s="388" t="s">
        <v>5387</v>
      </c>
      <c r="C10" s="388" t="s">
        <v>9226</v>
      </c>
      <c r="F10" s="389">
        <v>52636.4</v>
      </c>
      <c r="G10" s="389" t="s">
        <v>9227</v>
      </c>
      <c r="H10" s="390" t="s">
        <v>9228</v>
      </c>
    </row>
    <row r="11" spans="1:12" x14ac:dyDescent="0.2">
      <c r="A11" s="388" t="s">
        <v>1129</v>
      </c>
      <c r="B11" s="388" t="s">
        <v>5387</v>
      </c>
      <c r="C11" s="388" t="s">
        <v>9229</v>
      </c>
      <c r="F11" s="389">
        <v>22899.79</v>
      </c>
      <c r="G11" s="389" t="s">
        <v>9230</v>
      </c>
      <c r="H11" s="390" t="s">
        <v>9231</v>
      </c>
      <c r="I11" s="681" t="s">
        <v>1455</v>
      </c>
      <c r="J11" s="610">
        <v>0</v>
      </c>
    </row>
    <row r="12" spans="1:12" x14ac:dyDescent="0.2">
      <c r="A12" s="388" t="s">
        <v>1129</v>
      </c>
      <c r="B12" s="388" t="s">
        <v>5387</v>
      </c>
      <c r="C12" s="388" t="s">
        <v>9229</v>
      </c>
      <c r="F12" s="389">
        <v>58276.02</v>
      </c>
      <c r="G12" s="389" t="s">
        <v>9230</v>
      </c>
      <c r="H12" s="390" t="s">
        <v>9231</v>
      </c>
      <c r="I12" s="681" t="s">
        <v>1454</v>
      </c>
      <c r="J12" s="610">
        <f>F31</f>
        <v>955779.67</v>
      </c>
    </row>
    <row r="13" spans="1:12" x14ac:dyDescent="0.2">
      <c r="A13" s="388" t="s">
        <v>1129</v>
      </c>
      <c r="B13" s="388" t="s">
        <v>5387</v>
      </c>
      <c r="C13" s="388" t="s">
        <v>9232</v>
      </c>
      <c r="F13" s="389">
        <v>22161.09</v>
      </c>
      <c r="G13" s="389" t="s">
        <v>9233</v>
      </c>
      <c r="H13" s="390" t="s">
        <v>9234</v>
      </c>
      <c r="I13" s="527" t="s">
        <v>410</v>
      </c>
      <c r="J13" s="528">
        <v>0</v>
      </c>
    </row>
    <row r="14" spans="1:12" x14ac:dyDescent="0.2">
      <c r="A14" s="388" t="s">
        <v>1129</v>
      </c>
      <c r="B14" s="388" t="s">
        <v>5387</v>
      </c>
      <c r="C14" s="388" t="s">
        <v>9232</v>
      </c>
      <c r="F14" s="389">
        <v>56396.14</v>
      </c>
      <c r="G14" s="389" t="s">
        <v>9233</v>
      </c>
      <c r="H14" s="390" t="s">
        <v>9234</v>
      </c>
      <c r="I14" t="s">
        <v>5390</v>
      </c>
      <c r="J14" t="s">
        <v>1135</v>
      </c>
    </row>
    <row r="15" spans="1:12" x14ac:dyDescent="0.2">
      <c r="A15" s="388" t="s">
        <v>1129</v>
      </c>
      <c r="B15" s="388" t="s">
        <v>5387</v>
      </c>
      <c r="C15" s="388" t="s">
        <v>9235</v>
      </c>
      <c r="F15" s="389">
        <v>22899.79</v>
      </c>
      <c r="G15" s="389" t="s">
        <v>9236</v>
      </c>
      <c r="H15" s="390" t="s">
        <v>9237</v>
      </c>
      <c r="I15" t="s">
        <v>5390</v>
      </c>
      <c r="J15" t="s">
        <v>1135</v>
      </c>
    </row>
    <row r="16" spans="1:12" x14ac:dyDescent="0.2">
      <c r="A16" s="388" t="s">
        <v>1129</v>
      </c>
      <c r="B16" s="388" t="s">
        <v>5387</v>
      </c>
      <c r="C16" s="388" t="s">
        <v>9235</v>
      </c>
      <c r="F16" s="389">
        <v>58276.02</v>
      </c>
      <c r="G16" s="389" t="s">
        <v>9236</v>
      </c>
      <c r="H16" s="390" t="s">
        <v>9237</v>
      </c>
      <c r="I16" t="s">
        <v>5390</v>
      </c>
      <c r="J16" t="s">
        <v>1135</v>
      </c>
    </row>
    <row r="17" spans="1:12" x14ac:dyDescent="0.2">
      <c r="A17" s="388" t="s">
        <v>1129</v>
      </c>
      <c r="B17" s="388" t="s">
        <v>5387</v>
      </c>
      <c r="C17" s="388" t="s">
        <v>9238</v>
      </c>
      <c r="F17" s="389">
        <v>22161.09</v>
      </c>
      <c r="G17" s="389" t="s">
        <v>9239</v>
      </c>
      <c r="H17" s="390" t="s">
        <v>9240</v>
      </c>
      <c r="I17" t="s">
        <v>5390</v>
      </c>
      <c r="J17" t="s">
        <v>1135</v>
      </c>
    </row>
    <row r="18" spans="1:12" x14ac:dyDescent="0.2">
      <c r="A18" s="388" t="s">
        <v>1129</v>
      </c>
      <c r="B18" s="388" t="s">
        <v>5387</v>
      </c>
      <c r="C18" s="388" t="s">
        <v>9238</v>
      </c>
      <c r="F18" s="389">
        <v>56396.14</v>
      </c>
      <c r="G18" s="389" t="s">
        <v>9239</v>
      </c>
      <c r="H18" s="390" t="s">
        <v>9240</v>
      </c>
      <c r="I18" t="s">
        <v>5390</v>
      </c>
      <c r="J18" t="s">
        <v>1135</v>
      </c>
    </row>
    <row r="19" spans="1:12" x14ac:dyDescent="0.2">
      <c r="A19" s="388" t="s">
        <v>1129</v>
      </c>
      <c r="B19" s="388" t="s">
        <v>5387</v>
      </c>
      <c r="C19" s="388" t="s">
        <v>9241</v>
      </c>
      <c r="F19" s="389">
        <v>22899.79</v>
      </c>
      <c r="G19" s="389" t="s">
        <v>9242</v>
      </c>
      <c r="H19" s="390" t="s">
        <v>9243</v>
      </c>
      <c r="I19" t="s">
        <v>5390</v>
      </c>
      <c r="J19" t="s">
        <v>1135</v>
      </c>
    </row>
    <row r="20" spans="1:12" x14ac:dyDescent="0.2">
      <c r="A20" s="388" t="s">
        <v>1129</v>
      </c>
      <c r="B20" s="388" t="s">
        <v>5387</v>
      </c>
      <c r="C20" s="388" t="s">
        <v>9241</v>
      </c>
      <c r="F20" s="389">
        <v>58276.02</v>
      </c>
      <c r="G20" s="389" t="s">
        <v>9242</v>
      </c>
      <c r="H20" s="390" t="s">
        <v>9243</v>
      </c>
      <c r="I20" t="s">
        <v>5390</v>
      </c>
      <c r="J20" t="s">
        <v>1135</v>
      </c>
    </row>
    <row r="21" spans="1:12" x14ac:dyDescent="0.2">
      <c r="A21" s="388" t="s">
        <v>1129</v>
      </c>
      <c r="B21" s="388" t="s">
        <v>5387</v>
      </c>
      <c r="C21" s="388" t="s">
        <v>9244</v>
      </c>
      <c r="F21" s="389">
        <v>22899.79</v>
      </c>
      <c r="G21" s="389" t="s">
        <v>9245</v>
      </c>
      <c r="H21" s="390" t="s">
        <v>9246</v>
      </c>
      <c r="I21" t="s">
        <v>5390</v>
      </c>
      <c r="J21" t="s">
        <v>1135</v>
      </c>
    </row>
    <row r="22" spans="1:12" x14ac:dyDescent="0.2">
      <c r="A22" s="388" t="s">
        <v>1129</v>
      </c>
      <c r="B22" s="388" t="s">
        <v>5387</v>
      </c>
      <c r="C22" s="388" t="s">
        <v>9244</v>
      </c>
      <c r="F22" s="389">
        <v>58276.02</v>
      </c>
      <c r="G22" s="389" t="s">
        <v>9245</v>
      </c>
      <c r="H22" s="390" t="s">
        <v>9246</v>
      </c>
      <c r="I22" t="s">
        <v>5390</v>
      </c>
      <c r="J22" t="s">
        <v>1135</v>
      </c>
    </row>
    <row r="23" spans="1:12" x14ac:dyDescent="0.2">
      <c r="A23" s="388" t="s">
        <v>1129</v>
      </c>
      <c r="B23" s="388" t="s">
        <v>5387</v>
      </c>
      <c r="C23" s="388" t="s">
        <v>9247</v>
      </c>
      <c r="F23" s="389">
        <v>22161.09</v>
      </c>
      <c r="G23" s="389" t="s">
        <v>9248</v>
      </c>
      <c r="H23" s="390" t="s">
        <v>9249</v>
      </c>
      <c r="I23" t="s">
        <v>5390</v>
      </c>
      <c r="J23" t="s">
        <v>1135</v>
      </c>
    </row>
    <row r="24" spans="1:12" x14ac:dyDescent="0.2">
      <c r="A24" s="388" t="s">
        <v>1129</v>
      </c>
      <c r="B24" s="388" t="s">
        <v>5387</v>
      </c>
      <c r="C24" s="388" t="s">
        <v>9247</v>
      </c>
      <c r="F24" s="389">
        <v>56396.14</v>
      </c>
      <c r="G24" s="389" t="s">
        <v>9248</v>
      </c>
      <c r="H24" s="390" t="s">
        <v>9249</v>
      </c>
      <c r="I24" t="s">
        <v>5390</v>
      </c>
      <c r="J24" t="s">
        <v>1135</v>
      </c>
    </row>
    <row r="25" spans="1:12" x14ac:dyDescent="0.2">
      <c r="A25" s="388" t="s">
        <v>1129</v>
      </c>
      <c r="B25" s="388" t="s">
        <v>5387</v>
      </c>
      <c r="C25" s="388" t="s">
        <v>9250</v>
      </c>
      <c r="F25" s="389">
        <v>22899.79</v>
      </c>
      <c r="G25" s="389" t="s">
        <v>9251</v>
      </c>
      <c r="H25" s="390" t="s">
        <v>9252</v>
      </c>
      <c r="I25" t="s">
        <v>5390</v>
      </c>
      <c r="J25" t="s">
        <v>1135</v>
      </c>
    </row>
    <row r="26" spans="1:12" x14ac:dyDescent="0.2">
      <c r="A26" s="388" t="s">
        <v>1129</v>
      </c>
      <c r="B26" s="388" t="s">
        <v>5387</v>
      </c>
      <c r="C26" s="388" t="s">
        <v>9250</v>
      </c>
      <c r="F26" s="389">
        <v>58276.02</v>
      </c>
      <c r="G26" s="389" t="s">
        <v>9251</v>
      </c>
      <c r="H26" s="390" t="s">
        <v>9252</v>
      </c>
      <c r="I26" t="s">
        <v>5390</v>
      </c>
      <c r="J26" t="s">
        <v>1135</v>
      </c>
    </row>
    <row r="27" spans="1:12" x14ac:dyDescent="0.2">
      <c r="A27" s="388" t="s">
        <v>1129</v>
      </c>
      <c r="B27" s="388" t="s">
        <v>5387</v>
      </c>
      <c r="C27" s="388" t="s">
        <v>9253</v>
      </c>
      <c r="F27" s="389">
        <v>22161.09</v>
      </c>
      <c r="G27" s="389" t="s">
        <v>9254</v>
      </c>
      <c r="H27" s="390" t="s">
        <v>9255</v>
      </c>
      <c r="I27" t="s">
        <v>5390</v>
      </c>
      <c r="J27" t="s">
        <v>1135</v>
      </c>
    </row>
    <row r="28" spans="1:12" x14ac:dyDescent="0.2">
      <c r="A28" s="388" t="s">
        <v>1129</v>
      </c>
      <c r="B28" s="388" t="s">
        <v>5387</v>
      </c>
      <c r="C28" s="388" t="s">
        <v>9253</v>
      </c>
      <c r="F28" s="389">
        <v>56396.14</v>
      </c>
      <c r="G28" s="389" t="s">
        <v>9254</v>
      </c>
      <c r="H28" s="390" t="s">
        <v>9255</v>
      </c>
      <c r="I28" t="s">
        <v>5390</v>
      </c>
      <c r="J28" t="s">
        <v>1135</v>
      </c>
    </row>
    <row r="29" spans="1:12" x14ac:dyDescent="0.2">
      <c r="A29" s="388" t="s">
        <v>1129</v>
      </c>
      <c r="B29" s="388" t="s">
        <v>5387</v>
      </c>
      <c r="C29" s="388" t="s">
        <v>9256</v>
      </c>
      <c r="F29" s="389">
        <v>22899.79</v>
      </c>
      <c r="G29" s="389" t="s">
        <v>9257</v>
      </c>
      <c r="H29" s="390" t="s">
        <v>9258</v>
      </c>
      <c r="I29" t="s">
        <v>5390</v>
      </c>
      <c r="J29" t="s">
        <v>1135</v>
      </c>
    </row>
    <row r="30" spans="1:12" x14ac:dyDescent="0.2">
      <c r="A30" s="388" t="s">
        <v>1129</v>
      </c>
      <c r="B30" s="388" t="s">
        <v>5387</v>
      </c>
      <c r="C30" s="388" t="s">
        <v>9256</v>
      </c>
      <c r="F30" s="389">
        <v>58276.02</v>
      </c>
      <c r="G30" s="389" t="s">
        <v>9257</v>
      </c>
      <c r="H30" s="390" t="s">
        <v>9258</v>
      </c>
      <c r="I30" t="s">
        <v>5390</v>
      </c>
      <c r="J30" t="s">
        <v>1135</v>
      </c>
    </row>
    <row r="31" spans="1:12" x14ac:dyDescent="0.2">
      <c r="A31" s="88" t="s">
        <v>306</v>
      </c>
      <c r="B31" s="88" t="s">
        <v>5971</v>
      </c>
      <c r="C31" s="88" t="s">
        <v>308</v>
      </c>
      <c r="D31" s="89">
        <v>1220255.54</v>
      </c>
      <c r="E31" s="89"/>
      <c r="F31" s="89">
        <v>955779.67</v>
      </c>
      <c r="G31" s="89">
        <v>264475.87</v>
      </c>
      <c r="H31" s="90" t="s">
        <v>5972</v>
      </c>
      <c r="I31" s="91"/>
      <c r="J31" s="91"/>
      <c r="K31" s="91"/>
      <c r="L31" s="91"/>
    </row>
    <row r="33" spans="1:10" x14ac:dyDescent="0.2">
      <c r="A33" s="388" t="s">
        <v>1129</v>
      </c>
      <c r="B33" s="388" t="s">
        <v>5387</v>
      </c>
      <c r="C33" s="388" t="s">
        <v>9223</v>
      </c>
      <c r="F33" s="389">
        <v>19163.2</v>
      </c>
      <c r="G33" s="389" t="s">
        <v>9224</v>
      </c>
      <c r="H33" s="390" t="s">
        <v>9259</v>
      </c>
      <c r="I33" s="681" t="s">
        <v>1455</v>
      </c>
      <c r="J33" s="610">
        <f>E57</f>
        <v>0</v>
      </c>
    </row>
    <row r="34" spans="1:10" x14ac:dyDescent="0.2">
      <c r="A34" s="388" t="s">
        <v>1129</v>
      </c>
      <c r="B34" s="388" t="s">
        <v>5387</v>
      </c>
      <c r="C34" s="388" t="s">
        <v>9223</v>
      </c>
      <c r="F34" s="389">
        <v>14375.58</v>
      </c>
      <c r="G34" s="389" t="s">
        <v>9224</v>
      </c>
      <c r="H34" s="390" t="s">
        <v>9259</v>
      </c>
      <c r="I34" s="681" t="s">
        <v>1454</v>
      </c>
      <c r="J34" s="610">
        <f>F57</f>
        <v>394892.12</v>
      </c>
    </row>
    <row r="35" spans="1:10" x14ac:dyDescent="0.2">
      <c r="A35" s="388" t="s">
        <v>1129</v>
      </c>
      <c r="B35" s="388" t="s">
        <v>5387</v>
      </c>
      <c r="C35" s="388" t="s">
        <v>9226</v>
      </c>
      <c r="F35" s="389">
        <v>17308.7</v>
      </c>
      <c r="G35" s="389" t="s">
        <v>9227</v>
      </c>
      <c r="H35" s="390" t="s">
        <v>9260</v>
      </c>
      <c r="I35" s="527" t="s">
        <v>410</v>
      </c>
      <c r="J35" s="528">
        <v>0</v>
      </c>
    </row>
    <row r="36" spans="1:10" x14ac:dyDescent="0.2">
      <c r="A36" s="388" t="s">
        <v>1129</v>
      </c>
      <c r="B36" s="388" t="s">
        <v>5387</v>
      </c>
      <c r="C36" s="388" t="s">
        <v>9226</v>
      </c>
      <c r="F36" s="389">
        <v>12984.4</v>
      </c>
      <c r="G36" s="389" t="s">
        <v>9227</v>
      </c>
      <c r="H36" s="390" t="s">
        <v>9260</v>
      </c>
      <c r="I36" t="s">
        <v>5390</v>
      </c>
      <c r="J36" t="s">
        <v>1135</v>
      </c>
    </row>
    <row r="37" spans="1:10" x14ac:dyDescent="0.2">
      <c r="A37" s="388" t="s">
        <v>1129</v>
      </c>
      <c r="B37" s="388" t="s">
        <v>5387</v>
      </c>
      <c r="C37" s="388" t="s">
        <v>9229</v>
      </c>
      <c r="F37" s="389">
        <v>19163.2</v>
      </c>
      <c r="G37" s="389" t="s">
        <v>9230</v>
      </c>
      <c r="H37" s="390" t="s">
        <v>9261</v>
      </c>
      <c r="I37" t="s">
        <v>5390</v>
      </c>
      <c r="J37" t="s">
        <v>1135</v>
      </c>
    </row>
    <row r="38" spans="1:10" x14ac:dyDescent="0.2">
      <c r="A38" s="388" t="s">
        <v>1129</v>
      </c>
      <c r="B38" s="388" t="s">
        <v>5387</v>
      </c>
      <c r="C38" s="388" t="s">
        <v>9229</v>
      </c>
      <c r="F38" s="389">
        <v>14375.58</v>
      </c>
      <c r="G38" s="389" t="s">
        <v>9230</v>
      </c>
      <c r="H38" s="390" t="s">
        <v>9261</v>
      </c>
      <c r="I38" t="s">
        <v>5390</v>
      </c>
      <c r="J38" t="s">
        <v>1135</v>
      </c>
    </row>
    <row r="39" spans="1:10" x14ac:dyDescent="0.2">
      <c r="A39" s="388" t="s">
        <v>1129</v>
      </c>
      <c r="B39" s="388" t="s">
        <v>5387</v>
      </c>
      <c r="C39" s="388" t="s">
        <v>9232</v>
      </c>
      <c r="F39" s="389">
        <v>18545.03</v>
      </c>
      <c r="G39" s="389" t="s">
        <v>9233</v>
      </c>
      <c r="H39" s="390" t="s">
        <v>9262</v>
      </c>
      <c r="I39" t="s">
        <v>5390</v>
      </c>
      <c r="J39" t="s">
        <v>1135</v>
      </c>
    </row>
    <row r="40" spans="1:10" x14ac:dyDescent="0.2">
      <c r="A40" s="388" t="s">
        <v>1129</v>
      </c>
      <c r="B40" s="388" t="s">
        <v>5387</v>
      </c>
      <c r="C40" s="388" t="s">
        <v>9232</v>
      </c>
      <c r="F40" s="389">
        <v>13911.86</v>
      </c>
      <c r="G40" s="389" t="s">
        <v>9233</v>
      </c>
      <c r="H40" s="390" t="s">
        <v>9262</v>
      </c>
      <c r="I40" t="s">
        <v>5390</v>
      </c>
      <c r="J40" t="s">
        <v>1135</v>
      </c>
    </row>
    <row r="41" spans="1:10" x14ac:dyDescent="0.2">
      <c r="A41" s="388" t="s">
        <v>1129</v>
      </c>
      <c r="B41" s="388" t="s">
        <v>5387</v>
      </c>
      <c r="C41" s="388" t="s">
        <v>9235</v>
      </c>
      <c r="F41" s="389">
        <v>19163.2</v>
      </c>
      <c r="G41" s="389" t="s">
        <v>9236</v>
      </c>
      <c r="H41" s="390" t="s">
        <v>9263</v>
      </c>
      <c r="I41" t="s">
        <v>5390</v>
      </c>
      <c r="J41" t="s">
        <v>1135</v>
      </c>
    </row>
    <row r="42" spans="1:10" x14ac:dyDescent="0.2">
      <c r="A42" s="388" t="s">
        <v>1129</v>
      </c>
      <c r="B42" s="388" t="s">
        <v>5387</v>
      </c>
      <c r="C42" s="388" t="s">
        <v>9235</v>
      </c>
      <c r="F42" s="389">
        <v>14375.58</v>
      </c>
      <c r="G42" s="389" t="s">
        <v>9236</v>
      </c>
      <c r="H42" s="390" t="s">
        <v>9263</v>
      </c>
      <c r="I42" t="s">
        <v>5390</v>
      </c>
      <c r="J42" t="s">
        <v>1135</v>
      </c>
    </row>
    <row r="43" spans="1:10" x14ac:dyDescent="0.2">
      <c r="A43" s="388" t="s">
        <v>1129</v>
      </c>
      <c r="B43" s="388" t="s">
        <v>5387</v>
      </c>
      <c r="C43" s="388" t="s">
        <v>9238</v>
      </c>
      <c r="F43" s="389">
        <v>18545.03</v>
      </c>
      <c r="G43" s="389" t="s">
        <v>9239</v>
      </c>
      <c r="H43" s="390" t="s">
        <v>9264</v>
      </c>
      <c r="I43" t="s">
        <v>5390</v>
      </c>
      <c r="J43" t="s">
        <v>1135</v>
      </c>
    </row>
    <row r="44" spans="1:10" x14ac:dyDescent="0.2">
      <c r="A44" s="388" t="s">
        <v>1129</v>
      </c>
      <c r="B44" s="388" t="s">
        <v>5387</v>
      </c>
      <c r="C44" s="388" t="s">
        <v>9238</v>
      </c>
      <c r="F44" s="389">
        <v>13911.86</v>
      </c>
      <c r="G44" s="389" t="s">
        <v>9239</v>
      </c>
      <c r="H44" s="390" t="s">
        <v>9264</v>
      </c>
      <c r="I44" t="s">
        <v>5390</v>
      </c>
      <c r="J44" t="s">
        <v>1135</v>
      </c>
    </row>
    <row r="45" spans="1:10" x14ac:dyDescent="0.2">
      <c r="A45" s="388" t="s">
        <v>1129</v>
      </c>
      <c r="B45" s="388" t="s">
        <v>5387</v>
      </c>
      <c r="C45" s="388" t="s">
        <v>9241</v>
      </c>
      <c r="F45" s="389">
        <v>19163.2</v>
      </c>
      <c r="G45" s="389" t="s">
        <v>9242</v>
      </c>
      <c r="H45" s="390" t="s">
        <v>9265</v>
      </c>
      <c r="I45" t="s">
        <v>5390</v>
      </c>
      <c r="J45" t="s">
        <v>1135</v>
      </c>
    </row>
    <row r="46" spans="1:10" x14ac:dyDescent="0.2">
      <c r="A46" s="388" t="s">
        <v>1129</v>
      </c>
      <c r="B46" s="388" t="s">
        <v>5387</v>
      </c>
      <c r="C46" s="388" t="s">
        <v>9241</v>
      </c>
      <c r="F46" s="389">
        <v>14375.58</v>
      </c>
      <c r="G46" s="389" t="s">
        <v>9242</v>
      </c>
      <c r="H46" s="390" t="s">
        <v>9265</v>
      </c>
      <c r="I46" t="s">
        <v>5390</v>
      </c>
      <c r="J46" t="s">
        <v>1135</v>
      </c>
    </row>
    <row r="47" spans="1:10" x14ac:dyDescent="0.2">
      <c r="A47" s="388" t="s">
        <v>1129</v>
      </c>
      <c r="B47" s="388" t="s">
        <v>5387</v>
      </c>
      <c r="C47" s="388" t="s">
        <v>9244</v>
      </c>
      <c r="F47" s="389">
        <v>19163.2</v>
      </c>
      <c r="G47" s="389" t="s">
        <v>9245</v>
      </c>
      <c r="H47" s="390" t="s">
        <v>9266</v>
      </c>
      <c r="I47" t="s">
        <v>5390</v>
      </c>
      <c r="J47" t="s">
        <v>1135</v>
      </c>
    </row>
    <row r="48" spans="1:10" x14ac:dyDescent="0.2">
      <c r="A48" s="388" t="s">
        <v>1129</v>
      </c>
      <c r="B48" s="388" t="s">
        <v>5387</v>
      </c>
      <c r="C48" s="388" t="s">
        <v>9244</v>
      </c>
      <c r="F48" s="389">
        <v>14375.58</v>
      </c>
      <c r="G48" s="389" t="s">
        <v>9245</v>
      </c>
      <c r="H48" s="390" t="s">
        <v>9266</v>
      </c>
      <c r="I48" t="s">
        <v>5390</v>
      </c>
      <c r="J48" t="s">
        <v>1135</v>
      </c>
    </row>
    <row r="49" spans="1:12" x14ac:dyDescent="0.2">
      <c r="A49" s="388" t="s">
        <v>1129</v>
      </c>
      <c r="B49" s="388" t="s">
        <v>5387</v>
      </c>
      <c r="C49" s="388" t="s">
        <v>9247</v>
      </c>
      <c r="F49" s="389">
        <v>18545.03</v>
      </c>
      <c r="G49" s="389" t="s">
        <v>9248</v>
      </c>
      <c r="H49" s="390" t="s">
        <v>9267</v>
      </c>
      <c r="I49" t="s">
        <v>5390</v>
      </c>
      <c r="J49" t="s">
        <v>1135</v>
      </c>
    </row>
    <row r="50" spans="1:12" x14ac:dyDescent="0.2">
      <c r="A50" s="388" t="s">
        <v>1129</v>
      </c>
      <c r="B50" s="388" t="s">
        <v>5387</v>
      </c>
      <c r="C50" s="388" t="s">
        <v>9247</v>
      </c>
      <c r="F50" s="389">
        <v>13911.86</v>
      </c>
      <c r="G50" s="389" t="s">
        <v>9248</v>
      </c>
      <c r="H50" s="390" t="s">
        <v>9267</v>
      </c>
      <c r="I50" t="s">
        <v>5390</v>
      </c>
      <c r="J50" t="s">
        <v>1135</v>
      </c>
    </row>
    <row r="51" spans="1:12" x14ac:dyDescent="0.2">
      <c r="A51" s="388" t="s">
        <v>1129</v>
      </c>
      <c r="B51" s="388" t="s">
        <v>5387</v>
      </c>
      <c r="C51" s="388" t="s">
        <v>9250</v>
      </c>
      <c r="F51" s="389">
        <v>19163.2</v>
      </c>
      <c r="G51" s="389" t="s">
        <v>9251</v>
      </c>
      <c r="H51" s="390" t="s">
        <v>9268</v>
      </c>
      <c r="I51" t="s">
        <v>5390</v>
      </c>
      <c r="J51" t="s">
        <v>1135</v>
      </c>
    </row>
    <row r="52" spans="1:12" x14ac:dyDescent="0.2">
      <c r="A52" s="388" t="s">
        <v>1129</v>
      </c>
      <c r="B52" s="388" t="s">
        <v>5387</v>
      </c>
      <c r="C52" s="388" t="s">
        <v>9250</v>
      </c>
      <c r="F52" s="389">
        <v>14375.58</v>
      </c>
      <c r="G52" s="389" t="s">
        <v>9251</v>
      </c>
      <c r="H52" s="390" t="s">
        <v>9268</v>
      </c>
      <c r="I52" t="s">
        <v>5390</v>
      </c>
      <c r="J52" t="s">
        <v>1135</v>
      </c>
    </row>
    <row r="53" spans="1:12" x14ac:dyDescent="0.2">
      <c r="A53" s="388" t="s">
        <v>1129</v>
      </c>
      <c r="B53" s="388" t="s">
        <v>5387</v>
      </c>
      <c r="C53" s="388" t="s">
        <v>9253</v>
      </c>
      <c r="F53" s="389">
        <v>18545.03</v>
      </c>
      <c r="G53" s="389" t="s">
        <v>9254</v>
      </c>
      <c r="H53" s="390" t="s">
        <v>9269</v>
      </c>
      <c r="I53" t="s">
        <v>5390</v>
      </c>
      <c r="J53" t="s">
        <v>1135</v>
      </c>
    </row>
    <row r="54" spans="1:12" x14ac:dyDescent="0.2">
      <c r="A54" s="388" t="s">
        <v>1129</v>
      </c>
      <c r="B54" s="388" t="s">
        <v>5387</v>
      </c>
      <c r="C54" s="388" t="s">
        <v>9253</v>
      </c>
      <c r="F54" s="389">
        <v>13911.86</v>
      </c>
      <c r="G54" s="389" t="s">
        <v>9254</v>
      </c>
      <c r="H54" s="390" t="s">
        <v>9269</v>
      </c>
      <c r="I54" t="s">
        <v>5390</v>
      </c>
      <c r="J54" t="s">
        <v>1135</v>
      </c>
    </row>
    <row r="55" spans="1:12" x14ac:dyDescent="0.2">
      <c r="A55" s="388" t="s">
        <v>1129</v>
      </c>
      <c r="B55" s="388" t="s">
        <v>5387</v>
      </c>
      <c r="C55" s="388" t="s">
        <v>9256</v>
      </c>
      <c r="F55" s="389">
        <v>19163.2</v>
      </c>
      <c r="G55" s="389" t="s">
        <v>9257</v>
      </c>
      <c r="H55" s="390" t="s">
        <v>9270</v>
      </c>
      <c r="I55" t="s">
        <v>5390</v>
      </c>
      <c r="J55" t="s">
        <v>1135</v>
      </c>
    </row>
    <row r="56" spans="1:12" x14ac:dyDescent="0.2">
      <c r="A56" s="388" t="s">
        <v>1129</v>
      </c>
      <c r="B56" s="388" t="s">
        <v>5387</v>
      </c>
      <c r="C56" s="388" t="s">
        <v>9256</v>
      </c>
      <c r="F56" s="389">
        <v>14375.58</v>
      </c>
      <c r="G56" s="389" t="s">
        <v>9257</v>
      </c>
      <c r="H56" s="390" t="s">
        <v>9270</v>
      </c>
      <c r="I56" t="s">
        <v>5390</v>
      </c>
      <c r="J56" t="s">
        <v>1135</v>
      </c>
    </row>
    <row r="57" spans="1:12" x14ac:dyDescent="0.2">
      <c r="A57" s="88" t="s">
        <v>306</v>
      </c>
      <c r="B57" s="88" t="s">
        <v>7251</v>
      </c>
      <c r="C57" s="88" t="s">
        <v>308</v>
      </c>
      <c r="D57" s="89">
        <v>1478952.11</v>
      </c>
      <c r="E57" s="89"/>
      <c r="F57" s="89">
        <v>394892.12</v>
      </c>
      <c r="G57" s="89">
        <v>1084059.99</v>
      </c>
      <c r="H57" s="90" t="s">
        <v>7252</v>
      </c>
      <c r="I57" s="91"/>
      <c r="J57" s="91"/>
      <c r="K57" s="91"/>
      <c r="L57" s="91"/>
    </row>
    <row r="59" spans="1:12" x14ac:dyDescent="0.2">
      <c r="A59" s="388" t="s">
        <v>1129</v>
      </c>
      <c r="B59" s="388" t="s">
        <v>5387</v>
      </c>
      <c r="C59" s="388" t="s">
        <v>9271</v>
      </c>
      <c r="E59" s="389">
        <v>35416.67</v>
      </c>
      <c r="G59" s="389" t="s">
        <v>9224</v>
      </c>
      <c r="H59" s="390" t="s">
        <v>9272</v>
      </c>
      <c r="I59" s="683" t="s">
        <v>1254</v>
      </c>
      <c r="J59" s="684">
        <f>E85</f>
        <v>1445000</v>
      </c>
    </row>
    <row r="60" spans="1:12" x14ac:dyDescent="0.2">
      <c r="A60" s="388" t="s">
        <v>1129</v>
      </c>
      <c r="B60" s="388" t="s">
        <v>5387</v>
      </c>
      <c r="C60" s="388" t="s">
        <v>9271</v>
      </c>
      <c r="E60" s="389">
        <v>85000</v>
      </c>
      <c r="G60" s="389" t="s">
        <v>9224</v>
      </c>
      <c r="H60" s="390" t="s">
        <v>9272</v>
      </c>
      <c r="I60" s="685" t="s">
        <v>1467</v>
      </c>
      <c r="J60" s="686">
        <f>F85</f>
        <v>1445000</v>
      </c>
    </row>
    <row r="61" spans="1:12" x14ac:dyDescent="0.2">
      <c r="A61" s="388" t="s">
        <v>1129</v>
      </c>
      <c r="B61" s="388" t="s">
        <v>5387</v>
      </c>
      <c r="C61" s="388" t="s">
        <v>9273</v>
      </c>
      <c r="E61" s="389">
        <v>33055.56</v>
      </c>
      <c r="G61" s="389" t="s">
        <v>9227</v>
      </c>
      <c r="H61" s="390" t="s">
        <v>9274</v>
      </c>
      <c r="I61" s="687" t="s">
        <v>410</v>
      </c>
      <c r="J61" s="688">
        <f>F69</f>
        <v>0</v>
      </c>
    </row>
    <row r="62" spans="1:12" x14ac:dyDescent="0.2">
      <c r="A62" s="388" t="s">
        <v>1129</v>
      </c>
      <c r="B62" s="388" t="s">
        <v>5387</v>
      </c>
      <c r="C62" s="388" t="s">
        <v>9273</v>
      </c>
      <c r="E62" s="389">
        <v>79333.33</v>
      </c>
      <c r="G62" s="389" t="s">
        <v>9227</v>
      </c>
      <c r="H62" s="390" t="s">
        <v>9274</v>
      </c>
      <c r="I62" t="s">
        <v>5390</v>
      </c>
      <c r="J62" t="s">
        <v>1135</v>
      </c>
    </row>
    <row r="63" spans="1:12" x14ac:dyDescent="0.2">
      <c r="A63" s="388" t="s">
        <v>1129</v>
      </c>
      <c r="B63" s="388" t="s">
        <v>5387</v>
      </c>
      <c r="C63" s="388" t="s">
        <v>9275</v>
      </c>
      <c r="E63" s="389">
        <v>37777.78</v>
      </c>
      <c r="G63" s="389" t="s">
        <v>9230</v>
      </c>
      <c r="H63" s="390" t="s">
        <v>9276</v>
      </c>
      <c r="I63" t="s">
        <v>5390</v>
      </c>
      <c r="J63" t="s">
        <v>1135</v>
      </c>
    </row>
    <row r="64" spans="1:12" x14ac:dyDescent="0.2">
      <c r="A64" s="388" t="s">
        <v>1129</v>
      </c>
      <c r="B64" s="388" t="s">
        <v>5387</v>
      </c>
      <c r="C64" s="388" t="s">
        <v>9275</v>
      </c>
      <c r="E64" s="389">
        <v>90666.66</v>
      </c>
      <c r="G64" s="389" t="s">
        <v>9230</v>
      </c>
      <c r="H64" s="390" t="s">
        <v>9276</v>
      </c>
      <c r="I64" t="s">
        <v>5390</v>
      </c>
      <c r="J64" t="s">
        <v>1135</v>
      </c>
    </row>
    <row r="65" spans="1:10" x14ac:dyDescent="0.2">
      <c r="A65" s="388" t="s">
        <v>1129</v>
      </c>
      <c r="B65" s="388" t="s">
        <v>5387</v>
      </c>
      <c r="C65" s="388" t="s">
        <v>9277</v>
      </c>
      <c r="E65" s="389">
        <v>44152.75</v>
      </c>
      <c r="G65" s="389" t="s">
        <v>9278</v>
      </c>
      <c r="H65" s="390" t="s">
        <v>9279</v>
      </c>
      <c r="I65" t="s">
        <v>5390</v>
      </c>
      <c r="J65" t="s">
        <v>1135</v>
      </c>
    </row>
    <row r="66" spans="1:10" x14ac:dyDescent="0.2">
      <c r="A66" s="388" t="s">
        <v>1129</v>
      </c>
      <c r="B66" s="388" t="s">
        <v>5387</v>
      </c>
      <c r="C66" s="388" t="s">
        <v>9277</v>
      </c>
      <c r="F66" s="389">
        <v>1445000</v>
      </c>
      <c r="G66" s="389" t="s">
        <v>9278</v>
      </c>
      <c r="H66" s="390" t="s">
        <v>9280</v>
      </c>
      <c r="I66" t="s">
        <v>5390</v>
      </c>
      <c r="J66" t="s">
        <v>1135</v>
      </c>
    </row>
    <row r="67" spans="1:10" x14ac:dyDescent="0.2">
      <c r="A67" s="388" t="s">
        <v>1129</v>
      </c>
      <c r="B67" s="388" t="s">
        <v>5387</v>
      </c>
      <c r="C67" s="388" t="s">
        <v>9281</v>
      </c>
      <c r="E67" s="389">
        <v>22430.560000000001</v>
      </c>
      <c r="G67" s="389" t="s">
        <v>9233</v>
      </c>
      <c r="H67" s="390" t="s">
        <v>9279</v>
      </c>
      <c r="I67" t="s">
        <v>5390</v>
      </c>
      <c r="J67" t="s">
        <v>1135</v>
      </c>
    </row>
    <row r="68" spans="1:10" x14ac:dyDescent="0.2">
      <c r="A68" s="388" t="s">
        <v>1129</v>
      </c>
      <c r="B68" s="388" t="s">
        <v>5387</v>
      </c>
      <c r="C68" s="388" t="s">
        <v>9281</v>
      </c>
      <c r="E68" s="389">
        <v>53833.33</v>
      </c>
      <c r="G68" s="389" t="s">
        <v>9233</v>
      </c>
      <c r="H68" s="390" t="s">
        <v>9279</v>
      </c>
      <c r="I68" t="s">
        <v>5390</v>
      </c>
      <c r="J68" t="s">
        <v>1135</v>
      </c>
    </row>
    <row r="69" spans="1:10" x14ac:dyDescent="0.2">
      <c r="A69" s="388" t="s">
        <v>1129</v>
      </c>
      <c r="B69" s="388" t="s">
        <v>5387</v>
      </c>
      <c r="C69" s="388" t="s">
        <v>9282</v>
      </c>
      <c r="E69" s="389">
        <v>35416.67</v>
      </c>
      <c r="G69" s="389" t="s">
        <v>9236</v>
      </c>
      <c r="H69" s="390" t="s">
        <v>9283</v>
      </c>
      <c r="I69" t="s">
        <v>5390</v>
      </c>
      <c r="J69" t="s">
        <v>1135</v>
      </c>
    </row>
    <row r="70" spans="1:10" x14ac:dyDescent="0.2">
      <c r="A70" s="388" t="s">
        <v>1129</v>
      </c>
      <c r="B70" s="388" t="s">
        <v>5387</v>
      </c>
      <c r="C70" s="388" t="s">
        <v>9282</v>
      </c>
      <c r="E70" s="389">
        <v>85000</v>
      </c>
      <c r="G70" s="389" t="s">
        <v>9236</v>
      </c>
      <c r="H70" s="390" t="s">
        <v>9283</v>
      </c>
      <c r="I70" t="s">
        <v>5390</v>
      </c>
      <c r="J70" t="s">
        <v>1135</v>
      </c>
    </row>
    <row r="71" spans="1:10" x14ac:dyDescent="0.2">
      <c r="A71" s="388" t="s">
        <v>1129</v>
      </c>
      <c r="B71" s="388" t="s">
        <v>5387</v>
      </c>
      <c r="C71" s="388" t="s">
        <v>9284</v>
      </c>
      <c r="E71" s="389">
        <v>35416.67</v>
      </c>
      <c r="G71" s="389" t="s">
        <v>9239</v>
      </c>
      <c r="H71" s="390" t="s">
        <v>9285</v>
      </c>
      <c r="I71" t="s">
        <v>5390</v>
      </c>
      <c r="J71" t="s">
        <v>1135</v>
      </c>
    </row>
    <row r="72" spans="1:10" x14ac:dyDescent="0.2">
      <c r="A72" s="388" t="s">
        <v>1129</v>
      </c>
      <c r="B72" s="388" t="s">
        <v>5387</v>
      </c>
      <c r="C72" s="388" t="s">
        <v>9284</v>
      </c>
      <c r="E72" s="389">
        <v>85000</v>
      </c>
      <c r="G72" s="389" t="s">
        <v>9239</v>
      </c>
      <c r="H72" s="390" t="s">
        <v>9285</v>
      </c>
      <c r="I72" t="s">
        <v>5390</v>
      </c>
      <c r="J72" t="s">
        <v>1135</v>
      </c>
    </row>
    <row r="73" spans="1:10" x14ac:dyDescent="0.2">
      <c r="A73" s="388" t="s">
        <v>1129</v>
      </c>
      <c r="B73" s="388" t="s">
        <v>5387</v>
      </c>
      <c r="C73" s="388" t="s">
        <v>9286</v>
      </c>
      <c r="E73" s="389">
        <v>35416.67</v>
      </c>
      <c r="G73" s="389" t="s">
        <v>9245</v>
      </c>
      <c r="H73" s="390" t="s">
        <v>9287</v>
      </c>
      <c r="I73" t="s">
        <v>5390</v>
      </c>
      <c r="J73" t="s">
        <v>1135</v>
      </c>
    </row>
    <row r="74" spans="1:10" x14ac:dyDescent="0.2">
      <c r="A74" s="388" t="s">
        <v>1129</v>
      </c>
      <c r="B74" s="388" t="s">
        <v>5387</v>
      </c>
      <c r="C74" s="388" t="s">
        <v>9286</v>
      </c>
      <c r="E74" s="389">
        <v>85000</v>
      </c>
      <c r="G74" s="389" t="s">
        <v>9245</v>
      </c>
      <c r="H74" s="390" t="s">
        <v>9287</v>
      </c>
      <c r="I74" t="s">
        <v>5390</v>
      </c>
      <c r="J74" t="s">
        <v>1135</v>
      </c>
    </row>
    <row r="75" spans="1:10" x14ac:dyDescent="0.2">
      <c r="A75" s="388" t="s">
        <v>1129</v>
      </c>
      <c r="B75" s="388" t="s">
        <v>5387</v>
      </c>
      <c r="C75" s="388" t="s">
        <v>9288</v>
      </c>
      <c r="E75" s="389">
        <v>35416.67</v>
      </c>
      <c r="G75" s="389" t="s">
        <v>9242</v>
      </c>
      <c r="H75" s="390" t="s">
        <v>9289</v>
      </c>
      <c r="I75" t="s">
        <v>5390</v>
      </c>
      <c r="J75" t="s">
        <v>1135</v>
      </c>
    </row>
    <row r="76" spans="1:10" x14ac:dyDescent="0.2">
      <c r="A76" s="388" t="s">
        <v>1129</v>
      </c>
      <c r="B76" s="388" t="s">
        <v>5387</v>
      </c>
      <c r="C76" s="388" t="s">
        <v>9288</v>
      </c>
      <c r="E76" s="389">
        <v>85000</v>
      </c>
      <c r="G76" s="389" t="s">
        <v>9242</v>
      </c>
      <c r="H76" s="390" t="s">
        <v>9289</v>
      </c>
      <c r="I76" t="s">
        <v>5390</v>
      </c>
      <c r="J76" t="s">
        <v>1135</v>
      </c>
    </row>
    <row r="77" spans="1:10" x14ac:dyDescent="0.2">
      <c r="A77" s="388" t="s">
        <v>1129</v>
      </c>
      <c r="B77" s="388" t="s">
        <v>5387</v>
      </c>
      <c r="C77" s="388" t="s">
        <v>9290</v>
      </c>
      <c r="E77" s="389">
        <v>35416.67</v>
      </c>
      <c r="G77" s="389" t="s">
        <v>9248</v>
      </c>
      <c r="H77" s="390" t="s">
        <v>9291</v>
      </c>
      <c r="I77" t="s">
        <v>5390</v>
      </c>
      <c r="J77" t="s">
        <v>1135</v>
      </c>
    </row>
    <row r="78" spans="1:10" x14ac:dyDescent="0.2">
      <c r="A78" s="388" t="s">
        <v>1129</v>
      </c>
      <c r="B78" s="388" t="s">
        <v>5387</v>
      </c>
      <c r="C78" s="388" t="s">
        <v>9290</v>
      </c>
      <c r="E78" s="389">
        <v>85000</v>
      </c>
      <c r="G78" s="389" t="s">
        <v>9248</v>
      </c>
      <c r="H78" s="390" t="s">
        <v>9291</v>
      </c>
      <c r="I78" t="s">
        <v>5390</v>
      </c>
      <c r="J78" t="s">
        <v>1135</v>
      </c>
    </row>
    <row r="79" spans="1:10" x14ac:dyDescent="0.2">
      <c r="A79" s="388" t="s">
        <v>1129</v>
      </c>
      <c r="B79" s="388" t="s">
        <v>5387</v>
      </c>
      <c r="C79" s="388" t="s">
        <v>9292</v>
      </c>
      <c r="E79" s="389">
        <v>35416.67</v>
      </c>
      <c r="G79" s="389" t="s">
        <v>9251</v>
      </c>
      <c r="H79" s="390" t="s">
        <v>9293</v>
      </c>
      <c r="I79" t="s">
        <v>5390</v>
      </c>
      <c r="J79" t="s">
        <v>1135</v>
      </c>
    </row>
    <row r="80" spans="1:10" x14ac:dyDescent="0.2">
      <c r="A80" s="388" t="s">
        <v>1129</v>
      </c>
      <c r="B80" s="388" t="s">
        <v>5387</v>
      </c>
      <c r="C80" s="388" t="s">
        <v>9292</v>
      </c>
      <c r="E80" s="389">
        <v>85000</v>
      </c>
      <c r="G80" s="389" t="s">
        <v>9251</v>
      </c>
      <c r="H80" s="390" t="s">
        <v>9293</v>
      </c>
      <c r="I80" t="s">
        <v>5390</v>
      </c>
      <c r="J80" t="s">
        <v>1135</v>
      </c>
    </row>
    <row r="81" spans="1:12" x14ac:dyDescent="0.2">
      <c r="A81" s="388" t="s">
        <v>1129</v>
      </c>
      <c r="B81" s="388" t="s">
        <v>5387</v>
      </c>
      <c r="C81" s="388" t="s">
        <v>9294</v>
      </c>
      <c r="E81" s="389">
        <v>35416.67</v>
      </c>
      <c r="G81" s="389" t="s">
        <v>9254</v>
      </c>
      <c r="H81" s="390" t="s">
        <v>9295</v>
      </c>
      <c r="I81" t="s">
        <v>5390</v>
      </c>
      <c r="J81" t="s">
        <v>1135</v>
      </c>
    </row>
    <row r="82" spans="1:12" x14ac:dyDescent="0.2">
      <c r="A82" s="388" t="s">
        <v>1129</v>
      </c>
      <c r="B82" s="388" t="s">
        <v>5387</v>
      </c>
      <c r="C82" s="388" t="s">
        <v>9294</v>
      </c>
      <c r="E82" s="389">
        <v>85000</v>
      </c>
      <c r="G82" s="389" t="s">
        <v>9254</v>
      </c>
      <c r="H82" s="390" t="s">
        <v>9295</v>
      </c>
      <c r="I82" t="s">
        <v>5390</v>
      </c>
      <c r="J82" t="s">
        <v>1135</v>
      </c>
    </row>
    <row r="83" spans="1:12" x14ac:dyDescent="0.2">
      <c r="A83" s="388" t="s">
        <v>1129</v>
      </c>
      <c r="B83" s="388" t="s">
        <v>5387</v>
      </c>
      <c r="C83" s="388" t="s">
        <v>9296</v>
      </c>
      <c r="E83" s="389">
        <v>35416.67</v>
      </c>
      <c r="G83" s="389" t="s">
        <v>9257</v>
      </c>
      <c r="H83" s="390" t="s">
        <v>9297</v>
      </c>
      <c r="I83" t="s">
        <v>5390</v>
      </c>
      <c r="J83" t="s">
        <v>1135</v>
      </c>
    </row>
    <row r="84" spans="1:12" x14ac:dyDescent="0.2">
      <c r="A84" s="388" t="s">
        <v>1129</v>
      </c>
      <c r="B84" s="388" t="s">
        <v>5387</v>
      </c>
      <c r="C84" s="388" t="s">
        <v>9296</v>
      </c>
      <c r="E84" s="389">
        <v>85000</v>
      </c>
      <c r="G84" s="389" t="s">
        <v>9257</v>
      </c>
      <c r="H84" s="390" t="s">
        <v>9297</v>
      </c>
      <c r="I84" t="s">
        <v>5390</v>
      </c>
      <c r="J84" t="s">
        <v>1135</v>
      </c>
    </row>
    <row r="85" spans="1:12" x14ac:dyDescent="0.2">
      <c r="A85" s="88" t="s">
        <v>306</v>
      </c>
      <c r="B85" s="88" t="s">
        <v>5361</v>
      </c>
      <c r="C85" s="88" t="s">
        <v>308</v>
      </c>
      <c r="D85" s="89">
        <v>1039597.25</v>
      </c>
      <c r="E85" s="89">
        <v>1445000</v>
      </c>
      <c r="F85" s="89">
        <v>1445000</v>
      </c>
      <c r="G85" s="89">
        <v>1039597.25</v>
      </c>
      <c r="H85" s="90" t="s">
        <v>5973</v>
      </c>
      <c r="I85" s="91"/>
      <c r="J85" s="91"/>
      <c r="K85" s="91"/>
      <c r="L85" s="91"/>
    </row>
    <row r="87" spans="1:12" x14ac:dyDescent="0.2">
      <c r="A87" s="388" t="s">
        <v>1129</v>
      </c>
      <c r="B87" s="388" t="s">
        <v>5387</v>
      </c>
      <c r="C87" s="388" t="s">
        <v>9271</v>
      </c>
      <c r="E87" s="389">
        <v>21495.83</v>
      </c>
      <c r="G87" s="389" t="s">
        <v>9224</v>
      </c>
      <c r="H87" s="390" t="s">
        <v>9272</v>
      </c>
      <c r="I87" s="683" t="s">
        <v>1254</v>
      </c>
      <c r="J87" s="684">
        <f>E113</f>
        <v>435050</v>
      </c>
    </row>
    <row r="88" spans="1:12" x14ac:dyDescent="0.2">
      <c r="A88" s="388" t="s">
        <v>1129</v>
      </c>
      <c r="B88" s="388" t="s">
        <v>5387</v>
      </c>
      <c r="C88" s="388" t="s">
        <v>9271</v>
      </c>
      <c r="E88" s="389">
        <v>14758.33</v>
      </c>
      <c r="G88" s="389" t="s">
        <v>9224</v>
      </c>
      <c r="H88" s="390" t="s">
        <v>9272</v>
      </c>
      <c r="I88" s="685" t="s">
        <v>1467</v>
      </c>
      <c r="J88" s="686">
        <f>F113</f>
        <v>435050</v>
      </c>
    </row>
    <row r="89" spans="1:12" x14ac:dyDescent="0.2">
      <c r="A89" s="388" t="s">
        <v>1129</v>
      </c>
      <c r="B89" s="388" t="s">
        <v>5387</v>
      </c>
      <c r="C89" s="388" t="s">
        <v>9273</v>
      </c>
      <c r="E89" s="389">
        <v>20062.78</v>
      </c>
      <c r="G89" s="389" t="s">
        <v>9227</v>
      </c>
      <c r="H89" s="390" t="s">
        <v>9274</v>
      </c>
      <c r="I89" s="687" t="s">
        <v>410</v>
      </c>
      <c r="J89" s="688">
        <f>F97</f>
        <v>0</v>
      </c>
    </row>
    <row r="90" spans="1:12" x14ac:dyDescent="0.2">
      <c r="A90" s="388" t="s">
        <v>1129</v>
      </c>
      <c r="B90" s="388" t="s">
        <v>5387</v>
      </c>
      <c r="C90" s="388" t="s">
        <v>9273</v>
      </c>
      <c r="E90" s="389">
        <v>13774.44</v>
      </c>
      <c r="G90" s="389" t="s">
        <v>9227</v>
      </c>
      <c r="H90" s="390" t="s">
        <v>9274</v>
      </c>
      <c r="I90" t="s">
        <v>5390</v>
      </c>
      <c r="J90" t="s">
        <v>1135</v>
      </c>
    </row>
    <row r="91" spans="1:12" x14ac:dyDescent="0.2">
      <c r="A91" s="388" t="s">
        <v>1129</v>
      </c>
      <c r="B91" s="388" t="s">
        <v>5387</v>
      </c>
      <c r="C91" s="388" t="s">
        <v>9275</v>
      </c>
      <c r="E91" s="389">
        <v>22928.89</v>
      </c>
      <c r="G91" s="389" t="s">
        <v>9230</v>
      </c>
      <c r="H91" s="390" t="s">
        <v>9276</v>
      </c>
      <c r="I91" t="s">
        <v>5390</v>
      </c>
      <c r="J91" t="s">
        <v>1135</v>
      </c>
    </row>
    <row r="92" spans="1:12" x14ac:dyDescent="0.2">
      <c r="A92" s="388" t="s">
        <v>1129</v>
      </c>
      <c r="B92" s="388" t="s">
        <v>5387</v>
      </c>
      <c r="C92" s="388" t="s">
        <v>9275</v>
      </c>
      <c r="E92" s="389">
        <v>15742.22</v>
      </c>
      <c r="G92" s="389" t="s">
        <v>9230</v>
      </c>
      <c r="H92" s="390" t="s">
        <v>9276</v>
      </c>
      <c r="I92" t="s">
        <v>5390</v>
      </c>
      <c r="J92" t="s">
        <v>1135</v>
      </c>
    </row>
    <row r="93" spans="1:12" x14ac:dyDescent="0.2">
      <c r="A93" s="388" t="s">
        <v>1129</v>
      </c>
      <c r="B93" s="388" t="s">
        <v>5387</v>
      </c>
      <c r="C93" s="388" t="s">
        <v>9281</v>
      </c>
      <c r="E93" s="389">
        <v>21495.83</v>
      </c>
      <c r="G93" s="389" t="s">
        <v>9233</v>
      </c>
      <c r="H93" s="390" t="s">
        <v>9279</v>
      </c>
      <c r="I93" t="s">
        <v>5390</v>
      </c>
      <c r="J93" t="s">
        <v>1135</v>
      </c>
    </row>
    <row r="94" spans="1:12" x14ac:dyDescent="0.2">
      <c r="A94" s="388" t="s">
        <v>1129</v>
      </c>
      <c r="B94" s="388" t="s">
        <v>5387</v>
      </c>
      <c r="C94" s="388" t="s">
        <v>9281</v>
      </c>
      <c r="E94" s="389">
        <v>14758.33</v>
      </c>
      <c r="G94" s="389" t="s">
        <v>9233</v>
      </c>
      <c r="H94" s="390" t="s">
        <v>9279</v>
      </c>
      <c r="I94" t="s">
        <v>5390</v>
      </c>
      <c r="J94" t="s">
        <v>1135</v>
      </c>
    </row>
    <row r="95" spans="1:12" x14ac:dyDescent="0.2">
      <c r="A95" s="388" t="s">
        <v>1129</v>
      </c>
      <c r="B95" s="388" t="s">
        <v>5387</v>
      </c>
      <c r="C95" s="388" t="s">
        <v>9282</v>
      </c>
      <c r="E95" s="389">
        <v>21495.83</v>
      </c>
      <c r="G95" s="389" t="s">
        <v>9236</v>
      </c>
      <c r="H95" s="390" t="s">
        <v>9283</v>
      </c>
      <c r="I95" t="s">
        <v>5390</v>
      </c>
      <c r="J95" t="s">
        <v>1135</v>
      </c>
    </row>
    <row r="96" spans="1:12" x14ac:dyDescent="0.2">
      <c r="A96" s="388" t="s">
        <v>1129</v>
      </c>
      <c r="B96" s="388" t="s">
        <v>5387</v>
      </c>
      <c r="C96" s="388" t="s">
        <v>9282</v>
      </c>
      <c r="E96" s="389">
        <v>14758.33</v>
      </c>
      <c r="G96" s="389" t="s">
        <v>9236</v>
      </c>
      <c r="H96" s="390" t="s">
        <v>9283</v>
      </c>
      <c r="I96" t="s">
        <v>5390</v>
      </c>
      <c r="J96" t="s">
        <v>1135</v>
      </c>
    </row>
    <row r="97" spans="1:10" x14ac:dyDescent="0.2">
      <c r="A97" s="388" t="s">
        <v>1129</v>
      </c>
      <c r="B97" s="388" t="s">
        <v>5387</v>
      </c>
      <c r="C97" s="388" t="s">
        <v>9284</v>
      </c>
      <c r="E97" s="389">
        <v>21495.83</v>
      </c>
      <c r="G97" s="389" t="s">
        <v>9239</v>
      </c>
      <c r="H97" s="390" t="s">
        <v>9285</v>
      </c>
      <c r="I97" t="s">
        <v>5390</v>
      </c>
      <c r="J97" t="s">
        <v>1135</v>
      </c>
    </row>
    <row r="98" spans="1:10" x14ac:dyDescent="0.2">
      <c r="A98" s="388" t="s">
        <v>1129</v>
      </c>
      <c r="B98" s="388" t="s">
        <v>5387</v>
      </c>
      <c r="C98" s="388" t="s">
        <v>9284</v>
      </c>
      <c r="E98" s="389">
        <v>14758.33</v>
      </c>
      <c r="G98" s="389" t="s">
        <v>9239</v>
      </c>
      <c r="H98" s="390" t="s">
        <v>9285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9286</v>
      </c>
      <c r="E99" s="389">
        <v>21495.83</v>
      </c>
      <c r="G99" s="389" t="s">
        <v>9245</v>
      </c>
      <c r="H99" s="390" t="s">
        <v>9287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9286</v>
      </c>
      <c r="E100" s="389">
        <v>14758.33</v>
      </c>
      <c r="G100" s="389" t="s">
        <v>9245</v>
      </c>
      <c r="H100" s="390" t="s">
        <v>9287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9288</v>
      </c>
      <c r="E101" s="389">
        <v>21495.83</v>
      </c>
      <c r="G101" s="389" t="s">
        <v>9242</v>
      </c>
      <c r="H101" s="390" t="s">
        <v>9289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9288</v>
      </c>
      <c r="E102" s="389">
        <v>14758.33</v>
      </c>
      <c r="G102" s="389" t="s">
        <v>9242</v>
      </c>
      <c r="H102" s="390" t="s">
        <v>9289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9298</v>
      </c>
      <c r="E103" s="389">
        <v>35045.760000000002</v>
      </c>
      <c r="G103" s="389" t="s">
        <v>9299</v>
      </c>
      <c r="H103" s="390" t="s">
        <v>9291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9298</v>
      </c>
      <c r="F104" s="389">
        <v>435050</v>
      </c>
      <c r="G104" s="389" t="s">
        <v>9299</v>
      </c>
      <c r="H104" s="390" t="s">
        <v>9300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9290</v>
      </c>
      <c r="E105" s="389">
        <v>716.53</v>
      </c>
      <c r="G105" s="389" t="s">
        <v>9248</v>
      </c>
      <c r="H105" s="390" t="s">
        <v>9291</v>
      </c>
      <c r="I105" t="s">
        <v>5390</v>
      </c>
      <c r="J105" t="s">
        <v>1135</v>
      </c>
    </row>
    <row r="106" spans="1:10" ht="13.5" thickBot="1" x14ac:dyDescent="0.25">
      <c r="A106" s="388" t="s">
        <v>1129</v>
      </c>
      <c r="B106" s="388" t="s">
        <v>5387</v>
      </c>
      <c r="C106" s="388" t="s">
        <v>9290</v>
      </c>
      <c r="E106" s="389">
        <v>491.94</v>
      </c>
      <c r="G106" s="389" t="s">
        <v>9248</v>
      </c>
      <c r="H106" s="390" t="s">
        <v>9291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9292</v>
      </c>
      <c r="E107" s="389">
        <v>21495.83</v>
      </c>
      <c r="G107" s="389" t="s">
        <v>9251</v>
      </c>
      <c r="H107" s="390" t="s">
        <v>9293</v>
      </c>
      <c r="I107" s="682" t="s">
        <v>1457</v>
      </c>
      <c r="J107" s="472" t="s">
        <v>1135</v>
      </c>
    </row>
    <row r="108" spans="1:10" x14ac:dyDescent="0.2">
      <c r="A108" s="388" t="s">
        <v>1129</v>
      </c>
      <c r="B108" s="388" t="s">
        <v>5387</v>
      </c>
      <c r="C108" s="388" t="s">
        <v>9292</v>
      </c>
      <c r="E108" s="389">
        <v>14758.33</v>
      </c>
      <c r="G108" s="389" t="s">
        <v>9251</v>
      </c>
      <c r="H108" s="390" t="s">
        <v>9293</v>
      </c>
      <c r="I108" s="697" t="s">
        <v>1458</v>
      </c>
      <c r="J108" s="706">
        <f>J7</f>
        <v>0</v>
      </c>
    </row>
    <row r="109" spans="1:10" x14ac:dyDescent="0.2">
      <c r="A109" s="388" t="s">
        <v>1129</v>
      </c>
      <c r="B109" s="388" t="s">
        <v>5387</v>
      </c>
      <c r="C109" s="388" t="s">
        <v>9294</v>
      </c>
      <c r="E109" s="389">
        <v>21495.83</v>
      </c>
      <c r="G109" s="389" t="s">
        <v>9254</v>
      </c>
      <c r="H109" s="390" t="s">
        <v>9295</v>
      </c>
      <c r="I109" s="697" t="s">
        <v>1463</v>
      </c>
      <c r="J109" s="706">
        <f>J8</f>
        <v>0</v>
      </c>
    </row>
    <row r="110" spans="1:10" x14ac:dyDescent="0.2">
      <c r="A110" s="388" t="s">
        <v>1129</v>
      </c>
      <c r="B110" s="388" t="s">
        <v>5387</v>
      </c>
      <c r="C110" s="388" t="s">
        <v>9294</v>
      </c>
      <c r="E110" s="389">
        <v>14758.33</v>
      </c>
      <c r="G110" s="389" t="s">
        <v>9254</v>
      </c>
      <c r="H110" s="390" t="s">
        <v>9295</v>
      </c>
      <c r="I110" s="697" t="s">
        <v>1253</v>
      </c>
      <c r="J110" s="698">
        <f>J9</f>
        <v>0</v>
      </c>
    </row>
    <row r="111" spans="1:10" x14ac:dyDescent="0.2">
      <c r="A111" s="388" t="s">
        <v>1129</v>
      </c>
      <c r="B111" s="388" t="s">
        <v>5387</v>
      </c>
      <c r="C111" s="388" t="s">
        <v>9296</v>
      </c>
      <c r="E111" s="389">
        <v>21495.83</v>
      </c>
      <c r="G111" s="389" t="s">
        <v>9257</v>
      </c>
      <c r="H111" s="390" t="s">
        <v>9297</v>
      </c>
      <c r="I111" s="699" t="s">
        <v>1134</v>
      </c>
      <c r="J111" s="707">
        <f>SUM(J108:J110)</f>
        <v>0</v>
      </c>
    </row>
    <row r="112" spans="1:10" x14ac:dyDescent="0.2">
      <c r="A112" s="388" t="s">
        <v>1129</v>
      </c>
      <c r="B112" s="388" t="s">
        <v>5387</v>
      </c>
      <c r="C112" s="388" t="s">
        <v>9296</v>
      </c>
      <c r="E112" s="389">
        <v>14758.33</v>
      </c>
      <c r="G112" s="389" t="s">
        <v>9257</v>
      </c>
      <c r="H112" s="390" t="s">
        <v>9297</v>
      </c>
      <c r="I112" s="700" t="s">
        <v>1254</v>
      </c>
      <c r="J112" s="701">
        <f>J87+J59</f>
        <v>1880050</v>
      </c>
    </row>
    <row r="113" spans="1:12" x14ac:dyDescent="0.2">
      <c r="A113" s="88" t="s">
        <v>306</v>
      </c>
      <c r="B113" s="88" t="s">
        <v>7253</v>
      </c>
      <c r="C113" s="88" t="s">
        <v>308</v>
      </c>
      <c r="D113" s="89">
        <v>109970.95</v>
      </c>
      <c r="E113" s="89">
        <v>435050</v>
      </c>
      <c r="F113" s="89">
        <v>435050</v>
      </c>
      <c r="G113" s="89">
        <v>109970.95</v>
      </c>
      <c r="H113" s="90" t="s">
        <v>7254</v>
      </c>
      <c r="I113" s="702" t="s">
        <v>1459</v>
      </c>
      <c r="J113" s="703">
        <f>J88+J60</f>
        <v>1880050</v>
      </c>
      <c r="K113" s="91"/>
      <c r="L113" s="91"/>
    </row>
    <row r="114" spans="1:12" x14ac:dyDescent="0.2">
      <c r="A114" s="88" t="s">
        <v>306</v>
      </c>
      <c r="B114" s="88" t="s">
        <v>343</v>
      </c>
      <c r="C114" s="88" t="s">
        <v>308</v>
      </c>
      <c r="D114" s="89">
        <v>44048775.850000001</v>
      </c>
      <c r="E114" s="89">
        <v>1880050</v>
      </c>
      <c r="F114" s="89">
        <v>3230721.79</v>
      </c>
      <c r="G114" s="89">
        <v>42698104.060000002</v>
      </c>
      <c r="H114" s="90" t="s">
        <v>344</v>
      </c>
      <c r="I114" s="770" t="s">
        <v>1464</v>
      </c>
      <c r="J114" s="771">
        <f>J12+J34</f>
        <v>1350671.79</v>
      </c>
      <c r="K114" s="91"/>
      <c r="L114" s="91"/>
    </row>
    <row r="115" spans="1:12" ht="13.5" thickBot="1" x14ac:dyDescent="0.25">
      <c r="A115" s="88" t="s">
        <v>1007</v>
      </c>
      <c r="B115" s="88" t="s">
        <v>343</v>
      </c>
      <c r="C115" s="88" t="s">
        <v>308</v>
      </c>
      <c r="D115" s="89">
        <v>44048775.850000001</v>
      </c>
      <c r="E115" s="89">
        <v>1880050</v>
      </c>
      <c r="F115" s="89">
        <v>3230721.79</v>
      </c>
      <c r="G115" s="89">
        <v>42698104.060000002</v>
      </c>
      <c r="H115" s="90" t="s">
        <v>7860</v>
      </c>
      <c r="I115" s="772" t="s">
        <v>4831</v>
      </c>
      <c r="J115" s="773">
        <f>J86+J58+J32+J6</f>
        <v>0</v>
      </c>
      <c r="K115" s="91"/>
      <c r="L115" s="91"/>
    </row>
    <row r="116" spans="1:12" x14ac:dyDescent="0.2">
      <c r="A116" s="88" t="s">
        <v>343</v>
      </c>
      <c r="B116" s="88" t="s">
        <v>343</v>
      </c>
      <c r="C116" s="88" t="s">
        <v>308</v>
      </c>
      <c r="D116" s="89">
        <v>44048775.850000001</v>
      </c>
      <c r="E116" s="89">
        <v>1880050</v>
      </c>
      <c r="F116" s="89">
        <v>3230721.79</v>
      </c>
      <c r="G116" s="89">
        <v>42698104.060000002</v>
      </c>
      <c r="H116" s="90" t="s">
        <v>1107</v>
      </c>
      <c r="I116" s="91"/>
      <c r="J116" s="91"/>
      <c r="K116" s="91"/>
      <c r="L116" s="91"/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116"/>
  <sheetViews>
    <sheetView topLeftCell="A91" workbookViewId="0">
      <selection activeCell="I107" sqref="I107:J115"/>
    </sheetView>
  </sheetViews>
  <sheetFormatPr defaultRowHeight="12.75" x14ac:dyDescent="0.2"/>
  <cols>
    <col min="1" max="2" width="5" customWidth="1"/>
    <col min="4" max="4" width="12.7109375" bestFit="1" customWidth="1"/>
    <col min="5" max="6" width="11.7109375" bestFit="1" customWidth="1"/>
    <col min="7" max="7" width="12.7109375" bestFit="1" customWidth="1"/>
    <col min="8" max="8" width="45.140625" bestFit="1" customWidth="1"/>
    <col min="9" max="9" width="19.7109375" bestFit="1" customWidth="1"/>
    <col min="10" max="10" width="11.7109375" bestFit="1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2" spans="1:12" x14ac:dyDescent="0.2">
      <c r="I2" s="527" t="s">
        <v>410</v>
      </c>
      <c r="J2" s="528">
        <f>F3+F4</f>
        <v>0</v>
      </c>
    </row>
    <row r="3" spans="1:12" x14ac:dyDescent="0.2">
      <c r="A3" s="88" t="s">
        <v>306</v>
      </c>
      <c r="B3" s="88" t="s">
        <v>5969</v>
      </c>
      <c r="C3" s="88" t="s">
        <v>308</v>
      </c>
      <c r="D3" s="89">
        <v>28900000</v>
      </c>
      <c r="E3" s="89"/>
      <c r="F3" s="89"/>
      <c r="G3" s="89">
        <v>28900000</v>
      </c>
      <c r="H3" s="90" t="s">
        <v>5970</v>
      </c>
      <c r="I3" s="689" t="s">
        <v>1260</v>
      </c>
      <c r="J3" s="583">
        <v>0</v>
      </c>
      <c r="K3" s="91"/>
      <c r="L3" s="91"/>
    </row>
    <row r="4" spans="1:12" x14ac:dyDescent="0.2">
      <c r="I4" s="689" t="s">
        <v>1259</v>
      </c>
      <c r="J4" s="583">
        <v>0</v>
      </c>
    </row>
    <row r="5" spans="1:12" x14ac:dyDescent="0.2">
      <c r="A5" s="88" t="s">
        <v>306</v>
      </c>
      <c r="B5" s="88" t="s">
        <v>7249</v>
      </c>
      <c r="C5" s="88" t="s">
        <v>308</v>
      </c>
      <c r="D5" s="89">
        <v>11300000</v>
      </c>
      <c r="E5" s="89"/>
      <c r="F5" s="89"/>
      <c r="G5" s="89">
        <v>11300000</v>
      </c>
      <c r="H5" s="90" t="s">
        <v>7250</v>
      </c>
      <c r="I5" s="91"/>
      <c r="J5" s="91"/>
      <c r="K5" s="91"/>
      <c r="L5" s="91"/>
    </row>
    <row r="7" spans="1:12" x14ac:dyDescent="0.2">
      <c r="A7" s="388" t="s">
        <v>1129</v>
      </c>
      <c r="B7" s="388" t="s">
        <v>5387</v>
      </c>
      <c r="C7" s="388" t="s">
        <v>8583</v>
      </c>
      <c r="F7" s="389">
        <v>22899.79</v>
      </c>
      <c r="G7" s="389" t="s">
        <v>8584</v>
      </c>
      <c r="H7" s="390" t="s">
        <v>8585</v>
      </c>
      <c r="I7" s="697" t="s">
        <v>1458</v>
      </c>
      <c r="J7" s="706">
        <v>0</v>
      </c>
    </row>
    <row r="8" spans="1:12" x14ac:dyDescent="0.2">
      <c r="A8" s="388" t="s">
        <v>1129</v>
      </c>
      <c r="B8" s="388" t="s">
        <v>5387</v>
      </c>
      <c r="C8" s="388" t="s">
        <v>8583</v>
      </c>
      <c r="F8" s="389">
        <v>58276.02</v>
      </c>
      <c r="G8" s="389" t="s">
        <v>8584</v>
      </c>
      <c r="H8" s="390" t="s">
        <v>8585</v>
      </c>
      <c r="I8" s="697" t="s">
        <v>1463</v>
      </c>
      <c r="J8" s="706">
        <f>E31</f>
        <v>0</v>
      </c>
    </row>
    <row r="9" spans="1:12" x14ac:dyDescent="0.2">
      <c r="A9" s="388" t="s">
        <v>1129</v>
      </c>
      <c r="B9" s="388" t="s">
        <v>5387</v>
      </c>
      <c r="C9" s="388" t="s">
        <v>8586</v>
      </c>
      <c r="F9" s="389">
        <v>20683.68</v>
      </c>
      <c r="G9" s="389" t="s">
        <v>8587</v>
      </c>
      <c r="H9" s="390" t="s">
        <v>8588</v>
      </c>
      <c r="I9" s="697" t="s">
        <v>1253</v>
      </c>
      <c r="J9" s="698">
        <v>0</v>
      </c>
    </row>
    <row r="10" spans="1:12" x14ac:dyDescent="0.2">
      <c r="A10" s="388" t="s">
        <v>1129</v>
      </c>
      <c r="B10" s="388" t="s">
        <v>5387</v>
      </c>
      <c r="C10" s="388" t="s">
        <v>8586</v>
      </c>
      <c r="F10" s="389">
        <v>52636.4</v>
      </c>
      <c r="G10" s="389" t="s">
        <v>8587</v>
      </c>
      <c r="H10" s="390" t="s">
        <v>8588</v>
      </c>
    </row>
    <row r="11" spans="1:12" x14ac:dyDescent="0.2">
      <c r="A11" s="388" t="s">
        <v>1129</v>
      </c>
      <c r="B11" s="388" t="s">
        <v>5387</v>
      </c>
      <c r="C11" s="388" t="s">
        <v>8589</v>
      </c>
      <c r="F11" s="389">
        <v>22899.79</v>
      </c>
      <c r="G11" s="389" t="s">
        <v>8590</v>
      </c>
      <c r="H11" s="390" t="s">
        <v>8591</v>
      </c>
      <c r="I11" s="681" t="s">
        <v>1455</v>
      </c>
      <c r="J11" s="610">
        <v>0</v>
      </c>
    </row>
    <row r="12" spans="1:12" x14ac:dyDescent="0.2">
      <c r="A12" s="388" t="s">
        <v>1129</v>
      </c>
      <c r="B12" s="388" t="s">
        <v>5387</v>
      </c>
      <c r="C12" s="388" t="s">
        <v>8589</v>
      </c>
      <c r="F12" s="389">
        <v>58276.02</v>
      </c>
      <c r="G12" s="389" t="s">
        <v>8590</v>
      </c>
      <c r="H12" s="390" t="s">
        <v>8591</v>
      </c>
      <c r="I12" s="681" t="s">
        <v>1454</v>
      </c>
      <c r="J12" s="610">
        <f>F31</f>
        <v>955779.67</v>
      </c>
    </row>
    <row r="13" spans="1:12" x14ac:dyDescent="0.2">
      <c r="A13" s="388" t="s">
        <v>1129</v>
      </c>
      <c r="B13" s="388" t="s">
        <v>5387</v>
      </c>
      <c r="C13" s="388" t="s">
        <v>8592</v>
      </c>
      <c r="F13" s="389">
        <v>22161.09</v>
      </c>
      <c r="G13" s="389" t="s">
        <v>8593</v>
      </c>
      <c r="H13" s="390" t="s">
        <v>8594</v>
      </c>
      <c r="I13" s="527" t="s">
        <v>410</v>
      </c>
      <c r="J13" s="528">
        <v>0</v>
      </c>
    </row>
    <row r="14" spans="1:12" x14ac:dyDescent="0.2">
      <c r="A14" s="388" t="s">
        <v>1129</v>
      </c>
      <c r="B14" s="388" t="s">
        <v>5387</v>
      </c>
      <c r="C14" s="388" t="s">
        <v>8592</v>
      </c>
      <c r="F14" s="389">
        <v>56396.14</v>
      </c>
      <c r="G14" s="389" t="s">
        <v>8593</v>
      </c>
      <c r="H14" s="390" t="s">
        <v>8594</v>
      </c>
      <c r="I14" t="s">
        <v>5390</v>
      </c>
      <c r="J14" t="s">
        <v>1135</v>
      </c>
    </row>
    <row r="15" spans="1:12" x14ac:dyDescent="0.2">
      <c r="A15" s="388" t="s">
        <v>1129</v>
      </c>
      <c r="B15" s="388" t="s">
        <v>5387</v>
      </c>
      <c r="C15" s="388" t="s">
        <v>8595</v>
      </c>
      <c r="F15" s="389">
        <v>22899.79</v>
      </c>
      <c r="G15" s="389" t="s">
        <v>8596</v>
      </c>
      <c r="H15" s="390" t="s">
        <v>8597</v>
      </c>
      <c r="I15" t="s">
        <v>5390</v>
      </c>
      <c r="J15" t="s">
        <v>1135</v>
      </c>
    </row>
    <row r="16" spans="1:12" x14ac:dyDescent="0.2">
      <c r="A16" s="388" t="s">
        <v>1129</v>
      </c>
      <c r="B16" s="388" t="s">
        <v>5387</v>
      </c>
      <c r="C16" s="388" t="s">
        <v>8595</v>
      </c>
      <c r="F16" s="389">
        <v>58276.02</v>
      </c>
      <c r="G16" s="389" t="s">
        <v>8596</v>
      </c>
      <c r="H16" s="390" t="s">
        <v>8597</v>
      </c>
      <c r="I16" t="s">
        <v>5390</v>
      </c>
      <c r="J16" t="s">
        <v>1135</v>
      </c>
    </row>
    <row r="17" spans="1:12" x14ac:dyDescent="0.2">
      <c r="A17" s="388" t="s">
        <v>1129</v>
      </c>
      <c r="B17" s="388" t="s">
        <v>5387</v>
      </c>
      <c r="C17" s="388" t="s">
        <v>8598</v>
      </c>
      <c r="F17" s="389">
        <v>22161.09</v>
      </c>
      <c r="G17" s="389" t="s">
        <v>8599</v>
      </c>
      <c r="H17" s="390" t="s">
        <v>8600</v>
      </c>
      <c r="I17" t="s">
        <v>5390</v>
      </c>
      <c r="J17" t="s">
        <v>1135</v>
      </c>
    </row>
    <row r="18" spans="1:12" x14ac:dyDescent="0.2">
      <c r="A18" s="388" t="s">
        <v>1129</v>
      </c>
      <c r="B18" s="388" t="s">
        <v>5387</v>
      </c>
      <c r="C18" s="388" t="s">
        <v>8598</v>
      </c>
      <c r="F18" s="389">
        <v>56396.14</v>
      </c>
      <c r="G18" s="389" t="s">
        <v>8599</v>
      </c>
      <c r="H18" s="390" t="s">
        <v>8600</v>
      </c>
      <c r="I18" t="s">
        <v>5390</v>
      </c>
      <c r="J18" t="s">
        <v>1135</v>
      </c>
    </row>
    <row r="19" spans="1:12" x14ac:dyDescent="0.2">
      <c r="A19" s="388" t="s">
        <v>1129</v>
      </c>
      <c r="B19" s="388" t="s">
        <v>5387</v>
      </c>
      <c r="C19" s="388" t="s">
        <v>8601</v>
      </c>
      <c r="F19" s="389">
        <v>22899.79</v>
      </c>
      <c r="G19" s="389" t="s">
        <v>8602</v>
      </c>
      <c r="H19" s="390" t="s">
        <v>8603</v>
      </c>
      <c r="I19" t="s">
        <v>5390</v>
      </c>
      <c r="J19" t="s">
        <v>1135</v>
      </c>
    </row>
    <row r="20" spans="1:12" x14ac:dyDescent="0.2">
      <c r="A20" s="388" t="s">
        <v>1129</v>
      </c>
      <c r="B20" s="388" t="s">
        <v>5387</v>
      </c>
      <c r="C20" s="388" t="s">
        <v>8601</v>
      </c>
      <c r="F20" s="389">
        <v>58276.02</v>
      </c>
      <c r="G20" s="389" t="s">
        <v>8602</v>
      </c>
      <c r="H20" s="390" t="s">
        <v>8603</v>
      </c>
      <c r="I20" t="s">
        <v>5390</v>
      </c>
      <c r="J20" t="s">
        <v>1135</v>
      </c>
    </row>
    <row r="21" spans="1:12" x14ac:dyDescent="0.2">
      <c r="A21" s="388" t="s">
        <v>1129</v>
      </c>
      <c r="B21" s="388" t="s">
        <v>5387</v>
      </c>
      <c r="C21" s="388" t="s">
        <v>8604</v>
      </c>
      <c r="F21" s="389">
        <v>22899.79</v>
      </c>
      <c r="G21" s="389" t="s">
        <v>8605</v>
      </c>
      <c r="H21" s="390" t="s">
        <v>8606</v>
      </c>
      <c r="I21" t="s">
        <v>5390</v>
      </c>
      <c r="J21" t="s">
        <v>1135</v>
      </c>
    </row>
    <row r="22" spans="1:12" x14ac:dyDescent="0.2">
      <c r="A22" s="388" t="s">
        <v>1129</v>
      </c>
      <c r="B22" s="388" t="s">
        <v>5387</v>
      </c>
      <c r="C22" s="388" t="s">
        <v>8604</v>
      </c>
      <c r="F22" s="389">
        <v>58276.02</v>
      </c>
      <c r="G22" s="389" t="s">
        <v>8605</v>
      </c>
      <c r="H22" s="390" t="s">
        <v>8606</v>
      </c>
      <c r="I22" t="s">
        <v>5390</v>
      </c>
      <c r="J22" t="s">
        <v>1135</v>
      </c>
    </row>
    <row r="23" spans="1:12" x14ac:dyDescent="0.2">
      <c r="A23" s="388" t="s">
        <v>1129</v>
      </c>
      <c r="B23" s="388" t="s">
        <v>5387</v>
      </c>
      <c r="C23" s="388" t="s">
        <v>8607</v>
      </c>
      <c r="F23" s="389">
        <v>22161.09</v>
      </c>
      <c r="G23" s="389" t="s">
        <v>8608</v>
      </c>
      <c r="H23" s="390" t="s">
        <v>8609</v>
      </c>
      <c r="I23" t="s">
        <v>5390</v>
      </c>
      <c r="J23" t="s">
        <v>1135</v>
      </c>
    </row>
    <row r="24" spans="1:12" x14ac:dyDescent="0.2">
      <c r="A24" s="388" t="s">
        <v>1129</v>
      </c>
      <c r="B24" s="388" t="s">
        <v>5387</v>
      </c>
      <c r="C24" s="388" t="s">
        <v>8607</v>
      </c>
      <c r="F24" s="389">
        <v>56396.14</v>
      </c>
      <c r="G24" s="389" t="s">
        <v>8608</v>
      </c>
      <c r="H24" s="390" t="s">
        <v>8609</v>
      </c>
      <c r="I24" t="s">
        <v>5390</v>
      </c>
      <c r="J24" t="s">
        <v>1135</v>
      </c>
    </row>
    <row r="25" spans="1:12" x14ac:dyDescent="0.2">
      <c r="A25" s="388" t="s">
        <v>1129</v>
      </c>
      <c r="B25" s="388" t="s">
        <v>5387</v>
      </c>
      <c r="C25" s="388" t="s">
        <v>8610</v>
      </c>
      <c r="F25" s="389">
        <v>22899.79</v>
      </c>
      <c r="G25" s="389" t="s">
        <v>8611</v>
      </c>
      <c r="H25" s="390" t="s">
        <v>8612</v>
      </c>
      <c r="I25" t="s">
        <v>5390</v>
      </c>
      <c r="J25" t="s">
        <v>1135</v>
      </c>
    </row>
    <row r="26" spans="1:12" x14ac:dyDescent="0.2">
      <c r="A26" s="388" t="s">
        <v>1129</v>
      </c>
      <c r="B26" s="388" t="s">
        <v>5387</v>
      </c>
      <c r="C26" s="388" t="s">
        <v>8610</v>
      </c>
      <c r="F26" s="389">
        <v>58276.02</v>
      </c>
      <c r="G26" s="389" t="s">
        <v>8611</v>
      </c>
      <c r="H26" s="390" t="s">
        <v>8612</v>
      </c>
      <c r="I26" t="s">
        <v>5390</v>
      </c>
      <c r="J26" t="s">
        <v>1135</v>
      </c>
    </row>
    <row r="27" spans="1:12" x14ac:dyDescent="0.2">
      <c r="A27" s="388" t="s">
        <v>1129</v>
      </c>
      <c r="B27" s="388" t="s">
        <v>5387</v>
      </c>
      <c r="C27" s="388" t="s">
        <v>8613</v>
      </c>
      <c r="F27" s="389">
        <v>22161.09</v>
      </c>
      <c r="G27" s="389" t="s">
        <v>8614</v>
      </c>
      <c r="H27" s="390" t="s">
        <v>8615</v>
      </c>
      <c r="I27" t="s">
        <v>5390</v>
      </c>
      <c r="J27" t="s">
        <v>1135</v>
      </c>
    </row>
    <row r="28" spans="1:12" x14ac:dyDescent="0.2">
      <c r="A28" s="388" t="s">
        <v>1129</v>
      </c>
      <c r="B28" s="388" t="s">
        <v>5387</v>
      </c>
      <c r="C28" s="388" t="s">
        <v>8613</v>
      </c>
      <c r="F28" s="389">
        <v>56396.14</v>
      </c>
      <c r="G28" s="389" t="s">
        <v>8614</v>
      </c>
      <c r="H28" s="390" t="s">
        <v>8615</v>
      </c>
      <c r="I28" t="s">
        <v>5390</v>
      </c>
      <c r="J28" t="s">
        <v>1135</v>
      </c>
    </row>
    <row r="29" spans="1:12" x14ac:dyDescent="0.2">
      <c r="A29" s="388" t="s">
        <v>1129</v>
      </c>
      <c r="B29" s="388" t="s">
        <v>5387</v>
      </c>
      <c r="C29" s="388" t="s">
        <v>8616</v>
      </c>
      <c r="F29" s="389">
        <v>22899.79</v>
      </c>
      <c r="G29" s="389" t="s">
        <v>8617</v>
      </c>
      <c r="H29" s="390" t="s">
        <v>8618</v>
      </c>
      <c r="I29" t="s">
        <v>5390</v>
      </c>
      <c r="J29" t="s">
        <v>1135</v>
      </c>
    </row>
    <row r="30" spans="1:12" x14ac:dyDescent="0.2">
      <c r="A30" s="388" t="s">
        <v>1129</v>
      </c>
      <c r="B30" s="388" t="s">
        <v>5387</v>
      </c>
      <c r="C30" s="388" t="s">
        <v>8616</v>
      </c>
      <c r="F30" s="389">
        <v>58276.02</v>
      </c>
      <c r="G30" s="389" t="s">
        <v>8617</v>
      </c>
      <c r="H30" s="390" t="s">
        <v>8618</v>
      </c>
      <c r="I30" t="s">
        <v>5390</v>
      </c>
      <c r="J30" t="s">
        <v>1135</v>
      </c>
    </row>
    <row r="31" spans="1:12" x14ac:dyDescent="0.2">
      <c r="A31" s="88" t="s">
        <v>306</v>
      </c>
      <c r="B31" s="88" t="s">
        <v>5971</v>
      </c>
      <c r="C31" s="88" t="s">
        <v>308</v>
      </c>
      <c r="D31" s="89">
        <v>2176035.21</v>
      </c>
      <c r="E31" s="89"/>
      <c r="F31" s="89">
        <v>955779.67</v>
      </c>
      <c r="G31" s="89">
        <v>1220255.54</v>
      </c>
      <c r="H31" s="90" t="s">
        <v>5972</v>
      </c>
      <c r="I31" s="91"/>
      <c r="J31" s="91"/>
      <c r="K31" s="91"/>
      <c r="L31" s="91"/>
    </row>
    <row r="33" spans="1:10" x14ac:dyDescent="0.2">
      <c r="A33" s="388" t="s">
        <v>1129</v>
      </c>
      <c r="B33" s="388" t="s">
        <v>5387</v>
      </c>
      <c r="C33" s="388" t="s">
        <v>8583</v>
      </c>
      <c r="F33" s="389">
        <v>19163.2</v>
      </c>
      <c r="G33" s="389" t="s">
        <v>8584</v>
      </c>
      <c r="H33" s="390" t="s">
        <v>8619</v>
      </c>
      <c r="I33" s="681" t="s">
        <v>1455</v>
      </c>
      <c r="J33" s="610">
        <f>E57</f>
        <v>0</v>
      </c>
    </row>
    <row r="34" spans="1:10" x14ac:dyDescent="0.2">
      <c r="A34" s="388" t="s">
        <v>1129</v>
      </c>
      <c r="B34" s="388" t="s">
        <v>5387</v>
      </c>
      <c r="C34" s="388" t="s">
        <v>8583</v>
      </c>
      <c r="F34" s="389">
        <v>14375.58</v>
      </c>
      <c r="G34" s="389" t="s">
        <v>8584</v>
      </c>
      <c r="H34" s="390" t="s">
        <v>8619</v>
      </c>
      <c r="I34" s="681" t="s">
        <v>1454</v>
      </c>
      <c r="J34" s="610">
        <f>F57</f>
        <v>394892.12</v>
      </c>
    </row>
    <row r="35" spans="1:10" x14ac:dyDescent="0.2">
      <c r="A35" s="388" t="s">
        <v>1129</v>
      </c>
      <c r="B35" s="388" t="s">
        <v>5387</v>
      </c>
      <c r="C35" s="388" t="s">
        <v>8586</v>
      </c>
      <c r="F35" s="389">
        <v>17308.7</v>
      </c>
      <c r="G35" s="389" t="s">
        <v>8587</v>
      </c>
      <c r="H35" s="390" t="s">
        <v>8620</v>
      </c>
      <c r="I35" s="527" t="s">
        <v>410</v>
      </c>
      <c r="J35" s="528">
        <v>0</v>
      </c>
    </row>
    <row r="36" spans="1:10" x14ac:dyDescent="0.2">
      <c r="A36" s="388" t="s">
        <v>1129</v>
      </c>
      <c r="B36" s="388" t="s">
        <v>5387</v>
      </c>
      <c r="C36" s="388" t="s">
        <v>8586</v>
      </c>
      <c r="F36" s="389">
        <v>12984.4</v>
      </c>
      <c r="G36" s="389" t="s">
        <v>8587</v>
      </c>
      <c r="H36" s="390" t="s">
        <v>8620</v>
      </c>
      <c r="I36" t="s">
        <v>5390</v>
      </c>
      <c r="J36" t="s">
        <v>1135</v>
      </c>
    </row>
    <row r="37" spans="1:10" x14ac:dyDescent="0.2">
      <c r="A37" s="388" t="s">
        <v>1129</v>
      </c>
      <c r="B37" s="388" t="s">
        <v>5387</v>
      </c>
      <c r="C37" s="388" t="s">
        <v>8589</v>
      </c>
      <c r="F37" s="389">
        <v>19163.2</v>
      </c>
      <c r="G37" s="389" t="s">
        <v>8590</v>
      </c>
      <c r="H37" s="390" t="s">
        <v>8621</v>
      </c>
      <c r="I37" t="s">
        <v>5390</v>
      </c>
      <c r="J37" t="s">
        <v>1135</v>
      </c>
    </row>
    <row r="38" spans="1:10" x14ac:dyDescent="0.2">
      <c r="A38" s="388" t="s">
        <v>1129</v>
      </c>
      <c r="B38" s="388" t="s">
        <v>5387</v>
      </c>
      <c r="C38" s="388" t="s">
        <v>8589</v>
      </c>
      <c r="F38" s="389">
        <v>14375.58</v>
      </c>
      <c r="G38" s="389" t="s">
        <v>8590</v>
      </c>
      <c r="H38" s="390" t="s">
        <v>8621</v>
      </c>
      <c r="I38" t="s">
        <v>5390</v>
      </c>
      <c r="J38" t="s">
        <v>1135</v>
      </c>
    </row>
    <row r="39" spans="1:10" x14ac:dyDescent="0.2">
      <c r="A39" s="388" t="s">
        <v>1129</v>
      </c>
      <c r="B39" s="388" t="s">
        <v>5387</v>
      </c>
      <c r="C39" s="388" t="s">
        <v>8592</v>
      </c>
      <c r="F39" s="389">
        <v>18545.03</v>
      </c>
      <c r="G39" s="389" t="s">
        <v>8593</v>
      </c>
      <c r="H39" s="390" t="s">
        <v>8622</v>
      </c>
      <c r="I39" t="s">
        <v>5390</v>
      </c>
      <c r="J39" t="s">
        <v>1135</v>
      </c>
    </row>
    <row r="40" spans="1:10" x14ac:dyDescent="0.2">
      <c r="A40" s="388" t="s">
        <v>1129</v>
      </c>
      <c r="B40" s="388" t="s">
        <v>5387</v>
      </c>
      <c r="C40" s="388" t="s">
        <v>8592</v>
      </c>
      <c r="F40" s="389">
        <v>13911.86</v>
      </c>
      <c r="G40" s="389" t="s">
        <v>8593</v>
      </c>
      <c r="H40" s="390" t="s">
        <v>8622</v>
      </c>
      <c r="I40" t="s">
        <v>5390</v>
      </c>
      <c r="J40" t="s">
        <v>1135</v>
      </c>
    </row>
    <row r="41" spans="1:10" x14ac:dyDescent="0.2">
      <c r="A41" s="388" t="s">
        <v>1129</v>
      </c>
      <c r="B41" s="388" t="s">
        <v>5387</v>
      </c>
      <c r="C41" s="388" t="s">
        <v>8595</v>
      </c>
      <c r="F41" s="389">
        <v>19163.2</v>
      </c>
      <c r="G41" s="389" t="s">
        <v>8596</v>
      </c>
      <c r="H41" s="390" t="s">
        <v>8623</v>
      </c>
      <c r="I41" t="s">
        <v>5390</v>
      </c>
      <c r="J41" t="s">
        <v>1135</v>
      </c>
    </row>
    <row r="42" spans="1:10" x14ac:dyDescent="0.2">
      <c r="A42" s="388" t="s">
        <v>1129</v>
      </c>
      <c r="B42" s="388" t="s">
        <v>5387</v>
      </c>
      <c r="C42" s="388" t="s">
        <v>8595</v>
      </c>
      <c r="F42" s="389">
        <v>14375.58</v>
      </c>
      <c r="G42" s="389" t="s">
        <v>8596</v>
      </c>
      <c r="H42" s="390" t="s">
        <v>8623</v>
      </c>
      <c r="I42" t="s">
        <v>5390</v>
      </c>
      <c r="J42" t="s">
        <v>1135</v>
      </c>
    </row>
    <row r="43" spans="1:10" x14ac:dyDescent="0.2">
      <c r="A43" s="388" t="s">
        <v>1129</v>
      </c>
      <c r="B43" s="388" t="s">
        <v>5387</v>
      </c>
      <c r="C43" s="388" t="s">
        <v>8598</v>
      </c>
      <c r="F43" s="389">
        <v>18545.03</v>
      </c>
      <c r="G43" s="389" t="s">
        <v>8599</v>
      </c>
      <c r="H43" s="390" t="s">
        <v>8624</v>
      </c>
      <c r="I43" t="s">
        <v>5390</v>
      </c>
      <c r="J43" t="s">
        <v>1135</v>
      </c>
    </row>
    <row r="44" spans="1:10" x14ac:dyDescent="0.2">
      <c r="A44" s="388" t="s">
        <v>1129</v>
      </c>
      <c r="B44" s="388" t="s">
        <v>5387</v>
      </c>
      <c r="C44" s="388" t="s">
        <v>8598</v>
      </c>
      <c r="F44" s="389">
        <v>13911.86</v>
      </c>
      <c r="G44" s="389" t="s">
        <v>8599</v>
      </c>
      <c r="H44" s="390" t="s">
        <v>8624</v>
      </c>
      <c r="I44" t="s">
        <v>5390</v>
      </c>
      <c r="J44" t="s">
        <v>1135</v>
      </c>
    </row>
    <row r="45" spans="1:10" x14ac:dyDescent="0.2">
      <c r="A45" s="388" t="s">
        <v>1129</v>
      </c>
      <c r="B45" s="388" t="s">
        <v>5387</v>
      </c>
      <c r="C45" s="388" t="s">
        <v>8601</v>
      </c>
      <c r="F45" s="389">
        <v>19163.2</v>
      </c>
      <c r="G45" s="389" t="s">
        <v>8602</v>
      </c>
      <c r="H45" s="390" t="s">
        <v>8625</v>
      </c>
      <c r="I45" t="s">
        <v>5390</v>
      </c>
      <c r="J45" t="s">
        <v>1135</v>
      </c>
    </row>
    <row r="46" spans="1:10" x14ac:dyDescent="0.2">
      <c r="A46" s="388" t="s">
        <v>1129</v>
      </c>
      <c r="B46" s="388" t="s">
        <v>5387</v>
      </c>
      <c r="C46" s="388" t="s">
        <v>8601</v>
      </c>
      <c r="F46" s="389">
        <v>14375.58</v>
      </c>
      <c r="G46" s="389" t="s">
        <v>8602</v>
      </c>
      <c r="H46" s="390" t="s">
        <v>8625</v>
      </c>
      <c r="I46" t="s">
        <v>5390</v>
      </c>
      <c r="J46" t="s">
        <v>1135</v>
      </c>
    </row>
    <row r="47" spans="1:10" x14ac:dyDescent="0.2">
      <c r="A47" s="388" t="s">
        <v>1129</v>
      </c>
      <c r="B47" s="388" t="s">
        <v>5387</v>
      </c>
      <c r="C47" s="388" t="s">
        <v>8604</v>
      </c>
      <c r="F47" s="389">
        <v>19163.2</v>
      </c>
      <c r="G47" s="389" t="s">
        <v>8605</v>
      </c>
      <c r="H47" s="390" t="s">
        <v>8626</v>
      </c>
      <c r="I47" t="s">
        <v>5390</v>
      </c>
      <c r="J47" t="s">
        <v>1135</v>
      </c>
    </row>
    <row r="48" spans="1:10" x14ac:dyDescent="0.2">
      <c r="A48" s="388" t="s">
        <v>1129</v>
      </c>
      <c r="B48" s="388" t="s">
        <v>5387</v>
      </c>
      <c r="C48" s="388" t="s">
        <v>8604</v>
      </c>
      <c r="F48" s="389">
        <v>14375.58</v>
      </c>
      <c r="G48" s="389" t="s">
        <v>8605</v>
      </c>
      <c r="H48" s="390" t="s">
        <v>8626</v>
      </c>
      <c r="I48" t="s">
        <v>5390</v>
      </c>
      <c r="J48" t="s">
        <v>1135</v>
      </c>
    </row>
    <row r="49" spans="1:12" x14ac:dyDescent="0.2">
      <c r="A49" s="388" t="s">
        <v>1129</v>
      </c>
      <c r="B49" s="388" t="s">
        <v>5387</v>
      </c>
      <c r="C49" s="388" t="s">
        <v>8607</v>
      </c>
      <c r="F49" s="389">
        <v>18545.03</v>
      </c>
      <c r="G49" s="389" t="s">
        <v>8608</v>
      </c>
      <c r="H49" s="390" t="s">
        <v>8627</v>
      </c>
      <c r="I49" t="s">
        <v>5390</v>
      </c>
      <c r="J49" t="s">
        <v>1135</v>
      </c>
    </row>
    <row r="50" spans="1:12" x14ac:dyDescent="0.2">
      <c r="A50" s="388" t="s">
        <v>1129</v>
      </c>
      <c r="B50" s="388" t="s">
        <v>5387</v>
      </c>
      <c r="C50" s="388" t="s">
        <v>8607</v>
      </c>
      <c r="F50" s="389">
        <v>13911.86</v>
      </c>
      <c r="G50" s="389" t="s">
        <v>8608</v>
      </c>
      <c r="H50" s="390" t="s">
        <v>8627</v>
      </c>
      <c r="I50" t="s">
        <v>5390</v>
      </c>
      <c r="J50" t="s">
        <v>1135</v>
      </c>
    </row>
    <row r="51" spans="1:12" x14ac:dyDescent="0.2">
      <c r="A51" s="388" t="s">
        <v>1129</v>
      </c>
      <c r="B51" s="388" t="s">
        <v>5387</v>
      </c>
      <c r="C51" s="388" t="s">
        <v>8610</v>
      </c>
      <c r="F51" s="389">
        <v>19163.2</v>
      </c>
      <c r="G51" s="389" t="s">
        <v>8611</v>
      </c>
      <c r="H51" s="390" t="s">
        <v>8628</v>
      </c>
      <c r="I51" t="s">
        <v>5390</v>
      </c>
      <c r="J51" t="s">
        <v>1135</v>
      </c>
    </row>
    <row r="52" spans="1:12" x14ac:dyDescent="0.2">
      <c r="A52" s="388" t="s">
        <v>1129</v>
      </c>
      <c r="B52" s="388" t="s">
        <v>5387</v>
      </c>
      <c r="C52" s="388" t="s">
        <v>8610</v>
      </c>
      <c r="F52" s="389">
        <v>14375.58</v>
      </c>
      <c r="G52" s="389" t="s">
        <v>8611</v>
      </c>
      <c r="H52" s="390" t="s">
        <v>8628</v>
      </c>
      <c r="I52" t="s">
        <v>5390</v>
      </c>
      <c r="J52" t="s">
        <v>1135</v>
      </c>
    </row>
    <row r="53" spans="1:12" x14ac:dyDescent="0.2">
      <c r="A53" s="388" t="s">
        <v>1129</v>
      </c>
      <c r="B53" s="388" t="s">
        <v>5387</v>
      </c>
      <c r="C53" s="388" t="s">
        <v>8613</v>
      </c>
      <c r="F53" s="389">
        <v>18545.03</v>
      </c>
      <c r="G53" s="389" t="s">
        <v>8614</v>
      </c>
      <c r="H53" s="390" t="s">
        <v>8629</v>
      </c>
      <c r="I53" t="s">
        <v>5390</v>
      </c>
      <c r="J53" t="s">
        <v>1135</v>
      </c>
    </row>
    <row r="54" spans="1:12" x14ac:dyDescent="0.2">
      <c r="A54" s="388" t="s">
        <v>1129</v>
      </c>
      <c r="B54" s="388" t="s">
        <v>5387</v>
      </c>
      <c r="C54" s="388" t="s">
        <v>8613</v>
      </c>
      <c r="F54" s="389">
        <v>13911.86</v>
      </c>
      <c r="G54" s="389" t="s">
        <v>8614</v>
      </c>
      <c r="H54" s="390" t="s">
        <v>8629</v>
      </c>
      <c r="I54" t="s">
        <v>5390</v>
      </c>
      <c r="J54" t="s">
        <v>1135</v>
      </c>
    </row>
    <row r="55" spans="1:12" x14ac:dyDescent="0.2">
      <c r="A55" s="388" t="s">
        <v>1129</v>
      </c>
      <c r="B55" s="388" t="s">
        <v>5387</v>
      </c>
      <c r="C55" s="388" t="s">
        <v>8616</v>
      </c>
      <c r="F55" s="389">
        <v>19163.2</v>
      </c>
      <c r="G55" s="389" t="s">
        <v>8617</v>
      </c>
      <c r="H55" s="390" t="s">
        <v>8630</v>
      </c>
      <c r="I55" t="s">
        <v>5390</v>
      </c>
      <c r="J55" t="s">
        <v>1135</v>
      </c>
    </row>
    <row r="56" spans="1:12" x14ac:dyDescent="0.2">
      <c r="A56" s="388" t="s">
        <v>1129</v>
      </c>
      <c r="B56" s="388" t="s">
        <v>5387</v>
      </c>
      <c r="C56" s="388" t="s">
        <v>8616</v>
      </c>
      <c r="F56" s="389">
        <v>14375.58</v>
      </c>
      <c r="G56" s="389" t="s">
        <v>8617</v>
      </c>
      <c r="H56" s="390" t="s">
        <v>8630</v>
      </c>
      <c r="I56" t="s">
        <v>5390</v>
      </c>
      <c r="J56" t="s">
        <v>1135</v>
      </c>
    </row>
    <row r="57" spans="1:12" x14ac:dyDescent="0.2">
      <c r="A57" s="88" t="s">
        <v>306</v>
      </c>
      <c r="B57" s="88" t="s">
        <v>7251</v>
      </c>
      <c r="C57" s="88" t="s">
        <v>308</v>
      </c>
      <c r="D57" s="89">
        <v>1873844.23</v>
      </c>
      <c r="E57" s="89"/>
      <c r="F57" s="89">
        <v>394892.12</v>
      </c>
      <c r="G57" s="89">
        <v>1478952.11</v>
      </c>
      <c r="H57" s="90" t="s">
        <v>7252</v>
      </c>
      <c r="I57" s="91"/>
      <c r="J57" s="91"/>
      <c r="K57" s="91"/>
      <c r="L57" s="91"/>
    </row>
    <row r="59" spans="1:12" x14ac:dyDescent="0.2">
      <c r="A59" s="388" t="s">
        <v>1129</v>
      </c>
      <c r="B59" s="388" t="s">
        <v>5387</v>
      </c>
      <c r="C59" s="388" t="s">
        <v>8631</v>
      </c>
      <c r="E59" s="389">
        <v>35416.67</v>
      </c>
      <c r="G59" s="389" t="s">
        <v>8584</v>
      </c>
      <c r="H59" s="390" t="s">
        <v>8632</v>
      </c>
      <c r="I59" s="683" t="s">
        <v>1254</v>
      </c>
      <c r="J59" s="684">
        <f>E85</f>
        <v>1445000</v>
      </c>
    </row>
    <row r="60" spans="1:12" x14ac:dyDescent="0.2">
      <c r="A60" s="388" t="s">
        <v>1129</v>
      </c>
      <c r="B60" s="388" t="s">
        <v>5387</v>
      </c>
      <c r="C60" s="388" t="s">
        <v>8631</v>
      </c>
      <c r="E60" s="389">
        <v>85000</v>
      </c>
      <c r="G60" s="389" t="s">
        <v>8584</v>
      </c>
      <c r="H60" s="390" t="s">
        <v>8632</v>
      </c>
      <c r="I60" s="685" t="s">
        <v>1467</v>
      </c>
      <c r="J60" s="686">
        <f>F85</f>
        <v>1445000</v>
      </c>
    </row>
    <row r="61" spans="1:12" x14ac:dyDescent="0.2">
      <c r="A61" s="388" t="s">
        <v>1129</v>
      </c>
      <c r="B61" s="388" t="s">
        <v>5387</v>
      </c>
      <c r="C61" s="388" t="s">
        <v>8633</v>
      </c>
      <c r="E61" s="389">
        <v>33055.56</v>
      </c>
      <c r="G61" s="389" t="s">
        <v>8587</v>
      </c>
      <c r="H61" s="390" t="s">
        <v>8634</v>
      </c>
      <c r="I61" s="687" t="s">
        <v>410</v>
      </c>
      <c r="J61" s="688">
        <f>F69</f>
        <v>0</v>
      </c>
    </row>
    <row r="62" spans="1:12" x14ac:dyDescent="0.2">
      <c r="A62" s="388" t="s">
        <v>1129</v>
      </c>
      <c r="B62" s="388" t="s">
        <v>5387</v>
      </c>
      <c r="C62" s="388" t="s">
        <v>8633</v>
      </c>
      <c r="E62" s="389">
        <v>79333.33</v>
      </c>
      <c r="G62" s="389" t="s">
        <v>8587</v>
      </c>
      <c r="H62" s="390" t="s">
        <v>8634</v>
      </c>
      <c r="I62" t="s">
        <v>5390</v>
      </c>
      <c r="J62" t="s">
        <v>1135</v>
      </c>
    </row>
    <row r="63" spans="1:12" x14ac:dyDescent="0.2">
      <c r="A63" s="388" t="s">
        <v>1129</v>
      </c>
      <c r="B63" s="388" t="s">
        <v>5387</v>
      </c>
      <c r="C63" s="388" t="s">
        <v>8635</v>
      </c>
      <c r="E63" s="389">
        <v>37777.78</v>
      </c>
      <c r="G63" s="389" t="s">
        <v>8590</v>
      </c>
      <c r="H63" s="390" t="s">
        <v>8636</v>
      </c>
      <c r="I63" t="s">
        <v>5390</v>
      </c>
      <c r="J63" t="s">
        <v>1135</v>
      </c>
    </row>
    <row r="64" spans="1:12" x14ac:dyDescent="0.2">
      <c r="A64" s="388" t="s">
        <v>1129</v>
      </c>
      <c r="B64" s="388" t="s">
        <v>5387</v>
      </c>
      <c r="C64" s="388" t="s">
        <v>8635</v>
      </c>
      <c r="E64" s="389">
        <v>90666.67</v>
      </c>
      <c r="G64" s="389" t="s">
        <v>8590</v>
      </c>
      <c r="H64" s="390" t="s">
        <v>8636</v>
      </c>
      <c r="I64" t="s">
        <v>5390</v>
      </c>
      <c r="J64" t="s">
        <v>1135</v>
      </c>
    </row>
    <row r="65" spans="1:10" x14ac:dyDescent="0.2">
      <c r="A65" s="388" t="s">
        <v>1129</v>
      </c>
      <c r="B65" s="388" t="s">
        <v>5387</v>
      </c>
      <c r="C65" s="388" t="s">
        <v>8637</v>
      </c>
      <c r="E65" s="389">
        <v>44152.74</v>
      </c>
      <c r="G65" s="389" t="s">
        <v>8638</v>
      </c>
      <c r="H65" s="390" t="s">
        <v>8639</v>
      </c>
      <c r="I65" t="s">
        <v>5390</v>
      </c>
      <c r="J65" t="s">
        <v>1135</v>
      </c>
    </row>
    <row r="66" spans="1:10" x14ac:dyDescent="0.2">
      <c r="A66" s="388" t="s">
        <v>1129</v>
      </c>
      <c r="B66" s="388" t="s">
        <v>5387</v>
      </c>
      <c r="C66" s="388" t="s">
        <v>8637</v>
      </c>
      <c r="E66" s="389">
        <v>0</v>
      </c>
      <c r="F66" s="389">
        <v>1445000</v>
      </c>
      <c r="G66" s="389" t="s">
        <v>8638</v>
      </c>
      <c r="H66" s="390" t="s">
        <v>8640</v>
      </c>
      <c r="I66" t="s">
        <v>5390</v>
      </c>
      <c r="J66" t="s">
        <v>1135</v>
      </c>
    </row>
    <row r="67" spans="1:10" x14ac:dyDescent="0.2">
      <c r="A67" s="388" t="s">
        <v>1129</v>
      </c>
      <c r="B67" s="388" t="s">
        <v>5387</v>
      </c>
      <c r="C67" s="388" t="s">
        <v>8641</v>
      </c>
      <c r="E67" s="389">
        <v>22430.560000000001</v>
      </c>
      <c r="G67" s="389" t="s">
        <v>8593</v>
      </c>
      <c r="H67" s="390" t="s">
        <v>8639</v>
      </c>
      <c r="I67" t="s">
        <v>5390</v>
      </c>
      <c r="J67" t="s">
        <v>1135</v>
      </c>
    </row>
    <row r="68" spans="1:10" x14ac:dyDescent="0.2">
      <c r="A68" s="388" t="s">
        <v>1129</v>
      </c>
      <c r="B68" s="388" t="s">
        <v>5387</v>
      </c>
      <c r="C68" s="388" t="s">
        <v>8641</v>
      </c>
      <c r="E68" s="389">
        <v>53833.33</v>
      </c>
      <c r="G68" s="389" t="s">
        <v>8593</v>
      </c>
      <c r="H68" s="390" t="s">
        <v>8639</v>
      </c>
      <c r="I68" t="s">
        <v>5390</v>
      </c>
      <c r="J68" t="s">
        <v>1135</v>
      </c>
    </row>
    <row r="69" spans="1:10" x14ac:dyDescent="0.2">
      <c r="A69" s="388" t="s">
        <v>1129</v>
      </c>
      <c r="B69" s="388" t="s">
        <v>5387</v>
      </c>
      <c r="C69" s="388" t="s">
        <v>8642</v>
      </c>
      <c r="E69" s="389">
        <v>35416.67</v>
      </c>
      <c r="G69" s="389" t="s">
        <v>8596</v>
      </c>
      <c r="H69" s="390" t="s">
        <v>8643</v>
      </c>
      <c r="I69" t="s">
        <v>5390</v>
      </c>
      <c r="J69" t="s">
        <v>1135</v>
      </c>
    </row>
    <row r="70" spans="1:10" x14ac:dyDescent="0.2">
      <c r="A70" s="388" t="s">
        <v>1129</v>
      </c>
      <c r="B70" s="388" t="s">
        <v>5387</v>
      </c>
      <c r="C70" s="388" t="s">
        <v>8642</v>
      </c>
      <c r="E70" s="389">
        <v>85000</v>
      </c>
      <c r="G70" s="389" t="s">
        <v>8596</v>
      </c>
      <c r="H70" s="390" t="s">
        <v>8643</v>
      </c>
      <c r="I70" t="s">
        <v>5390</v>
      </c>
      <c r="J70" t="s">
        <v>1135</v>
      </c>
    </row>
    <row r="71" spans="1:10" x14ac:dyDescent="0.2">
      <c r="A71" s="388" t="s">
        <v>1129</v>
      </c>
      <c r="B71" s="388" t="s">
        <v>5387</v>
      </c>
      <c r="C71" s="388" t="s">
        <v>8644</v>
      </c>
      <c r="E71" s="389">
        <v>35416.67</v>
      </c>
      <c r="G71" s="389" t="s">
        <v>8599</v>
      </c>
      <c r="H71" s="390" t="s">
        <v>8645</v>
      </c>
      <c r="I71" t="s">
        <v>5390</v>
      </c>
      <c r="J71" t="s">
        <v>1135</v>
      </c>
    </row>
    <row r="72" spans="1:10" x14ac:dyDescent="0.2">
      <c r="A72" s="388" t="s">
        <v>1129</v>
      </c>
      <c r="B72" s="388" t="s">
        <v>5387</v>
      </c>
      <c r="C72" s="388" t="s">
        <v>8644</v>
      </c>
      <c r="E72" s="389">
        <v>85000</v>
      </c>
      <c r="G72" s="389" t="s">
        <v>8599</v>
      </c>
      <c r="H72" s="390" t="s">
        <v>8645</v>
      </c>
      <c r="I72" t="s">
        <v>5390</v>
      </c>
      <c r="J72" t="s">
        <v>1135</v>
      </c>
    </row>
    <row r="73" spans="1:10" x14ac:dyDescent="0.2">
      <c r="A73" s="388" t="s">
        <v>1129</v>
      </c>
      <c r="B73" s="388" t="s">
        <v>5387</v>
      </c>
      <c r="C73" s="388" t="s">
        <v>8646</v>
      </c>
      <c r="E73" s="389">
        <v>35416.67</v>
      </c>
      <c r="G73" s="389" t="s">
        <v>8602</v>
      </c>
      <c r="H73" s="390" t="s">
        <v>8647</v>
      </c>
      <c r="I73" t="s">
        <v>5390</v>
      </c>
      <c r="J73" t="s">
        <v>1135</v>
      </c>
    </row>
    <row r="74" spans="1:10" x14ac:dyDescent="0.2">
      <c r="A74" s="388" t="s">
        <v>1129</v>
      </c>
      <c r="B74" s="388" t="s">
        <v>5387</v>
      </c>
      <c r="C74" s="388" t="s">
        <v>8646</v>
      </c>
      <c r="E74" s="389">
        <v>85000</v>
      </c>
      <c r="G74" s="389" t="s">
        <v>8602</v>
      </c>
      <c r="H74" s="390" t="s">
        <v>8647</v>
      </c>
      <c r="I74" t="s">
        <v>5390</v>
      </c>
      <c r="J74" t="s">
        <v>1135</v>
      </c>
    </row>
    <row r="75" spans="1:10" x14ac:dyDescent="0.2">
      <c r="A75" s="388" t="s">
        <v>1129</v>
      </c>
      <c r="B75" s="388" t="s">
        <v>5387</v>
      </c>
      <c r="C75" s="388" t="s">
        <v>8648</v>
      </c>
      <c r="E75" s="389">
        <v>35416.67</v>
      </c>
      <c r="G75" s="389" t="s">
        <v>8605</v>
      </c>
      <c r="H75" s="390" t="s">
        <v>8649</v>
      </c>
      <c r="I75" t="s">
        <v>5390</v>
      </c>
      <c r="J75" t="s">
        <v>1135</v>
      </c>
    </row>
    <row r="76" spans="1:10" x14ac:dyDescent="0.2">
      <c r="A76" s="388" t="s">
        <v>1129</v>
      </c>
      <c r="B76" s="388" t="s">
        <v>5387</v>
      </c>
      <c r="C76" s="388" t="s">
        <v>8648</v>
      </c>
      <c r="E76" s="389">
        <v>85000</v>
      </c>
      <c r="G76" s="389" t="s">
        <v>8605</v>
      </c>
      <c r="H76" s="390" t="s">
        <v>8649</v>
      </c>
      <c r="I76" t="s">
        <v>5390</v>
      </c>
      <c r="J76" t="s">
        <v>1135</v>
      </c>
    </row>
    <row r="77" spans="1:10" x14ac:dyDescent="0.2">
      <c r="A77" s="388" t="s">
        <v>1129</v>
      </c>
      <c r="B77" s="388" t="s">
        <v>5387</v>
      </c>
      <c r="C77" s="388" t="s">
        <v>8650</v>
      </c>
      <c r="E77" s="389">
        <v>35416.67</v>
      </c>
      <c r="G77" s="389" t="s">
        <v>8608</v>
      </c>
      <c r="H77" s="390" t="s">
        <v>8651</v>
      </c>
      <c r="I77" t="s">
        <v>5390</v>
      </c>
      <c r="J77" t="s">
        <v>1135</v>
      </c>
    </row>
    <row r="78" spans="1:10" x14ac:dyDescent="0.2">
      <c r="A78" s="388" t="s">
        <v>1129</v>
      </c>
      <c r="B78" s="388" t="s">
        <v>5387</v>
      </c>
      <c r="C78" s="388" t="s">
        <v>8650</v>
      </c>
      <c r="E78" s="389">
        <v>85000</v>
      </c>
      <c r="G78" s="389" t="s">
        <v>8608</v>
      </c>
      <c r="H78" s="390" t="s">
        <v>8651</v>
      </c>
      <c r="I78" t="s">
        <v>5390</v>
      </c>
      <c r="J78" t="s">
        <v>1135</v>
      </c>
    </row>
    <row r="79" spans="1:10" x14ac:dyDescent="0.2">
      <c r="A79" s="388" t="s">
        <v>1129</v>
      </c>
      <c r="B79" s="388" t="s">
        <v>5387</v>
      </c>
      <c r="C79" s="388" t="s">
        <v>8652</v>
      </c>
      <c r="E79" s="389">
        <v>35416.67</v>
      </c>
      <c r="G79" s="389" t="s">
        <v>8611</v>
      </c>
      <c r="H79" s="390" t="s">
        <v>8653</v>
      </c>
      <c r="I79" t="s">
        <v>5390</v>
      </c>
      <c r="J79" t="s">
        <v>1135</v>
      </c>
    </row>
    <row r="80" spans="1:10" x14ac:dyDescent="0.2">
      <c r="A80" s="388" t="s">
        <v>1129</v>
      </c>
      <c r="B80" s="388" t="s">
        <v>5387</v>
      </c>
      <c r="C80" s="388" t="s">
        <v>8652</v>
      </c>
      <c r="E80" s="389">
        <v>85000</v>
      </c>
      <c r="G80" s="389" t="s">
        <v>8611</v>
      </c>
      <c r="H80" s="390" t="s">
        <v>8653</v>
      </c>
      <c r="I80" t="s">
        <v>5390</v>
      </c>
      <c r="J80" t="s">
        <v>1135</v>
      </c>
    </row>
    <row r="81" spans="1:12" x14ac:dyDescent="0.2">
      <c r="A81" s="388" t="s">
        <v>1129</v>
      </c>
      <c r="B81" s="388" t="s">
        <v>5387</v>
      </c>
      <c r="C81" s="388" t="s">
        <v>8654</v>
      </c>
      <c r="E81" s="389">
        <v>35416.67</v>
      </c>
      <c r="G81" s="389" t="s">
        <v>8614</v>
      </c>
      <c r="H81" s="390" t="s">
        <v>8655</v>
      </c>
      <c r="I81" t="s">
        <v>5390</v>
      </c>
      <c r="J81" t="s">
        <v>1135</v>
      </c>
    </row>
    <row r="82" spans="1:12" x14ac:dyDescent="0.2">
      <c r="A82" s="388" t="s">
        <v>1129</v>
      </c>
      <c r="B82" s="388" t="s">
        <v>5387</v>
      </c>
      <c r="C82" s="388" t="s">
        <v>8654</v>
      </c>
      <c r="E82" s="389">
        <v>85000</v>
      </c>
      <c r="G82" s="389" t="s">
        <v>8614</v>
      </c>
      <c r="H82" s="390" t="s">
        <v>8655</v>
      </c>
      <c r="I82" t="s">
        <v>5390</v>
      </c>
      <c r="J82" t="s">
        <v>1135</v>
      </c>
    </row>
    <row r="83" spans="1:12" x14ac:dyDescent="0.2">
      <c r="A83" s="388" t="s">
        <v>1129</v>
      </c>
      <c r="B83" s="388" t="s">
        <v>5387</v>
      </c>
      <c r="C83" s="388" t="s">
        <v>8656</v>
      </c>
      <c r="E83" s="389">
        <v>35416.67</v>
      </c>
      <c r="G83" s="389" t="s">
        <v>8617</v>
      </c>
      <c r="H83" s="390" t="s">
        <v>8657</v>
      </c>
      <c r="I83" t="s">
        <v>5390</v>
      </c>
      <c r="J83" t="s">
        <v>1135</v>
      </c>
    </row>
    <row r="84" spans="1:12" x14ac:dyDescent="0.2">
      <c r="A84" s="388" t="s">
        <v>1129</v>
      </c>
      <c r="B84" s="388" t="s">
        <v>5387</v>
      </c>
      <c r="C84" s="388" t="s">
        <v>8656</v>
      </c>
      <c r="E84" s="389">
        <v>85000</v>
      </c>
      <c r="G84" s="389" t="s">
        <v>8617</v>
      </c>
      <c r="H84" s="390" t="s">
        <v>8657</v>
      </c>
      <c r="I84" t="s">
        <v>5390</v>
      </c>
      <c r="J84" t="s">
        <v>1135</v>
      </c>
    </row>
    <row r="85" spans="1:12" x14ac:dyDescent="0.2">
      <c r="A85" s="88" t="s">
        <v>306</v>
      </c>
      <c r="B85" s="88" t="s">
        <v>5361</v>
      </c>
      <c r="C85" s="88" t="s">
        <v>308</v>
      </c>
      <c r="D85" s="89">
        <v>1039597.25</v>
      </c>
      <c r="E85" s="89">
        <f>SUM(E59:E84)</f>
        <v>1445000</v>
      </c>
      <c r="F85" s="89">
        <v>1445000</v>
      </c>
      <c r="G85" s="89">
        <v>1039597.25</v>
      </c>
      <c r="H85" s="90" t="s">
        <v>5973</v>
      </c>
      <c r="I85" s="91"/>
      <c r="J85" s="91"/>
      <c r="K85" s="91"/>
      <c r="L85" s="91"/>
    </row>
    <row r="87" spans="1:12" x14ac:dyDescent="0.2">
      <c r="A87" s="388" t="s">
        <v>1129</v>
      </c>
      <c r="B87" s="388" t="s">
        <v>5387</v>
      </c>
      <c r="C87" s="388" t="s">
        <v>8631</v>
      </c>
      <c r="E87" s="389">
        <v>21495.83</v>
      </c>
      <c r="G87" s="389" t="s">
        <v>8584</v>
      </c>
      <c r="H87" s="390" t="s">
        <v>8632</v>
      </c>
      <c r="I87" s="683" t="s">
        <v>1254</v>
      </c>
      <c r="J87" s="684">
        <f>E113</f>
        <v>435050.00000000006</v>
      </c>
    </row>
    <row r="88" spans="1:12" x14ac:dyDescent="0.2">
      <c r="A88" s="388" t="s">
        <v>1129</v>
      </c>
      <c r="B88" s="388" t="s">
        <v>5387</v>
      </c>
      <c r="C88" s="388" t="s">
        <v>8631</v>
      </c>
      <c r="E88" s="389">
        <v>14758.33</v>
      </c>
      <c r="G88" s="389" t="s">
        <v>8584</v>
      </c>
      <c r="H88" s="390" t="s">
        <v>8632</v>
      </c>
      <c r="I88" s="685" t="s">
        <v>1467</v>
      </c>
      <c r="J88" s="686">
        <f>F113</f>
        <v>435050</v>
      </c>
    </row>
    <row r="89" spans="1:12" x14ac:dyDescent="0.2">
      <c r="A89" s="388" t="s">
        <v>1129</v>
      </c>
      <c r="B89" s="388" t="s">
        <v>5387</v>
      </c>
      <c r="C89" s="388" t="s">
        <v>8633</v>
      </c>
      <c r="E89" s="389">
        <v>20062.78</v>
      </c>
      <c r="G89" s="389" t="s">
        <v>8587</v>
      </c>
      <c r="H89" s="390" t="s">
        <v>8634</v>
      </c>
      <c r="I89" s="687" t="s">
        <v>410</v>
      </c>
      <c r="J89" s="688">
        <f>F97</f>
        <v>0</v>
      </c>
    </row>
    <row r="90" spans="1:12" x14ac:dyDescent="0.2">
      <c r="A90" s="388" t="s">
        <v>1129</v>
      </c>
      <c r="B90" s="388" t="s">
        <v>5387</v>
      </c>
      <c r="C90" s="388" t="s">
        <v>8633</v>
      </c>
      <c r="E90" s="389">
        <v>13774.44</v>
      </c>
      <c r="G90" s="389" t="s">
        <v>8587</v>
      </c>
      <c r="H90" s="390" t="s">
        <v>8634</v>
      </c>
      <c r="I90" t="s">
        <v>5390</v>
      </c>
      <c r="J90" t="s">
        <v>1135</v>
      </c>
    </row>
    <row r="91" spans="1:12" x14ac:dyDescent="0.2">
      <c r="A91" s="388" t="s">
        <v>1129</v>
      </c>
      <c r="B91" s="388" t="s">
        <v>5387</v>
      </c>
      <c r="C91" s="388" t="s">
        <v>8635</v>
      </c>
      <c r="E91" s="389">
        <v>22928.89</v>
      </c>
      <c r="G91" s="389" t="s">
        <v>8590</v>
      </c>
      <c r="H91" s="390" t="s">
        <v>8636</v>
      </c>
      <c r="I91" t="s">
        <v>5390</v>
      </c>
      <c r="J91" t="s">
        <v>1135</v>
      </c>
    </row>
    <row r="92" spans="1:12" x14ac:dyDescent="0.2">
      <c r="A92" s="388" t="s">
        <v>1129</v>
      </c>
      <c r="B92" s="388" t="s">
        <v>5387</v>
      </c>
      <c r="C92" s="388" t="s">
        <v>8635</v>
      </c>
      <c r="E92" s="389">
        <v>15742.22</v>
      </c>
      <c r="G92" s="389" t="s">
        <v>8590</v>
      </c>
      <c r="H92" s="390" t="s">
        <v>8636</v>
      </c>
      <c r="I92" t="s">
        <v>5390</v>
      </c>
      <c r="J92" t="s">
        <v>1135</v>
      </c>
    </row>
    <row r="93" spans="1:12" x14ac:dyDescent="0.2">
      <c r="A93" s="388" t="s">
        <v>1129</v>
      </c>
      <c r="B93" s="388" t="s">
        <v>5387</v>
      </c>
      <c r="C93" s="388" t="s">
        <v>8641</v>
      </c>
      <c r="E93" s="389">
        <v>21495.83</v>
      </c>
      <c r="G93" s="389" t="s">
        <v>8593</v>
      </c>
      <c r="H93" s="390" t="s">
        <v>8639</v>
      </c>
      <c r="I93" t="s">
        <v>5390</v>
      </c>
      <c r="J93" t="s">
        <v>1135</v>
      </c>
    </row>
    <row r="94" spans="1:12" x14ac:dyDescent="0.2">
      <c r="A94" s="388" t="s">
        <v>1129</v>
      </c>
      <c r="B94" s="388" t="s">
        <v>5387</v>
      </c>
      <c r="C94" s="388" t="s">
        <v>8641</v>
      </c>
      <c r="E94" s="389">
        <v>14758.33</v>
      </c>
      <c r="G94" s="389" t="s">
        <v>8593</v>
      </c>
      <c r="H94" s="390" t="s">
        <v>8639</v>
      </c>
      <c r="I94" t="s">
        <v>5390</v>
      </c>
      <c r="J94" t="s">
        <v>1135</v>
      </c>
    </row>
    <row r="95" spans="1:12" x14ac:dyDescent="0.2">
      <c r="A95" s="388" t="s">
        <v>1129</v>
      </c>
      <c r="B95" s="388" t="s">
        <v>5387</v>
      </c>
      <c r="C95" s="388" t="s">
        <v>8642</v>
      </c>
      <c r="E95" s="389">
        <v>21495.83</v>
      </c>
      <c r="G95" s="389" t="s">
        <v>8596</v>
      </c>
      <c r="H95" s="390" t="s">
        <v>8643</v>
      </c>
      <c r="I95" t="s">
        <v>5390</v>
      </c>
      <c r="J95" t="s">
        <v>1135</v>
      </c>
    </row>
    <row r="96" spans="1:12" x14ac:dyDescent="0.2">
      <c r="A96" s="388" t="s">
        <v>1129</v>
      </c>
      <c r="B96" s="388" t="s">
        <v>5387</v>
      </c>
      <c r="C96" s="388" t="s">
        <v>8642</v>
      </c>
      <c r="E96" s="389">
        <v>14758.33</v>
      </c>
      <c r="G96" s="389" t="s">
        <v>8596</v>
      </c>
      <c r="H96" s="390" t="s">
        <v>8643</v>
      </c>
      <c r="I96" t="s">
        <v>5390</v>
      </c>
      <c r="J96" t="s">
        <v>1135</v>
      </c>
    </row>
    <row r="97" spans="1:10" x14ac:dyDescent="0.2">
      <c r="A97" s="388" t="s">
        <v>1129</v>
      </c>
      <c r="B97" s="388" t="s">
        <v>5387</v>
      </c>
      <c r="C97" s="388" t="s">
        <v>8644</v>
      </c>
      <c r="E97" s="389">
        <v>21495.83</v>
      </c>
      <c r="G97" s="389" t="s">
        <v>8599</v>
      </c>
      <c r="H97" s="390" t="s">
        <v>8645</v>
      </c>
      <c r="I97" t="s">
        <v>5390</v>
      </c>
      <c r="J97" t="s">
        <v>1135</v>
      </c>
    </row>
    <row r="98" spans="1:10" x14ac:dyDescent="0.2">
      <c r="A98" s="388" t="s">
        <v>1129</v>
      </c>
      <c r="B98" s="388" t="s">
        <v>5387</v>
      </c>
      <c r="C98" s="388" t="s">
        <v>8644</v>
      </c>
      <c r="E98" s="389">
        <v>14758.33</v>
      </c>
      <c r="G98" s="389" t="s">
        <v>8599</v>
      </c>
      <c r="H98" s="390" t="s">
        <v>8645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8646</v>
      </c>
      <c r="E99" s="389">
        <v>21495.83</v>
      </c>
      <c r="G99" s="389" t="s">
        <v>8602</v>
      </c>
      <c r="H99" s="390" t="s">
        <v>8647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8646</v>
      </c>
      <c r="E100" s="389">
        <v>14758.33</v>
      </c>
      <c r="G100" s="389" t="s">
        <v>8602</v>
      </c>
      <c r="H100" s="390" t="s">
        <v>8647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8648</v>
      </c>
      <c r="E101" s="389">
        <v>21495.83</v>
      </c>
      <c r="G101" s="389" t="s">
        <v>8605</v>
      </c>
      <c r="H101" s="390" t="s">
        <v>8649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8648</v>
      </c>
      <c r="E102" s="389">
        <v>14758.33</v>
      </c>
      <c r="G102" s="389" t="s">
        <v>8605</v>
      </c>
      <c r="H102" s="390" t="s">
        <v>8649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8658</v>
      </c>
      <c r="E103" s="389">
        <v>35045.760000000002</v>
      </c>
      <c r="G103" s="389" t="s">
        <v>8659</v>
      </c>
      <c r="H103" s="390" t="s">
        <v>8651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8658</v>
      </c>
      <c r="E104" s="389">
        <v>0</v>
      </c>
      <c r="F104" s="389">
        <v>435050</v>
      </c>
      <c r="G104" s="389" t="s">
        <v>8659</v>
      </c>
      <c r="H104" s="390" t="s">
        <v>8660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8650</v>
      </c>
      <c r="E105" s="389">
        <v>716.53</v>
      </c>
      <c r="G105" s="389" t="s">
        <v>8608</v>
      </c>
      <c r="H105" s="390" t="s">
        <v>8651</v>
      </c>
      <c r="I105" t="s">
        <v>5390</v>
      </c>
      <c r="J105" t="s">
        <v>1135</v>
      </c>
    </row>
    <row r="106" spans="1:10" ht="13.5" thickBot="1" x14ac:dyDescent="0.25">
      <c r="A106" s="388" t="s">
        <v>1129</v>
      </c>
      <c r="B106" s="388" t="s">
        <v>5387</v>
      </c>
      <c r="C106" s="388" t="s">
        <v>8650</v>
      </c>
      <c r="E106" s="389">
        <v>491.94</v>
      </c>
      <c r="G106" s="389" t="s">
        <v>8608</v>
      </c>
      <c r="H106" s="390" t="s">
        <v>8651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8652</v>
      </c>
      <c r="E107" s="389">
        <v>21495.83</v>
      </c>
      <c r="G107" s="389" t="s">
        <v>8611</v>
      </c>
      <c r="H107" s="390" t="s">
        <v>8653</v>
      </c>
      <c r="I107" s="682" t="s">
        <v>1457</v>
      </c>
      <c r="J107" s="472" t="s">
        <v>1135</v>
      </c>
    </row>
    <row r="108" spans="1:10" x14ac:dyDescent="0.2">
      <c r="A108" s="388" t="s">
        <v>1129</v>
      </c>
      <c r="B108" s="388" t="s">
        <v>5387</v>
      </c>
      <c r="C108" s="388" t="s">
        <v>8652</v>
      </c>
      <c r="E108" s="389">
        <v>14758.33</v>
      </c>
      <c r="G108" s="389" t="s">
        <v>8611</v>
      </c>
      <c r="H108" s="390" t="s">
        <v>8653</v>
      </c>
      <c r="I108" s="697" t="s">
        <v>1458</v>
      </c>
      <c r="J108" s="706">
        <f>J7</f>
        <v>0</v>
      </c>
    </row>
    <row r="109" spans="1:10" x14ac:dyDescent="0.2">
      <c r="A109" s="388" t="s">
        <v>1129</v>
      </c>
      <c r="B109" s="388" t="s">
        <v>5387</v>
      </c>
      <c r="C109" s="388" t="s">
        <v>8654</v>
      </c>
      <c r="E109" s="389">
        <v>21495.83</v>
      </c>
      <c r="G109" s="389" t="s">
        <v>8614</v>
      </c>
      <c r="H109" s="390" t="s">
        <v>8655</v>
      </c>
      <c r="I109" s="697" t="s">
        <v>1463</v>
      </c>
      <c r="J109" s="706">
        <f>J8</f>
        <v>0</v>
      </c>
    </row>
    <row r="110" spans="1:10" x14ac:dyDescent="0.2">
      <c r="A110" s="388" t="s">
        <v>1129</v>
      </c>
      <c r="B110" s="388" t="s">
        <v>5387</v>
      </c>
      <c r="C110" s="388" t="s">
        <v>8654</v>
      </c>
      <c r="E110" s="389">
        <v>14758.33</v>
      </c>
      <c r="G110" s="389" t="s">
        <v>8614</v>
      </c>
      <c r="H110" s="390" t="s">
        <v>8655</v>
      </c>
      <c r="I110" s="697" t="s">
        <v>1253</v>
      </c>
      <c r="J110" s="698">
        <f>J9</f>
        <v>0</v>
      </c>
    </row>
    <row r="111" spans="1:10" x14ac:dyDescent="0.2">
      <c r="A111" s="388" t="s">
        <v>1129</v>
      </c>
      <c r="B111" s="388" t="s">
        <v>5387</v>
      </c>
      <c r="C111" s="388" t="s">
        <v>8656</v>
      </c>
      <c r="E111" s="389">
        <v>21495.83</v>
      </c>
      <c r="G111" s="389" t="s">
        <v>8617</v>
      </c>
      <c r="H111" s="390" t="s">
        <v>8657</v>
      </c>
      <c r="I111" s="699" t="s">
        <v>1134</v>
      </c>
      <c r="J111" s="707">
        <f>SUM(J108:J110)</f>
        <v>0</v>
      </c>
    </row>
    <row r="112" spans="1:10" x14ac:dyDescent="0.2">
      <c r="A112" s="388" t="s">
        <v>1129</v>
      </c>
      <c r="B112" s="388" t="s">
        <v>5387</v>
      </c>
      <c r="C112" s="388" t="s">
        <v>8656</v>
      </c>
      <c r="E112" s="389">
        <v>14758.33</v>
      </c>
      <c r="G112" s="389" t="s">
        <v>8617</v>
      </c>
      <c r="H112" s="390" t="s">
        <v>8657</v>
      </c>
      <c r="I112" s="700" t="s">
        <v>1254</v>
      </c>
      <c r="J112" s="701">
        <f>J87+J59</f>
        <v>1880050</v>
      </c>
    </row>
    <row r="113" spans="1:12" x14ac:dyDescent="0.2">
      <c r="A113" s="88" t="s">
        <v>306</v>
      </c>
      <c r="B113" s="88" t="s">
        <v>7253</v>
      </c>
      <c r="C113" s="88" t="s">
        <v>308</v>
      </c>
      <c r="D113" s="89">
        <v>109970.95</v>
      </c>
      <c r="E113" s="89">
        <f>SUM(E87:E112)</f>
        <v>435050.00000000006</v>
      </c>
      <c r="F113" s="89">
        <v>435050</v>
      </c>
      <c r="G113" s="89">
        <v>109970.95</v>
      </c>
      <c r="H113" s="90" t="s">
        <v>7254</v>
      </c>
      <c r="I113" s="702" t="s">
        <v>1459</v>
      </c>
      <c r="J113" s="703">
        <f>J88+J60</f>
        <v>1880050</v>
      </c>
      <c r="K113" s="91"/>
      <c r="L113" s="91"/>
    </row>
    <row r="114" spans="1:12" x14ac:dyDescent="0.2">
      <c r="A114" s="88" t="s">
        <v>306</v>
      </c>
      <c r="B114" s="88" t="s">
        <v>343</v>
      </c>
      <c r="C114" s="88" t="s">
        <v>308</v>
      </c>
      <c r="D114" s="89">
        <v>45399447.640000001</v>
      </c>
      <c r="E114" s="89">
        <v>1880050</v>
      </c>
      <c r="F114" s="89">
        <v>3230721.79</v>
      </c>
      <c r="G114" s="89">
        <v>44048775.850000001</v>
      </c>
      <c r="H114" s="90" t="s">
        <v>344</v>
      </c>
      <c r="I114" s="770" t="s">
        <v>1464</v>
      </c>
      <c r="J114" s="771">
        <f>J12+J34</f>
        <v>1350671.79</v>
      </c>
      <c r="K114" s="91"/>
      <c r="L114" s="91"/>
    </row>
    <row r="115" spans="1:12" ht="13.5" thickBot="1" x14ac:dyDescent="0.25">
      <c r="A115" s="88" t="s">
        <v>1007</v>
      </c>
      <c r="B115" s="88" t="s">
        <v>343</v>
      </c>
      <c r="C115" s="88" t="s">
        <v>308</v>
      </c>
      <c r="D115" s="89">
        <v>45399447.640000001</v>
      </c>
      <c r="E115" s="89">
        <v>1880050</v>
      </c>
      <c r="F115" s="89">
        <v>3230721.79</v>
      </c>
      <c r="G115" s="89">
        <v>44048775.850000001</v>
      </c>
      <c r="H115" s="90" t="s">
        <v>7860</v>
      </c>
      <c r="I115" s="772" t="s">
        <v>4831</v>
      </c>
      <c r="J115" s="773">
        <f>J86+J58+J32+J6</f>
        <v>0</v>
      </c>
      <c r="K115" s="91"/>
      <c r="L115" s="91"/>
    </row>
    <row r="116" spans="1:12" x14ac:dyDescent="0.2">
      <c r="A116" s="88" t="s">
        <v>343</v>
      </c>
      <c r="B116" s="88" t="s">
        <v>343</v>
      </c>
      <c r="C116" s="88" t="s">
        <v>308</v>
      </c>
      <c r="D116" s="89">
        <v>45399447.640000001</v>
      </c>
      <c r="E116" s="89">
        <v>1880050</v>
      </c>
      <c r="F116" s="89">
        <v>3230721.79</v>
      </c>
      <c r="G116" s="89">
        <v>44048775.850000001</v>
      </c>
      <c r="H116" s="90" t="s">
        <v>1107</v>
      </c>
      <c r="I116" s="91"/>
      <c r="J116" s="91"/>
      <c r="K116" s="91"/>
      <c r="L116" s="91"/>
    </row>
  </sheetData>
  <pageMargins left="0.7" right="0.7" top="0.78740157499999996" bottom="0.78740157499999996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143"/>
  <sheetViews>
    <sheetView topLeftCell="A115" workbookViewId="0">
      <selection activeCell="H149" sqref="H149"/>
    </sheetView>
  </sheetViews>
  <sheetFormatPr defaultRowHeight="12.75" x14ac:dyDescent="0.2"/>
  <cols>
    <col min="1" max="1" width="5" customWidth="1"/>
    <col min="2" max="2" width="4.5703125" customWidth="1"/>
    <col min="3" max="3" width="7.28515625" customWidth="1"/>
    <col min="4" max="7" width="12.7109375" bestFit="1" customWidth="1"/>
    <col min="8" max="8" width="48.140625" bestFit="1" customWidth="1"/>
    <col min="9" max="9" width="18.42578125" customWidth="1"/>
    <col min="10" max="10" width="15.57031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5387</v>
      </c>
      <c r="C3" s="388" t="s">
        <v>7278</v>
      </c>
      <c r="F3" s="389">
        <v>34500</v>
      </c>
      <c r="G3" s="389" t="s">
        <v>7279</v>
      </c>
      <c r="H3" s="390" t="s">
        <v>7280</v>
      </c>
      <c r="I3" s="527" t="s">
        <v>410</v>
      </c>
      <c r="J3" s="528">
        <f>F4+F5</f>
        <v>5008000</v>
      </c>
    </row>
    <row r="4" spans="1:12" x14ac:dyDescent="0.2">
      <c r="A4" s="388" t="s">
        <v>1129</v>
      </c>
      <c r="B4" s="388" t="s">
        <v>5387</v>
      </c>
      <c r="C4" s="388" t="s">
        <v>7281</v>
      </c>
      <c r="F4" s="389">
        <v>5000000</v>
      </c>
      <c r="G4" s="389" t="s">
        <v>7282</v>
      </c>
      <c r="H4" s="390" t="s">
        <v>7283</v>
      </c>
      <c r="I4" s="689" t="s">
        <v>1260</v>
      </c>
      <c r="J4" s="583">
        <v>0</v>
      </c>
    </row>
    <row r="5" spans="1:12" x14ac:dyDescent="0.2">
      <c r="A5" s="388" t="s">
        <v>1129</v>
      </c>
      <c r="B5" s="388" t="s">
        <v>5387</v>
      </c>
      <c r="C5" s="388" t="s">
        <v>7281</v>
      </c>
      <c r="F5" s="389">
        <v>8000</v>
      </c>
      <c r="G5" s="389" t="s">
        <v>7282</v>
      </c>
      <c r="H5" s="390" t="s">
        <v>7284</v>
      </c>
      <c r="I5" s="689" t="s">
        <v>1259</v>
      </c>
      <c r="J5" s="583">
        <f>F3</f>
        <v>34500</v>
      </c>
    </row>
    <row r="6" spans="1:12" x14ac:dyDescent="0.2">
      <c r="A6" s="88" t="s">
        <v>306</v>
      </c>
      <c r="B6" s="88" t="s">
        <v>314</v>
      </c>
      <c r="C6" s="88" t="s">
        <v>308</v>
      </c>
      <c r="D6" s="89">
        <v>5042500</v>
      </c>
      <c r="E6" s="89"/>
      <c r="F6" s="89">
        <v>5042500</v>
      </c>
      <c r="G6" s="89"/>
      <c r="H6" s="90" t="s">
        <v>660</v>
      </c>
      <c r="I6" s="770"/>
      <c r="J6" s="771"/>
      <c r="K6" s="91"/>
      <c r="L6" s="91"/>
    </row>
    <row r="8" spans="1:12" x14ac:dyDescent="0.2">
      <c r="A8" s="388" t="s">
        <v>1129</v>
      </c>
      <c r="B8" s="388" t="s">
        <v>5387</v>
      </c>
      <c r="C8" s="388" t="s">
        <v>7285</v>
      </c>
      <c r="E8" s="389">
        <v>15833.33</v>
      </c>
      <c r="G8" s="389" t="s">
        <v>7286</v>
      </c>
      <c r="H8" s="390" t="s">
        <v>7287</v>
      </c>
      <c r="I8" s="683" t="s">
        <v>1254</v>
      </c>
      <c r="J8" s="684">
        <f>E13</f>
        <v>53305.56</v>
      </c>
    </row>
    <row r="9" spans="1:12" x14ac:dyDescent="0.2">
      <c r="A9" s="388" t="s">
        <v>1129</v>
      </c>
      <c r="B9" s="388" t="s">
        <v>5387</v>
      </c>
      <c r="C9" s="388" t="s">
        <v>7288</v>
      </c>
      <c r="E9" s="389">
        <v>14777.78</v>
      </c>
      <c r="G9" s="389" t="s">
        <v>7289</v>
      </c>
      <c r="H9" s="390" t="s">
        <v>7290</v>
      </c>
      <c r="I9" s="685" t="s">
        <v>1467</v>
      </c>
      <c r="J9" s="686">
        <v>0</v>
      </c>
    </row>
    <row r="10" spans="1:12" x14ac:dyDescent="0.2">
      <c r="A10" s="388" t="s">
        <v>1129</v>
      </c>
      <c r="B10" s="388" t="s">
        <v>5387</v>
      </c>
      <c r="C10" s="388" t="s">
        <v>7291</v>
      </c>
      <c r="E10" s="389">
        <v>16888.89</v>
      </c>
      <c r="G10" s="389" t="s">
        <v>7279</v>
      </c>
      <c r="H10" s="390" t="s">
        <v>7292</v>
      </c>
      <c r="I10" s="687" t="s">
        <v>410</v>
      </c>
      <c r="J10" s="688">
        <f>F13</f>
        <v>190000</v>
      </c>
    </row>
    <row r="11" spans="1:12" ht="13.5" thickBot="1" x14ac:dyDescent="0.25">
      <c r="A11" s="388" t="s">
        <v>1129</v>
      </c>
      <c r="B11" s="388" t="s">
        <v>5387</v>
      </c>
      <c r="C11" s="388" t="s">
        <v>7281</v>
      </c>
      <c r="E11" s="389">
        <v>5805.56</v>
      </c>
      <c r="G11" s="389" t="s">
        <v>7282</v>
      </c>
      <c r="H11" s="390" t="s">
        <v>7293</v>
      </c>
      <c r="I11" s="91"/>
      <c r="J11" s="91"/>
    </row>
    <row r="12" spans="1:12" x14ac:dyDescent="0.2">
      <c r="A12" s="388" t="s">
        <v>1129</v>
      </c>
      <c r="B12" s="388" t="s">
        <v>5387</v>
      </c>
      <c r="C12" s="388" t="s">
        <v>7281</v>
      </c>
      <c r="F12" s="389">
        <v>190000</v>
      </c>
      <c r="G12" s="389" t="s">
        <v>7282</v>
      </c>
      <c r="H12" s="390" t="s">
        <v>7294</v>
      </c>
      <c r="I12" s="682" t="s">
        <v>1466</v>
      </c>
      <c r="J12" s="472" t="s">
        <v>1135</v>
      </c>
    </row>
    <row r="13" spans="1:12" x14ac:dyDescent="0.2">
      <c r="A13" s="88" t="s">
        <v>306</v>
      </c>
      <c r="B13" s="88" t="s">
        <v>325</v>
      </c>
      <c r="C13" s="88" t="s">
        <v>308</v>
      </c>
      <c r="D13" s="89">
        <v>136694.44</v>
      </c>
      <c r="E13" s="89">
        <v>53305.56</v>
      </c>
      <c r="F13" s="89">
        <v>190000</v>
      </c>
      <c r="G13" s="89"/>
      <c r="H13" s="90" t="s">
        <v>667</v>
      </c>
      <c r="I13" s="683" t="s">
        <v>1254</v>
      </c>
      <c r="J13" s="684">
        <f>J8</f>
        <v>53305.56</v>
      </c>
      <c r="K13" s="91"/>
      <c r="L13" s="91"/>
    </row>
    <row r="14" spans="1:12" x14ac:dyDescent="0.2">
      <c r="A14" s="88"/>
      <c r="B14" s="88"/>
      <c r="C14" s="88"/>
      <c r="D14" s="89"/>
      <c r="E14" s="89"/>
      <c r="F14" s="89"/>
      <c r="G14" s="89"/>
      <c r="H14" s="90"/>
      <c r="I14" s="685" t="s">
        <v>1467</v>
      </c>
      <c r="J14" s="686">
        <f>J9</f>
        <v>0</v>
      </c>
      <c r="K14" s="91"/>
      <c r="L14" s="91"/>
    </row>
    <row r="15" spans="1:12" x14ac:dyDescent="0.2">
      <c r="A15" s="88"/>
      <c r="B15" s="88"/>
      <c r="C15" s="88"/>
      <c r="D15" s="89"/>
      <c r="E15" s="89"/>
      <c r="F15" s="89"/>
      <c r="G15" s="89"/>
      <c r="H15" s="90"/>
      <c r="I15" s="687" t="s">
        <v>410</v>
      </c>
      <c r="J15" s="688">
        <f>J10+J3</f>
        <v>5198000</v>
      </c>
      <c r="K15" s="91"/>
      <c r="L15" s="91"/>
    </row>
    <row r="16" spans="1:12" x14ac:dyDescent="0.2">
      <c r="A16" s="88"/>
      <c r="B16" s="88"/>
      <c r="C16" s="88"/>
      <c r="D16" s="89"/>
      <c r="E16" s="89"/>
      <c r="F16" s="89"/>
      <c r="G16" s="89"/>
      <c r="H16" s="90"/>
      <c r="I16" s="689" t="s">
        <v>1260</v>
      </c>
      <c r="J16" s="583">
        <v>0</v>
      </c>
      <c r="K16" s="91"/>
      <c r="L16" s="91"/>
    </row>
    <row r="17" spans="1:12" x14ac:dyDescent="0.2">
      <c r="A17" s="88"/>
      <c r="B17" s="88"/>
      <c r="C17" s="88"/>
      <c r="D17" s="89"/>
      <c r="E17" s="89"/>
      <c r="F17" s="89"/>
      <c r="G17" s="89"/>
      <c r="H17" s="90"/>
      <c r="I17" s="689" t="s">
        <v>1259</v>
      </c>
      <c r="J17" s="583">
        <f>J5</f>
        <v>34500</v>
      </c>
      <c r="K17" s="91"/>
      <c r="L17" s="91"/>
    </row>
    <row r="18" spans="1:12" x14ac:dyDescent="0.2">
      <c r="A18" s="88"/>
      <c r="B18" s="88"/>
      <c r="C18" s="88"/>
      <c r="D18" s="89"/>
      <c r="E18" s="89"/>
      <c r="F18" s="89"/>
      <c r="G18" s="89"/>
      <c r="H18" s="90"/>
      <c r="I18" s="690" t="s">
        <v>1261</v>
      </c>
      <c r="J18" s="585">
        <v>0</v>
      </c>
      <c r="K18" s="91"/>
      <c r="L18" s="91"/>
    </row>
    <row r="19" spans="1:12" x14ac:dyDescent="0.2">
      <c r="A19" s="88"/>
      <c r="B19" s="88"/>
      <c r="C19" s="88"/>
      <c r="D19" s="89"/>
      <c r="E19" s="89"/>
      <c r="F19" s="89"/>
      <c r="G19" s="89"/>
      <c r="H19" s="90"/>
      <c r="I19" s="846" t="s">
        <v>6108</v>
      </c>
      <c r="J19" s="94">
        <f>J13</f>
        <v>53305.56</v>
      </c>
      <c r="K19" s="91"/>
      <c r="L19" s="91"/>
    </row>
    <row r="20" spans="1:12" x14ac:dyDescent="0.2">
      <c r="A20" s="88"/>
      <c r="B20" s="88"/>
      <c r="C20" s="88"/>
      <c r="D20" s="89"/>
      <c r="E20" s="89"/>
      <c r="F20" s="89"/>
      <c r="G20" s="89"/>
      <c r="H20" s="90"/>
      <c r="I20" s="847" t="s">
        <v>6109</v>
      </c>
      <c r="J20" s="136">
        <f>J15+J17</f>
        <v>5232500</v>
      </c>
      <c r="K20" s="91"/>
      <c r="L20" s="91"/>
    </row>
    <row r="21" spans="1:12" x14ac:dyDescent="0.2">
      <c r="A21" s="766"/>
      <c r="B21" s="766"/>
      <c r="C21" s="766"/>
      <c r="D21" s="574"/>
      <c r="E21" s="574"/>
      <c r="F21" s="574"/>
      <c r="G21" s="574"/>
      <c r="H21" s="767"/>
      <c r="I21" s="1032"/>
      <c r="J21" s="1032"/>
      <c r="K21" s="91"/>
      <c r="L21" s="91"/>
    </row>
    <row r="23" spans="1:12" x14ac:dyDescent="0.2">
      <c r="A23" s="388" t="s">
        <v>1129</v>
      </c>
      <c r="B23" s="388" t="s">
        <v>5387</v>
      </c>
      <c r="C23" s="388" t="s">
        <v>7295</v>
      </c>
      <c r="F23" s="389">
        <v>5300000</v>
      </c>
      <c r="G23" s="389" t="s">
        <v>7296</v>
      </c>
      <c r="H23" s="390" t="s">
        <v>7297</v>
      </c>
      <c r="I23" s="527" t="s">
        <v>410</v>
      </c>
      <c r="J23" s="528">
        <f>F24+F25</f>
        <v>5300000</v>
      </c>
    </row>
    <row r="24" spans="1:12" x14ac:dyDescent="0.2">
      <c r="A24" s="88" t="s">
        <v>306</v>
      </c>
      <c r="B24" s="88" t="s">
        <v>5354</v>
      </c>
      <c r="C24" s="88" t="s">
        <v>308</v>
      </c>
      <c r="D24" s="89">
        <v>5300000</v>
      </c>
      <c r="E24" s="89"/>
      <c r="F24" s="89">
        <v>5300000</v>
      </c>
      <c r="G24" s="89"/>
      <c r="H24" s="90" t="s">
        <v>5355</v>
      </c>
      <c r="I24" s="689" t="s">
        <v>1260</v>
      </c>
      <c r="J24" s="583">
        <v>0</v>
      </c>
      <c r="K24" s="91"/>
      <c r="L24" s="91"/>
    </row>
    <row r="25" spans="1:12" x14ac:dyDescent="0.2">
      <c r="I25" s="689" t="s">
        <v>1259</v>
      </c>
      <c r="J25" s="583">
        <v>0</v>
      </c>
    </row>
    <row r="26" spans="1:12" x14ac:dyDescent="0.2">
      <c r="A26" s="88" t="s">
        <v>306</v>
      </c>
      <c r="B26" s="88" t="s">
        <v>5969</v>
      </c>
      <c r="C26" s="88" t="s">
        <v>308</v>
      </c>
      <c r="D26" s="89">
        <v>28900000</v>
      </c>
      <c r="E26" s="89"/>
      <c r="F26" s="89"/>
      <c r="G26" s="89">
        <v>28900000</v>
      </c>
      <c r="H26" s="90" t="s">
        <v>5970</v>
      </c>
      <c r="I26" s="91"/>
      <c r="J26" s="91"/>
      <c r="K26" s="91"/>
      <c r="L26" s="91"/>
    </row>
    <row r="28" spans="1:12" x14ac:dyDescent="0.2">
      <c r="A28" s="388" t="s">
        <v>1129</v>
      </c>
      <c r="B28" s="388" t="s">
        <v>5387</v>
      </c>
      <c r="C28" s="388" t="s">
        <v>7298</v>
      </c>
      <c r="E28" s="389">
        <v>6700000</v>
      </c>
      <c r="G28" s="389" t="s">
        <v>7299</v>
      </c>
      <c r="H28" s="390" t="s">
        <v>7300</v>
      </c>
      <c r="I28" s="697" t="s">
        <v>1458</v>
      </c>
      <c r="J28" s="706">
        <f>E30</f>
        <v>11300000</v>
      </c>
    </row>
    <row r="29" spans="1:12" x14ac:dyDescent="0.2">
      <c r="A29" s="388" t="s">
        <v>1129</v>
      </c>
      <c r="B29" s="388" t="s">
        <v>5387</v>
      </c>
      <c r="C29" s="388" t="s">
        <v>7301</v>
      </c>
      <c r="E29" s="389">
        <v>4600000</v>
      </c>
      <c r="G29" s="389" t="s">
        <v>7302</v>
      </c>
      <c r="H29" s="390" t="s">
        <v>7303</v>
      </c>
      <c r="I29" s="697" t="s">
        <v>1463</v>
      </c>
      <c r="J29" s="706">
        <f>E81</f>
        <v>2418190</v>
      </c>
    </row>
    <row r="30" spans="1:12" x14ac:dyDescent="0.2">
      <c r="A30" s="88" t="s">
        <v>306</v>
      </c>
      <c r="B30" s="88" t="s">
        <v>7249</v>
      </c>
      <c r="C30" s="88" t="s">
        <v>308</v>
      </c>
      <c r="D30" s="89"/>
      <c r="E30" s="89">
        <v>11300000</v>
      </c>
      <c r="F30" s="89"/>
      <c r="G30" s="89">
        <v>11300000</v>
      </c>
      <c r="H30" s="90" t="s">
        <v>7250</v>
      </c>
      <c r="I30" s="697" t="s">
        <v>1253</v>
      </c>
      <c r="J30" s="698">
        <f>E123+E126+E127</f>
        <v>213525.28000000003</v>
      </c>
      <c r="K30" s="91"/>
      <c r="L30" s="91"/>
    </row>
    <row r="32" spans="1:12" x14ac:dyDescent="0.2">
      <c r="A32" s="388" t="s">
        <v>1129</v>
      </c>
      <c r="B32" s="388" t="s">
        <v>5387</v>
      </c>
      <c r="C32" s="388" t="s">
        <v>7304</v>
      </c>
      <c r="F32" s="389">
        <v>12929.65</v>
      </c>
      <c r="G32" s="389" t="s">
        <v>7286</v>
      </c>
      <c r="H32" s="390" t="s">
        <v>7305</v>
      </c>
      <c r="I32" s="681" t="s">
        <v>1455</v>
      </c>
      <c r="J32" s="610">
        <v>0</v>
      </c>
    </row>
    <row r="33" spans="1:12" x14ac:dyDescent="0.2">
      <c r="A33" s="388" t="s">
        <v>1129</v>
      </c>
      <c r="B33" s="388" t="s">
        <v>5387</v>
      </c>
      <c r="C33" s="388" t="s">
        <v>7306</v>
      </c>
      <c r="F33" s="389">
        <v>11678.39</v>
      </c>
      <c r="G33" s="389" t="s">
        <v>7289</v>
      </c>
      <c r="H33" s="390" t="s">
        <v>7307</v>
      </c>
      <c r="I33" s="681" t="s">
        <v>1454</v>
      </c>
      <c r="J33" s="610">
        <f>F41</f>
        <v>101768.75</v>
      </c>
    </row>
    <row r="34" spans="1:12" x14ac:dyDescent="0.2">
      <c r="A34" s="388" t="s">
        <v>1129</v>
      </c>
      <c r="B34" s="388" t="s">
        <v>5387</v>
      </c>
      <c r="C34" s="388" t="s">
        <v>7308</v>
      </c>
      <c r="F34" s="389">
        <v>12929.65</v>
      </c>
      <c r="G34" s="389" t="s">
        <v>7279</v>
      </c>
      <c r="H34" s="390" t="s">
        <v>7309</v>
      </c>
      <c r="I34" s="527" t="s">
        <v>410</v>
      </c>
      <c r="J34" s="528">
        <v>0</v>
      </c>
    </row>
    <row r="35" spans="1:12" x14ac:dyDescent="0.2">
      <c r="A35" s="388" t="s">
        <v>1129</v>
      </c>
      <c r="B35" s="388" t="s">
        <v>5387</v>
      </c>
      <c r="C35" s="388" t="s">
        <v>7310</v>
      </c>
      <c r="F35" s="389">
        <v>12512.56</v>
      </c>
      <c r="G35" s="389" t="s">
        <v>7311</v>
      </c>
      <c r="H35" s="390" t="s">
        <v>7312</v>
      </c>
      <c r="I35" t="s">
        <v>5390</v>
      </c>
      <c r="J35" t="s">
        <v>1135</v>
      </c>
    </row>
    <row r="36" spans="1:12" x14ac:dyDescent="0.2">
      <c r="A36" s="388" t="s">
        <v>1129</v>
      </c>
      <c r="B36" s="388" t="s">
        <v>5387</v>
      </c>
      <c r="C36" s="388" t="s">
        <v>7313</v>
      </c>
      <c r="F36" s="389">
        <v>12929.65</v>
      </c>
      <c r="G36" s="389" t="s">
        <v>7314</v>
      </c>
      <c r="H36" s="390" t="s">
        <v>7315</v>
      </c>
      <c r="I36" t="s">
        <v>5390</v>
      </c>
      <c r="J36" t="s">
        <v>1135</v>
      </c>
    </row>
    <row r="37" spans="1:12" x14ac:dyDescent="0.2">
      <c r="A37" s="388" t="s">
        <v>1129</v>
      </c>
      <c r="B37" s="388" t="s">
        <v>5387</v>
      </c>
      <c r="C37" s="388" t="s">
        <v>7316</v>
      </c>
      <c r="F37" s="389">
        <v>12512.56</v>
      </c>
      <c r="G37" s="389" t="s">
        <v>7317</v>
      </c>
      <c r="H37" s="390" t="s">
        <v>7318</v>
      </c>
      <c r="I37" t="s">
        <v>5390</v>
      </c>
      <c r="J37" t="s">
        <v>1135</v>
      </c>
    </row>
    <row r="38" spans="1:12" x14ac:dyDescent="0.2">
      <c r="A38" s="388" t="s">
        <v>1129</v>
      </c>
      <c r="B38" s="388" t="s">
        <v>5387</v>
      </c>
      <c r="C38" s="388" t="s">
        <v>7319</v>
      </c>
      <c r="F38" s="389">
        <v>12929.65</v>
      </c>
      <c r="G38" s="389" t="s">
        <v>7320</v>
      </c>
      <c r="H38" s="390" t="s">
        <v>7321</v>
      </c>
      <c r="I38" t="s">
        <v>5390</v>
      </c>
      <c r="J38" t="s">
        <v>1135</v>
      </c>
    </row>
    <row r="39" spans="1:12" x14ac:dyDescent="0.2">
      <c r="A39" s="388" t="s">
        <v>1129</v>
      </c>
      <c r="B39" s="388" t="s">
        <v>5387</v>
      </c>
      <c r="C39" s="388" t="s">
        <v>7322</v>
      </c>
      <c r="F39" s="389">
        <v>12929.65</v>
      </c>
      <c r="G39" s="389" t="s">
        <v>7323</v>
      </c>
      <c r="H39" s="390" t="s">
        <v>7324</v>
      </c>
      <c r="I39" t="s">
        <v>5390</v>
      </c>
      <c r="J39" t="s">
        <v>1135</v>
      </c>
    </row>
    <row r="40" spans="1:12" x14ac:dyDescent="0.2">
      <c r="A40" s="388" t="s">
        <v>1129</v>
      </c>
      <c r="B40" s="388" t="s">
        <v>5387</v>
      </c>
      <c r="C40" s="388" t="s">
        <v>7295</v>
      </c>
      <c r="F40" s="389">
        <v>416.99</v>
      </c>
      <c r="G40" s="389" t="s">
        <v>7296</v>
      </c>
      <c r="H40" s="390" t="s">
        <v>7325</v>
      </c>
      <c r="I40" t="s">
        <v>5390</v>
      </c>
      <c r="J40" t="s">
        <v>1135</v>
      </c>
    </row>
    <row r="41" spans="1:12" x14ac:dyDescent="0.2">
      <c r="A41" s="88" t="s">
        <v>306</v>
      </c>
      <c r="B41" s="88" t="s">
        <v>5356</v>
      </c>
      <c r="C41" s="88" t="s">
        <v>308</v>
      </c>
      <c r="D41" s="89">
        <v>101768.75</v>
      </c>
      <c r="E41" s="89"/>
      <c r="F41" s="89">
        <v>101768.75</v>
      </c>
      <c r="G41" s="89"/>
      <c r="H41" s="90" t="s">
        <v>5357</v>
      </c>
      <c r="I41" s="91"/>
      <c r="J41" s="91"/>
      <c r="K41" s="91"/>
      <c r="L41" s="91"/>
    </row>
    <row r="43" spans="1:12" x14ac:dyDescent="0.2">
      <c r="A43" s="388" t="s">
        <v>1129</v>
      </c>
      <c r="B43" s="388" t="s">
        <v>5387</v>
      </c>
      <c r="C43" s="388" t="s">
        <v>7304</v>
      </c>
      <c r="F43" s="389">
        <v>22899.79</v>
      </c>
      <c r="G43" s="389" t="s">
        <v>7286</v>
      </c>
      <c r="H43" s="390" t="s">
        <v>7326</v>
      </c>
      <c r="I43" s="681" t="s">
        <v>1455</v>
      </c>
      <c r="J43" s="610">
        <v>0</v>
      </c>
    </row>
    <row r="44" spans="1:12" x14ac:dyDescent="0.2">
      <c r="A44" s="388" t="s">
        <v>1129</v>
      </c>
      <c r="B44" s="388" t="s">
        <v>5387</v>
      </c>
      <c r="C44" s="388" t="s">
        <v>7304</v>
      </c>
      <c r="F44" s="389">
        <v>58276.02</v>
      </c>
      <c r="G44" s="389" t="s">
        <v>7286</v>
      </c>
      <c r="H44" s="390" t="s">
        <v>7326</v>
      </c>
      <c r="I44" s="681" t="s">
        <v>1454</v>
      </c>
      <c r="J44" s="610">
        <f>F67</f>
        <v>955779.67</v>
      </c>
    </row>
    <row r="45" spans="1:12" x14ac:dyDescent="0.2">
      <c r="A45" s="388" t="s">
        <v>1129</v>
      </c>
      <c r="B45" s="388" t="s">
        <v>5387</v>
      </c>
      <c r="C45" s="388" t="s">
        <v>7306</v>
      </c>
      <c r="F45" s="389">
        <v>20683.68</v>
      </c>
      <c r="G45" s="389" t="s">
        <v>7289</v>
      </c>
      <c r="H45" s="390" t="s">
        <v>7327</v>
      </c>
      <c r="I45" s="527" t="s">
        <v>410</v>
      </c>
      <c r="J45" s="528">
        <v>0</v>
      </c>
    </row>
    <row r="46" spans="1:12" x14ac:dyDescent="0.2">
      <c r="A46" s="388" t="s">
        <v>1129</v>
      </c>
      <c r="B46" s="388" t="s">
        <v>5387</v>
      </c>
      <c r="C46" s="388" t="s">
        <v>7306</v>
      </c>
      <c r="F46" s="389">
        <v>52636.4</v>
      </c>
      <c r="G46" s="389" t="s">
        <v>7289</v>
      </c>
      <c r="H46" s="390" t="s">
        <v>7327</v>
      </c>
      <c r="I46" t="s">
        <v>5390</v>
      </c>
      <c r="J46" t="s">
        <v>1135</v>
      </c>
    </row>
    <row r="47" spans="1:12" x14ac:dyDescent="0.2">
      <c r="A47" s="388" t="s">
        <v>1129</v>
      </c>
      <c r="B47" s="388" t="s">
        <v>5387</v>
      </c>
      <c r="C47" s="388" t="s">
        <v>7308</v>
      </c>
      <c r="F47" s="389">
        <v>22899.79</v>
      </c>
      <c r="G47" s="389" t="s">
        <v>7279</v>
      </c>
      <c r="H47" s="390" t="s">
        <v>7328</v>
      </c>
      <c r="I47" t="s">
        <v>5390</v>
      </c>
      <c r="J47" t="s">
        <v>1135</v>
      </c>
    </row>
    <row r="48" spans="1:12" x14ac:dyDescent="0.2">
      <c r="A48" s="388" t="s">
        <v>1129</v>
      </c>
      <c r="B48" s="388" t="s">
        <v>5387</v>
      </c>
      <c r="C48" s="388" t="s">
        <v>7308</v>
      </c>
      <c r="F48" s="389">
        <v>58276.02</v>
      </c>
      <c r="G48" s="389" t="s">
        <v>7279</v>
      </c>
      <c r="H48" s="390" t="s">
        <v>7328</v>
      </c>
      <c r="I48" t="s">
        <v>5390</v>
      </c>
      <c r="J48" t="s">
        <v>1135</v>
      </c>
    </row>
    <row r="49" spans="1:10" x14ac:dyDescent="0.2">
      <c r="A49" s="388" t="s">
        <v>1129</v>
      </c>
      <c r="B49" s="388" t="s">
        <v>5387</v>
      </c>
      <c r="C49" s="388" t="s">
        <v>7310</v>
      </c>
      <c r="F49" s="389">
        <v>22161.09</v>
      </c>
      <c r="G49" s="389" t="s">
        <v>7311</v>
      </c>
      <c r="H49" s="390" t="s">
        <v>7329</v>
      </c>
      <c r="I49" t="s">
        <v>5390</v>
      </c>
      <c r="J49" t="s">
        <v>1135</v>
      </c>
    </row>
    <row r="50" spans="1:10" x14ac:dyDescent="0.2">
      <c r="A50" s="388" t="s">
        <v>1129</v>
      </c>
      <c r="B50" s="388" t="s">
        <v>5387</v>
      </c>
      <c r="C50" s="388" t="s">
        <v>7310</v>
      </c>
      <c r="F50" s="389">
        <v>56396.14</v>
      </c>
      <c r="G50" s="389" t="s">
        <v>7311</v>
      </c>
      <c r="H50" s="390" t="s">
        <v>7329</v>
      </c>
      <c r="I50" t="s">
        <v>5390</v>
      </c>
      <c r="J50" t="s">
        <v>1135</v>
      </c>
    </row>
    <row r="51" spans="1:10" x14ac:dyDescent="0.2">
      <c r="A51" s="388" t="s">
        <v>1129</v>
      </c>
      <c r="B51" s="388" t="s">
        <v>5387</v>
      </c>
      <c r="C51" s="388" t="s">
        <v>7313</v>
      </c>
      <c r="F51" s="389">
        <v>22899.79</v>
      </c>
      <c r="G51" s="389" t="s">
        <v>7314</v>
      </c>
      <c r="H51" s="390" t="s">
        <v>7330</v>
      </c>
      <c r="I51" t="s">
        <v>5390</v>
      </c>
      <c r="J51" t="s">
        <v>1135</v>
      </c>
    </row>
    <row r="52" spans="1:10" x14ac:dyDescent="0.2">
      <c r="A52" s="388" t="s">
        <v>1129</v>
      </c>
      <c r="B52" s="388" t="s">
        <v>5387</v>
      </c>
      <c r="C52" s="388" t="s">
        <v>7313</v>
      </c>
      <c r="F52" s="389">
        <v>58276.02</v>
      </c>
      <c r="G52" s="389" t="s">
        <v>7314</v>
      </c>
      <c r="H52" s="390" t="s">
        <v>7330</v>
      </c>
      <c r="I52" t="s">
        <v>5390</v>
      </c>
      <c r="J52" t="s">
        <v>1135</v>
      </c>
    </row>
    <row r="53" spans="1:10" x14ac:dyDescent="0.2">
      <c r="A53" s="388" t="s">
        <v>1129</v>
      </c>
      <c r="B53" s="388" t="s">
        <v>5387</v>
      </c>
      <c r="C53" s="388" t="s">
        <v>7316</v>
      </c>
      <c r="F53" s="389">
        <v>22161.09</v>
      </c>
      <c r="G53" s="389" t="s">
        <v>7317</v>
      </c>
      <c r="H53" s="390" t="s">
        <v>7331</v>
      </c>
      <c r="I53" t="s">
        <v>5390</v>
      </c>
      <c r="J53" t="s">
        <v>1135</v>
      </c>
    </row>
    <row r="54" spans="1:10" x14ac:dyDescent="0.2">
      <c r="A54" s="388" t="s">
        <v>1129</v>
      </c>
      <c r="B54" s="388" t="s">
        <v>5387</v>
      </c>
      <c r="C54" s="388" t="s">
        <v>7316</v>
      </c>
      <c r="F54" s="389">
        <v>56396.14</v>
      </c>
      <c r="G54" s="389" t="s">
        <v>7317</v>
      </c>
      <c r="H54" s="390" t="s">
        <v>7331</v>
      </c>
      <c r="I54" t="s">
        <v>5390</v>
      </c>
      <c r="J54" t="s">
        <v>1135</v>
      </c>
    </row>
    <row r="55" spans="1:10" x14ac:dyDescent="0.2">
      <c r="A55" s="388" t="s">
        <v>1129</v>
      </c>
      <c r="B55" s="388" t="s">
        <v>5387</v>
      </c>
      <c r="C55" s="388" t="s">
        <v>7319</v>
      </c>
      <c r="F55" s="389">
        <v>22899.79</v>
      </c>
      <c r="G55" s="389" t="s">
        <v>7320</v>
      </c>
      <c r="H55" s="390" t="s">
        <v>7332</v>
      </c>
      <c r="I55" t="s">
        <v>5390</v>
      </c>
      <c r="J55" t="s">
        <v>1135</v>
      </c>
    </row>
    <row r="56" spans="1:10" x14ac:dyDescent="0.2">
      <c r="A56" s="388" t="s">
        <v>1129</v>
      </c>
      <c r="B56" s="388" t="s">
        <v>5387</v>
      </c>
      <c r="C56" s="388" t="s">
        <v>7319</v>
      </c>
      <c r="F56" s="389">
        <v>58276.02</v>
      </c>
      <c r="G56" s="389" t="s">
        <v>7320</v>
      </c>
      <c r="H56" s="390" t="s">
        <v>7332</v>
      </c>
      <c r="I56" t="s">
        <v>5390</v>
      </c>
      <c r="J56" t="s">
        <v>1135</v>
      </c>
    </row>
    <row r="57" spans="1:10" x14ac:dyDescent="0.2">
      <c r="A57" s="388" t="s">
        <v>1129</v>
      </c>
      <c r="B57" s="388" t="s">
        <v>5387</v>
      </c>
      <c r="C57" s="388" t="s">
        <v>7322</v>
      </c>
      <c r="F57" s="389">
        <v>22899.79</v>
      </c>
      <c r="G57" s="389" t="s">
        <v>7323</v>
      </c>
      <c r="H57" s="390" t="s">
        <v>7333</v>
      </c>
      <c r="I57" t="s">
        <v>5390</v>
      </c>
      <c r="J57" t="s">
        <v>1135</v>
      </c>
    </row>
    <row r="58" spans="1:10" x14ac:dyDescent="0.2">
      <c r="A58" s="388" t="s">
        <v>1129</v>
      </c>
      <c r="B58" s="388" t="s">
        <v>5387</v>
      </c>
      <c r="C58" s="388" t="s">
        <v>7322</v>
      </c>
      <c r="F58" s="389">
        <v>58276.02</v>
      </c>
      <c r="G58" s="389" t="s">
        <v>7323</v>
      </c>
      <c r="H58" s="390" t="s">
        <v>7333</v>
      </c>
      <c r="I58" t="s">
        <v>5390</v>
      </c>
      <c r="J58" t="s">
        <v>1135</v>
      </c>
    </row>
    <row r="59" spans="1:10" x14ac:dyDescent="0.2">
      <c r="A59" s="388" t="s">
        <v>1129</v>
      </c>
      <c r="B59" s="388" t="s">
        <v>5387</v>
      </c>
      <c r="C59" s="388" t="s">
        <v>7334</v>
      </c>
      <c r="F59" s="389">
        <v>22161.09</v>
      </c>
      <c r="G59" s="389" t="s">
        <v>7296</v>
      </c>
      <c r="H59" s="390" t="s">
        <v>7335</v>
      </c>
      <c r="I59" t="s">
        <v>5390</v>
      </c>
      <c r="J59" t="s">
        <v>1135</v>
      </c>
    </row>
    <row r="60" spans="1:10" x14ac:dyDescent="0.2">
      <c r="A60" s="388" t="s">
        <v>1129</v>
      </c>
      <c r="B60" s="388" t="s">
        <v>5387</v>
      </c>
      <c r="C60" s="388" t="s">
        <v>7334</v>
      </c>
      <c r="F60" s="389">
        <v>56396.14</v>
      </c>
      <c r="G60" s="389" t="s">
        <v>7296</v>
      </c>
      <c r="H60" s="390" t="s">
        <v>7335</v>
      </c>
      <c r="I60" t="s">
        <v>5390</v>
      </c>
      <c r="J60" t="s">
        <v>1135</v>
      </c>
    </row>
    <row r="61" spans="1:10" x14ac:dyDescent="0.2">
      <c r="A61" s="388" t="s">
        <v>1129</v>
      </c>
      <c r="B61" s="388" t="s">
        <v>5387</v>
      </c>
      <c r="C61" s="388" t="s">
        <v>7336</v>
      </c>
      <c r="F61" s="389">
        <v>22899.79</v>
      </c>
      <c r="G61" s="389" t="s">
        <v>7337</v>
      </c>
      <c r="H61" s="390" t="s">
        <v>7338</v>
      </c>
      <c r="I61" t="s">
        <v>5390</v>
      </c>
      <c r="J61" t="s">
        <v>1135</v>
      </c>
    </row>
    <row r="62" spans="1:10" x14ac:dyDescent="0.2">
      <c r="A62" s="388" t="s">
        <v>1129</v>
      </c>
      <c r="B62" s="388" t="s">
        <v>5387</v>
      </c>
      <c r="C62" s="388" t="s">
        <v>7336</v>
      </c>
      <c r="F62" s="389">
        <v>58276.02</v>
      </c>
      <c r="G62" s="389" t="s">
        <v>7337</v>
      </c>
      <c r="H62" s="390" t="s">
        <v>7338</v>
      </c>
      <c r="I62" t="s">
        <v>5390</v>
      </c>
      <c r="J62" t="s">
        <v>1135</v>
      </c>
    </row>
    <row r="63" spans="1:10" x14ac:dyDescent="0.2">
      <c r="A63" s="388" t="s">
        <v>1129</v>
      </c>
      <c r="B63" s="388" t="s">
        <v>5387</v>
      </c>
      <c r="C63" s="388" t="s">
        <v>7339</v>
      </c>
      <c r="F63" s="389">
        <v>22161.09</v>
      </c>
      <c r="G63" s="389" t="s">
        <v>7340</v>
      </c>
      <c r="H63" s="390" t="s">
        <v>7341</v>
      </c>
      <c r="I63" t="s">
        <v>5390</v>
      </c>
      <c r="J63" t="s">
        <v>1135</v>
      </c>
    </row>
    <row r="64" spans="1:10" x14ac:dyDescent="0.2">
      <c r="A64" s="388" t="s">
        <v>1129</v>
      </c>
      <c r="B64" s="388" t="s">
        <v>5387</v>
      </c>
      <c r="C64" s="388" t="s">
        <v>7339</v>
      </c>
      <c r="F64" s="389">
        <v>56396.14</v>
      </c>
      <c r="G64" s="389" t="s">
        <v>7340</v>
      </c>
      <c r="H64" s="390" t="s">
        <v>7341</v>
      </c>
      <c r="I64" t="s">
        <v>5390</v>
      </c>
      <c r="J64" t="s">
        <v>1135</v>
      </c>
    </row>
    <row r="65" spans="1:12" x14ac:dyDescent="0.2">
      <c r="A65" s="388" t="s">
        <v>1129</v>
      </c>
      <c r="B65" s="388" t="s">
        <v>5387</v>
      </c>
      <c r="C65" s="388" t="s">
        <v>7342</v>
      </c>
      <c r="F65" s="389">
        <v>22899.79</v>
      </c>
      <c r="G65" s="389" t="s">
        <v>7343</v>
      </c>
      <c r="H65" s="390" t="s">
        <v>7344</v>
      </c>
      <c r="I65" t="s">
        <v>5390</v>
      </c>
      <c r="J65" t="s">
        <v>1135</v>
      </c>
    </row>
    <row r="66" spans="1:12" x14ac:dyDescent="0.2">
      <c r="A66" s="388" t="s">
        <v>1129</v>
      </c>
      <c r="B66" s="388" t="s">
        <v>5387</v>
      </c>
      <c r="C66" s="388" t="s">
        <v>7342</v>
      </c>
      <c r="F66" s="389">
        <v>58276.02</v>
      </c>
      <c r="G66" s="389" t="s">
        <v>7343</v>
      </c>
      <c r="H66" s="390" t="s">
        <v>7344</v>
      </c>
      <c r="I66" t="s">
        <v>5390</v>
      </c>
      <c r="J66" t="s">
        <v>1135</v>
      </c>
    </row>
    <row r="67" spans="1:12" x14ac:dyDescent="0.2">
      <c r="A67" s="88" t="s">
        <v>306</v>
      </c>
      <c r="B67" s="88" t="s">
        <v>5971</v>
      </c>
      <c r="C67" s="88" t="s">
        <v>308</v>
      </c>
      <c r="D67" s="89">
        <v>4087594.55</v>
      </c>
      <c r="E67" s="89"/>
      <c r="F67" s="89">
        <v>955779.67</v>
      </c>
      <c r="G67" s="89">
        <v>3131814.88</v>
      </c>
      <c r="H67" s="90" t="s">
        <v>5972</v>
      </c>
      <c r="I67" s="91"/>
      <c r="J67" s="91"/>
      <c r="K67" s="91"/>
      <c r="L67" s="91"/>
    </row>
    <row r="69" spans="1:12" x14ac:dyDescent="0.2">
      <c r="A69" s="388" t="s">
        <v>1129</v>
      </c>
      <c r="B69" s="388" t="s">
        <v>5387</v>
      </c>
      <c r="C69" s="388" t="s">
        <v>7298</v>
      </c>
      <c r="E69" s="389">
        <v>1393350</v>
      </c>
      <c r="G69" s="389" t="s">
        <v>7299</v>
      </c>
      <c r="H69" s="390" t="s">
        <v>7345</v>
      </c>
      <c r="I69" s="681" t="s">
        <v>1455</v>
      </c>
      <c r="J69" s="610">
        <f>E69+E72</f>
        <v>2418190</v>
      </c>
    </row>
    <row r="70" spans="1:12" x14ac:dyDescent="0.2">
      <c r="A70" s="388" t="s">
        <v>1129</v>
      </c>
      <c r="B70" s="388" t="s">
        <v>5387</v>
      </c>
      <c r="C70" s="388" t="s">
        <v>7319</v>
      </c>
      <c r="F70" s="389">
        <v>2472.67</v>
      </c>
      <c r="G70" s="389" t="s">
        <v>7320</v>
      </c>
      <c r="H70" s="390" t="s">
        <v>7346</v>
      </c>
      <c r="I70" s="681" t="s">
        <v>1454</v>
      </c>
      <c r="J70" s="610">
        <f>F81</f>
        <v>149453.65</v>
      </c>
    </row>
    <row r="71" spans="1:12" x14ac:dyDescent="0.2">
      <c r="A71" s="388" t="s">
        <v>1129</v>
      </c>
      <c r="B71" s="388" t="s">
        <v>5387</v>
      </c>
      <c r="C71" s="388" t="s">
        <v>7322</v>
      </c>
      <c r="F71" s="389">
        <v>19163.2</v>
      </c>
      <c r="G71" s="389" t="s">
        <v>7323</v>
      </c>
      <c r="H71" s="390" t="s">
        <v>7347</v>
      </c>
      <c r="I71" s="527" t="s">
        <v>410</v>
      </c>
      <c r="J71" s="528">
        <v>0</v>
      </c>
    </row>
    <row r="72" spans="1:12" x14ac:dyDescent="0.2">
      <c r="A72" s="388" t="s">
        <v>1129</v>
      </c>
      <c r="B72" s="388" t="s">
        <v>5387</v>
      </c>
      <c r="C72" s="388" t="s">
        <v>7301</v>
      </c>
      <c r="E72" s="389">
        <v>1024840</v>
      </c>
      <c r="G72" s="389" t="s">
        <v>7302</v>
      </c>
      <c r="H72" s="390" t="s">
        <v>7348</v>
      </c>
      <c r="I72" t="s">
        <v>5390</v>
      </c>
      <c r="J72" t="s">
        <v>1135</v>
      </c>
    </row>
    <row r="73" spans="1:12" x14ac:dyDescent="0.2">
      <c r="A73" s="388" t="s">
        <v>1129</v>
      </c>
      <c r="B73" s="388" t="s">
        <v>5387</v>
      </c>
      <c r="C73" s="388" t="s">
        <v>7334</v>
      </c>
      <c r="F73" s="389">
        <v>18545.03</v>
      </c>
      <c r="G73" s="389" t="s">
        <v>7296</v>
      </c>
      <c r="H73" s="390" t="s">
        <v>7349</v>
      </c>
      <c r="I73" t="s">
        <v>5390</v>
      </c>
      <c r="J73" t="s">
        <v>1135</v>
      </c>
    </row>
    <row r="74" spans="1:12" x14ac:dyDescent="0.2">
      <c r="A74" s="388" t="s">
        <v>1129</v>
      </c>
      <c r="B74" s="388" t="s">
        <v>5387</v>
      </c>
      <c r="C74" s="388" t="s">
        <v>7334</v>
      </c>
      <c r="F74" s="389">
        <v>9738.2999999999993</v>
      </c>
      <c r="G74" s="389" t="s">
        <v>7296</v>
      </c>
      <c r="H74" s="390" t="s">
        <v>7349</v>
      </c>
      <c r="I74" t="s">
        <v>5390</v>
      </c>
      <c r="J74" t="s">
        <v>1135</v>
      </c>
    </row>
    <row r="75" spans="1:12" x14ac:dyDescent="0.2">
      <c r="A75" s="388" t="s">
        <v>1129</v>
      </c>
      <c r="B75" s="388" t="s">
        <v>5387</v>
      </c>
      <c r="C75" s="388" t="s">
        <v>7336</v>
      </c>
      <c r="F75" s="389">
        <v>19163.2</v>
      </c>
      <c r="G75" s="389" t="s">
        <v>7337</v>
      </c>
      <c r="H75" s="390" t="s">
        <v>7350</v>
      </c>
      <c r="I75" t="s">
        <v>5390</v>
      </c>
      <c r="J75" t="s">
        <v>1135</v>
      </c>
    </row>
    <row r="76" spans="1:12" x14ac:dyDescent="0.2">
      <c r="A76" s="388" t="s">
        <v>1129</v>
      </c>
      <c r="B76" s="388" t="s">
        <v>5387</v>
      </c>
      <c r="C76" s="388" t="s">
        <v>7336</v>
      </c>
      <c r="F76" s="389">
        <v>14375.58</v>
      </c>
      <c r="G76" s="389" t="s">
        <v>7337</v>
      </c>
      <c r="H76" s="390" t="s">
        <v>7350</v>
      </c>
      <c r="I76" t="s">
        <v>5390</v>
      </c>
      <c r="J76" t="s">
        <v>1135</v>
      </c>
    </row>
    <row r="77" spans="1:12" x14ac:dyDescent="0.2">
      <c r="A77" s="388" t="s">
        <v>1129</v>
      </c>
      <c r="B77" s="388" t="s">
        <v>5387</v>
      </c>
      <c r="C77" s="388" t="s">
        <v>7339</v>
      </c>
      <c r="F77" s="389">
        <v>18545.03</v>
      </c>
      <c r="G77" s="389" t="s">
        <v>7340</v>
      </c>
      <c r="H77" s="390" t="s">
        <v>7351</v>
      </c>
      <c r="I77" t="s">
        <v>5390</v>
      </c>
      <c r="J77" t="s">
        <v>1135</v>
      </c>
    </row>
    <row r="78" spans="1:12" x14ac:dyDescent="0.2">
      <c r="A78" s="388" t="s">
        <v>1129</v>
      </c>
      <c r="B78" s="388" t="s">
        <v>5387</v>
      </c>
      <c r="C78" s="388" t="s">
        <v>7339</v>
      </c>
      <c r="F78" s="389">
        <v>13911.86</v>
      </c>
      <c r="G78" s="389" t="s">
        <v>7340</v>
      </c>
      <c r="H78" s="390" t="s">
        <v>7351</v>
      </c>
      <c r="I78" t="s">
        <v>5390</v>
      </c>
      <c r="J78" t="s">
        <v>1135</v>
      </c>
    </row>
    <row r="79" spans="1:12" x14ac:dyDescent="0.2">
      <c r="A79" s="388" t="s">
        <v>1129</v>
      </c>
      <c r="B79" s="388" t="s">
        <v>5387</v>
      </c>
      <c r="C79" s="388" t="s">
        <v>7342</v>
      </c>
      <c r="F79" s="389">
        <v>19163.2</v>
      </c>
      <c r="G79" s="389" t="s">
        <v>7343</v>
      </c>
      <c r="H79" s="390" t="s">
        <v>7352</v>
      </c>
      <c r="I79" t="s">
        <v>5390</v>
      </c>
      <c r="J79" t="s">
        <v>1135</v>
      </c>
    </row>
    <row r="80" spans="1:12" x14ac:dyDescent="0.2">
      <c r="A80" s="388" t="s">
        <v>1129</v>
      </c>
      <c r="B80" s="388" t="s">
        <v>5387</v>
      </c>
      <c r="C80" s="388" t="s">
        <v>7342</v>
      </c>
      <c r="F80" s="389">
        <v>14375.58</v>
      </c>
      <c r="G80" s="389" t="s">
        <v>7343</v>
      </c>
      <c r="H80" s="390" t="s">
        <v>7352</v>
      </c>
      <c r="I80" t="s">
        <v>5390</v>
      </c>
      <c r="J80" t="s">
        <v>1135</v>
      </c>
    </row>
    <row r="81" spans="1:12" x14ac:dyDescent="0.2">
      <c r="A81" s="88" t="s">
        <v>306</v>
      </c>
      <c r="B81" s="88" t="s">
        <v>7251</v>
      </c>
      <c r="C81" s="88" t="s">
        <v>308</v>
      </c>
      <c r="D81" s="89"/>
      <c r="E81" s="89">
        <v>2418190</v>
      </c>
      <c r="F81" s="89">
        <v>149453.65</v>
      </c>
      <c r="G81" s="89">
        <v>2268736.35</v>
      </c>
      <c r="H81" s="90" t="s">
        <v>7252</v>
      </c>
      <c r="I81" s="91"/>
      <c r="J81" s="91"/>
      <c r="K81" s="91"/>
      <c r="L81" s="91"/>
    </row>
    <row r="83" spans="1:12" x14ac:dyDescent="0.2">
      <c r="A83" s="388" t="s">
        <v>1129</v>
      </c>
      <c r="B83" s="388" t="s">
        <v>5387</v>
      </c>
      <c r="C83" s="388" t="s">
        <v>7353</v>
      </c>
      <c r="E83" s="389">
        <v>15016.67</v>
      </c>
      <c r="G83" s="389" t="s">
        <v>7286</v>
      </c>
      <c r="H83" s="390" t="s">
        <v>7287</v>
      </c>
      <c r="I83" s="683" t="s">
        <v>1254</v>
      </c>
      <c r="J83" s="684">
        <f>E93</f>
        <v>120633.88</v>
      </c>
    </row>
    <row r="84" spans="1:12" x14ac:dyDescent="0.2">
      <c r="A84" s="388" t="s">
        <v>1129</v>
      </c>
      <c r="B84" s="388" t="s">
        <v>5387</v>
      </c>
      <c r="C84" s="388" t="s">
        <v>7354</v>
      </c>
      <c r="E84" s="389">
        <v>14015.56</v>
      </c>
      <c r="G84" s="389" t="s">
        <v>7289</v>
      </c>
      <c r="H84" s="390" t="s">
        <v>7290</v>
      </c>
      <c r="I84" s="685" t="s">
        <v>1467</v>
      </c>
      <c r="J84" s="686">
        <v>0</v>
      </c>
    </row>
    <row r="85" spans="1:12" x14ac:dyDescent="0.2">
      <c r="A85" s="388" t="s">
        <v>1129</v>
      </c>
      <c r="B85" s="388" t="s">
        <v>5387</v>
      </c>
      <c r="C85" s="388" t="s">
        <v>7355</v>
      </c>
      <c r="E85" s="389">
        <v>16017.78</v>
      </c>
      <c r="G85" s="389" t="s">
        <v>7279</v>
      </c>
      <c r="H85" s="390" t="s">
        <v>7292</v>
      </c>
      <c r="I85" s="687" t="s">
        <v>410</v>
      </c>
      <c r="J85" s="688">
        <f>F93</f>
        <v>180200</v>
      </c>
    </row>
    <row r="86" spans="1:12" x14ac:dyDescent="0.2">
      <c r="A86" s="388" t="s">
        <v>1129</v>
      </c>
      <c r="B86" s="388" t="s">
        <v>5387</v>
      </c>
      <c r="C86" s="388" t="s">
        <v>7356</v>
      </c>
      <c r="E86" s="389">
        <v>15016.67</v>
      </c>
      <c r="G86" s="389" t="s">
        <v>7311</v>
      </c>
      <c r="H86" s="390" t="s">
        <v>7293</v>
      </c>
      <c r="I86" t="s">
        <v>5390</v>
      </c>
      <c r="J86" t="s">
        <v>1135</v>
      </c>
    </row>
    <row r="87" spans="1:12" x14ac:dyDescent="0.2">
      <c r="A87" s="388" t="s">
        <v>1129</v>
      </c>
      <c r="B87" s="388" t="s">
        <v>5387</v>
      </c>
      <c r="C87" s="388" t="s">
        <v>7357</v>
      </c>
      <c r="E87" s="389">
        <v>15016.67</v>
      </c>
      <c r="G87" s="389" t="s">
        <v>7314</v>
      </c>
      <c r="H87" s="390" t="s">
        <v>7358</v>
      </c>
      <c r="I87" t="s">
        <v>5390</v>
      </c>
      <c r="J87" t="s">
        <v>1135</v>
      </c>
    </row>
    <row r="88" spans="1:12" x14ac:dyDescent="0.2">
      <c r="A88" s="388" t="s">
        <v>1129</v>
      </c>
      <c r="B88" s="388" t="s">
        <v>5387</v>
      </c>
      <c r="C88" s="388" t="s">
        <v>7359</v>
      </c>
      <c r="E88" s="389">
        <v>15016.67</v>
      </c>
      <c r="G88" s="389" t="s">
        <v>7317</v>
      </c>
      <c r="H88" s="390" t="s">
        <v>7360</v>
      </c>
      <c r="I88" t="s">
        <v>5390</v>
      </c>
      <c r="J88" t="s">
        <v>1135</v>
      </c>
    </row>
    <row r="89" spans="1:12" x14ac:dyDescent="0.2">
      <c r="A89" s="388" t="s">
        <v>1129</v>
      </c>
      <c r="B89" s="388" t="s">
        <v>5387</v>
      </c>
      <c r="C89" s="388" t="s">
        <v>7361</v>
      </c>
      <c r="E89" s="389">
        <v>15016.67</v>
      </c>
      <c r="G89" s="389" t="s">
        <v>7320</v>
      </c>
      <c r="H89" s="390" t="s">
        <v>7362</v>
      </c>
      <c r="I89" t="s">
        <v>5390</v>
      </c>
      <c r="J89" t="s">
        <v>1135</v>
      </c>
    </row>
    <row r="90" spans="1:12" x14ac:dyDescent="0.2">
      <c r="A90" s="388" t="s">
        <v>1129</v>
      </c>
      <c r="B90" s="388" t="s">
        <v>5387</v>
      </c>
      <c r="C90" s="388" t="s">
        <v>7363</v>
      </c>
      <c r="E90" s="389">
        <v>15016.67</v>
      </c>
      <c r="G90" s="389" t="s">
        <v>7323</v>
      </c>
      <c r="H90" s="390" t="s">
        <v>7364</v>
      </c>
      <c r="I90" t="s">
        <v>5390</v>
      </c>
      <c r="J90" t="s">
        <v>1135</v>
      </c>
    </row>
    <row r="91" spans="1:12" x14ac:dyDescent="0.2">
      <c r="A91" s="388" t="s">
        <v>1129</v>
      </c>
      <c r="B91" s="388" t="s">
        <v>5387</v>
      </c>
      <c r="C91" s="388" t="s">
        <v>7295</v>
      </c>
      <c r="F91" s="389">
        <v>180200</v>
      </c>
      <c r="G91" s="389" t="s">
        <v>7296</v>
      </c>
      <c r="H91" s="390" t="s">
        <v>7365</v>
      </c>
      <c r="I91" t="s">
        <v>5390</v>
      </c>
      <c r="J91" t="s">
        <v>1135</v>
      </c>
    </row>
    <row r="92" spans="1:12" x14ac:dyDescent="0.2">
      <c r="A92" s="388" t="s">
        <v>1129</v>
      </c>
      <c r="B92" s="388" t="s">
        <v>5387</v>
      </c>
      <c r="C92" s="388" t="s">
        <v>7295</v>
      </c>
      <c r="E92" s="389">
        <v>500.52</v>
      </c>
      <c r="G92" s="389" t="s">
        <v>7296</v>
      </c>
      <c r="H92" s="390" t="s">
        <v>7366</v>
      </c>
      <c r="I92" t="s">
        <v>5390</v>
      </c>
      <c r="J92" t="s">
        <v>1135</v>
      </c>
    </row>
    <row r="93" spans="1:12" x14ac:dyDescent="0.2">
      <c r="A93" s="88" t="s">
        <v>306</v>
      </c>
      <c r="B93" s="88" t="s">
        <v>1283</v>
      </c>
      <c r="C93" s="88" t="s">
        <v>308</v>
      </c>
      <c r="D93" s="89">
        <v>59566.12</v>
      </c>
      <c r="E93" s="89">
        <v>120633.88</v>
      </c>
      <c r="F93" s="89">
        <v>180200</v>
      </c>
      <c r="G93" s="89"/>
      <c r="H93" s="90" t="s">
        <v>5359</v>
      </c>
      <c r="I93" s="91"/>
      <c r="J93" s="91"/>
      <c r="K93" s="91"/>
      <c r="L93" s="91"/>
    </row>
    <row r="95" spans="1:12" x14ac:dyDescent="0.2">
      <c r="A95" s="388" t="s">
        <v>1129</v>
      </c>
      <c r="B95" s="388" t="s">
        <v>5387</v>
      </c>
      <c r="C95" s="388" t="s">
        <v>7353</v>
      </c>
      <c r="E95" s="389">
        <v>35416.67</v>
      </c>
      <c r="G95" s="389" t="s">
        <v>7286</v>
      </c>
      <c r="H95" s="390" t="s">
        <v>7287</v>
      </c>
      <c r="I95" s="683" t="s">
        <v>1254</v>
      </c>
      <c r="J95" s="684">
        <f>E121</f>
        <v>1445000</v>
      </c>
    </row>
    <row r="96" spans="1:12" x14ac:dyDescent="0.2">
      <c r="A96" s="388" t="s">
        <v>1129</v>
      </c>
      <c r="B96" s="388" t="s">
        <v>5387</v>
      </c>
      <c r="C96" s="388" t="s">
        <v>7353</v>
      </c>
      <c r="E96" s="389">
        <v>85000</v>
      </c>
      <c r="G96" s="389" t="s">
        <v>7286</v>
      </c>
      <c r="H96" s="390" t="s">
        <v>7287</v>
      </c>
      <c r="I96" s="685" t="s">
        <v>1467</v>
      </c>
      <c r="J96" s="686">
        <f>F121</f>
        <v>1445000</v>
      </c>
    </row>
    <row r="97" spans="1:10" x14ac:dyDescent="0.2">
      <c r="A97" s="388" t="s">
        <v>1129</v>
      </c>
      <c r="B97" s="388" t="s">
        <v>5387</v>
      </c>
      <c r="C97" s="388" t="s">
        <v>7354</v>
      </c>
      <c r="E97" s="389">
        <v>33055.56</v>
      </c>
      <c r="G97" s="389" t="s">
        <v>7289</v>
      </c>
      <c r="H97" s="390" t="s">
        <v>7290</v>
      </c>
      <c r="I97" s="687" t="s">
        <v>410</v>
      </c>
      <c r="J97" s="688">
        <v>0</v>
      </c>
    </row>
    <row r="98" spans="1:10" x14ac:dyDescent="0.2">
      <c r="A98" s="388" t="s">
        <v>1129</v>
      </c>
      <c r="B98" s="388" t="s">
        <v>5387</v>
      </c>
      <c r="C98" s="388" t="s">
        <v>7354</v>
      </c>
      <c r="E98" s="389">
        <v>79333.33</v>
      </c>
      <c r="G98" s="389" t="s">
        <v>7289</v>
      </c>
      <c r="H98" s="390" t="s">
        <v>7290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7355</v>
      </c>
      <c r="E99" s="389">
        <v>37777.78</v>
      </c>
      <c r="G99" s="389" t="s">
        <v>7279</v>
      </c>
      <c r="H99" s="390" t="s">
        <v>7292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7355</v>
      </c>
      <c r="E100" s="389">
        <v>90666.67</v>
      </c>
      <c r="G100" s="389" t="s">
        <v>7279</v>
      </c>
      <c r="H100" s="390" t="s">
        <v>7292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7281</v>
      </c>
      <c r="E101" s="389">
        <v>44152.74</v>
      </c>
      <c r="G101" s="389" t="s">
        <v>7282</v>
      </c>
      <c r="H101" s="390" t="s">
        <v>7293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7281</v>
      </c>
      <c r="F102" s="389">
        <v>1445000</v>
      </c>
      <c r="G102" s="389" t="s">
        <v>7282</v>
      </c>
      <c r="H102" s="390" t="s">
        <v>7367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7356</v>
      </c>
      <c r="E103" s="389">
        <v>22430.560000000001</v>
      </c>
      <c r="G103" s="389" t="s">
        <v>7311</v>
      </c>
      <c r="H103" s="390" t="s">
        <v>7293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7356</v>
      </c>
      <c r="E104" s="389">
        <v>53833.33</v>
      </c>
      <c r="G104" s="389" t="s">
        <v>7311</v>
      </c>
      <c r="H104" s="390" t="s">
        <v>7293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7357</v>
      </c>
      <c r="E105" s="389">
        <v>35416.67</v>
      </c>
      <c r="G105" s="389" t="s">
        <v>7314</v>
      </c>
      <c r="H105" s="390" t="s">
        <v>7358</v>
      </c>
      <c r="I105" t="s">
        <v>5390</v>
      </c>
      <c r="J105" t="s">
        <v>1135</v>
      </c>
    </row>
    <row r="106" spans="1:10" x14ac:dyDescent="0.2">
      <c r="A106" s="388" t="s">
        <v>1129</v>
      </c>
      <c r="B106" s="388" t="s">
        <v>5387</v>
      </c>
      <c r="C106" s="388" t="s">
        <v>7357</v>
      </c>
      <c r="E106" s="389">
        <v>85000</v>
      </c>
      <c r="G106" s="389" t="s">
        <v>7314</v>
      </c>
      <c r="H106" s="390" t="s">
        <v>7358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7359</v>
      </c>
      <c r="E107" s="389">
        <v>35416.67</v>
      </c>
      <c r="G107" s="389" t="s">
        <v>7317</v>
      </c>
      <c r="H107" s="390" t="s">
        <v>7360</v>
      </c>
      <c r="I107" t="s">
        <v>5390</v>
      </c>
      <c r="J107" t="s">
        <v>1135</v>
      </c>
    </row>
    <row r="108" spans="1:10" x14ac:dyDescent="0.2">
      <c r="A108" s="388" t="s">
        <v>1129</v>
      </c>
      <c r="B108" s="388" t="s">
        <v>5387</v>
      </c>
      <c r="C108" s="388" t="s">
        <v>7359</v>
      </c>
      <c r="E108" s="389">
        <v>85000</v>
      </c>
      <c r="G108" s="389" t="s">
        <v>7317</v>
      </c>
      <c r="H108" s="390" t="s">
        <v>7360</v>
      </c>
      <c r="I108" t="s">
        <v>5390</v>
      </c>
      <c r="J108" t="s">
        <v>1135</v>
      </c>
    </row>
    <row r="109" spans="1:10" x14ac:dyDescent="0.2">
      <c r="A109" s="388" t="s">
        <v>1129</v>
      </c>
      <c r="B109" s="388" t="s">
        <v>5387</v>
      </c>
      <c r="C109" s="388" t="s">
        <v>7361</v>
      </c>
      <c r="E109" s="389">
        <v>35416.67</v>
      </c>
      <c r="G109" s="389" t="s">
        <v>7320</v>
      </c>
      <c r="H109" s="390" t="s">
        <v>7362</v>
      </c>
      <c r="I109" t="s">
        <v>5390</v>
      </c>
      <c r="J109" t="s">
        <v>1135</v>
      </c>
    </row>
    <row r="110" spans="1:10" x14ac:dyDescent="0.2">
      <c r="A110" s="388" t="s">
        <v>1129</v>
      </c>
      <c r="B110" s="388" t="s">
        <v>5387</v>
      </c>
      <c r="C110" s="388" t="s">
        <v>7361</v>
      </c>
      <c r="E110" s="389">
        <v>85000</v>
      </c>
      <c r="G110" s="389" t="s">
        <v>7320</v>
      </c>
      <c r="H110" s="390" t="s">
        <v>7362</v>
      </c>
      <c r="I110" t="s">
        <v>5390</v>
      </c>
      <c r="J110" t="s">
        <v>1135</v>
      </c>
    </row>
    <row r="111" spans="1:10" x14ac:dyDescent="0.2">
      <c r="A111" s="388" t="s">
        <v>1129</v>
      </c>
      <c r="B111" s="388" t="s">
        <v>5387</v>
      </c>
      <c r="C111" s="388" t="s">
        <v>7363</v>
      </c>
      <c r="E111" s="389">
        <v>35416.67</v>
      </c>
      <c r="G111" s="389" t="s">
        <v>7323</v>
      </c>
      <c r="H111" s="390" t="s">
        <v>7364</v>
      </c>
      <c r="I111" t="s">
        <v>5390</v>
      </c>
      <c r="J111" t="s">
        <v>1135</v>
      </c>
    </row>
    <row r="112" spans="1:10" x14ac:dyDescent="0.2">
      <c r="A112" s="388" t="s">
        <v>1129</v>
      </c>
      <c r="B112" s="388" t="s">
        <v>5387</v>
      </c>
      <c r="C112" s="388" t="s">
        <v>7363</v>
      </c>
      <c r="E112" s="389">
        <v>85000</v>
      </c>
      <c r="G112" s="389" t="s">
        <v>7323</v>
      </c>
      <c r="H112" s="390" t="s">
        <v>7364</v>
      </c>
      <c r="I112" t="s">
        <v>5390</v>
      </c>
      <c r="J112" t="s">
        <v>1135</v>
      </c>
    </row>
    <row r="113" spans="1:12" x14ac:dyDescent="0.2">
      <c r="A113" s="388" t="s">
        <v>1129</v>
      </c>
      <c r="B113" s="388" t="s">
        <v>5387</v>
      </c>
      <c r="C113" s="388" t="s">
        <v>7368</v>
      </c>
      <c r="E113" s="389">
        <v>35416.67</v>
      </c>
      <c r="G113" s="389" t="s">
        <v>7296</v>
      </c>
      <c r="H113" s="390" t="s">
        <v>7366</v>
      </c>
      <c r="I113" t="s">
        <v>5390</v>
      </c>
      <c r="J113" t="s">
        <v>1135</v>
      </c>
    </row>
    <row r="114" spans="1:12" x14ac:dyDescent="0.2">
      <c r="A114" s="388" t="s">
        <v>1129</v>
      </c>
      <c r="B114" s="388" t="s">
        <v>5387</v>
      </c>
      <c r="C114" s="388" t="s">
        <v>7368</v>
      </c>
      <c r="E114" s="389">
        <v>85000</v>
      </c>
      <c r="G114" s="389" t="s">
        <v>7296</v>
      </c>
      <c r="H114" s="390" t="s">
        <v>7366</v>
      </c>
      <c r="I114" t="s">
        <v>5390</v>
      </c>
      <c r="J114" t="s">
        <v>1135</v>
      </c>
    </row>
    <row r="115" spans="1:12" x14ac:dyDescent="0.2">
      <c r="A115" s="388" t="s">
        <v>1129</v>
      </c>
      <c r="B115" s="388" t="s">
        <v>5387</v>
      </c>
      <c r="C115" s="388" t="s">
        <v>7369</v>
      </c>
      <c r="E115" s="389">
        <v>35416.67</v>
      </c>
      <c r="G115" s="389" t="s">
        <v>7337</v>
      </c>
      <c r="H115" s="390" t="s">
        <v>7370</v>
      </c>
      <c r="I115" t="s">
        <v>5390</v>
      </c>
      <c r="J115" t="s">
        <v>1135</v>
      </c>
    </row>
    <row r="116" spans="1:12" x14ac:dyDescent="0.2">
      <c r="A116" s="388" t="s">
        <v>1129</v>
      </c>
      <c r="B116" s="388" t="s">
        <v>5387</v>
      </c>
      <c r="C116" s="388" t="s">
        <v>7369</v>
      </c>
      <c r="E116" s="389">
        <v>85000</v>
      </c>
      <c r="G116" s="389" t="s">
        <v>7337</v>
      </c>
      <c r="H116" s="390" t="s">
        <v>7370</v>
      </c>
      <c r="I116" t="s">
        <v>5390</v>
      </c>
      <c r="J116" t="s">
        <v>1135</v>
      </c>
    </row>
    <row r="117" spans="1:12" x14ac:dyDescent="0.2">
      <c r="A117" s="388" t="s">
        <v>1129</v>
      </c>
      <c r="B117" s="388" t="s">
        <v>5387</v>
      </c>
      <c r="C117" s="388" t="s">
        <v>7371</v>
      </c>
      <c r="E117" s="389">
        <v>35416.67</v>
      </c>
      <c r="G117" s="389" t="s">
        <v>7340</v>
      </c>
      <c r="H117" s="390" t="s">
        <v>7372</v>
      </c>
      <c r="I117" t="s">
        <v>5390</v>
      </c>
      <c r="J117" t="s">
        <v>1135</v>
      </c>
    </row>
    <row r="118" spans="1:12" x14ac:dyDescent="0.2">
      <c r="A118" s="388" t="s">
        <v>1129</v>
      </c>
      <c r="B118" s="388" t="s">
        <v>5387</v>
      </c>
      <c r="C118" s="388" t="s">
        <v>7371</v>
      </c>
      <c r="E118" s="389">
        <v>85000</v>
      </c>
      <c r="G118" s="389" t="s">
        <v>7340</v>
      </c>
      <c r="H118" s="390" t="s">
        <v>7372</v>
      </c>
      <c r="I118" t="s">
        <v>5390</v>
      </c>
      <c r="J118" t="s">
        <v>1135</v>
      </c>
    </row>
    <row r="119" spans="1:12" x14ac:dyDescent="0.2">
      <c r="A119" s="388" t="s">
        <v>1129</v>
      </c>
      <c r="B119" s="388" t="s">
        <v>5387</v>
      </c>
      <c r="C119" s="388" t="s">
        <v>7373</v>
      </c>
      <c r="E119" s="389">
        <v>35416.67</v>
      </c>
      <c r="G119" s="389" t="s">
        <v>7343</v>
      </c>
      <c r="H119" s="390" t="s">
        <v>7374</v>
      </c>
      <c r="I119" t="s">
        <v>5390</v>
      </c>
      <c r="J119" t="s">
        <v>1135</v>
      </c>
    </row>
    <row r="120" spans="1:12" x14ac:dyDescent="0.2">
      <c r="A120" s="388" t="s">
        <v>1129</v>
      </c>
      <c r="B120" s="388" t="s">
        <v>5387</v>
      </c>
      <c r="C120" s="388" t="s">
        <v>7373</v>
      </c>
      <c r="E120" s="389">
        <v>85000</v>
      </c>
      <c r="G120" s="389" t="s">
        <v>7343</v>
      </c>
      <c r="H120" s="390" t="s">
        <v>7374</v>
      </c>
      <c r="I120" t="s">
        <v>5390</v>
      </c>
      <c r="J120" t="s">
        <v>1135</v>
      </c>
    </row>
    <row r="121" spans="1:12" x14ac:dyDescent="0.2">
      <c r="A121" s="88" t="s">
        <v>306</v>
      </c>
      <c r="B121" s="88" t="s">
        <v>5361</v>
      </c>
      <c r="C121" s="88" t="s">
        <v>308</v>
      </c>
      <c r="D121" s="89">
        <v>1039597.25</v>
      </c>
      <c r="E121" s="89">
        <v>1445000</v>
      </c>
      <c r="F121" s="89">
        <v>1445000</v>
      </c>
      <c r="G121" s="89">
        <v>1039597.25</v>
      </c>
      <c r="H121" s="90" t="s">
        <v>5973</v>
      </c>
      <c r="I121" s="91"/>
      <c r="J121" s="91"/>
      <c r="K121" s="91"/>
      <c r="L121" s="91"/>
    </row>
    <row r="123" spans="1:12" x14ac:dyDescent="0.2">
      <c r="A123" s="388" t="s">
        <v>1129</v>
      </c>
      <c r="B123" s="388" t="s">
        <v>5387</v>
      </c>
      <c r="C123" s="388" t="s">
        <v>7298</v>
      </c>
      <c r="E123" s="389">
        <v>213525.28</v>
      </c>
      <c r="G123" s="389" t="s">
        <v>7299</v>
      </c>
      <c r="H123" s="390" t="s">
        <v>7375</v>
      </c>
      <c r="I123" s="683" t="s">
        <v>1254</v>
      </c>
      <c r="J123" s="684">
        <f>E138-E123</f>
        <v>154395.67000000001</v>
      </c>
    </row>
    <row r="124" spans="1:12" x14ac:dyDescent="0.2">
      <c r="A124" s="388" t="s">
        <v>1129</v>
      </c>
      <c r="B124" s="388" t="s">
        <v>5387</v>
      </c>
      <c r="C124" s="388" t="s">
        <v>7361</v>
      </c>
      <c r="E124" s="389">
        <v>2149.58</v>
      </c>
      <c r="G124" s="389" t="s">
        <v>7320</v>
      </c>
      <c r="H124" s="390" t="s">
        <v>7362</v>
      </c>
      <c r="I124" s="685" t="s">
        <v>1467</v>
      </c>
      <c r="J124" s="686">
        <f>F138</f>
        <v>257950</v>
      </c>
    </row>
    <row r="125" spans="1:12" x14ac:dyDescent="0.2">
      <c r="A125" s="388" t="s">
        <v>1129</v>
      </c>
      <c r="B125" s="388" t="s">
        <v>5387</v>
      </c>
      <c r="C125" s="388" t="s">
        <v>7363</v>
      </c>
      <c r="E125" s="389">
        <v>21495.83</v>
      </c>
      <c r="G125" s="389" t="s">
        <v>7323</v>
      </c>
      <c r="H125" s="390" t="s">
        <v>7364</v>
      </c>
      <c r="I125" s="687" t="s">
        <v>410</v>
      </c>
      <c r="J125" s="688">
        <v>0</v>
      </c>
    </row>
    <row r="126" spans="1:12" x14ac:dyDescent="0.2">
      <c r="A126" s="388" t="s">
        <v>1129</v>
      </c>
      <c r="B126" s="388" t="s">
        <v>5387</v>
      </c>
      <c r="C126" s="388" t="s">
        <v>7301</v>
      </c>
      <c r="E126" s="389">
        <v>-9838.89</v>
      </c>
      <c r="G126" s="389" t="s">
        <v>7302</v>
      </c>
      <c r="H126" s="390" t="s">
        <v>7376</v>
      </c>
      <c r="I126" t="s">
        <v>5390</v>
      </c>
      <c r="J126" t="s">
        <v>1135</v>
      </c>
    </row>
    <row r="127" spans="1:12" x14ac:dyDescent="0.2">
      <c r="A127" s="388" t="s">
        <v>1129</v>
      </c>
      <c r="B127" s="388" t="s">
        <v>5387</v>
      </c>
      <c r="C127" s="388" t="s">
        <v>7301</v>
      </c>
      <c r="E127" s="389">
        <v>9838.89</v>
      </c>
      <c r="G127" s="389" t="s">
        <v>7302</v>
      </c>
      <c r="H127" s="390" t="s">
        <v>7377</v>
      </c>
      <c r="I127" t="s">
        <v>5390</v>
      </c>
      <c r="J127" t="s">
        <v>1135</v>
      </c>
    </row>
    <row r="128" spans="1:12" x14ac:dyDescent="0.2">
      <c r="A128" s="388" t="s">
        <v>1129</v>
      </c>
      <c r="B128" s="388" t="s">
        <v>5387</v>
      </c>
      <c r="C128" s="388" t="s">
        <v>7295</v>
      </c>
      <c r="E128" s="389">
        <v>20779.310000000001</v>
      </c>
      <c r="G128" s="389" t="s">
        <v>7296</v>
      </c>
      <c r="H128" s="390" t="s">
        <v>7366</v>
      </c>
      <c r="I128" t="s">
        <v>5390</v>
      </c>
      <c r="J128" t="s">
        <v>1135</v>
      </c>
    </row>
    <row r="129" spans="1:12" x14ac:dyDescent="0.2">
      <c r="A129" s="388" t="s">
        <v>1129</v>
      </c>
      <c r="B129" s="388" t="s">
        <v>5387</v>
      </c>
      <c r="C129" s="388" t="s">
        <v>7295</v>
      </c>
      <c r="F129" s="389">
        <v>257950</v>
      </c>
      <c r="G129" s="389" t="s">
        <v>7296</v>
      </c>
      <c r="H129" s="390" t="s">
        <v>7378</v>
      </c>
      <c r="I129" t="s">
        <v>5390</v>
      </c>
      <c r="J129" t="s">
        <v>1135</v>
      </c>
    </row>
    <row r="130" spans="1:12" x14ac:dyDescent="0.2">
      <c r="A130" s="388" t="s">
        <v>1129</v>
      </c>
      <c r="B130" s="388" t="s">
        <v>5387</v>
      </c>
      <c r="C130" s="388" t="s">
        <v>7368</v>
      </c>
      <c r="E130" s="389">
        <v>716.53</v>
      </c>
      <c r="G130" s="389" t="s">
        <v>7296</v>
      </c>
      <c r="H130" s="390" t="s">
        <v>7366</v>
      </c>
      <c r="I130" t="s">
        <v>5390</v>
      </c>
      <c r="J130" t="s">
        <v>1135</v>
      </c>
    </row>
    <row r="131" spans="1:12" x14ac:dyDescent="0.2">
      <c r="A131" s="388" t="s">
        <v>1129</v>
      </c>
      <c r="B131" s="388" t="s">
        <v>5387</v>
      </c>
      <c r="C131" s="388" t="s">
        <v>7368</v>
      </c>
      <c r="E131" s="389">
        <v>491.94</v>
      </c>
      <c r="G131" s="389" t="s">
        <v>7296</v>
      </c>
      <c r="H131" s="390" t="s">
        <v>7366</v>
      </c>
      <c r="I131" t="s">
        <v>5390</v>
      </c>
      <c r="J131" t="s">
        <v>1135</v>
      </c>
    </row>
    <row r="132" spans="1:12" x14ac:dyDescent="0.2">
      <c r="A132" s="388" t="s">
        <v>1129</v>
      </c>
      <c r="B132" s="388" t="s">
        <v>5387</v>
      </c>
      <c r="C132" s="388" t="s">
        <v>7369</v>
      </c>
      <c r="E132" s="389">
        <v>21495.83</v>
      </c>
      <c r="G132" s="389" t="s">
        <v>7337</v>
      </c>
      <c r="H132" s="390" t="s">
        <v>7370</v>
      </c>
      <c r="I132" t="s">
        <v>5390</v>
      </c>
      <c r="J132" t="s">
        <v>1135</v>
      </c>
    </row>
    <row r="133" spans="1:12" x14ac:dyDescent="0.2">
      <c r="A133" s="388" t="s">
        <v>1129</v>
      </c>
      <c r="B133" s="388" t="s">
        <v>5387</v>
      </c>
      <c r="C133" s="388" t="s">
        <v>7369</v>
      </c>
      <c r="E133" s="389">
        <v>14758.33</v>
      </c>
      <c r="G133" s="389" t="s">
        <v>7337</v>
      </c>
      <c r="H133" s="390" t="s">
        <v>7370</v>
      </c>
      <c r="I133" t="s">
        <v>5390</v>
      </c>
      <c r="J133" t="s">
        <v>1135</v>
      </c>
    </row>
    <row r="134" spans="1:12" ht="13.5" thickBot="1" x14ac:dyDescent="0.25">
      <c r="A134" s="388" t="s">
        <v>1129</v>
      </c>
      <c r="B134" s="388" t="s">
        <v>5387</v>
      </c>
      <c r="C134" s="388" t="s">
        <v>7371</v>
      </c>
      <c r="E134" s="389">
        <v>21495.83</v>
      </c>
      <c r="G134" s="389" t="s">
        <v>7340</v>
      </c>
      <c r="H134" s="390" t="s">
        <v>7372</v>
      </c>
      <c r="I134" t="s">
        <v>5390</v>
      </c>
      <c r="J134" t="s">
        <v>1135</v>
      </c>
    </row>
    <row r="135" spans="1:12" x14ac:dyDescent="0.2">
      <c r="A135" s="388" t="s">
        <v>1129</v>
      </c>
      <c r="B135" s="388" t="s">
        <v>5387</v>
      </c>
      <c r="C135" s="388" t="s">
        <v>7371</v>
      </c>
      <c r="E135" s="389">
        <v>14758.33</v>
      </c>
      <c r="G135" s="389" t="s">
        <v>7340</v>
      </c>
      <c r="H135" s="390" t="s">
        <v>7372</v>
      </c>
      <c r="I135" s="682" t="s">
        <v>1457</v>
      </c>
      <c r="J135" s="472" t="s">
        <v>1135</v>
      </c>
    </row>
    <row r="136" spans="1:12" x14ac:dyDescent="0.2">
      <c r="A136" s="388" t="s">
        <v>1129</v>
      </c>
      <c r="B136" s="388" t="s">
        <v>5387</v>
      </c>
      <c r="C136" s="388" t="s">
        <v>7373</v>
      </c>
      <c r="E136" s="389">
        <v>21495.83</v>
      </c>
      <c r="G136" s="389" t="s">
        <v>7343</v>
      </c>
      <c r="H136" s="390" t="s">
        <v>7374</v>
      </c>
      <c r="I136" s="697" t="s">
        <v>1458</v>
      </c>
      <c r="J136" s="706">
        <f>J28</f>
        <v>11300000</v>
      </c>
    </row>
    <row r="137" spans="1:12" x14ac:dyDescent="0.2">
      <c r="A137" s="388" t="s">
        <v>1129</v>
      </c>
      <c r="B137" s="388" t="s">
        <v>5387</v>
      </c>
      <c r="C137" s="388" t="s">
        <v>7373</v>
      </c>
      <c r="E137" s="389">
        <v>14758.33</v>
      </c>
      <c r="G137" s="389" t="s">
        <v>7343</v>
      </c>
      <c r="H137" s="390" t="s">
        <v>7374</v>
      </c>
      <c r="I137" s="697" t="s">
        <v>1463</v>
      </c>
      <c r="J137" s="706">
        <f>J29</f>
        <v>2418190</v>
      </c>
    </row>
    <row r="138" spans="1:12" x14ac:dyDescent="0.2">
      <c r="A138" s="88" t="s">
        <v>306</v>
      </c>
      <c r="B138" s="88" t="s">
        <v>7253</v>
      </c>
      <c r="C138" s="88" t="s">
        <v>308</v>
      </c>
      <c r="D138" s="89"/>
      <c r="E138" s="89">
        <v>367920.95</v>
      </c>
      <c r="F138" s="89">
        <v>257950</v>
      </c>
      <c r="G138" s="89">
        <v>109970.95</v>
      </c>
      <c r="H138" s="90" t="s">
        <v>7254</v>
      </c>
      <c r="I138" s="697" t="s">
        <v>1253</v>
      </c>
      <c r="J138" s="698">
        <f>J30</f>
        <v>213525.28000000003</v>
      </c>
      <c r="K138" s="91"/>
      <c r="L138" s="91"/>
    </row>
    <row r="139" spans="1:12" x14ac:dyDescent="0.2">
      <c r="A139" s="88" t="s">
        <v>306</v>
      </c>
      <c r="B139" s="88" t="s">
        <v>343</v>
      </c>
      <c r="C139" s="88" t="s">
        <v>308</v>
      </c>
      <c r="D139" s="89">
        <v>44667721.109999999</v>
      </c>
      <c r="E139" s="89">
        <v>15705050.390000001</v>
      </c>
      <c r="F139" s="89">
        <v>13622652.07</v>
      </c>
      <c r="G139" s="89">
        <v>46750119.43</v>
      </c>
      <c r="H139" s="90" t="s">
        <v>344</v>
      </c>
      <c r="I139" s="699" t="s">
        <v>1134</v>
      </c>
      <c r="J139" s="707">
        <f>SUM(J136:J138)</f>
        <v>13931715.279999999</v>
      </c>
      <c r="K139" s="91"/>
      <c r="L139" s="91"/>
    </row>
    <row r="140" spans="1:12" x14ac:dyDescent="0.2">
      <c r="A140" s="88" t="s">
        <v>1007</v>
      </c>
      <c r="B140" s="88" t="s">
        <v>343</v>
      </c>
      <c r="C140" s="88" t="s">
        <v>308</v>
      </c>
      <c r="D140" s="89">
        <v>44667721.109999999</v>
      </c>
      <c r="E140" s="89">
        <v>15705050.390000001</v>
      </c>
      <c r="F140" s="89">
        <v>13622652.07</v>
      </c>
      <c r="G140" s="89">
        <v>46750119.43</v>
      </c>
      <c r="H140" s="90" t="s">
        <v>101</v>
      </c>
      <c r="I140" s="700" t="s">
        <v>1254</v>
      </c>
      <c r="J140" s="701">
        <f>J123+J95+J83</f>
        <v>1720029.5499999998</v>
      </c>
      <c r="K140" s="91"/>
      <c r="L140" s="91"/>
    </row>
    <row r="141" spans="1:12" x14ac:dyDescent="0.2">
      <c r="A141" s="88" t="s">
        <v>343</v>
      </c>
      <c r="B141" s="88" t="s">
        <v>343</v>
      </c>
      <c r="C141" s="88" t="s">
        <v>308</v>
      </c>
      <c r="D141" s="89">
        <v>44667721.109999999</v>
      </c>
      <c r="E141" s="89">
        <v>15705050.390000001</v>
      </c>
      <c r="F141" s="89">
        <v>13622652.07</v>
      </c>
      <c r="G141" s="89">
        <v>46750119.43</v>
      </c>
      <c r="H141" s="90" t="s">
        <v>1107</v>
      </c>
      <c r="I141" s="702" t="s">
        <v>1459</v>
      </c>
      <c r="J141" s="703">
        <f>J124+J96+J84</f>
        <v>1702950</v>
      </c>
      <c r="K141" s="91"/>
      <c r="L141" s="91"/>
    </row>
    <row r="142" spans="1:12" x14ac:dyDescent="0.2">
      <c r="I142" s="770" t="s">
        <v>1464</v>
      </c>
      <c r="J142" s="771">
        <f>J70+J44+J33</f>
        <v>1207002.07</v>
      </c>
    </row>
    <row r="143" spans="1:12" ht="13.5" thickBot="1" x14ac:dyDescent="0.25">
      <c r="I143" s="772" t="s">
        <v>4831</v>
      </c>
      <c r="J143" s="773">
        <f>J125+J97+J85+J71+J45+J34+J23</f>
        <v>5480200</v>
      </c>
    </row>
  </sheetData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122"/>
  <sheetViews>
    <sheetView topLeftCell="A73" workbookViewId="0">
      <selection activeCell="J121" sqref="J121"/>
    </sheetView>
  </sheetViews>
  <sheetFormatPr defaultRowHeight="12.75" x14ac:dyDescent="0.2"/>
  <cols>
    <col min="1" max="1" width="5.42578125" customWidth="1"/>
    <col min="2" max="2" width="5.7109375" customWidth="1"/>
    <col min="4" max="4" width="12.7109375" bestFit="1" customWidth="1"/>
    <col min="5" max="6" width="11.7109375" bestFit="1" customWidth="1"/>
    <col min="7" max="7" width="12.7109375" bestFit="1" customWidth="1"/>
    <col min="8" max="8" width="46.28515625" bestFit="1" customWidth="1"/>
    <col min="9" max="9" width="21.5703125" bestFit="1" customWidth="1"/>
    <col min="10" max="10" width="11.7109375" bestFit="1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2" spans="1:12" x14ac:dyDescent="0.2">
      <c r="A2" s="88"/>
      <c r="B2" s="88"/>
      <c r="C2" s="88"/>
      <c r="D2" s="89"/>
      <c r="E2" s="89"/>
      <c r="F2" s="89"/>
      <c r="G2" s="89"/>
      <c r="H2" s="90"/>
      <c r="I2" s="527" t="s">
        <v>410</v>
      </c>
      <c r="J2" s="528">
        <f>F3+F4</f>
        <v>0</v>
      </c>
      <c r="K2" s="91"/>
      <c r="L2" s="91"/>
    </row>
    <row r="3" spans="1:12" x14ac:dyDescent="0.2">
      <c r="A3" s="88"/>
      <c r="B3" s="88"/>
      <c r="C3" s="88"/>
      <c r="D3" s="89"/>
      <c r="E3" s="89"/>
      <c r="F3" s="89"/>
      <c r="G3" s="89"/>
      <c r="H3" s="90"/>
      <c r="I3" s="689" t="s">
        <v>1260</v>
      </c>
      <c r="J3" s="583">
        <v>0</v>
      </c>
      <c r="K3" s="91"/>
      <c r="L3" s="91"/>
    </row>
    <row r="4" spans="1:12" x14ac:dyDescent="0.2">
      <c r="A4" s="88"/>
      <c r="B4" s="88"/>
      <c r="C4" s="88"/>
      <c r="D4" s="89"/>
      <c r="E4" s="89"/>
      <c r="F4" s="89"/>
      <c r="G4" s="89"/>
      <c r="H4" s="90"/>
      <c r="I4" s="689" t="s">
        <v>1259</v>
      </c>
      <c r="J4" s="583">
        <v>0</v>
      </c>
      <c r="K4" s="91"/>
      <c r="L4" s="91"/>
    </row>
    <row r="5" spans="1:12" x14ac:dyDescent="0.2">
      <c r="A5" s="88"/>
      <c r="B5" s="88"/>
      <c r="C5" s="88"/>
      <c r="D5" s="89"/>
      <c r="E5" s="89"/>
      <c r="F5" s="89"/>
      <c r="G5" s="89"/>
      <c r="H5" s="90"/>
      <c r="I5" s="91"/>
      <c r="J5" s="91"/>
      <c r="K5" s="91"/>
      <c r="L5" s="91"/>
    </row>
    <row r="7" spans="1:12" x14ac:dyDescent="0.2">
      <c r="A7" s="88" t="s">
        <v>306</v>
      </c>
      <c r="B7" s="88" t="s">
        <v>5969</v>
      </c>
      <c r="C7" s="88" t="s">
        <v>308</v>
      </c>
      <c r="D7" s="89">
        <v>28900000</v>
      </c>
      <c r="E7" s="89"/>
      <c r="F7" s="89"/>
      <c r="G7" s="89">
        <v>28900000</v>
      </c>
      <c r="H7" s="90" t="s">
        <v>5970</v>
      </c>
      <c r="I7" s="697" t="s">
        <v>1458</v>
      </c>
      <c r="J7" s="706">
        <f>E9</f>
        <v>0</v>
      </c>
      <c r="K7" s="91"/>
      <c r="L7" s="91"/>
    </row>
    <row r="8" spans="1:12" x14ac:dyDescent="0.2">
      <c r="I8" s="697" t="s">
        <v>1463</v>
      </c>
      <c r="J8" s="706">
        <f>E60</f>
        <v>0</v>
      </c>
    </row>
    <row r="9" spans="1:12" x14ac:dyDescent="0.2">
      <c r="A9" s="88" t="s">
        <v>306</v>
      </c>
      <c r="B9" s="88" t="s">
        <v>7249</v>
      </c>
      <c r="C9" s="88" t="s">
        <v>308</v>
      </c>
      <c r="D9" s="89">
        <v>11300000</v>
      </c>
      <c r="E9" s="89"/>
      <c r="F9" s="89"/>
      <c r="G9" s="89">
        <v>11300000</v>
      </c>
      <c r="H9" s="90" t="s">
        <v>7250</v>
      </c>
      <c r="I9" s="697" t="s">
        <v>1253</v>
      </c>
      <c r="J9" s="698">
        <v>0</v>
      </c>
      <c r="K9" s="91"/>
      <c r="L9" s="91"/>
    </row>
    <row r="11" spans="1:12" x14ac:dyDescent="0.2">
      <c r="A11" s="388" t="s">
        <v>1129</v>
      </c>
      <c r="B11" s="388" t="s">
        <v>7930</v>
      </c>
      <c r="C11" s="388" t="s">
        <v>7931</v>
      </c>
      <c r="F11" s="389">
        <v>22899.79</v>
      </c>
      <c r="G11" s="389" t="s">
        <v>7932</v>
      </c>
      <c r="H11" s="390" t="s">
        <v>7933</v>
      </c>
      <c r="I11" s="681" t="s">
        <v>1455</v>
      </c>
      <c r="J11" s="610">
        <v>0</v>
      </c>
    </row>
    <row r="12" spans="1:12" x14ac:dyDescent="0.2">
      <c r="A12" s="388" t="s">
        <v>1129</v>
      </c>
      <c r="B12" s="388" t="s">
        <v>7930</v>
      </c>
      <c r="C12" s="388" t="s">
        <v>7931</v>
      </c>
      <c r="F12" s="389">
        <v>58276.02</v>
      </c>
      <c r="G12" s="389" t="s">
        <v>7932</v>
      </c>
      <c r="H12" s="390" t="s">
        <v>7933</v>
      </c>
      <c r="I12" s="681" t="s">
        <v>1454</v>
      </c>
      <c r="J12" s="610">
        <f>F35</f>
        <v>955779.67000000016</v>
      </c>
    </row>
    <row r="13" spans="1:12" x14ac:dyDescent="0.2">
      <c r="A13" s="388" t="s">
        <v>1129</v>
      </c>
      <c r="B13" s="388" t="s">
        <v>5387</v>
      </c>
      <c r="C13" s="388" t="s">
        <v>7934</v>
      </c>
      <c r="F13" s="389">
        <v>22899.79</v>
      </c>
      <c r="G13" s="389" t="s">
        <v>7935</v>
      </c>
      <c r="H13" s="390" t="s">
        <v>7936</v>
      </c>
      <c r="I13" s="527" t="s">
        <v>410</v>
      </c>
      <c r="J13" s="528">
        <v>0</v>
      </c>
    </row>
    <row r="14" spans="1:12" x14ac:dyDescent="0.2">
      <c r="A14" s="388" t="s">
        <v>1129</v>
      </c>
      <c r="B14" s="388" t="s">
        <v>5387</v>
      </c>
      <c r="C14" s="388" t="s">
        <v>7934</v>
      </c>
      <c r="F14" s="389">
        <v>58276.02</v>
      </c>
      <c r="G14" s="389" t="s">
        <v>7935</v>
      </c>
      <c r="H14" s="390" t="s">
        <v>7936</v>
      </c>
      <c r="I14" t="s">
        <v>5390</v>
      </c>
      <c r="J14" t="s">
        <v>1135</v>
      </c>
    </row>
    <row r="15" spans="1:12" x14ac:dyDescent="0.2">
      <c r="A15" s="388" t="s">
        <v>1129</v>
      </c>
      <c r="B15" s="388" t="s">
        <v>5387</v>
      </c>
      <c r="C15" s="388" t="s">
        <v>7937</v>
      </c>
      <c r="F15" s="389">
        <v>20683.68</v>
      </c>
      <c r="G15" s="389" t="s">
        <v>7938</v>
      </c>
      <c r="H15" s="390" t="s">
        <v>7939</v>
      </c>
      <c r="I15" t="s">
        <v>5390</v>
      </c>
      <c r="J15" t="s">
        <v>1135</v>
      </c>
    </row>
    <row r="16" spans="1:12" x14ac:dyDescent="0.2">
      <c r="A16" s="388" t="s">
        <v>1129</v>
      </c>
      <c r="B16" s="388" t="s">
        <v>5387</v>
      </c>
      <c r="C16" s="388" t="s">
        <v>7937</v>
      </c>
      <c r="F16" s="389">
        <v>52636.4</v>
      </c>
      <c r="G16" s="389" t="s">
        <v>7938</v>
      </c>
      <c r="H16" s="390" t="s">
        <v>7939</v>
      </c>
      <c r="I16" t="s">
        <v>5390</v>
      </c>
      <c r="J16" t="s">
        <v>1135</v>
      </c>
    </row>
    <row r="17" spans="1:10" x14ac:dyDescent="0.2">
      <c r="A17" s="388" t="s">
        <v>1129</v>
      </c>
      <c r="B17" s="388" t="s">
        <v>5387</v>
      </c>
      <c r="C17" s="388" t="s">
        <v>7940</v>
      </c>
      <c r="F17" s="389">
        <v>22899.79</v>
      </c>
      <c r="G17" s="389" t="s">
        <v>7941</v>
      </c>
      <c r="H17" s="390" t="s">
        <v>7942</v>
      </c>
      <c r="I17" t="s">
        <v>5390</v>
      </c>
      <c r="J17" t="s">
        <v>1135</v>
      </c>
    </row>
    <row r="18" spans="1:10" x14ac:dyDescent="0.2">
      <c r="A18" s="388" t="s">
        <v>1129</v>
      </c>
      <c r="B18" s="388" t="s">
        <v>5387</v>
      </c>
      <c r="C18" s="388" t="s">
        <v>7940</v>
      </c>
      <c r="F18" s="389">
        <v>58276.02</v>
      </c>
      <c r="G18" s="389" t="s">
        <v>7941</v>
      </c>
      <c r="H18" s="390" t="s">
        <v>7942</v>
      </c>
      <c r="I18" t="s">
        <v>5390</v>
      </c>
      <c r="J18" t="s">
        <v>1135</v>
      </c>
    </row>
    <row r="19" spans="1:10" x14ac:dyDescent="0.2">
      <c r="A19" s="388" t="s">
        <v>1129</v>
      </c>
      <c r="B19" s="388" t="s">
        <v>5387</v>
      </c>
      <c r="C19" s="388" t="s">
        <v>7943</v>
      </c>
      <c r="F19" s="389">
        <v>22161.09</v>
      </c>
      <c r="G19" s="389" t="s">
        <v>7944</v>
      </c>
      <c r="H19" s="390" t="s">
        <v>7945</v>
      </c>
      <c r="I19" t="s">
        <v>5390</v>
      </c>
      <c r="J19" t="s">
        <v>1135</v>
      </c>
    </row>
    <row r="20" spans="1:10" x14ac:dyDescent="0.2">
      <c r="A20" s="388" t="s">
        <v>1129</v>
      </c>
      <c r="B20" s="388" t="s">
        <v>5387</v>
      </c>
      <c r="C20" s="388" t="s">
        <v>7943</v>
      </c>
      <c r="F20" s="389">
        <v>56396.14</v>
      </c>
      <c r="G20" s="389" t="s">
        <v>7944</v>
      </c>
      <c r="H20" s="390" t="s">
        <v>7945</v>
      </c>
      <c r="I20" t="s">
        <v>5390</v>
      </c>
      <c r="J20" t="s">
        <v>1135</v>
      </c>
    </row>
    <row r="21" spans="1:10" x14ac:dyDescent="0.2">
      <c r="A21" s="388" t="s">
        <v>1129</v>
      </c>
      <c r="B21" s="388" t="s">
        <v>5387</v>
      </c>
      <c r="C21" s="388" t="s">
        <v>7946</v>
      </c>
      <c r="F21" s="389">
        <v>22899.79</v>
      </c>
      <c r="G21" s="389" t="s">
        <v>7947</v>
      </c>
      <c r="H21" s="390" t="s">
        <v>7948</v>
      </c>
      <c r="I21" t="s">
        <v>5390</v>
      </c>
      <c r="J21" t="s">
        <v>1135</v>
      </c>
    </row>
    <row r="22" spans="1:10" x14ac:dyDescent="0.2">
      <c r="A22" s="388" t="s">
        <v>1129</v>
      </c>
      <c r="B22" s="388" t="s">
        <v>5387</v>
      </c>
      <c r="C22" s="388" t="s">
        <v>7946</v>
      </c>
      <c r="F22" s="389">
        <v>58276.02</v>
      </c>
      <c r="G22" s="389" t="s">
        <v>7947</v>
      </c>
      <c r="H22" s="390" t="s">
        <v>7948</v>
      </c>
      <c r="I22" t="s">
        <v>5390</v>
      </c>
      <c r="J22" t="s">
        <v>1135</v>
      </c>
    </row>
    <row r="23" spans="1:10" x14ac:dyDescent="0.2">
      <c r="A23" s="388" t="s">
        <v>1129</v>
      </c>
      <c r="B23" s="388" t="s">
        <v>5387</v>
      </c>
      <c r="C23" s="388" t="s">
        <v>7949</v>
      </c>
      <c r="F23" s="389">
        <v>22161.09</v>
      </c>
      <c r="G23" s="389" t="s">
        <v>7950</v>
      </c>
      <c r="H23" s="390" t="s">
        <v>7951</v>
      </c>
      <c r="I23" t="s">
        <v>5390</v>
      </c>
      <c r="J23" t="s">
        <v>1135</v>
      </c>
    </row>
    <row r="24" spans="1:10" x14ac:dyDescent="0.2">
      <c r="A24" s="388" t="s">
        <v>1129</v>
      </c>
      <c r="B24" s="388" t="s">
        <v>5387</v>
      </c>
      <c r="C24" s="388" t="s">
        <v>7949</v>
      </c>
      <c r="F24" s="389">
        <v>56396.14</v>
      </c>
      <c r="G24" s="389" t="s">
        <v>7950</v>
      </c>
      <c r="H24" s="390" t="s">
        <v>7951</v>
      </c>
      <c r="I24" t="s">
        <v>5390</v>
      </c>
      <c r="J24" t="s">
        <v>1135</v>
      </c>
    </row>
    <row r="25" spans="1:10" x14ac:dyDescent="0.2">
      <c r="A25" s="388" t="s">
        <v>1129</v>
      </c>
      <c r="B25" s="388" t="s">
        <v>5387</v>
      </c>
      <c r="C25" s="388" t="s">
        <v>7952</v>
      </c>
      <c r="F25" s="389">
        <v>22899.79</v>
      </c>
      <c r="G25" s="389" t="s">
        <v>7953</v>
      </c>
      <c r="H25" s="390" t="s">
        <v>7954</v>
      </c>
      <c r="I25" t="s">
        <v>5390</v>
      </c>
      <c r="J25" t="s">
        <v>1135</v>
      </c>
    </row>
    <row r="26" spans="1:10" x14ac:dyDescent="0.2">
      <c r="A26" s="388" t="s">
        <v>1129</v>
      </c>
      <c r="B26" s="388" t="s">
        <v>5387</v>
      </c>
      <c r="C26" s="388" t="s">
        <v>7952</v>
      </c>
      <c r="F26" s="389">
        <v>58276.02</v>
      </c>
      <c r="G26" s="389" t="s">
        <v>7953</v>
      </c>
      <c r="H26" s="390" t="s">
        <v>7954</v>
      </c>
      <c r="I26" t="s">
        <v>5390</v>
      </c>
      <c r="J26" t="s">
        <v>1135</v>
      </c>
    </row>
    <row r="27" spans="1:10" x14ac:dyDescent="0.2">
      <c r="A27" s="388" t="s">
        <v>1129</v>
      </c>
      <c r="B27" s="388" t="s">
        <v>5387</v>
      </c>
      <c r="C27" s="388" t="s">
        <v>7955</v>
      </c>
      <c r="F27" s="389">
        <v>22161.09</v>
      </c>
      <c r="G27" s="389" t="s">
        <v>7956</v>
      </c>
      <c r="H27" s="390" t="s">
        <v>7957</v>
      </c>
      <c r="I27" t="s">
        <v>5390</v>
      </c>
      <c r="J27" t="s">
        <v>1135</v>
      </c>
    </row>
    <row r="28" spans="1:10" x14ac:dyDescent="0.2">
      <c r="A28" s="388" t="s">
        <v>1129</v>
      </c>
      <c r="B28" s="388" t="s">
        <v>5387</v>
      </c>
      <c r="C28" s="388" t="s">
        <v>7955</v>
      </c>
      <c r="F28" s="389">
        <v>56396.14</v>
      </c>
      <c r="G28" s="389" t="s">
        <v>7956</v>
      </c>
      <c r="H28" s="390" t="s">
        <v>7957</v>
      </c>
      <c r="I28" t="s">
        <v>5390</v>
      </c>
      <c r="J28" t="s">
        <v>1135</v>
      </c>
    </row>
    <row r="29" spans="1:10" x14ac:dyDescent="0.2">
      <c r="A29" s="388" t="s">
        <v>1129</v>
      </c>
      <c r="B29" s="388" t="s">
        <v>5387</v>
      </c>
      <c r="C29" s="388" t="s">
        <v>7958</v>
      </c>
      <c r="F29" s="389">
        <v>22899.79</v>
      </c>
      <c r="G29" s="389" t="s">
        <v>7959</v>
      </c>
      <c r="H29" s="390" t="s">
        <v>7960</v>
      </c>
      <c r="I29" t="s">
        <v>5390</v>
      </c>
      <c r="J29" t="s">
        <v>1135</v>
      </c>
    </row>
    <row r="30" spans="1:10" x14ac:dyDescent="0.2">
      <c r="A30" s="388" t="s">
        <v>1129</v>
      </c>
      <c r="B30" s="388" t="s">
        <v>5387</v>
      </c>
      <c r="C30" s="388" t="s">
        <v>7958</v>
      </c>
      <c r="F30" s="389">
        <v>58276.02</v>
      </c>
      <c r="G30" s="389" t="s">
        <v>7959</v>
      </c>
      <c r="H30" s="390" t="s">
        <v>7960</v>
      </c>
      <c r="I30" t="s">
        <v>5390</v>
      </c>
      <c r="J30" t="s">
        <v>1135</v>
      </c>
    </row>
    <row r="31" spans="1:10" x14ac:dyDescent="0.2">
      <c r="A31" s="388" t="s">
        <v>1129</v>
      </c>
      <c r="B31" s="388" t="s">
        <v>5387</v>
      </c>
      <c r="C31" s="388" t="s">
        <v>7961</v>
      </c>
      <c r="F31" s="389">
        <v>22161.09</v>
      </c>
      <c r="G31" s="389" t="s">
        <v>7962</v>
      </c>
      <c r="H31" s="390" t="s">
        <v>7963</v>
      </c>
      <c r="I31" t="s">
        <v>5390</v>
      </c>
      <c r="J31" t="s">
        <v>1135</v>
      </c>
    </row>
    <row r="32" spans="1:10" x14ac:dyDescent="0.2">
      <c r="A32" s="388" t="s">
        <v>1129</v>
      </c>
      <c r="B32" s="388" t="s">
        <v>5387</v>
      </c>
      <c r="C32" s="388" t="s">
        <v>7961</v>
      </c>
      <c r="F32" s="389">
        <v>56396.14</v>
      </c>
      <c r="G32" s="389" t="s">
        <v>7962</v>
      </c>
      <c r="H32" s="390" t="s">
        <v>7963</v>
      </c>
      <c r="I32" t="s">
        <v>5390</v>
      </c>
      <c r="J32" t="s">
        <v>1135</v>
      </c>
    </row>
    <row r="33" spans="1:12" x14ac:dyDescent="0.2">
      <c r="A33" s="388" t="s">
        <v>1129</v>
      </c>
      <c r="B33" s="388" t="s">
        <v>5387</v>
      </c>
      <c r="C33" s="388" t="s">
        <v>7964</v>
      </c>
      <c r="F33" s="389">
        <v>22899.79</v>
      </c>
      <c r="G33" s="389" t="s">
        <v>7965</v>
      </c>
      <c r="H33" s="390" t="s">
        <v>7966</v>
      </c>
      <c r="I33" t="s">
        <v>5390</v>
      </c>
      <c r="J33" t="s">
        <v>1135</v>
      </c>
    </row>
    <row r="34" spans="1:12" x14ac:dyDescent="0.2">
      <c r="A34" s="388" t="s">
        <v>1129</v>
      </c>
      <c r="B34" s="388" t="s">
        <v>5387</v>
      </c>
      <c r="C34" s="388" t="s">
        <v>7964</v>
      </c>
      <c r="F34" s="389">
        <v>58276.02</v>
      </c>
      <c r="G34" s="389" t="s">
        <v>7965</v>
      </c>
      <c r="H34" s="390" t="s">
        <v>7966</v>
      </c>
      <c r="I34" t="s">
        <v>5390</v>
      </c>
      <c r="J34" t="s">
        <v>1135</v>
      </c>
    </row>
    <row r="35" spans="1:12" x14ac:dyDescent="0.2">
      <c r="A35" s="88" t="s">
        <v>306</v>
      </c>
      <c r="B35" s="88" t="s">
        <v>5971</v>
      </c>
      <c r="C35" s="88" t="s">
        <v>308</v>
      </c>
      <c r="D35" s="89">
        <v>3131814.88</v>
      </c>
      <c r="E35" s="89"/>
      <c r="F35" s="89">
        <f>SUM(F11:F34)</f>
        <v>955779.67000000016</v>
      </c>
      <c r="G35" s="89">
        <v>2176035.21</v>
      </c>
      <c r="H35" s="90" t="s">
        <v>5972</v>
      </c>
      <c r="I35" s="91"/>
      <c r="J35" s="91"/>
      <c r="K35" s="91"/>
      <c r="L35" s="91"/>
    </row>
    <row r="37" spans="1:12" x14ac:dyDescent="0.2">
      <c r="A37" s="388" t="s">
        <v>1129</v>
      </c>
      <c r="B37" s="388" t="s">
        <v>7930</v>
      </c>
      <c r="C37" s="388" t="s">
        <v>7931</v>
      </c>
      <c r="F37" s="389">
        <v>19163.2</v>
      </c>
      <c r="G37" s="389" t="s">
        <v>7932</v>
      </c>
      <c r="H37" s="390" t="s">
        <v>7967</v>
      </c>
      <c r="I37" s="681" t="s">
        <v>1455</v>
      </c>
      <c r="J37" s="610">
        <v>0</v>
      </c>
    </row>
    <row r="38" spans="1:12" x14ac:dyDescent="0.2">
      <c r="A38" s="388" t="s">
        <v>1129</v>
      </c>
      <c r="B38" s="388" t="s">
        <v>7930</v>
      </c>
      <c r="C38" s="388" t="s">
        <v>7931</v>
      </c>
      <c r="F38" s="389">
        <v>14375.58</v>
      </c>
      <c r="G38" s="389" t="s">
        <v>7932</v>
      </c>
      <c r="H38" s="390" t="s">
        <v>7967</v>
      </c>
      <c r="I38" s="681" t="s">
        <v>1454</v>
      </c>
      <c r="J38" s="610">
        <f>F61</f>
        <v>394892.12</v>
      </c>
    </row>
    <row r="39" spans="1:12" x14ac:dyDescent="0.2">
      <c r="A39" s="388" t="s">
        <v>1129</v>
      </c>
      <c r="B39" s="388" t="s">
        <v>5387</v>
      </c>
      <c r="C39" s="388" t="s">
        <v>7934</v>
      </c>
      <c r="F39" s="389">
        <v>19163.2</v>
      </c>
      <c r="G39" s="389" t="s">
        <v>7935</v>
      </c>
      <c r="H39" s="390" t="s">
        <v>7968</v>
      </c>
      <c r="I39" s="527" t="s">
        <v>410</v>
      </c>
      <c r="J39" s="528">
        <v>0</v>
      </c>
    </row>
    <row r="40" spans="1:12" x14ac:dyDescent="0.2">
      <c r="A40" s="388" t="s">
        <v>1129</v>
      </c>
      <c r="B40" s="388" t="s">
        <v>5387</v>
      </c>
      <c r="C40" s="388" t="s">
        <v>7934</v>
      </c>
      <c r="F40" s="389">
        <v>14375.58</v>
      </c>
      <c r="G40" s="389" t="s">
        <v>7935</v>
      </c>
      <c r="H40" s="390" t="s">
        <v>7968</v>
      </c>
      <c r="I40" t="s">
        <v>5390</v>
      </c>
      <c r="J40" t="s">
        <v>1135</v>
      </c>
    </row>
    <row r="41" spans="1:12" x14ac:dyDescent="0.2">
      <c r="A41" s="388" t="s">
        <v>1129</v>
      </c>
      <c r="B41" s="388" t="s">
        <v>5387</v>
      </c>
      <c r="C41" s="388" t="s">
        <v>7937</v>
      </c>
      <c r="F41" s="389">
        <v>17308.7</v>
      </c>
      <c r="G41" s="389" t="s">
        <v>7938</v>
      </c>
      <c r="H41" s="390" t="s">
        <v>7969</v>
      </c>
      <c r="I41" t="s">
        <v>5390</v>
      </c>
      <c r="J41" t="s">
        <v>1135</v>
      </c>
    </row>
    <row r="42" spans="1:12" x14ac:dyDescent="0.2">
      <c r="A42" s="388" t="s">
        <v>1129</v>
      </c>
      <c r="B42" s="388" t="s">
        <v>5387</v>
      </c>
      <c r="C42" s="388" t="s">
        <v>7937</v>
      </c>
      <c r="F42" s="389">
        <v>12984.4</v>
      </c>
      <c r="G42" s="389" t="s">
        <v>7938</v>
      </c>
      <c r="H42" s="390" t="s">
        <v>7969</v>
      </c>
      <c r="I42" t="s">
        <v>5390</v>
      </c>
      <c r="J42" t="s">
        <v>1135</v>
      </c>
    </row>
    <row r="43" spans="1:12" x14ac:dyDescent="0.2">
      <c r="A43" s="388" t="s">
        <v>1129</v>
      </c>
      <c r="B43" s="388" t="s">
        <v>5387</v>
      </c>
      <c r="C43" s="388" t="s">
        <v>7940</v>
      </c>
      <c r="F43" s="389">
        <v>19163.2</v>
      </c>
      <c r="G43" s="389" t="s">
        <v>7941</v>
      </c>
      <c r="H43" s="390" t="s">
        <v>7970</v>
      </c>
      <c r="I43" t="s">
        <v>5390</v>
      </c>
      <c r="J43" t="s">
        <v>1135</v>
      </c>
    </row>
    <row r="44" spans="1:12" x14ac:dyDescent="0.2">
      <c r="A44" s="388" t="s">
        <v>1129</v>
      </c>
      <c r="B44" s="388" t="s">
        <v>5387</v>
      </c>
      <c r="C44" s="388" t="s">
        <v>7940</v>
      </c>
      <c r="F44" s="389">
        <v>14375.58</v>
      </c>
      <c r="G44" s="389" t="s">
        <v>7941</v>
      </c>
      <c r="H44" s="390" t="s">
        <v>7970</v>
      </c>
      <c r="I44" t="s">
        <v>5390</v>
      </c>
      <c r="J44" t="s">
        <v>1135</v>
      </c>
    </row>
    <row r="45" spans="1:12" x14ac:dyDescent="0.2">
      <c r="A45" s="388" t="s">
        <v>1129</v>
      </c>
      <c r="B45" s="388" t="s">
        <v>5387</v>
      </c>
      <c r="C45" s="388" t="s">
        <v>7943</v>
      </c>
      <c r="F45" s="389">
        <v>18545.03</v>
      </c>
      <c r="G45" s="389" t="s">
        <v>7944</v>
      </c>
      <c r="H45" s="390" t="s">
        <v>7971</v>
      </c>
      <c r="I45" t="s">
        <v>5390</v>
      </c>
      <c r="J45" t="s">
        <v>1135</v>
      </c>
    </row>
    <row r="46" spans="1:12" x14ac:dyDescent="0.2">
      <c r="A46" s="388" t="s">
        <v>1129</v>
      </c>
      <c r="B46" s="388" t="s">
        <v>5387</v>
      </c>
      <c r="C46" s="388" t="s">
        <v>7943</v>
      </c>
      <c r="F46" s="389">
        <v>13911.86</v>
      </c>
      <c r="G46" s="389" t="s">
        <v>7944</v>
      </c>
      <c r="H46" s="390" t="s">
        <v>7971</v>
      </c>
      <c r="I46" t="s">
        <v>5390</v>
      </c>
      <c r="J46" t="s">
        <v>1135</v>
      </c>
    </row>
    <row r="47" spans="1:12" x14ac:dyDescent="0.2">
      <c r="A47" s="388" t="s">
        <v>1129</v>
      </c>
      <c r="B47" s="388" t="s">
        <v>5387</v>
      </c>
      <c r="C47" s="388" t="s">
        <v>7946</v>
      </c>
      <c r="F47" s="389">
        <v>19163.2</v>
      </c>
      <c r="G47" s="389" t="s">
        <v>7947</v>
      </c>
      <c r="H47" s="390" t="s">
        <v>7972</v>
      </c>
      <c r="I47" t="s">
        <v>5390</v>
      </c>
      <c r="J47" t="s">
        <v>1135</v>
      </c>
    </row>
    <row r="48" spans="1:12" x14ac:dyDescent="0.2">
      <c r="A48" s="388" t="s">
        <v>1129</v>
      </c>
      <c r="B48" s="388" t="s">
        <v>5387</v>
      </c>
      <c r="C48" s="388" t="s">
        <v>7946</v>
      </c>
      <c r="F48" s="389">
        <v>14375.58</v>
      </c>
      <c r="G48" s="389" t="s">
        <v>7947</v>
      </c>
      <c r="H48" s="390" t="s">
        <v>7972</v>
      </c>
      <c r="I48" t="s">
        <v>5390</v>
      </c>
      <c r="J48" t="s">
        <v>1135</v>
      </c>
    </row>
    <row r="49" spans="1:12" x14ac:dyDescent="0.2">
      <c r="A49" s="388" t="s">
        <v>1129</v>
      </c>
      <c r="B49" s="388" t="s">
        <v>5387</v>
      </c>
      <c r="C49" s="388" t="s">
        <v>7949</v>
      </c>
      <c r="F49" s="389">
        <v>18545.03</v>
      </c>
      <c r="G49" s="389" t="s">
        <v>7950</v>
      </c>
      <c r="H49" s="390" t="s">
        <v>7973</v>
      </c>
      <c r="I49" t="s">
        <v>5390</v>
      </c>
      <c r="J49" t="s">
        <v>1135</v>
      </c>
    </row>
    <row r="50" spans="1:12" x14ac:dyDescent="0.2">
      <c r="A50" s="388" t="s">
        <v>1129</v>
      </c>
      <c r="B50" s="388" t="s">
        <v>5387</v>
      </c>
      <c r="C50" s="388" t="s">
        <v>7949</v>
      </c>
      <c r="F50" s="389">
        <v>13911.86</v>
      </c>
      <c r="G50" s="389" t="s">
        <v>7950</v>
      </c>
      <c r="H50" s="390" t="s">
        <v>7973</v>
      </c>
      <c r="I50" t="s">
        <v>5390</v>
      </c>
      <c r="J50" t="s">
        <v>1135</v>
      </c>
    </row>
    <row r="51" spans="1:12" x14ac:dyDescent="0.2">
      <c r="A51" s="388" t="s">
        <v>1129</v>
      </c>
      <c r="B51" s="388" t="s">
        <v>5387</v>
      </c>
      <c r="C51" s="388" t="s">
        <v>7952</v>
      </c>
      <c r="F51" s="389">
        <v>19163.2</v>
      </c>
      <c r="G51" s="389" t="s">
        <v>7953</v>
      </c>
      <c r="H51" s="390" t="s">
        <v>7974</v>
      </c>
      <c r="I51" t="s">
        <v>5390</v>
      </c>
      <c r="J51" t="s">
        <v>1135</v>
      </c>
    </row>
    <row r="52" spans="1:12" x14ac:dyDescent="0.2">
      <c r="A52" s="388" t="s">
        <v>1129</v>
      </c>
      <c r="B52" s="388" t="s">
        <v>5387</v>
      </c>
      <c r="C52" s="388" t="s">
        <v>7952</v>
      </c>
      <c r="F52" s="389">
        <v>14375.58</v>
      </c>
      <c r="G52" s="389" t="s">
        <v>7953</v>
      </c>
      <c r="H52" s="390" t="s">
        <v>7974</v>
      </c>
      <c r="I52" t="s">
        <v>5390</v>
      </c>
      <c r="J52" t="s">
        <v>1135</v>
      </c>
    </row>
    <row r="53" spans="1:12" x14ac:dyDescent="0.2">
      <c r="A53" s="388" t="s">
        <v>1129</v>
      </c>
      <c r="B53" s="388" t="s">
        <v>5387</v>
      </c>
      <c r="C53" s="388" t="s">
        <v>7955</v>
      </c>
      <c r="F53" s="389">
        <v>18545.03</v>
      </c>
      <c r="G53" s="389" t="s">
        <v>7956</v>
      </c>
      <c r="H53" s="390" t="s">
        <v>7975</v>
      </c>
      <c r="I53" t="s">
        <v>5390</v>
      </c>
      <c r="J53" t="s">
        <v>1135</v>
      </c>
    </row>
    <row r="54" spans="1:12" x14ac:dyDescent="0.2">
      <c r="A54" s="388" t="s">
        <v>1129</v>
      </c>
      <c r="B54" s="388" t="s">
        <v>5387</v>
      </c>
      <c r="C54" s="388" t="s">
        <v>7955</v>
      </c>
      <c r="F54" s="389">
        <v>13911.86</v>
      </c>
      <c r="G54" s="389" t="s">
        <v>7956</v>
      </c>
      <c r="H54" s="390" t="s">
        <v>7975</v>
      </c>
      <c r="I54" t="s">
        <v>5390</v>
      </c>
      <c r="J54" t="s">
        <v>1135</v>
      </c>
    </row>
    <row r="55" spans="1:12" x14ac:dyDescent="0.2">
      <c r="A55" s="388" t="s">
        <v>1129</v>
      </c>
      <c r="B55" s="388" t="s">
        <v>5387</v>
      </c>
      <c r="C55" s="388" t="s">
        <v>7958</v>
      </c>
      <c r="F55" s="389">
        <v>19163.2</v>
      </c>
      <c r="G55" s="389" t="s">
        <v>7959</v>
      </c>
      <c r="H55" s="390" t="s">
        <v>7976</v>
      </c>
      <c r="I55" t="s">
        <v>5390</v>
      </c>
      <c r="J55" t="s">
        <v>1135</v>
      </c>
    </row>
    <row r="56" spans="1:12" x14ac:dyDescent="0.2">
      <c r="A56" s="388" t="s">
        <v>1129</v>
      </c>
      <c r="B56" s="388" t="s">
        <v>5387</v>
      </c>
      <c r="C56" s="388" t="s">
        <v>7958</v>
      </c>
      <c r="F56" s="389">
        <v>14375.58</v>
      </c>
      <c r="G56" s="389" t="s">
        <v>7959</v>
      </c>
      <c r="H56" s="390" t="s">
        <v>7976</v>
      </c>
      <c r="I56" t="s">
        <v>5390</v>
      </c>
      <c r="J56" t="s">
        <v>1135</v>
      </c>
    </row>
    <row r="57" spans="1:12" x14ac:dyDescent="0.2">
      <c r="A57" s="388" t="s">
        <v>1129</v>
      </c>
      <c r="B57" s="388" t="s">
        <v>5387</v>
      </c>
      <c r="C57" s="388" t="s">
        <v>7961</v>
      </c>
      <c r="F57" s="389">
        <v>18545.03</v>
      </c>
      <c r="G57" s="389" t="s">
        <v>7962</v>
      </c>
      <c r="H57" s="390" t="s">
        <v>7977</v>
      </c>
      <c r="I57" t="s">
        <v>5390</v>
      </c>
      <c r="J57" t="s">
        <v>1135</v>
      </c>
    </row>
    <row r="58" spans="1:12" x14ac:dyDescent="0.2">
      <c r="A58" s="388" t="s">
        <v>1129</v>
      </c>
      <c r="B58" s="388" t="s">
        <v>5387</v>
      </c>
      <c r="C58" s="388" t="s">
        <v>7961</v>
      </c>
      <c r="F58" s="389">
        <v>13911.86</v>
      </c>
      <c r="G58" s="389" t="s">
        <v>7962</v>
      </c>
      <c r="H58" s="390" t="s">
        <v>7977</v>
      </c>
      <c r="I58" t="s">
        <v>5390</v>
      </c>
      <c r="J58" t="s">
        <v>1135</v>
      </c>
    </row>
    <row r="59" spans="1:12" x14ac:dyDescent="0.2">
      <c r="A59" s="388" t="s">
        <v>1129</v>
      </c>
      <c r="B59" s="388" t="s">
        <v>5387</v>
      </c>
      <c r="C59" s="388" t="s">
        <v>7964</v>
      </c>
      <c r="F59" s="389">
        <v>19163.2</v>
      </c>
      <c r="G59" s="389" t="s">
        <v>7965</v>
      </c>
      <c r="H59" s="390" t="s">
        <v>7978</v>
      </c>
      <c r="I59" t="s">
        <v>5390</v>
      </c>
      <c r="J59" t="s">
        <v>1135</v>
      </c>
    </row>
    <row r="60" spans="1:12" x14ac:dyDescent="0.2">
      <c r="A60" s="388" t="s">
        <v>1129</v>
      </c>
      <c r="B60" s="388" t="s">
        <v>5387</v>
      </c>
      <c r="C60" s="388" t="s">
        <v>7964</v>
      </c>
      <c r="F60" s="389">
        <v>14375.58</v>
      </c>
      <c r="G60" s="389" t="s">
        <v>7965</v>
      </c>
      <c r="H60" s="390" t="s">
        <v>7978</v>
      </c>
      <c r="I60" t="s">
        <v>5390</v>
      </c>
      <c r="J60" t="s">
        <v>1135</v>
      </c>
    </row>
    <row r="61" spans="1:12" x14ac:dyDescent="0.2">
      <c r="A61" s="88" t="s">
        <v>306</v>
      </c>
      <c r="B61" s="88" t="s">
        <v>7251</v>
      </c>
      <c r="C61" s="88" t="s">
        <v>308</v>
      </c>
      <c r="D61" s="89">
        <v>2268736.35</v>
      </c>
      <c r="E61" s="89"/>
      <c r="F61" s="89">
        <f>SUM(F37:F60)</f>
        <v>394892.12</v>
      </c>
      <c r="G61" s="89">
        <v>1873844.23</v>
      </c>
      <c r="H61" s="90" t="s">
        <v>7252</v>
      </c>
      <c r="I61" s="91"/>
      <c r="J61" s="91"/>
      <c r="K61" s="91"/>
      <c r="L61" s="91"/>
    </row>
    <row r="63" spans="1:12" x14ac:dyDescent="0.2">
      <c r="A63" s="388" t="s">
        <v>1129</v>
      </c>
      <c r="B63" s="388" t="s">
        <v>7930</v>
      </c>
      <c r="C63" s="388" t="s">
        <v>7979</v>
      </c>
      <c r="E63" s="389">
        <v>35416.67</v>
      </c>
      <c r="F63" s="389">
        <v>0</v>
      </c>
      <c r="G63" s="389" t="s">
        <v>7932</v>
      </c>
      <c r="H63" s="390" t="s">
        <v>7980</v>
      </c>
      <c r="I63" s="683" t="s">
        <v>1254</v>
      </c>
      <c r="J63" s="684">
        <f>E89</f>
        <v>1445000</v>
      </c>
    </row>
    <row r="64" spans="1:12" x14ac:dyDescent="0.2">
      <c r="A64" s="388" t="s">
        <v>1129</v>
      </c>
      <c r="B64" s="388" t="s">
        <v>7930</v>
      </c>
      <c r="C64" s="388" t="s">
        <v>7979</v>
      </c>
      <c r="E64" s="389">
        <v>85000</v>
      </c>
      <c r="F64" s="389">
        <v>0</v>
      </c>
      <c r="G64" s="389" t="s">
        <v>7932</v>
      </c>
      <c r="H64" s="390" t="s">
        <v>7980</v>
      </c>
      <c r="I64" s="685" t="s">
        <v>1467</v>
      </c>
      <c r="J64" s="686">
        <f>F89</f>
        <v>1445000</v>
      </c>
    </row>
    <row r="65" spans="1:10" x14ac:dyDescent="0.2">
      <c r="A65" s="388" t="s">
        <v>1129</v>
      </c>
      <c r="B65" s="388" t="s">
        <v>5387</v>
      </c>
      <c r="C65" s="388" t="s">
        <v>7981</v>
      </c>
      <c r="E65" s="389">
        <v>35416.67</v>
      </c>
      <c r="F65" s="389">
        <v>0</v>
      </c>
      <c r="G65" s="389" t="s">
        <v>7935</v>
      </c>
      <c r="H65" s="390" t="s">
        <v>7982</v>
      </c>
      <c r="I65" s="687" t="s">
        <v>410</v>
      </c>
      <c r="J65" s="688">
        <f>F73</f>
        <v>0</v>
      </c>
    </row>
    <row r="66" spans="1:10" x14ac:dyDescent="0.2">
      <c r="A66" s="388" t="s">
        <v>1129</v>
      </c>
      <c r="B66" s="388" t="s">
        <v>5387</v>
      </c>
      <c r="C66" s="388" t="s">
        <v>7981</v>
      </c>
      <c r="E66" s="389">
        <v>85000</v>
      </c>
      <c r="F66" s="389">
        <v>0</v>
      </c>
      <c r="G66" s="389" t="s">
        <v>7935</v>
      </c>
      <c r="H66" s="390" t="s">
        <v>7982</v>
      </c>
      <c r="I66" t="s">
        <v>5390</v>
      </c>
      <c r="J66" t="s">
        <v>1135</v>
      </c>
    </row>
    <row r="67" spans="1:10" x14ac:dyDescent="0.2">
      <c r="A67" s="388" t="s">
        <v>1129</v>
      </c>
      <c r="B67" s="388" t="s">
        <v>5387</v>
      </c>
      <c r="C67" s="388" t="s">
        <v>7983</v>
      </c>
      <c r="E67" s="389">
        <v>34236.11</v>
      </c>
      <c r="F67" s="389">
        <v>0</v>
      </c>
      <c r="G67" s="389" t="s">
        <v>7938</v>
      </c>
      <c r="H67" s="390" t="s">
        <v>7984</v>
      </c>
      <c r="I67" t="s">
        <v>5390</v>
      </c>
      <c r="J67" t="s">
        <v>1135</v>
      </c>
    </row>
    <row r="68" spans="1:10" x14ac:dyDescent="0.2">
      <c r="A68" s="388" t="s">
        <v>1129</v>
      </c>
      <c r="B68" s="388" t="s">
        <v>5387</v>
      </c>
      <c r="C68" s="388" t="s">
        <v>7983</v>
      </c>
      <c r="E68" s="389">
        <v>82166.67</v>
      </c>
      <c r="F68" s="389">
        <v>0</v>
      </c>
      <c r="G68" s="389" t="s">
        <v>7938</v>
      </c>
      <c r="H68" s="390" t="s">
        <v>7984</v>
      </c>
      <c r="I68" t="s">
        <v>5390</v>
      </c>
      <c r="J68" t="s">
        <v>1135</v>
      </c>
    </row>
    <row r="69" spans="1:10" x14ac:dyDescent="0.2">
      <c r="A69" s="388" t="s">
        <v>1129</v>
      </c>
      <c r="B69" s="388" t="s">
        <v>5387</v>
      </c>
      <c r="C69" s="388" t="s">
        <v>7985</v>
      </c>
      <c r="E69" s="389">
        <v>36597.22</v>
      </c>
      <c r="F69" s="389">
        <v>0</v>
      </c>
      <c r="G69" s="389" t="s">
        <v>7941</v>
      </c>
      <c r="H69" s="390" t="s">
        <v>7986</v>
      </c>
      <c r="I69" t="s">
        <v>5390</v>
      </c>
      <c r="J69" t="s">
        <v>1135</v>
      </c>
    </row>
    <row r="70" spans="1:10" x14ac:dyDescent="0.2">
      <c r="A70" s="388" t="s">
        <v>1129</v>
      </c>
      <c r="B70" s="388" t="s">
        <v>5387</v>
      </c>
      <c r="C70" s="388" t="s">
        <v>7985</v>
      </c>
      <c r="E70" s="389">
        <v>87833.33</v>
      </c>
      <c r="F70" s="389">
        <v>0</v>
      </c>
      <c r="G70" s="389" t="s">
        <v>7941</v>
      </c>
      <c r="H70" s="390" t="s">
        <v>7986</v>
      </c>
      <c r="I70" t="s">
        <v>5390</v>
      </c>
      <c r="J70" t="s">
        <v>1135</v>
      </c>
    </row>
    <row r="71" spans="1:10" x14ac:dyDescent="0.2">
      <c r="A71" s="388" t="s">
        <v>1129</v>
      </c>
      <c r="B71" s="388" t="s">
        <v>5387</v>
      </c>
      <c r="C71" s="388" t="s">
        <v>7987</v>
      </c>
      <c r="E71" s="389">
        <v>44152.75</v>
      </c>
      <c r="F71" s="389">
        <v>0</v>
      </c>
      <c r="G71" s="389" t="s">
        <v>7988</v>
      </c>
      <c r="H71" s="390" t="s">
        <v>7989</v>
      </c>
      <c r="I71" t="s">
        <v>5390</v>
      </c>
      <c r="J71" t="s">
        <v>1135</v>
      </c>
    </row>
    <row r="72" spans="1:10" x14ac:dyDescent="0.2">
      <c r="A72" s="388" t="s">
        <v>1129</v>
      </c>
      <c r="B72" s="388" t="s">
        <v>5387</v>
      </c>
      <c r="C72" s="388" t="s">
        <v>7987</v>
      </c>
      <c r="E72" s="389">
        <v>0</v>
      </c>
      <c r="F72" s="389">
        <v>1445000</v>
      </c>
      <c r="G72" s="389" t="s">
        <v>7988</v>
      </c>
      <c r="H72" s="390" t="s">
        <v>7990</v>
      </c>
      <c r="I72" t="s">
        <v>5390</v>
      </c>
      <c r="J72" t="s">
        <v>1135</v>
      </c>
    </row>
    <row r="73" spans="1:10" x14ac:dyDescent="0.2">
      <c r="A73" s="388" t="s">
        <v>1129</v>
      </c>
      <c r="B73" s="388" t="s">
        <v>5387</v>
      </c>
      <c r="C73" s="388" t="s">
        <v>7991</v>
      </c>
      <c r="E73" s="389">
        <v>22430.560000000001</v>
      </c>
      <c r="F73" s="389">
        <v>0</v>
      </c>
      <c r="G73" s="389" t="s">
        <v>7944</v>
      </c>
      <c r="H73" s="390" t="s">
        <v>7989</v>
      </c>
      <c r="I73" t="s">
        <v>5390</v>
      </c>
      <c r="J73" t="s">
        <v>1135</v>
      </c>
    </row>
    <row r="74" spans="1:10" x14ac:dyDescent="0.2">
      <c r="A74" s="388" t="s">
        <v>1129</v>
      </c>
      <c r="B74" s="388" t="s">
        <v>5387</v>
      </c>
      <c r="C74" s="388" t="s">
        <v>7991</v>
      </c>
      <c r="E74" s="389">
        <v>53833.33</v>
      </c>
      <c r="F74" s="389">
        <v>0</v>
      </c>
      <c r="G74" s="389" t="s">
        <v>7944</v>
      </c>
      <c r="H74" s="390" t="s">
        <v>7989</v>
      </c>
      <c r="I74" t="s">
        <v>5390</v>
      </c>
      <c r="J74" t="s">
        <v>1135</v>
      </c>
    </row>
    <row r="75" spans="1:10" x14ac:dyDescent="0.2">
      <c r="A75" s="388" t="s">
        <v>1129</v>
      </c>
      <c r="B75" s="388" t="s">
        <v>5387</v>
      </c>
      <c r="C75" s="388" t="s">
        <v>7992</v>
      </c>
      <c r="E75" s="389">
        <v>35416.67</v>
      </c>
      <c r="F75" s="389">
        <v>0</v>
      </c>
      <c r="G75" s="389" t="s">
        <v>7947</v>
      </c>
      <c r="H75" s="390" t="s">
        <v>7993</v>
      </c>
      <c r="I75" t="s">
        <v>5390</v>
      </c>
      <c r="J75" t="s">
        <v>1135</v>
      </c>
    </row>
    <row r="76" spans="1:10" x14ac:dyDescent="0.2">
      <c r="A76" s="388" t="s">
        <v>1129</v>
      </c>
      <c r="B76" s="388" t="s">
        <v>5387</v>
      </c>
      <c r="C76" s="388" t="s">
        <v>7992</v>
      </c>
      <c r="E76" s="389">
        <v>85000</v>
      </c>
      <c r="F76" s="389">
        <v>0</v>
      </c>
      <c r="G76" s="389" t="s">
        <v>7947</v>
      </c>
      <c r="H76" s="390" t="s">
        <v>7993</v>
      </c>
      <c r="I76" t="s">
        <v>5390</v>
      </c>
      <c r="J76" t="s">
        <v>1135</v>
      </c>
    </row>
    <row r="77" spans="1:10" x14ac:dyDescent="0.2">
      <c r="A77" s="388" t="s">
        <v>1129</v>
      </c>
      <c r="B77" s="388" t="s">
        <v>5387</v>
      </c>
      <c r="C77" s="388" t="s">
        <v>7994</v>
      </c>
      <c r="E77" s="389">
        <v>35416.67</v>
      </c>
      <c r="F77" s="389">
        <v>0</v>
      </c>
      <c r="G77" s="389" t="s">
        <v>7950</v>
      </c>
      <c r="H77" s="390" t="s">
        <v>7995</v>
      </c>
      <c r="I77" t="s">
        <v>5390</v>
      </c>
      <c r="J77" t="s">
        <v>1135</v>
      </c>
    </row>
    <row r="78" spans="1:10" x14ac:dyDescent="0.2">
      <c r="A78" s="388" t="s">
        <v>1129</v>
      </c>
      <c r="B78" s="388" t="s">
        <v>5387</v>
      </c>
      <c r="C78" s="388" t="s">
        <v>7994</v>
      </c>
      <c r="E78" s="389">
        <v>85000</v>
      </c>
      <c r="F78" s="389">
        <v>0</v>
      </c>
      <c r="G78" s="389" t="s">
        <v>7950</v>
      </c>
      <c r="H78" s="390" t="s">
        <v>7995</v>
      </c>
      <c r="I78" t="s">
        <v>5390</v>
      </c>
      <c r="J78" t="s">
        <v>1135</v>
      </c>
    </row>
    <row r="79" spans="1:10" x14ac:dyDescent="0.2">
      <c r="A79" s="388" t="s">
        <v>1129</v>
      </c>
      <c r="B79" s="388" t="s">
        <v>5387</v>
      </c>
      <c r="C79" s="388" t="s">
        <v>7996</v>
      </c>
      <c r="E79" s="389">
        <v>35416.67</v>
      </c>
      <c r="F79" s="389">
        <v>0</v>
      </c>
      <c r="G79" s="389" t="s">
        <v>7953</v>
      </c>
      <c r="H79" s="390" t="s">
        <v>7997</v>
      </c>
      <c r="I79" t="s">
        <v>5390</v>
      </c>
      <c r="J79" t="s">
        <v>1135</v>
      </c>
    </row>
    <row r="80" spans="1:10" x14ac:dyDescent="0.2">
      <c r="A80" s="388" t="s">
        <v>1129</v>
      </c>
      <c r="B80" s="388" t="s">
        <v>5387</v>
      </c>
      <c r="C80" s="388" t="s">
        <v>7996</v>
      </c>
      <c r="E80" s="389">
        <v>85000</v>
      </c>
      <c r="F80" s="389">
        <v>0</v>
      </c>
      <c r="G80" s="389" t="s">
        <v>7953</v>
      </c>
      <c r="H80" s="390" t="s">
        <v>7997</v>
      </c>
      <c r="I80" t="s">
        <v>5390</v>
      </c>
      <c r="J80" t="s">
        <v>1135</v>
      </c>
    </row>
    <row r="81" spans="1:12" x14ac:dyDescent="0.2">
      <c r="A81" s="388" t="s">
        <v>1129</v>
      </c>
      <c r="B81" s="388" t="s">
        <v>5387</v>
      </c>
      <c r="C81" s="388" t="s">
        <v>7998</v>
      </c>
      <c r="E81" s="389">
        <v>35416.67</v>
      </c>
      <c r="F81" s="389">
        <v>0</v>
      </c>
      <c r="G81" s="389" t="s">
        <v>7956</v>
      </c>
      <c r="H81" s="390" t="s">
        <v>7999</v>
      </c>
      <c r="I81" t="s">
        <v>5390</v>
      </c>
      <c r="J81" t="s">
        <v>1135</v>
      </c>
    </row>
    <row r="82" spans="1:12" x14ac:dyDescent="0.2">
      <c r="A82" s="388" t="s">
        <v>1129</v>
      </c>
      <c r="B82" s="388" t="s">
        <v>5387</v>
      </c>
      <c r="C82" s="388" t="s">
        <v>7998</v>
      </c>
      <c r="E82" s="389">
        <v>85000</v>
      </c>
      <c r="F82" s="389">
        <v>0</v>
      </c>
      <c r="G82" s="389" t="s">
        <v>7956</v>
      </c>
      <c r="H82" s="390" t="s">
        <v>7999</v>
      </c>
      <c r="I82" t="s">
        <v>5390</v>
      </c>
      <c r="J82" t="s">
        <v>1135</v>
      </c>
    </row>
    <row r="83" spans="1:12" x14ac:dyDescent="0.2">
      <c r="A83" s="388" t="s">
        <v>1129</v>
      </c>
      <c r="B83" s="388" t="s">
        <v>5387</v>
      </c>
      <c r="C83" s="388" t="s">
        <v>8000</v>
      </c>
      <c r="E83" s="389">
        <v>35416.67</v>
      </c>
      <c r="F83" s="389">
        <v>0</v>
      </c>
      <c r="G83" s="389" t="s">
        <v>7959</v>
      </c>
      <c r="H83" s="390" t="s">
        <v>8001</v>
      </c>
      <c r="I83" t="s">
        <v>5390</v>
      </c>
      <c r="J83" t="s">
        <v>1135</v>
      </c>
    </row>
    <row r="84" spans="1:12" x14ac:dyDescent="0.2">
      <c r="A84" s="388" t="s">
        <v>1129</v>
      </c>
      <c r="B84" s="388" t="s">
        <v>5387</v>
      </c>
      <c r="C84" s="388" t="s">
        <v>8000</v>
      </c>
      <c r="E84" s="389">
        <v>85000</v>
      </c>
      <c r="F84" s="389">
        <v>0</v>
      </c>
      <c r="G84" s="389" t="s">
        <v>7959</v>
      </c>
      <c r="H84" s="390" t="s">
        <v>8001</v>
      </c>
      <c r="I84" t="s">
        <v>5390</v>
      </c>
      <c r="J84" t="s">
        <v>1135</v>
      </c>
    </row>
    <row r="85" spans="1:12" x14ac:dyDescent="0.2">
      <c r="A85" s="388" t="s">
        <v>1129</v>
      </c>
      <c r="B85" s="388" t="s">
        <v>5387</v>
      </c>
      <c r="C85" s="388" t="s">
        <v>8002</v>
      </c>
      <c r="E85" s="389">
        <v>35416.67</v>
      </c>
      <c r="F85" s="389">
        <v>0</v>
      </c>
      <c r="G85" s="389" t="s">
        <v>7962</v>
      </c>
      <c r="H85" s="390" t="s">
        <v>8003</v>
      </c>
      <c r="I85" t="s">
        <v>5390</v>
      </c>
      <c r="J85" t="s">
        <v>1135</v>
      </c>
    </row>
    <row r="86" spans="1:12" x14ac:dyDescent="0.2">
      <c r="A86" s="388" t="s">
        <v>1129</v>
      </c>
      <c r="B86" s="388" t="s">
        <v>5387</v>
      </c>
      <c r="C86" s="388" t="s">
        <v>8002</v>
      </c>
      <c r="E86" s="389">
        <v>85000</v>
      </c>
      <c r="F86" s="389">
        <v>0</v>
      </c>
      <c r="G86" s="389" t="s">
        <v>7962</v>
      </c>
      <c r="H86" s="390" t="s">
        <v>8003</v>
      </c>
      <c r="I86" t="s">
        <v>5390</v>
      </c>
      <c r="J86" t="s">
        <v>1135</v>
      </c>
    </row>
    <row r="87" spans="1:12" x14ac:dyDescent="0.2">
      <c r="A87" s="388" t="s">
        <v>1129</v>
      </c>
      <c r="B87" s="388" t="s">
        <v>5387</v>
      </c>
      <c r="C87" s="388" t="s">
        <v>8004</v>
      </c>
      <c r="E87" s="389">
        <v>35416.67</v>
      </c>
      <c r="F87" s="389">
        <v>0</v>
      </c>
      <c r="G87" s="389" t="s">
        <v>7965</v>
      </c>
      <c r="H87" s="390" t="s">
        <v>8005</v>
      </c>
      <c r="I87" t="s">
        <v>5390</v>
      </c>
      <c r="J87" t="s">
        <v>1135</v>
      </c>
    </row>
    <row r="88" spans="1:12" x14ac:dyDescent="0.2">
      <c r="A88" s="388" t="s">
        <v>1129</v>
      </c>
      <c r="B88" s="388" t="s">
        <v>5387</v>
      </c>
      <c r="C88" s="388" t="s">
        <v>8004</v>
      </c>
      <c r="E88" s="389">
        <v>85000</v>
      </c>
      <c r="F88" s="389">
        <v>0</v>
      </c>
      <c r="G88" s="389" t="s">
        <v>7965</v>
      </c>
      <c r="H88" s="390" t="s">
        <v>8005</v>
      </c>
      <c r="I88" t="s">
        <v>5390</v>
      </c>
      <c r="J88" t="s">
        <v>1135</v>
      </c>
    </row>
    <row r="89" spans="1:12" x14ac:dyDescent="0.2">
      <c r="A89" s="88" t="s">
        <v>306</v>
      </c>
      <c r="B89" s="88" t="s">
        <v>5361</v>
      </c>
      <c r="C89" s="88" t="s">
        <v>308</v>
      </c>
      <c r="D89" s="89">
        <v>1039597.25</v>
      </c>
      <c r="E89" s="89">
        <f>SUM(E63:E88)</f>
        <v>1445000</v>
      </c>
      <c r="F89" s="89">
        <f>SUM(F63:F88)</f>
        <v>1445000</v>
      </c>
      <c r="G89" s="89">
        <v>1039597.25</v>
      </c>
      <c r="H89" s="90" t="s">
        <v>5973</v>
      </c>
      <c r="I89" s="91"/>
      <c r="J89" s="91"/>
      <c r="K89" s="91"/>
      <c r="L89" s="91"/>
    </row>
    <row r="91" spans="1:12" x14ac:dyDescent="0.2">
      <c r="A91" s="388" t="s">
        <v>1129</v>
      </c>
      <c r="B91" s="388" t="s">
        <v>7930</v>
      </c>
      <c r="C91" s="388" t="s">
        <v>7979</v>
      </c>
      <c r="E91" s="389">
        <v>21495.83</v>
      </c>
      <c r="F91" s="389">
        <v>0</v>
      </c>
      <c r="G91" s="389" t="s">
        <v>7932</v>
      </c>
      <c r="H91" s="390" t="s">
        <v>7980</v>
      </c>
      <c r="I91" s="683" t="s">
        <v>1254</v>
      </c>
      <c r="J91" s="684">
        <f>E117</f>
        <v>435050.00000000006</v>
      </c>
    </row>
    <row r="92" spans="1:12" x14ac:dyDescent="0.2">
      <c r="A92" s="388" t="s">
        <v>1129</v>
      </c>
      <c r="B92" s="388" t="s">
        <v>7930</v>
      </c>
      <c r="C92" s="388" t="s">
        <v>7979</v>
      </c>
      <c r="E92" s="389">
        <v>14758.33</v>
      </c>
      <c r="F92" s="389">
        <v>0</v>
      </c>
      <c r="G92" s="389" t="s">
        <v>7932</v>
      </c>
      <c r="H92" s="390" t="s">
        <v>7980</v>
      </c>
      <c r="I92" s="685" t="s">
        <v>1467</v>
      </c>
      <c r="J92" s="686">
        <f>F117</f>
        <v>435050</v>
      </c>
    </row>
    <row r="93" spans="1:12" x14ac:dyDescent="0.2">
      <c r="A93" s="388" t="s">
        <v>1129</v>
      </c>
      <c r="B93" s="388" t="s">
        <v>5387</v>
      </c>
      <c r="C93" s="388" t="s">
        <v>7981</v>
      </c>
      <c r="E93" s="389">
        <v>21495.83</v>
      </c>
      <c r="F93" s="389">
        <v>0</v>
      </c>
      <c r="G93" s="389" t="s">
        <v>7935</v>
      </c>
      <c r="H93" s="390" t="s">
        <v>7982</v>
      </c>
      <c r="I93" s="687" t="s">
        <v>410</v>
      </c>
      <c r="J93" s="688">
        <f>F101</f>
        <v>0</v>
      </c>
    </row>
    <row r="94" spans="1:12" x14ac:dyDescent="0.2">
      <c r="A94" s="388" t="s">
        <v>1129</v>
      </c>
      <c r="B94" s="388" t="s">
        <v>5387</v>
      </c>
      <c r="C94" s="388" t="s">
        <v>7981</v>
      </c>
      <c r="E94" s="389">
        <v>14758.33</v>
      </c>
      <c r="F94" s="389">
        <v>0</v>
      </c>
      <c r="G94" s="389" t="s">
        <v>7935</v>
      </c>
      <c r="H94" s="390" t="s">
        <v>7982</v>
      </c>
      <c r="I94" t="s">
        <v>5390</v>
      </c>
      <c r="J94" t="s">
        <v>1135</v>
      </c>
    </row>
    <row r="95" spans="1:12" x14ac:dyDescent="0.2">
      <c r="A95" s="388" t="s">
        <v>1129</v>
      </c>
      <c r="B95" s="388" t="s">
        <v>5387</v>
      </c>
      <c r="C95" s="388" t="s">
        <v>7983</v>
      </c>
      <c r="E95" s="389">
        <v>20779.310000000001</v>
      </c>
      <c r="F95" s="389">
        <v>0</v>
      </c>
      <c r="G95" s="389" t="s">
        <v>7938</v>
      </c>
      <c r="H95" s="390" t="s">
        <v>7984</v>
      </c>
      <c r="I95" t="s">
        <v>5390</v>
      </c>
      <c r="J95" t="s">
        <v>1135</v>
      </c>
    </row>
    <row r="96" spans="1:12" x14ac:dyDescent="0.2">
      <c r="A96" s="388" t="s">
        <v>1129</v>
      </c>
      <c r="B96" s="388" t="s">
        <v>5387</v>
      </c>
      <c r="C96" s="388" t="s">
        <v>7983</v>
      </c>
      <c r="E96" s="389">
        <v>14266.39</v>
      </c>
      <c r="F96" s="389">
        <v>0</v>
      </c>
      <c r="G96" s="389" t="s">
        <v>7938</v>
      </c>
      <c r="H96" s="390" t="s">
        <v>7984</v>
      </c>
      <c r="I96" t="s">
        <v>5390</v>
      </c>
      <c r="J96" t="s">
        <v>1135</v>
      </c>
    </row>
    <row r="97" spans="1:10" x14ac:dyDescent="0.2">
      <c r="A97" s="388" t="s">
        <v>1129</v>
      </c>
      <c r="B97" s="388" t="s">
        <v>5387</v>
      </c>
      <c r="C97" s="388" t="s">
        <v>7985</v>
      </c>
      <c r="E97" s="389">
        <v>22212.36</v>
      </c>
      <c r="F97" s="389">
        <v>0</v>
      </c>
      <c r="G97" s="389" t="s">
        <v>7941</v>
      </c>
      <c r="H97" s="390" t="s">
        <v>7986</v>
      </c>
      <c r="I97" t="s">
        <v>5390</v>
      </c>
      <c r="J97" t="s">
        <v>1135</v>
      </c>
    </row>
    <row r="98" spans="1:10" x14ac:dyDescent="0.2">
      <c r="A98" s="388" t="s">
        <v>1129</v>
      </c>
      <c r="B98" s="388" t="s">
        <v>5387</v>
      </c>
      <c r="C98" s="388" t="s">
        <v>7985</v>
      </c>
      <c r="E98" s="389">
        <v>15250.28</v>
      </c>
      <c r="F98" s="389">
        <v>0</v>
      </c>
      <c r="G98" s="389" t="s">
        <v>7941</v>
      </c>
      <c r="H98" s="390" t="s">
        <v>7986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7991</v>
      </c>
      <c r="E99" s="389">
        <v>21495.83</v>
      </c>
      <c r="F99" s="389">
        <v>0</v>
      </c>
      <c r="G99" s="389" t="s">
        <v>7944</v>
      </c>
      <c r="H99" s="390" t="s">
        <v>7989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7991</v>
      </c>
      <c r="E100" s="389">
        <v>14758.33</v>
      </c>
      <c r="F100" s="389">
        <v>0</v>
      </c>
      <c r="G100" s="389" t="s">
        <v>7944</v>
      </c>
      <c r="H100" s="390" t="s">
        <v>7989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7992</v>
      </c>
      <c r="E101" s="389">
        <v>21495.83</v>
      </c>
      <c r="F101" s="389">
        <v>0</v>
      </c>
      <c r="G101" s="389" t="s">
        <v>7947</v>
      </c>
      <c r="H101" s="390" t="s">
        <v>7993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7992</v>
      </c>
      <c r="E102" s="389">
        <v>14758.33</v>
      </c>
      <c r="F102" s="389">
        <v>0</v>
      </c>
      <c r="G102" s="389" t="s">
        <v>7947</v>
      </c>
      <c r="H102" s="390" t="s">
        <v>7993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7994</v>
      </c>
      <c r="E103" s="389">
        <v>21495.83</v>
      </c>
      <c r="F103" s="389">
        <v>0</v>
      </c>
      <c r="G103" s="389" t="s">
        <v>7950</v>
      </c>
      <c r="H103" s="390" t="s">
        <v>7995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7994</v>
      </c>
      <c r="E104" s="389">
        <v>14758.33</v>
      </c>
      <c r="F104" s="389">
        <v>0</v>
      </c>
      <c r="G104" s="389" t="s">
        <v>7950</v>
      </c>
      <c r="H104" s="390" t="s">
        <v>7995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7996</v>
      </c>
      <c r="E105" s="389">
        <v>21495.83</v>
      </c>
      <c r="F105" s="389">
        <v>0</v>
      </c>
      <c r="G105" s="389" t="s">
        <v>7953</v>
      </c>
      <c r="H105" s="390" t="s">
        <v>7997</v>
      </c>
      <c r="I105" t="s">
        <v>5390</v>
      </c>
      <c r="J105" t="s">
        <v>1135</v>
      </c>
    </row>
    <row r="106" spans="1:10" x14ac:dyDescent="0.2">
      <c r="A106" s="388" t="s">
        <v>1129</v>
      </c>
      <c r="B106" s="388" t="s">
        <v>5387</v>
      </c>
      <c r="C106" s="388" t="s">
        <v>7996</v>
      </c>
      <c r="E106" s="389">
        <v>14758.33</v>
      </c>
      <c r="F106" s="389">
        <v>0</v>
      </c>
      <c r="G106" s="389" t="s">
        <v>7953</v>
      </c>
      <c r="H106" s="390" t="s">
        <v>7997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8006</v>
      </c>
      <c r="E107" s="389">
        <v>35045.75</v>
      </c>
      <c r="F107" s="389">
        <v>0</v>
      </c>
      <c r="G107" s="389" t="s">
        <v>8007</v>
      </c>
      <c r="H107" s="390" t="s">
        <v>7999</v>
      </c>
      <c r="I107" t="s">
        <v>5390</v>
      </c>
      <c r="J107" t="s">
        <v>1135</v>
      </c>
    </row>
    <row r="108" spans="1:10" x14ac:dyDescent="0.2">
      <c r="A108" s="388" t="s">
        <v>1129</v>
      </c>
      <c r="B108" s="388" t="s">
        <v>5387</v>
      </c>
      <c r="C108" s="388" t="s">
        <v>8006</v>
      </c>
      <c r="E108" s="389">
        <v>0</v>
      </c>
      <c r="F108" s="389">
        <v>435050</v>
      </c>
      <c r="G108" s="389" t="s">
        <v>8007</v>
      </c>
      <c r="H108" s="390" t="s">
        <v>8008</v>
      </c>
      <c r="I108" t="s">
        <v>5390</v>
      </c>
      <c r="J108" t="s">
        <v>1135</v>
      </c>
    </row>
    <row r="109" spans="1:10" x14ac:dyDescent="0.2">
      <c r="A109" s="388" t="s">
        <v>1129</v>
      </c>
      <c r="B109" s="388" t="s">
        <v>5387</v>
      </c>
      <c r="C109" s="388" t="s">
        <v>7998</v>
      </c>
      <c r="E109" s="389">
        <v>716.53</v>
      </c>
      <c r="F109" s="389">
        <v>0</v>
      </c>
      <c r="G109" s="389" t="s">
        <v>7956</v>
      </c>
      <c r="H109" s="390" t="s">
        <v>7999</v>
      </c>
      <c r="I109" t="s">
        <v>5390</v>
      </c>
      <c r="J109" t="s">
        <v>1135</v>
      </c>
    </row>
    <row r="110" spans="1:10" x14ac:dyDescent="0.2">
      <c r="A110" s="388" t="s">
        <v>1129</v>
      </c>
      <c r="B110" s="388" t="s">
        <v>5387</v>
      </c>
      <c r="C110" s="388" t="s">
        <v>7998</v>
      </c>
      <c r="E110" s="389">
        <v>491.94</v>
      </c>
      <c r="F110" s="389">
        <v>0</v>
      </c>
      <c r="G110" s="389" t="s">
        <v>7956</v>
      </c>
      <c r="H110" s="390" t="s">
        <v>7999</v>
      </c>
      <c r="I110" t="s">
        <v>5390</v>
      </c>
      <c r="J110" t="s">
        <v>1135</v>
      </c>
    </row>
    <row r="111" spans="1:10" x14ac:dyDescent="0.2">
      <c r="A111" s="388" t="s">
        <v>1129</v>
      </c>
      <c r="B111" s="388" t="s">
        <v>5387</v>
      </c>
      <c r="C111" s="388" t="s">
        <v>8000</v>
      </c>
      <c r="E111" s="389">
        <v>21495.83</v>
      </c>
      <c r="F111" s="389">
        <v>0</v>
      </c>
      <c r="G111" s="389" t="s">
        <v>7959</v>
      </c>
      <c r="H111" s="390" t="s">
        <v>8001</v>
      </c>
      <c r="I111" t="s">
        <v>5390</v>
      </c>
      <c r="J111" t="s">
        <v>1135</v>
      </c>
    </row>
    <row r="112" spans="1:10" x14ac:dyDescent="0.2">
      <c r="A112" s="388" t="s">
        <v>1129</v>
      </c>
      <c r="B112" s="388" t="s">
        <v>5387</v>
      </c>
      <c r="C112" s="388" t="s">
        <v>8000</v>
      </c>
      <c r="E112" s="389">
        <v>14758.33</v>
      </c>
      <c r="F112" s="389">
        <v>0</v>
      </c>
      <c r="G112" s="389" t="s">
        <v>7959</v>
      </c>
      <c r="H112" s="390" t="s">
        <v>8001</v>
      </c>
      <c r="I112" t="s">
        <v>5390</v>
      </c>
      <c r="J112" t="s">
        <v>1135</v>
      </c>
    </row>
    <row r="113" spans="1:12" ht="13.5" thickBot="1" x14ac:dyDescent="0.25">
      <c r="A113" s="388" t="s">
        <v>1129</v>
      </c>
      <c r="B113" s="388" t="s">
        <v>5387</v>
      </c>
      <c r="C113" s="388" t="s">
        <v>8002</v>
      </c>
      <c r="E113" s="389">
        <v>21495.83</v>
      </c>
      <c r="F113" s="389">
        <v>0</v>
      </c>
      <c r="G113" s="389" t="s">
        <v>7962</v>
      </c>
      <c r="H113" s="390" t="s">
        <v>8003</v>
      </c>
      <c r="I113" t="s">
        <v>5390</v>
      </c>
      <c r="J113" t="s">
        <v>1135</v>
      </c>
    </row>
    <row r="114" spans="1:12" x14ac:dyDescent="0.2">
      <c r="A114" s="388" t="s">
        <v>1129</v>
      </c>
      <c r="B114" s="388" t="s">
        <v>5387</v>
      </c>
      <c r="C114" s="388" t="s">
        <v>8002</v>
      </c>
      <c r="E114" s="389">
        <v>14758.33</v>
      </c>
      <c r="F114" s="389">
        <v>0</v>
      </c>
      <c r="G114" s="389" t="s">
        <v>7962</v>
      </c>
      <c r="H114" s="390" t="s">
        <v>8003</v>
      </c>
      <c r="I114" s="682" t="s">
        <v>1457</v>
      </c>
      <c r="J114" s="472" t="s">
        <v>1135</v>
      </c>
    </row>
    <row r="115" spans="1:12" x14ac:dyDescent="0.2">
      <c r="A115" s="388" t="s">
        <v>1129</v>
      </c>
      <c r="B115" s="388" t="s">
        <v>5387</v>
      </c>
      <c r="C115" s="388" t="s">
        <v>8004</v>
      </c>
      <c r="E115" s="389">
        <v>21495.83</v>
      </c>
      <c r="F115" s="389">
        <v>0</v>
      </c>
      <c r="G115" s="389" t="s">
        <v>7965</v>
      </c>
      <c r="H115" s="390" t="s">
        <v>8005</v>
      </c>
      <c r="I115" s="697" t="s">
        <v>1458</v>
      </c>
      <c r="J115" s="706">
        <f>J7</f>
        <v>0</v>
      </c>
    </row>
    <row r="116" spans="1:12" x14ac:dyDescent="0.2">
      <c r="A116" s="388" t="s">
        <v>1129</v>
      </c>
      <c r="B116" s="388" t="s">
        <v>5387</v>
      </c>
      <c r="C116" s="388" t="s">
        <v>8004</v>
      </c>
      <c r="E116" s="389">
        <v>14758.33</v>
      </c>
      <c r="F116" s="389">
        <v>0</v>
      </c>
      <c r="G116" s="389" t="s">
        <v>7965</v>
      </c>
      <c r="H116" s="390" t="s">
        <v>8005</v>
      </c>
      <c r="I116" s="697" t="s">
        <v>1463</v>
      </c>
      <c r="J116" s="706">
        <f>J8</f>
        <v>0</v>
      </c>
    </row>
    <row r="117" spans="1:12" x14ac:dyDescent="0.2">
      <c r="A117" s="88" t="s">
        <v>306</v>
      </c>
      <c r="B117" s="88" t="s">
        <v>7253</v>
      </c>
      <c r="C117" s="88" t="s">
        <v>308</v>
      </c>
      <c r="D117" s="89">
        <v>109970.95</v>
      </c>
      <c r="E117" s="89">
        <f>SUM(E91:E116)</f>
        <v>435050.00000000006</v>
      </c>
      <c r="F117" s="89">
        <f>SUM(F91:F116)</f>
        <v>435050</v>
      </c>
      <c r="G117" s="89">
        <v>109970.95</v>
      </c>
      <c r="H117" s="90" t="s">
        <v>7254</v>
      </c>
      <c r="I117" s="697" t="s">
        <v>1253</v>
      </c>
      <c r="J117" s="698">
        <f>J9</f>
        <v>0</v>
      </c>
      <c r="K117" s="91"/>
      <c r="L117" s="91"/>
    </row>
    <row r="118" spans="1:12" x14ac:dyDescent="0.2">
      <c r="A118" s="88" t="s">
        <v>306</v>
      </c>
      <c r="B118" s="88" t="s">
        <v>343</v>
      </c>
      <c r="C118" s="88" t="s">
        <v>308</v>
      </c>
      <c r="D118" s="89">
        <v>46750119.43</v>
      </c>
      <c r="E118" s="89">
        <v>1880050</v>
      </c>
      <c r="F118" s="89">
        <v>3230721.79</v>
      </c>
      <c r="G118" s="89">
        <v>45399447.640000001</v>
      </c>
      <c r="H118" s="90" t="s">
        <v>344</v>
      </c>
      <c r="I118" s="699" t="s">
        <v>1134</v>
      </c>
      <c r="J118" s="707">
        <f>SUM(J115:J117)</f>
        <v>0</v>
      </c>
      <c r="K118" s="91"/>
      <c r="L118" s="91"/>
    </row>
    <row r="119" spans="1:12" x14ac:dyDescent="0.2">
      <c r="A119" s="88" t="s">
        <v>1007</v>
      </c>
      <c r="B119" s="88" t="s">
        <v>343</v>
      </c>
      <c r="C119" s="88" t="s">
        <v>308</v>
      </c>
      <c r="D119" s="89">
        <v>46750119.43</v>
      </c>
      <c r="E119" s="89">
        <v>1880050</v>
      </c>
      <c r="F119" s="89">
        <v>3230721.79</v>
      </c>
      <c r="G119" s="89">
        <v>45399447.640000001</v>
      </c>
      <c r="H119" s="90" t="s">
        <v>7860</v>
      </c>
      <c r="I119" s="700" t="s">
        <v>1254</v>
      </c>
      <c r="J119" s="701">
        <f>J91+J63</f>
        <v>1880050</v>
      </c>
      <c r="K119" s="91"/>
      <c r="L119" s="91"/>
    </row>
    <row r="120" spans="1:12" x14ac:dyDescent="0.2">
      <c r="A120" s="88" t="s">
        <v>343</v>
      </c>
      <c r="B120" s="88" t="s">
        <v>343</v>
      </c>
      <c r="C120" s="88" t="s">
        <v>308</v>
      </c>
      <c r="D120" s="89">
        <v>46750119.43</v>
      </c>
      <c r="E120" s="89">
        <v>1880050</v>
      </c>
      <c r="F120" s="89">
        <v>3230721.79</v>
      </c>
      <c r="G120" s="89">
        <v>45399447.640000001</v>
      </c>
      <c r="H120" s="90" t="s">
        <v>1107</v>
      </c>
      <c r="I120" s="702" t="s">
        <v>1459</v>
      </c>
      <c r="J120" s="703">
        <f>J92+J64</f>
        <v>1880050</v>
      </c>
      <c r="K120" s="91"/>
      <c r="L120" s="91"/>
    </row>
    <row r="121" spans="1:12" x14ac:dyDescent="0.2">
      <c r="I121" s="770" t="s">
        <v>1464</v>
      </c>
      <c r="J121" s="771">
        <f>J38+J12</f>
        <v>1350671.79</v>
      </c>
    </row>
    <row r="122" spans="1:12" ht="13.5" thickBot="1" x14ac:dyDescent="0.25">
      <c r="I122" s="772" t="s">
        <v>4831</v>
      </c>
      <c r="J122" s="773">
        <f>J93+J65+J39+J13</f>
        <v>0</v>
      </c>
    </row>
  </sheetData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0EFD-ED1D-4674-BD6C-3FD26B9592F2}">
  <dimension ref="A1:Q640"/>
  <sheetViews>
    <sheetView topLeftCell="B379" workbookViewId="0">
      <selection activeCell="K386" sqref="K386"/>
    </sheetView>
  </sheetViews>
  <sheetFormatPr defaultRowHeight="12.75" x14ac:dyDescent="0.2"/>
  <cols>
    <col min="1" max="1" width="8.85546875" style="95"/>
    <col min="2" max="2" width="5.28515625" customWidth="1"/>
    <col min="3" max="3" width="4.28515625" customWidth="1"/>
    <col min="4" max="4" width="5" customWidth="1"/>
    <col min="5" max="5" width="14.42578125" bestFit="1" customWidth="1"/>
    <col min="6" max="7" width="15.28515625" bestFit="1" customWidth="1"/>
    <col min="8" max="8" width="14.42578125" bestFit="1" customWidth="1"/>
    <col min="9" max="9" width="45.5703125" customWidth="1"/>
    <col min="10" max="10" width="17.7109375" bestFit="1" customWidth="1"/>
    <col min="11" max="11" width="13.7109375" customWidth="1"/>
    <col min="12" max="12" width="16" customWidth="1"/>
    <col min="13" max="13" width="14.7109375" customWidth="1"/>
  </cols>
  <sheetData>
    <row r="1" spans="1:10" s="1180" customFormat="1" ht="13.5" thickBot="1" x14ac:dyDescent="0.25">
      <c r="A1" s="1192" t="s">
        <v>8575</v>
      </c>
    </row>
    <row r="2" spans="1:10" x14ac:dyDescent="0.2">
      <c r="A2" s="163" t="s">
        <v>7275</v>
      </c>
      <c r="B2" s="1181" t="s">
        <v>300</v>
      </c>
      <c r="C2" s="1181" t="s">
        <v>301</v>
      </c>
      <c r="D2" s="1181" t="s">
        <v>992</v>
      </c>
      <c r="E2" s="1182" t="s">
        <v>302</v>
      </c>
      <c r="F2" s="1182" t="s">
        <v>303</v>
      </c>
      <c r="G2" s="1182" t="s">
        <v>304</v>
      </c>
      <c r="H2" s="1182" t="s">
        <v>305</v>
      </c>
      <c r="I2" s="1183" t="s">
        <v>993</v>
      </c>
      <c r="J2" s="1184"/>
    </row>
    <row r="3" spans="1:10" x14ac:dyDescent="0.2">
      <c r="B3" s="1181" t="s">
        <v>306</v>
      </c>
      <c r="C3" s="1181" t="s">
        <v>5969</v>
      </c>
      <c r="D3" s="1181" t="s">
        <v>308</v>
      </c>
      <c r="E3" s="1182">
        <v>28900000</v>
      </c>
      <c r="F3" s="1182"/>
      <c r="G3" s="1182">
        <v>28900000</v>
      </c>
      <c r="H3" s="1182"/>
      <c r="I3" s="1183" t="s">
        <v>5970</v>
      </c>
      <c r="J3" s="1184"/>
    </row>
    <row r="4" spans="1:10" x14ac:dyDescent="0.2">
      <c r="B4" s="1181" t="s">
        <v>306</v>
      </c>
      <c r="C4" s="1181" t="s">
        <v>7249</v>
      </c>
      <c r="D4" s="1181" t="s">
        <v>308</v>
      </c>
      <c r="E4" s="1182">
        <v>11300000</v>
      </c>
      <c r="F4" s="1182"/>
      <c r="G4" s="1182"/>
      <c r="H4" s="1182">
        <v>11300000</v>
      </c>
      <c r="I4" s="1183" t="s">
        <v>7250</v>
      </c>
      <c r="J4" s="1184"/>
    </row>
    <row r="5" spans="1:10" x14ac:dyDescent="0.2">
      <c r="B5" s="1181" t="s">
        <v>306</v>
      </c>
      <c r="C5" s="1181" t="s">
        <v>5971</v>
      </c>
      <c r="D5" s="1181" t="s">
        <v>308</v>
      </c>
      <c r="E5" s="1182">
        <v>264475.87</v>
      </c>
      <c r="F5" s="1182"/>
      <c r="G5" s="1182">
        <v>264475.87</v>
      </c>
      <c r="H5" s="1182"/>
      <c r="I5" s="1183" t="s">
        <v>5972</v>
      </c>
      <c r="J5" s="1184"/>
    </row>
    <row r="6" spans="1:10" x14ac:dyDescent="0.2">
      <c r="B6" s="1181" t="s">
        <v>306</v>
      </c>
      <c r="C6" s="1181" t="s">
        <v>7251</v>
      </c>
      <c r="D6" s="1181" t="s">
        <v>308</v>
      </c>
      <c r="E6" s="1182">
        <v>1084059.99</v>
      </c>
      <c r="F6" s="1182"/>
      <c r="G6" s="1182">
        <v>394892.12</v>
      </c>
      <c r="H6" s="1182">
        <v>689167.87</v>
      </c>
      <c r="I6" s="1183" t="s">
        <v>7252</v>
      </c>
      <c r="J6" s="1184"/>
    </row>
    <row r="7" spans="1:10" x14ac:dyDescent="0.2">
      <c r="B7" s="1181" t="s">
        <v>306</v>
      </c>
      <c r="C7" s="1181" t="s">
        <v>5361</v>
      </c>
      <c r="D7" s="1181" t="s">
        <v>308</v>
      </c>
      <c r="E7" s="1182">
        <v>1039597.25</v>
      </c>
      <c r="F7" s="1182">
        <v>405402.75</v>
      </c>
      <c r="G7" s="1182">
        <v>1445000</v>
      </c>
      <c r="H7" s="1182"/>
      <c r="I7" s="1183" t="s">
        <v>5973</v>
      </c>
      <c r="J7" s="1184"/>
    </row>
    <row r="8" spans="1:10" x14ac:dyDescent="0.2">
      <c r="B8" s="1181" t="s">
        <v>306</v>
      </c>
      <c r="C8" s="1181" t="s">
        <v>7253</v>
      </c>
      <c r="D8" s="1181" t="s">
        <v>308</v>
      </c>
      <c r="E8" s="1182">
        <v>109970.95</v>
      </c>
      <c r="F8" s="1182">
        <v>435050</v>
      </c>
      <c r="G8" s="1182">
        <v>435050</v>
      </c>
      <c r="H8" s="1182">
        <v>109970.95</v>
      </c>
      <c r="I8" s="1183" t="s">
        <v>7254</v>
      </c>
      <c r="J8" s="1184"/>
    </row>
    <row r="9" spans="1:10" x14ac:dyDescent="0.2">
      <c r="A9" s="95">
        <v>22</v>
      </c>
      <c r="B9" s="1181" t="s">
        <v>306</v>
      </c>
      <c r="C9" s="1181" t="s">
        <v>343</v>
      </c>
      <c r="D9" s="1181" t="s">
        <v>308</v>
      </c>
      <c r="E9" s="1182">
        <v>42698104.060000002</v>
      </c>
      <c r="F9" s="1182">
        <v>840452.75</v>
      </c>
      <c r="G9" s="1182">
        <v>31439417.989999998</v>
      </c>
      <c r="H9" s="1182">
        <v>12099138.82</v>
      </c>
      <c r="I9" s="1183" t="s">
        <v>344</v>
      </c>
      <c r="J9" s="1184"/>
    </row>
    <row r="10" spans="1:10" x14ac:dyDescent="0.2">
      <c r="B10" s="1181" t="s">
        <v>345</v>
      </c>
      <c r="C10" s="1181" t="s">
        <v>319</v>
      </c>
      <c r="D10" s="1181" t="s">
        <v>308</v>
      </c>
      <c r="E10" s="1182">
        <v>25302.22</v>
      </c>
      <c r="F10" s="1182">
        <v>17.079999999999998</v>
      </c>
      <c r="G10" s="1182">
        <v>76</v>
      </c>
      <c r="H10" s="1182">
        <v>25243.3</v>
      </c>
      <c r="I10" s="1183" t="s">
        <v>1279</v>
      </c>
      <c r="J10" s="1184"/>
    </row>
    <row r="11" spans="1:10" x14ac:dyDescent="0.2">
      <c r="B11" s="1181" t="s">
        <v>345</v>
      </c>
      <c r="C11" s="1181" t="s">
        <v>349</v>
      </c>
      <c r="D11" s="1181" t="s">
        <v>308</v>
      </c>
      <c r="E11" s="1182">
        <v>71396.12</v>
      </c>
      <c r="F11" s="1182">
        <v>30780444.600000001</v>
      </c>
      <c r="G11" s="1182">
        <v>30169875.530000001</v>
      </c>
      <c r="H11" s="1182">
        <v>681965.19</v>
      </c>
      <c r="I11" s="1183" t="s">
        <v>1280</v>
      </c>
      <c r="J11" s="1184"/>
    </row>
    <row r="12" spans="1:10" x14ac:dyDescent="0.2">
      <c r="B12" s="1181" t="s">
        <v>345</v>
      </c>
      <c r="C12" s="1181" t="s">
        <v>859</v>
      </c>
      <c r="D12" s="1181" t="s">
        <v>308</v>
      </c>
      <c r="E12" s="1182"/>
      <c r="F12" s="1182">
        <v>55000000</v>
      </c>
      <c r="G12" s="1182"/>
      <c r="H12" s="1182">
        <v>55000000</v>
      </c>
      <c r="I12" s="1183" t="s">
        <v>9850</v>
      </c>
      <c r="J12" s="1184"/>
    </row>
    <row r="13" spans="1:10" x14ac:dyDescent="0.2">
      <c r="B13" s="1181" t="s">
        <v>345</v>
      </c>
      <c r="C13" s="1181" t="s">
        <v>840</v>
      </c>
      <c r="D13" s="1181" t="s">
        <v>308</v>
      </c>
      <c r="E13" s="1182">
        <v>932.02</v>
      </c>
      <c r="F13" s="1182"/>
      <c r="G13" s="1182">
        <v>932.02</v>
      </c>
      <c r="H13" s="1182"/>
      <c r="I13" s="1183" t="s">
        <v>7858</v>
      </c>
      <c r="J13" s="1184"/>
    </row>
    <row r="14" spans="1:10" x14ac:dyDescent="0.2">
      <c r="B14" s="1181" t="s">
        <v>345</v>
      </c>
      <c r="C14" s="1181" t="s">
        <v>842</v>
      </c>
      <c r="D14" s="1181" t="s">
        <v>308</v>
      </c>
      <c r="E14" s="1182">
        <v>75000.429999999993</v>
      </c>
      <c r="F14" s="1182">
        <v>12898427.140000001</v>
      </c>
      <c r="G14" s="1182">
        <v>12500050</v>
      </c>
      <c r="H14" s="1182">
        <v>473377.57</v>
      </c>
      <c r="I14" s="1183" t="s">
        <v>9185</v>
      </c>
      <c r="J14" s="1184"/>
    </row>
    <row r="15" spans="1:10" x14ac:dyDescent="0.2">
      <c r="B15" s="1181" t="s">
        <v>345</v>
      </c>
      <c r="C15" s="1181" t="s">
        <v>510</v>
      </c>
      <c r="D15" s="1181" t="s">
        <v>308</v>
      </c>
      <c r="E15" s="1182">
        <v>25000000</v>
      </c>
      <c r="F15" s="1182">
        <v>12725000</v>
      </c>
      <c r="G15" s="1182">
        <v>25225000</v>
      </c>
      <c r="H15" s="1182">
        <v>12500000</v>
      </c>
      <c r="I15" s="1183" t="s">
        <v>9186</v>
      </c>
      <c r="J15" s="1184"/>
    </row>
    <row r="16" spans="1:10" x14ac:dyDescent="0.2">
      <c r="B16" s="1181" t="s">
        <v>345</v>
      </c>
      <c r="C16" s="1181" t="s">
        <v>524</v>
      </c>
      <c r="D16" s="1181" t="s">
        <v>308</v>
      </c>
      <c r="E16" s="1182">
        <v>25000000</v>
      </c>
      <c r="F16" s="1182">
        <v>173427.14</v>
      </c>
      <c r="G16" s="1182">
        <v>25173427.140000001</v>
      </c>
      <c r="H16" s="1182"/>
      <c r="I16" s="1183" t="s">
        <v>9187</v>
      </c>
      <c r="J16" s="1184"/>
    </row>
    <row r="17" spans="1:10" x14ac:dyDescent="0.2">
      <c r="B17" s="1181" t="s">
        <v>345</v>
      </c>
      <c r="C17" s="1181" t="s">
        <v>994</v>
      </c>
      <c r="D17" s="1181" t="s">
        <v>308</v>
      </c>
      <c r="E17" s="1182">
        <v>12246250.449999999</v>
      </c>
      <c r="F17" s="1182">
        <v>89397317.930000007</v>
      </c>
      <c r="G17" s="1182">
        <v>101252675</v>
      </c>
      <c r="H17" s="1182">
        <v>390893.38</v>
      </c>
      <c r="I17" s="1183" t="s">
        <v>7859</v>
      </c>
      <c r="J17" s="1184"/>
    </row>
    <row r="18" spans="1:10" x14ac:dyDescent="0.2">
      <c r="B18" s="1181" t="s">
        <v>345</v>
      </c>
      <c r="C18" s="1181" t="s">
        <v>996</v>
      </c>
      <c r="D18" s="1181" t="s">
        <v>308</v>
      </c>
      <c r="E18" s="1182"/>
      <c r="F18" s="1182">
        <v>94384300</v>
      </c>
      <c r="G18" s="1182">
        <v>42384300</v>
      </c>
      <c r="H18" s="1182">
        <v>52000000</v>
      </c>
      <c r="I18" s="1183" t="s">
        <v>9851</v>
      </c>
      <c r="J18" s="1184"/>
    </row>
    <row r="19" spans="1:10" x14ac:dyDescent="0.2">
      <c r="B19" s="1181" t="s">
        <v>345</v>
      </c>
      <c r="C19" s="1181" t="s">
        <v>5361</v>
      </c>
      <c r="D19" s="1181" t="s">
        <v>308</v>
      </c>
      <c r="E19" s="1182">
        <v>54507539.450000003</v>
      </c>
      <c r="F19" s="1182">
        <v>426232.62</v>
      </c>
      <c r="G19" s="1182">
        <v>34671290</v>
      </c>
      <c r="H19" s="1182">
        <v>20262482.07</v>
      </c>
      <c r="I19" s="1183" t="s">
        <v>5362</v>
      </c>
      <c r="J19" s="1184"/>
    </row>
    <row r="20" spans="1:10" x14ac:dyDescent="0.2">
      <c r="A20" s="95">
        <v>26</v>
      </c>
      <c r="B20" s="1181" t="s">
        <v>345</v>
      </c>
      <c r="C20" s="1181" t="s">
        <v>343</v>
      </c>
      <c r="D20" s="1181" t="s">
        <v>308</v>
      </c>
      <c r="E20" s="1182">
        <v>116926420.69</v>
      </c>
      <c r="F20" s="1182">
        <v>295785166.50999999</v>
      </c>
      <c r="G20" s="1182">
        <v>271377625.69</v>
      </c>
      <c r="H20" s="1182">
        <v>141333961.50999999</v>
      </c>
      <c r="I20" s="1183" t="s">
        <v>110</v>
      </c>
      <c r="J20" s="1184"/>
    </row>
    <row r="21" spans="1:10" x14ac:dyDescent="0.2">
      <c r="B21" s="1181" t="s">
        <v>1007</v>
      </c>
      <c r="C21" s="1181" t="s">
        <v>343</v>
      </c>
      <c r="D21" s="1181" t="s">
        <v>308</v>
      </c>
      <c r="E21" s="1182">
        <v>159624524.75</v>
      </c>
      <c r="F21" s="1182">
        <v>296625619.25999999</v>
      </c>
      <c r="G21" s="1182">
        <v>302817043.68000001</v>
      </c>
      <c r="H21" s="1182">
        <v>153433100.33000001</v>
      </c>
      <c r="I21" s="1183" t="s">
        <v>7860</v>
      </c>
      <c r="J21" s="1184"/>
    </row>
    <row r="22" spans="1:10" x14ac:dyDescent="0.2">
      <c r="B22" s="1181" t="s">
        <v>351</v>
      </c>
      <c r="C22" s="1181" t="s">
        <v>307</v>
      </c>
      <c r="D22" s="1181" t="s">
        <v>308</v>
      </c>
      <c r="E22" s="1182">
        <v>11300085.550000001</v>
      </c>
      <c r="F22" s="1182"/>
      <c r="G22" s="1182"/>
      <c r="H22" s="1182">
        <v>11300085.550000001</v>
      </c>
      <c r="I22" s="1183" t="s">
        <v>6633</v>
      </c>
      <c r="J22" s="1184"/>
    </row>
    <row r="23" spans="1:10" x14ac:dyDescent="0.2">
      <c r="A23" s="95" t="s">
        <v>7235</v>
      </c>
      <c r="B23" s="1181" t="s">
        <v>351</v>
      </c>
      <c r="C23" s="1181" t="s">
        <v>343</v>
      </c>
      <c r="D23" s="1181" t="s">
        <v>308</v>
      </c>
      <c r="E23" s="1182">
        <v>11300085.550000001</v>
      </c>
      <c r="F23" s="1182"/>
      <c r="G23" s="1182"/>
      <c r="H23" s="1182">
        <v>11300085.550000001</v>
      </c>
      <c r="I23" s="1183" t="s">
        <v>6633</v>
      </c>
      <c r="J23" s="1184"/>
    </row>
    <row r="24" spans="1:10" x14ac:dyDescent="0.2">
      <c r="B24" s="1181" t="s">
        <v>325</v>
      </c>
      <c r="C24" s="1181" t="s">
        <v>351</v>
      </c>
      <c r="D24" s="1181" t="s">
        <v>308</v>
      </c>
      <c r="E24" s="1182">
        <v>-10581202.550000001</v>
      </c>
      <c r="F24" s="1182"/>
      <c r="G24" s="1182">
        <v>444317</v>
      </c>
      <c r="H24" s="1182">
        <v>-11025519.550000001</v>
      </c>
      <c r="I24" s="1183" t="s">
        <v>6634</v>
      </c>
      <c r="J24" s="1184"/>
    </row>
    <row r="25" spans="1:10" x14ac:dyDescent="0.2">
      <c r="A25" s="95" t="s">
        <v>7916</v>
      </c>
      <c r="B25" s="1181" t="s">
        <v>325</v>
      </c>
      <c r="C25" s="1181" t="s">
        <v>343</v>
      </c>
      <c r="D25" s="1181" t="s">
        <v>308</v>
      </c>
      <c r="E25" s="1182">
        <v>-10581202.550000001</v>
      </c>
      <c r="F25" s="1182"/>
      <c r="G25" s="1182">
        <v>444317</v>
      </c>
      <c r="H25" s="1182">
        <v>-11025519.550000001</v>
      </c>
      <c r="I25" s="1183" t="s">
        <v>355</v>
      </c>
      <c r="J25" s="1184"/>
    </row>
    <row r="26" spans="1:10" x14ac:dyDescent="0.2">
      <c r="B26" s="1181" t="s">
        <v>327</v>
      </c>
      <c r="C26" s="1181" t="s">
        <v>307</v>
      </c>
      <c r="D26" s="1181" t="s">
        <v>308</v>
      </c>
      <c r="E26" s="1182">
        <v>1058372</v>
      </c>
      <c r="F26" s="1182">
        <v>282232.8</v>
      </c>
      <c r="G26" s="1182">
        <v>106935</v>
      </c>
      <c r="H26" s="1182">
        <v>1233669.8</v>
      </c>
      <c r="I26" s="1183" t="s">
        <v>356</v>
      </c>
      <c r="J26" s="1184"/>
    </row>
    <row r="27" spans="1:10" x14ac:dyDescent="0.2">
      <c r="B27" s="1181" t="s">
        <v>327</v>
      </c>
      <c r="C27" s="1181" t="s">
        <v>319</v>
      </c>
      <c r="D27" s="1181" t="s">
        <v>308</v>
      </c>
      <c r="E27" s="1182">
        <v>1118427.18</v>
      </c>
      <c r="F27" s="1182">
        <v>20499</v>
      </c>
      <c r="G27" s="1182">
        <v>46373</v>
      </c>
      <c r="H27" s="1182">
        <v>1092553.18</v>
      </c>
      <c r="I27" s="1183" t="s">
        <v>357</v>
      </c>
      <c r="J27" s="1184"/>
    </row>
    <row r="28" spans="1:10" x14ac:dyDescent="0.2">
      <c r="A28" s="95" t="s">
        <v>9866</v>
      </c>
      <c r="B28" s="1181" t="s">
        <v>327</v>
      </c>
      <c r="C28" s="1181" t="s">
        <v>343</v>
      </c>
      <c r="D28" s="1181" t="s">
        <v>308</v>
      </c>
      <c r="E28" s="1182">
        <v>2176799.1800000002</v>
      </c>
      <c r="F28" s="1182">
        <v>302731.8</v>
      </c>
      <c r="G28" s="1182">
        <v>153308</v>
      </c>
      <c r="H28" s="1182">
        <v>2326222.98</v>
      </c>
      <c r="I28" s="1183" t="s">
        <v>7861</v>
      </c>
      <c r="J28" s="1184"/>
    </row>
    <row r="29" spans="1:10" x14ac:dyDescent="0.2">
      <c r="B29" s="1181" t="s">
        <v>359</v>
      </c>
      <c r="C29" s="1181" t="s">
        <v>327</v>
      </c>
      <c r="D29" s="1181" t="s">
        <v>308</v>
      </c>
      <c r="E29" s="1182">
        <v>-2108634.1800000002</v>
      </c>
      <c r="F29" s="1182">
        <v>153308</v>
      </c>
      <c r="G29" s="1182">
        <v>62109</v>
      </c>
      <c r="H29" s="1182">
        <v>-2017435.18</v>
      </c>
      <c r="I29" s="1183" t="s">
        <v>360</v>
      </c>
      <c r="J29" s="1184"/>
    </row>
    <row r="30" spans="1:10" x14ac:dyDescent="0.2">
      <c r="A30" s="95" t="s">
        <v>9867</v>
      </c>
      <c r="B30" s="1181" t="s">
        <v>359</v>
      </c>
      <c r="C30" s="1181" t="s">
        <v>343</v>
      </c>
      <c r="D30" s="1181" t="s">
        <v>308</v>
      </c>
      <c r="E30" s="1182">
        <v>-2108634.1800000002</v>
      </c>
      <c r="F30" s="1182">
        <v>153308</v>
      </c>
      <c r="G30" s="1182">
        <v>62109</v>
      </c>
      <c r="H30" s="1182">
        <v>-2017435.18</v>
      </c>
      <c r="I30" s="1183" t="s">
        <v>361</v>
      </c>
      <c r="J30" s="1184"/>
    </row>
    <row r="31" spans="1:10" x14ac:dyDescent="0.2">
      <c r="B31" s="1181" t="s">
        <v>362</v>
      </c>
      <c r="C31" s="1181" t="s">
        <v>319</v>
      </c>
      <c r="D31" s="1181" t="s">
        <v>308</v>
      </c>
      <c r="E31" s="1182"/>
      <c r="F31" s="1182">
        <v>302731.8</v>
      </c>
      <c r="G31" s="1182">
        <v>302731.8</v>
      </c>
      <c r="H31" s="1182"/>
      <c r="I31" s="1183" t="s">
        <v>365</v>
      </c>
      <c r="J31" s="1184"/>
    </row>
    <row r="32" spans="1:10" x14ac:dyDescent="0.2">
      <c r="B32" s="1181" t="s">
        <v>362</v>
      </c>
      <c r="C32" s="1181" t="s">
        <v>343</v>
      </c>
      <c r="D32" s="1181" t="s">
        <v>308</v>
      </c>
      <c r="E32" s="1182"/>
      <c r="F32" s="1182">
        <v>302731.8</v>
      </c>
      <c r="G32" s="1182">
        <v>302731.8</v>
      </c>
      <c r="H32" s="1182"/>
      <c r="I32" s="1183" t="s">
        <v>366</v>
      </c>
      <c r="J32" s="1184"/>
    </row>
    <row r="33" spans="1:10" x14ac:dyDescent="0.2">
      <c r="B33" s="1181" t="s">
        <v>367</v>
      </c>
      <c r="C33" s="1181" t="s">
        <v>319</v>
      </c>
      <c r="D33" s="1181" t="s">
        <v>308</v>
      </c>
      <c r="E33" s="1182"/>
      <c r="F33" s="1182">
        <v>14892</v>
      </c>
      <c r="G33" s="1182">
        <v>14892</v>
      </c>
      <c r="H33" s="1182"/>
      <c r="I33" s="1183" t="s">
        <v>368</v>
      </c>
      <c r="J33" s="1184"/>
    </row>
    <row r="34" spans="1:10" x14ac:dyDescent="0.2">
      <c r="B34" s="1181" t="s">
        <v>367</v>
      </c>
      <c r="C34" s="1181" t="s">
        <v>343</v>
      </c>
      <c r="D34" s="1181" t="s">
        <v>308</v>
      </c>
      <c r="E34" s="1182"/>
      <c r="F34" s="1182">
        <v>14892</v>
      </c>
      <c r="G34" s="1182">
        <v>14892</v>
      </c>
      <c r="H34" s="1182"/>
      <c r="I34" s="1183" t="s">
        <v>369</v>
      </c>
      <c r="J34" s="1184"/>
    </row>
    <row r="35" spans="1:10" x14ac:dyDescent="0.2">
      <c r="B35" s="1181" t="s">
        <v>370</v>
      </c>
      <c r="C35" s="1181" t="s">
        <v>307</v>
      </c>
      <c r="D35" s="1181" t="s">
        <v>308</v>
      </c>
      <c r="E35" s="1182">
        <v>14781</v>
      </c>
      <c r="F35" s="1182">
        <v>453779</v>
      </c>
      <c r="G35" s="1182">
        <v>449577</v>
      </c>
      <c r="H35" s="1182">
        <v>18983</v>
      </c>
      <c r="I35" s="1183" t="s">
        <v>371</v>
      </c>
      <c r="J35" s="1184"/>
    </row>
    <row r="36" spans="1:10" x14ac:dyDescent="0.2">
      <c r="A36" s="95">
        <v>51</v>
      </c>
      <c r="B36" s="1181" t="s">
        <v>370</v>
      </c>
      <c r="C36" s="1181" t="s">
        <v>343</v>
      </c>
      <c r="D36" s="1181" t="s">
        <v>308</v>
      </c>
      <c r="E36" s="1182">
        <v>14781</v>
      </c>
      <c r="F36" s="1182">
        <v>453779</v>
      </c>
      <c r="G36" s="1182">
        <v>449577</v>
      </c>
      <c r="H36" s="1182">
        <v>18983</v>
      </c>
      <c r="I36" s="1183" t="s">
        <v>372</v>
      </c>
      <c r="J36" s="1184"/>
    </row>
    <row r="37" spans="1:10" x14ac:dyDescent="0.2">
      <c r="B37" s="1181" t="s">
        <v>373</v>
      </c>
      <c r="C37" s="1181" t="s">
        <v>307</v>
      </c>
      <c r="D37" s="1181" t="s">
        <v>308</v>
      </c>
      <c r="E37" s="1182">
        <v>28800</v>
      </c>
      <c r="F37" s="1182">
        <v>261600</v>
      </c>
      <c r="G37" s="1182">
        <v>265200</v>
      </c>
      <c r="H37" s="1182">
        <v>25200</v>
      </c>
      <c r="I37" s="1183" t="s">
        <v>374</v>
      </c>
      <c r="J37" s="1184"/>
    </row>
    <row r="38" spans="1:10" x14ac:dyDescent="0.2">
      <c r="B38" s="1181" t="s">
        <v>373</v>
      </c>
      <c r="C38" s="1181" t="s">
        <v>319</v>
      </c>
      <c r="D38" s="1181" t="s">
        <v>308</v>
      </c>
      <c r="E38" s="1182">
        <v>120000</v>
      </c>
      <c r="F38" s="1182">
        <v>120000</v>
      </c>
      <c r="G38" s="1182">
        <v>120000</v>
      </c>
      <c r="H38" s="1182">
        <v>120000</v>
      </c>
      <c r="I38" s="1183" t="s">
        <v>684</v>
      </c>
      <c r="J38" s="1184"/>
    </row>
    <row r="39" spans="1:10" x14ac:dyDescent="0.2">
      <c r="A39" s="95">
        <v>51</v>
      </c>
      <c r="B39" s="1181" t="s">
        <v>373</v>
      </c>
      <c r="C39" s="1181" t="s">
        <v>343</v>
      </c>
      <c r="D39" s="1181" t="s">
        <v>308</v>
      </c>
      <c r="E39" s="1182">
        <v>148800</v>
      </c>
      <c r="F39" s="1182">
        <v>381600</v>
      </c>
      <c r="G39" s="1182">
        <v>385200</v>
      </c>
      <c r="H39" s="1182">
        <v>145200</v>
      </c>
      <c r="I39" s="1183" t="s">
        <v>375</v>
      </c>
      <c r="J39" s="1184"/>
    </row>
    <row r="40" spans="1:10" x14ac:dyDescent="0.2">
      <c r="B40" s="1181" t="s">
        <v>376</v>
      </c>
      <c r="C40" s="1181" t="s">
        <v>307</v>
      </c>
      <c r="D40" s="1181" t="s">
        <v>308</v>
      </c>
      <c r="E40" s="1182"/>
      <c r="F40" s="1182">
        <v>426269591.18000001</v>
      </c>
      <c r="G40" s="1182">
        <v>426269591.18000001</v>
      </c>
      <c r="H40" s="1182"/>
      <c r="I40" s="1183" t="s">
        <v>377</v>
      </c>
      <c r="J40" s="1184"/>
    </row>
    <row r="41" spans="1:10" x14ac:dyDescent="0.2">
      <c r="B41" s="1181" t="s">
        <v>376</v>
      </c>
      <c r="C41" s="1181" t="s">
        <v>347</v>
      </c>
      <c r="D41" s="1181" t="s">
        <v>308</v>
      </c>
      <c r="E41" s="1182"/>
      <c r="F41" s="1182">
        <v>23779</v>
      </c>
      <c r="G41" s="1182">
        <v>23779</v>
      </c>
      <c r="H41" s="1182"/>
      <c r="I41" s="1183" t="s">
        <v>1285</v>
      </c>
      <c r="J41" s="1184"/>
    </row>
    <row r="42" spans="1:10" x14ac:dyDescent="0.2">
      <c r="B42" s="1181" t="s">
        <v>376</v>
      </c>
      <c r="C42" s="1181" t="s">
        <v>343</v>
      </c>
      <c r="D42" s="1181" t="s">
        <v>308</v>
      </c>
      <c r="E42" s="1182"/>
      <c r="F42" s="1182">
        <v>426293370.18000001</v>
      </c>
      <c r="G42" s="1182">
        <v>426293370.18000001</v>
      </c>
      <c r="H42" s="1182"/>
      <c r="I42" s="1183" t="s">
        <v>377</v>
      </c>
      <c r="J42" s="1184"/>
    </row>
    <row r="43" spans="1:10" x14ac:dyDescent="0.2">
      <c r="B43" s="1181" t="s">
        <v>378</v>
      </c>
      <c r="C43" s="1181" t="s">
        <v>307</v>
      </c>
      <c r="D43" s="1181" t="s">
        <v>308</v>
      </c>
      <c r="E43" s="1182">
        <v>7129063.9800000004</v>
      </c>
      <c r="F43" s="1182">
        <v>36869538.43</v>
      </c>
      <c r="G43" s="1182">
        <v>39468474.880000003</v>
      </c>
      <c r="H43" s="1182">
        <v>4530127.53</v>
      </c>
      <c r="I43" s="1183" t="s">
        <v>379</v>
      </c>
      <c r="J43" s="1184"/>
    </row>
    <row r="44" spans="1:10" x14ac:dyDescent="0.2">
      <c r="B44" s="1181" t="s">
        <v>378</v>
      </c>
      <c r="C44" s="1181" t="s">
        <v>382</v>
      </c>
      <c r="D44" s="1181" t="s">
        <v>308</v>
      </c>
      <c r="E44" s="1182">
        <v>142633.19</v>
      </c>
      <c r="F44" s="1182">
        <v>5843188.0099999998</v>
      </c>
      <c r="G44" s="1182">
        <v>5728327.0099999998</v>
      </c>
      <c r="H44" s="1182">
        <v>257494.19</v>
      </c>
      <c r="I44" s="1183" t="s">
        <v>383</v>
      </c>
      <c r="J44" s="1184"/>
    </row>
    <row r="45" spans="1:10" x14ac:dyDescent="0.2">
      <c r="B45" s="1181" t="s">
        <v>378</v>
      </c>
      <c r="C45" s="1181" t="s">
        <v>384</v>
      </c>
      <c r="D45" s="1181" t="s">
        <v>308</v>
      </c>
      <c r="E45" s="1182">
        <v>339468.88</v>
      </c>
      <c r="F45" s="1182">
        <v>35350</v>
      </c>
      <c r="G45" s="1182">
        <v>351671</v>
      </c>
      <c r="H45" s="1182">
        <v>23147.88</v>
      </c>
      <c r="I45" s="1183" t="s">
        <v>1286</v>
      </c>
      <c r="J45" s="1184"/>
    </row>
    <row r="46" spans="1:10" x14ac:dyDescent="0.2">
      <c r="B46" s="1181" t="s">
        <v>378</v>
      </c>
      <c r="C46" s="1181" t="s">
        <v>385</v>
      </c>
      <c r="D46" s="1181" t="s">
        <v>308</v>
      </c>
      <c r="E46" s="1182">
        <v>67922.710000000006</v>
      </c>
      <c r="F46" s="1182">
        <v>2599993</v>
      </c>
      <c r="G46" s="1182">
        <v>2484071.5</v>
      </c>
      <c r="H46" s="1182">
        <v>183844.21</v>
      </c>
      <c r="I46" s="1183" t="s">
        <v>1287</v>
      </c>
      <c r="J46" s="1184"/>
    </row>
    <row r="47" spans="1:10" x14ac:dyDescent="0.2">
      <c r="B47" s="1181" t="s">
        <v>378</v>
      </c>
      <c r="C47" s="1181" t="s">
        <v>387</v>
      </c>
      <c r="D47" s="1181" t="s">
        <v>308</v>
      </c>
      <c r="E47" s="1182">
        <v>644642.47</v>
      </c>
      <c r="F47" s="1182">
        <v>1492726.82</v>
      </c>
      <c r="G47" s="1182">
        <v>2025789.09</v>
      </c>
      <c r="H47" s="1182">
        <v>111580.2</v>
      </c>
      <c r="I47" s="1183" t="s">
        <v>388</v>
      </c>
      <c r="J47" s="1184"/>
    </row>
    <row r="48" spans="1:10" x14ac:dyDescent="0.2">
      <c r="B48" s="1181" t="s">
        <v>378</v>
      </c>
      <c r="C48" s="1181" t="s">
        <v>389</v>
      </c>
      <c r="D48" s="1181" t="s">
        <v>308</v>
      </c>
      <c r="E48" s="1182">
        <v>614895.31000000006</v>
      </c>
      <c r="F48" s="1182">
        <v>518626.04</v>
      </c>
      <c r="G48" s="1182">
        <v>1082671.67</v>
      </c>
      <c r="H48" s="1182">
        <v>50849.68</v>
      </c>
      <c r="I48" s="1183" t="s">
        <v>390</v>
      </c>
      <c r="J48" s="1184"/>
    </row>
    <row r="49" spans="1:10" x14ac:dyDescent="0.2">
      <c r="B49" s="1181" t="s">
        <v>378</v>
      </c>
      <c r="C49" s="1181" t="s">
        <v>391</v>
      </c>
      <c r="D49" s="1181" t="s">
        <v>308</v>
      </c>
      <c r="E49" s="1182">
        <v>217061.09</v>
      </c>
      <c r="F49" s="1182">
        <v>162831.38</v>
      </c>
      <c r="G49" s="1182">
        <v>354874.97</v>
      </c>
      <c r="H49" s="1182">
        <v>25017.5</v>
      </c>
      <c r="I49" s="1183" t="s">
        <v>392</v>
      </c>
      <c r="J49" s="1184"/>
    </row>
    <row r="50" spans="1:10" x14ac:dyDescent="0.2">
      <c r="B50" s="1181" t="s">
        <v>378</v>
      </c>
      <c r="C50" s="1181" t="s">
        <v>592</v>
      </c>
      <c r="D50" s="1181" t="s">
        <v>308</v>
      </c>
      <c r="E50" s="1182">
        <v>148066.25</v>
      </c>
      <c r="F50" s="1182">
        <v>98398.68</v>
      </c>
      <c r="G50" s="1182">
        <v>233324.31</v>
      </c>
      <c r="H50" s="1182">
        <v>13140.62</v>
      </c>
      <c r="I50" s="1183" t="s">
        <v>593</v>
      </c>
      <c r="J50" s="1184"/>
    </row>
    <row r="51" spans="1:10" x14ac:dyDescent="0.2">
      <c r="B51" s="1181" t="s">
        <v>378</v>
      </c>
      <c r="C51" s="1181" t="s">
        <v>594</v>
      </c>
      <c r="D51" s="1181" t="s">
        <v>308</v>
      </c>
      <c r="E51" s="1182">
        <v>147012.38</v>
      </c>
      <c r="F51" s="1182">
        <v>111080.86</v>
      </c>
      <c r="G51" s="1182">
        <v>253700.21</v>
      </c>
      <c r="H51" s="1182">
        <v>4393.03</v>
      </c>
      <c r="I51" s="1183" t="s">
        <v>1009</v>
      </c>
      <c r="J51" s="1184"/>
    </row>
    <row r="52" spans="1:10" x14ac:dyDescent="0.2">
      <c r="B52" s="1181" t="s">
        <v>378</v>
      </c>
      <c r="C52" s="1181" t="s">
        <v>398</v>
      </c>
      <c r="D52" s="1181" t="s">
        <v>308</v>
      </c>
      <c r="E52" s="1182">
        <v>589713.01</v>
      </c>
      <c r="F52" s="1182">
        <v>522058.38</v>
      </c>
      <c r="G52" s="1182">
        <v>1062187.6100000001</v>
      </c>
      <c r="H52" s="1182">
        <v>49583.78</v>
      </c>
      <c r="I52" s="1183" t="s">
        <v>596</v>
      </c>
      <c r="J52" s="1184"/>
    </row>
    <row r="53" spans="1:10" x14ac:dyDescent="0.2">
      <c r="B53" s="1181" t="s">
        <v>378</v>
      </c>
      <c r="C53" s="1181" t="s">
        <v>597</v>
      </c>
      <c r="D53" s="1181" t="s">
        <v>308</v>
      </c>
      <c r="E53" s="1182">
        <v>250989.13</v>
      </c>
      <c r="F53" s="1182">
        <v>219407.52</v>
      </c>
      <c r="G53" s="1182">
        <v>450872.73</v>
      </c>
      <c r="H53" s="1182">
        <v>19523.919999999998</v>
      </c>
      <c r="I53" s="1183" t="s">
        <v>598</v>
      </c>
      <c r="J53" s="1184"/>
    </row>
    <row r="54" spans="1:10" x14ac:dyDescent="0.2">
      <c r="B54" s="1181" t="s">
        <v>378</v>
      </c>
      <c r="C54" s="1181" t="s">
        <v>599</v>
      </c>
      <c r="D54" s="1181" t="s">
        <v>308</v>
      </c>
      <c r="E54" s="1182">
        <v>122732.02</v>
      </c>
      <c r="F54" s="1182">
        <v>56482.52</v>
      </c>
      <c r="G54" s="1182">
        <v>172585.96</v>
      </c>
      <c r="H54" s="1182">
        <v>6628.58</v>
      </c>
      <c r="I54" s="1183" t="s">
        <v>7862</v>
      </c>
      <c r="J54" s="1184"/>
    </row>
    <row r="55" spans="1:10" x14ac:dyDescent="0.2">
      <c r="B55" s="1181" t="s">
        <v>378</v>
      </c>
      <c r="C55" s="1181" t="s">
        <v>9188</v>
      </c>
      <c r="D55" s="1181" t="s">
        <v>308</v>
      </c>
      <c r="E55" s="1182">
        <v>8924.18</v>
      </c>
      <c r="F55" s="1182">
        <v>30795.74</v>
      </c>
      <c r="G55" s="1182">
        <v>32156.1</v>
      </c>
      <c r="H55" s="1182">
        <v>7563.82</v>
      </c>
      <c r="I55" s="1183" t="s">
        <v>9189</v>
      </c>
      <c r="J55" s="1184"/>
    </row>
    <row r="56" spans="1:10" x14ac:dyDescent="0.2">
      <c r="B56" s="1181" t="s">
        <v>378</v>
      </c>
      <c r="C56" s="1181" t="s">
        <v>9852</v>
      </c>
      <c r="D56" s="1181" t="s">
        <v>308</v>
      </c>
      <c r="E56" s="1182"/>
      <c r="F56" s="1182">
        <v>47690</v>
      </c>
      <c r="G56" s="1182">
        <v>41728.01</v>
      </c>
      <c r="H56" s="1182">
        <v>5961.99</v>
      </c>
      <c r="I56" s="1183" t="s">
        <v>9853</v>
      </c>
      <c r="J56" s="1184"/>
    </row>
    <row r="57" spans="1:10" x14ac:dyDescent="0.2">
      <c r="B57" s="1181" t="s">
        <v>378</v>
      </c>
      <c r="C57" s="1181" t="s">
        <v>399</v>
      </c>
      <c r="D57" s="1181" t="s">
        <v>308</v>
      </c>
      <c r="E57" s="1182">
        <v>110266.84</v>
      </c>
      <c r="F57" s="1182">
        <v>60489.22</v>
      </c>
      <c r="G57" s="1182">
        <v>162047.20000000001</v>
      </c>
      <c r="H57" s="1182">
        <v>8708.86</v>
      </c>
      <c r="I57" s="1183" t="s">
        <v>7863</v>
      </c>
      <c r="J57" s="1184"/>
    </row>
    <row r="58" spans="1:10" x14ac:dyDescent="0.2">
      <c r="B58" s="1181" t="s">
        <v>378</v>
      </c>
      <c r="C58" s="1181" t="s">
        <v>1010</v>
      </c>
      <c r="D58" s="1181" t="s">
        <v>308</v>
      </c>
      <c r="E58" s="1182"/>
      <c r="F58" s="1182">
        <v>15716</v>
      </c>
      <c r="G58" s="1182">
        <v>1121.2</v>
      </c>
      <c r="H58" s="1182">
        <v>14594.8</v>
      </c>
      <c r="I58" s="1183" t="s">
        <v>9854</v>
      </c>
      <c r="J58" s="1184"/>
    </row>
    <row r="59" spans="1:10" x14ac:dyDescent="0.2">
      <c r="B59" s="1181" t="s">
        <v>378</v>
      </c>
      <c r="C59" s="1181" t="s">
        <v>4668</v>
      </c>
      <c r="D59" s="1181" t="s">
        <v>308</v>
      </c>
      <c r="E59" s="1182"/>
      <c r="F59" s="1182">
        <v>4700</v>
      </c>
      <c r="G59" s="1182">
        <v>388.5</v>
      </c>
      <c r="H59" s="1182">
        <v>4311.5</v>
      </c>
      <c r="I59" s="1183" t="s">
        <v>9855</v>
      </c>
      <c r="J59" s="1184"/>
    </row>
    <row r="60" spans="1:10" x14ac:dyDescent="0.2">
      <c r="B60" s="1181" t="s">
        <v>378</v>
      </c>
      <c r="C60" s="1181" t="s">
        <v>797</v>
      </c>
      <c r="D60" s="1181" t="s">
        <v>308</v>
      </c>
      <c r="E60" s="1182">
        <v>4300015.46</v>
      </c>
      <c r="F60" s="1182">
        <v>14886924.720000001</v>
      </c>
      <c r="G60" s="1182">
        <v>16660265.619999999</v>
      </c>
      <c r="H60" s="1182">
        <v>2526674.56</v>
      </c>
      <c r="I60" s="1183" t="s">
        <v>5363</v>
      </c>
      <c r="J60" s="1184"/>
    </row>
    <row r="61" spans="1:10" x14ac:dyDescent="0.2">
      <c r="B61" s="1181" t="s">
        <v>378</v>
      </c>
      <c r="C61" s="1181" t="s">
        <v>822</v>
      </c>
      <c r="D61" s="1181" t="s">
        <v>308</v>
      </c>
      <c r="E61" s="1182"/>
      <c r="F61" s="1182">
        <v>95347064.400000006</v>
      </c>
      <c r="G61" s="1182">
        <v>80001400</v>
      </c>
      <c r="H61" s="1182">
        <v>15345664.4</v>
      </c>
      <c r="I61" s="1183" t="s">
        <v>9856</v>
      </c>
      <c r="J61" s="1184"/>
    </row>
    <row r="62" spans="1:10" x14ac:dyDescent="0.2">
      <c r="A62" s="95">
        <v>51</v>
      </c>
      <c r="B62" s="1181" t="s">
        <v>378</v>
      </c>
      <c r="C62" s="1181" t="s">
        <v>343</v>
      </c>
      <c r="D62" s="1181" t="s">
        <v>308</v>
      </c>
      <c r="E62" s="1182">
        <v>14833406.9</v>
      </c>
      <c r="F62" s="1182">
        <v>158923061.72</v>
      </c>
      <c r="G62" s="1182">
        <v>150567657.56999999</v>
      </c>
      <c r="H62" s="1182">
        <v>23188811.050000001</v>
      </c>
      <c r="I62" s="1183" t="s">
        <v>7864</v>
      </c>
      <c r="J62" s="1184"/>
    </row>
    <row r="63" spans="1:10" x14ac:dyDescent="0.2">
      <c r="B63" s="1181" t="s">
        <v>1012</v>
      </c>
      <c r="C63" s="1181" t="s">
        <v>343</v>
      </c>
      <c r="D63" s="1181" t="s">
        <v>308</v>
      </c>
      <c r="E63" s="1182">
        <v>15784035.9</v>
      </c>
      <c r="F63" s="1182">
        <v>586825474.5</v>
      </c>
      <c r="G63" s="1182">
        <v>578673162.54999995</v>
      </c>
      <c r="H63" s="1182">
        <v>23936347.850000001</v>
      </c>
      <c r="I63" s="1183" t="s">
        <v>7865</v>
      </c>
      <c r="J63" s="1184"/>
    </row>
    <row r="64" spans="1:10" x14ac:dyDescent="0.2">
      <c r="A64" s="95">
        <v>34</v>
      </c>
      <c r="B64" s="1181" t="s">
        <v>394</v>
      </c>
      <c r="C64" s="1181" t="s">
        <v>385</v>
      </c>
      <c r="D64" s="1181" t="s">
        <v>308</v>
      </c>
      <c r="E64" s="1182">
        <v>94728</v>
      </c>
      <c r="F64" s="1182">
        <v>605566</v>
      </c>
      <c r="G64" s="1182">
        <v>612692</v>
      </c>
      <c r="H64" s="1182">
        <v>87602</v>
      </c>
      <c r="I64" s="1183" t="s">
        <v>689</v>
      </c>
      <c r="J64" s="1184"/>
    </row>
    <row r="65" spans="2:10" x14ac:dyDescent="0.2">
      <c r="B65" s="1185" t="s">
        <v>394</v>
      </c>
      <c r="C65" s="1185" t="s">
        <v>347</v>
      </c>
      <c r="D65" s="1185" t="s">
        <v>316</v>
      </c>
      <c r="E65" s="1180"/>
      <c r="F65" s="1186">
        <v>2727348</v>
      </c>
      <c r="G65" s="1186">
        <v>2727218</v>
      </c>
      <c r="H65" s="1186">
        <v>130</v>
      </c>
      <c r="I65" s="1187" t="s">
        <v>1014</v>
      </c>
      <c r="J65" s="1180"/>
    </row>
    <row r="66" spans="2:10" x14ac:dyDescent="0.2">
      <c r="B66" s="1185" t="s">
        <v>394</v>
      </c>
      <c r="C66" s="1185" t="s">
        <v>347</v>
      </c>
      <c r="D66" s="1185" t="s">
        <v>317</v>
      </c>
      <c r="E66" s="1180"/>
      <c r="F66" s="1186">
        <v>1051146</v>
      </c>
      <c r="G66" s="1186">
        <v>1051146</v>
      </c>
      <c r="H66" s="1180"/>
      <c r="I66" s="1187" t="s">
        <v>1015</v>
      </c>
    </row>
    <row r="67" spans="2:10" x14ac:dyDescent="0.2">
      <c r="B67" s="1185" t="s">
        <v>394</v>
      </c>
      <c r="C67" s="1185" t="s">
        <v>347</v>
      </c>
      <c r="D67" s="1185" t="s">
        <v>1016</v>
      </c>
      <c r="E67" s="1180"/>
      <c r="F67" s="1186">
        <v>1050685</v>
      </c>
      <c r="G67" s="1186">
        <v>1050565</v>
      </c>
      <c r="H67" s="1186">
        <v>120</v>
      </c>
      <c r="I67" s="1187" t="s">
        <v>1017</v>
      </c>
    </row>
    <row r="68" spans="2:10" x14ac:dyDescent="0.2">
      <c r="B68" s="1185" t="s">
        <v>394</v>
      </c>
      <c r="C68" s="1185" t="s">
        <v>347</v>
      </c>
      <c r="D68" s="1185" t="s">
        <v>1018</v>
      </c>
      <c r="E68" s="1180"/>
      <c r="F68" s="1186">
        <v>41643</v>
      </c>
      <c r="G68" s="1186">
        <v>41643</v>
      </c>
      <c r="H68" s="1180"/>
      <c r="I68" s="1187" t="s">
        <v>1019</v>
      </c>
    </row>
    <row r="69" spans="2:10" x14ac:dyDescent="0.2">
      <c r="B69" s="1185" t="s">
        <v>394</v>
      </c>
      <c r="C69" s="1185" t="s">
        <v>347</v>
      </c>
      <c r="D69" s="1185" t="s">
        <v>382</v>
      </c>
      <c r="E69" s="1180"/>
      <c r="F69" s="1186">
        <v>366251</v>
      </c>
      <c r="G69" s="1186">
        <v>366251</v>
      </c>
      <c r="H69" s="1180"/>
      <c r="I69" s="1187" t="s">
        <v>1020</v>
      </c>
    </row>
    <row r="70" spans="2:10" x14ac:dyDescent="0.2">
      <c r="B70" s="1185" t="s">
        <v>394</v>
      </c>
      <c r="C70" s="1185" t="s">
        <v>347</v>
      </c>
      <c r="D70" s="1185" t="s">
        <v>1021</v>
      </c>
      <c r="E70" s="1180"/>
      <c r="F70" s="1186">
        <v>70844</v>
      </c>
      <c r="G70" s="1186">
        <v>70844</v>
      </c>
      <c r="H70" s="1180"/>
      <c r="I70" s="1187" t="s">
        <v>1022</v>
      </c>
    </row>
    <row r="71" spans="2:10" x14ac:dyDescent="0.2">
      <c r="B71" s="1185" t="s">
        <v>394</v>
      </c>
      <c r="C71" s="1185" t="s">
        <v>347</v>
      </c>
      <c r="D71" s="1185" t="s">
        <v>306</v>
      </c>
      <c r="E71" s="1180"/>
      <c r="F71" s="1186">
        <v>131717</v>
      </c>
      <c r="G71" s="1186">
        <v>131717</v>
      </c>
      <c r="H71" s="1180"/>
      <c r="I71" s="1187" t="s">
        <v>1023</v>
      </c>
    </row>
    <row r="72" spans="2:10" x14ac:dyDescent="0.2">
      <c r="B72" s="1185" t="s">
        <v>394</v>
      </c>
      <c r="C72" s="1185" t="s">
        <v>347</v>
      </c>
      <c r="D72" s="1185" t="s">
        <v>1024</v>
      </c>
      <c r="E72" s="1180"/>
      <c r="F72" s="1186">
        <v>109673</v>
      </c>
      <c r="G72" s="1186">
        <v>109673</v>
      </c>
      <c r="H72" s="1180"/>
      <c r="I72" s="1187" t="s">
        <v>1025</v>
      </c>
    </row>
    <row r="73" spans="2:10" x14ac:dyDescent="0.2">
      <c r="B73" s="1185" t="s">
        <v>394</v>
      </c>
      <c r="C73" s="1185" t="s">
        <v>347</v>
      </c>
      <c r="D73" s="1185" t="s">
        <v>617</v>
      </c>
      <c r="E73" s="1180"/>
      <c r="F73" s="1186">
        <v>162410</v>
      </c>
      <c r="G73" s="1186">
        <v>162410</v>
      </c>
      <c r="H73" s="1180"/>
      <c r="I73" s="1187" t="s">
        <v>1026</v>
      </c>
    </row>
    <row r="74" spans="2:10" x14ac:dyDescent="0.2">
      <c r="B74" s="1185" t="s">
        <v>394</v>
      </c>
      <c r="C74" s="1185" t="s">
        <v>347</v>
      </c>
      <c r="D74" s="1185" t="s">
        <v>1027</v>
      </c>
      <c r="E74" s="1180"/>
      <c r="F74" s="1186">
        <v>19665</v>
      </c>
      <c r="G74" s="1186">
        <v>19665</v>
      </c>
      <c r="H74" s="1180"/>
      <c r="I74" s="1187" t="s">
        <v>1028</v>
      </c>
    </row>
    <row r="75" spans="2:10" x14ac:dyDescent="0.2">
      <c r="B75" s="1185" t="s">
        <v>394</v>
      </c>
      <c r="C75" s="1185" t="s">
        <v>347</v>
      </c>
      <c r="D75" s="1185" t="s">
        <v>1029</v>
      </c>
      <c r="E75" s="1180"/>
      <c r="F75" s="1186">
        <v>15353</v>
      </c>
      <c r="G75" s="1186">
        <v>15353</v>
      </c>
      <c r="H75" s="1180"/>
      <c r="I75" s="1187" t="s">
        <v>1030</v>
      </c>
    </row>
    <row r="76" spans="2:10" x14ac:dyDescent="0.2">
      <c r="B76" s="1185" t="s">
        <v>394</v>
      </c>
      <c r="C76" s="1185" t="s">
        <v>347</v>
      </c>
      <c r="D76" s="1185" t="s">
        <v>385</v>
      </c>
      <c r="E76" s="1180"/>
      <c r="F76" s="1186">
        <v>157323</v>
      </c>
      <c r="G76" s="1186">
        <v>157323</v>
      </c>
      <c r="H76" s="1180"/>
      <c r="I76" s="1187" t="s">
        <v>1031</v>
      </c>
    </row>
    <row r="77" spans="2:10" x14ac:dyDescent="0.2">
      <c r="B77" s="1185" t="s">
        <v>394</v>
      </c>
      <c r="C77" s="1185" t="s">
        <v>347</v>
      </c>
      <c r="D77" s="1185" t="s">
        <v>1032</v>
      </c>
      <c r="E77" s="1186">
        <v>1304</v>
      </c>
      <c r="F77" s="1186">
        <v>46486</v>
      </c>
      <c r="G77" s="1186">
        <v>46572</v>
      </c>
      <c r="H77" s="1186">
        <v>1218</v>
      </c>
      <c r="I77" s="1187" t="s">
        <v>1033</v>
      </c>
    </row>
    <row r="78" spans="2:10" x14ac:dyDescent="0.2">
      <c r="B78" s="1185" t="s">
        <v>394</v>
      </c>
      <c r="C78" s="1185" t="s">
        <v>347</v>
      </c>
      <c r="D78" s="1185" t="s">
        <v>387</v>
      </c>
      <c r="E78" s="1180"/>
      <c r="F78" s="1186">
        <v>254689</v>
      </c>
      <c r="G78" s="1186">
        <v>254689</v>
      </c>
      <c r="H78" s="1180"/>
      <c r="I78" s="1187" t="s">
        <v>1034</v>
      </c>
    </row>
    <row r="79" spans="2:10" x14ac:dyDescent="0.2">
      <c r="B79" s="1185" t="s">
        <v>394</v>
      </c>
      <c r="C79" s="1185" t="s">
        <v>347</v>
      </c>
      <c r="D79" s="1185" t="s">
        <v>389</v>
      </c>
      <c r="E79" s="1180"/>
      <c r="F79" s="1186">
        <v>124173</v>
      </c>
      <c r="G79" s="1186">
        <v>124173</v>
      </c>
      <c r="H79" s="1180"/>
      <c r="I79" s="1187" t="s">
        <v>1035</v>
      </c>
    </row>
    <row r="80" spans="2:10" x14ac:dyDescent="0.2">
      <c r="B80" s="1185" t="s">
        <v>394</v>
      </c>
      <c r="C80" s="1185" t="s">
        <v>347</v>
      </c>
      <c r="D80" s="1185" t="s">
        <v>399</v>
      </c>
      <c r="E80" s="1186">
        <v>6102</v>
      </c>
      <c r="F80" s="1186">
        <v>410640</v>
      </c>
      <c r="G80" s="1186">
        <v>416742</v>
      </c>
      <c r="H80" s="1180"/>
      <c r="I80" s="1187" t="s">
        <v>1036</v>
      </c>
    </row>
    <row r="81" spans="1:10" x14ac:dyDescent="0.2">
      <c r="B81" s="1185" t="s">
        <v>394</v>
      </c>
      <c r="C81" s="1185" t="s">
        <v>347</v>
      </c>
      <c r="D81" s="1185" t="s">
        <v>1010</v>
      </c>
      <c r="E81" s="1180"/>
      <c r="F81" s="1186">
        <v>234571</v>
      </c>
      <c r="G81" s="1186">
        <v>234571</v>
      </c>
      <c r="H81" s="1180"/>
      <c r="I81" s="1187" t="s">
        <v>1037</v>
      </c>
    </row>
    <row r="82" spans="1:10" x14ac:dyDescent="0.2">
      <c r="B82" s="1185" t="s">
        <v>394</v>
      </c>
      <c r="C82" s="1185" t="s">
        <v>347</v>
      </c>
      <c r="D82" s="1185" t="s">
        <v>797</v>
      </c>
      <c r="E82" s="1180"/>
      <c r="F82" s="1186">
        <v>360397</v>
      </c>
      <c r="G82" s="1186">
        <v>360397</v>
      </c>
      <c r="H82" s="1180"/>
      <c r="I82" s="1187" t="s">
        <v>1038</v>
      </c>
      <c r="J82" s="1180"/>
    </row>
    <row r="83" spans="1:10" x14ac:dyDescent="0.2">
      <c r="B83" s="1185" t="s">
        <v>394</v>
      </c>
      <c r="C83" s="1185" t="s">
        <v>347</v>
      </c>
      <c r="D83" s="1185" t="s">
        <v>602</v>
      </c>
      <c r="E83" s="1180"/>
      <c r="F83" s="1186">
        <v>135008</v>
      </c>
      <c r="G83" s="1186">
        <v>135008</v>
      </c>
      <c r="H83" s="1180"/>
      <c r="I83" s="1187" t="s">
        <v>1039</v>
      </c>
      <c r="J83" s="1180"/>
    </row>
    <row r="84" spans="1:10" x14ac:dyDescent="0.2">
      <c r="A84" s="95">
        <v>35</v>
      </c>
      <c r="B84" s="1181" t="s">
        <v>394</v>
      </c>
      <c r="C84" s="1181" t="s">
        <v>347</v>
      </c>
      <c r="D84" s="1181" t="s">
        <v>308</v>
      </c>
      <c r="E84" s="1182">
        <v>7406</v>
      </c>
      <c r="F84" s="1182">
        <v>7470022</v>
      </c>
      <c r="G84" s="1182">
        <v>7475960</v>
      </c>
      <c r="H84" s="1182">
        <v>1468</v>
      </c>
      <c r="I84" s="1183" t="s">
        <v>395</v>
      </c>
      <c r="J84" s="1184"/>
    </row>
    <row r="85" spans="1:10" x14ac:dyDescent="0.2">
      <c r="B85" s="1185" t="s">
        <v>394</v>
      </c>
      <c r="C85" s="1185" t="s">
        <v>336</v>
      </c>
      <c r="D85" s="1185" t="s">
        <v>883</v>
      </c>
      <c r="E85" s="1186">
        <v>166592</v>
      </c>
      <c r="F85" s="1186">
        <v>2612469</v>
      </c>
      <c r="G85" s="1186">
        <v>2678151</v>
      </c>
      <c r="H85" s="1186">
        <v>100910</v>
      </c>
      <c r="I85" s="1187" t="s">
        <v>1041</v>
      </c>
      <c r="J85" s="1180"/>
    </row>
    <row r="86" spans="1:10" x14ac:dyDescent="0.2">
      <c r="B86" s="1185" t="s">
        <v>394</v>
      </c>
      <c r="C86" s="1185" t="s">
        <v>336</v>
      </c>
      <c r="D86" s="1185" t="s">
        <v>1043</v>
      </c>
      <c r="E86" s="1180"/>
      <c r="F86" s="1186">
        <v>195</v>
      </c>
      <c r="G86" s="1186">
        <v>195</v>
      </c>
      <c r="H86" s="1180"/>
      <c r="I86" s="1187" t="s">
        <v>1044</v>
      </c>
      <c r="J86" s="1180"/>
    </row>
    <row r="87" spans="1:10" x14ac:dyDescent="0.2">
      <c r="B87" s="1185" t="s">
        <v>394</v>
      </c>
      <c r="C87" s="1185" t="s">
        <v>336</v>
      </c>
      <c r="D87" s="1185" t="s">
        <v>7255</v>
      </c>
      <c r="E87" s="1180"/>
      <c r="F87" s="1186">
        <v>33518</v>
      </c>
      <c r="G87" s="1186">
        <v>33518</v>
      </c>
      <c r="H87" s="1180"/>
      <c r="I87" s="1187" t="s">
        <v>7256</v>
      </c>
      <c r="J87" s="1180"/>
    </row>
    <row r="88" spans="1:10" x14ac:dyDescent="0.2">
      <c r="B88" s="1185" t="s">
        <v>394</v>
      </c>
      <c r="C88" s="1185" t="s">
        <v>336</v>
      </c>
      <c r="D88" s="1185" t="s">
        <v>953</v>
      </c>
      <c r="E88" s="1180"/>
      <c r="F88" s="1186">
        <v>696</v>
      </c>
      <c r="G88" s="1186">
        <v>696</v>
      </c>
      <c r="H88" s="1180"/>
      <c r="I88" s="1187" t="s">
        <v>7866</v>
      </c>
      <c r="J88" s="1180"/>
    </row>
    <row r="89" spans="1:10" x14ac:dyDescent="0.2">
      <c r="B89" s="1185" t="s">
        <v>394</v>
      </c>
      <c r="C89" s="1185" t="s">
        <v>336</v>
      </c>
      <c r="D89" s="1185" t="s">
        <v>955</v>
      </c>
      <c r="E89" s="1180"/>
      <c r="F89" s="1186">
        <v>2985</v>
      </c>
      <c r="G89" s="1186">
        <v>2985</v>
      </c>
      <c r="H89" s="1180"/>
      <c r="I89" s="1187" t="s">
        <v>7867</v>
      </c>
      <c r="J89" s="1180"/>
    </row>
    <row r="90" spans="1:10" x14ac:dyDescent="0.2">
      <c r="B90" s="1185" t="s">
        <v>394</v>
      </c>
      <c r="C90" s="1185" t="s">
        <v>336</v>
      </c>
      <c r="D90" s="1185" t="s">
        <v>1052</v>
      </c>
      <c r="E90" s="1180"/>
      <c r="F90" s="1186">
        <v>3960</v>
      </c>
      <c r="G90" s="1186">
        <v>3960</v>
      </c>
      <c r="H90" s="1180"/>
      <c r="I90" s="1187" t="s">
        <v>1053</v>
      </c>
      <c r="J90" s="1180"/>
    </row>
    <row r="91" spans="1:10" x14ac:dyDescent="0.2">
      <c r="A91" s="95">
        <v>35</v>
      </c>
      <c r="B91" s="1181" t="s">
        <v>394</v>
      </c>
      <c r="C91" s="1181" t="s">
        <v>336</v>
      </c>
      <c r="D91" s="1181" t="s">
        <v>308</v>
      </c>
      <c r="E91" s="1182">
        <v>166592</v>
      </c>
      <c r="F91" s="1182">
        <v>2653823</v>
      </c>
      <c r="G91" s="1182">
        <v>2719505</v>
      </c>
      <c r="H91" s="1182">
        <v>100910</v>
      </c>
      <c r="I91" s="1183" t="s">
        <v>695</v>
      </c>
      <c r="J91" s="1184"/>
    </row>
    <row r="92" spans="1:10" x14ac:dyDescent="0.2">
      <c r="B92" s="1185" t="s">
        <v>394</v>
      </c>
      <c r="C92" s="1185" t="s">
        <v>959</v>
      </c>
      <c r="D92" s="1185" t="s">
        <v>859</v>
      </c>
      <c r="E92" s="1186">
        <v>8000</v>
      </c>
      <c r="F92" s="1186">
        <v>21038542.010000002</v>
      </c>
      <c r="G92" s="1186">
        <v>21034402.010000002</v>
      </c>
      <c r="H92" s="1186">
        <v>12140</v>
      </c>
      <c r="I92" s="1187" t="s">
        <v>1046</v>
      </c>
      <c r="J92" s="1180"/>
    </row>
    <row r="93" spans="1:10" x14ac:dyDescent="0.2">
      <c r="A93" s="95">
        <v>34</v>
      </c>
      <c r="B93" s="1181" t="s">
        <v>394</v>
      </c>
      <c r="C93" s="1181" t="s">
        <v>959</v>
      </c>
      <c r="D93" s="1181" t="s">
        <v>308</v>
      </c>
      <c r="E93" s="1182">
        <v>8000</v>
      </c>
      <c r="F93" s="1182">
        <v>21038542.010000002</v>
      </c>
      <c r="G93" s="1182">
        <v>21034402.010000002</v>
      </c>
      <c r="H93" s="1182">
        <v>12140</v>
      </c>
      <c r="I93" s="1183" t="s">
        <v>696</v>
      </c>
      <c r="J93" s="1184"/>
    </row>
    <row r="94" spans="1:10" x14ac:dyDescent="0.2">
      <c r="B94" s="1185" t="s">
        <v>394</v>
      </c>
      <c r="C94" s="1185" t="s">
        <v>698</v>
      </c>
      <c r="D94" s="1185" t="s">
        <v>859</v>
      </c>
      <c r="E94" s="1180"/>
      <c r="F94" s="1186">
        <v>36400</v>
      </c>
      <c r="G94" s="1186">
        <v>36400</v>
      </c>
      <c r="H94" s="1180"/>
      <c r="I94" s="1187" t="s">
        <v>1046</v>
      </c>
      <c r="J94" s="1180"/>
    </row>
    <row r="95" spans="1:10" x14ac:dyDescent="0.2">
      <c r="B95" s="1181" t="s">
        <v>394</v>
      </c>
      <c r="C95" s="1181" t="s">
        <v>698</v>
      </c>
      <c r="D95" s="1181" t="s">
        <v>308</v>
      </c>
      <c r="E95" s="1182"/>
      <c r="F95" s="1182">
        <v>36400</v>
      </c>
      <c r="G95" s="1182">
        <v>36400</v>
      </c>
      <c r="H95" s="1182"/>
      <c r="I95" s="1183" t="s">
        <v>699</v>
      </c>
      <c r="J95" s="1184"/>
    </row>
    <row r="96" spans="1:10" x14ac:dyDescent="0.2">
      <c r="B96" s="1185" t="s">
        <v>394</v>
      </c>
      <c r="C96" s="1185" t="s">
        <v>337</v>
      </c>
      <c r="D96" s="1185" t="s">
        <v>316</v>
      </c>
      <c r="E96" s="1180"/>
      <c r="F96" s="1186">
        <v>1400</v>
      </c>
      <c r="G96" s="1186">
        <v>1400</v>
      </c>
      <c r="H96" s="1180"/>
      <c r="I96" s="1187" t="s">
        <v>1014</v>
      </c>
      <c r="J96" s="1180"/>
    </row>
    <row r="97" spans="2:10" x14ac:dyDescent="0.2">
      <c r="B97" s="1181" t="s">
        <v>394</v>
      </c>
      <c r="C97" s="1181" t="s">
        <v>337</v>
      </c>
      <c r="D97" s="1181" t="s">
        <v>308</v>
      </c>
      <c r="E97" s="1182"/>
      <c r="F97" s="1182">
        <v>1400</v>
      </c>
      <c r="G97" s="1182">
        <v>1400</v>
      </c>
      <c r="H97" s="1182"/>
      <c r="I97" s="1183" t="s">
        <v>701</v>
      </c>
      <c r="J97" s="1184"/>
    </row>
    <row r="98" spans="2:10" x14ac:dyDescent="0.2">
      <c r="B98" s="1185" t="s">
        <v>394</v>
      </c>
      <c r="C98" s="1185" t="s">
        <v>840</v>
      </c>
      <c r="D98" s="1185" t="s">
        <v>883</v>
      </c>
      <c r="E98" s="1180"/>
      <c r="F98" s="1186">
        <v>250</v>
      </c>
      <c r="G98" s="1186">
        <v>250</v>
      </c>
      <c r="H98" s="1180"/>
      <c r="I98" s="1187" t="s">
        <v>1041</v>
      </c>
      <c r="J98" s="1180"/>
    </row>
    <row r="99" spans="2:10" x14ac:dyDescent="0.2">
      <c r="B99" s="1185" t="s">
        <v>394</v>
      </c>
      <c r="C99" s="1185" t="s">
        <v>840</v>
      </c>
      <c r="D99" s="1185" t="s">
        <v>859</v>
      </c>
      <c r="E99" s="1180"/>
      <c r="F99" s="1186">
        <v>129050</v>
      </c>
      <c r="G99" s="1186">
        <v>129050</v>
      </c>
      <c r="H99" s="1180"/>
      <c r="I99" s="1187" t="s">
        <v>1046</v>
      </c>
      <c r="J99" s="1180"/>
    </row>
    <row r="100" spans="2:10" x14ac:dyDescent="0.2">
      <c r="B100" s="1185" t="s">
        <v>394</v>
      </c>
      <c r="C100" s="1185" t="s">
        <v>840</v>
      </c>
      <c r="D100" s="1185" t="s">
        <v>1052</v>
      </c>
      <c r="E100" s="1186">
        <v>450</v>
      </c>
      <c r="F100" s="1186">
        <v>2521122</v>
      </c>
      <c r="G100" s="1186">
        <v>2521572</v>
      </c>
      <c r="H100" s="1180"/>
      <c r="I100" s="1187" t="s">
        <v>1053</v>
      </c>
      <c r="J100" s="1180"/>
    </row>
    <row r="101" spans="2:10" x14ac:dyDescent="0.2">
      <c r="B101" s="1181" t="s">
        <v>394</v>
      </c>
      <c r="C101" s="1181" t="s">
        <v>840</v>
      </c>
      <c r="D101" s="1181" t="s">
        <v>308</v>
      </c>
      <c r="E101" s="1182">
        <v>450</v>
      </c>
      <c r="F101" s="1182">
        <v>2650422</v>
      </c>
      <c r="G101" s="1182">
        <v>2650872</v>
      </c>
      <c r="H101" s="1182"/>
      <c r="I101" s="1183" t="s">
        <v>702</v>
      </c>
      <c r="J101" s="1184"/>
    </row>
    <row r="102" spans="2:10" x14ac:dyDescent="0.2">
      <c r="B102" s="1185" t="s">
        <v>394</v>
      </c>
      <c r="C102" s="1185" t="s">
        <v>893</v>
      </c>
      <c r="D102" s="1185" t="s">
        <v>316</v>
      </c>
      <c r="E102" s="1180"/>
      <c r="F102" s="1186">
        <v>3000</v>
      </c>
      <c r="G102" s="1186">
        <v>3000</v>
      </c>
      <c r="H102" s="1180"/>
      <c r="I102" s="1187" t="s">
        <v>1014</v>
      </c>
      <c r="J102" s="1180"/>
    </row>
    <row r="103" spans="2:10" x14ac:dyDescent="0.2">
      <c r="B103" s="1185" t="s">
        <v>394</v>
      </c>
      <c r="C103" s="1185" t="s">
        <v>893</v>
      </c>
      <c r="D103" s="1185" t="s">
        <v>1016</v>
      </c>
      <c r="E103" s="1180"/>
      <c r="F103" s="1186">
        <v>3825</v>
      </c>
      <c r="G103" s="1186">
        <v>3825</v>
      </c>
      <c r="H103" s="1180"/>
      <c r="I103" s="1187" t="s">
        <v>1017</v>
      </c>
      <c r="J103" s="1180"/>
    </row>
    <row r="104" spans="2:10" x14ac:dyDescent="0.2">
      <c r="B104" s="1185" t="s">
        <v>394</v>
      </c>
      <c r="C104" s="1185" t="s">
        <v>893</v>
      </c>
      <c r="D104" s="1185" t="s">
        <v>306</v>
      </c>
      <c r="E104" s="1180"/>
      <c r="F104" s="1186">
        <v>50</v>
      </c>
      <c r="G104" s="1186">
        <v>50</v>
      </c>
      <c r="H104" s="1180"/>
      <c r="I104" s="1187" t="s">
        <v>1023</v>
      </c>
      <c r="J104" s="1180"/>
    </row>
    <row r="105" spans="2:10" x14ac:dyDescent="0.2">
      <c r="B105" s="1185" t="s">
        <v>394</v>
      </c>
      <c r="C105" s="1185" t="s">
        <v>893</v>
      </c>
      <c r="D105" s="1185" t="s">
        <v>387</v>
      </c>
      <c r="E105" s="1180"/>
      <c r="F105" s="1186">
        <v>2825</v>
      </c>
      <c r="G105" s="1186">
        <v>2825</v>
      </c>
      <c r="H105" s="1180"/>
      <c r="I105" s="1187" t="s">
        <v>1034</v>
      </c>
      <c r="J105" s="1180"/>
    </row>
    <row r="106" spans="2:10" x14ac:dyDescent="0.2">
      <c r="B106" s="1185" t="s">
        <v>394</v>
      </c>
      <c r="C106" s="1185" t="s">
        <v>893</v>
      </c>
      <c r="D106" s="1185" t="s">
        <v>389</v>
      </c>
      <c r="E106" s="1180"/>
      <c r="F106" s="1186">
        <v>3000</v>
      </c>
      <c r="G106" s="1186">
        <v>3000</v>
      </c>
      <c r="H106" s="1180"/>
      <c r="I106" s="1187" t="s">
        <v>1035</v>
      </c>
      <c r="J106" s="1180"/>
    </row>
    <row r="107" spans="2:10" x14ac:dyDescent="0.2">
      <c r="B107" s="1185" t="s">
        <v>394</v>
      </c>
      <c r="C107" s="1185" t="s">
        <v>893</v>
      </c>
      <c r="D107" s="1185" t="s">
        <v>399</v>
      </c>
      <c r="E107" s="1180"/>
      <c r="F107" s="1186">
        <v>1325</v>
      </c>
      <c r="G107" s="1186">
        <v>1325</v>
      </c>
      <c r="H107" s="1180"/>
      <c r="I107" s="1187" t="s">
        <v>1036</v>
      </c>
      <c r="J107" s="1180"/>
    </row>
    <row r="108" spans="2:10" x14ac:dyDescent="0.2">
      <c r="B108" s="1185" t="s">
        <v>394</v>
      </c>
      <c r="C108" s="1185" t="s">
        <v>893</v>
      </c>
      <c r="D108" s="1185" t="s">
        <v>1010</v>
      </c>
      <c r="E108" s="1180"/>
      <c r="F108" s="1186">
        <v>19880</v>
      </c>
      <c r="G108" s="1186">
        <v>19880</v>
      </c>
      <c r="H108" s="1180"/>
      <c r="I108" s="1187" t="s">
        <v>1037</v>
      </c>
      <c r="J108" s="1180"/>
    </row>
    <row r="109" spans="2:10" x14ac:dyDescent="0.2">
      <c r="B109" s="1185" t="s">
        <v>394</v>
      </c>
      <c r="C109" s="1185" t="s">
        <v>893</v>
      </c>
      <c r="D109" s="1185" t="s">
        <v>797</v>
      </c>
      <c r="E109" s="1180"/>
      <c r="F109" s="1186">
        <v>40</v>
      </c>
      <c r="G109" s="1186">
        <v>40</v>
      </c>
      <c r="H109" s="1180"/>
      <c r="I109" s="1187" t="s">
        <v>1038</v>
      </c>
      <c r="J109" s="1180"/>
    </row>
    <row r="110" spans="2:10" x14ac:dyDescent="0.2">
      <c r="B110" s="1185" t="s">
        <v>394</v>
      </c>
      <c r="C110" s="1185" t="s">
        <v>893</v>
      </c>
      <c r="D110" s="1185" t="s">
        <v>883</v>
      </c>
      <c r="E110" s="1186">
        <v>60</v>
      </c>
      <c r="F110" s="1186">
        <v>9340</v>
      </c>
      <c r="G110" s="1186">
        <v>9400</v>
      </c>
      <c r="H110" s="1180"/>
      <c r="I110" s="1187" t="s">
        <v>1041</v>
      </c>
      <c r="J110" s="1180"/>
    </row>
    <row r="111" spans="2:10" x14ac:dyDescent="0.2">
      <c r="B111" s="1181" t="s">
        <v>394</v>
      </c>
      <c r="C111" s="1181" t="s">
        <v>893</v>
      </c>
      <c r="D111" s="1181" t="s">
        <v>308</v>
      </c>
      <c r="E111" s="1182">
        <v>60</v>
      </c>
      <c r="F111" s="1182">
        <v>43285</v>
      </c>
      <c r="G111" s="1182">
        <v>43345</v>
      </c>
      <c r="H111" s="1182"/>
      <c r="I111" s="1183" t="s">
        <v>603</v>
      </c>
      <c r="J111" s="1184"/>
    </row>
    <row r="112" spans="2:10" x14ac:dyDescent="0.2">
      <c r="B112" s="1181" t="s">
        <v>394</v>
      </c>
      <c r="C112" s="1181" t="s">
        <v>343</v>
      </c>
      <c r="D112" s="1181" t="s">
        <v>308</v>
      </c>
      <c r="E112" s="1182">
        <v>277236</v>
      </c>
      <c r="F112" s="1182">
        <v>34499460.009999998</v>
      </c>
      <c r="G112" s="1182">
        <v>34574576.009999998</v>
      </c>
      <c r="H112" s="1182">
        <v>202120</v>
      </c>
      <c r="I112" s="1183" t="s">
        <v>799</v>
      </c>
      <c r="J112" s="1184"/>
    </row>
    <row r="113" spans="1:12" x14ac:dyDescent="0.2">
      <c r="B113" s="1181" t="s">
        <v>800</v>
      </c>
      <c r="C113" s="1181" t="s">
        <v>307</v>
      </c>
      <c r="D113" s="1181" t="s">
        <v>308</v>
      </c>
      <c r="E113" s="1182"/>
      <c r="F113" s="1182">
        <v>4181220.34</v>
      </c>
      <c r="G113" s="1182">
        <v>4181220.34</v>
      </c>
      <c r="H113" s="1182"/>
      <c r="I113" s="1183" t="s">
        <v>801</v>
      </c>
      <c r="J113" s="1184"/>
    </row>
    <row r="114" spans="1:12" x14ac:dyDescent="0.2">
      <c r="B114" s="1185" t="s">
        <v>800</v>
      </c>
      <c r="C114" s="1185" t="s">
        <v>319</v>
      </c>
      <c r="D114" s="1185" t="s">
        <v>1056</v>
      </c>
      <c r="E114" s="1186">
        <v>965742.22</v>
      </c>
      <c r="F114" s="1186">
        <v>2130017.9300000002</v>
      </c>
      <c r="G114" s="1186">
        <v>986730.15</v>
      </c>
      <c r="H114" s="1186">
        <v>2109030</v>
      </c>
      <c r="I114" s="1180"/>
      <c r="J114" s="1180"/>
    </row>
    <row r="115" spans="1:12" x14ac:dyDescent="0.2">
      <c r="B115" s="1185" t="s">
        <v>800</v>
      </c>
      <c r="C115" s="1185" t="s">
        <v>319</v>
      </c>
      <c r="D115" s="1185" t="s">
        <v>1057</v>
      </c>
      <c r="E115" s="1186">
        <v>37541</v>
      </c>
      <c r="F115" s="1186">
        <v>83000</v>
      </c>
      <c r="G115" s="1186">
        <v>37541</v>
      </c>
      <c r="H115" s="1186">
        <v>83000</v>
      </c>
      <c r="I115" s="1180"/>
      <c r="J115" s="1180"/>
    </row>
    <row r="116" spans="1:12" x14ac:dyDescent="0.2">
      <c r="B116" s="1185" t="s">
        <v>800</v>
      </c>
      <c r="C116" s="1185" t="s">
        <v>319</v>
      </c>
      <c r="D116" s="1185" t="s">
        <v>6637</v>
      </c>
      <c r="E116" s="1186">
        <v>14171.62</v>
      </c>
      <c r="F116" s="1186">
        <v>2815.58</v>
      </c>
      <c r="G116" s="1186">
        <v>23049.69</v>
      </c>
      <c r="H116" s="1186">
        <v>-6062.49</v>
      </c>
      <c r="I116" s="1180"/>
      <c r="J116" s="1180"/>
    </row>
    <row r="117" spans="1:12" x14ac:dyDescent="0.2">
      <c r="B117" s="1181" t="s">
        <v>800</v>
      </c>
      <c r="C117" s="1181" t="s">
        <v>319</v>
      </c>
      <c r="D117" s="1181" t="s">
        <v>308</v>
      </c>
      <c r="E117" s="1182">
        <v>965742.22</v>
      </c>
      <c r="F117" s="1182">
        <v>2130017.9300000002</v>
      </c>
      <c r="G117" s="1182">
        <v>986730.15</v>
      </c>
      <c r="H117" s="1182">
        <v>2109030</v>
      </c>
      <c r="I117" s="1183" t="s">
        <v>1058</v>
      </c>
      <c r="J117" s="1184"/>
    </row>
    <row r="118" spans="1:12" x14ac:dyDescent="0.2">
      <c r="A118" s="95">
        <v>38</v>
      </c>
      <c r="B118" s="1181" t="s">
        <v>800</v>
      </c>
      <c r="C118" s="1181" t="s">
        <v>343</v>
      </c>
      <c r="D118" s="1181" t="s">
        <v>308</v>
      </c>
      <c r="E118" s="1182">
        <v>965742.22</v>
      </c>
      <c r="F118" s="1182">
        <v>6311238.2699999996</v>
      </c>
      <c r="G118" s="1182">
        <v>5167950.49</v>
      </c>
      <c r="H118" s="1182">
        <v>2109030</v>
      </c>
      <c r="I118" s="1183" t="s">
        <v>802</v>
      </c>
      <c r="J118" s="1184"/>
    </row>
    <row r="119" spans="1:12" x14ac:dyDescent="0.2">
      <c r="B119" s="1185" t="s">
        <v>9183</v>
      </c>
      <c r="C119" s="1185" t="s">
        <v>394</v>
      </c>
      <c r="D119" s="1185" t="s">
        <v>307</v>
      </c>
      <c r="E119" s="1186">
        <v>250794</v>
      </c>
      <c r="F119" s="1186">
        <v>10906261</v>
      </c>
      <c r="G119" s="1186">
        <v>10735194</v>
      </c>
      <c r="H119" s="1186">
        <v>421861</v>
      </c>
      <c r="I119" s="1187" t="s">
        <v>1040</v>
      </c>
      <c r="J119" s="1180"/>
    </row>
    <row r="120" spans="1:12" x14ac:dyDescent="0.2">
      <c r="B120" s="1185" t="s">
        <v>9183</v>
      </c>
      <c r="C120" s="1185" t="s">
        <v>394</v>
      </c>
      <c r="D120" s="1185" t="s">
        <v>822</v>
      </c>
      <c r="E120" s="1186">
        <v>141935</v>
      </c>
      <c r="F120" s="1180"/>
      <c r="G120" s="1186">
        <v>141935</v>
      </c>
      <c r="H120" s="1180"/>
      <c r="I120" s="1187" t="s">
        <v>8556</v>
      </c>
      <c r="J120" s="1180"/>
    </row>
    <row r="121" spans="1:12" x14ac:dyDescent="0.2">
      <c r="B121" s="1181" t="s">
        <v>9183</v>
      </c>
      <c r="C121" s="1181" t="s">
        <v>394</v>
      </c>
      <c r="D121" s="1181" t="s">
        <v>308</v>
      </c>
      <c r="E121" s="1182">
        <v>392729</v>
      </c>
      <c r="F121" s="1182">
        <v>10906261</v>
      </c>
      <c r="G121" s="1182">
        <v>10877129</v>
      </c>
      <c r="H121" s="1182">
        <v>421861</v>
      </c>
      <c r="I121" s="1183" t="s">
        <v>9190</v>
      </c>
      <c r="J121" s="1184"/>
    </row>
    <row r="122" spans="1:12" x14ac:dyDescent="0.2">
      <c r="B122" s="1185" t="s">
        <v>9183</v>
      </c>
      <c r="C122" s="1185" t="s">
        <v>576</v>
      </c>
      <c r="D122" s="1185" t="s">
        <v>307</v>
      </c>
      <c r="E122" s="1180"/>
      <c r="F122" s="1214">
        <v>5138</v>
      </c>
      <c r="G122" s="1186">
        <v>5138</v>
      </c>
      <c r="H122" s="1180"/>
      <c r="I122" s="1187" t="s">
        <v>1040</v>
      </c>
      <c r="J122" s="1180"/>
    </row>
    <row r="123" spans="1:12" x14ac:dyDescent="0.2">
      <c r="B123" s="1185" t="s">
        <v>9183</v>
      </c>
      <c r="C123" s="1185" t="s">
        <v>576</v>
      </c>
      <c r="D123" s="1185" t="s">
        <v>316</v>
      </c>
      <c r="E123" s="1180"/>
      <c r="F123" s="1186">
        <v>161</v>
      </c>
      <c r="G123" s="1186">
        <v>161</v>
      </c>
      <c r="H123" s="1180"/>
      <c r="I123" s="1187" t="s">
        <v>1014</v>
      </c>
      <c r="J123" s="1180"/>
    </row>
    <row r="124" spans="1:12" x14ac:dyDescent="0.2">
      <c r="B124" s="1185" t="s">
        <v>9183</v>
      </c>
      <c r="C124" s="1185" t="s">
        <v>576</v>
      </c>
      <c r="D124" s="1185" t="s">
        <v>317</v>
      </c>
      <c r="E124" s="1180"/>
      <c r="F124" s="1186">
        <v>4599</v>
      </c>
      <c r="G124" s="1186">
        <v>4599</v>
      </c>
      <c r="H124" s="1180"/>
      <c r="I124" s="1187" t="s">
        <v>1015</v>
      </c>
      <c r="J124" s="1180"/>
    </row>
    <row r="125" spans="1:12" x14ac:dyDescent="0.2">
      <c r="B125" s="1185" t="s">
        <v>9183</v>
      </c>
      <c r="C125" s="1185" t="s">
        <v>576</v>
      </c>
      <c r="D125" s="1185" t="s">
        <v>1024</v>
      </c>
      <c r="E125" s="1180"/>
      <c r="F125" s="1186">
        <v>196</v>
      </c>
      <c r="G125" s="1186">
        <v>196</v>
      </c>
      <c r="H125" s="1180"/>
      <c r="I125" s="1187" t="s">
        <v>1025</v>
      </c>
      <c r="J125" s="1158">
        <f>H131</f>
        <v>518216</v>
      </c>
      <c r="K125" s="1194" t="s">
        <v>9312</v>
      </c>
      <c r="L125" s="1194"/>
    </row>
    <row r="126" spans="1:12" x14ac:dyDescent="0.2">
      <c r="B126" s="1185" t="s">
        <v>9183</v>
      </c>
      <c r="C126" s="1185" t="s">
        <v>576</v>
      </c>
      <c r="D126" s="1185" t="s">
        <v>797</v>
      </c>
      <c r="E126" s="1180"/>
      <c r="F126" s="1186">
        <v>182</v>
      </c>
      <c r="G126" s="1186">
        <v>182</v>
      </c>
      <c r="H126" s="1180"/>
      <c r="I126" s="1187" t="s">
        <v>1038</v>
      </c>
      <c r="J126" s="1180"/>
    </row>
    <row r="127" spans="1:12" x14ac:dyDescent="0.2">
      <c r="B127" s="1181" t="s">
        <v>9183</v>
      </c>
      <c r="C127" s="1181" t="s">
        <v>576</v>
      </c>
      <c r="D127" s="1181" t="s">
        <v>308</v>
      </c>
      <c r="E127" s="1182"/>
      <c r="F127" s="1182">
        <v>10276</v>
      </c>
      <c r="G127" s="1182">
        <v>10276</v>
      </c>
      <c r="H127" s="1182"/>
      <c r="I127" s="1183" t="s">
        <v>9191</v>
      </c>
      <c r="J127" s="1184"/>
    </row>
    <row r="128" spans="1:12" x14ac:dyDescent="0.2">
      <c r="B128" s="1185" t="s">
        <v>9183</v>
      </c>
      <c r="C128" s="1185" t="s">
        <v>893</v>
      </c>
      <c r="D128" s="1185" t="s">
        <v>307</v>
      </c>
      <c r="E128" s="1180"/>
      <c r="F128" s="1186">
        <v>1523085</v>
      </c>
      <c r="G128" s="1186">
        <v>1426730</v>
      </c>
      <c r="H128" s="1186">
        <v>96355</v>
      </c>
      <c r="I128" s="1187" t="s">
        <v>1040</v>
      </c>
      <c r="J128" s="1180"/>
    </row>
    <row r="129" spans="1:10" x14ac:dyDescent="0.2">
      <c r="B129" s="1185" t="s">
        <v>9183</v>
      </c>
      <c r="C129" s="1185" t="s">
        <v>893</v>
      </c>
      <c r="D129" s="1185" t="s">
        <v>822</v>
      </c>
      <c r="E129" s="1186">
        <v>90705</v>
      </c>
      <c r="F129" s="1180"/>
      <c r="G129" s="1186">
        <v>90705</v>
      </c>
      <c r="H129" s="1180"/>
      <c r="I129" s="1187" t="s">
        <v>8556</v>
      </c>
      <c r="J129" s="1180"/>
    </row>
    <row r="130" spans="1:10" x14ac:dyDescent="0.2">
      <c r="B130" s="1181" t="s">
        <v>9183</v>
      </c>
      <c r="C130" s="1181" t="s">
        <v>893</v>
      </c>
      <c r="D130" s="1181" t="s">
        <v>308</v>
      </c>
      <c r="E130" s="1182">
        <v>90705</v>
      </c>
      <c r="F130" s="1182">
        <v>1523085</v>
      </c>
      <c r="G130" s="1182">
        <v>1517435</v>
      </c>
      <c r="H130" s="1182">
        <v>96355</v>
      </c>
      <c r="I130" s="1183" t="s">
        <v>9192</v>
      </c>
      <c r="J130" s="1184"/>
    </row>
    <row r="131" spans="1:10" x14ac:dyDescent="0.2">
      <c r="A131" s="95" t="s">
        <v>9868</v>
      </c>
      <c r="B131" s="1181" t="s">
        <v>9183</v>
      </c>
      <c r="C131" s="1181" t="s">
        <v>343</v>
      </c>
      <c r="D131" s="1181" t="s">
        <v>308</v>
      </c>
      <c r="E131" s="1182">
        <v>483434</v>
      </c>
      <c r="F131" s="1182">
        <v>12439622</v>
      </c>
      <c r="G131" s="1182">
        <v>12404840</v>
      </c>
      <c r="H131" s="431">
        <v>518216</v>
      </c>
      <c r="I131" s="1183" t="s">
        <v>9184</v>
      </c>
      <c r="J131" s="1184"/>
    </row>
    <row r="132" spans="1:10" x14ac:dyDescent="0.2">
      <c r="B132" s="1181" t="s">
        <v>803</v>
      </c>
      <c r="C132" s="1181" t="s">
        <v>307</v>
      </c>
      <c r="D132" s="1181" t="s">
        <v>308</v>
      </c>
      <c r="E132" s="1182">
        <v>69750</v>
      </c>
      <c r="F132" s="1182">
        <v>503806.26</v>
      </c>
      <c r="G132" s="1182">
        <v>573556.26</v>
      </c>
      <c r="H132" s="1182"/>
      <c r="I132" s="1183" t="s">
        <v>804</v>
      </c>
      <c r="J132" s="1184"/>
    </row>
    <row r="133" spans="1:10" x14ac:dyDescent="0.2">
      <c r="A133" s="95">
        <v>38</v>
      </c>
      <c r="B133" s="1181" t="s">
        <v>803</v>
      </c>
      <c r="C133" s="1181" t="s">
        <v>347</v>
      </c>
      <c r="D133" s="1181" t="s">
        <v>308</v>
      </c>
      <c r="E133" s="1182">
        <v>300000</v>
      </c>
      <c r="F133" s="1182">
        <v>1200000</v>
      </c>
      <c r="G133" s="1182">
        <v>1200000</v>
      </c>
      <c r="H133" s="1182">
        <v>300000</v>
      </c>
      <c r="I133" s="1183" t="s">
        <v>7868</v>
      </c>
      <c r="J133" s="1184"/>
    </row>
    <row r="134" spans="1:10" x14ac:dyDescent="0.2">
      <c r="B134" s="1181" t="s">
        <v>803</v>
      </c>
      <c r="C134" s="1181" t="s">
        <v>343</v>
      </c>
      <c r="D134" s="1181" t="s">
        <v>308</v>
      </c>
      <c r="E134" s="1182">
        <v>369750</v>
      </c>
      <c r="F134" s="1182">
        <v>1703806.26</v>
      </c>
      <c r="G134" s="1182">
        <v>1773556.26</v>
      </c>
      <c r="H134" s="1182">
        <v>300000</v>
      </c>
      <c r="I134" s="1183" t="s">
        <v>804</v>
      </c>
      <c r="J134" s="1184"/>
    </row>
    <row r="135" spans="1:10" x14ac:dyDescent="0.2">
      <c r="B135" s="1181" t="s">
        <v>604</v>
      </c>
      <c r="C135" s="1181" t="s">
        <v>307</v>
      </c>
      <c r="D135" s="1181" t="s">
        <v>308</v>
      </c>
      <c r="E135" s="1182"/>
      <c r="F135" s="1182">
        <v>59632.09</v>
      </c>
      <c r="G135" s="1182">
        <v>59632.09</v>
      </c>
      <c r="H135" s="1182"/>
      <c r="I135" s="1183" t="s">
        <v>1290</v>
      </c>
      <c r="J135" s="1184"/>
    </row>
    <row r="136" spans="1:10" x14ac:dyDescent="0.2">
      <c r="B136" s="1181" t="s">
        <v>604</v>
      </c>
      <c r="C136" s="1181" t="s">
        <v>319</v>
      </c>
      <c r="D136" s="1181" t="s">
        <v>308</v>
      </c>
      <c r="E136" s="1182"/>
      <c r="F136" s="1182">
        <v>576</v>
      </c>
      <c r="G136" s="1182">
        <v>576</v>
      </c>
      <c r="H136" s="1182"/>
      <c r="I136" s="1183" t="s">
        <v>116</v>
      </c>
      <c r="J136" s="1184"/>
    </row>
    <row r="137" spans="1:10" x14ac:dyDescent="0.2">
      <c r="B137" s="1185" t="s">
        <v>604</v>
      </c>
      <c r="C137" s="1185" t="s">
        <v>347</v>
      </c>
      <c r="D137" s="1185" t="s">
        <v>484</v>
      </c>
      <c r="E137" s="1186">
        <v>295034</v>
      </c>
      <c r="F137" s="1186">
        <v>111261</v>
      </c>
      <c r="G137" s="1186">
        <v>124754</v>
      </c>
      <c r="H137" s="1186">
        <v>281541</v>
      </c>
      <c r="I137" s="1187" t="s">
        <v>1054</v>
      </c>
      <c r="J137" s="1180"/>
    </row>
    <row r="138" spans="1:10" x14ac:dyDescent="0.2">
      <c r="B138" s="1181" t="s">
        <v>604</v>
      </c>
      <c r="C138" s="1181" t="s">
        <v>347</v>
      </c>
      <c r="D138" s="1181" t="s">
        <v>308</v>
      </c>
      <c r="E138" s="1182">
        <v>295034</v>
      </c>
      <c r="F138" s="1182">
        <v>111261</v>
      </c>
      <c r="G138" s="1182">
        <v>124754</v>
      </c>
      <c r="H138" s="1182">
        <v>281541</v>
      </c>
      <c r="I138" s="1183" t="s">
        <v>8559</v>
      </c>
      <c r="J138" s="1184"/>
    </row>
    <row r="139" spans="1:10" x14ac:dyDescent="0.2">
      <c r="B139" s="1181" t="s">
        <v>604</v>
      </c>
      <c r="C139" s="1181" t="s">
        <v>822</v>
      </c>
      <c r="D139" s="1181" t="s">
        <v>308</v>
      </c>
      <c r="E139" s="1182">
        <v>100000</v>
      </c>
      <c r="F139" s="1182"/>
      <c r="G139" s="1182"/>
      <c r="H139" s="1182">
        <v>100000</v>
      </c>
      <c r="I139" s="1183" t="s">
        <v>1291</v>
      </c>
      <c r="J139" s="1184"/>
    </row>
    <row r="140" spans="1:10" x14ac:dyDescent="0.2">
      <c r="A140" s="95" t="s">
        <v>9869</v>
      </c>
      <c r="B140" s="1181" t="s">
        <v>604</v>
      </c>
      <c r="C140" s="1181" t="s">
        <v>343</v>
      </c>
      <c r="D140" s="1181" t="s">
        <v>308</v>
      </c>
      <c r="E140" s="1182">
        <v>395034</v>
      </c>
      <c r="F140" s="1182">
        <v>171469.09</v>
      </c>
      <c r="G140" s="1182">
        <v>184962.09</v>
      </c>
      <c r="H140" s="1182">
        <v>381541</v>
      </c>
      <c r="I140" s="1183" t="s">
        <v>116</v>
      </c>
      <c r="J140" s="1184"/>
    </row>
    <row r="141" spans="1:10" x14ac:dyDescent="0.2">
      <c r="B141" s="1181" t="s">
        <v>605</v>
      </c>
      <c r="C141" s="1181" t="s">
        <v>945</v>
      </c>
      <c r="D141" s="1181" t="s">
        <v>308</v>
      </c>
      <c r="E141" s="1182">
        <v>-295034</v>
      </c>
      <c r="F141" s="1182">
        <v>40243</v>
      </c>
      <c r="G141" s="1182">
        <v>26750</v>
      </c>
      <c r="H141" s="1182">
        <v>-281541</v>
      </c>
      <c r="I141" s="1183" t="s">
        <v>8560</v>
      </c>
      <c r="J141" s="1184"/>
    </row>
    <row r="142" spans="1:10" x14ac:dyDescent="0.2">
      <c r="A142" s="95" t="s">
        <v>9870</v>
      </c>
      <c r="B142" s="1181" t="s">
        <v>605</v>
      </c>
      <c r="C142" s="1181" t="s">
        <v>343</v>
      </c>
      <c r="D142" s="1181" t="s">
        <v>308</v>
      </c>
      <c r="E142" s="1182">
        <v>-295034</v>
      </c>
      <c r="F142" s="1182">
        <v>40243</v>
      </c>
      <c r="G142" s="1182">
        <v>26750</v>
      </c>
      <c r="H142" s="1182">
        <v>-281541</v>
      </c>
      <c r="I142" s="1183" t="s">
        <v>607</v>
      </c>
      <c r="J142" s="1184"/>
    </row>
    <row r="143" spans="1:10" x14ac:dyDescent="0.2">
      <c r="B143" s="1181" t="s">
        <v>807</v>
      </c>
      <c r="C143" s="1181" t="s">
        <v>307</v>
      </c>
      <c r="D143" s="1181" t="s">
        <v>308</v>
      </c>
      <c r="E143" s="1182">
        <v>-3114</v>
      </c>
      <c r="F143" s="1182">
        <v>3664346.02</v>
      </c>
      <c r="G143" s="1182">
        <v>3664611.02</v>
      </c>
      <c r="H143" s="1182">
        <v>-3379</v>
      </c>
      <c r="I143" s="1183" t="s">
        <v>7257</v>
      </c>
      <c r="J143" s="1184"/>
    </row>
    <row r="144" spans="1:10" x14ac:dyDescent="0.2">
      <c r="B144" s="1185" t="s">
        <v>807</v>
      </c>
      <c r="C144" s="1185" t="s">
        <v>380</v>
      </c>
      <c r="D144" s="1185" t="s">
        <v>1056</v>
      </c>
      <c r="E144" s="1180"/>
      <c r="F144" s="1186">
        <v>3628314.63</v>
      </c>
      <c r="G144" s="1186">
        <v>3628314.63</v>
      </c>
      <c r="H144" s="1180"/>
      <c r="I144" s="1180"/>
      <c r="J144" s="1180"/>
    </row>
    <row r="145" spans="1:10" x14ac:dyDescent="0.2">
      <c r="B145" s="1185" t="s">
        <v>807</v>
      </c>
      <c r="C145" s="1185" t="s">
        <v>380</v>
      </c>
      <c r="D145" s="1185" t="s">
        <v>1057</v>
      </c>
      <c r="E145" s="1180"/>
      <c r="F145" s="1186">
        <v>139983.46</v>
      </c>
      <c r="G145" s="1186">
        <v>139983.46</v>
      </c>
      <c r="H145" s="1180"/>
      <c r="I145" s="1180"/>
      <c r="J145" s="1180"/>
    </row>
    <row r="146" spans="1:10" x14ac:dyDescent="0.2">
      <c r="B146" s="1185" t="s">
        <v>807</v>
      </c>
      <c r="C146" s="1185" t="s">
        <v>380</v>
      </c>
      <c r="D146" s="1185" t="s">
        <v>9857</v>
      </c>
      <c r="E146" s="1180"/>
      <c r="F146" s="1186">
        <v>61.51</v>
      </c>
      <c r="G146" s="1186">
        <v>61.51</v>
      </c>
      <c r="H146" s="1180"/>
      <c r="I146" s="1180"/>
      <c r="J146" s="1180"/>
    </row>
    <row r="147" spans="1:10" x14ac:dyDescent="0.2">
      <c r="B147" s="1185" t="s">
        <v>807</v>
      </c>
      <c r="C147" s="1185" t="s">
        <v>380</v>
      </c>
      <c r="D147" s="1185" t="s">
        <v>5364</v>
      </c>
      <c r="E147" s="1180"/>
      <c r="F147" s="1186">
        <v>125</v>
      </c>
      <c r="G147" s="1186">
        <v>125</v>
      </c>
      <c r="H147" s="1180"/>
      <c r="I147" s="1180"/>
      <c r="J147" s="1180"/>
    </row>
    <row r="148" spans="1:10" x14ac:dyDescent="0.2">
      <c r="B148" s="1181" t="s">
        <v>807</v>
      </c>
      <c r="C148" s="1181" t="s">
        <v>380</v>
      </c>
      <c r="D148" s="1181" t="s">
        <v>308</v>
      </c>
      <c r="E148" s="1182"/>
      <c r="F148" s="1182">
        <v>3628314.63</v>
      </c>
      <c r="G148" s="1182">
        <v>3628314.63</v>
      </c>
      <c r="H148" s="1182"/>
      <c r="I148" s="1183" t="s">
        <v>7259</v>
      </c>
      <c r="J148" s="1184"/>
    </row>
    <row r="149" spans="1:10" x14ac:dyDescent="0.2">
      <c r="B149" s="1185" t="s">
        <v>807</v>
      </c>
      <c r="C149" s="1185" t="s">
        <v>822</v>
      </c>
      <c r="D149" s="1185" t="s">
        <v>859</v>
      </c>
      <c r="E149" s="1186">
        <v>-350</v>
      </c>
      <c r="F149" s="1186">
        <v>350</v>
      </c>
      <c r="G149" s="1180"/>
      <c r="H149" s="1180"/>
      <c r="I149" s="1187" t="s">
        <v>1046</v>
      </c>
      <c r="J149" s="1180"/>
    </row>
    <row r="150" spans="1:10" x14ac:dyDescent="0.2">
      <c r="B150" s="1181" t="s">
        <v>807</v>
      </c>
      <c r="C150" s="1181" t="s">
        <v>822</v>
      </c>
      <c r="D150" s="1181" t="s">
        <v>308</v>
      </c>
      <c r="E150" s="1182">
        <v>-350</v>
      </c>
      <c r="F150" s="1182">
        <v>350</v>
      </c>
      <c r="G150" s="1182"/>
      <c r="H150" s="1182"/>
      <c r="I150" s="1183" t="s">
        <v>7869</v>
      </c>
      <c r="J150" s="1184"/>
    </row>
    <row r="151" spans="1:10" x14ac:dyDescent="0.2">
      <c r="B151" s="1185" t="s">
        <v>807</v>
      </c>
      <c r="C151" s="1185" t="s">
        <v>840</v>
      </c>
      <c r="D151" s="1185" t="s">
        <v>1052</v>
      </c>
      <c r="E151" s="1186">
        <v>-59150</v>
      </c>
      <c r="F151" s="1186">
        <v>59150</v>
      </c>
      <c r="G151" s="1186">
        <v>72050</v>
      </c>
      <c r="H151" s="1186">
        <v>-72050</v>
      </c>
      <c r="I151" s="1187" t="s">
        <v>1053</v>
      </c>
      <c r="J151" s="1180"/>
    </row>
    <row r="152" spans="1:10" x14ac:dyDescent="0.2">
      <c r="B152" s="1181" t="s">
        <v>807</v>
      </c>
      <c r="C152" s="1181" t="s">
        <v>840</v>
      </c>
      <c r="D152" s="1181" t="s">
        <v>308</v>
      </c>
      <c r="E152" s="1182">
        <v>-59150</v>
      </c>
      <c r="F152" s="1182">
        <v>59150</v>
      </c>
      <c r="G152" s="1182">
        <v>72050</v>
      </c>
      <c r="H152" s="1182">
        <v>-72050</v>
      </c>
      <c r="I152" s="1183" t="s">
        <v>7870</v>
      </c>
      <c r="J152" s="1184"/>
    </row>
    <row r="153" spans="1:10" x14ac:dyDescent="0.2">
      <c r="A153" s="95">
        <v>101</v>
      </c>
      <c r="B153" s="1181" t="s">
        <v>807</v>
      </c>
      <c r="C153" s="1181" t="s">
        <v>343</v>
      </c>
      <c r="D153" s="1181" t="s">
        <v>308</v>
      </c>
      <c r="E153" s="1182">
        <v>-62614</v>
      </c>
      <c r="F153" s="1182">
        <v>7352160.6500000004</v>
      </c>
      <c r="G153" s="1182">
        <v>7364975.6500000004</v>
      </c>
      <c r="H153" s="1182">
        <v>-75429</v>
      </c>
      <c r="I153" s="1183" t="s">
        <v>810</v>
      </c>
      <c r="J153" s="1184"/>
    </row>
    <row r="154" spans="1:10" x14ac:dyDescent="0.2">
      <c r="B154" s="1181" t="s">
        <v>811</v>
      </c>
      <c r="C154" s="1181" t="s">
        <v>307</v>
      </c>
      <c r="D154" s="1181" t="s">
        <v>308</v>
      </c>
      <c r="E154" s="1182">
        <v>-57235.7</v>
      </c>
      <c r="F154" s="1182">
        <v>470543.52</v>
      </c>
      <c r="G154" s="1182">
        <v>465920.5</v>
      </c>
      <c r="H154" s="1182">
        <v>-52612.68</v>
      </c>
      <c r="I154" s="1183" t="s">
        <v>703</v>
      </c>
      <c r="J154" s="1184"/>
    </row>
    <row r="155" spans="1:10" x14ac:dyDescent="0.2">
      <c r="A155" s="95">
        <v>101</v>
      </c>
      <c r="B155" s="1181" t="s">
        <v>811</v>
      </c>
      <c r="C155" s="1181" t="s">
        <v>343</v>
      </c>
      <c r="D155" s="1181" t="s">
        <v>308</v>
      </c>
      <c r="E155" s="1182">
        <v>-57235.7</v>
      </c>
      <c r="F155" s="1182">
        <v>470543.52</v>
      </c>
      <c r="G155" s="1182">
        <v>465920.5</v>
      </c>
      <c r="H155" s="1182">
        <v>-52612.68</v>
      </c>
      <c r="I155" s="1183" t="s">
        <v>813</v>
      </c>
      <c r="J155" s="1184"/>
    </row>
    <row r="156" spans="1:10" x14ac:dyDescent="0.2">
      <c r="B156" s="1181" t="s">
        <v>814</v>
      </c>
      <c r="C156" s="1181" t="s">
        <v>307</v>
      </c>
      <c r="D156" s="1181" t="s">
        <v>308</v>
      </c>
      <c r="E156" s="1182"/>
      <c r="F156" s="1182">
        <v>3072757.7</v>
      </c>
      <c r="G156" s="1182">
        <v>3072757.7</v>
      </c>
      <c r="H156" s="1182"/>
      <c r="I156" s="1183" t="s">
        <v>815</v>
      </c>
      <c r="J156" s="1184"/>
    </row>
    <row r="157" spans="1:10" x14ac:dyDescent="0.2">
      <c r="B157" s="1185" t="s">
        <v>814</v>
      </c>
      <c r="C157" s="1185" t="s">
        <v>319</v>
      </c>
      <c r="D157" s="1185" t="s">
        <v>1056</v>
      </c>
      <c r="E157" s="1180"/>
      <c r="F157" s="1186">
        <v>55088.43</v>
      </c>
      <c r="G157" s="1186">
        <v>55088.43</v>
      </c>
      <c r="H157" s="1180"/>
      <c r="I157" s="1180"/>
      <c r="J157" s="1180"/>
    </row>
    <row r="158" spans="1:10" x14ac:dyDescent="0.2">
      <c r="B158" s="1185" t="s">
        <v>814</v>
      </c>
      <c r="C158" s="1185" t="s">
        <v>319</v>
      </c>
      <c r="D158" s="1185" t="s">
        <v>1057</v>
      </c>
      <c r="E158" s="1180"/>
      <c r="F158" s="1186">
        <v>2165</v>
      </c>
      <c r="G158" s="1186">
        <v>2165</v>
      </c>
      <c r="H158" s="1180"/>
      <c r="I158" s="1180"/>
      <c r="J158" s="1180"/>
    </row>
    <row r="159" spans="1:10" x14ac:dyDescent="0.2">
      <c r="B159" s="1181" t="s">
        <v>814</v>
      </c>
      <c r="C159" s="1181" t="s">
        <v>319</v>
      </c>
      <c r="D159" s="1181" t="s">
        <v>308</v>
      </c>
      <c r="E159" s="1182"/>
      <c r="F159" s="1182">
        <v>55088.43</v>
      </c>
      <c r="G159" s="1182">
        <v>55088.43</v>
      </c>
      <c r="H159" s="1182"/>
      <c r="I159" s="1183" t="s">
        <v>816</v>
      </c>
      <c r="J159" s="1184"/>
    </row>
    <row r="160" spans="1:10" x14ac:dyDescent="0.2">
      <c r="B160" s="1181" t="s">
        <v>814</v>
      </c>
      <c r="C160" s="1181" t="s">
        <v>343</v>
      </c>
      <c r="D160" s="1181" t="s">
        <v>308</v>
      </c>
      <c r="E160" s="1182"/>
      <c r="F160" s="1182">
        <v>3127846.13</v>
      </c>
      <c r="G160" s="1182">
        <v>3127846.13</v>
      </c>
      <c r="H160" s="1182"/>
      <c r="I160" s="1183" t="s">
        <v>817</v>
      </c>
      <c r="J160" s="1184"/>
    </row>
    <row r="161" spans="1:10" x14ac:dyDescent="0.2">
      <c r="B161" s="1181" t="s">
        <v>818</v>
      </c>
      <c r="C161" s="1181" t="s">
        <v>307</v>
      </c>
      <c r="D161" s="1181" t="s">
        <v>308</v>
      </c>
      <c r="E161" s="1182">
        <v>-744278</v>
      </c>
      <c r="F161" s="1182">
        <v>7510805</v>
      </c>
      <c r="G161" s="1182">
        <v>7122261</v>
      </c>
      <c r="H161" s="1182">
        <v>-355734</v>
      </c>
      <c r="I161" s="1183" t="s">
        <v>819</v>
      </c>
      <c r="J161" s="1184"/>
    </row>
    <row r="162" spans="1:10" x14ac:dyDescent="0.2">
      <c r="B162" s="1181" t="s">
        <v>818</v>
      </c>
      <c r="C162" s="1181" t="s">
        <v>347</v>
      </c>
      <c r="D162" s="1181" t="s">
        <v>308</v>
      </c>
      <c r="E162" s="1182">
        <v>-24335</v>
      </c>
      <c r="F162" s="1182">
        <v>305567</v>
      </c>
      <c r="G162" s="1182">
        <v>297350</v>
      </c>
      <c r="H162" s="1182">
        <v>-16118</v>
      </c>
      <c r="I162" s="1183" t="s">
        <v>820</v>
      </c>
      <c r="J162" s="1184"/>
    </row>
    <row r="163" spans="1:10" x14ac:dyDescent="0.2">
      <c r="B163" s="1181" t="s">
        <v>818</v>
      </c>
      <c r="C163" s="1181" t="s">
        <v>394</v>
      </c>
      <c r="D163" s="1181" t="s">
        <v>308</v>
      </c>
      <c r="E163" s="1182">
        <v>-27949</v>
      </c>
      <c r="F163" s="1182">
        <v>780866</v>
      </c>
      <c r="G163" s="1182">
        <v>794717</v>
      </c>
      <c r="H163" s="1182">
        <v>-41800</v>
      </c>
      <c r="I163" s="1183" t="s">
        <v>6638</v>
      </c>
      <c r="J163" s="1184"/>
    </row>
    <row r="164" spans="1:10" x14ac:dyDescent="0.2">
      <c r="A164" s="95">
        <v>111</v>
      </c>
      <c r="B164" s="1181" t="s">
        <v>818</v>
      </c>
      <c r="C164" s="1181" t="s">
        <v>343</v>
      </c>
      <c r="D164" s="1181" t="s">
        <v>308</v>
      </c>
      <c r="E164" s="1182">
        <v>-796562</v>
      </c>
      <c r="F164" s="1182">
        <v>8597238</v>
      </c>
      <c r="G164" s="1182">
        <v>8214328</v>
      </c>
      <c r="H164" s="1182">
        <v>-413652</v>
      </c>
      <c r="I164" s="1183" t="s">
        <v>824</v>
      </c>
      <c r="J164" s="1184"/>
    </row>
    <row r="165" spans="1:10" x14ac:dyDescent="0.2">
      <c r="B165" s="1181" t="s">
        <v>825</v>
      </c>
      <c r="C165" s="1181" t="s">
        <v>307</v>
      </c>
      <c r="D165" s="1181" t="s">
        <v>308</v>
      </c>
      <c r="E165" s="1182"/>
      <c r="F165" s="1182">
        <v>44200</v>
      </c>
      <c r="G165" s="1182">
        <v>44200</v>
      </c>
      <c r="H165" s="1182"/>
      <c r="I165" s="1183" t="s">
        <v>826</v>
      </c>
      <c r="J165" s="1184"/>
    </row>
    <row r="166" spans="1:10" x14ac:dyDescent="0.2">
      <c r="B166" s="1181" t="s">
        <v>825</v>
      </c>
      <c r="C166" s="1181" t="s">
        <v>319</v>
      </c>
      <c r="D166" s="1181" t="s">
        <v>308</v>
      </c>
      <c r="E166" s="1182"/>
      <c r="F166" s="1182">
        <v>2562</v>
      </c>
      <c r="G166" s="1182">
        <v>2562</v>
      </c>
      <c r="H166" s="1182"/>
      <c r="I166" s="1183" t="s">
        <v>1061</v>
      </c>
      <c r="J166" s="1184"/>
    </row>
    <row r="167" spans="1:10" x14ac:dyDescent="0.2">
      <c r="B167" s="1181" t="s">
        <v>825</v>
      </c>
      <c r="C167" s="1181" t="s">
        <v>343</v>
      </c>
      <c r="D167" s="1181" t="s">
        <v>308</v>
      </c>
      <c r="E167" s="1182"/>
      <c r="F167" s="1182">
        <v>46762</v>
      </c>
      <c r="G167" s="1182">
        <v>46762</v>
      </c>
      <c r="H167" s="1182"/>
      <c r="I167" s="1183" t="s">
        <v>827</v>
      </c>
      <c r="J167" s="1184"/>
    </row>
    <row r="168" spans="1:10" x14ac:dyDescent="0.2">
      <c r="B168" s="1181" t="s">
        <v>828</v>
      </c>
      <c r="C168" s="1181" t="s">
        <v>307</v>
      </c>
      <c r="D168" s="1181" t="s">
        <v>308</v>
      </c>
      <c r="E168" s="1182">
        <v>-226609</v>
      </c>
      <c r="F168" s="1182">
        <v>2644764</v>
      </c>
      <c r="G168" s="1182">
        <v>2655486</v>
      </c>
      <c r="H168" s="1182">
        <v>-237331</v>
      </c>
      <c r="I168" s="1183" t="s">
        <v>829</v>
      </c>
      <c r="J168" s="1184"/>
    </row>
    <row r="169" spans="1:10" x14ac:dyDescent="0.2">
      <c r="B169" s="1181" t="s">
        <v>828</v>
      </c>
      <c r="C169" s="1181" t="s">
        <v>319</v>
      </c>
      <c r="D169" s="1181" t="s">
        <v>308</v>
      </c>
      <c r="E169" s="1182">
        <v>-172666</v>
      </c>
      <c r="F169" s="1182">
        <v>1211369</v>
      </c>
      <c r="G169" s="1182">
        <v>1141069</v>
      </c>
      <c r="H169" s="1182">
        <v>-102366</v>
      </c>
      <c r="I169" s="1183" t="s">
        <v>830</v>
      </c>
      <c r="J169" s="1184"/>
    </row>
    <row r="170" spans="1:10" x14ac:dyDescent="0.2">
      <c r="B170" s="1181" t="s">
        <v>828</v>
      </c>
      <c r="C170" s="1181" t="s">
        <v>521</v>
      </c>
      <c r="D170" s="1181" t="s">
        <v>308</v>
      </c>
      <c r="E170" s="1182"/>
      <c r="F170" s="1182">
        <v>4860</v>
      </c>
      <c r="G170" s="1182">
        <v>4860</v>
      </c>
      <c r="H170" s="1182"/>
      <c r="I170" s="1183" t="s">
        <v>7872</v>
      </c>
      <c r="J170" s="1184"/>
    </row>
    <row r="171" spans="1:10" x14ac:dyDescent="0.2">
      <c r="A171" s="95">
        <v>112</v>
      </c>
      <c r="B171" s="1181" t="s">
        <v>828</v>
      </c>
      <c r="C171" s="1181" t="s">
        <v>343</v>
      </c>
      <c r="D171" s="1181" t="s">
        <v>308</v>
      </c>
      <c r="E171" s="1182">
        <v>-399275</v>
      </c>
      <c r="F171" s="1182">
        <v>3860993</v>
      </c>
      <c r="G171" s="1182">
        <v>3801415</v>
      </c>
      <c r="H171" s="1182">
        <v>-339697</v>
      </c>
      <c r="I171" s="1183" t="s">
        <v>831</v>
      </c>
      <c r="J171" s="1184"/>
    </row>
    <row r="172" spans="1:10" x14ac:dyDescent="0.2">
      <c r="A172" s="95">
        <v>111</v>
      </c>
      <c r="B172" s="1181" t="s">
        <v>832</v>
      </c>
      <c r="C172" s="1181" t="s">
        <v>307</v>
      </c>
      <c r="D172" s="1181" t="s">
        <v>308</v>
      </c>
      <c r="E172" s="1182">
        <v>-522857</v>
      </c>
      <c r="F172" s="1182">
        <v>9115531.3000000007</v>
      </c>
      <c r="G172" s="1182">
        <v>9375465.8499999996</v>
      </c>
      <c r="H172" s="1182">
        <v>-782791.55</v>
      </c>
      <c r="I172" s="1183" t="s">
        <v>833</v>
      </c>
      <c r="J172" s="1184"/>
    </row>
    <row r="173" spans="1:10" x14ac:dyDescent="0.2">
      <c r="B173" s="1181" t="s">
        <v>832</v>
      </c>
      <c r="C173" s="1181" t="s">
        <v>380</v>
      </c>
      <c r="D173" s="1181" t="s">
        <v>308</v>
      </c>
      <c r="E173" s="1182"/>
      <c r="F173" s="1182">
        <v>431542.26</v>
      </c>
      <c r="G173" s="1182">
        <v>431542.26</v>
      </c>
      <c r="H173" s="1182"/>
      <c r="I173" s="1183" t="s">
        <v>834</v>
      </c>
      <c r="J173" s="1184"/>
    </row>
    <row r="174" spans="1:10" x14ac:dyDescent="0.2">
      <c r="A174" s="95">
        <v>111</v>
      </c>
      <c r="B174" s="1181" t="s">
        <v>832</v>
      </c>
      <c r="C174" s="1181" t="s">
        <v>319</v>
      </c>
      <c r="D174" s="1181" t="s">
        <v>308</v>
      </c>
      <c r="E174" s="1182">
        <v>-184299</v>
      </c>
      <c r="F174" s="1182">
        <v>1482915</v>
      </c>
      <c r="G174" s="1182">
        <v>1482960</v>
      </c>
      <c r="H174" s="1182">
        <v>-184344</v>
      </c>
      <c r="I174" s="1183" t="s">
        <v>835</v>
      </c>
      <c r="J174" s="1184"/>
    </row>
    <row r="175" spans="1:10" x14ac:dyDescent="0.2">
      <c r="A175" s="95">
        <v>111</v>
      </c>
      <c r="B175" s="1181" t="s">
        <v>832</v>
      </c>
      <c r="C175" s="1181" t="s">
        <v>349</v>
      </c>
      <c r="D175" s="1181" t="s">
        <v>308</v>
      </c>
      <c r="E175" s="1182">
        <v>-5900</v>
      </c>
      <c r="F175" s="1182">
        <v>89700</v>
      </c>
      <c r="G175" s="1182">
        <v>91500</v>
      </c>
      <c r="H175" s="1182">
        <v>-7700</v>
      </c>
      <c r="I175" s="1183" t="s">
        <v>836</v>
      </c>
      <c r="J175" s="1184"/>
    </row>
    <row r="176" spans="1:10" x14ac:dyDescent="0.2">
      <c r="B176" s="1185" t="s">
        <v>832</v>
      </c>
      <c r="C176" s="1185" t="s">
        <v>394</v>
      </c>
      <c r="D176" s="1185" t="s">
        <v>307</v>
      </c>
      <c r="E176" s="1186">
        <v>-34339.43</v>
      </c>
      <c r="F176" s="1186">
        <v>334583.44</v>
      </c>
      <c r="G176" s="1186">
        <v>300244.01</v>
      </c>
      <c r="H176" s="1180"/>
      <c r="I176" s="1187" t="s">
        <v>1040</v>
      </c>
      <c r="J176" s="1180"/>
    </row>
    <row r="177" spans="1:10" x14ac:dyDescent="0.2">
      <c r="B177" s="1185" t="s">
        <v>832</v>
      </c>
      <c r="C177" s="1185" t="s">
        <v>394</v>
      </c>
      <c r="D177" s="1185" t="s">
        <v>883</v>
      </c>
      <c r="E177" s="1180"/>
      <c r="F177" s="1186">
        <v>23255.57</v>
      </c>
      <c r="G177" s="1186">
        <v>23255.57</v>
      </c>
      <c r="H177" s="1180"/>
      <c r="I177" s="1187" t="s">
        <v>1041</v>
      </c>
      <c r="J177" s="1180"/>
    </row>
    <row r="178" spans="1:10" x14ac:dyDescent="0.2">
      <c r="B178" s="1185" t="s">
        <v>832</v>
      </c>
      <c r="C178" s="1185" t="s">
        <v>394</v>
      </c>
      <c r="D178" s="1185" t="s">
        <v>394</v>
      </c>
      <c r="E178" s="1180"/>
      <c r="F178" s="1186">
        <v>140762.26999999999</v>
      </c>
      <c r="G178" s="1186">
        <v>140762.26999999999</v>
      </c>
      <c r="H178" s="1180"/>
      <c r="I178" s="1187" t="s">
        <v>9193</v>
      </c>
      <c r="J178" s="1180"/>
    </row>
    <row r="179" spans="1:10" x14ac:dyDescent="0.2">
      <c r="B179" s="1185" t="s">
        <v>832</v>
      </c>
      <c r="C179" s="1185" t="s">
        <v>394</v>
      </c>
      <c r="D179" s="1185" t="s">
        <v>7255</v>
      </c>
      <c r="E179" s="1180"/>
      <c r="F179" s="1186">
        <v>46296</v>
      </c>
      <c r="G179" s="1186">
        <v>46296</v>
      </c>
      <c r="H179" s="1180"/>
      <c r="I179" s="1187" t="s">
        <v>7256</v>
      </c>
      <c r="J179" s="1180"/>
    </row>
    <row r="180" spans="1:10" x14ac:dyDescent="0.2">
      <c r="B180" s="1185" t="s">
        <v>832</v>
      </c>
      <c r="C180" s="1185" t="s">
        <v>394</v>
      </c>
      <c r="D180" s="1185" t="s">
        <v>859</v>
      </c>
      <c r="E180" s="1186">
        <v>-416344.09</v>
      </c>
      <c r="F180" s="1186">
        <v>6045070.7800000003</v>
      </c>
      <c r="G180" s="1186">
        <v>5771885.8399999999</v>
      </c>
      <c r="H180" s="1186">
        <v>-143159.15</v>
      </c>
      <c r="I180" s="1187" t="s">
        <v>1046</v>
      </c>
      <c r="J180" s="1180"/>
    </row>
    <row r="181" spans="1:10" x14ac:dyDescent="0.2">
      <c r="A181" s="95">
        <v>111</v>
      </c>
      <c r="B181" s="1181" t="s">
        <v>832</v>
      </c>
      <c r="C181" s="1181" t="s">
        <v>394</v>
      </c>
      <c r="D181" s="1181" t="s">
        <v>308</v>
      </c>
      <c r="E181" s="1182">
        <v>-450683.52</v>
      </c>
      <c r="F181" s="1182">
        <v>6589968.0599999996</v>
      </c>
      <c r="G181" s="1182">
        <v>6282443.6900000004</v>
      </c>
      <c r="H181" s="1182">
        <v>-143159.15</v>
      </c>
      <c r="I181" s="1183" t="s">
        <v>9194</v>
      </c>
      <c r="J181" s="1184"/>
    </row>
    <row r="182" spans="1:10" x14ac:dyDescent="0.2">
      <c r="A182" s="95">
        <v>110</v>
      </c>
      <c r="B182" s="1181" t="s">
        <v>832</v>
      </c>
      <c r="C182" s="1181" t="s">
        <v>822</v>
      </c>
      <c r="D182" s="1181" t="s">
        <v>308</v>
      </c>
      <c r="E182" s="1182">
        <v>-23981.67</v>
      </c>
      <c r="F182" s="1182">
        <v>60772.23</v>
      </c>
      <c r="G182" s="1182">
        <v>43207.53</v>
      </c>
      <c r="H182" s="1182">
        <v>-6416.97</v>
      </c>
      <c r="I182" s="1183" t="s">
        <v>839</v>
      </c>
      <c r="J182" s="1184"/>
    </row>
    <row r="183" spans="1:10" x14ac:dyDescent="0.2">
      <c r="B183" s="1181" t="s">
        <v>832</v>
      </c>
      <c r="C183" s="1181" t="s">
        <v>840</v>
      </c>
      <c r="D183" s="1181" t="s">
        <v>308</v>
      </c>
      <c r="E183" s="1182"/>
      <c r="F183" s="1182">
        <v>30780050</v>
      </c>
      <c r="G183" s="1182">
        <v>30780050</v>
      </c>
      <c r="H183" s="1182"/>
      <c r="I183" s="1183" t="s">
        <v>7873</v>
      </c>
      <c r="J183" s="1184"/>
    </row>
    <row r="184" spans="1:10" x14ac:dyDescent="0.2">
      <c r="B184" s="1181" t="s">
        <v>832</v>
      </c>
      <c r="C184" s="1181" t="s">
        <v>842</v>
      </c>
      <c r="D184" s="1181" t="s">
        <v>308</v>
      </c>
      <c r="E184" s="1182"/>
      <c r="F184" s="1182">
        <v>300000</v>
      </c>
      <c r="G184" s="1182">
        <v>300000</v>
      </c>
      <c r="H184" s="1182"/>
      <c r="I184" s="1183" t="s">
        <v>843</v>
      </c>
      <c r="J184" s="1184"/>
    </row>
    <row r="185" spans="1:10" x14ac:dyDescent="0.2">
      <c r="A185" s="95" t="s">
        <v>9871</v>
      </c>
      <c r="B185" s="1181" t="s">
        <v>832</v>
      </c>
      <c r="C185" s="1181" t="s">
        <v>343</v>
      </c>
      <c r="D185" s="1181" t="s">
        <v>308</v>
      </c>
      <c r="E185" s="1182">
        <v>-1187721.19</v>
      </c>
      <c r="F185" s="1182">
        <v>48850478.850000001</v>
      </c>
      <c r="G185" s="1182">
        <v>48787169.329999998</v>
      </c>
      <c r="H185" s="1182">
        <v>-1124411.67</v>
      </c>
      <c r="I185" s="1183" t="s">
        <v>844</v>
      </c>
      <c r="J185" s="1184"/>
    </row>
    <row r="186" spans="1:10" x14ac:dyDescent="0.2">
      <c r="B186" s="1181" t="s">
        <v>845</v>
      </c>
      <c r="C186" s="1181" t="s">
        <v>307</v>
      </c>
      <c r="D186" s="1181" t="s">
        <v>308</v>
      </c>
      <c r="E186" s="1182">
        <v>43880</v>
      </c>
      <c r="F186" s="1182">
        <v>1648800</v>
      </c>
      <c r="G186" s="1182">
        <v>1894480</v>
      </c>
      <c r="H186" s="1182">
        <v>-201800</v>
      </c>
      <c r="I186" s="1183" t="s">
        <v>846</v>
      </c>
      <c r="J186" s="1184"/>
    </row>
    <row r="187" spans="1:10" x14ac:dyDescent="0.2">
      <c r="A187" s="95">
        <v>112</v>
      </c>
      <c r="B187" s="1181" t="s">
        <v>845</v>
      </c>
      <c r="C187" s="1181" t="s">
        <v>343</v>
      </c>
      <c r="D187" s="1181" t="s">
        <v>308</v>
      </c>
      <c r="E187" s="1182">
        <v>43880</v>
      </c>
      <c r="F187" s="1182">
        <v>1648800</v>
      </c>
      <c r="G187" s="1182">
        <v>1894480</v>
      </c>
      <c r="H187" s="1182">
        <v>-201800</v>
      </c>
      <c r="I187" s="1183" t="s">
        <v>846</v>
      </c>
      <c r="J187" s="1184"/>
    </row>
    <row r="188" spans="1:10" x14ac:dyDescent="0.2">
      <c r="A188" s="95">
        <v>112</v>
      </c>
      <c r="B188" s="1181" t="s">
        <v>847</v>
      </c>
      <c r="C188" s="1181" t="s">
        <v>307</v>
      </c>
      <c r="D188" s="1181" t="s">
        <v>308</v>
      </c>
      <c r="E188" s="1182">
        <v>-244971</v>
      </c>
      <c r="F188" s="1182">
        <v>1510740</v>
      </c>
      <c r="G188" s="1182">
        <v>1397364</v>
      </c>
      <c r="H188" s="1182">
        <v>-131595</v>
      </c>
      <c r="I188" s="1183" t="s">
        <v>710</v>
      </c>
      <c r="J188" s="1184"/>
    </row>
    <row r="189" spans="1:10" x14ac:dyDescent="0.2">
      <c r="A189" s="95">
        <v>112</v>
      </c>
      <c r="B189" s="1181" t="s">
        <v>847</v>
      </c>
      <c r="C189" s="1181" t="s">
        <v>319</v>
      </c>
      <c r="D189" s="1181" t="s">
        <v>308</v>
      </c>
      <c r="E189" s="1182">
        <v>-8645</v>
      </c>
      <c r="F189" s="1182">
        <v>163593</v>
      </c>
      <c r="G189" s="1182">
        <v>164459</v>
      </c>
      <c r="H189" s="1182">
        <v>-9511</v>
      </c>
      <c r="I189" s="1183" t="s">
        <v>8562</v>
      </c>
      <c r="J189" s="1184"/>
    </row>
    <row r="190" spans="1:10" x14ac:dyDescent="0.2">
      <c r="A190" s="95" t="s">
        <v>9869</v>
      </c>
      <c r="B190" s="1181" t="s">
        <v>847</v>
      </c>
      <c r="C190" s="1181" t="s">
        <v>347</v>
      </c>
      <c r="D190" s="1181" t="s">
        <v>308</v>
      </c>
      <c r="E190" s="1182">
        <v>2825</v>
      </c>
      <c r="F190" s="1182"/>
      <c r="G190" s="1182">
        <v>300</v>
      </c>
      <c r="H190" s="1182">
        <v>2525</v>
      </c>
      <c r="I190" s="1183" t="s">
        <v>848</v>
      </c>
      <c r="J190" s="1184"/>
    </row>
    <row r="191" spans="1:10" x14ac:dyDescent="0.2">
      <c r="B191" s="1181" t="s">
        <v>847</v>
      </c>
      <c r="C191" s="1181" t="s">
        <v>840</v>
      </c>
      <c r="D191" s="1181" t="s">
        <v>308</v>
      </c>
      <c r="E191" s="1182"/>
      <c r="F191" s="1182">
        <v>954038</v>
      </c>
      <c r="G191" s="1182">
        <v>954038</v>
      </c>
      <c r="H191" s="1182"/>
      <c r="I191" s="1183" t="s">
        <v>8563</v>
      </c>
      <c r="J191" s="1184"/>
    </row>
    <row r="192" spans="1:10" x14ac:dyDescent="0.2">
      <c r="B192" s="1181" t="s">
        <v>847</v>
      </c>
      <c r="C192" s="1181" t="s">
        <v>343</v>
      </c>
      <c r="D192" s="1181" t="s">
        <v>308</v>
      </c>
      <c r="E192" s="1182">
        <v>-250791</v>
      </c>
      <c r="F192" s="1182">
        <v>2628371</v>
      </c>
      <c r="G192" s="1182">
        <v>2516161</v>
      </c>
      <c r="H192" s="1182">
        <v>-138581</v>
      </c>
      <c r="I192" s="1183" t="s">
        <v>849</v>
      </c>
      <c r="J192" s="1184"/>
    </row>
    <row r="193" spans="1:10" x14ac:dyDescent="0.2">
      <c r="A193" s="95">
        <v>64</v>
      </c>
      <c r="B193" s="1181" t="s">
        <v>850</v>
      </c>
      <c r="C193" s="1181" t="s">
        <v>319</v>
      </c>
      <c r="D193" s="1181" t="s">
        <v>308</v>
      </c>
      <c r="E193" s="1182">
        <v>66645.039999999994</v>
      </c>
      <c r="F193" s="1182">
        <v>1232770.43</v>
      </c>
      <c r="G193" s="1182">
        <v>1244403.08</v>
      </c>
      <c r="H193" s="1182">
        <v>55012.39</v>
      </c>
      <c r="I193" s="1183" t="s">
        <v>851</v>
      </c>
      <c r="J193" s="1184"/>
    </row>
    <row r="194" spans="1:10" x14ac:dyDescent="0.2">
      <c r="A194" s="95">
        <v>63</v>
      </c>
      <c r="B194" s="1181" t="s">
        <v>850</v>
      </c>
      <c r="C194" s="1181" t="s">
        <v>349</v>
      </c>
      <c r="D194" s="1181" t="s">
        <v>308</v>
      </c>
      <c r="E194" s="1182">
        <v>181320</v>
      </c>
      <c r="F194" s="1182">
        <v>152902</v>
      </c>
      <c r="G194" s="1182">
        <v>181320</v>
      </c>
      <c r="H194" s="1182">
        <v>152902</v>
      </c>
      <c r="I194" s="1183" t="s">
        <v>5464</v>
      </c>
      <c r="J194" s="1184"/>
    </row>
    <row r="195" spans="1:10" x14ac:dyDescent="0.2">
      <c r="A195" s="95">
        <v>64</v>
      </c>
      <c r="B195" s="1181" t="s">
        <v>850</v>
      </c>
      <c r="C195" s="1181" t="s">
        <v>320</v>
      </c>
      <c r="D195" s="1181" t="s">
        <v>308</v>
      </c>
      <c r="E195" s="1182">
        <v>691933.09</v>
      </c>
      <c r="F195" s="1182"/>
      <c r="G195" s="1182">
        <v>229570.35</v>
      </c>
      <c r="H195" s="1182">
        <v>462362.74</v>
      </c>
      <c r="I195" s="1183" t="s">
        <v>5365</v>
      </c>
      <c r="J195" s="1184"/>
    </row>
    <row r="196" spans="1:10" x14ac:dyDescent="0.2">
      <c r="A196" s="95">
        <v>64</v>
      </c>
      <c r="B196" s="1181" t="s">
        <v>850</v>
      </c>
      <c r="C196" s="1181" t="s">
        <v>321</v>
      </c>
      <c r="D196" s="1181" t="s">
        <v>308</v>
      </c>
      <c r="E196" s="1182">
        <v>95972.84</v>
      </c>
      <c r="F196" s="1182">
        <v>28229.03</v>
      </c>
      <c r="G196" s="1182">
        <v>95972.84</v>
      </c>
      <c r="H196" s="1182">
        <v>28229.03</v>
      </c>
      <c r="I196" s="1183" t="s">
        <v>5975</v>
      </c>
      <c r="J196" s="1184"/>
    </row>
    <row r="197" spans="1:10" x14ac:dyDescent="0.2">
      <c r="B197" s="1181" t="s">
        <v>850</v>
      </c>
      <c r="C197" s="1181" t="s">
        <v>959</v>
      </c>
      <c r="D197" s="1181" t="s">
        <v>308</v>
      </c>
      <c r="E197" s="1182"/>
      <c r="F197" s="1182">
        <v>151250</v>
      </c>
      <c r="G197" s="1182">
        <v>151250</v>
      </c>
      <c r="H197" s="1182"/>
      <c r="I197" s="1183" t="s">
        <v>1064</v>
      </c>
      <c r="J197" s="1184"/>
    </row>
    <row r="198" spans="1:10" x14ac:dyDescent="0.2">
      <c r="A198" s="95" t="s">
        <v>9872</v>
      </c>
      <c r="B198" s="1181" t="s">
        <v>850</v>
      </c>
      <c r="C198" s="1181" t="s">
        <v>343</v>
      </c>
      <c r="D198" s="1181" t="s">
        <v>308</v>
      </c>
      <c r="E198" s="1182">
        <v>1035870.97</v>
      </c>
      <c r="F198" s="1182">
        <v>1565151.46</v>
      </c>
      <c r="G198" s="1182">
        <v>1902516.27</v>
      </c>
      <c r="H198" s="1182">
        <v>698506.16</v>
      </c>
      <c r="I198" s="1183" t="s">
        <v>855</v>
      </c>
      <c r="J198" s="1184"/>
    </row>
    <row r="199" spans="1:10" x14ac:dyDescent="0.2">
      <c r="B199" s="1185" t="s">
        <v>1065</v>
      </c>
      <c r="C199" s="1185" t="s">
        <v>822</v>
      </c>
      <c r="D199" s="1185" t="s">
        <v>1047</v>
      </c>
      <c r="E199" s="1180"/>
      <c r="F199" s="1186">
        <v>592024</v>
      </c>
      <c r="G199" s="1186">
        <v>592024</v>
      </c>
      <c r="H199" s="1180"/>
      <c r="I199" s="1187" t="s">
        <v>1048</v>
      </c>
      <c r="J199" s="1180"/>
    </row>
    <row r="200" spans="1:10" x14ac:dyDescent="0.2">
      <c r="B200" s="1181" t="s">
        <v>1065</v>
      </c>
      <c r="C200" s="1181" t="s">
        <v>822</v>
      </c>
      <c r="D200" s="1181" t="s">
        <v>308</v>
      </c>
      <c r="E200" s="1182"/>
      <c r="F200" s="1182">
        <v>592024</v>
      </c>
      <c r="G200" s="1182">
        <v>592024</v>
      </c>
      <c r="H200" s="1182"/>
      <c r="I200" s="1183" t="s">
        <v>1066</v>
      </c>
      <c r="J200" s="1184"/>
    </row>
    <row r="201" spans="1:10" x14ac:dyDescent="0.2">
      <c r="B201" s="1185" t="s">
        <v>1065</v>
      </c>
      <c r="C201" s="1185" t="s">
        <v>840</v>
      </c>
      <c r="D201" s="1185" t="s">
        <v>883</v>
      </c>
      <c r="E201" s="1180"/>
      <c r="F201" s="1186">
        <v>48600</v>
      </c>
      <c r="G201" s="1186">
        <v>48600</v>
      </c>
      <c r="H201" s="1180"/>
      <c r="I201" s="1187" t="s">
        <v>1041</v>
      </c>
      <c r="J201" s="1180"/>
    </row>
    <row r="202" spans="1:10" x14ac:dyDescent="0.2">
      <c r="B202" s="1181" t="s">
        <v>1065</v>
      </c>
      <c r="C202" s="1181" t="s">
        <v>840</v>
      </c>
      <c r="D202" s="1181" t="s">
        <v>308</v>
      </c>
      <c r="E202" s="1182"/>
      <c r="F202" s="1182">
        <v>48600</v>
      </c>
      <c r="G202" s="1182">
        <v>48600</v>
      </c>
      <c r="H202" s="1182"/>
      <c r="I202" s="1183" t="s">
        <v>1067</v>
      </c>
      <c r="J202" s="1184"/>
    </row>
    <row r="203" spans="1:10" x14ac:dyDescent="0.2">
      <c r="B203" s="1181" t="s">
        <v>1065</v>
      </c>
      <c r="C203" s="1181" t="s">
        <v>343</v>
      </c>
      <c r="D203" s="1181" t="s">
        <v>308</v>
      </c>
      <c r="E203" s="1182"/>
      <c r="F203" s="1182">
        <v>640624</v>
      </c>
      <c r="G203" s="1182">
        <v>640624</v>
      </c>
      <c r="H203" s="1182"/>
      <c r="I203" s="1183" t="s">
        <v>1068</v>
      </c>
      <c r="J203" s="1184"/>
    </row>
    <row r="204" spans="1:10" x14ac:dyDescent="0.2">
      <c r="B204" s="1181" t="s">
        <v>608</v>
      </c>
      <c r="C204" s="1181" t="s">
        <v>307</v>
      </c>
      <c r="D204" s="1181" t="s">
        <v>308</v>
      </c>
      <c r="E204" s="1182">
        <v>370252.71</v>
      </c>
      <c r="F204" s="1182">
        <v>1647430.92</v>
      </c>
      <c r="G204" s="1182">
        <v>1208554.22</v>
      </c>
      <c r="H204" s="1182">
        <v>809129.41</v>
      </c>
      <c r="I204" s="1183" t="s">
        <v>609</v>
      </c>
      <c r="J204" s="1184"/>
    </row>
    <row r="205" spans="1:10" x14ac:dyDescent="0.2">
      <c r="A205" s="95">
        <v>64</v>
      </c>
      <c r="B205" s="1181" t="s">
        <v>608</v>
      </c>
      <c r="C205" s="1181" t="s">
        <v>343</v>
      </c>
      <c r="D205" s="1181" t="s">
        <v>308</v>
      </c>
      <c r="E205" s="1182">
        <v>370252.71</v>
      </c>
      <c r="F205" s="1182">
        <v>1647430.92</v>
      </c>
      <c r="G205" s="1182">
        <v>1208554.22</v>
      </c>
      <c r="H205" s="1182">
        <v>809129.41</v>
      </c>
      <c r="I205" s="1183" t="s">
        <v>609</v>
      </c>
      <c r="J205" s="1184"/>
    </row>
    <row r="206" spans="1:10" x14ac:dyDescent="0.2">
      <c r="B206" s="1181" t="s">
        <v>856</v>
      </c>
      <c r="C206" s="1181" t="s">
        <v>307</v>
      </c>
      <c r="D206" s="1181" t="s">
        <v>308</v>
      </c>
      <c r="E206" s="1182">
        <v>-203649.72</v>
      </c>
      <c r="F206" s="1182">
        <v>1042038.03</v>
      </c>
      <c r="G206" s="1182">
        <v>1009990.74</v>
      </c>
      <c r="H206" s="1182">
        <v>-171602.43</v>
      </c>
      <c r="I206" s="1183" t="s">
        <v>857</v>
      </c>
      <c r="J206" s="1184"/>
    </row>
    <row r="207" spans="1:10" x14ac:dyDescent="0.2">
      <c r="B207" s="1185" t="s">
        <v>856</v>
      </c>
      <c r="C207" s="1185" t="s">
        <v>319</v>
      </c>
      <c r="D207" s="1185" t="s">
        <v>1043</v>
      </c>
      <c r="E207" s="1180"/>
      <c r="F207" s="1180"/>
      <c r="G207" s="1186">
        <v>19.5</v>
      </c>
      <c r="H207" s="1186">
        <v>-19.5</v>
      </c>
      <c r="I207" s="1187" t="s">
        <v>1044</v>
      </c>
      <c r="J207" s="1180"/>
    </row>
    <row r="208" spans="1:10" x14ac:dyDescent="0.2">
      <c r="B208" s="1181" t="s">
        <v>856</v>
      </c>
      <c r="C208" s="1181" t="s">
        <v>319</v>
      </c>
      <c r="D208" s="1181" t="s">
        <v>308</v>
      </c>
      <c r="E208" s="1182"/>
      <c r="F208" s="1182"/>
      <c r="G208" s="1182">
        <v>19.5</v>
      </c>
      <c r="H208" s="1182">
        <v>-19.5</v>
      </c>
      <c r="I208" s="1183" t="s">
        <v>1070</v>
      </c>
      <c r="J208" s="1184"/>
    </row>
    <row r="209" spans="1:10" x14ac:dyDescent="0.2">
      <c r="A209" s="95">
        <v>121</v>
      </c>
      <c r="B209" s="1181" t="s">
        <v>856</v>
      </c>
      <c r="C209" s="1181" t="s">
        <v>343</v>
      </c>
      <c r="D209" s="1181" t="s">
        <v>308</v>
      </c>
      <c r="E209" s="1182">
        <v>-203649.72</v>
      </c>
      <c r="F209" s="1182">
        <v>1042038.03</v>
      </c>
      <c r="G209" s="1182">
        <v>1010010.24</v>
      </c>
      <c r="H209" s="1182">
        <v>-171621.93</v>
      </c>
      <c r="I209" s="1183" t="s">
        <v>857</v>
      </c>
      <c r="J209" s="1184"/>
    </row>
    <row r="210" spans="1:10" x14ac:dyDescent="0.2">
      <c r="B210" s="1181" t="s">
        <v>1075</v>
      </c>
      <c r="C210" s="1181" t="s">
        <v>343</v>
      </c>
      <c r="D210" s="1181" t="s">
        <v>308</v>
      </c>
      <c r="E210" s="1182">
        <v>688317.29</v>
      </c>
      <c r="F210" s="1182">
        <v>136644276.19</v>
      </c>
      <c r="G210" s="1182">
        <v>135113397.19</v>
      </c>
      <c r="H210" s="1182">
        <v>2219196.29</v>
      </c>
      <c r="I210" s="1183" t="s">
        <v>1076</v>
      </c>
      <c r="J210" s="1184"/>
    </row>
    <row r="211" spans="1:10" x14ac:dyDescent="0.2">
      <c r="B211" s="1181" t="s">
        <v>859</v>
      </c>
      <c r="C211" s="1181" t="s">
        <v>307</v>
      </c>
      <c r="D211" s="1181" t="s">
        <v>308</v>
      </c>
      <c r="E211" s="1182">
        <v>-90932002</v>
      </c>
      <c r="F211" s="1182"/>
      <c r="G211" s="1182"/>
      <c r="H211" s="1182">
        <v>-90932002</v>
      </c>
      <c r="I211" s="1183" t="s">
        <v>860</v>
      </c>
      <c r="J211" s="1184"/>
    </row>
    <row r="212" spans="1:10" x14ac:dyDescent="0.2">
      <c r="A212" s="95">
        <v>70</v>
      </c>
      <c r="B212" s="1181" t="s">
        <v>859</v>
      </c>
      <c r="C212" s="1181" t="s">
        <v>343</v>
      </c>
      <c r="D212" s="1181" t="s">
        <v>308</v>
      </c>
      <c r="E212" s="1182">
        <v>-90932002</v>
      </c>
      <c r="F212" s="1182"/>
      <c r="G212" s="1182"/>
      <c r="H212" s="1182">
        <v>-90932002</v>
      </c>
      <c r="I212" s="1183" t="s">
        <v>861</v>
      </c>
      <c r="J212" s="1184"/>
    </row>
    <row r="213" spans="1:10" x14ac:dyDescent="0.2">
      <c r="B213" s="1181" t="s">
        <v>337</v>
      </c>
      <c r="C213" s="1181" t="s">
        <v>307</v>
      </c>
      <c r="D213" s="1181" t="s">
        <v>308</v>
      </c>
      <c r="E213" s="1182">
        <v>-2196867.54</v>
      </c>
      <c r="F213" s="1182"/>
      <c r="G213" s="1182"/>
      <c r="H213" s="1182">
        <v>-2196867.54</v>
      </c>
      <c r="I213" s="1183" t="s">
        <v>862</v>
      </c>
      <c r="J213" s="1184"/>
    </row>
    <row r="214" spans="1:10" x14ac:dyDescent="0.2">
      <c r="A214" s="95">
        <v>78</v>
      </c>
      <c r="B214" s="1181" t="s">
        <v>337</v>
      </c>
      <c r="C214" s="1181" t="s">
        <v>343</v>
      </c>
      <c r="D214" s="1181" t="s">
        <v>308</v>
      </c>
      <c r="E214" s="1182">
        <v>-2196867.54</v>
      </c>
      <c r="F214" s="1182"/>
      <c r="G214" s="1182"/>
      <c r="H214" s="1182">
        <v>-2196867.54</v>
      </c>
      <c r="I214" s="1183" t="s">
        <v>862</v>
      </c>
      <c r="J214" s="1184"/>
    </row>
    <row r="215" spans="1:10" x14ac:dyDescent="0.2">
      <c r="B215" s="1181" t="s">
        <v>338</v>
      </c>
      <c r="C215" s="1181" t="s">
        <v>1080</v>
      </c>
      <c r="D215" s="1181" t="s">
        <v>308</v>
      </c>
      <c r="E215" s="1182">
        <v>-1766500.14</v>
      </c>
      <c r="F215" s="1182"/>
      <c r="G215" s="1182"/>
      <c r="H215" s="1182">
        <v>-1766500.14</v>
      </c>
      <c r="I215" s="1183" t="s">
        <v>1081</v>
      </c>
      <c r="J215" s="1184"/>
    </row>
    <row r="216" spans="1:10" x14ac:dyDescent="0.2">
      <c r="B216" s="1181" t="s">
        <v>338</v>
      </c>
      <c r="C216" s="1181" t="s">
        <v>883</v>
      </c>
      <c r="D216" s="1181" t="s">
        <v>308</v>
      </c>
      <c r="E216" s="1182">
        <v>-5295219.95</v>
      </c>
      <c r="F216" s="1182"/>
      <c r="G216" s="1182"/>
      <c r="H216" s="1182">
        <v>-5295219.95</v>
      </c>
      <c r="I216" s="1183" t="s">
        <v>1294</v>
      </c>
      <c r="J216" s="1184"/>
    </row>
    <row r="217" spans="1:10" x14ac:dyDescent="0.2">
      <c r="B217" s="1181" t="s">
        <v>338</v>
      </c>
      <c r="C217" s="1181" t="s">
        <v>4671</v>
      </c>
      <c r="D217" s="1181" t="s">
        <v>308</v>
      </c>
      <c r="E217" s="1182">
        <v>-5478641.1600000001</v>
      </c>
      <c r="F217" s="1182"/>
      <c r="G217" s="1182"/>
      <c r="H217" s="1182">
        <v>-5478641.1600000001</v>
      </c>
      <c r="I217" s="1183" t="s">
        <v>4672</v>
      </c>
      <c r="J217" s="1184"/>
    </row>
    <row r="218" spans="1:10" x14ac:dyDescent="0.2">
      <c r="B218" s="1181" t="s">
        <v>338</v>
      </c>
      <c r="C218" s="1181" t="s">
        <v>5366</v>
      </c>
      <c r="D218" s="1181" t="s">
        <v>308</v>
      </c>
      <c r="E218" s="1182">
        <v>-5642634.7199999997</v>
      </c>
      <c r="F218" s="1182"/>
      <c r="G218" s="1182"/>
      <c r="H218" s="1182">
        <v>-5642634.7199999997</v>
      </c>
      <c r="I218" s="1183" t="s">
        <v>5367</v>
      </c>
      <c r="J218" s="1184"/>
    </row>
    <row r="219" spans="1:10" x14ac:dyDescent="0.2">
      <c r="B219" s="1181" t="s">
        <v>338</v>
      </c>
      <c r="C219" s="1181" t="s">
        <v>5976</v>
      </c>
      <c r="D219" s="1181" t="s">
        <v>308</v>
      </c>
      <c r="E219" s="1182">
        <v>-5607738.54</v>
      </c>
      <c r="F219" s="1182"/>
      <c r="G219" s="1182"/>
      <c r="H219" s="1182">
        <v>-5607738.54</v>
      </c>
      <c r="I219" s="1183" t="s">
        <v>5977</v>
      </c>
      <c r="J219" s="1184"/>
    </row>
    <row r="220" spans="1:10" x14ac:dyDescent="0.2">
      <c r="B220" s="1181" t="s">
        <v>338</v>
      </c>
      <c r="C220" s="1181" t="s">
        <v>6641</v>
      </c>
      <c r="D220" s="1181" t="s">
        <v>308</v>
      </c>
      <c r="E220" s="1182">
        <v>-5918552.54</v>
      </c>
      <c r="F220" s="1182"/>
      <c r="G220" s="1182"/>
      <c r="H220" s="1182">
        <v>-5918552.54</v>
      </c>
      <c r="I220" s="1183" t="s">
        <v>6642</v>
      </c>
      <c r="J220" s="1184"/>
    </row>
    <row r="221" spans="1:10" x14ac:dyDescent="0.2">
      <c r="B221" s="1181" t="s">
        <v>338</v>
      </c>
      <c r="C221" s="1181" t="s">
        <v>347</v>
      </c>
      <c r="D221" s="1181" t="s">
        <v>308</v>
      </c>
      <c r="E221" s="1182">
        <v>-5724277.5899999999</v>
      </c>
      <c r="F221" s="1182"/>
      <c r="G221" s="1182"/>
      <c r="H221" s="1182">
        <v>-5724277.5899999999</v>
      </c>
      <c r="I221" s="1183" t="s">
        <v>7262</v>
      </c>
      <c r="J221" s="1184"/>
    </row>
    <row r="222" spans="1:10" x14ac:dyDescent="0.2">
      <c r="B222" s="1181" t="s">
        <v>338</v>
      </c>
      <c r="C222" s="1181" t="s">
        <v>947</v>
      </c>
      <c r="D222" s="1181" t="s">
        <v>308</v>
      </c>
      <c r="E222" s="1182">
        <v>-6170403.5999999996</v>
      </c>
      <c r="F222" s="1182"/>
      <c r="G222" s="1182"/>
      <c r="H222" s="1182">
        <v>-6170403.5999999996</v>
      </c>
      <c r="I222" s="1183" t="s">
        <v>7874</v>
      </c>
      <c r="J222" s="1184"/>
    </row>
    <row r="223" spans="1:10" x14ac:dyDescent="0.2">
      <c r="A223" s="95">
        <v>79</v>
      </c>
      <c r="B223" s="1181" t="s">
        <v>338</v>
      </c>
      <c r="C223" s="1181" t="s">
        <v>343</v>
      </c>
      <c r="D223" s="1181" t="s">
        <v>308</v>
      </c>
      <c r="E223" s="1182">
        <v>-41603968.240000002</v>
      </c>
      <c r="F223" s="1182"/>
      <c r="G223" s="1182"/>
      <c r="H223" s="1182">
        <v>-41603968.240000002</v>
      </c>
      <c r="I223" s="1183" t="s">
        <v>865</v>
      </c>
      <c r="J223" s="1184"/>
    </row>
    <row r="224" spans="1:10" x14ac:dyDescent="0.2">
      <c r="B224" s="1181" t="s">
        <v>872</v>
      </c>
      <c r="C224" s="1181" t="s">
        <v>307</v>
      </c>
      <c r="D224" s="1181" t="s">
        <v>308</v>
      </c>
      <c r="E224" s="1182">
        <v>-6360265.6200000001</v>
      </c>
      <c r="F224" s="1182">
        <v>6360265.6200000001</v>
      </c>
      <c r="G224" s="1182"/>
      <c r="H224" s="1182"/>
      <c r="I224" s="1183" t="s">
        <v>873</v>
      </c>
      <c r="J224" s="1184"/>
    </row>
    <row r="225" spans="1:10" x14ac:dyDescent="0.2">
      <c r="B225" s="1181" t="s">
        <v>872</v>
      </c>
      <c r="C225" s="1181" t="s">
        <v>343</v>
      </c>
      <c r="D225" s="1181" t="s">
        <v>308</v>
      </c>
      <c r="E225" s="1182">
        <v>-6360265.6200000001</v>
      </c>
      <c r="F225" s="1182">
        <v>6360265.6200000001</v>
      </c>
      <c r="G225" s="1182"/>
      <c r="H225" s="1182"/>
      <c r="I225" s="1183" t="s">
        <v>7875</v>
      </c>
      <c r="J225" s="1184"/>
    </row>
    <row r="226" spans="1:10" x14ac:dyDescent="0.2">
      <c r="A226" s="95" t="s">
        <v>7237</v>
      </c>
      <c r="B226" s="1181" t="s">
        <v>875</v>
      </c>
      <c r="C226" s="1181" t="s">
        <v>307</v>
      </c>
      <c r="D226" s="1181" t="s">
        <v>308</v>
      </c>
      <c r="E226" s="1182">
        <v>-654851.56999999995</v>
      </c>
      <c r="F226" s="1182">
        <v>3541620</v>
      </c>
      <c r="G226" s="1182">
        <v>3564760.98</v>
      </c>
      <c r="H226" s="1182">
        <v>-677992.55</v>
      </c>
      <c r="I226" s="1183" t="s">
        <v>876</v>
      </c>
      <c r="J226" s="1184"/>
    </row>
    <row r="227" spans="1:10" x14ac:dyDescent="0.2">
      <c r="A227" s="95" t="s">
        <v>7921</v>
      </c>
      <c r="B227" s="1181" t="s">
        <v>875</v>
      </c>
      <c r="C227" s="1181" t="s">
        <v>387</v>
      </c>
      <c r="D227" s="1181" t="s">
        <v>308</v>
      </c>
      <c r="E227" s="1182">
        <v>41910.46</v>
      </c>
      <c r="F227" s="1182">
        <v>230338.42</v>
      </c>
      <c r="G227" s="1182">
        <v>227501.41</v>
      </c>
      <c r="H227" s="1182">
        <v>44747.47</v>
      </c>
      <c r="I227" s="1183" t="s">
        <v>877</v>
      </c>
      <c r="J227" s="1184"/>
    </row>
    <row r="228" spans="1:10" x14ac:dyDescent="0.2">
      <c r="A228" s="95" t="s">
        <v>7237</v>
      </c>
      <c r="B228" s="1181" t="s">
        <v>875</v>
      </c>
      <c r="C228" s="1181" t="s">
        <v>347</v>
      </c>
      <c r="D228" s="1181" t="s">
        <v>308</v>
      </c>
      <c r="E228" s="1182">
        <v>-2046469.6</v>
      </c>
      <c r="F228" s="1182">
        <v>3537274.58</v>
      </c>
      <c r="G228" s="1182">
        <v>3413659.44</v>
      </c>
      <c r="H228" s="1182">
        <v>-1922854.46</v>
      </c>
      <c r="I228" s="1183" t="s">
        <v>613</v>
      </c>
      <c r="J228" s="1184"/>
    </row>
    <row r="229" spans="1:10" x14ac:dyDescent="0.2">
      <c r="A229" s="95" t="s">
        <v>7921</v>
      </c>
      <c r="B229" s="1181" t="s">
        <v>875</v>
      </c>
      <c r="C229" s="1181" t="s">
        <v>971</v>
      </c>
      <c r="D229" s="1181" t="s">
        <v>308</v>
      </c>
      <c r="E229" s="1182">
        <v>130974.06</v>
      </c>
      <c r="F229" s="1182">
        <v>221939.48</v>
      </c>
      <c r="G229" s="1182">
        <v>226005.14</v>
      </c>
      <c r="H229" s="1182">
        <v>126908.4</v>
      </c>
      <c r="I229" s="1183" t="s">
        <v>4673</v>
      </c>
      <c r="J229" s="1184"/>
    </row>
    <row r="230" spans="1:10" x14ac:dyDescent="0.2">
      <c r="A230" s="95" t="s">
        <v>7237</v>
      </c>
      <c r="B230" s="1181" t="s">
        <v>875</v>
      </c>
      <c r="C230" s="1181" t="s">
        <v>822</v>
      </c>
      <c r="D230" s="1181" t="s">
        <v>308</v>
      </c>
      <c r="E230" s="1182">
        <v>-18658.89</v>
      </c>
      <c r="F230" s="1182">
        <v>32660.47</v>
      </c>
      <c r="G230" s="1182">
        <v>31117.54</v>
      </c>
      <c r="H230" s="1182">
        <v>-17115.96</v>
      </c>
      <c r="I230" s="1183" t="s">
        <v>1083</v>
      </c>
      <c r="J230" s="1184"/>
    </row>
    <row r="231" spans="1:10" x14ac:dyDescent="0.2">
      <c r="A231" s="95" t="s">
        <v>7924</v>
      </c>
      <c r="B231" s="1181" t="s">
        <v>875</v>
      </c>
      <c r="C231" s="1181" t="s">
        <v>343</v>
      </c>
      <c r="D231" s="1181" t="s">
        <v>308</v>
      </c>
      <c r="E231" s="1182">
        <v>-2547095.54</v>
      </c>
      <c r="F231" s="1182">
        <v>7563832.9500000002</v>
      </c>
      <c r="G231" s="1182">
        <v>7463044.5099999998</v>
      </c>
      <c r="H231" s="1182">
        <v>-2446307.1</v>
      </c>
      <c r="I231" s="1183" t="s">
        <v>878</v>
      </c>
      <c r="J231" s="1184"/>
    </row>
    <row r="232" spans="1:10" x14ac:dyDescent="0.2">
      <c r="A232" s="95" t="s">
        <v>7238</v>
      </c>
      <c r="B232" s="1181" t="s">
        <v>879</v>
      </c>
      <c r="C232" s="1181" t="s">
        <v>307</v>
      </c>
      <c r="D232" s="1181" t="s">
        <v>308</v>
      </c>
      <c r="E232" s="1182">
        <v>-9021480</v>
      </c>
      <c r="F232" s="1182">
        <v>13060596</v>
      </c>
      <c r="G232" s="1182">
        <v>12327000</v>
      </c>
      <c r="H232" s="1182">
        <v>-8287884</v>
      </c>
      <c r="I232" s="1183" t="s">
        <v>880</v>
      </c>
      <c r="J232" s="1184"/>
    </row>
    <row r="233" spans="1:10" x14ac:dyDescent="0.2">
      <c r="A233" s="95" t="s">
        <v>7922</v>
      </c>
      <c r="B233" s="1181" t="s">
        <v>879</v>
      </c>
      <c r="C233" s="1181" t="s">
        <v>387</v>
      </c>
      <c r="D233" s="1181" t="s">
        <v>308</v>
      </c>
      <c r="E233" s="1182">
        <v>2657139.62</v>
      </c>
      <c r="F233" s="1182">
        <v>1384975.3600000001</v>
      </c>
      <c r="G233" s="1182">
        <v>2571697.4500000002</v>
      </c>
      <c r="H233" s="1182">
        <v>1470417.53</v>
      </c>
      <c r="I233" s="1183" t="s">
        <v>881</v>
      </c>
      <c r="J233" s="1184"/>
    </row>
    <row r="234" spans="1:10" x14ac:dyDescent="0.2">
      <c r="A234" s="95" t="s">
        <v>7238</v>
      </c>
      <c r="B234" s="1181" t="s">
        <v>879</v>
      </c>
      <c r="C234" s="1181" t="s">
        <v>319</v>
      </c>
      <c r="D234" s="1181" t="s">
        <v>308</v>
      </c>
      <c r="E234" s="1182">
        <v>-20231669</v>
      </c>
      <c r="F234" s="1182">
        <v>400520</v>
      </c>
      <c r="G234" s="1182">
        <v>2740531</v>
      </c>
      <c r="H234" s="1182">
        <v>-22571680</v>
      </c>
      <c r="I234" s="1183" t="s">
        <v>882</v>
      </c>
      <c r="J234" s="1184"/>
    </row>
    <row r="235" spans="1:10" x14ac:dyDescent="0.2">
      <c r="A235" s="95" t="s">
        <v>7922</v>
      </c>
      <c r="B235" s="1181" t="s">
        <v>879</v>
      </c>
      <c r="C235" s="1181" t="s">
        <v>883</v>
      </c>
      <c r="D235" s="1181" t="s">
        <v>308</v>
      </c>
      <c r="E235" s="1182">
        <v>1403583.19</v>
      </c>
      <c r="F235" s="1182">
        <v>710544.2</v>
      </c>
      <c r="G235" s="1182">
        <v>240666.2</v>
      </c>
      <c r="H235" s="1182">
        <v>1873461.19</v>
      </c>
      <c r="I235" s="1183" t="s">
        <v>884</v>
      </c>
      <c r="J235" s="1184"/>
    </row>
    <row r="236" spans="1:10" x14ac:dyDescent="0.2">
      <c r="A236" s="95" t="s">
        <v>7238</v>
      </c>
      <c r="B236" s="1181" t="s">
        <v>879</v>
      </c>
      <c r="C236" s="1181" t="s">
        <v>347</v>
      </c>
      <c r="D236" s="1181" t="s">
        <v>308</v>
      </c>
      <c r="E236" s="1182">
        <v>-4973035.4400000004</v>
      </c>
      <c r="F236" s="1182">
        <v>130261.59</v>
      </c>
      <c r="G236" s="1182">
        <v>406002.71</v>
      </c>
      <c r="H236" s="1182">
        <v>-5248776.5599999996</v>
      </c>
      <c r="I236" s="1183" t="s">
        <v>885</v>
      </c>
      <c r="J236" s="1184"/>
    </row>
    <row r="237" spans="1:10" x14ac:dyDescent="0.2">
      <c r="A237" s="95" t="s">
        <v>7238</v>
      </c>
      <c r="B237" s="1181" t="s">
        <v>879</v>
      </c>
      <c r="C237" s="1181" t="s">
        <v>822</v>
      </c>
      <c r="D237" s="1181" t="s">
        <v>308</v>
      </c>
      <c r="E237" s="1182">
        <v>-357435.37</v>
      </c>
      <c r="F237" s="1182"/>
      <c r="G237" s="1182">
        <v>11487.87</v>
      </c>
      <c r="H237" s="1182">
        <v>-368923.24</v>
      </c>
      <c r="I237" s="1183" t="s">
        <v>1084</v>
      </c>
      <c r="J237" s="1184"/>
    </row>
    <row r="238" spans="1:10" x14ac:dyDescent="0.2">
      <c r="A238" s="95" t="s">
        <v>7923</v>
      </c>
      <c r="B238" s="1181" t="s">
        <v>879</v>
      </c>
      <c r="C238" s="1181" t="s">
        <v>343</v>
      </c>
      <c r="D238" s="1181" t="s">
        <v>308</v>
      </c>
      <c r="E238" s="1182">
        <v>-30522897</v>
      </c>
      <c r="F238" s="1182">
        <v>15686897.15</v>
      </c>
      <c r="G238" s="1182">
        <v>18297385.23</v>
      </c>
      <c r="H238" s="1182">
        <v>-33133385.079999998</v>
      </c>
      <c r="I238" s="1183" t="s">
        <v>886</v>
      </c>
      <c r="J238" s="1184"/>
    </row>
    <row r="239" spans="1:10" x14ac:dyDescent="0.2">
      <c r="B239" s="1181" t="s">
        <v>890</v>
      </c>
      <c r="C239" s="1181" t="s">
        <v>307</v>
      </c>
      <c r="D239" s="1181" t="s">
        <v>308</v>
      </c>
      <c r="E239" s="1182">
        <v>-998032</v>
      </c>
      <c r="F239" s="1182">
        <v>998032</v>
      </c>
      <c r="G239" s="1182">
        <v>1174497</v>
      </c>
      <c r="H239" s="1182">
        <v>-1174497</v>
      </c>
      <c r="I239" s="1183" t="s">
        <v>891</v>
      </c>
      <c r="J239" s="1184"/>
    </row>
    <row r="240" spans="1:10" x14ac:dyDescent="0.2">
      <c r="B240" s="1181" t="s">
        <v>890</v>
      </c>
      <c r="C240" s="1181" t="s">
        <v>315</v>
      </c>
      <c r="D240" s="1181" t="s">
        <v>308</v>
      </c>
      <c r="E240" s="1182">
        <v>-935750</v>
      </c>
      <c r="F240" s="1182">
        <v>1655465</v>
      </c>
      <c r="G240" s="1182">
        <v>1656000</v>
      </c>
      <c r="H240" s="1182">
        <v>-936285</v>
      </c>
      <c r="I240" s="1183" t="s">
        <v>4674</v>
      </c>
      <c r="J240" s="1184"/>
    </row>
    <row r="241" spans="1:11" x14ac:dyDescent="0.2">
      <c r="A241" s="95">
        <v>98</v>
      </c>
      <c r="B241" s="1181" t="s">
        <v>890</v>
      </c>
      <c r="C241" s="1181" t="s">
        <v>343</v>
      </c>
      <c r="D241" s="1181" t="s">
        <v>308</v>
      </c>
      <c r="E241" s="1182">
        <v>-1933782</v>
      </c>
      <c r="F241" s="1182">
        <v>2653497</v>
      </c>
      <c r="G241" s="1182">
        <v>2830497</v>
      </c>
      <c r="H241" s="1182">
        <v>-2110782</v>
      </c>
      <c r="I241" s="1183" t="s">
        <v>892</v>
      </c>
      <c r="J241" s="1184"/>
    </row>
    <row r="242" spans="1:11" x14ac:dyDescent="0.2">
      <c r="B242" s="1181" t="s">
        <v>1085</v>
      </c>
      <c r="C242" s="1181" t="s">
        <v>307</v>
      </c>
      <c r="D242" s="1181" t="s">
        <v>308</v>
      </c>
      <c r="E242" s="1182"/>
      <c r="F242" s="1182">
        <v>5406227.6200000001</v>
      </c>
      <c r="G242" s="1182">
        <v>5406227.6200000001</v>
      </c>
      <c r="H242" s="1182"/>
      <c r="I242" s="1183" t="s">
        <v>8564</v>
      </c>
      <c r="J242" s="1184"/>
    </row>
    <row r="243" spans="1:11" x14ac:dyDescent="0.2">
      <c r="B243" s="1181" t="s">
        <v>1085</v>
      </c>
      <c r="C243" s="1181" t="s">
        <v>343</v>
      </c>
      <c r="D243" s="1181" t="s">
        <v>308</v>
      </c>
      <c r="E243" s="1182"/>
      <c r="F243" s="1182">
        <v>5406227.6200000001</v>
      </c>
      <c r="G243" s="1182">
        <v>5406227.6200000001</v>
      </c>
      <c r="H243" s="1182"/>
      <c r="I243" s="1183" t="s">
        <v>1087</v>
      </c>
      <c r="J243" s="1184"/>
    </row>
    <row r="244" spans="1:11" ht="13.5" thickBot="1" x14ac:dyDescent="0.25">
      <c r="A244" s="1054"/>
      <c r="B244" s="1181" t="s">
        <v>1088</v>
      </c>
      <c r="C244" s="1181" t="s">
        <v>343</v>
      </c>
      <c r="D244" s="1181" t="s">
        <v>308</v>
      </c>
      <c r="E244" s="1182">
        <v>-176096877.94</v>
      </c>
      <c r="F244" s="1182">
        <v>37670720.340000004</v>
      </c>
      <c r="G244" s="1182">
        <v>33997154.359999999</v>
      </c>
      <c r="H244" s="1182">
        <v>-172423311.96000001</v>
      </c>
      <c r="I244" s="1183" t="s">
        <v>7876</v>
      </c>
      <c r="J244" s="1184"/>
    </row>
    <row r="245" spans="1:11" x14ac:dyDescent="0.2">
      <c r="A245" s="163" t="s">
        <v>9861</v>
      </c>
      <c r="B245" s="1185" t="s">
        <v>893</v>
      </c>
      <c r="C245" s="1185" t="s">
        <v>347</v>
      </c>
      <c r="D245" s="1185" t="s">
        <v>307</v>
      </c>
      <c r="E245" s="1180"/>
      <c r="F245" s="1186">
        <v>930433.07</v>
      </c>
      <c r="G245" s="1180"/>
      <c r="H245" s="1186">
        <v>930433.07</v>
      </c>
      <c r="I245" s="1187" t="s">
        <v>1040</v>
      </c>
      <c r="J245" s="1180"/>
    </row>
    <row r="246" spans="1:11" x14ac:dyDescent="0.2">
      <c r="B246" s="1185" t="s">
        <v>893</v>
      </c>
      <c r="C246" s="1185" t="s">
        <v>347</v>
      </c>
      <c r="D246" s="1185" t="s">
        <v>883</v>
      </c>
      <c r="E246" s="1180"/>
      <c r="F246" s="1186">
        <v>267049.71000000002</v>
      </c>
      <c r="G246" s="1180"/>
      <c r="H246" s="1186">
        <v>267049.71000000002</v>
      </c>
      <c r="I246" s="1187" t="s">
        <v>1041</v>
      </c>
      <c r="J246" s="1180"/>
    </row>
    <row r="247" spans="1:11" x14ac:dyDescent="0.2">
      <c r="B247" s="1185" t="s">
        <v>893</v>
      </c>
      <c r="C247" s="1185" t="s">
        <v>347</v>
      </c>
      <c r="D247" s="1185" t="s">
        <v>347</v>
      </c>
      <c r="E247" s="1180"/>
      <c r="F247" s="1186">
        <v>15241</v>
      </c>
      <c r="G247" s="1180"/>
      <c r="H247" s="1186">
        <v>15241</v>
      </c>
      <c r="I247" s="1187" t="s">
        <v>1042</v>
      </c>
      <c r="J247" s="1180"/>
    </row>
    <row r="248" spans="1:11" x14ac:dyDescent="0.2">
      <c r="B248" s="1185" t="s">
        <v>893</v>
      </c>
      <c r="C248" s="1185" t="s">
        <v>347</v>
      </c>
      <c r="D248" s="1185" t="s">
        <v>7255</v>
      </c>
      <c r="E248" s="1180"/>
      <c r="F248" s="1186">
        <v>9532</v>
      </c>
      <c r="G248" s="1180"/>
      <c r="H248" s="1186">
        <v>9532</v>
      </c>
      <c r="I248" s="1187" t="s">
        <v>7256</v>
      </c>
      <c r="J248" s="1180"/>
    </row>
    <row r="249" spans="1:11" x14ac:dyDescent="0.2">
      <c r="B249" s="1185" t="s">
        <v>893</v>
      </c>
      <c r="C249" s="1185" t="s">
        <v>347</v>
      </c>
      <c r="D249" s="1185" t="s">
        <v>859</v>
      </c>
      <c r="E249" s="1180"/>
      <c r="F249" s="1186">
        <v>5131615.5599999996</v>
      </c>
      <c r="G249" s="1180"/>
      <c r="H249" s="1186">
        <v>5131615.5599999996</v>
      </c>
      <c r="I249" s="1187" t="s">
        <v>1046</v>
      </c>
      <c r="J249" s="1180"/>
    </row>
    <row r="250" spans="1:11" x14ac:dyDescent="0.2">
      <c r="B250" s="1181" t="s">
        <v>893</v>
      </c>
      <c r="C250" s="1181" t="s">
        <v>347</v>
      </c>
      <c r="D250" s="1181" t="s">
        <v>308</v>
      </c>
      <c r="E250" s="1182"/>
      <c r="F250" s="1182">
        <v>6353871.3399999999</v>
      </c>
      <c r="G250" s="1182"/>
      <c r="H250" s="402">
        <v>6353871.3399999999</v>
      </c>
      <c r="I250" s="1183" t="s">
        <v>725</v>
      </c>
      <c r="J250" s="1184"/>
    </row>
    <row r="251" spans="1:11" x14ac:dyDescent="0.2">
      <c r="B251" s="1185" t="s">
        <v>893</v>
      </c>
      <c r="C251" s="1185" t="s">
        <v>394</v>
      </c>
      <c r="D251" s="1185" t="s">
        <v>307</v>
      </c>
      <c r="E251" s="1180"/>
      <c r="F251" s="1186">
        <v>1194543.43</v>
      </c>
      <c r="G251" s="1180"/>
      <c r="H251" s="1186">
        <v>1194543.43</v>
      </c>
      <c r="I251" s="1187" t="s">
        <v>1040</v>
      </c>
      <c r="J251" s="601">
        <f>H250+H255+H257</f>
        <v>12576682.940000001</v>
      </c>
      <c r="K251" s="900" t="s">
        <v>1124</v>
      </c>
    </row>
    <row r="252" spans="1:11" x14ac:dyDescent="0.2">
      <c r="B252" s="1185" t="s">
        <v>893</v>
      </c>
      <c r="C252" s="1185" t="s">
        <v>394</v>
      </c>
      <c r="D252" s="1185" t="s">
        <v>883</v>
      </c>
      <c r="E252" s="1180"/>
      <c r="F252" s="1186">
        <v>391094.89</v>
      </c>
      <c r="G252" s="1180"/>
      <c r="H252" s="1186">
        <v>391094.89</v>
      </c>
      <c r="I252" s="1187" t="s">
        <v>1041</v>
      </c>
      <c r="J252" s="735">
        <f>H259</f>
        <v>14600</v>
      </c>
      <c r="K252" s="900" t="s">
        <v>5954</v>
      </c>
    </row>
    <row r="253" spans="1:11" x14ac:dyDescent="0.2">
      <c r="B253" s="1185" t="s">
        <v>893</v>
      </c>
      <c r="C253" s="1185" t="s">
        <v>394</v>
      </c>
      <c r="D253" s="1185" t="s">
        <v>7255</v>
      </c>
      <c r="E253" s="1180"/>
      <c r="F253" s="1186">
        <v>142200.37</v>
      </c>
      <c r="G253" s="1180"/>
      <c r="H253" s="1186">
        <v>142200.37</v>
      </c>
      <c r="I253" s="1187" t="s">
        <v>7256</v>
      </c>
      <c r="J253" s="898">
        <f>H264</f>
        <v>684417</v>
      </c>
      <c r="K253" s="900" t="s">
        <v>1125</v>
      </c>
    </row>
    <row r="254" spans="1:11" x14ac:dyDescent="0.2">
      <c r="B254" s="1185" t="s">
        <v>893</v>
      </c>
      <c r="C254" s="1185" t="s">
        <v>394</v>
      </c>
      <c r="D254" s="1185" t="s">
        <v>859</v>
      </c>
      <c r="E254" s="1180"/>
      <c r="F254" s="1186">
        <v>4554605</v>
      </c>
      <c r="G254" s="1180"/>
      <c r="H254" s="1186">
        <v>4554605</v>
      </c>
      <c r="I254" s="1187" t="s">
        <v>1046</v>
      </c>
      <c r="J254" s="136">
        <f>SUM(J251:J253)</f>
        <v>13275699.940000001</v>
      </c>
      <c r="K254" s="900"/>
    </row>
    <row r="255" spans="1:11" x14ac:dyDescent="0.2">
      <c r="B255" s="1181" t="s">
        <v>893</v>
      </c>
      <c r="C255" s="1181" t="s">
        <v>394</v>
      </c>
      <c r="D255" s="1181" t="s">
        <v>308</v>
      </c>
      <c r="E255" s="1182"/>
      <c r="F255" s="1182">
        <v>6282443.6900000004</v>
      </c>
      <c r="G255" s="1182"/>
      <c r="H255" s="402">
        <v>6282443.6900000004</v>
      </c>
      <c r="I255" s="1183" t="s">
        <v>9196</v>
      </c>
      <c r="J255" s="1184"/>
    </row>
    <row r="256" spans="1:11" x14ac:dyDescent="0.2">
      <c r="B256" s="1185" t="s">
        <v>893</v>
      </c>
      <c r="C256" s="1185" t="s">
        <v>947</v>
      </c>
      <c r="D256" s="1185" t="s">
        <v>859</v>
      </c>
      <c r="E256" s="1180"/>
      <c r="F256" s="1186">
        <v>-59632.09</v>
      </c>
      <c r="G256" s="1180"/>
      <c r="H256" s="1186">
        <v>-59632.09</v>
      </c>
      <c r="I256" s="1187" t="s">
        <v>1046</v>
      </c>
      <c r="J256" s="1180"/>
    </row>
    <row r="257" spans="1:10" x14ac:dyDescent="0.2">
      <c r="B257" s="1181" t="s">
        <v>893</v>
      </c>
      <c r="C257" s="1181" t="s">
        <v>947</v>
      </c>
      <c r="D257" s="1181" t="s">
        <v>308</v>
      </c>
      <c r="E257" s="1182"/>
      <c r="F257" s="1182">
        <v>-59632.09</v>
      </c>
      <c r="G257" s="1182"/>
      <c r="H257" s="402">
        <v>-59632.09</v>
      </c>
      <c r="I257" s="1183" t="s">
        <v>726</v>
      </c>
      <c r="J257" s="1184"/>
    </row>
    <row r="258" spans="1:10" x14ac:dyDescent="0.2">
      <c r="B258" s="1185" t="s">
        <v>893</v>
      </c>
      <c r="C258" s="1185" t="s">
        <v>698</v>
      </c>
      <c r="D258" s="1185" t="s">
        <v>859</v>
      </c>
      <c r="E258" s="1180"/>
      <c r="F258" s="1186">
        <v>14600</v>
      </c>
      <c r="G258" s="1180"/>
      <c r="H258" s="1186">
        <v>14600</v>
      </c>
      <c r="I258" s="1187" t="s">
        <v>1046</v>
      </c>
      <c r="J258" s="1180"/>
    </row>
    <row r="259" spans="1:10" x14ac:dyDescent="0.2">
      <c r="B259" s="1181" t="s">
        <v>893</v>
      </c>
      <c r="C259" s="1181" t="s">
        <v>698</v>
      </c>
      <c r="D259" s="1181" t="s">
        <v>308</v>
      </c>
      <c r="E259" s="1182"/>
      <c r="F259" s="1182">
        <v>14600</v>
      </c>
      <c r="G259" s="1182"/>
      <c r="H259" s="478">
        <v>14600</v>
      </c>
      <c r="I259" s="1183" t="s">
        <v>727</v>
      </c>
      <c r="J259" s="1184"/>
    </row>
    <row r="260" spans="1:10" x14ac:dyDescent="0.2">
      <c r="B260" s="1185" t="s">
        <v>893</v>
      </c>
      <c r="C260" s="1185" t="s">
        <v>840</v>
      </c>
      <c r="D260" s="1185" t="s">
        <v>307</v>
      </c>
      <c r="E260" s="1180"/>
      <c r="F260" s="1186">
        <v>77890</v>
      </c>
      <c r="G260" s="1180"/>
      <c r="H260" s="1186">
        <v>77890</v>
      </c>
      <c r="I260" s="1187" t="s">
        <v>1040</v>
      </c>
      <c r="J260" s="1180"/>
    </row>
    <row r="261" spans="1:10" x14ac:dyDescent="0.2">
      <c r="B261" s="1185" t="s">
        <v>893</v>
      </c>
      <c r="C261" s="1185" t="s">
        <v>840</v>
      </c>
      <c r="D261" s="1185" t="s">
        <v>883</v>
      </c>
      <c r="E261" s="1180"/>
      <c r="F261" s="1186">
        <v>6200</v>
      </c>
      <c r="G261" s="1180"/>
      <c r="H261" s="1186">
        <v>6200</v>
      </c>
      <c r="I261" s="1187" t="s">
        <v>1041</v>
      </c>
      <c r="J261" s="1180"/>
    </row>
    <row r="262" spans="1:10" x14ac:dyDescent="0.2">
      <c r="B262" s="1185" t="s">
        <v>893</v>
      </c>
      <c r="C262" s="1185" t="s">
        <v>840</v>
      </c>
      <c r="D262" s="1185" t="s">
        <v>859</v>
      </c>
      <c r="E262" s="1180"/>
      <c r="F262" s="1186">
        <v>39051</v>
      </c>
      <c r="G262" s="1180"/>
      <c r="H262" s="1186">
        <v>39051</v>
      </c>
      <c r="I262" s="1187" t="s">
        <v>1046</v>
      </c>
      <c r="J262" s="1180"/>
    </row>
    <row r="263" spans="1:10" x14ac:dyDescent="0.2">
      <c r="B263" s="1185" t="s">
        <v>893</v>
      </c>
      <c r="C263" s="1185" t="s">
        <v>840</v>
      </c>
      <c r="D263" s="1185" t="s">
        <v>1052</v>
      </c>
      <c r="E263" s="1180"/>
      <c r="F263" s="1186">
        <v>561276</v>
      </c>
      <c r="G263" s="1180"/>
      <c r="H263" s="1186">
        <v>561276</v>
      </c>
      <c r="I263" s="1187" t="s">
        <v>1053</v>
      </c>
      <c r="J263" s="1180"/>
    </row>
    <row r="264" spans="1:10" x14ac:dyDescent="0.2">
      <c r="B264" s="1181" t="s">
        <v>893</v>
      </c>
      <c r="C264" s="1181" t="s">
        <v>840</v>
      </c>
      <c r="D264" s="1181" t="s">
        <v>308</v>
      </c>
      <c r="E264" s="1182"/>
      <c r="F264" s="1182">
        <v>684417</v>
      </c>
      <c r="G264" s="1182"/>
      <c r="H264" s="658">
        <v>684417</v>
      </c>
      <c r="I264" s="1183" t="s">
        <v>728</v>
      </c>
      <c r="J264" s="1184"/>
    </row>
    <row r="265" spans="1:10" x14ac:dyDescent="0.2">
      <c r="A265" s="95">
        <v>10</v>
      </c>
      <c r="B265" s="1181" t="s">
        <v>893</v>
      </c>
      <c r="C265" s="1181" t="s">
        <v>343</v>
      </c>
      <c r="D265" s="1181" t="s">
        <v>308</v>
      </c>
      <c r="E265" s="1182"/>
      <c r="F265" s="1182">
        <v>13275699.939999999</v>
      </c>
      <c r="G265" s="1182"/>
      <c r="H265" s="1182">
        <v>13275699.939999999</v>
      </c>
      <c r="I265" s="1183" t="s">
        <v>896</v>
      </c>
      <c r="J265" s="1184"/>
    </row>
    <row r="266" spans="1:10" x14ac:dyDescent="0.2">
      <c r="B266" s="1185" t="s">
        <v>897</v>
      </c>
      <c r="C266" s="1185" t="s">
        <v>307</v>
      </c>
      <c r="D266" s="1185" t="s">
        <v>484</v>
      </c>
      <c r="E266" s="1180"/>
      <c r="F266" s="1180"/>
      <c r="G266" s="1186">
        <v>4181220.34</v>
      </c>
      <c r="H266" s="1186">
        <v>-4181220.34</v>
      </c>
      <c r="I266" s="1187" t="s">
        <v>1054</v>
      </c>
      <c r="J266" s="1180"/>
    </row>
    <row r="267" spans="1:10" x14ac:dyDescent="0.2">
      <c r="B267" s="1181" t="s">
        <v>897</v>
      </c>
      <c r="C267" s="1181" t="s">
        <v>307</v>
      </c>
      <c r="D267" s="1181" t="s">
        <v>308</v>
      </c>
      <c r="E267" s="1182"/>
      <c r="F267" s="1182"/>
      <c r="G267" s="1182">
        <v>4181220.34</v>
      </c>
      <c r="H267" s="1182">
        <v>-4181220.34</v>
      </c>
      <c r="I267" s="1183" t="s">
        <v>898</v>
      </c>
      <c r="J267" s="1184"/>
    </row>
    <row r="268" spans="1:10" x14ac:dyDescent="0.2">
      <c r="A268" s="95">
        <v>11</v>
      </c>
      <c r="B268" s="1181" t="s">
        <v>897</v>
      </c>
      <c r="C268" s="1181" t="s">
        <v>343</v>
      </c>
      <c r="D268" s="1181" t="s">
        <v>308</v>
      </c>
      <c r="E268" s="1182"/>
      <c r="F268" s="1182"/>
      <c r="G268" s="1182">
        <v>4181220.34</v>
      </c>
      <c r="H268" s="1182">
        <v>-4181220.34</v>
      </c>
      <c r="I268" s="1183" t="s">
        <v>899</v>
      </c>
      <c r="J268" s="1184"/>
    </row>
    <row r="269" spans="1:10" x14ac:dyDescent="0.2">
      <c r="B269" s="1185" t="s">
        <v>900</v>
      </c>
      <c r="C269" s="1185" t="s">
        <v>307</v>
      </c>
      <c r="D269" s="1185" t="s">
        <v>307</v>
      </c>
      <c r="E269" s="1180"/>
      <c r="F269" s="1186">
        <v>3214500</v>
      </c>
      <c r="G269" s="1180"/>
      <c r="H269" s="1186">
        <v>3214500</v>
      </c>
      <c r="I269" s="1187" t="s">
        <v>1040</v>
      </c>
      <c r="J269" s="1180"/>
    </row>
    <row r="270" spans="1:10" x14ac:dyDescent="0.2">
      <c r="B270" s="1185" t="s">
        <v>900</v>
      </c>
      <c r="C270" s="1185" t="s">
        <v>307</v>
      </c>
      <c r="D270" s="1185" t="s">
        <v>883</v>
      </c>
      <c r="E270" s="1180"/>
      <c r="F270" s="1186">
        <v>872000</v>
      </c>
      <c r="G270" s="1180"/>
      <c r="H270" s="1186">
        <v>872000</v>
      </c>
      <c r="I270" s="1187" t="s">
        <v>1041</v>
      </c>
      <c r="J270" s="1180"/>
    </row>
    <row r="271" spans="1:10" x14ac:dyDescent="0.2">
      <c r="B271" s="1185" t="s">
        <v>900</v>
      </c>
      <c r="C271" s="1185" t="s">
        <v>307</v>
      </c>
      <c r="D271" s="1185" t="s">
        <v>347</v>
      </c>
      <c r="E271" s="1180"/>
      <c r="F271" s="1186">
        <v>10000</v>
      </c>
      <c r="G271" s="1180"/>
      <c r="H271" s="1186">
        <v>10000</v>
      </c>
      <c r="I271" s="1187" t="s">
        <v>1042</v>
      </c>
      <c r="J271" s="1180"/>
    </row>
    <row r="272" spans="1:10" x14ac:dyDescent="0.2">
      <c r="B272" s="1185" t="s">
        <v>900</v>
      </c>
      <c r="C272" s="1185" t="s">
        <v>307</v>
      </c>
      <c r="D272" s="1185" t="s">
        <v>7255</v>
      </c>
      <c r="E272" s="1180"/>
      <c r="F272" s="1186">
        <v>165000</v>
      </c>
      <c r="G272" s="1180"/>
      <c r="H272" s="1186">
        <v>165000</v>
      </c>
      <c r="I272" s="1187" t="s">
        <v>7256</v>
      </c>
      <c r="J272" s="1180"/>
    </row>
    <row r="273" spans="1:13" x14ac:dyDescent="0.2">
      <c r="B273" s="1185" t="s">
        <v>900</v>
      </c>
      <c r="C273" s="1185" t="s">
        <v>307</v>
      </c>
      <c r="D273" s="1185" t="s">
        <v>859</v>
      </c>
      <c r="E273" s="1180"/>
      <c r="F273" s="1186">
        <v>8065500</v>
      </c>
      <c r="G273" s="1180"/>
      <c r="H273" s="1186">
        <v>8065500</v>
      </c>
      <c r="I273" s="1187" t="s">
        <v>1046</v>
      </c>
      <c r="J273" s="1180"/>
    </row>
    <row r="274" spans="1:13" x14ac:dyDescent="0.2">
      <c r="B274" s="1181" t="s">
        <v>900</v>
      </c>
      <c r="C274" s="1181" t="s">
        <v>307</v>
      </c>
      <c r="D274" s="1181" t="s">
        <v>308</v>
      </c>
      <c r="E274" s="1182"/>
      <c r="F274" s="1182">
        <v>12327000</v>
      </c>
      <c r="G274" s="1182"/>
      <c r="H274" s="1182">
        <v>12327000</v>
      </c>
      <c r="I274" s="1183" t="s">
        <v>901</v>
      </c>
      <c r="J274" s="1184"/>
    </row>
    <row r="275" spans="1:13" x14ac:dyDescent="0.2">
      <c r="B275" s="1185" t="s">
        <v>900</v>
      </c>
      <c r="C275" s="1185" t="s">
        <v>319</v>
      </c>
      <c r="D275" s="1185" t="s">
        <v>484</v>
      </c>
      <c r="E275" s="1180"/>
      <c r="F275" s="1186">
        <v>2740531</v>
      </c>
      <c r="G275" s="1180"/>
      <c r="H275" s="1186">
        <v>2740531</v>
      </c>
      <c r="I275" s="1187" t="s">
        <v>1054</v>
      </c>
      <c r="J275" s="1180"/>
    </row>
    <row r="276" spans="1:13" x14ac:dyDescent="0.2">
      <c r="B276" s="1181" t="s">
        <v>900</v>
      </c>
      <c r="C276" s="1181" t="s">
        <v>319</v>
      </c>
      <c r="D276" s="1181" t="s">
        <v>308</v>
      </c>
      <c r="E276" s="1182"/>
      <c r="F276" s="1182">
        <v>2740531</v>
      </c>
      <c r="G276" s="1182"/>
      <c r="H276" s="1182">
        <v>2740531</v>
      </c>
      <c r="I276" s="1183" t="s">
        <v>902</v>
      </c>
      <c r="J276" s="1184"/>
    </row>
    <row r="277" spans="1:13" x14ac:dyDescent="0.2">
      <c r="B277" s="1185" t="s">
        <v>900</v>
      </c>
      <c r="C277" s="1185" t="s">
        <v>347</v>
      </c>
      <c r="D277" s="1185" t="s">
        <v>484</v>
      </c>
      <c r="E277" s="1180"/>
      <c r="F277" s="1186">
        <v>406002.71</v>
      </c>
      <c r="G277" s="1180"/>
      <c r="H277" s="1186">
        <v>406002.71</v>
      </c>
      <c r="I277" s="1187" t="s">
        <v>1054</v>
      </c>
      <c r="J277" s="1180"/>
    </row>
    <row r="278" spans="1:13" x14ac:dyDescent="0.2">
      <c r="B278" s="1181" t="s">
        <v>900</v>
      </c>
      <c r="C278" s="1181" t="s">
        <v>347</v>
      </c>
      <c r="D278" s="1181" t="s">
        <v>308</v>
      </c>
      <c r="E278" s="1182"/>
      <c r="F278" s="1182">
        <v>406002.71</v>
      </c>
      <c r="G278" s="1182"/>
      <c r="H278" s="1182">
        <v>406002.71</v>
      </c>
      <c r="I278" s="1183" t="s">
        <v>903</v>
      </c>
      <c r="J278" s="1184"/>
    </row>
    <row r="279" spans="1:13" x14ac:dyDescent="0.2">
      <c r="B279" s="1185" t="s">
        <v>900</v>
      </c>
      <c r="C279" s="1185" t="s">
        <v>822</v>
      </c>
      <c r="D279" s="1185" t="s">
        <v>484</v>
      </c>
      <c r="E279" s="1180"/>
      <c r="F279" s="1186">
        <v>11487.87</v>
      </c>
      <c r="G279" s="1180"/>
      <c r="H279" s="1186">
        <v>11487.87</v>
      </c>
      <c r="I279" s="1187" t="s">
        <v>1054</v>
      </c>
      <c r="J279" s="1180"/>
    </row>
    <row r="280" spans="1:13" x14ac:dyDescent="0.2">
      <c r="B280" s="1181" t="s">
        <v>900</v>
      </c>
      <c r="C280" s="1181" t="s">
        <v>822</v>
      </c>
      <c r="D280" s="1181" t="s">
        <v>308</v>
      </c>
      <c r="E280" s="1182"/>
      <c r="F280" s="1182">
        <v>11487.87</v>
      </c>
      <c r="G280" s="1182"/>
      <c r="H280" s="1182">
        <v>11487.87</v>
      </c>
      <c r="I280" s="1183" t="s">
        <v>731</v>
      </c>
      <c r="J280" s="1184"/>
    </row>
    <row r="281" spans="1:13" ht="13.5" thickBot="1" x14ac:dyDescent="0.25">
      <c r="A281" s="95">
        <v>13</v>
      </c>
      <c r="B281" s="1181" t="s">
        <v>900</v>
      </c>
      <c r="C281" s="1181" t="s">
        <v>343</v>
      </c>
      <c r="D281" s="1181" t="s">
        <v>308</v>
      </c>
      <c r="E281" s="1182"/>
      <c r="F281" s="1182">
        <v>15485021.58</v>
      </c>
      <c r="G281" s="1182"/>
      <c r="H281" s="1182">
        <v>15485021.58</v>
      </c>
      <c r="I281" s="1183" t="s">
        <v>904</v>
      </c>
      <c r="J281" s="1184"/>
    </row>
    <row r="282" spans="1:13" x14ac:dyDescent="0.2">
      <c r="B282" s="1227" t="s">
        <v>905</v>
      </c>
      <c r="C282" s="1199" t="s">
        <v>307</v>
      </c>
      <c r="D282" s="1199" t="s">
        <v>484</v>
      </c>
      <c r="E282" s="471"/>
      <c r="F282" s="471"/>
      <c r="G282" s="1200">
        <v>1384975.3600000001</v>
      </c>
      <c r="H282" s="1200">
        <v>-1384975.3600000001</v>
      </c>
      <c r="I282" s="1201" t="s">
        <v>1054</v>
      </c>
      <c r="J282" s="1180"/>
    </row>
    <row r="283" spans="1:13" x14ac:dyDescent="0.2">
      <c r="B283" s="1228" t="s">
        <v>905</v>
      </c>
      <c r="C283" s="1206" t="s">
        <v>307</v>
      </c>
      <c r="D283" s="1206" t="s">
        <v>308</v>
      </c>
      <c r="E283" s="1207"/>
      <c r="F283" s="1207"/>
      <c r="G283" s="1207">
        <v>1384975.3600000001</v>
      </c>
      <c r="H283" s="1236">
        <v>-1384975.3600000001</v>
      </c>
      <c r="I283" s="1208" t="s">
        <v>732</v>
      </c>
      <c r="J283" s="1184"/>
    </row>
    <row r="284" spans="1:13" x14ac:dyDescent="0.2">
      <c r="B284" s="1229" t="s">
        <v>905</v>
      </c>
      <c r="C284" s="1202" t="s">
        <v>319</v>
      </c>
      <c r="D284" s="1202" t="s">
        <v>484</v>
      </c>
      <c r="E284" s="1203"/>
      <c r="F284" s="1203"/>
      <c r="G284" s="1204">
        <v>710544.2</v>
      </c>
      <c r="H284" s="1204">
        <v>-710544.2</v>
      </c>
      <c r="I284" s="1205" t="s">
        <v>1054</v>
      </c>
      <c r="J284" s="1180"/>
    </row>
    <row r="285" spans="1:13" x14ac:dyDescent="0.2">
      <c r="B285" s="1228" t="s">
        <v>905</v>
      </c>
      <c r="C285" s="1206" t="s">
        <v>319</v>
      </c>
      <c r="D285" s="1206" t="s">
        <v>308</v>
      </c>
      <c r="E285" s="1207"/>
      <c r="F285" s="1207"/>
      <c r="G285" s="1207">
        <v>710544.2</v>
      </c>
      <c r="H285" s="1237">
        <v>-710544.2</v>
      </c>
      <c r="I285" s="1208" t="s">
        <v>733</v>
      </c>
      <c r="J285" s="1184"/>
    </row>
    <row r="286" spans="1:13" x14ac:dyDescent="0.2">
      <c r="A286" s="95">
        <v>14</v>
      </c>
      <c r="B286" s="1228" t="s">
        <v>905</v>
      </c>
      <c r="C286" s="1206" t="s">
        <v>343</v>
      </c>
      <c r="D286" s="1206" t="s">
        <v>308</v>
      </c>
      <c r="E286" s="1207"/>
      <c r="F286" s="1207"/>
      <c r="G286" s="1207">
        <v>2095519.56</v>
      </c>
      <c r="H286" s="1207">
        <v>-2095519.56</v>
      </c>
      <c r="I286" s="1208" t="s">
        <v>908</v>
      </c>
      <c r="J286" s="1184"/>
    </row>
    <row r="287" spans="1:13" x14ac:dyDescent="0.2">
      <c r="B287" s="1229" t="s">
        <v>909</v>
      </c>
      <c r="C287" s="1202" t="s">
        <v>307</v>
      </c>
      <c r="D287" s="1202" t="s">
        <v>484</v>
      </c>
      <c r="E287" s="1203"/>
      <c r="F287" s="1204">
        <v>3564760.98</v>
      </c>
      <c r="G287" s="1203"/>
      <c r="H287" s="1204">
        <v>3564760.98</v>
      </c>
      <c r="I287" s="1205" t="s">
        <v>1054</v>
      </c>
      <c r="J287" s="1215"/>
      <c r="K287" s="1215" t="s">
        <v>7856</v>
      </c>
      <c r="L287" s="1215"/>
      <c r="M287" s="1215"/>
    </row>
    <row r="288" spans="1:13" x14ac:dyDescent="0.2">
      <c r="B288" s="1228" t="s">
        <v>909</v>
      </c>
      <c r="C288" s="1206" t="s">
        <v>307</v>
      </c>
      <c r="D288" s="1206" t="s">
        <v>308</v>
      </c>
      <c r="E288" s="1207"/>
      <c r="F288" s="1207">
        <v>3564760.98</v>
      </c>
      <c r="G288" s="1207"/>
      <c r="H288" s="1231">
        <v>3564760.98</v>
      </c>
      <c r="I288" s="1208" t="s">
        <v>910</v>
      </c>
      <c r="J288" s="91"/>
      <c r="K288" s="727" t="s">
        <v>1124</v>
      </c>
      <c r="L288" s="565" t="s">
        <v>5954</v>
      </c>
      <c r="M288" s="896" t="s">
        <v>1125</v>
      </c>
    </row>
    <row r="289" spans="1:13" x14ac:dyDescent="0.2">
      <c r="B289" s="1229" t="s">
        <v>909</v>
      </c>
      <c r="C289" s="1202" t="s">
        <v>347</v>
      </c>
      <c r="D289" s="1202" t="s">
        <v>484</v>
      </c>
      <c r="E289" s="1203"/>
      <c r="F289" s="1204">
        <v>3413659.44</v>
      </c>
      <c r="G289" s="1203"/>
      <c r="H289" s="1204">
        <v>3413659.44</v>
      </c>
      <c r="I289" s="1205" t="s">
        <v>1054</v>
      </c>
      <c r="J289" s="1215">
        <v>5</v>
      </c>
      <c r="K289" s="731">
        <f>-H288</f>
        <v>-3564760.98</v>
      </c>
      <c r="L289" s="566">
        <f>-H292</f>
        <v>-31117.54</v>
      </c>
      <c r="M289" s="862">
        <f>-H290</f>
        <v>-3413659.44</v>
      </c>
    </row>
    <row r="290" spans="1:13" x14ac:dyDescent="0.2">
      <c r="B290" s="1228" t="s">
        <v>909</v>
      </c>
      <c r="C290" s="1206" t="s">
        <v>347</v>
      </c>
      <c r="D290" s="1206" t="s">
        <v>308</v>
      </c>
      <c r="E290" s="1207"/>
      <c r="F290" s="1207">
        <v>3413659.44</v>
      </c>
      <c r="G290" s="1207"/>
      <c r="H290" s="1233">
        <v>3413659.44</v>
      </c>
      <c r="I290" s="1208" t="s">
        <v>614</v>
      </c>
      <c r="J290" s="1215">
        <v>6</v>
      </c>
      <c r="K290" s="1078">
        <f>G554</f>
        <v>3541620</v>
      </c>
      <c r="L290" s="1052">
        <f>G558</f>
        <v>32660.47</v>
      </c>
      <c r="M290" s="1079">
        <f>G556</f>
        <v>3537274.58</v>
      </c>
    </row>
    <row r="291" spans="1:13" x14ac:dyDescent="0.2">
      <c r="B291" s="1229" t="s">
        <v>909</v>
      </c>
      <c r="C291" s="1202" t="s">
        <v>822</v>
      </c>
      <c r="D291" s="1202" t="s">
        <v>484</v>
      </c>
      <c r="E291" s="1203"/>
      <c r="F291" s="1204">
        <v>31117.54</v>
      </c>
      <c r="G291" s="1203"/>
      <c r="H291" s="1204">
        <v>31117.54</v>
      </c>
      <c r="I291" s="1205" t="s">
        <v>1054</v>
      </c>
      <c r="J291" s="1215"/>
      <c r="K291" s="94">
        <f>SUM(K289:K290)</f>
        <v>-23140.979999999981</v>
      </c>
      <c r="L291" s="94">
        <f>SUM(L289:L290)</f>
        <v>1542.9300000000003</v>
      </c>
      <c r="M291" s="94">
        <f>SUM(M289:M290)</f>
        <v>123615.14000000013</v>
      </c>
    </row>
    <row r="292" spans="1:13" x14ac:dyDescent="0.2">
      <c r="B292" s="1228" t="s">
        <v>909</v>
      </c>
      <c r="C292" s="1206" t="s">
        <v>822</v>
      </c>
      <c r="D292" s="1206" t="s">
        <v>308</v>
      </c>
      <c r="E292" s="1207"/>
      <c r="F292" s="1207">
        <v>31117.54</v>
      </c>
      <c r="G292" s="1207"/>
      <c r="H292" s="1232">
        <v>31117.54</v>
      </c>
      <c r="I292" s="1208" t="s">
        <v>1092</v>
      </c>
      <c r="J292" s="1215"/>
      <c r="K292" s="94"/>
      <c r="L292" s="94"/>
      <c r="M292" s="94"/>
    </row>
    <row r="293" spans="1:13" x14ac:dyDescent="0.2">
      <c r="A293" s="95">
        <v>4</v>
      </c>
      <c r="B293" s="1228" t="s">
        <v>909</v>
      </c>
      <c r="C293" s="1206" t="s">
        <v>343</v>
      </c>
      <c r="D293" s="1206" t="s">
        <v>308</v>
      </c>
      <c r="E293" s="1207"/>
      <c r="F293" s="1207">
        <v>7009537.96</v>
      </c>
      <c r="G293" s="1207"/>
      <c r="H293" s="1207">
        <v>7009537.96</v>
      </c>
      <c r="I293" s="1208" t="s">
        <v>912</v>
      </c>
      <c r="J293" s="1184"/>
    </row>
    <row r="294" spans="1:13" x14ac:dyDescent="0.2">
      <c r="B294" s="1229" t="s">
        <v>913</v>
      </c>
      <c r="C294" s="1202" t="s">
        <v>307</v>
      </c>
      <c r="D294" s="1202" t="s">
        <v>484</v>
      </c>
      <c r="E294" s="1203"/>
      <c r="F294" s="1203"/>
      <c r="G294" s="1204">
        <v>230338.42</v>
      </c>
      <c r="H294" s="1204">
        <v>-230338.42</v>
      </c>
      <c r="I294" s="1205" t="s">
        <v>1054</v>
      </c>
      <c r="J294" s="1180"/>
    </row>
    <row r="295" spans="1:13" x14ac:dyDescent="0.2">
      <c r="B295" s="1228" t="s">
        <v>913</v>
      </c>
      <c r="C295" s="1206" t="s">
        <v>307</v>
      </c>
      <c r="D295" s="1206" t="s">
        <v>308</v>
      </c>
      <c r="E295" s="1207"/>
      <c r="F295" s="1207"/>
      <c r="G295" s="1207">
        <v>230338.42</v>
      </c>
      <c r="H295" s="1236">
        <v>-230338.42</v>
      </c>
      <c r="I295" s="1208" t="s">
        <v>4676</v>
      </c>
      <c r="J295" s="547">
        <f>H285+H297</f>
        <v>-932483.67999999993</v>
      </c>
      <c r="K295" s="1215" t="s">
        <v>5959</v>
      </c>
      <c r="L295" s="1215"/>
    </row>
    <row r="296" spans="1:13" x14ac:dyDescent="0.2">
      <c r="B296" s="1229" t="s">
        <v>913</v>
      </c>
      <c r="C296" s="1202" t="s">
        <v>319</v>
      </c>
      <c r="D296" s="1202" t="s">
        <v>484</v>
      </c>
      <c r="E296" s="1203"/>
      <c r="F296" s="1203"/>
      <c r="G296" s="1204">
        <v>221939.48</v>
      </c>
      <c r="H296" s="1204">
        <v>-221939.48</v>
      </c>
      <c r="I296" s="1205" t="s">
        <v>1054</v>
      </c>
      <c r="J296" s="91"/>
      <c r="K296" s="1215"/>
      <c r="L296" s="1215"/>
    </row>
    <row r="297" spans="1:13" x14ac:dyDescent="0.2">
      <c r="B297" s="1228" t="s">
        <v>913</v>
      </c>
      <c r="C297" s="1206" t="s">
        <v>319</v>
      </c>
      <c r="D297" s="1206" t="s">
        <v>308</v>
      </c>
      <c r="E297" s="1207"/>
      <c r="F297" s="1207"/>
      <c r="G297" s="1207">
        <v>221939.48</v>
      </c>
      <c r="H297" s="1237">
        <v>-221939.48</v>
      </c>
      <c r="I297" s="1208" t="s">
        <v>4677</v>
      </c>
      <c r="J297" s="1215"/>
      <c r="K297" s="1215"/>
      <c r="L297" s="1215"/>
    </row>
    <row r="298" spans="1:13" ht="13.5" thickBot="1" x14ac:dyDescent="0.25">
      <c r="A298" s="95">
        <v>5</v>
      </c>
      <c r="B298" s="1230" t="s">
        <v>913</v>
      </c>
      <c r="C298" s="1209" t="s">
        <v>343</v>
      </c>
      <c r="D298" s="1209" t="s">
        <v>308</v>
      </c>
      <c r="E298" s="1210"/>
      <c r="F298" s="1210"/>
      <c r="G298" s="1210">
        <v>452277.9</v>
      </c>
      <c r="H298" s="1210">
        <v>-452277.9</v>
      </c>
      <c r="I298" s="1211" t="s">
        <v>915</v>
      </c>
      <c r="J298" s="404">
        <f>H283+H295</f>
        <v>-1615313.78</v>
      </c>
      <c r="K298" s="1215" t="s">
        <v>5960</v>
      </c>
      <c r="L298" s="1215"/>
    </row>
    <row r="299" spans="1:13" x14ac:dyDescent="0.2">
      <c r="B299" s="1185" t="s">
        <v>919</v>
      </c>
      <c r="C299" s="1185" t="s">
        <v>307</v>
      </c>
      <c r="D299" s="1185" t="s">
        <v>484</v>
      </c>
      <c r="E299" s="1180"/>
      <c r="F299" s="1186">
        <v>418465.17</v>
      </c>
      <c r="G299" s="1180"/>
      <c r="H299" s="1186">
        <v>418465.17</v>
      </c>
      <c r="I299" s="1187" t="s">
        <v>1054</v>
      </c>
      <c r="J299" s="1180"/>
    </row>
    <row r="300" spans="1:13" x14ac:dyDescent="0.2">
      <c r="B300" s="1181" t="s">
        <v>919</v>
      </c>
      <c r="C300" s="1181" t="s">
        <v>307</v>
      </c>
      <c r="D300" s="1181" t="s">
        <v>308</v>
      </c>
      <c r="E300" s="1182"/>
      <c r="F300" s="1182">
        <v>418465.17</v>
      </c>
      <c r="G300" s="1182"/>
      <c r="H300" s="1182">
        <v>418465.17</v>
      </c>
      <c r="I300" s="1183" t="s">
        <v>935</v>
      </c>
      <c r="J300" s="1184"/>
    </row>
    <row r="301" spans="1:13" x14ac:dyDescent="0.2">
      <c r="B301" s="1185" t="s">
        <v>919</v>
      </c>
      <c r="C301" s="1185" t="s">
        <v>364</v>
      </c>
      <c r="D301" s="1185" t="s">
        <v>307</v>
      </c>
      <c r="E301" s="1180"/>
      <c r="F301" s="1186">
        <v>72600</v>
      </c>
      <c r="G301" s="1180"/>
      <c r="H301" s="1186">
        <v>72600</v>
      </c>
      <c r="I301" s="1187" t="s">
        <v>1040</v>
      </c>
      <c r="J301" s="1180"/>
    </row>
    <row r="302" spans="1:13" x14ac:dyDescent="0.2">
      <c r="B302" s="1185" t="s">
        <v>919</v>
      </c>
      <c r="C302" s="1185" t="s">
        <v>364</v>
      </c>
      <c r="D302" s="1185" t="s">
        <v>883</v>
      </c>
      <c r="E302" s="1180"/>
      <c r="F302" s="1186">
        <v>60137</v>
      </c>
      <c r="G302" s="1180"/>
      <c r="H302" s="1186">
        <v>60137</v>
      </c>
      <c r="I302" s="1187" t="s">
        <v>1041</v>
      </c>
      <c r="J302" s="1180"/>
    </row>
    <row r="303" spans="1:13" x14ac:dyDescent="0.2">
      <c r="B303" s="1185" t="s">
        <v>919</v>
      </c>
      <c r="C303" s="1185" t="s">
        <v>364</v>
      </c>
      <c r="D303" s="1185" t="s">
        <v>484</v>
      </c>
      <c r="E303" s="1180"/>
      <c r="F303" s="1186">
        <v>445563.14</v>
      </c>
      <c r="G303" s="1180"/>
      <c r="H303" s="1186">
        <v>445563.14</v>
      </c>
      <c r="I303" s="1187" t="s">
        <v>1054</v>
      </c>
      <c r="J303" s="1180"/>
    </row>
    <row r="304" spans="1:13" x14ac:dyDescent="0.2">
      <c r="B304" s="1181" t="s">
        <v>919</v>
      </c>
      <c r="C304" s="1181" t="s">
        <v>364</v>
      </c>
      <c r="D304" s="1181" t="s">
        <v>308</v>
      </c>
      <c r="E304" s="1182"/>
      <c r="F304" s="1182">
        <v>578300.14</v>
      </c>
      <c r="G304" s="1182"/>
      <c r="H304" s="1182">
        <v>578300.14</v>
      </c>
      <c r="I304" s="1183" t="s">
        <v>936</v>
      </c>
      <c r="J304" s="1184"/>
    </row>
    <row r="305" spans="2:10" x14ac:dyDescent="0.2">
      <c r="B305" s="1185" t="s">
        <v>919</v>
      </c>
      <c r="C305" s="1185" t="s">
        <v>380</v>
      </c>
      <c r="D305" s="1185" t="s">
        <v>484</v>
      </c>
      <c r="E305" s="1180"/>
      <c r="F305" s="1186">
        <v>39595</v>
      </c>
      <c r="G305" s="1180"/>
      <c r="H305" s="1186">
        <v>39595</v>
      </c>
      <c r="I305" s="1187" t="s">
        <v>1054</v>
      </c>
      <c r="J305" s="1180"/>
    </row>
    <row r="306" spans="2:10" x14ac:dyDescent="0.2">
      <c r="B306" s="1181" t="s">
        <v>919</v>
      </c>
      <c r="C306" s="1181" t="s">
        <v>380</v>
      </c>
      <c r="D306" s="1181" t="s">
        <v>308</v>
      </c>
      <c r="E306" s="1182"/>
      <c r="F306" s="1182">
        <v>39595</v>
      </c>
      <c r="G306" s="1182"/>
      <c r="H306" s="1182">
        <v>39595</v>
      </c>
      <c r="I306" s="1183" t="s">
        <v>1297</v>
      </c>
      <c r="J306" s="1184"/>
    </row>
    <row r="307" spans="2:10" x14ac:dyDescent="0.2">
      <c r="B307" s="1185" t="s">
        <v>919</v>
      </c>
      <c r="C307" s="1185" t="s">
        <v>1298</v>
      </c>
      <c r="D307" s="1185" t="s">
        <v>484</v>
      </c>
      <c r="E307" s="1180"/>
      <c r="F307" s="1186">
        <v>229570.35</v>
      </c>
      <c r="G307" s="1180"/>
      <c r="H307" s="1186">
        <v>229570.35</v>
      </c>
      <c r="I307" s="1187" t="s">
        <v>1054</v>
      </c>
      <c r="J307" s="1180"/>
    </row>
    <row r="308" spans="2:10" x14ac:dyDescent="0.2">
      <c r="B308" s="1181" t="s">
        <v>919</v>
      </c>
      <c r="C308" s="1181" t="s">
        <v>1298</v>
      </c>
      <c r="D308" s="1181" t="s">
        <v>308</v>
      </c>
      <c r="E308" s="1182"/>
      <c r="F308" s="1182">
        <v>229570.35</v>
      </c>
      <c r="G308" s="1182"/>
      <c r="H308" s="1182">
        <v>229570.35</v>
      </c>
      <c r="I308" s="1183" t="s">
        <v>5369</v>
      </c>
      <c r="J308" s="1184"/>
    </row>
    <row r="309" spans="2:10" x14ac:dyDescent="0.2">
      <c r="B309" s="1185" t="s">
        <v>919</v>
      </c>
      <c r="C309" s="1185" t="s">
        <v>347</v>
      </c>
      <c r="D309" s="1185" t="s">
        <v>307</v>
      </c>
      <c r="E309" s="1180"/>
      <c r="F309" s="1186">
        <v>1364967.37</v>
      </c>
      <c r="G309" s="1180"/>
      <c r="H309" s="1186">
        <v>1364967.37</v>
      </c>
      <c r="I309" s="1187" t="s">
        <v>1040</v>
      </c>
      <c r="J309" s="1180"/>
    </row>
    <row r="310" spans="2:10" x14ac:dyDescent="0.2">
      <c r="B310" s="1185" t="s">
        <v>919</v>
      </c>
      <c r="C310" s="1185" t="s">
        <v>347</v>
      </c>
      <c r="D310" s="1185" t="s">
        <v>883</v>
      </c>
      <c r="E310" s="1180"/>
      <c r="F310" s="1186">
        <v>459348.65</v>
      </c>
      <c r="G310" s="1180"/>
      <c r="H310" s="1186">
        <v>459348.65</v>
      </c>
      <c r="I310" s="1187" t="s">
        <v>1041</v>
      </c>
      <c r="J310" s="1180"/>
    </row>
    <row r="311" spans="2:10" x14ac:dyDescent="0.2">
      <c r="B311" s="1185" t="s">
        <v>919</v>
      </c>
      <c r="C311" s="1185" t="s">
        <v>347</v>
      </c>
      <c r="D311" s="1185" t="s">
        <v>1043</v>
      </c>
      <c r="E311" s="1180"/>
      <c r="F311" s="1186">
        <v>19.5</v>
      </c>
      <c r="G311" s="1180"/>
      <c r="H311" s="1186">
        <v>19.5</v>
      </c>
      <c r="I311" s="1187" t="s">
        <v>1044</v>
      </c>
      <c r="J311" s="1180"/>
    </row>
    <row r="312" spans="2:10" x14ac:dyDescent="0.2">
      <c r="B312" s="1185" t="s">
        <v>919</v>
      </c>
      <c r="C312" s="1185" t="s">
        <v>347</v>
      </c>
      <c r="D312" s="1185" t="s">
        <v>7255</v>
      </c>
      <c r="E312" s="1180"/>
      <c r="F312" s="1186">
        <v>4748.7</v>
      </c>
      <c r="G312" s="1180"/>
      <c r="H312" s="1186">
        <v>4748.7</v>
      </c>
      <c r="I312" s="1187" t="s">
        <v>7256</v>
      </c>
      <c r="J312" s="1180"/>
    </row>
    <row r="313" spans="2:10" x14ac:dyDescent="0.2">
      <c r="B313" s="1185" t="s">
        <v>919</v>
      </c>
      <c r="C313" s="1185" t="s">
        <v>347</v>
      </c>
      <c r="D313" s="1185" t="s">
        <v>953</v>
      </c>
      <c r="E313" s="1180"/>
      <c r="F313" s="1186">
        <v>104.4</v>
      </c>
      <c r="G313" s="1180"/>
      <c r="H313" s="1186">
        <v>104.4</v>
      </c>
      <c r="I313" s="1187" t="s">
        <v>7866</v>
      </c>
      <c r="J313" s="1180"/>
    </row>
    <row r="314" spans="2:10" x14ac:dyDescent="0.2">
      <c r="B314" s="1185" t="s">
        <v>919</v>
      </c>
      <c r="C314" s="1185" t="s">
        <v>347</v>
      </c>
      <c r="D314" s="1185" t="s">
        <v>955</v>
      </c>
      <c r="E314" s="1180"/>
      <c r="F314" s="1186">
        <v>447.75</v>
      </c>
      <c r="G314" s="1180"/>
      <c r="H314" s="1186">
        <v>447.75</v>
      </c>
      <c r="I314" s="1187" t="s">
        <v>7867</v>
      </c>
      <c r="J314" s="1180"/>
    </row>
    <row r="315" spans="2:10" x14ac:dyDescent="0.2">
      <c r="B315" s="1181" t="s">
        <v>919</v>
      </c>
      <c r="C315" s="1181" t="s">
        <v>347</v>
      </c>
      <c r="D315" s="1181" t="s">
        <v>308</v>
      </c>
      <c r="E315" s="1182"/>
      <c r="F315" s="1182">
        <v>1829636.37</v>
      </c>
      <c r="G315" s="1182"/>
      <c r="H315" s="1182">
        <v>1829636.37</v>
      </c>
      <c r="I315" s="1183" t="s">
        <v>735</v>
      </c>
      <c r="J315" s="1184"/>
    </row>
    <row r="316" spans="2:10" x14ac:dyDescent="0.2">
      <c r="B316" s="1185" t="s">
        <v>919</v>
      </c>
      <c r="C316" s="1185" t="s">
        <v>698</v>
      </c>
      <c r="D316" s="1185" t="s">
        <v>307</v>
      </c>
      <c r="E316" s="1180"/>
      <c r="F316" s="1186">
        <v>158.22999999999999</v>
      </c>
      <c r="G316" s="1180"/>
      <c r="H316" s="1186">
        <v>158.22999999999999</v>
      </c>
      <c r="I316" s="1187" t="s">
        <v>1040</v>
      </c>
      <c r="J316" s="1180"/>
    </row>
    <row r="317" spans="2:10" x14ac:dyDescent="0.2">
      <c r="B317" s="1181" t="s">
        <v>919</v>
      </c>
      <c r="C317" s="1181" t="s">
        <v>698</v>
      </c>
      <c r="D317" s="1181" t="s">
        <v>308</v>
      </c>
      <c r="E317" s="1182"/>
      <c r="F317" s="1182">
        <v>158.22999999999999</v>
      </c>
      <c r="G317" s="1182"/>
      <c r="H317" s="1182">
        <v>158.22999999999999</v>
      </c>
      <c r="I317" s="1183" t="s">
        <v>739</v>
      </c>
      <c r="J317" s="1184"/>
    </row>
    <row r="318" spans="2:10" x14ac:dyDescent="0.2">
      <c r="B318" s="1185" t="s">
        <v>919</v>
      </c>
      <c r="C318" s="1185" t="s">
        <v>840</v>
      </c>
      <c r="D318" s="1185" t="s">
        <v>307</v>
      </c>
      <c r="E318" s="1180"/>
      <c r="F318" s="1186">
        <v>69210.320000000007</v>
      </c>
      <c r="G318" s="1180"/>
      <c r="H318" s="1186">
        <v>69210.320000000007</v>
      </c>
      <c r="I318" s="1187" t="s">
        <v>1040</v>
      </c>
      <c r="J318" s="1180"/>
    </row>
    <row r="319" spans="2:10" x14ac:dyDescent="0.2">
      <c r="B319" s="1185" t="s">
        <v>919</v>
      </c>
      <c r="C319" s="1185" t="s">
        <v>840</v>
      </c>
      <c r="D319" s="1185" t="s">
        <v>883</v>
      </c>
      <c r="E319" s="1180"/>
      <c r="F319" s="1186">
        <v>1271</v>
      </c>
      <c r="G319" s="1180"/>
      <c r="H319" s="1186">
        <v>1271</v>
      </c>
      <c r="I319" s="1187" t="s">
        <v>1041</v>
      </c>
      <c r="J319" s="1180"/>
    </row>
    <row r="320" spans="2:10" x14ac:dyDescent="0.2">
      <c r="B320" s="1181" t="s">
        <v>919</v>
      </c>
      <c r="C320" s="1181" t="s">
        <v>840</v>
      </c>
      <c r="D320" s="1181" t="s">
        <v>308</v>
      </c>
      <c r="E320" s="1182"/>
      <c r="F320" s="1182">
        <v>70481.320000000007</v>
      </c>
      <c r="G320" s="1182"/>
      <c r="H320" s="1182">
        <v>70481.320000000007</v>
      </c>
      <c r="I320" s="1183" t="s">
        <v>740</v>
      </c>
      <c r="J320" s="1184"/>
    </row>
    <row r="321" spans="1:10" x14ac:dyDescent="0.2">
      <c r="B321" s="1185" t="s">
        <v>919</v>
      </c>
      <c r="C321" s="1185" t="s">
        <v>678</v>
      </c>
      <c r="D321" s="1185" t="s">
        <v>484</v>
      </c>
      <c r="E321" s="1180"/>
      <c r="F321" s="1186">
        <v>181320</v>
      </c>
      <c r="G321" s="1186">
        <v>152902</v>
      </c>
      <c r="H321" s="1186">
        <v>28418</v>
      </c>
      <c r="I321" s="1187" t="s">
        <v>1054</v>
      </c>
      <c r="J321" s="1180"/>
    </row>
    <row r="322" spans="1:10" x14ac:dyDescent="0.2">
      <c r="A322" s="95">
        <v>19</v>
      </c>
      <c r="B322" s="1181" t="s">
        <v>919</v>
      </c>
      <c r="C322" s="1181" t="s">
        <v>678</v>
      </c>
      <c r="D322" s="1181" t="s">
        <v>308</v>
      </c>
      <c r="E322" s="1182"/>
      <c r="F322" s="1182">
        <v>181320</v>
      </c>
      <c r="G322" s="1182">
        <v>152902</v>
      </c>
      <c r="H322" s="1182">
        <v>28418</v>
      </c>
      <c r="I322" s="1183" t="s">
        <v>5465</v>
      </c>
      <c r="J322" s="1184"/>
    </row>
    <row r="323" spans="1:10" x14ac:dyDescent="0.2">
      <c r="A323" s="95" t="s">
        <v>9206</v>
      </c>
      <c r="B323" s="1181" t="s">
        <v>919</v>
      </c>
      <c r="C323" s="1181" t="s">
        <v>343</v>
      </c>
      <c r="D323" s="1181" t="s">
        <v>308</v>
      </c>
      <c r="E323" s="1182"/>
      <c r="F323" s="1182">
        <v>3347526.58</v>
      </c>
      <c r="G323" s="1182">
        <v>152902</v>
      </c>
      <c r="H323" s="1182">
        <v>3194624.58</v>
      </c>
      <c r="I323" s="1183" t="s">
        <v>937</v>
      </c>
      <c r="J323" s="1184"/>
    </row>
    <row r="324" spans="1:10" x14ac:dyDescent="0.2">
      <c r="B324" s="1185" t="s">
        <v>938</v>
      </c>
      <c r="C324" s="1185" t="s">
        <v>307</v>
      </c>
      <c r="D324" s="1185" t="s">
        <v>484</v>
      </c>
      <c r="E324" s="1180"/>
      <c r="F324" s="1186">
        <v>184250.53</v>
      </c>
      <c r="G324" s="1180"/>
      <c r="H324" s="1186">
        <v>184250.53</v>
      </c>
      <c r="I324" s="1187" t="s">
        <v>1054</v>
      </c>
      <c r="J324" s="1180"/>
    </row>
    <row r="325" spans="1:10" x14ac:dyDescent="0.2">
      <c r="B325" s="1181" t="s">
        <v>938</v>
      </c>
      <c r="C325" s="1181" t="s">
        <v>307</v>
      </c>
      <c r="D325" s="1181" t="s">
        <v>308</v>
      </c>
      <c r="E325" s="1182"/>
      <c r="F325" s="1182">
        <v>184250.53</v>
      </c>
      <c r="G325" s="1182"/>
      <c r="H325" s="584">
        <v>184250.53</v>
      </c>
      <c r="I325" s="1183" t="s">
        <v>939</v>
      </c>
      <c r="J325" s="427">
        <f>H325+H327+H330+H332</f>
        <v>458676.70999999996</v>
      </c>
    </row>
    <row r="326" spans="1:10" x14ac:dyDescent="0.2">
      <c r="B326" s="1185" t="s">
        <v>938</v>
      </c>
      <c r="C326" s="1185" t="s">
        <v>315</v>
      </c>
      <c r="D326" s="1185" t="s">
        <v>484</v>
      </c>
      <c r="E326" s="1180"/>
      <c r="F326" s="1186">
        <v>126510.2</v>
      </c>
      <c r="G326" s="1180"/>
      <c r="H326" s="1186">
        <v>126510.2</v>
      </c>
      <c r="I326" s="1187" t="s">
        <v>1054</v>
      </c>
      <c r="J326" s="1180"/>
    </row>
    <row r="327" spans="1:10" x14ac:dyDescent="0.2">
      <c r="B327" s="1181" t="s">
        <v>938</v>
      </c>
      <c r="C327" s="1181" t="s">
        <v>315</v>
      </c>
      <c r="D327" s="1181" t="s">
        <v>308</v>
      </c>
      <c r="E327" s="1182"/>
      <c r="F327" s="1182">
        <v>126510.2</v>
      </c>
      <c r="G327" s="1182"/>
      <c r="H327" s="584">
        <v>126510.2</v>
      </c>
      <c r="I327" s="1183" t="s">
        <v>946</v>
      </c>
      <c r="J327" s="1184"/>
    </row>
    <row r="328" spans="1:10" x14ac:dyDescent="0.2">
      <c r="B328" s="1185" t="s">
        <v>938</v>
      </c>
      <c r="C328" s="1185" t="s">
        <v>380</v>
      </c>
      <c r="D328" s="1185" t="s">
        <v>307</v>
      </c>
      <c r="E328" s="1180"/>
      <c r="F328" s="1186">
        <v>13802.5</v>
      </c>
      <c r="G328" s="1180"/>
      <c r="H328" s="1186">
        <v>13802.5</v>
      </c>
      <c r="I328" s="1187" t="s">
        <v>1040</v>
      </c>
      <c r="J328" s="1180"/>
    </row>
    <row r="329" spans="1:10" x14ac:dyDescent="0.2">
      <c r="B329" s="1185" t="s">
        <v>938</v>
      </c>
      <c r="C329" s="1185" t="s">
        <v>380</v>
      </c>
      <c r="D329" s="1185" t="s">
        <v>484</v>
      </c>
      <c r="E329" s="1180"/>
      <c r="F329" s="1186">
        <v>18934</v>
      </c>
      <c r="G329" s="1180"/>
      <c r="H329" s="1186">
        <v>18934</v>
      </c>
      <c r="I329" s="1187" t="s">
        <v>1054</v>
      </c>
      <c r="J329" s="1180"/>
    </row>
    <row r="330" spans="1:10" x14ac:dyDescent="0.2">
      <c r="B330" s="1181" t="s">
        <v>938</v>
      </c>
      <c r="C330" s="1181" t="s">
        <v>380</v>
      </c>
      <c r="D330" s="1181" t="s">
        <v>308</v>
      </c>
      <c r="E330" s="1182"/>
      <c r="F330" s="1182">
        <v>32736.5</v>
      </c>
      <c r="G330" s="1182"/>
      <c r="H330" s="584">
        <v>32736.5</v>
      </c>
      <c r="I330" s="1183" t="s">
        <v>940</v>
      </c>
      <c r="J330" s="1184"/>
    </row>
    <row r="331" spans="1:10" x14ac:dyDescent="0.2">
      <c r="B331" s="1185" t="s">
        <v>938</v>
      </c>
      <c r="C331" s="1185" t="s">
        <v>382</v>
      </c>
      <c r="D331" s="1185" t="s">
        <v>484</v>
      </c>
      <c r="E331" s="1180"/>
      <c r="F331" s="1186">
        <v>115179.48</v>
      </c>
      <c r="G331" s="1180"/>
      <c r="H331" s="1186">
        <v>115179.48</v>
      </c>
      <c r="I331" s="1187" t="s">
        <v>1054</v>
      </c>
      <c r="J331" s="1180"/>
    </row>
    <row r="332" spans="1:10" x14ac:dyDescent="0.2">
      <c r="B332" s="1181" t="s">
        <v>938</v>
      </c>
      <c r="C332" s="1181" t="s">
        <v>382</v>
      </c>
      <c r="D332" s="1181" t="s">
        <v>308</v>
      </c>
      <c r="E332" s="1182"/>
      <c r="F332" s="1182">
        <v>115179.48</v>
      </c>
      <c r="G332" s="1182"/>
      <c r="H332" s="584">
        <v>115179.48</v>
      </c>
      <c r="I332" s="1183" t="s">
        <v>4678</v>
      </c>
      <c r="J332" s="1184"/>
    </row>
    <row r="333" spans="1:10" x14ac:dyDescent="0.2">
      <c r="B333" s="1185" t="s">
        <v>938</v>
      </c>
      <c r="C333" s="1185" t="s">
        <v>319</v>
      </c>
      <c r="D333" s="1185" t="s">
        <v>484</v>
      </c>
      <c r="E333" s="1180"/>
      <c r="F333" s="1186">
        <v>473787</v>
      </c>
      <c r="G333" s="1180"/>
      <c r="H333" s="1186">
        <v>473787</v>
      </c>
      <c r="I333" s="1187" t="s">
        <v>1054</v>
      </c>
      <c r="J333" s="1180"/>
    </row>
    <row r="334" spans="1:10" x14ac:dyDescent="0.2">
      <c r="B334" s="1181" t="s">
        <v>938</v>
      </c>
      <c r="C334" s="1181" t="s">
        <v>319</v>
      </c>
      <c r="D334" s="1181" t="s">
        <v>308</v>
      </c>
      <c r="E334" s="1182"/>
      <c r="F334" s="1182">
        <v>473787</v>
      </c>
      <c r="G334" s="1182"/>
      <c r="H334" s="403">
        <v>473787</v>
      </c>
      <c r="I334" s="1183" t="s">
        <v>941</v>
      </c>
      <c r="J334" s="1073">
        <f>H334+H336</f>
        <v>506426</v>
      </c>
    </row>
    <row r="335" spans="1:10" x14ac:dyDescent="0.2">
      <c r="B335" s="1185" t="s">
        <v>938</v>
      </c>
      <c r="C335" s="1185" t="s">
        <v>326</v>
      </c>
      <c r="D335" s="1185" t="s">
        <v>484</v>
      </c>
      <c r="E335" s="1180"/>
      <c r="F335" s="1186">
        <v>32639</v>
      </c>
      <c r="G335" s="1180"/>
      <c r="H335" s="1186">
        <v>32639</v>
      </c>
      <c r="I335" s="1187" t="s">
        <v>1054</v>
      </c>
      <c r="J335" s="1180"/>
    </row>
    <row r="336" spans="1:10" x14ac:dyDescent="0.2">
      <c r="B336" s="1181" t="s">
        <v>938</v>
      </c>
      <c r="C336" s="1181" t="s">
        <v>326</v>
      </c>
      <c r="D336" s="1181" t="s">
        <v>308</v>
      </c>
      <c r="E336" s="1182"/>
      <c r="F336" s="1182">
        <v>32639</v>
      </c>
      <c r="G336" s="1182"/>
      <c r="H336" s="403">
        <v>32639</v>
      </c>
      <c r="I336" s="1183" t="s">
        <v>942</v>
      </c>
      <c r="J336" s="1184"/>
    </row>
    <row r="337" spans="2:10" x14ac:dyDescent="0.2">
      <c r="B337" s="1185" t="s">
        <v>938</v>
      </c>
      <c r="C337" s="1185" t="s">
        <v>347</v>
      </c>
      <c r="D337" s="1185" t="s">
        <v>307</v>
      </c>
      <c r="E337" s="1180"/>
      <c r="F337" s="1186">
        <v>975</v>
      </c>
      <c r="G337" s="1180"/>
      <c r="H337" s="1186">
        <v>975</v>
      </c>
      <c r="I337" s="1187" t="s">
        <v>1040</v>
      </c>
      <c r="J337" s="1180"/>
    </row>
    <row r="338" spans="2:10" x14ac:dyDescent="0.2">
      <c r="B338" s="1185" t="s">
        <v>938</v>
      </c>
      <c r="C338" s="1185" t="s">
        <v>347</v>
      </c>
      <c r="D338" s="1185" t="s">
        <v>484</v>
      </c>
      <c r="E338" s="1180"/>
      <c r="F338" s="1186">
        <v>189284.36</v>
      </c>
      <c r="G338" s="1180"/>
      <c r="H338" s="1186">
        <v>189284.36</v>
      </c>
      <c r="I338" s="1187" t="s">
        <v>1054</v>
      </c>
      <c r="J338" s="1180"/>
    </row>
    <row r="339" spans="2:10" x14ac:dyDescent="0.2">
      <c r="B339" s="1181" t="s">
        <v>938</v>
      </c>
      <c r="C339" s="1181" t="s">
        <v>347</v>
      </c>
      <c r="D339" s="1181" t="s">
        <v>308</v>
      </c>
      <c r="E339" s="1182"/>
      <c r="F339" s="1182">
        <v>190259.36</v>
      </c>
      <c r="G339" s="1182"/>
      <c r="H339" s="576">
        <v>190259.36</v>
      </c>
      <c r="I339" s="1183" t="s">
        <v>943</v>
      </c>
      <c r="J339" s="859">
        <f>H339+H341+H343+H347</f>
        <v>266999.36</v>
      </c>
    </row>
    <row r="340" spans="2:10" x14ac:dyDescent="0.2">
      <c r="B340" s="1185" t="s">
        <v>938</v>
      </c>
      <c r="C340" s="1185" t="s">
        <v>576</v>
      </c>
      <c r="D340" s="1185" t="s">
        <v>484</v>
      </c>
      <c r="E340" s="1180"/>
      <c r="F340" s="1186">
        <v>8554</v>
      </c>
      <c r="G340" s="1180"/>
      <c r="H340" s="1186">
        <v>8554</v>
      </c>
      <c r="I340" s="1187" t="s">
        <v>1054</v>
      </c>
      <c r="J340" s="1180"/>
    </row>
    <row r="341" spans="2:10" x14ac:dyDescent="0.2">
      <c r="B341" s="1181" t="s">
        <v>938</v>
      </c>
      <c r="C341" s="1181" t="s">
        <v>576</v>
      </c>
      <c r="D341" s="1181" t="s">
        <v>308</v>
      </c>
      <c r="E341" s="1182"/>
      <c r="F341" s="1182">
        <v>8554</v>
      </c>
      <c r="G341" s="1182"/>
      <c r="H341" s="576">
        <v>8554</v>
      </c>
      <c r="I341" s="1183" t="s">
        <v>4679</v>
      </c>
      <c r="J341" s="1184"/>
    </row>
    <row r="342" spans="2:10" x14ac:dyDescent="0.2">
      <c r="B342" s="1185" t="s">
        <v>938</v>
      </c>
      <c r="C342" s="1185" t="s">
        <v>4680</v>
      </c>
      <c r="D342" s="1185" t="s">
        <v>484</v>
      </c>
      <c r="E342" s="1180"/>
      <c r="F342" s="1186">
        <v>49709</v>
      </c>
      <c r="G342" s="1180"/>
      <c r="H342" s="1186">
        <v>49709</v>
      </c>
      <c r="I342" s="1187" t="s">
        <v>1054</v>
      </c>
      <c r="J342" s="1180"/>
    </row>
    <row r="343" spans="2:10" x14ac:dyDescent="0.2">
      <c r="B343" s="1181" t="s">
        <v>938</v>
      </c>
      <c r="C343" s="1181" t="s">
        <v>4680</v>
      </c>
      <c r="D343" s="1181" t="s">
        <v>308</v>
      </c>
      <c r="E343" s="1182"/>
      <c r="F343" s="1182">
        <v>49709</v>
      </c>
      <c r="G343" s="1182"/>
      <c r="H343" s="576">
        <v>49709</v>
      </c>
      <c r="I343" s="1183" t="s">
        <v>972</v>
      </c>
      <c r="J343" s="1184"/>
    </row>
    <row r="344" spans="2:10" x14ac:dyDescent="0.2">
      <c r="B344" s="1185" t="s">
        <v>938</v>
      </c>
      <c r="C344" s="1185" t="s">
        <v>945</v>
      </c>
      <c r="D344" s="1185" t="s">
        <v>859</v>
      </c>
      <c r="E344" s="1180"/>
      <c r="F344" s="1186">
        <v>4</v>
      </c>
      <c r="G344" s="1180"/>
      <c r="H344" s="1186">
        <v>4</v>
      </c>
      <c r="I344" s="1187" t="s">
        <v>1046</v>
      </c>
      <c r="J344" s="1180"/>
    </row>
    <row r="345" spans="2:10" x14ac:dyDescent="0.2">
      <c r="B345" s="1185" t="s">
        <v>938</v>
      </c>
      <c r="C345" s="1185" t="s">
        <v>945</v>
      </c>
      <c r="D345" s="1185" t="s">
        <v>1052</v>
      </c>
      <c r="E345" s="1180"/>
      <c r="F345" s="1186">
        <v>18114</v>
      </c>
      <c r="G345" s="1180"/>
      <c r="H345" s="1186">
        <v>18114</v>
      </c>
      <c r="I345" s="1187" t="s">
        <v>1053</v>
      </c>
      <c r="J345" s="1180"/>
    </row>
    <row r="346" spans="2:10" x14ac:dyDescent="0.2">
      <c r="B346" s="1185" t="s">
        <v>938</v>
      </c>
      <c r="C346" s="1185" t="s">
        <v>945</v>
      </c>
      <c r="D346" s="1185" t="s">
        <v>484</v>
      </c>
      <c r="E346" s="1180"/>
      <c r="F346" s="1186">
        <v>359</v>
      </c>
      <c r="G346" s="1180"/>
      <c r="H346" s="1186">
        <v>359</v>
      </c>
      <c r="I346" s="1187" t="s">
        <v>1054</v>
      </c>
      <c r="J346" s="1180"/>
    </row>
    <row r="347" spans="2:10" x14ac:dyDescent="0.2">
      <c r="B347" s="1181" t="s">
        <v>938</v>
      </c>
      <c r="C347" s="1181" t="s">
        <v>945</v>
      </c>
      <c r="D347" s="1181" t="s">
        <v>308</v>
      </c>
      <c r="E347" s="1182"/>
      <c r="F347" s="1182">
        <v>18477</v>
      </c>
      <c r="G347" s="1182"/>
      <c r="H347" s="576">
        <v>18477</v>
      </c>
      <c r="I347" s="1183" t="s">
        <v>974</v>
      </c>
      <c r="J347" s="1184"/>
    </row>
    <row r="348" spans="2:10" x14ac:dyDescent="0.2">
      <c r="B348" s="1185" t="s">
        <v>938</v>
      </c>
      <c r="C348" s="1185" t="s">
        <v>947</v>
      </c>
      <c r="D348" s="1185" t="s">
        <v>484</v>
      </c>
      <c r="E348" s="1180"/>
      <c r="F348" s="1186">
        <v>1408929.58</v>
      </c>
      <c r="G348" s="1180"/>
      <c r="H348" s="1186">
        <v>1408929.58</v>
      </c>
      <c r="I348" s="1187" t="s">
        <v>1054</v>
      </c>
      <c r="J348" s="1180"/>
    </row>
    <row r="349" spans="2:10" x14ac:dyDescent="0.2">
      <c r="B349" s="1181" t="s">
        <v>938</v>
      </c>
      <c r="C349" s="1181" t="s">
        <v>947</v>
      </c>
      <c r="D349" s="1181" t="s">
        <v>308</v>
      </c>
      <c r="E349" s="1182"/>
      <c r="F349" s="1182">
        <v>1408929.58</v>
      </c>
      <c r="G349" s="1182"/>
      <c r="H349" s="891">
        <v>1408929.58</v>
      </c>
      <c r="I349" s="1183" t="s">
        <v>741</v>
      </c>
      <c r="J349" s="894">
        <f>H349</f>
        <v>1408929.58</v>
      </c>
    </row>
    <row r="350" spans="2:10" x14ac:dyDescent="0.2">
      <c r="B350" s="1185" t="s">
        <v>938</v>
      </c>
      <c r="C350" s="1185" t="s">
        <v>336</v>
      </c>
      <c r="D350" s="1185" t="s">
        <v>484</v>
      </c>
      <c r="E350" s="1180"/>
      <c r="F350" s="1186">
        <v>1842749.95</v>
      </c>
      <c r="G350" s="1180"/>
      <c r="H350" s="1186">
        <v>1842749.95</v>
      </c>
      <c r="I350" s="1187" t="s">
        <v>1054</v>
      </c>
      <c r="J350" s="1194"/>
    </row>
    <row r="351" spans="2:10" x14ac:dyDescent="0.2">
      <c r="B351" s="1181" t="s">
        <v>938</v>
      </c>
      <c r="C351" s="1181" t="s">
        <v>336</v>
      </c>
      <c r="D351" s="1181" t="s">
        <v>308</v>
      </c>
      <c r="E351" s="1182"/>
      <c r="F351" s="1182">
        <v>1842749.95</v>
      </c>
      <c r="G351" s="1182"/>
      <c r="H351" s="578">
        <v>1842749.95</v>
      </c>
      <c r="I351" s="1183" t="s">
        <v>4681</v>
      </c>
      <c r="J351" s="1071">
        <f>H351+H353</f>
        <v>1974533.05</v>
      </c>
    </row>
    <row r="352" spans="2:10" x14ac:dyDescent="0.2">
      <c r="B352" s="1185" t="s">
        <v>938</v>
      </c>
      <c r="C352" s="1185" t="s">
        <v>953</v>
      </c>
      <c r="D352" s="1185" t="s">
        <v>484</v>
      </c>
      <c r="E352" s="1180"/>
      <c r="F352" s="1186">
        <v>131783.1</v>
      </c>
      <c r="G352" s="1180"/>
      <c r="H352" s="1186">
        <v>131783.1</v>
      </c>
      <c r="I352" s="1187" t="s">
        <v>1054</v>
      </c>
      <c r="J352" s="1180"/>
    </row>
    <row r="353" spans="2:10" x14ac:dyDescent="0.2">
      <c r="B353" s="1181" t="s">
        <v>938</v>
      </c>
      <c r="C353" s="1181" t="s">
        <v>953</v>
      </c>
      <c r="D353" s="1181" t="s">
        <v>308</v>
      </c>
      <c r="E353" s="1182"/>
      <c r="F353" s="1182">
        <v>131783.1</v>
      </c>
      <c r="G353" s="1182"/>
      <c r="H353" s="578">
        <v>131783.1</v>
      </c>
      <c r="I353" s="1183" t="s">
        <v>967</v>
      </c>
      <c r="J353" s="1184"/>
    </row>
    <row r="354" spans="2:10" x14ac:dyDescent="0.2">
      <c r="B354" s="1185" t="s">
        <v>938</v>
      </c>
      <c r="C354" s="1185" t="s">
        <v>853</v>
      </c>
      <c r="D354" s="1185" t="s">
        <v>484</v>
      </c>
      <c r="E354" s="1180"/>
      <c r="F354" s="1186">
        <v>236392</v>
      </c>
      <c r="G354" s="1180"/>
      <c r="H354" s="1186">
        <v>236392</v>
      </c>
      <c r="I354" s="1187" t="s">
        <v>1054</v>
      </c>
      <c r="J354" s="1180"/>
    </row>
    <row r="355" spans="2:10" x14ac:dyDescent="0.2">
      <c r="B355" s="1181" t="s">
        <v>938</v>
      </c>
      <c r="C355" s="1181" t="s">
        <v>853</v>
      </c>
      <c r="D355" s="1181" t="s">
        <v>308</v>
      </c>
      <c r="E355" s="1182"/>
      <c r="F355" s="1182">
        <v>236392</v>
      </c>
      <c r="G355" s="1182"/>
      <c r="H355" s="1069">
        <v>236392</v>
      </c>
      <c r="I355" s="1183" t="s">
        <v>970</v>
      </c>
      <c r="J355" s="1070">
        <f>H355+H358+H360</f>
        <v>310280.05</v>
      </c>
    </row>
    <row r="356" spans="2:10" x14ac:dyDescent="0.2">
      <c r="B356" s="1185" t="s">
        <v>938</v>
      </c>
      <c r="C356" s="1185" t="s">
        <v>4684</v>
      </c>
      <c r="D356" s="1185" t="s">
        <v>307</v>
      </c>
      <c r="E356" s="1180"/>
      <c r="F356" s="1186">
        <v>19397.7</v>
      </c>
      <c r="G356" s="1180"/>
      <c r="H356" s="1186">
        <v>19397.7</v>
      </c>
      <c r="I356" s="1187" t="s">
        <v>1040</v>
      </c>
      <c r="J356" s="1180"/>
    </row>
    <row r="357" spans="2:10" x14ac:dyDescent="0.2">
      <c r="B357" s="1185" t="s">
        <v>938</v>
      </c>
      <c r="C357" s="1185" t="s">
        <v>4684</v>
      </c>
      <c r="D357" s="1185" t="s">
        <v>484</v>
      </c>
      <c r="E357" s="1180"/>
      <c r="F357" s="1186">
        <v>17955.599999999999</v>
      </c>
      <c r="G357" s="1180"/>
      <c r="H357" s="1186">
        <v>17955.599999999999</v>
      </c>
      <c r="I357" s="1187" t="s">
        <v>1054</v>
      </c>
      <c r="J357" s="1180"/>
    </row>
    <row r="358" spans="2:10" x14ac:dyDescent="0.2">
      <c r="B358" s="1181" t="s">
        <v>938</v>
      </c>
      <c r="C358" s="1181" t="s">
        <v>4684</v>
      </c>
      <c r="D358" s="1181" t="s">
        <v>308</v>
      </c>
      <c r="E358" s="1182"/>
      <c r="F358" s="1182">
        <v>37353.300000000003</v>
      </c>
      <c r="G358" s="1182"/>
      <c r="H358" s="1069">
        <v>37353.300000000003</v>
      </c>
      <c r="I358" s="1183" t="s">
        <v>950</v>
      </c>
      <c r="J358" s="1184"/>
    </row>
    <row r="359" spans="2:10" x14ac:dyDescent="0.2">
      <c r="B359" s="1185" t="s">
        <v>938</v>
      </c>
      <c r="C359" s="1185" t="s">
        <v>4685</v>
      </c>
      <c r="D359" s="1185" t="s">
        <v>484</v>
      </c>
      <c r="E359" s="1180"/>
      <c r="F359" s="1186">
        <v>36534.75</v>
      </c>
      <c r="G359" s="1180"/>
      <c r="H359" s="1186">
        <v>36534.75</v>
      </c>
      <c r="I359" s="1187" t="s">
        <v>1054</v>
      </c>
      <c r="J359" s="1180"/>
    </row>
    <row r="360" spans="2:10" x14ac:dyDescent="0.2">
      <c r="B360" s="1181" t="s">
        <v>938</v>
      </c>
      <c r="C360" s="1181" t="s">
        <v>4685</v>
      </c>
      <c r="D360" s="1181" t="s">
        <v>308</v>
      </c>
      <c r="E360" s="1182"/>
      <c r="F360" s="1182">
        <v>36534.75</v>
      </c>
      <c r="G360" s="1182"/>
      <c r="H360" s="1069">
        <v>36534.75</v>
      </c>
      <c r="I360" s="1183" t="s">
        <v>951</v>
      </c>
      <c r="J360" s="1184"/>
    </row>
    <row r="361" spans="2:10" x14ac:dyDescent="0.2">
      <c r="B361" s="1185" t="s">
        <v>938</v>
      </c>
      <c r="C361" s="1185" t="s">
        <v>971</v>
      </c>
      <c r="D361" s="1185" t="s">
        <v>484</v>
      </c>
      <c r="E361" s="1180"/>
      <c r="F361" s="1186">
        <v>185311.5</v>
      </c>
      <c r="G361" s="1180"/>
      <c r="H361" s="1186">
        <v>185311.5</v>
      </c>
      <c r="I361" s="1187" t="s">
        <v>1054</v>
      </c>
      <c r="J361" s="1180"/>
    </row>
    <row r="362" spans="2:10" x14ac:dyDescent="0.2">
      <c r="B362" s="1181" t="s">
        <v>938</v>
      </c>
      <c r="C362" s="1181" t="s">
        <v>971</v>
      </c>
      <c r="D362" s="1181" t="s">
        <v>308</v>
      </c>
      <c r="E362" s="1182"/>
      <c r="F362" s="1182">
        <v>185311.5</v>
      </c>
      <c r="G362" s="1182"/>
      <c r="H362" s="781">
        <v>185311.5</v>
      </c>
      <c r="I362" s="1183" t="s">
        <v>4686</v>
      </c>
      <c r="J362" s="782">
        <f>H362+H364+H366+H368+H370+H372</f>
        <v>1434029.34</v>
      </c>
    </row>
    <row r="363" spans="2:10" x14ac:dyDescent="0.2">
      <c r="B363" s="1185" t="s">
        <v>938</v>
      </c>
      <c r="C363" s="1185" t="s">
        <v>818</v>
      </c>
      <c r="D363" s="1185" t="s">
        <v>484</v>
      </c>
      <c r="E363" s="1180"/>
      <c r="F363" s="1186">
        <v>264100</v>
      </c>
      <c r="G363" s="1180"/>
      <c r="H363" s="1186">
        <v>264100</v>
      </c>
      <c r="I363" s="1187" t="s">
        <v>1054</v>
      </c>
      <c r="J363" s="1180"/>
    </row>
    <row r="364" spans="2:10" x14ac:dyDescent="0.2">
      <c r="B364" s="1181" t="s">
        <v>938</v>
      </c>
      <c r="C364" s="1181" t="s">
        <v>818</v>
      </c>
      <c r="D364" s="1181" t="s">
        <v>308</v>
      </c>
      <c r="E364" s="1182"/>
      <c r="F364" s="1182">
        <v>264100</v>
      </c>
      <c r="G364" s="1182"/>
      <c r="H364" s="781">
        <v>264100</v>
      </c>
      <c r="I364" s="1183" t="s">
        <v>954</v>
      </c>
      <c r="J364" s="1184"/>
    </row>
    <row r="365" spans="2:10" x14ac:dyDescent="0.2">
      <c r="B365" s="1185" t="s">
        <v>938</v>
      </c>
      <c r="C365" s="1185" t="s">
        <v>4687</v>
      </c>
      <c r="D365" s="1185" t="s">
        <v>484</v>
      </c>
      <c r="E365" s="1180"/>
      <c r="F365" s="1186">
        <v>132600</v>
      </c>
      <c r="G365" s="1180"/>
      <c r="H365" s="1186">
        <v>132600</v>
      </c>
      <c r="I365" s="1187" t="s">
        <v>1054</v>
      </c>
      <c r="J365" s="1180"/>
    </row>
    <row r="366" spans="2:10" x14ac:dyDescent="0.2">
      <c r="B366" s="1181" t="s">
        <v>938</v>
      </c>
      <c r="C366" s="1181" t="s">
        <v>4687</v>
      </c>
      <c r="D366" s="1181" t="s">
        <v>308</v>
      </c>
      <c r="E366" s="1182"/>
      <c r="F366" s="1182">
        <v>132600</v>
      </c>
      <c r="G366" s="1182"/>
      <c r="H366" s="781">
        <v>132600</v>
      </c>
      <c r="I366" s="1183" t="s">
        <v>956</v>
      </c>
      <c r="J366" s="1184"/>
    </row>
    <row r="367" spans="2:10" x14ac:dyDescent="0.2">
      <c r="B367" s="1185" t="s">
        <v>938</v>
      </c>
      <c r="C367" s="1185" t="s">
        <v>828</v>
      </c>
      <c r="D367" s="1185" t="s">
        <v>484</v>
      </c>
      <c r="E367" s="1180"/>
      <c r="F367" s="1186">
        <v>441517.84</v>
      </c>
      <c r="G367" s="1180"/>
      <c r="H367" s="1186">
        <v>441517.84</v>
      </c>
      <c r="I367" s="1187" t="s">
        <v>1054</v>
      </c>
      <c r="J367" s="1180"/>
    </row>
    <row r="368" spans="2:10" x14ac:dyDescent="0.2">
      <c r="B368" s="1181" t="s">
        <v>938</v>
      </c>
      <c r="C368" s="1181" t="s">
        <v>828</v>
      </c>
      <c r="D368" s="1181" t="s">
        <v>308</v>
      </c>
      <c r="E368" s="1182"/>
      <c r="F368" s="1182">
        <v>441517.84</v>
      </c>
      <c r="G368" s="1182"/>
      <c r="H368" s="781">
        <v>441517.84</v>
      </c>
      <c r="I368" s="1183" t="s">
        <v>961</v>
      </c>
      <c r="J368" s="1184"/>
    </row>
    <row r="369" spans="2:10" x14ac:dyDescent="0.2">
      <c r="B369" s="1185" t="s">
        <v>938</v>
      </c>
      <c r="C369" s="1185" t="s">
        <v>4690</v>
      </c>
      <c r="D369" s="1185" t="s">
        <v>484</v>
      </c>
      <c r="E369" s="1180"/>
      <c r="F369" s="1186">
        <v>302500</v>
      </c>
      <c r="G369" s="1180"/>
      <c r="H369" s="1186">
        <v>302500</v>
      </c>
      <c r="I369" s="1187" t="s">
        <v>1054</v>
      </c>
      <c r="J369" s="1180"/>
    </row>
    <row r="370" spans="2:10" x14ac:dyDescent="0.2">
      <c r="B370" s="1181" t="s">
        <v>938</v>
      </c>
      <c r="C370" s="1181" t="s">
        <v>4690</v>
      </c>
      <c r="D370" s="1181" t="s">
        <v>308</v>
      </c>
      <c r="E370" s="1182"/>
      <c r="F370" s="1182">
        <v>302500</v>
      </c>
      <c r="G370" s="1182"/>
      <c r="H370" s="781">
        <v>302500</v>
      </c>
      <c r="I370" s="1183" t="s">
        <v>962</v>
      </c>
      <c r="J370" s="1184"/>
    </row>
    <row r="371" spans="2:10" x14ac:dyDescent="0.2">
      <c r="B371" s="1185" t="s">
        <v>938</v>
      </c>
      <c r="C371" s="1185" t="s">
        <v>4691</v>
      </c>
      <c r="D371" s="1185" t="s">
        <v>484</v>
      </c>
      <c r="E371" s="1180"/>
      <c r="F371" s="1186">
        <v>108000</v>
      </c>
      <c r="G371" s="1180"/>
      <c r="H371" s="1186">
        <v>108000</v>
      </c>
      <c r="I371" s="1187" t="s">
        <v>1054</v>
      </c>
      <c r="J371" s="1180"/>
    </row>
    <row r="372" spans="2:10" x14ac:dyDescent="0.2">
      <c r="B372" s="1181" t="s">
        <v>938</v>
      </c>
      <c r="C372" s="1181" t="s">
        <v>4691</v>
      </c>
      <c r="D372" s="1181" t="s">
        <v>308</v>
      </c>
      <c r="E372" s="1182"/>
      <c r="F372" s="1182">
        <v>108000</v>
      </c>
      <c r="G372" s="1182"/>
      <c r="H372" s="781">
        <v>108000</v>
      </c>
      <c r="I372" s="1183" t="s">
        <v>963</v>
      </c>
      <c r="J372" s="1184"/>
    </row>
    <row r="373" spans="2:10" x14ac:dyDescent="0.2">
      <c r="B373" s="1185" t="s">
        <v>938</v>
      </c>
      <c r="C373" s="1185" t="s">
        <v>4692</v>
      </c>
      <c r="D373" s="1185" t="s">
        <v>394</v>
      </c>
      <c r="E373" s="1180"/>
      <c r="F373" s="1186">
        <v>1473617.59</v>
      </c>
      <c r="G373" s="1180"/>
      <c r="H373" s="1186">
        <v>1473617.59</v>
      </c>
      <c r="I373" s="1187" t="s">
        <v>9193</v>
      </c>
      <c r="J373" s="1180"/>
    </row>
    <row r="374" spans="2:10" x14ac:dyDescent="0.2">
      <c r="B374" s="1181" t="s">
        <v>938</v>
      </c>
      <c r="C374" s="1181" t="s">
        <v>4692</v>
      </c>
      <c r="D374" s="1181" t="s">
        <v>308</v>
      </c>
      <c r="E374" s="1182"/>
      <c r="F374" s="1182">
        <v>1473617.59</v>
      </c>
      <c r="G374" s="1182"/>
      <c r="H374" s="783">
        <v>1473617.59</v>
      </c>
      <c r="I374" s="1183" t="s">
        <v>4693</v>
      </c>
      <c r="J374" s="784">
        <f>H374</f>
        <v>1473617.59</v>
      </c>
    </row>
    <row r="375" spans="2:10" x14ac:dyDescent="0.2">
      <c r="B375" s="1185" t="s">
        <v>938</v>
      </c>
      <c r="C375" s="1185" t="s">
        <v>975</v>
      </c>
      <c r="D375" s="1185" t="s">
        <v>484</v>
      </c>
      <c r="E375" s="1180"/>
      <c r="F375" s="1186">
        <v>7118969</v>
      </c>
      <c r="G375" s="1180"/>
      <c r="H375" s="1186">
        <v>7118969</v>
      </c>
      <c r="I375" s="1187" t="s">
        <v>1054</v>
      </c>
      <c r="J375" s="1194"/>
    </row>
    <row r="376" spans="2:10" x14ac:dyDescent="0.2">
      <c r="B376" s="1181" t="s">
        <v>938</v>
      </c>
      <c r="C376" s="1181" t="s">
        <v>975</v>
      </c>
      <c r="D376" s="1181" t="s">
        <v>308</v>
      </c>
      <c r="E376" s="1182"/>
      <c r="F376" s="1182">
        <v>7118969</v>
      </c>
      <c r="G376" s="1182"/>
      <c r="H376" s="402">
        <v>7118969</v>
      </c>
      <c r="I376" s="1183" t="s">
        <v>976</v>
      </c>
      <c r="J376" s="404">
        <f>H376+H378+H380+H382+H384</f>
        <v>8343829</v>
      </c>
    </row>
    <row r="377" spans="2:10" x14ac:dyDescent="0.2">
      <c r="B377" s="1185" t="s">
        <v>938</v>
      </c>
      <c r="C377" s="1185" t="s">
        <v>998</v>
      </c>
      <c r="D377" s="1185" t="s">
        <v>484</v>
      </c>
      <c r="E377" s="1180"/>
      <c r="F377" s="1186">
        <v>3292</v>
      </c>
      <c r="G377" s="1180"/>
      <c r="H377" s="1186">
        <v>3292</v>
      </c>
      <c r="I377" s="1187" t="s">
        <v>1054</v>
      </c>
      <c r="J377" s="1180"/>
    </row>
    <row r="378" spans="2:10" x14ac:dyDescent="0.2">
      <c r="B378" s="1181" t="s">
        <v>938</v>
      </c>
      <c r="C378" s="1181" t="s">
        <v>998</v>
      </c>
      <c r="D378" s="1181" t="s">
        <v>308</v>
      </c>
      <c r="E378" s="1182"/>
      <c r="F378" s="1182">
        <v>3292</v>
      </c>
      <c r="G378" s="1182"/>
      <c r="H378" s="402">
        <v>3292</v>
      </c>
      <c r="I378" s="1183" t="s">
        <v>1095</v>
      </c>
      <c r="J378" s="1184"/>
    </row>
    <row r="379" spans="2:10" x14ac:dyDescent="0.2">
      <c r="B379" s="1185" t="s">
        <v>938</v>
      </c>
      <c r="C379" s="1185" t="s">
        <v>977</v>
      </c>
      <c r="D379" s="1185" t="s">
        <v>484</v>
      </c>
      <c r="E379" s="1180"/>
      <c r="F379" s="1186">
        <v>297350</v>
      </c>
      <c r="G379" s="1180"/>
      <c r="H379" s="1186">
        <v>297350</v>
      </c>
      <c r="I379" s="1187" t="s">
        <v>1054</v>
      </c>
      <c r="J379" s="1180"/>
    </row>
    <row r="380" spans="2:10" x14ac:dyDescent="0.2">
      <c r="B380" s="1181" t="s">
        <v>938</v>
      </c>
      <c r="C380" s="1181" t="s">
        <v>977</v>
      </c>
      <c r="D380" s="1181" t="s">
        <v>308</v>
      </c>
      <c r="E380" s="1182"/>
      <c r="F380" s="1182">
        <v>297350</v>
      </c>
      <c r="G380" s="1182"/>
      <c r="H380" s="402">
        <v>297350</v>
      </c>
      <c r="I380" s="1183" t="s">
        <v>978</v>
      </c>
      <c r="J380" s="1184"/>
    </row>
    <row r="381" spans="2:10" x14ac:dyDescent="0.2">
      <c r="B381" s="1185" t="s">
        <v>938</v>
      </c>
      <c r="C381" s="1185" t="s">
        <v>979</v>
      </c>
      <c r="D381" s="1185" t="s">
        <v>307</v>
      </c>
      <c r="E381" s="1180"/>
      <c r="F381" s="1186">
        <v>848220</v>
      </c>
      <c r="G381" s="1180"/>
      <c r="H381" s="1186">
        <v>848220</v>
      </c>
      <c r="I381" s="1187" t="s">
        <v>1040</v>
      </c>
      <c r="J381" s="1180"/>
    </row>
    <row r="382" spans="2:10" x14ac:dyDescent="0.2">
      <c r="B382" s="1181" t="s">
        <v>938</v>
      </c>
      <c r="C382" s="1181" t="s">
        <v>979</v>
      </c>
      <c r="D382" s="1181" t="s">
        <v>308</v>
      </c>
      <c r="E382" s="1182"/>
      <c r="F382" s="1182">
        <v>848220</v>
      </c>
      <c r="G382" s="1182"/>
      <c r="H382" s="402">
        <v>848220</v>
      </c>
      <c r="I382" s="1183" t="s">
        <v>6643</v>
      </c>
      <c r="J382" s="1184"/>
    </row>
    <row r="383" spans="2:10" x14ac:dyDescent="0.2">
      <c r="B383" s="1185" t="s">
        <v>938</v>
      </c>
      <c r="C383" s="1185" t="s">
        <v>9858</v>
      </c>
      <c r="D383" s="1185" t="s">
        <v>883</v>
      </c>
      <c r="E383" s="1180"/>
      <c r="F383" s="1186">
        <v>75998</v>
      </c>
      <c r="G383" s="1180"/>
      <c r="H383" s="1186">
        <v>75998</v>
      </c>
      <c r="I383" s="1187" t="s">
        <v>1041</v>
      </c>
      <c r="J383" s="1180"/>
    </row>
    <row r="384" spans="2:10" x14ac:dyDescent="0.2">
      <c r="B384" s="1181" t="s">
        <v>938</v>
      </c>
      <c r="C384" s="1181" t="s">
        <v>9858</v>
      </c>
      <c r="D384" s="1181" t="s">
        <v>308</v>
      </c>
      <c r="E384" s="1182"/>
      <c r="F384" s="1182">
        <v>75998</v>
      </c>
      <c r="G384" s="1182"/>
      <c r="H384" s="402">
        <v>75998</v>
      </c>
      <c r="I384" s="1183" t="s">
        <v>9859</v>
      </c>
      <c r="J384" s="1184"/>
    </row>
    <row r="385" spans="2:11" x14ac:dyDescent="0.2">
      <c r="B385" s="1185" t="s">
        <v>938</v>
      </c>
      <c r="C385" s="1185" t="s">
        <v>981</v>
      </c>
      <c r="D385" s="1185" t="s">
        <v>484</v>
      </c>
      <c r="E385" s="1180"/>
      <c r="F385" s="1186">
        <v>1795640</v>
      </c>
      <c r="G385" s="1180"/>
      <c r="H385" s="1186">
        <v>1795640</v>
      </c>
      <c r="I385" s="1187" t="s">
        <v>1054</v>
      </c>
      <c r="J385" s="1180"/>
    </row>
    <row r="386" spans="2:11" x14ac:dyDescent="0.2">
      <c r="B386" s="1181" t="s">
        <v>938</v>
      </c>
      <c r="C386" s="1181" t="s">
        <v>981</v>
      </c>
      <c r="D386" s="1181" t="s">
        <v>308</v>
      </c>
      <c r="E386" s="1182"/>
      <c r="F386" s="1182">
        <v>1795640</v>
      </c>
      <c r="G386" s="1182"/>
      <c r="H386" s="431">
        <f>H385</f>
        <v>1795640</v>
      </c>
      <c r="I386" s="1183" t="s">
        <v>982</v>
      </c>
      <c r="J386" s="432">
        <f>H386+H388+H390+H392</f>
        <v>2866730</v>
      </c>
      <c r="K386" s="94"/>
    </row>
    <row r="387" spans="2:11" x14ac:dyDescent="0.2">
      <c r="B387" s="1185" t="s">
        <v>938</v>
      </c>
      <c r="C387" s="1185" t="s">
        <v>5370</v>
      </c>
      <c r="D387" s="1185" t="s">
        <v>484</v>
      </c>
      <c r="E387" s="1180"/>
      <c r="F387" s="1186">
        <v>310415</v>
      </c>
      <c r="G387" s="1180"/>
      <c r="H387" s="1186">
        <v>310415</v>
      </c>
      <c r="I387" s="1187" t="s">
        <v>1054</v>
      </c>
      <c r="J387" s="1180"/>
    </row>
    <row r="388" spans="2:11" x14ac:dyDescent="0.2">
      <c r="B388" s="1181" t="s">
        <v>938</v>
      </c>
      <c r="C388" s="1181" t="s">
        <v>5370</v>
      </c>
      <c r="D388" s="1181" t="s">
        <v>308</v>
      </c>
      <c r="E388" s="1182"/>
      <c r="F388" s="1182">
        <v>310415</v>
      </c>
      <c r="G388" s="1182"/>
      <c r="H388" s="431">
        <v>310415</v>
      </c>
      <c r="I388" s="1183" t="s">
        <v>5371</v>
      </c>
      <c r="J388" s="1184"/>
    </row>
    <row r="389" spans="2:11" x14ac:dyDescent="0.2">
      <c r="B389" s="1185" t="s">
        <v>938</v>
      </c>
      <c r="C389" s="1185" t="s">
        <v>983</v>
      </c>
      <c r="D389" s="1185" t="s">
        <v>484</v>
      </c>
      <c r="E389" s="1180"/>
      <c r="F389" s="1186">
        <v>648733</v>
      </c>
      <c r="G389" s="1180"/>
      <c r="H389" s="1186">
        <v>648733</v>
      </c>
      <c r="I389" s="1187" t="s">
        <v>1054</v>
      </c>
      <c r="J389" s="1180"/>
    </row>
    <row r="390" spans="2:11" x14ac:dyDescent="0.2">
      <c r="B390" s="1181" t="s">
        <v>938</v>
      </c>
      <c r="C390" s="1181" t="s">
        <v>983</v>
      </c>
      <c r="D390" s="1181" t="s">
        <v>308</v>
      </c>
      <c r="E390" s="1182"/>
      <c r="F390" s="1182">
        <v>648733</v>
      </c>
      <c r="G390" s="1182"/>
      <c r="H390" s="431">
        <v>648733</v>
      </c>
      <c r="I390" s="1183" t="s">
        <v>984</v>
      </c>
      <c r="J390" s="1184"/>
    </row>
    <row r="391" spans="2:11" x14ac:dyDescent="0.2">
      <c r="B391" s="1185" t="s">
        <v>938</v>
      </c>
      <c r="C391" s="1185" t="s">
        <v>5372</v>
      </c>
      <c r="D391" s="1185" t="s">
        <v>484</v>
      </c>
      <c r="E391" s="1180"/>
      <c r="F391" s="1186">
        <v>111942</v>
      </c>
      <c r="G391" s="1180"/>
      <c r="H391" s="1186">
        <v>111942</v>
      </c>
      <c r="I391" s="1187" t="s">
        <v>1054</v>
      </c>
      <c r="J391" s="1180"/>
    </row>
    <row r="392" spans="2:11" x14ac:dyDescent="0.2">
      <c r="B392" s="1181" t="s">
        <v>938</v>
      </c>
      <c r="C392" s="1181" t="s">
        <v>5372</v>
      </c>
      <c r="D392" s="1181" t="s">
        <v>308</v>
      </c>
      <c r="E392" s="1182"/>
      <c r="F392" s="1182">
        <v>111942</v>
      </c>
      <c r="G392" s="1182"/>
      <c r="H392" s="431">
        <v>111942</v>
      </c>
      <c r="I392" s="1183" t="s">
        <v>5373</v>
      </c>
      <c r="J392" s="1184"/>
    </row>
    <row r="393" spans="2:11" x14ac:dyDescent="0.2">
      <c r="B393" s="1185" t="s">
        <v>938</v>
      </c>
      <c r="C393" s="1185" t="s">
        <v>985</v>
      </c>
      <c r="D393" s="1185" t="s">
        <v>484</v>
      </c>
      <c r="E393" s="1180"/>
      <c r="F393" s="1186">
        <v>121550</v>
      </c>
      <c r="G393" s="1180"/>
      <c r="H393" s="1186">
        <v>121550</v>
      </c>
      <c r="I393" s="1187" t="s">
        <v>1054</v>
      </c>
      <c r="J393" s="1180"/>
    </row>
    <row r="394" spans="2:11" x14ac:dyDescent="0.2">
      <c r="B394" s="1181" t="s">
        <v>938</v>
      </c>
      <c r="C394" s="1181" t="s">
        <v>985</v>
      </c>
      <c r="D394" s="1181" t="s">
        <v>308</v>
      </c>
      <c r="E394" s="1182"/>
      <c r="F394" s="1182">
        <v>121550</v>
      </c>
      <c r="G394" s="1182"/>
      <c r="H394" s="574">
        <v>121550</v>
      </c>
      <c r="I394" s="1183" t="s">
        <v>469</v>
      </c>
      <c r="J394" s="854">
        <f>H394+H396+H398+H400+H403+H405</f>
        <v>655350.80000000005</v>
      </c>
    </row>
    <row r="395" spans="2:11" x14ac:dyDescent="0.2">
      <c r="B395" s="1185" t="s">
        <v>938</v>
      </c>
      <c r="C395" s="1185" t="s">
        <v>470</v>
      </c>
      <c r="D395" s="1185" t="s">
        <v>484</v>
      </c>
      <c r="E395" s="1180"/>
      <c r="F395" s="1186">
        <v>16220.68</v>
      </c>
      <c r="G395" s="1180"/>
      <c r="H395" s="1186">
        <v>16220.68</v>
      </c>
      <c r="I395" s="1187" t="s">
        <v>1054</v>
      </c>
      <c r="J395" s="1180"/>
    </row>
    <row r="396" spans="2:11" x14ac:dyDescent="0.2">
      <c r="B396" s="1181" t="s">
        <v>938</v>
      </c>
      <c r="C396" s="1181" t="s">
        <v>470</v>
      </c>
      <c r="D396" s="1181" t="s">
        <v>308</v>
      </c>
      <c r="E396" s="1182"/>
      <c r="F396" s="1182">
        <v>16220.68</v>
      </c>
      <c r="G396" s="1182"/>
      <c r="H396" s="574">
        <v>16220.68</v>
      </c>
      <c r="I396" s="1183" t="s">
        <v>7265</v>
      </c>
      <c r="J396" s="1184"/>
    </row>
    <row r="397" spans="2:11" x14ac:dyDescent="0.2">
      <c r="B397" s="1185" t="s">
        <v>938</v>
      </c>
      <c r="C397" s="1185" t="s">
        <v>472</v>
      </c>
      <c r="D397" s="1185" t="s">
        <v>484</v>
      </c>
      <c r="E397" s="1180"/>
      <c r="F397" s="1186">
        <v>92000</v>
      </c>
      <c r="G397" s="1180"/>
      <c r="H397" s="1186">
        <v>92000</v>
      </c>
      <c r="I397" s="1187" t="s">
        <v>1054</v>
      </c>
      <c r="J397" s="1180"/>
    </row>
    <row r="398" spans="2:11" x14ac:dyDescent="0.2">
      <c r="B398" s="1181" t="s">
        <v>938</v>
      </c>
      <c r="C398" s="1181" t="s">
        <v>472</v>
      </c>
      <c r="D398" s="1181" t="s">
        <v>308</v>
      </c>
      <c r="E398" s="1182"/>
      <c r="F398" s="1182">
        <v>92000</v>
      </c>
      <c r="G398" s="1182"/>
      <c r="H398" s="574">
        <v>92000</v>
      </c>
      <c r="I398" s="1183" t="s">
        <v>473</v>
      </c>
      <c r="J398" s="1184"/>
    </row>
    <row r="399" spans="2:11" x14ac:dyDescent="0.2">
      <c r="B399" s="1185" t="s">
        <v>938</v>
      </c>
      <c r="C399" s="1185" t="s">
        <v>474</v>
      </c>
      <c r="D399" s="1185" t="s">
        <v>484</v>
      </c>
      <c r="E399" s="1180"/>
      <c r="F399" s="1186">
        <v>222487.1</v>
      </c>
      <c r="G399" s="1180"/>
      <c r="H399" s="1186">
        <v>222487.1</v>
      </c>
      <c r="I399" s="1187" t="s">
        <v>1054</v>
      </c>
      <c r="J399" s="1180"/>
    </row>
    <row r="400" spans="2:11" x14ac:dyDescent="0.2">
      <c r="B400" s="1181" t="s">
        <v>938</v>
      </c>
      <c r="C400" s="1181" t="s">
        <v>474</v>
      </c>
      <c r="D400" s="1181" t="s">
        <v>308</v>
      </c>
      <c r="E400" s="1182"/>
      <c r="F400" s="1182">
        <v>222487.1</v>
      </c>
      <c r="G400" s="1182"/>
      <c r="H400" s="574">
        <v>222487.1</v>
      </c>
      <c r="I400" s="1183" t="s">
        <v>475</v>
      </c>
      <c r="J400" s="1184"/>
    </row>
    <row r="401" spans="1:10" x14ac:dyDescent="0.2">
      <c r="B401" s="1185" t="s">
        <v>938</v>
      </c>
      <c r="C401" s="1185" t="s">
        <v>476</v>
      </c>
      <c r="D401" s="1185" t="s">
        <v>307</v>
      </c>
      <c r="E401" s="1180"/>
      <c r="F401" s="1186">
        <v>400</v>
      </c>
      <c r="G401" s="1180"/>
      <c r="H401" s="1186">
        <v>400</v>
      </c>
      <c r="I401" s="1187" t="s">
        <v>1040</v>
      </c>
      <c r="J401" s="1180"/>
    </row>
    <row r="402" spans="1:10" x14ac:dyDescent="0.2">
      <c r="B402" s="1185" t="s">
        <v>938</v>
      </c>
      <c r="C402" s="1185" t="s">
        <v>476</v>
      </c>
      <c r="D402" s="1185" t="s">
        <v>484</v>
      </c>
      <c r="E402" s="1180"/>
      <c r="F402" s="1186">
        <v>21499</v>
      </c>
      <c r="G402" s="1180"/>
      <c r="H402" s="1186">
        <v>21499</v>
      </c>
      <c r="I402" s="1187" t="s">
        <v>1054</v>
      </c>
      <c r="J402" s="1180"/>
    </row>
    <row r="403" spans="1:10" x14ac:dyDescent="0.2">
      <c r="B403" s="1181" t="s">
        <v>938</v>
      </c>
      <c r="C403" s="1181" t="s">
        <v>476</v>
      </c>
      <c r="D403" s="1181" t="s">
        <v>308</v>
      </c>
      <c r="E403" s="1182"/>
      <c r="F403" s="1182">
        <v>21899</v>
      </c>
      <c r="G403" s="1182"/>
      <c r="H403" s="574">
        <v>21899</v>
      </c>
      <c r="I403" s="1183" t="s">
        <v>477</v>
      </c>
      <c r="J403" s="1184"/>
    </row>
    <row r="404" spans="1:10" x14ac:dyDescent="0.2">
      <c r="B404" s="1185" t="s">
        <v>938</v>
      </c>
      <c r="C404" s="1185" t="s">
        <v>478</v>
      </c>
      <c r="D404" s="1185" t="s">
        <v>484</v>
      </c>
      <c r="E404" s="1180"/>
      <c r="F404" s="1186">
        <v>181194.02</v>
      </c>
      <c r="G404" s="1180"/>
      <c r="H404" s="1186">
        <v>181194.02</v>
      </c>
      <c r="I404" s="1187" t="s">
        <v>1054</v>
      </c>
      <c r="J404" s="1180"/>
    </row>
    <row r="405" spans="1:10" x14ac:dyDescent="0.2">
      <c r="B405" s="1181" t="s">
        <v>938</v>
      </c>
      <c r="C405" s="1181" t="s">
        <v>478</v>
      </c>
      <c r="D405" s="1181" t="s">
        <v>308</v>
      </c>
      <c r="E405" s="1182"/>
      <c r="F405" s="1182">
        <v>181194.02</v>
      </c>
      <c r="G405" s="1182"/>
      <c r="H405" s="574">
        <v>181194.02</v>
      </c>
      <c r="I405" s="1183" t="s">
        <v>479</v>
      </c>
      <c r="J405" s="1184"/>
    </row>
    <row r="406" spans="1:10" x14ac:dyDescent="0.2">
      <c r="B406" s="1185" t="s">
        <v>938</v>
      </c>
      <c r="C406" s="1185" t="s">
        <v>5374</v>
      </c>
      <c r="D406" s="1185" t="s">
        <v>484</v>
      </c>
      <c r="E406" s="1180"/>
      <c r="F406" s="1186">
        <v>1235800</v>
      </c>
      <c r="G406" s="1180"/>
      <c r="H406" s="1186">
        <v>1235800</v>
      </c>
      <c r="I406" s="1187" t="s">
        <v>1054</v>
      </c>
      <c r="J406" s="1180"/>
    </row>
    <row r="407" spans="1:10" x14ac:dyDescent="0.2">
      <c r="B407" s="1181" t="s">
        <v>938</v>
      </c>
      <c r="C407" s="1181" t="s">
        <v>5374</v>
      </c>
      <c r="D407" s="1181" t="s">
        <v>308</v>
      </c>
      <c r="E407" s="1182"/>
      <c r="F407" s="1182">
        <v>1235800</v>
      </c>
      <c r="G407" s="1182"/>
      <c r="H407" s="658">
        <v>1235800</v>
      </c>
      <c r="I407" s="1183" t="s">
        <v>5375</v>
      </c>
      <c r="J407" s="547">
        <f>H407</f>
        <v>1235800</v>
      </c>
    </row>
    <row r="408" spans="1:10" x14ac:dyDescent="0.2">
      <c r="A408" s="95">
        <v>20</v>
      </c>
      <c r="B408" s="1181" t="s">
        <v>938</v>
      </c>
      <c r="C408" s="1181" t="s">
        <v>343</v>
      </c>
      <c r="D408" s="1181" t="s">
        <v>308</v>
      </c>
      <c r="E408" s="1182"/>
      <c r="F408" s="1182">
        <v>20935201.48</v>
      </c>
      <c r="G408" s="1182"/>
      <c r="H408" s="1182">
        <v>20935201.48</v>
      </c>
      <c r="I408" s="1183" t="s">
        <v>486</v>
      </c>
      <c r="J408" s="1184"/>
    </row>
    <row r="409" spans="1:10" x14ac:dyDescent="0.2">
      <c r="B409" s="1185" t="s">
        <v>487</v>
      </c>
      <c r="C409" s="1185" t="s">
        <v>307</v>
      </c>
      <c r="D409" s="1185" t="s">
        <v>484</v>
      </c>
      <c r="E409" s="1180"/>
      <c r="F409" s="1186">
        <v>128492</v>
      </c>
      <c r="G409" s="1180"/>
      <c r="H409" s="1186">
        <v>128492</v>
      </c>
      <c r="I409" s="1187" t="s">
        <v>1054</v>
      </c>
      <c r="J409" s="1180"/>
    </row>
    <row r="410" spans="1:10" x14ac:dyDescent="0.2">
      <c r="B410" s="1181" t="s">
        <v>487</v>
      </c>
      <c r="C410" s="1181" t="s">
        <v>307</v>
      </c>
      <c r="D410" s="1181" t="s">
        <v>308</v>
      </c>
      <c r="E410" s="1182"/>
      <c r="F410" s="1182">
        <v>128492</v>
      </c>
      <c r="G410" s="1182"/>
      <c r="H410" s="1182">
        <v>128492</v>
      </c>
      <c r="I410" s="1183" t="s">
        <v>488</v>
      </c>
      <c r="J410" s="1184"/>
    </row>
    <row r="411" spans="1:10" x14ac:dyDescent="0.2">
      <c r="B411" s="1185" t="s">
        <v>487</v>
      </c>
      <c r="C411" s="1185" t="s">
        <v>364</v>
      </c>
      <c r="D411" s="1185" t="s">
        <v>484</v>
      </c>
      <c r="E411" s="1180"/>
      <c r="F411" s="1186">
        <v>63595.89</v>
      </c>
      <c r="G411" s="1180"/>
      <c r="H411" s="1186">
        <v>63595.89</v>
      </c>
      <c r="I411" s="1187" t="s">
        <v>1054</v>
      </c>
      <c r="J411" s="1180"/>
    </row>
    <row r="412" spans="1:10" x14ac:dyDescent="0.2">
      <c r="B412" s="1181" t="s">
        <v>487</v>
      </c>
      <c r="C412" s="1181" t="s">
        <v>364</v>
      </c>
      <c r="D412" s="1181" t="s">
        <v>308</v>
      </c>
      <c r="E412" s="1182"/>
      <c r="F412" s="1182">
        <v>63595.89</v>
      </c>
      <c r="G412" s="1182"/>
      <c r="H412" s="1182">
        <v>63595.89</v>
      </c>
      <c r="I412" s="1183" t="s">
        <v>1301</v>
      </c>
      <c r="J412" s="1184"/>
    </row>
    <row r="413" spans="1:10" x14ac:dyDescent="0.2">
      <c r="B413" s="1185" t="s">
        <v>487</v>
      </c>
      <c r="C413" s="1185" t="s">
        <v>309</v>
      </c>
      <c r="D413" s="1185" t="s">
        <v>484</v>
      </c>
      <c r="E413" s="1180"/>
      <c r="F413" s="1186">
        <v>303871.06</v>
      </c>
      <c r="G413" s="1180"/>
      <c r="H413" s="1186">
        <v>303871.06</v>
      </c>
      <c r="I413" s="1187" t="s">
        <v>1054</v>
      </c>
      <c r="J413" s="1180"/>
    </row>
    <row r="414" spans="1:10" x14ac:dyDescent="0.2">
      <c r="B414" s="1181" t="s">
        <v>487</v>
      </c>
      <c r="C414" s="1181" t="s">
        <v>309</v>
      </c>
      <c r="D414" s="1181" t="s">
        <v>308</v>
      </c>
      <c r="E414" s="1182"/>
      <c r="F414" s="1182">
        <v>303871.06</v>
      </c>
      <c r="G414" s="1182"/>
      <c r="H414" s="1182">
        <v>303871.06</v>
      </c>
      <c r="I414" s="1183" t="s">
        <v>8567</v>
      </c>
      <c r="J414" s="1184"/>
    </row>
    <row r="415" spans="1:10" x14ac:dyDescent="0.2">
      <c r="B415" s="1185" t="s">
        <v>487</v>
      </c>
      <c r="C415" s="1185" t="s">
        <v>319</v>
      </c>
      <c r="D415" s="1185" t="s">
        <v>484</v>
      </c>
      <c r="E415" s="1180"/>
      <c r="F415" s="1186">
        <v>6485.99</v>
      </c>
      <c r="G415" s="1180"/>
      <c r="H415" s="1186">
        <v>6485.99</v>
      </c>
      <c r="I415" s="1187" t="s">
        <v>1054</v>
      </c>
      <c r="J415" s="1180"/>
    </row>
    <row r="416" spans="1:10" x14ac:dyDescent="0.2">
      <c r="B416" s="1181" t="s">
        <v>487</v>
      </c>
      <c r="C416" s="1181" t="s">
        <v>319</v>
      </c>
      <c r="D416" s="1181" t="s">
        <v>308</v>
      </c>
      <c r="E416" s="1182"/>
      <c r="F416" s="1182">
        <v>6485.99</v>
      </c>
      <c r="G416" s="1182"/>
      <c r="H416" s="1182">
        <v>6485.99</v>
      </c>
      <c r="I416" s="1183" t="s">
        <v>489</v>
      </c>
      <c r="J416" s="1184"/>
    </row>
    <row r="417" spans="1:10" x14ac:dyDescent="0.2">
      <c r="B417" s="1185" t="s">
        <v>487</v>
      </c>
      <c r="C417" s="1185" t="s">
        <v>822</v>
      </c>
      <c r="D417" s="1185" t="s">
        <v>307</v>
      </c>
      <c r="E417" s="1180"/>
      <c r="F417" s="1186">
        <v>1624</v>
      </c>
      <c r="G417" s="1180"/>
      <c r="H417" s="1186">
        <v>1624</v>
      </c>
      <c r="I417" s="1187" t="s">
        <v>1040</v>
      </c>
      <c r="J417" s="1180"/>
    </row>
    <row r="418" spans="1:10" x14ac:dyDescent="0.2">
      <c r="B418" s="1185" t="s">
        <v>487</v>
      </c>
      <c r="C418" s="1185" t="s">
        <v>822</v>
      </c>
      <c r="D418" s="1185" t="s">
        <v>883</v>
      </c>
      <c r="E418" s="1180"/>
      <c r="F418" s="1186">
        <v>1680.73</v>
      </c>
      <c r="G418" s="1180"/>
      <c r="H418" s="1186">
        <v>1680.73</v>
      </c>
      <c r="I418" s="1187" t="s">
        <v>1041</v>
      </c>
      <c r="J418" s="1180"/>
    </row>
    <row r="419" spans="1:10" x14ac:dyDescent="0.2">
      <c r="B419" s="1185" t="s">
        <v>487</v>
      </c>
      <c r="C419" s="1185" t="s">
        <v>822</v>
      </c>
      <c r="D419" s="1185" t="s">
        <v>859</v>
      </c>
      <c r="E419" s="1180"/>
      <c r="F419" s="1186">
        <v>57246.84</v>
      </c>
      <c r="G419" s="1180"/>
      <c r="H419" s="1186">
        <v>57246.84</v>
      </c>
      <c r="I419" s="1187" t="s">
        <v>1046</v>
      </c>
      <c r="J419" s="1180"/>
    </row>
    <row r="420" spans="1:10" x14ac:dyDescent="0.2">
      <c r="B420" s="1185" t="s">
        <v>487</v>
      </c>
      <c r="C420" s="1185" t="s">
        <v>822</v>
      </c>
      <c r="D420" s="1185" t="s">
        <v>484</v>
      </c>
      <c r="E420" s="1180"/>
      <c r="F420" s="1186">
        <v>25210.799999999999</v>
      </c>
      <c r="G420" s="1180"/>
      <c r="H420" s="1186">
        <v>25210.799999999999</v>
      </c>
      <c r="I420" s="1187" t="s">
        <v>1054</v>
      </c>
      <c r="J420" s="1180"/>
    </row>
    <row r="421" spans="1:10" x14ac:dyDescent="0.2">
      <c r="B421" s="1181" t="s">
        <v>487</v>
      </c>
      <c r="C421" s="1181" t="s">
        <v>822</v>
      </c>
      <c r="D421" s="1181" t="s">
        <v>308</v>
      </c>
      <c r="E421" s="1182"/>
      <c r="F421" s="1182">
        <v>85762.37</v>
      </c>
      <c r="G421" s="1182"/>
      <c r="H421" s="1182">
        <v>85762.37</v>
      </c>
      <c r="I421" s="1183" t="s">
        <v>490</v>
      </c>
      <c r="J421" s="1184"/>
    </row>
    <row r="422" spans="1:10" x14ac:dyDescent="0.2">
      <c r="A422" s="95">
        <v>22</v>
      </c>
      <c r="B422" s="1181" t="s">
        <v>487</v>
      </c>
      <c r="C422" s="1181" t="s">
        <v>343</v>
      </c>
      <c r="D422" s="1181" t="s">
        <v>308</v>
      </c>
      <c r="E422" s="1182"/>
      <c r="F422" s="1182">
        <v>588207.31000000006</v>
      </c>
      <c r="G422" s="1182"/>
      <c r="H422" s="1182">
        <v>588207.31000000006</v>
      </c>
      <c r="I422" s="1183" t="s">
        <v>491</v>
      </c>
      <c r="J422" s="1184"/>
    </row>
    <row r="423" spans="1:10" x14ac:dyDescent="0.2">
      <c r="B423" s="1185" t="s">
        <v>492</v>
      </c>
      <c r="C423" s="1185" t="s">
        <v>307</v>
      </c>
      <c r="D423" s="1185" t="s">
        <v>484</v>
      </c>
      <c r="E423" s="1180"/>
      <c r="F423" s="1186">
        <v>52082.83</v>
      </c>
      <c r="G423" s="1180"/>
      <c r="H423" s="1186">
        <v>52082.83</v>
      </c>
      <c r="I423" s="1187" t="s">
        <v>1054</v>
      </c>
      <c r="J423" s="1180"/>
    </row>
    <row r="424" spans="1:10" x14ac:dyDescent="0.2">
      <c r="B424" s="1181" t="s">
        <v>492</v>
      </c>
      <c r="C424" s="1181" t="s">
        <v>307</v>
      </c>
      <c r="D424" s="1181" t="s">
        <v>308</v>
      </c>
      <c r="E424" s="1182"/>
      <c r="F424" s="1182">
        <v>52082.83</v>
      </c>
      <c r="G424" s="1182"/>
      <c r="H424" s="1182">
        <v>52082.83</v>
      </c>
      <c r="I424" s="1183" t="s">
        <v>7887</v>
      </c>
      <c r="J424" s="1184"/>
    </row>
    <row r="425" spans="1:10" x14ac:dyDescent="0.2">
      <c r="B425" s="1185" t="s">
        <v>492</v>
      </c>
      <c r="C425" s="1185" t="s">
        <v>319</v>
      </c>
      <c r="D425" s="1185" t="s">
        <v>484</v>
      </c>
      <c r="E425" s="1180"/>
      <c r="F425" s="1186">
        <v>5319</v>
      </c>
      <c r="G425" s="1180"/>
      <c r="H425" s="1186">
        <v>5319</v>
      </c>
      <c r="I425" s="1187" t="s">
        <v>1054</v>
      </c>
      <c r="J425" s="1180"/>
    </row>
    <row r="426" spans="1:10" x14ac:dyDescent="0.2">
      <c r="B426" s="1181" t="s">
        <v>492</v>
      </c>
      <c r="C426" s="1181" t="s">
        <v>319</v>
      </c>
      <c r="D426" s="1181" t="s">
        <v>308</v>
      </c>
      <c r="E426" s="1182"/>
      <c r="F426" s="1182">
        <v>5319</v>
      </c>
      <c r="G426" s="1182"/>
      <c r="H426" s="1182">
        <v>5319</v>
      </c>
      <c r="I426" s="1183" t="s">
        <v>7888</v>
      </c>
      <c r="J426" s="1184"/>
    </row>
    <row r="427" spans="1:10" x14ac:dyDescent="0.2">
      <c r="A427" s="95">
        <v>75</v>
      </c>
      <c r="B427" s="1181" t="s">
        <v>492</v>
      </c>
      <c r="C427" s="1181" t="s">
        <v>343</v>
      </c>
      <c r="D427" s="1181" t="s">
        <v>308</v>
      </c>
      <c r="E427" s="1182"/>
      <c r="F427" s="1182">
        <v>57401.83</v>
      </c>
      <c r="G427" s="1182"/>
      <c r="H427" s="1182">
        <v>57401.83</v>
      </c>
      <c r="I427" s="1183" t="s">
        <v>7889</v>
      </c>
      <c r="J427" s="1184"/>
    </row>
    <row r="428" spans="1:10" x14ac:dyDescent="0.2">
      <c r="B428" s="1185" t="s">
        <v>496</v>
      </c>
      <c r="C428" s="1185" t="s">
        <v>319</v>
      </c>
      <c r="D428" s="1185" t="s">
        <v>484</v>
      </c>
      <c r="E428" s="1180"/>
      <c r="F428" s="1186">
        <v>659367.99</v>
      </c>
      <c r="G428" s="1180"/>
      <c r="H428" s="1186">
        <v>659367.99</v>
      </c>
      <c r="I428" s="1187" t="s">
        <v>1054</v>
      </c>
      <c r="J428" s="1180"/>
    </row>
    <row r="429" spans="1:10" x14ac:dyDescent="0.2">
      <c r="B429" s="1181" t="s">
        <v>496</v>
      </c>
      <c r="C429" s="1181" t="s">
        <v>319</v>
      </c>
      <c r="D429" s="1181" t="s">
        <v>308</v>
      </c>
      <c r="E429" s="1182"/>
      <c r="F429" s="1182">
        <v>659367.99</v>
      </c>
      <c r="G429" s="1182"/>
      <c r="H429" s="1182">
        <v>659367.99</v>
      </c>
      <c r="I429" s="1183" t="s">
        <v>8568</v>
      </c>
      <c r="J429" s="1184"/>
    </row>
    <row r="430" spans="1:10" x14ac:dyDescent="0.2">
      <c r="A430" s="95">
        <v>77</v>
      </c>
      <c r="B430" s="1181" t="s">
        <v>496</v>
      </c>
      <c r="C430" s="1181" t="s">
        <v>343</v>
      </c>
      <c r="D430" s="1181" t="s">
        <v>308</v>
      </c>
      <c r="E430" s="1182"/>
      <c r="F430" s="1182">
        <v>659367.99</v>
      </c>
      <c r="G430" s="1182"/>
      <c r="H430" s="1182">
        <v>659367.99</v>
      </c>
      <c r="I430" s="1183" t="s">
        <v>7891</v>
      </c>
      <c r="J430" s="1184"/>
    </row>
    <row r="431" spans="1:10" x14ac:dyDescent="0.2">
      <c r="B431" s="1185" t="s">
        <v>624</v>
      </c>
      <c r="C431" s="1185" t="s">
        <v>945</v>
      </c>
      <c r="D431" s="1185" t="s">
        <v>484</v>
      </c>
      <c r="E431" s="1180"/>
      <c r="F431" s="1186">
        <v>26750</v>
      </c>
      <c r="G431" s="1180"/>
      <c r="H431" s="1186">
        <v>26750</v>
      </c>
      <c r="I431" s="1187" t="s">
        <v>1054</v>
      </c>
      <c r="J431" s="1180"/>
    </row>
    <row r="432" spans="1:10" x14ac:dyDescent="0.2">
      <c r="B432" s="1181" t="s">
        <v>624</v>
      </c>
      <c r="C432" s="1181" t="s">
        <v>945</v>
      </c>
      <c r="D432" s="1181" t="s">
        <v>308</v>
      </c>
      <c r="E432" s="1182"/>
      <c r="F432" s="1182">
        <v>26750</v>
      </c>
      <c r="G432" s="1182"/>
      <c r="H432" s="1182">
        <v>26750</v>
      </c>
      <c r="I432" s="1183" t="s">
        <v>9199</v>
      </c>
      <c r="J432" s="1184"/>
    </row>
    <row r="433" spans="1:10" x14ac:dyDescent="0.2">
      <c r="A433" s="95">
        <v>80</v>
      </c>
      <c r="B433" s="1181" t="s">
        <v>624</v>
      </c>
      <c r="C433" s="1181" t="s">
        <v>343</v>
      </c>
      <c r="D433" s="1181" t="s">
        <v>308</v>
      </c>
      <c r="E433" s="1182"/>
      <c r="F433" s="1182">
        <v>26750</v>
      </c>
      <c r="G433" s="1182"/>
      <c r="H433" s="1182">
        <v>26750</v>
      </c>
      <c r="I433" s="1183" t="s">
        <v>626</v>
      </c>
      <c r="J433" s="1184"/>
    </row>
    <row r="434" spans="1:10" x14ac:dyDescent="0.2">
      <c r="B434" s="1185" t="s">
        <v>501</v>
      </c>
      <c r="C434" s="1185" t="s">
        <v>315</v>
      </c>
      <c r="D434" s="1185" t="s">
        <v>484</v>
      </c>
      <c r="E434" s="1180"/>
      <c r="F434" s="1186">
        <v>2830497</v>
      </c>
      <c r="G434" s="1180"/>
      <c r="H434" s="1186">
        <v>2830497</v>
      </c>
      <c r="I434" s="1187" t="s">
        <v>1054</v>
      </c>
      <c r="J434" s="1180"/>
    </row>
    <row r="435" spans="1:10" x14ac:dyDescent="0.2">
      <c r="B435" s="1181" t="s">
        <v>501</v>
      </c>
      <c r="C435" s="1181" t="s">
        <v>315</v>
      </c>
      <c r="D435" s="1181" t="s">
        <v>308</v>
      </c>
      <c r="E435" s="1182"/>
      <c r="F435" s="1182">
        <v>2830497</v>
      </c>
      <c r="G435" s="1182"/>
      <c r="H435" s="1182">
        <v>2830497</v>
      </c>
      <c r="I435" s="1183" t="s">
        <v>502</v>
      </c>
      <c r="J435" s="1184"/>
    </row>
    <row r="436" spans="1:10" x14ac:dyDescent="0.2">
      <c r="A436" s="95">
        <v>80</v>
      </c>
      <c r="B436" s="1181" t="s">
        <v>501</v>
      </c>
      <c r="C436" s="1181" t="s">
        <v>343</v>
      </c>
      <c r="D436" s="1181" t="s">
        <v>308</v>
      </c>
      <c r="E436" s="1182"/>
      <c r="F436" s="1182">
        <v>2830497</v>
      </c>
      <c r="G436" s="1182"/>
      <c r="H436" s="1182">
        <v>2830497</v>
      </c>
      <c r="I436" s="1183" t="s">
        <v>503</v>
      </c>
      <c r="J436" s="1184"/>
    </row>
    <row r="437" spans="1:10" x14ac:dyDescent="0.2">
      <c r="B437" s="1185" t="s">
        <v>504</v>
      </c>
      <c r="C437" s="1185" t="s">
        <v>319</v>
      </c>
      <c r="D437" s="1185" t="s">
        <v>484</v>
      </c>
      <c r="E437" s="1180"/>
      <c r="F437" s="1186">
        <v>300</v>
      </c>
      <c r="G437" s="1180"/>
      <c r="H437" s="1186">
        <v>300</v>
      </c>
      <c r="I437" s="1187" t="s">
        <v>1054</v>
      </c>
      <c r="J437" s="1180"/>
    </row>
    <row r="438" spans="1:10" x14ac:dyDescent="0.2">
      <c r="B438" s="1181" t="s">
        <v>504</v>
      </c>
      <c r="C438" s="1181" t="s">
        <v>319</v>
      </c>
      <c r="D438" s="1181" t="s">
        <v>308</v>
      </c>
      <c r="E438" s="1182"/>
      <c r="F438" s="1182">
        <v>300</v>
      </c>
      <c r="G438" s="1182"/>
      <c r="H438" s="1182">
        <v>300</v>
      </c>
      <c r="I438" s="1183" t="s">
        <v>848</v>
      </c>
      <c r="J438" s="1184"/>
    </row>
    <row r="439" spans="1:10" x14ac:dyDescent="0.2">
      <c r="A439" s="95">
        <v>87</v>
      </c>
      <c r="B439" s="1181" t="s">
        <v>504</v>
      </c>
      <c r="C439" s="1181" t="s">
        <v>343</v>
      </c>
      <c r="D439" s="1181" t="s">
        <v>308</v>
      </c>
      <c r="E439" s="1182"/>
      <c r="F439" s="1182">
        <v>300</v>
      </c>
      <c r="G439" s="1182"/>
      <c r="H439" s="1182">
        <v>300</v>
      </c>
      <c r="I439" s="1183" t="s">
        <v>505</v>
      </c>
      <c r="J439" s="1184"/>
    </row>
    <row r="440" spans="1:10" x14ac:dyDescent="0.2">
      <c r="B440" s="1185" t="s">
        <v>627</v>
      </c>
      <c r="C440" s="1185" t="s">
        <v>307</v>
      </c>
      <c r="D440" s="1185" t="s">
        <v>484</v>
      </c>
      <c r="E440" s="1180"/>
      <c r="F440" s="1186">
        <v>1850600</v>
      </c>
      <c r="G440" s="1180"/>
      <c r="H440" s="1186">
        <v>1850600</v>
      </c>
      <c r="I440" s="1187" t="s">
        <v>1054</v>
      </c>
      <c r="J440" s="1180"/>
    </row>
    <row r="441" spans="1:10" x14ac:dyDescent="0.2">
      <c r="B441" s="1181" t="s">
        <v>627</v>
      </c>
      <c r="C441" s="1181" t="s">
        <v>307</v>
      </c>
      <c r="D441" s="1181" t="s">
        <v>308</v>
      </c>
      <c r="E441" s="1182"/>
      <c r="F441" s="1182">
        <v>1850600</v>
      </c>
      <c r="G441" s="1182"/>
      <c r="H441" s="1182">
        <v>1850600</v>
      </c>
      <c r="I441" s="1183" t="s">
        <v>628</v>
      </c>
      <c r="J441" s="1184"/>
    </row>
    <row r="442" spans="1:10" x14ac:dyDescent="0.2">
      <c r="A442" s="95">
        <v>81</v>
      </c>
      <c r="B442" s="1181" t="s">
        <v>627</v>
      </c>
      <c r="C442" s="1181" t="s">
        <v>343</v>
      </c>
      <c r="D442" s="1181" t="s">
        <v>308</v>
      </c>
      <c r="E442" s="1182"/>
      <c r="F442" s="1182">
        <v>1850600</v>
      </c>
      <c r="G442" s="1182"/>
      <c r="H442" s="1182">
        <v>1850600</v>
      </c>
      <c r="I442" s="1183" t="s">
        <v>628</v>
      </c>
      <c r="J442" s="1184"/>
    </row>
    <row r="443" spans="1:10" x14ac:dyDescent="0.2">
      <c r="B443" s="1185" t="s">
        <v>743</v>
      </c>
      <c r="C443" s="1185" t="s">
        <v>1052</v>
      </c>
      <c r="D443" s="1185" t="s">
        <v>484</v>
      </c>
      <c r="E443" s="1180"/>
      <c r="F443" s="1186">
        <v>418465.17</v>
      </c>
      <c r="G443" s="1180"/>
      <c r="H443" s="1186">
        <v>418465.17</v>
      </c>
      <c r="I443" s="1187" t="s">
        <v>1054</v>
      </c>
      <c r="J443" s="1180"/>
    </row>
    <row r="444" spans="1:10" x14ac:dyDescent="0.2">
      <c r="B444" s="1181" t="s">
        <v>743</v>
      </c>
      <c r="C444" s="1181" t="s">
        <v>1052</v>
      </c>
      <c r="D444" s="1181" t="s">
        <v>308</v>
      </c>
      <c r="E444" s="1182"/>
      <c r="F444" s="1182">
        <v>418465.17</v>
      </c>
      <c r="G444" s="1182"/>
      <c r="H444" s="1182">
        <v>418465.17</v>
      </c>
      <c r="I444" s="1183" t="s">
        <v>935</v>
      </c>
      <c r="J444" s="1184"/>
    </row>
    <row r="445" spans="1:10" x14ac:dyDescent="0.2">
      <c r="B445" s="1185" t="s">
        <v>743</v>
      </c>
      <c r="C445" s="1185" t="s">
        <v>4703</v>
      </c>
      <c r="D445" s="1185" t="s">
        <v>484</v>
      </c>
      <c r="E445" s="1180"/>
      <c r="F445" s="1186">
        <v>137788.75</v>
      </c>
      <c r="G445" s="1180"/>
      <c r="H445" s="1186">
        <v>137788.75</v>
      </c>
      <c r="I445" s="1187" t="s">
        <v>1054</v>
      </c>
      <c r="J445" s="1180"/>
    </row>
    <row r="446" spans="1:10" x14ac:dyDescent="0.2">
      <c r="B446" s="1181" t="s">
        <v>743</v>
      </c>
      <c r="C446" s="1181" t="s">
        <v>4703</v>
      </c>
      <c r="D446" s="1181" t="s">
        <v>308</v>
      </c>
      <c r="E446" s="1182"/>
      <c r="F446" s="1182">
        <v>137788.75</v>
      </c>
      <c r="G446" s="1182"/>
      <c r="H446" s="1182">
        <v>137788.75</v>
      </c>
      <c r="I446" s="1183" t="s">
        <v>936</v>
      </c>
      <c r="J446" s="1184"/>
    </row>
    <row r="447" spans="1:10" x14ac:dyDescent="0.2">
      <c r="B447" s="1185" t="s">
        <v>743</v>
      </c>
      <c r="C447" s="1185" t="s">
        <v>4704</v>
      </c>
      <c r="D447" s="1185" t="s">
        <v>484</v>
      </c>
      <c r="E447" s="1180"/>
      <c r="F447" s="1186">
        <v>11976640</v>
      </c>
      <c r="G447" s="1180"/>
      <c r="H447" s="1186">
        <v>11976640</v>
      </c>
      <c r="I447" s="1187" t="s">
        <v>1054</v>
      </c>
      <c r="J447" s="1180"/>
    </row>
    <row r="448" spans="1:10" x14ac:dyDescent="0.2">
      <c r="B448" s="1181" t="s">
        <v>743</v>
      </c>
      <c r="C448" s="1181" t="s">
        <v>4704</v>
      </c>
      <c r="D448" s="1181" t="s">
        <v>308</v>
      </c>
      <c r="E448" s="1182"/>
      <c r="F448" s="1182">
        <v>11976640</v>
      </c>
      <c r="G448" s="1182"/>
      <c r="H448" s="1182">
        <v>11976640</v>
      </c>
      <c r="I448" s="1183" t="s">
        <v>4705</v>
      </c>
      <c r="J448" s="1184"/>
    </row>
    <row r="449" spans="2:10" x14ac:dyDescent="0.2">
      <c r="B449" s="1185" t="s">
        <v>743</v>
      </c>
      <c r="C449" s="1185" t="s">
        <v>745</v>
      </c>
      <c r="D449" s="1185" t="s">
        <v>484</v>
      </c>
      <c r="E449" s="1180"/>
      <c r="F449" s="1186">
        <v>2142783.31</v>
      </c>
      <c r="G449" s="1180"/>
      <c r="H449" s="1186">
        <v>2142783.31</v>
      </c>
      <c r="I449" s="1187" t="s">
        <v>1054</v>
      </c>
      <c r="J449" s="1180"/>
    </row>
    <row r="450" spans="2:10" x14ac:dyDescent="0.2">
      <c r="B450" s="1181" t="s">
        <v>743</v>
      </c>
      <c r="C450" s="1181" t="s">
        <v>745</v>
      </c>
      <c r="D450" s="1181" t="s">
        <v>308</v>
      </c>
      <c r="E450" s="1182"/>
      <c r="F450" s="1182">
        <v>2142783.31</v>
      </c>
      <c r="G450" s="1182"/>
      <c r="H450" s="1182">
        <v>2142783.31</v>
      </c>
      <c r="I450" s="1183" t="s">
        <v>4706</v>
      </c>
      <c r="J450" s="1184"/>
    </row>
    <row r="451" spans="2:10" x14ac:dyDescent="0.2">
      <c r="B451" s="1185" t="s">
        <v>743</v>
      </c>
      <c r="C451" s="1185" t="s">
        <v>4707</v>
      </c>
      <c r="D451" s="1185" t="s">
        <v>484</v>
      </c>
      <c r="E451" s="1180"/>
      <c r="F451" s="1186">
        <v>3390592.3</v>
      </c>
      <c r="G451" s="1180"/>
      <c r="H451" s="1186">
        <v>3390592.3</v>
      </c>
      <c r="I451" s="1187" t="s">
        <v>1054</v>
      </c>
      <c r="J451" s="1180"/>
    </row>
    <row r="452" spans="2:10" x14ac:dyDescent="0.2">
      <c r="B452" s="1181" t="s">
        <v>743</v>
      </c>
      <c r="C452" s="1181" t="s">
        <v>4707</v>
      </c>
      <c r="D452" s="1181" t="s">
        <v>308</v>
      </c>
      <c r="E452" s="1182"/>
      <c r="F452" s="1182">
        <v>3390592.3</v>
      </c>
      <c r="G452" s="1182"/>
      <c r="H452" s="1182">
        <v>3390592.3</v>
      </c>
      <c r="I452" s="1183" t="s">
        <v>4708</v>
      </c>
      <c r="J452" s="1184"/>
    </row>
    <row r="453" spans="2:10" x14ac:dyDescent="0.2">
      <c r="B453" s="1185" t="s">
        <v>743</v>
      </c>
      <c r="C453" s="1185" t="s">
        <v>750</v>
      </c>
      <c r="D453" s="1185" t="s">
        <v>484</v>
      </c>
      <c r="E453" s="1180"/>
      <c r="F453" s="1186">
        <v>0.44</v>
      </c>
      <c r="G453" s="1180"/>
      <c r="H453" s="1186">
        <v>0.44</v>
      </c>
      <c r="I453" s="1187" t="s">
        <v>1054</v>
      </c>
      <c r="J453" s="1180"/>
    </row>
    <row r="454" spans="2:10" x14ac:dyDescent="0.2">
      <c r="B454" s="1181" t="s">
        <v>743</v>
      </c>
      <c r="C454" s="1181" t="s">
        <v>750</v>
      </c>
      <c r="D454" s="1181" t="s">
        <v>308</v>
      </c>
      <c r="E454" s="1182"/>
      <c r="F454" s="1182">
        <v>0.44</v>
      </c>
      <c r="G454" s="1182"/>
      <c r="H454" s="1182">
        <v>0.44</v>
      </c>
      <c r="I454" s="1183" t="s">
        <v>491</v>
      </c>
      <c r="J454" s="1184"/>
    </row>
    <row r="455" spans="2:10" x14ac:dyDescent="0.2">
      <c r="B455" s="1185" t="s">
        <v>743</v>
      </c>
      <c r="C455" s="1185" t="s">
        <v>752</v>
      </c>
      <c r="D455" s="1185" t="s">
        <v>484</v>
      </c>
      <c r="E455" s="1180"/>
      <c r="F455" s="1186">
        <v>2830497</v>
      </c>
      <c r="G455" s="1180"/>
      <c r="H455" s="1186">
        <v>2830497</v>
      </c>
      <c r="I455" s="1187" t="s">
        <v>1054</v>
      </c>
      <c r="J455" s="1180"/>
    </row>
    <row r="456" spans="2:10" x14ac:dyDescent="0.2">
      <c r="B456" s="1181" t="s">
        <v>743</v>
      </c>
      <c r="C456" s="1181" t="s">
        <v>752</v>
      </c>
      <c r="D456" s="1181" t="s">
        <v>308</v>
      </c>
      <c r="E456" s="1182"/>
      <c r="F456" s="1182">
        <v>2830497</v>
      </c>
      <c r="G456" s="1182"/>
      <c r="H456" s="1182">
        <v>2830497</v>
      </c>
      <c r="I456" s="1183" t="s">
        <v>1306</v>
      </c>
      <c r="J456" s="1184"/>
    </row>
    <row r="457" spans="2:10" x14ac:dyDescent="0.2">
      <c r="B457" s="1185" t="s">
        <v>743</v>
      </c>
      <c r="C457" s="1185" t="s">
        <v>4709</v>
      </c>
      <c r="D457" s="1185" t="s">
        <v>484</v>
      </c>
      <c r="E457" s="1180"/>
      <c r="F457" s="1186">
        <v>0.04</v>
      </c>
      <c r="G457" s="1180"/>
      <c r="H457" s="1186">
        <v>0.04</v>
      </c>
      <c r="I457" s="1187" t="s">
        <v>1054</v>
      </c>
      <c r="J457" s="1180"/>
    </row>
    <row r="458" spans="2:10" x14ac:dyDescent="0.2">
      <c r="B458" s="1181" t="s">
        <v>743</v>
      </c>
      <c r="C458" s="1181" t="s">
        <v>4709</v>
      </c>
      <c r="D458" s="1181" t="s">
        <v>308</v>
      </c>
      <c r="E458" s="1182"/>
      <c r="F458" s="1182">
        <v>0.04</v>
      </c>
      <c r="G458" s="1182"/>
      <c r="H458" s="1182">
        <v>0.04</v>
      </c>
      <c r="I458" s="1183" t="s">
        <v>544</v>
      </c>
      <c r="J458" s="1184"/>
    </row>
    <row r="459" spans="2:10" x14ac:dyDescent="0.2">
      <c r="B459" s="1185" t="s">
        <v>743</v>
      </c>
      <c r="C459" s="1185" t="s">
        <v>756</v>
      </c>
      <c r="D459" s="1185" t="s">
        <v>484</v>
      </c>
      <c r="E459" s="1180"/>
      <c r="F459" s="1186">
        <v>2653497</v>
      </c>
      <c r="G459" s="1180"/>
      <c r="H459" s="1186">
        <v>2653497</v>
      </c>
      <c r="I459" s="1187" t="s">
        <v>1054</v>
      </c>
      <c r="J459" s="1180"/>
    </row>
    <row r="460" spans="2:10" x14ac:dyDescent="0.2">
      <c r="B460" s="1181" t="s">
        <v>743</v>
      </c>
      <c r="C460" s="1181" t="s">
        <v>756</v>
      </c>
      <c r="D460" s="1181" t="s">
        <v>308</v>
      </c>
      <c r="E460" s="1182"/>
      <c r="F460" s="1182">
        <v>2653497</v>
      </c>
      <c r="G460" s="1182"/>
      <c r="H460" s="1182">
        <v>2653497</v>
      </c>
      <c r="I460" s="1183" t="s">
        <v>4710</v>
      </c>
      <c r="J460" s="1184"/>
    </row>
    <row r="461" spans="2:10" x14ac:dyDescent="0.2">
      <c r="B461" s="1181" t="s">
        <v>743</v>
      </c>
      <c r="C461" s="1181" t="s">
        <v>343</v>
      </c>
      <c r="D461" s="1181" t="s">
        <v>308</v>
      </c>
      <c r="E461" s="1182"/>
      <c r="F461" s="1182">
        <v>23550264.010000002</v>
      </c>
      <c r="G461" s="1182"/>
      <c r="H461" s="1182">
        <v>23550264.010000002</v>
      </c>
      <c r="I461" s="1183"/>
      <c r="J461" s="1184"/>
    </row>
    <row r="462" spans="2:10" x14ac:dyDescent="0.2">
      <c r="B462" s="1185" t="s">
        <v>761</v>
      </c>
      <c r="C462" s="1185" t="s">
        <v>4704</v>
      </c>
      <c r="D462" s="1185" t="s">
        <v>484</v>
      </c>
      <c r="E462" s="1180"/>
      <c r="F462" s="1186">
        <v>200451.8</v>
      </c>
      <c r="G462" s="1180"/>
      <c r="H462" s="1186">
        <v>200451.8</v>
      </c>
      <c r="I462" s="1187" t="s">
        <v>1054</v>
      </c>
      <c r="J462" s="1180"/>
    </row>
    <row r="463" spans="2:10" x14ac:dyDescent="0.2">
      <c r="B463" s="1181" t="s">
        <v>761</v>
      </c>
      <c r="C463" s="1181" t="s">
        <v>4704</v>
      </c>
      <c r="D463" s="1181" t="s">
        <v>308</v>
      </c>
      <c r="E463" s="1182"/>
      <c r="F463" s="1182">
        <v>200451.8</v>
      </c>
      <c r="G463" s="1182"/>
      <c r="H463" s="1182">
        <v>200451.8</v>
      </c>
      <c r="I463" s="1183" t="s">
        <v>4705</v>
      </c>
      <c r="J463" s="1184"/>
    </row>
    <row r="464" spans="2:10" x14ac:dyDescent="0.2">
      <c r="B464" s="1185" t="s">
        <v>761</v>
      </c>
      <c r="C464" s="1185" t="s">
        <v>745</v>
      </c>
      <c r="D464" s="1185" t="s">
        <v>484</v>
      </c>
      <c r="E464" s="1180"/>
      <c r="F464" s="1186">
        <v>475885.69</v>
      </c>
      <c r="G464" s="1180"/>
      <c r="H464" s="1186">
        <v>475885.69</v>
      </c>
      <c r="I464" s="1187" t="s">
        <v>1054</v>
      </c>
      <c r="J464" s="1180"/>
    </row>
    <row r="465" spans="2:10" x14ac:dyDescent="0.2">
      <c r="B465" s="1181" t="s">
        <v>761</v>
      </c>
      <c r="C465" s="1181" t="s">
        <v>745</v>
      </c>
      <c r="D465" s="1181" t="s">
        <v>308</v>
      </c>
      <c r="E465" s="1182"/>
      <c r="F465" s="1182">
        <v>475885.69</v>
      </c>
      <c r="G465" s="1182"/>
      <c r="H465" s="1182">
        <v>475885.69</v>
      </c>
      <c r="I465" s="1183" t="s">
        <v>4706</v>
      </c>
      <c r="J465" s="1184"/>
    </row>
    <row r="466" spans="2:10" x14ac:dyDescent="0.2">
      <c r="B466" s="1185" t="s">
        <v>761</v>
      </c>
      <c r="C466" s="1185" t="s">
        <v>4707</v>
      </c>
      <c r="D466" s="1185" t="s">
        <v>484</v>
      </c>
      <c r="E466" s="1180"/>
      <c r="F466" s="1186">
        <v>17970.09</v>
      </c>
      <c r="G466" s="1180"/>
      <c r="H466" s="1186">
        <v>17970.09</v>
      </c>
      <c r="I466" s="1187" t="s">
        <v>1054</v>
      </c>
      <c r="J466" s="1180"/>
    </row>
    <row r="467" spans="2:10" x14ac:dyDescent="0.2">
      <c r="B467" s="1181" t="s">
        <v>761</v>
      </c>
      <c r="C467" s="1181" t="s">
        <v>4707</v>
      </c>
      <c r="D467" s="1181" t="s">
        <v>308</v>
      </c>
      <c r="E467" s="1182"/>
      <c r="F467" s="1182">
        <v>17970.09</v>
      </c>
      <c r="G467" s="1182"/>
      <c r="H467" s="1182">
        <v>17970.09</v>
      </c>
      <c r="I467" s="1183" t="s">
        <v>4711</v>
      </c>
      <c r="J467" s="1184"/>
    </row>
    <row r="468" spans="2:10" x14ac:dyDescent="0.2">
      <c r="B468" s="1185" t="s">
        <v>761</v>
      </c>
      <c r="C468" s="1185" t="s">
        <v>750</v>
      </c>
      <c r="D468" s="1185" t="s">
        <v>484</v>
      </c>
      <c r="E468" s="1180"/>
      <c r="F468" s="1186">
        <v>24560.75</v>
      </c>
      <c r="G468" s="1180"/>
      <c r="H468" s="1186">
        <v>24560.75</v>
      </c>
      <c r="I468" s="1187" t="s">
        <v>1054</v>
      </c>
      <c r="J468" s="1180"/>
    </row>
    <row r="469" spans="2:10" x14ac:dyDescent="0.2">
      <c r="B469" s="1181" t="s">
        <v>761</v>
      </c>
      <c r="C469" s="1181" t="s">
        <v>750</v>
      </c>
      <c r="D469" s="1181" t="s">
        <v>308</v>
      </c>
      <c r="E469" s="1182"/>
      <c r="F469" s="1182">
        <v>24560.75</v>
      </c>
      <c r="G469" s="1182"/>
      <c r="H469" s="1182">
        <v>24560.75</v>
      </c>
      <c r="I469" s="1183" t="s">
        <v>491</v>
      </c>
      <c r="J469" s="1184"/>
    </row>
    <row r="470" spans="2:10" x14ac:dyDescent="0.2">
      <c r="B470" s="1185" t="s">
        <v>761</v>
      </c>
      <c r="C470" s="1185" t="s">
        <v>4712</v>
      </c>
      <c r="D470" s="1185" t="s">
        <v>484</v>
      </c>
      <c r="E470" s="1180"/>
      <c r="F470" s="1186">
        <v>1511940</v>
      </c>
      <c r="G470" s="1180"/>
      <c r="H470" s="1186">
        <v>1511940</v>
      </c>
      <c r="I470" s="1187" t="s">
        <v>1054</v>
      </c>
      <c r="J470" s="1180"/>
    </row>
    <row r="471" spans="2:10" x14ac:dyDescent="0.2">
      <c r="B471" s="1181" t="s">
        <v>761</v>
      </c>
      <c r="C471" s="1181" t="s">
        <v>4712</v>
      </c>
      <c r="D471" s="1181" t="s">
        <v>308</v>
      </c>
      <c r="E471" s="1182"/>
      <c r="F471" s="1182">
        <v>1511940</v>
      </c>
      <c r="G471" s="1182"/>
      <c r="H471" s="1182">
        <v>1511940</v>
      </c>
      <c r="I471" s="1183" t="s">
        <v>4713</v>
      </c>
      <c r="J471" s="1184"/>
    </row>
    <row r="472" spans="2:10" x14ac:dyDescent="0.2">
      <c r="B472" s="1185" t="s">
        <v>761</v>
      </c>
      <c r="C472" s="1185" t="s">
        <v>4709</v>
      </c>
      <c r="D472" s="1185" t="s">
        <v>484</v>
      </c>
      <c r="E472" s="1180"/>
      <c r="F472" s="1186">
        <v>77064.600000000006</v>
      </c>
      <c r="G472" s="1180"/>
      <c r="H472" s="1186">
        <v>77064.600000000006</v>
      </c>
      <c r="I472" s="1187" t="s">
        <v>1054</v>
      </c>
      <c r="J472" s="1180"/>
    </row>
    <row r="473" spans="2:10" x14ac:dyDescent="0.2">
      <c r="B473" s="1181" t="s">
        <v>761</v>
      </c>
      <c r="C473" s="1181" t="s">
        <v>4709</v>
      </c>
      <c r="D473" s="1181" t="s">
        <v>308</v>
      </c>
      <c r="E473" s="1182"/>
      <c r="F473" s="1182">
        <v>77064.600000000006</v>
      </c>
      <c r="G473" s="1182"/>
      <c r="H473" s="1182">
        <v>77064.600000000006</v>
      </c>
      <c r="I473" s="1183" t="s">
        <v>544</v>
      </c>
      <c r="J473" s="1184"/>
    </row>
    <row r="474" spans="2:10" x14ac:dyDescent="0.2">
      <c r="B474" s="1181" t="s">
        <v>761</v>
      </c>
      <c r="C474" s="1181" t="s">
        <v>343</v>
      </c>
      <c r="D474" s="1181" t="s">
        <v>308</v>
      </c>
      <c r="E474" s="1182"/>
      <c r="F474" s="1182">
        <v>2307872.9300000002</v>
      </c>
      <c r="G474" s="1182"/>
      <c r="H474" s="1182">
        <v>2307872.9300000002</v>
      </c>
      <c r="I474" s="1183"/>
      <c r="J474" s="1184"/>
    </row>
    <row r="475" spans="2:10" x14ac:dyDescent="0.2">
      <c r="B475" s="1181" t="s">
        <v>508</v>
      </c>
      <c r="C475" s="1181" t="s">
        <v>343</v>
      </c>
      <c r="D475" s="1181" t="s">
        <v>308</v>
      </c>
      <c r="E475" s="1182"/>
      <c r="F475" s="1182">
        <v>91924248.609999999</v>
      </c>
      <c r="G475" s="1182">
        <v>6881919.7999999998</v>
      </c>
      <c r="H475" s="1182">
        <v>85042328.810000002</v>
      </c>
      <c r="I475" s="1183" t="s">
        <v>509</v>
      </c>
      <c r="J475" s="1184"/>
    </row>
    <row r="476" spans="2:10" x14ac:dyDescent="0.2">
      <c r="B476" s="1185" t="s">
        <v>510</v>
      </c>
      <c r="C476" s="1185" t="s">
        <v>347</v>
      </c>
      <c r="D476" s="1185" t="s">
        <v>307</v>
      </c>
      <c r="E476" s="1180"/>
      <c r="F476" s="1180"/>
      <c r="G476" s="1186">
        <v>-42031</v>
      </c>
      <c r="H476" s="1186">
        <v>42031</v>
      </c>
      <c r="I476" s="1187" t="s">
        <v>1040</v>
      </c>
      <c r="J476" s="1180"/>
    </row>
    <row r="477" spans="2:10" x14ac:dyDescent="0.2">
      <c r="B477" s="1185" t="s">
        <v>510</v>
      </c>
      <c r="C477" s="1185" t="s">
        <v>347</v>
      </c>
      <c r="D477" s="1185" t="s">
        <v>316</v>
      </c>
      <c r="E477" s="1180"/>
      <c r="F477" s="1180"/>
      <c r="G477" s="1186">
        <v>2720337</v>
      </c>
      <c r="H477" s="1186">
        <v>-2720337</v>
      </c>
      <c r="I477" s="1187" t="s">
        <v>1014</v>
      </c>
      <c r="J477" s="1180"/>
    </row>
    <row r="478" spans="2:10" x14ac:dyDescent="0.2">
      <c r="B478" s="1185" t="s">
        <v>510</v>
      </c>
      <c r="C478" s="1185" t="s">
        <v>347</v>
      </c>
      <c r="D478" s="1185" t="s">
        <v>317</v>
      </c>
      <c r="E478" s="1180"/>
      <c r="F478" s="1180"/>
      <c r="G478" s="1186">
        <v>1047409</v>
      </c>
      <c r="H478" s="1186">
        <v>-1047409</v>
      </c>
      <c r="I478" s="1187" t="s">
        <v>1015</v>
      </c>
      <c r="J478" s="1180"/>
    </row>
    <row r="479" spans="2:10" x14ac:dyDescent="0.2">
      <c r="B479" s="1185" t="s">
        <v>510</v>
      </c>
      <c r="C479" s="1185" t="s">
        <v>347</v>
      </c>
      <c r="D479" s="1185" t="s">
        <v>1016</v>
      </c>
      <c r="E479" s="1180"/>
      <c r="F479" s="1180"/>
      <c r="G479" s="1186">
        <v>1049098</v>
      </c>
      <c r="H479" s="1186">
        <v>-1049098</v>
      </c>
      <c r="I479" s="1187" t="s">
        <v>1017</v>
      </c>
      <c r="J479" s="1180"/>
    </row>
    <row r="480" spans="2:10" x14ac:dyDescent="0.2">
      <c r="B480" s="1185" t="s">
        <v>510</v>
      </c>
      <c r="C480" s="1185" t="s">
        <v>347</v>
      </c>
      <c r="D480" s="1185" t="s">
        <v>1018</v>
      </c>
      <c r="E480" s="1180"/>
      <c r="F480" s="1180"/>
      <c r="G480" s="1186">
        <v>41643</v>
      </c>
      <c r="H480" s="1186">
        <v>-41643</v>
      </c>
      <c r="I480" s="1187" t="s">
        <v>1019</v>
      </c>
      <c r="J480" s="1180"/>
    </row>
    <row r="481" spans="2:10" x14ac:dyDescent="0.2">
      <c r="B481" s="1185" t="s">
        <v>510</v>
      </c>
      <c r="C481" s="1185" t="s">
        <v>347</v>
      </c>
      <c r="D481" s="1185" t="s">
        <v>382</v>
      </c>
      <c r="E481" s="1180"/>
      <c r="F481" s="1180"/>
      <c r="G481" s="1186">
        <v>365883</v>
      </c>
      <c r="H481" s="1186">
        <v>-365883</v>
      </c>
      <c r="I481" s="1187" t="s">
        <v>1020</v>
      </c>
      <c r="J481" s="1180"/>
    </row>
    <row r="482" spans="2:10" x14ac:dyDescent="0.2">
      <c r="B482" s="1185" t="s">
        <v>510</v>
      </c>
      <c r="C482" s="1185" t="s">
        <v>347</v>
      </c>
      <c r="D482" s="1185" t="s">
        <v>1021</v>
      </c>
      <c r="E482" s="1180"/>
      <c r="F482" s="1180"/>
      <c r="G482" s="1186">
        <v>70844</v>
      </c>
      <c r="H482" s="1186">
        <v>-70844</v>
      </c>
      <c r="I482" s="1187" t="s">
        <v>1022</v>
      </c>
    </row>
    <row r="483" spans="2:10" x14ac:dyDescent="0.2">
      <c r="B483" s="1185" t="s">
        <v>510</v>
      </c>
      <c r="C483" s="1185" t="s">
        <v>347</v>
      </c>
      <c r="D483" s="1185" t="s">
        <v>306</v>
      </c>
      <c r="E483" s="1180"/>
      <c r="F483" s="1180"/>
      <c r="G483" s="1186">
        <v>131717</v>
      </c>
      <c r="H483" s="1186">
        <v>-131717</v>
      </c>
      <c r="I483" s="1187" t="s">
        <v>1023</v>
      </c>
    </row>
    <row r="484" spans="2:10" x14ac:dyDescent="0.2">
      <c r="B484" s="1185" t="s">
        <v>510</v>
      </c>
      <c r="C484" s="1185" t="s">
        <v>347</v>
      </c>
      <c r="D484" s="1185" t="s">
        <v>1024</v>
      </c>
      <c r="E484" s="1180"/>
      <c r="F484" s="1180"/>
      <c r="G484" s="1186">
        <v>109617</v>
      </c>
      <c r="H484" s="1186">
        <v>-109617</v>
      </c>
      <c r="I484" s="1187" t="s">
        <v>1025</v>
      </c>
    </row>
    <row r="485" spans="2:10" x14ac:dyDescent="0.2">
      <c r="B485" s="1185" t="s">
        <v>510</v>
      </c>
      <c r="C485" s="1185" t="s">
        <v>347</v>
      </c>
      <c r="D485" s="1185" t="s">
        <v>617</v>
      </c>
      <c r="E485" s="1180"/>
      <c r="F485" s="1180"/>
      <c r="G485" s="1186">
        <v>162409</v>
      </c>
      <c r="H485" s="1186">
        <v>-162409</v>
      </c>
      <c r="I485" s="1187" t="s">
        <v>1026</v>
      </c>
    </row>
    <row r="486" spans="2:10" x14ac:dyDescent="0.2">
      <c r="B486" s="1185" t="s">
        <v>510</v>
      </c>
      <c r="C486" s="1185" t="s">
        <v>347</v>
      </c>
      <c r="D486" s="1185" t="s">
        <v>1027</v>
      </c>
      <c r="E486" s="1180"/>
      <c r="F486" s="1180"/>
      <c r="G486" s="1186">
        <v>19665</v>
      </c>
      <c r="H486" s="1186">
        <v>-19665</v>
      </c>
      <c r="I486" s="1187" t="s">
        <v>1028</v>
      </c>
    </row>
    <row r="487" spans="2:10" x14ac:dyDescent="0.2">
      <c r="B487" s="1185" t="s">
        <v>510</v>
      </c>
      <c r="C487" s="1185" t="s">
        <v>347</v>
      </c>
      <c r="D487" s="1185" t="s">
        <v>1029</v>
      </c>
      <c r="E487" s="1180"/>
      <c r="F487" s="1180"/>
      <c r="G487" s="1186">
        <v>15353</v>
      </c>
      <c r="H487" s="1186">
        <v>-15353</v>
      </c>
      <c r="I487" s="1187" t="s">
        <v>1030</v>
      </c>
    </row>
    <row r="488" spans="2:10" x14ac:dyDescent="0.2">
      <c r="B488" s="1185" t="s">
        <v>510</v>
      </c>
      <c r="C488" s="1185" t="s">
        <v>347</v>
      </c>
      <c r="D488" s="1185" t="s">
        <v>385</v>
      </c>
      <c r="E488" s="1180"/>
      <c r="F488" s="1180"/>
      <c r="G488" s="1186">
        <v>155294</v>
      </c>
      <c r="H488" s="1186">
        <v>-155294</v>
      </c>
      <c r="I488" s="1187" t="s">
        <v>1031</v>
      </c>
    </row>
    <row r="489" spans="2:10" x14ac:dyDescent="0.2">
      <c r="B489" s="1185" t="s">
        <v>510</v>
      </c>
      <c r="C489" s="1185" t="s">
        <v>347</v>
      </c>
      <c r="D489" s="1185" t="s">
        <v>1032</v>
      </c>
      <c r="E489" s="1180"/>
      <c r="F489" s="1180"/>
      <c r="G489" s="1186">
        <v>46486</v>
      </c>
      <c r="H489" s="1186">
        <v>-46486</v>
      </c>
      <c r="I489" s="1187" t="s">
        <v>1033</v>
      </c>
    </row>
    <row r="490" spans="2:10" x14ac:dyDescent="0.2">
      <c r="B490" s="1185" t="s">
        <v>510</v>
      </c>
      <c r="C490" s="1185" t="s">
        <v>347</v>
      </c>
      <c r="D490" s="1185" t="s">
        <v>387</v>
      </c>
      <c r="E490" s="1180"/>
      <c r="F490" s="1180"/>
      <c r="G490" s="1186">
        <v>254689</v>
      </c>
      <c r="H490" s="1186">
        <v>-254689</v>
      </c>
      <c r="I490" s="1187" t="s">
        <v>1034</v>
      </c>
    </row>
    <row r="491" spans="2:10" x14ac:dyDescent="0.2">
      <c r="B491" s="1185" t="s">
        <v>510</v>
      </c>
      <c r="C491" s="1185" t="s">
        <v>347</v>
      </c>
      <c r="D491" s="1185" t="s">
        <v>389</v>
      </c>
      <c r="E491" s="1180"/>
      <c r="F491" s="1180"/>
      <c r="G491" s="1186">
        <v>124165</v>
      </c>
      <c r="H491" s="1186">
        <v>-124165</v>
      </c>
      <c r="I491" s="1187" t="s">
        <v>1035</v>
      </c>
    </row>
    <row r="492" spans="2:10" x14ac:dyDescent="0.2">
      <c r="B492" s="1185" t="s">
        <v>510</v>
      </c>
      <c r="C492" s="1185" t="s">
        <v>347</v>
      </c>
      <c r="D492" s="1185" t="s">
        <v>399</v>
      </c>
      <c r="E492" s="1180"/>
      <c r="F492" s="1180"/>
      <c r="G492" s="1186">
        <v>399184</v>
      </c>
      <c r="H492" s="1186">
        <v>-399184</v>
      </c>
      <c r="I492" s="1187" t="s">
        <v>1036</v>
      </c>
    </row>
    <row r="493" spans="2:10" x14ac:dyDescent="0.2">
      <c r="B493" s="1185" t="s">
        <v>510</v>
      </c>
      <c r="C493" s="1185" t="s">
        <v>347</v>
      </c>
      <c r="D493" s="1185" t="s">
        <v>1010</v>
      </c>
      <c r="E493" s="1180"/>
      <c r="F493" s="1180"/>
      <c r="G493" s="1186">
        <v>234571</v>
      </c>
      <c r="H493" s="1186">
        <v>-234571</v>
      </c>
      <c r="I493" s="1187" t="s">
        <v>1037</v>
      </c>
    </row>
    <row r="494" spans="2:10" x14ac:dyDescent="0.2">
      <c r="B494" s="1185" t="s">
        <v>510</v>
      </c>
      <c r="C494" s="1185" t="s">
        <v>347</v>
      </c>
      <c r="D494" s="1185" t="s">
        <v>797</v>
      </c>
      <c r="E494" s="1180"/>
      <c r="F494" s="1180"/>
      <c r="G494" s="1186">
        <v>355363</v>
      </c>
      <c r="H494" s="1186">
        <v>-355363</v>
      </c>
      <c r="I494" s="1187" t="s">
        <v>1038</v>
      </c>
    </row>
    <row r="495" spans="2:10" x14ac:dyDescent="0.2">
      <c r="B495" s="1185" t="s">
        <v>510</v>
      </c>
      <c r="C495" s="1185" t="s">
        <v>347</v>
      </c>
      <c r="D495" s="1185" t="s">
        <v>602</v>
      </c>
      <c r="E495" s="1180"/>
      <c r="F495" s="1180"/>
      <c r="G495" s="1186">
        <v>135008</v>
      </c>
      <c r="H495" s="1186">
        <v>-135008</v>
      </c>
      <c r="I495" s="1187" t="s">
        <v>1039</v>
      </c>
    </row>
    <row r="496" spans="2:10" x14ac:dyDescent="0.2">
      <c r="B496" s="1185" t="s">
        <v>510</v>
      </c>
      <c r="C496" s="1185" t="s">
        <v>347</v>
      </c>
      <c r="D496" s="1185" t="s">
        <v>883</v>
      </c>
      <c r="E496" s="1180"/>
      <c r="F496" s="1180"/>
      <c r="G496" s="1186">
        <v>2609575</v>
      </c>
      <c r="H496" s="1186">
        <v>-2609575</v>
      </c>
      <c r="I496" s="1187" t="s">
        <v>1041</v>
      </c>
    </row>
    <row r="497" spans="2:11" x14ac:dyDescent="0.2">
      <c r="B497" s="1185" t="s">
        <v>510</v>
      </c>
      <c r="C497" s="1185" t="s">
        <v>347</v>
      </c>
      <c r="D497" s="1185" t="s">
        <v>347</v>
      </c>
      <c r="E497" s="1180"/>
      <c r="F497" s="1180"/>
      <c r="G497" s="1186">
        <v>484144</v>
      </c>
      <c r="H497" s="1186">
        <v>-484144</v>
      </c>
      <c r="I497" s="1187" t="s">
        <v>1042</v>
      </c>
    </row>
    <row r="498" spans="2:11" x14ac:dyDescent="0.2">
      <c r="B498" s="1185" t="s">
        <v>510</v>
      </c>
      <c r="C498" s="1185" t="s">
        <v>347</v>
      </c>
      <c r="D498" s="1185" t="s">
        <v>1043</v>
      </c>
      <c r="E498" s="1180"/>
      <c r="F498" s="1180"/>
      <c r="G498" s="1186">
        <v>195</v>
      </c>
      <c r="H498" s="1186">
        <v>-195</v>
      </c>
      <c r="I498" s="1187" t="s">
        <v>1044</v>
      </c>
      <c r="J498" s="1180"/>
    </row>
    <row r="499" spans="2:11" x14ac:dyDescent="0.2">
      <c r="B499" s="1185" t="s">
        <v>510</v>
      </c>
      <c r="C499" s="1185" t="s">
        <v>347</v>
      </c>
      <c r="D499" s="1185" t="s">
        <v>7255</v>
      </c>
      <c r="E499" s="1180"/>
      <c r="F499" s="1180"/>
      <c r="G499" s="1186">
        <v>38248</v>
      </c>
      <c r="H499" s="1186">
        <v>-38248</v>
      </c>
      <c r="I499" s="1187" t="s">
        <v>7256</v>
      </c>
      <c r="J499" s="1180"/>
    </row>
    <row r="500" spans="2:11" x14ac:dyDescent="0.2">
      <c r="B500" s="1185" t="s">
        <v>510</v>
      </c>
      <c r="C500" s="1185" t="s">
        <v>347</v>
      </c>
      <c r="D500" s="1185" t="s">
        <v>953</v>
      </c>
      <c r="E500" s="1180"/>
      <c r="F500" s="1180"/>
      <c r="G500" s="1186">
        <v>696</v>
      </c>
      <c r="H500" s="1186">
        <v>-696</v>
      </c>
      <c r="I500" s="1187" t="s">
        <v>7866</v>
      </c>
      <c r="J500" s="1180"/>
    </row>
    <row r="501" spans="2:11" x14ac:dyDescent="0.2">
      <c r="B501" s="1185" t="s">
        <v>510</v>
      </c>
      <c r="C501" s="1185" t="s">
        <v>347</v>
      </c>
      <c r="D501" s="1185" t="s">
        <v>955</v>
      </c>
      <c r="E501" s="1180"/>
      <c r="F501" s="1180"/>
      <c r="G501" s="1186">
        <v>2985</v>
      </c>
      <c r="H501" s="1186">
        <v>-2985</v>
      </c>
      <c r="I501" s="1187" t="s">
        <v>7867</v>
      </c>
      <c r="J501" s="1180"/>
    </row>
    <row r="502" spans="2:11" x14ac:dyDescent="0.2">
      <c r="B502" s="1185" t="s">
        <v>510</v>
      </c>
      <c r="C502" s="1185" t="s">
        <v>347</v>
      </c>
      <c r="D502" s="1185" t="s">
        <v>859</v>
      </c>
      <c r="E502" s="1180"/>
      <c r="F502" s="1180"/>
      <c r="G502" s="1186">
        <v>20914267</v>
      </c>
      <c r="H502" s="1186">
        <v>-20914267</v>
      </c>
      <c r="I502" s="1187" t="s">
        <v>1046</v>
      </c>
      <c r="J502" s="1180"/>
    </row>
    <row r="503" spans="2:11" x14ac:dyDescent="0.2">
      <c r="B503" s="1185" t="s">
        <v>510</v>
      </c>
      <c r="C503" s="1185" t="s">
        <v>347</v>
      </c>
      <c r="D503" s="1185" t="s">
        <v>1052</v>
      </c>
      <c r="E503" s="1180"/>
      <c r="F503" s="1180"/>
      <c r="G503" s="1186">
        <v>165700</v>
      </c>
      <c r="H503" s="1186">
        <v>-165700</v>
      </c>
      <c r="I503" s="1187" t="s">
        <v>1053</v>
      </c>
      <c r="J503" s="1180"/>
    </row>
    <row r="504" spans="2:11" x14ac:dyDescent="0.2">
      <c r="B504" s="1181" t="s">
        <v>510</v>
      </c>
      <c r="C504" s="1181" t="s">
        <v>347</v>
      </c>
      <c r="D504" s="1181" t="s">
        <v>308</v>
      </c>
      <c r="E504" s="1182"/>
      <c r="F504" s="1182"/>
      <c r="G504" s="1182">
        <v>31612514</v>
      </c>
      <c r="H504" s="1182">
        <v>-31612514</v>
      </c>
      <c r="I504" s="1183" t="s">
        <v>7266</v>
      </c>
      <c r="J504" s="1184"/>
    </row>
    <row r="505" spans="2:11" x14ac:dyDescent="0.2">
      <c r="B505" s="1185" t="s">
        <v>510</v>
      </c>
      <c r="C505" s="1185" t="s">
        <v>394</v>
      </c>
      <c r="D505" s="1185" t="s">
        <v>307</v>
      </c>
      <c r="E505" s="1180"/>
      <c r="F505" s="1180"/>
      <c r="G505" s="1186">
        <v>3777656</v>
      </c>
      <c r="H505" s="1186">
        <v>-3777656</v>
      </c>
      <c r="I505" s="1187" t="s">
        <v>1040</v>
      </c>
      <c r="J505" s="1180"/>
    </row>
    <row r="506" spans="2:11" x14ac:dyDescent="0.2">
      <c r="B506" s="1185" t="s">
        <v>510</v>
      </c>
      <c r="C506" s="1185" t="s">
        <v>394</v>
      </c>
      <c r="D506" s="1185" t="s">
        <v>859</v>
      </c>
      <c r="E506" s="1180"/>
      <c r="F506" s="1180"/>
      <c r="G506" s="1186">
        <v>7125976</v>
      </c>
      <c r="H506" s="1186">
        <v>-7125976</v>
      </c>
      <c r="I506" s="1187" t="s">
        <v>1046</v>
      </c>
      <c r="J506" s="1180"/>
    </row>
    <row r="507" spans="2:11" x14ac:dyDescent="0.2">
      <c r="B507" s="1185" t="s">
        <v>510</v>
      </c>
      <c r="C507" s="1185" t="s">
        <v>394</v>
      </c>
      <c r="D507" s="1185" t="s">
        <v>1052</v>
      </c>
      <c r="E507" s="1180"/>
      <c r="F507" s="1180"/>
      <c r="G507" s="1186">
        <v>2629</v>
      </c>
      <c r="H507" s="1186">
        <v>-2629</v>
      </c>
      <c r="I507" s="1187" t="s">
        <v>1053</v>
      </c>
      <c r="J507" s="1194" t="s">
        <v>7207</v>
      </c>
      <c r="K507" s="1194"/>
    </row>
    <row r="508" spans="2:11" x14ac:dyDescent="0.2">
      <c r="B508" s="1181" t="s">
        <v>510</v>
      </c>
      <c r="C508" s="1181" t="s">
        <v>394</v>
      </c>
      <c r="D508" s="1181" t="s">
        <v>308</v>
      </c>
      <c r="E508" s="1182"/>
      <c r="F508" s="1182"/>
      <c r="G508" s="639">
        <v>10906261</v>
      </c>
      <c r="H508" s="1182">
        <v>-10906261</v>
      </c>
      <c r="I508" s="1183" t="s">
        <v>7267</v>
      </c>
      <c r="J508" s="94">
        <f>H504+H508+H510+H512</f>
        <v>-42389266</v>
      </c>
      <c r="K508" s="1194" t="s">
        <v>1124</v>
      </c>
    </row>
    <row r="509" spans="2:11" x14ac:dyDescent="0.2">
      <c r="B509" s="1185" t="s">
        <v>510</v>
      </c>
      <c r="C509" s="1185" t="s">
        <v>800</v>
      </c>
      <c r="D509" s="1185" t="s">
        <v>1052</v>
      </c>
      <c r="E509" s="1180"/>
      <c r="F509" s="1180"/>
      <c r="G509" s="1186">
        <v>-129165</v>
      </c>
      <c r="H509" s="1186">
        <v>129165</v>
      </c>
      <c r="I509" s="1187" t="s">
        <v>1053</v>
      </c>
      <c r="J509" s="94">
        <f>H515</f>
        <v>-36750</v>
      </c>
      <c r="K509" s="1194" t="s">
        <v>5954</v>
      </c>
    </row>
    <row r="510" spans="2:11" x14ac:dyDescent="0.2">
      <c r="B510" s="1181" t="s">
        <v>510</v>
      </c>
      <c r="C510" s="1181" t="s">
        <v>800</v>
      </c>
      <c r="D510" s="1181" t="s">
        <v>308</v>
      </c>
      <c r="E510" s="1182"/>
      <c r="F510" s="1182"/>
      <c r="G510" s="1182">
        <v>-129165</v>
      </c>
      <c r="H510" s="1182">
        <v>129165</v>
      </c>
      <c r="I510" s="1183" t="s">
        <v>7269</v>
      </c>
      <c r="J510" s="374">
        <f>H528+H530</f>
        <v>-4167669</v>
      </c>
      <c r="K510" s="1194" t="s">
        <v>1125</v>
      </c>
    </row>
    <row r="511" spans="2:11" x14ac:dyDescent="0.2">
      <c r="B511" s="1185" t="s">
        <v>510</v>
      </c>
      <c r="C511" s="1185" t="s">
        <v>8570</v>
      </c>
      <c r="D511" s="1185" t="s">
        <v>859</v>
      </c>
      <c r="E511" s="1180"/>
      <c r="F511" s="1180"/>
      <c r="G511" s="1186">
        <v>-344</v>
      </c>
      <c r="H511" s="1186">
        <v>344</v>
      </c>
      <c r="I511" s="1187" t="s">
        <v>1046</v>
      </c>
      <c r="J511" s="136">
        <f>SUM(J508:J510)</f>
        <v>-46593685</v>
      </c>
      <c r="K511" s="1194"/>
    </row>
    <row r="512" spans="2:11" x14ac:dyDescent="0.2">
      <c r="B512" s="1181" t="s">
        <v>510</v>
      </c>
      <c r="C512" s="1181" t="s">
        <v>8570</v>
      </c>
      <c r="D512" s="1181" t="s">
        <v>308</v>
      </c>
      <c r="E512" s="1182"/>
      <c r="F512" s="1182"/>
      <c r="G512" s="1182">
        <v>-344</v>
      </c>
      <c r="H512" s="1182">
        <v>344</v>
      </c>
      <c r="I512" s="1183" t="s">
        <v>8571</v>
      </c>
      <c r="J512" s="136">
        <f>H531</f>
        <v>-46593685</v>
      </c>
      <c r="K512" s="1194" t="s">
        <v>7208</v>
      </c>
    </row>
    <row r="513" spans="2:17" x14ac:dyDescent="0.2">
      <c r="B513" s="1185" t="s">
        <v>510</v>
      </c>
      <c r="C513" s="1185" t="s">
        <v>698</v>
      </c>
      <c r="D513" s="1185" t="s">
        <v>316</v>
      </c>
      <c r="E513" s="1180"/>
      <c r="F513" s="1180"/>
      <c r="G513" s="1186">
        <v>1400</v>
      </c>
      <c r="H513" s="1186">
        <v>-1400</v>
      </c>
      <c r="I513" s="1187" t="s">
        <v>1014</v>
      </c>
      <c r="J513" s="1180"/>
    </row>
    <row r="514" spans="2:17" x14ac:dyDescent="0.2">
      <c r="B514" s="1185" t="s">
        <v>510</v>
      </c>
      <c r="C514" s="1185" t="s">
        <v>698</v>
      </c>
      <c r="D514" s="1185" t="s">
        <v>859</v>
      </c>
      <c r="E514" s="1180"/>
      <c r="F514" s="1180"/>
      <c r="G514" s="1186">
        <v>35350</v>
      </c>
      <c r="H514" s="1186">
        <v>-35350</v>
      </c>
      <c r="I514" s="1187" t="s">
        <v>1046</v>
      </c>
      <c r="J514" s="1180"/>
    </row>
    <row r="515" spans="2:17" x14ac:dyDescent="0.2">
      <c r="B515" s="1181" t="s">
        <v>510</v>
      </c>
      <c r="C515" s="1181" t="s">
        <v>698</v>
      </c>
      <c r="D515" s="1181" t="s">
        <v>308</v>
      </c>
      <c r="E515" s="1182"/>
      <c r="F515" s="1182"/>
      <c r="G515" s="1182">
        <v>36750</v>
      </c>
      <c r="H515" s="1182">
        <v>-36750</v>
      </c>
      <c r="I515" s="1183" t="s">
        <v>7271</v>
      </c>
      <c r="J515" s="1184"/>
    </row>
    <row r="516" spans="2:17" x14ac:dyDescent="0.2">
      <c r="B516" s="1185" t="s">
        <v>510</v>
      </c>
      <c r="C516" s="1185" t="s">
        <v>840</v>
      </c>
      <c r="D516" s="1185" t="s">
        <v>316</v>
      </c>
      <c r="E516" s="1180"/>
      <c r="F516" s="1180"/>
      <c r="G516" s="1186">
        <v>3000</v>
      </c>
      <c r="H516" s="1186">
        <v>-3000</v>
      </c>
      <c r="I516" s="1187" t="s">
        <v>1014</v>
      </c>
      <c r="J516" s="1180"/>
    </row>
    <row r="517" spans="2:17" x14ac:dyDescent="0.2">
      <c r="B517" s="1185" t="s">
        <v>510</v>
      </c>
      <c r="C517" s="1185" t="s">
        <v>840</v>
      </c>
      <c r="D517" s="1185" t="s">
        <v>317</v>
      </c>
      <c r="E517" s="1180"/>
      <c r="F517" s="1180"/>
      <c r="G517" s="1186">
        <v>1000</v>
      </c>
      <c r="H517" s="1186">
        <v>-1000</v>
      </c>
      <c r="I517" s="1187" t="s">
        <v>1015</v>
      </c>
      <c r="J517" s="1180"/>
    </row>
    <row r="518" spans="2:17" x14ac:dyDescent="0.2">
      <c r="B518" s="1185" t="s">
        <v>510</v>
      </c>
      <c r="C518" s="1185" t="s">
        <v>840</v>
      </c>
      <c r="D518" s="1185" t="s">
        <v>1016</v>
      </c>
      <c r="E518" s="1180"/>
      <c r="F518" s="1180"/>
      <c r="G518" s="1186">
        <v>2825</v>
      </c>
      <c r="H518" s="1186">
        <v>-2825</v>
      </c>
      <c r="I518" s="1187" t="s">
        <v>1017</v>
      </c>
      <c r="J518" s="1180"/>
    </row>
    <row r="519" spans="2:17" x14ac:dyDescent="0.2">
      <c r="B519" s="1185" t="s">
        <v>510</v>
      </c>
      <c r="C519" s="1185" t="s">
        <v>840</v>
      </c>
      <c r="D519" s="1185" t="s">
        <v>306</v>
      </c>
      <c r="E519" s="1180"/>
      <c r="F519" s="1180"/>
      <c r="G519" s="1186">
        <v>50</v>
      </c>
      <c r="H519" s="1186">
        <v>-50</v>
      </c>
      <c r="I519" s="1187" t="s">
        <v>1023</v>
      </c>
      <c r="J519" s="1180"/>
    </row>
    <row r="520" spans="2:17" x14ac:dyDescent="0.2">
      <c r="B520" s="1185" t="s">
        <v>510</v>
      </c>
      <c r="C520" s="1185" t="s">
        <v>840</v>
      </c>
      <c r="D520" s="1185" t="s">
        <v>387</v>
      </c>
      <c r="E520" s="1180"/>
      <c r="F520" s="1180"/>
      <c r="G520" s="1186">
        <v>2825</v>
      </c>
      <c r="H520" s="1186">
        <v>-2825</v>
      </c>
      <c r="I520" s="1187" t="s">
        <v>1034</v>
      </c>
      <c r="J520" s="1180"/>
    </row>
    <row r="521" spans="2:17" x14ac:dyDescent="0.2">
      <c r="B521" s="1185" t="s">
        <v>510</v>
      </c>
      <c r="C521" s="1185" t="s">
        <v>840</v>
      </c>
      <c r="D521" s="1185" t="s">
        <v>389</v>
      </c>
      <c r="E521" s="1180"/>
      <c r="F521" s="1180"/>
      <c r="G521" s="1186">
        <v>3000</v>
      </c>
      <c r="H521" s="1186">
        <v>-3000</v>
      </c>
      <c r="I521" s="1187" t="s">
        <v>1035</v>
      </c>
      <c r="J521" s="1180"/>
    </row>
    <row r="522" spans="2:17" x14ac:dyDescent="0.2">
      <c r="B522" s="1185" t="s">
        <v>510</v>
      </c>
      <c r="C522" s="1185" t="s">
        <v>840</v>
      </c>
      <c r="D522" s="1185" t="s">
        <v>399</v>
      </c>
      <c r="E522" s="1180"/>
      <c r="F522" s="1180"/>
      <c r="G522" s="1186">
        <v>1325</v>
      </c>
      <c r="H522" s="1186">
        <v>-1325</v>
      </c>
      <c r="I522" s="1187" t="s">
        <v>1036</v>
      </c>
      <c r="J522" s="1180"/>
    </row>
    <row r="523" spans="2:17" x14ac:dyDescent="0.2">
      <c r="B523" s="1185" t="s">
        <v>510</v>
      </c>
      <c r="C523" s="1185" t="s">
        <v>840</v>
      </c>
      <c r="D523" s="1185" t="s">
        <v>1010</v>
      </c>
      <c r="E523" s="1180"/>
      <c r="F523" s="1180"/>
      <c r="G523" s="1186">
        <v>19880</v>
      </c>
      <c r="H523" s="1186">
        <v>-19880</v>
      </c>
      <c r="I523" s="1187" t="s">
        <v>1037</v>
      </c>
      <c r="J523" s="1180"/>
    </row>
    <row r="524" spans="2:17" x14ac:dyDescent="0.2">
      <c r="B524" s="1185" t="s">
        <v>510</v>
      </c>
      <c r="C524" s="1185" t="s">
        <v>840</v>
      </c>
      <c r="D524" s="1185" t="s">
        <v>797</v>
      </c>
      <c r="E524" s="1180"/>
      <c r="F524" s="1180"/>
      <c r="G524" s="1186">
        <v>40</v>
      </c>
      <c r="H524" s="1186">
        <v>-40</v>
      </c>
      <c r="I524" s="1187" t="s">
        <v>1038</v>
      </c>
      <c r="J524" s="1180"/>
    </row>
    <row r="525" spans="2:17" x14ac:dyDescent="0.2">
      <c r="B525" s="1185" t="s">
        <v>510</v>
      </c>
      <c r="C525" s="1185" t="s">
        <v>840</v>
      </c>
      <c r="D525" s="1185" t="s">
        <v>883</v>
      </c>
      <c r="E525" s="1180"/>
      <c r="F525" s="1180"/>
      <c r="G525" s="1186">
        <v>56940</v>
      </c>
      <c r="H525" s="1186">
        <v>-56940</v>
      </c>
      <c r="I525" s="1187" t="s">
        <v>1041</v>
      </c>
      <c r="J525" s="1180"/>
    </row>
    <row r="526" spans="2:17" x14ac:dyDescent="0.2">
      <c r="B526" s="1185" t="s">
        <v>510</v>
      </c>
      <c r="C526" s="1185" t="s">
        <v>840</v>
      </c>
      <c r="D526" s="1185" t="s">
        <v>859</v>
      </c>
      <c r="E526" s="1180"/>
      <c r="F526" s="1180"/>
      <c r="G526" s="1186">
        <v>129050</v>
      </c>
      <c r="H526" s="1186">
        <v>-129050</v>
      </c>
      <c r="I526" s="1187" t="s">
        <v>1046</v>
      </c>
      <c r="J526" s="1177" t="s">
        <v>9965</v>
      </c>
      <c r="K526" s="1177"/>
      <c r="L526" s="1177"/>
      <c r="M526" s="1177"/>
      <c r="N526" s="1177"/>
      <c r="O526" s="1177"/>
      <c r="P526" s="1177"/>
      <c r="Q526" s="1178"/>
    </row>
    <row r="527" spans="2:17" x14ac:dyDescent="0.2">
      <c r="B527" s="1185" t="s">
        <v>510</v>
      </c>
      <c r="C527" s="1185" t="s">
        <v>840</v>
      </c>
      <c r="D527" s="1185" t="s">
        <v>1052</v>
      </c>
      <c r="E527" s="1180"/>
      <c r="F527" s="1180"/>
      <c r="G527" s="1186">
        <v>2424649</v>
      </c>
      <c r="H527" s="1186">
        <v>-2424649</v>
      </c>
      <c r="I527" s="1187" t="s">
        <v>1053</v>
      </c>
      <c r="J527" s="1194" t="s">
        <v>9969</v>
      </c>
      <c r="K527" s="1194" t="s">
        <v>9970</v>
      </c>
      <c r="L527" s="1194" t="s">
        <v>9971</v>
      </c>
      <c r="M527" s="1194"/>
      <c r="N527" s="1194"/>
      <c r="O527" s="1194"/>
      <c r="P527" s="1194"/>
      <c r="Q527" s="1194"/>
    </row>
    <row r="528" spans="2:17" x14ac:dyDescent="0.2">
      <c r="B528" s="1181" t="s">
        <v>510</v>
      </c>
      <c r="C528" s="1181" t="s">
        <v>840</v>
      </c>
      <c r="D528" s="1181" t="s">
        <v>308</v>
      </c>
      <c r="E528" s="1182"/>
      <c r="F528" s="1182"/>
      <c r="G528" s="1182">
        <v>2644584</v>
      </c>
      <c r="H528" s="1182">
        <v>-2644584</v>
      </c>
      <c r="I528" s="1183" t="s">
        <v>7272</v>
      </c>
      <c r="J528" s="638">
        <f>G508</f>
        <v>10906261</v>
      </c>
      <c r="K528" s="1040">
        <f>G530</f>
        <v>1523085</v>
      </c>
      <c r="L528" s="1041">
        <f>F122</f>
        <v>5138</v>
      </c>
      <c r="M528" s="94"/>
      <c r="N528" s="1194"/>
      <c r="O528" s="1194"/>
      <c r="P528" s="1194"/>
      <c r="Q528" s="1194"/>
    </row>
    <row r="529" spans="1:17" x14ac:dyDescent="0.2">
      <c r="B529" s="1185" t="s">
        <v>510</v>
      </c>
      <c r="C529" s="1185" t="s">
        <v>893</v>
      </c>
      <c r="D529" s="1185" t="s">
        <v>307</v>
      </c>
      <c r="E529" s="1180"/>
      <c r="F529" s="1180"/>
      <c r="G529" s="1186">
        <v>1523085</v>
      </c>
      <c r="H529" s="1186">
        <v>-1523085</v>
      </c>
      <c r="I529" s="1187" t="s">
        <v>1040</v>
      </c>
      <c r="J529" s="94">
        <f>J528+K528+L528</f>
        <v>12434484</v>
      </c>
      <c r="K529" s="1194"/>
      <c r="L529" s="1194"/>
      <c r="M529" s="1194"/>
      <c r="N529" s="1194"/>
      <c r="O529" s="1194"/>
      <c r="P529" s="1194"/>
      <c r="Q529" s="1194"/>
    </row>
    <row r="530" spans="1:17" x14ac:dyDescent="0.2">
      <c r="B530" s="1181" t="s">
        <v>510</v>
      </c>
      <c r="C530" s="1181" t="s">
        <v>893</v>
      </c>
      <c r="D530" s="1181" t="s">
        <v>308</v>
      </c>
      <c r="E530" s="1182"/>
      <c r="F530" s="1182"/>
      <c r="G530" s="857">
        <v>1523085</v>
      </c>
      <c r="H530" s="1182">
        <v>-1523085</v>
      </c>
      <c r="I530" s="1183" t="s">
        <v>9860</v>
      </c>
      <c r="J530" s="1184"/>
    </row>
    <row r="531" spans="1:17" x14ac:dyDescent="0.2">
      <c r="A531" s="95">
        <v>2</v>
      </c>
      <c r="B531" s="1181" t="s">
        <v>510</v>
      </c>
      <c r="C531" s="1181" t="s">
        <v>343</v>
      </c>
      <c r="D531" s="1181" t="s">
        <v>308</v>
      </c>
      <c r="E531" s="1182"/>
      <c r="F531" s="1182"/>
      <c r="G531" s="719">
        <v>46593685</v>
      </c>
      <c r="H531" s="1182">
        <v>-46593685</v>
      </c>
      <c r="I531" s="1183" t="s">
        <v>523</v>
      </c>
      <c r="J531" s="852" t="s">
        <v>4833</v>
      </c>
    </row>
    <row r="532" spans="1:17" x14ac:dyDescent="0.2">
      <c r="B532" s="1185" t="s">
        <v>524</v>
      </c>
      <c r="C532" s="1185" t="s">
        <v>307</v>
      </c>
      <c r="D532" s="1185" t="s">
        <v>484</v>
      </c>
      <c r="E532" s="1180"/>
      <c r="F532" s="1186">
        <v>2797691.55</v>
      </c>
      <c r="G532" s="1180"/>
      <c r="H532" s="1186">
        <v>2797691.55</v>
      </c>
      <c r="I532" s="1187" t="s">
        <v>1054</v>
      </c>
      <c r="J532" s="776">
        <f>G531-F536</f>
        <v>43520927.299999997</v>
      </c>
    </row>
    <row r="533" spans="1:17" x14ac:dyDescent="0.2">
      <c r="B533" s="1181" t="s">
        <v>524</v>
      </c>
      <c r="C533" s="1181" t="s">
        <v>307</v>
      </c>
      <c r="D533" s="1181" t="s">
        <v>308</v>
      </c>
      <c r="E533" s="1182"/>
      <c r="F533" s="1182">
        <v>2797691.55</v>
      </c>
      <c r="G533" s="1182"/>
      <c r="H533" s="1182">
        <v>2797691.55</v>
      </c>
      <c r="I533" s="1183" t="s">
        <v>525</v>
      </c>
      <c r="J533" s="1184"/>
    </row>
    <row r="534" spans="1:17" x14ac:dyDescent="0.2">
      <c r="B534" s="1185" t="s">
        <v>524</v>
      </c>
      <c r="C534" s="1185" t="s">
        <v>347</v>
      </c>
      <c r="D534" s="1185" t="s">
        <v>484</v>
      </c>
      <c r="E534" s="1180"/>
      <c r="F534" s="1186">
        <v>275066.15000000002</v>
      </c>
      <c r="G534" s="1180"/>
      <c r="H534" s="1186">
        <v>275066.15000000002</v>
      </c>
      <c r="I534" s="1187" t="s">
        <v>1054</v>
      </c>
      <c r="J534" s="1180"/>
    </row>
    <row r="535" spans="1:17" x14ac:dyDescent="0.2">
      <c r="B535" s="1181" t="s">
        <v>524</v>
      </c>
      <c r="C535" s="1181" t="s">
        <v>347</v>
      </c>
      <c r="D535" s="1181" t="s">
        <v>308</v>
      </c>
      <c r="E535" s="1182"/>
      <c r="F535" s="1182">
        <v>275066.15000000002</v>
      </c>
      <c r="G535" s="1182"/>
      <c r="H535" s="1182">
        <v>275066.15000000002</v>
      </c>
      <c r="I535" s="1183" t="s">
        <v>768</v>
      </c>
      <c r="J535" s="1184"/>
    </row>
    <row r="536" spans="1:17" ht="13.5" thickBot="1" x14ac:dyDescent="0.25">
      <c r="A536" s="95">
        <v>3</v>
      </c>
      <c r="B536" s="1181" t="s">
        <v>524</v>
      </c>
      <c r="C536" s="1181" t="s">
        <v>343</v>
      </c>
      <c r="D536" s="1181" t="s">
        <v>308</v>
      </c>
      <c r="E536" s="1182"/>
      <c r="F536" s="719">
        <v>3072757.7</v>
      </c>
      <c r="G536" s="1182"/>
      <c r="H536" s="1182">
        <v>3072757.7</v>
      </c>
      <c r="I536" s="1183" t="s">
        <v>526</v>
      </c>
      <c r="J536" s="1184"/>
    </row>
    <row r="537" spans="1:17" x14ac:dyDescent="0.2">
      <c r="A537" s="1060"/>
      <c r="B537" s="1199" t="s">
        <v>527</v>
      </c>
      <c r="C537" s="1199" t="s">
        <v>307</v>
      </c>
      <c r="D537" s="1199" t="s">
        <v>307</v>
      </c>
      <c r="E537" s="471"/>
      <c r="F537" s="471"/>
      <c r="G537" s="1200">
        <v>2826045</v>
      </c>
      <c r="H537" s="1200">
        <v>-2826045</v>
      </c>
      <c r="I537" s="1201" t="s">
        <v>1040</v>
      </c>
      <c r="J537" s="1180"/>
    </row>
    <row r="538" spans="1:17" x14ac:dyDescent="0.2">
      <c r="A538" s="1061"/>
      <c r="B538" s="1202" t="s">
        <v>527</v>
      </c>
      <c r="C538" s="1202" t="s">
        <v>307</v>
      </c>
      <c r="D538" s="1202" t="s">
        <v>883</v>
      </c>
      <c r="E538" s="1203"/>
      <c r="F538" s="1203"/>
      <c r="G538" s="1204">
        <v>902498</v>
      </c>
      <c r="H538" s="1204">
        <v>-902498</v>
      </c>
      <c r="I538" s="1205" t="s">
        <v>1041</v>
      </c>
      <c r="J538" s="1180"/>
    </row>
    <row r="539" spans="1:17" x14ac:dyDescent="0.2">
      <c r="A539" s="1061"/>
      <c r="B539" s="1202" t="s">
        <v>527</v>
      </c>
      <c r="C539" s="1202" t="s">
        <v>307</v>
      </c>
      <c r="D539" s="1202" t="s">
        <v>347</v>
      </c>
      <c r="E539" s="1203"/>
      <c r="F539" s="1203"/>
      <c r="G539" s="1204">
        <v>46296</v>
      </c>
      <c r="H539" s="1204">
        <v>-46296</v>
      </c>
      <c r="I539" s="1205" t="s">
        <v>1042</v>
      </c>
      <c r="J539" s="1180"/>
    </row>
    <row r="540" spans="1:17" x14ac:dyDescent="0.2">
      <c r="A540" s="1061"/>
      <c r="B540" s="1202" t="s">
        <v>527</v>
      </c>
      <c r="C540" s="1202" t="s">
        <v>307</v>
      </c>
      <c r="D540" s="1202" t="s">
        <v>7255</v>
      </c>
      <c r="E540" s="1203"/>
      <c r="F540" s="1203"/>
      <c r="G540" s="1204">
        <v>95905</v>
      </c>
      <c r="H540" s="1204">
        <v>-95905</v>
      </c>
      <c r="I540" s="1205" t="s">
        <v>7256</v>
      </c>
      <c r="J540" s="1180"/>
    </row>
    <row r="541" spans="1:17" x14ac:dyDescent="0.2">
      <c r="A541" s="1061"/>
      <c r="B541" s="1202" t="s">
        <v>527</v>
      </c>
      <c r="C541" s="1202" t="s">
        <v>307</v>
      </c>
      <c r="D541" s="1202" t="s">
        <v>859</v>
      </c>
      <c r="E541" s="1203"/>
      <c r="F541" s="1203"/>
      <c r="G541" s="1204">
        <v>9189852</v>
      </c>
      <c r="H541" s="1204">
        <v>-9189852</v>
      </c>
      <c r="I541" s="1205" t="s">
        <v>1046</v>
      </c>
      <c r="J541" s="1180"/>
    </row>
    <row r="542" spans="1:17" x14ac:dyDescent="0.2">
      <c r="A542" s="1061"/>
      <c r="B542" s="1206" t="s">
        <v>527</v>
      </c>
      <c r="C542" s="1206" t="s">
        <v>307</v>
      </c>
      <c r="D542" s="1206" t="s">
        <v>308</v>
      </c>
      <c r="E542" s="1207"/>
      <c r="F542" s="1207"/>
      <c r="G542" s="1207">
        <v>13060596</v>
      </c>
      <c r="H542" s="1207">
        <v>-13060596</v>
      </c>
      <c r="I542" s="1208" t="s">
        <v>528</v>
      </c>
      <c r="J542" s="1184"/>
    </row>
    <row r="543" spans="1:17" x14ac:dyDescent="0.2">
      <c r="A543" s="1061"/>
      <c r="B543" s="1202" t="s">
        <v>527</v>
      </c>
      <c r="C543" s="1202" t="s">
        <v>319</v>
      </c>
      <c r="D543" s="1202" t="s">
        <v>484</v>
      </c>
      <c r="E543" s="1203"/>
      <c r="F543" s="1203"/>
      <c r="G543" s="1204">
        <v>400520</v>
      </c>
      <c r="H543" s="1204">
        <v>-400520</v>
      </c>
      <c r="I543" s="1205" t="s">
        <v>1054</v>
      </c>
      <c r="J543" s="1180"/>
    </row>
    <row r="544" spans="1:17" x14ac:dyDescent="0.2">
      <c r="A544" s="1061"/>
      <c r="B544" s="1206" t="s">
        <v>527</v>
      </c>
      <c r="C544" s="1206" t="s">
        <v>319</v>
      </c>
      <c r="D544" s="1206" t="s">
        <v>308</v>
      </c>
      <c r="E544" s="1207"/>
      <c r="F544" s="1207"/>
      <c r="G544" s="1207">
        <v>400520</v>
      </c>
      <c r="H544" s="1207">
        <v>-400520</v>
      </c>
      <c r="I544" s="1208" t="s">
        <v>632</v>
      </c>
      <c r="J544" s="1184"/>
    </row>
    <row r="545" spans="1:12" x14ac:dyDescent="0.2">
      <c r="A545" s="1061"/>
      <c r="B545" s="1202" t="s">
        <v>527</v>
      </c>
      <c r="C545" s="1202" t="s">
        <v>347</v>
      </c>
      <c r="D545" s="1202" t="s">
        <v>484</v>
      </c>
      <c r="E545" s="1203"/>
      <c r="F545" s="1203"/>
      <c r="G545" s="1204">
        <v>130261.59</v>
      </c>
      <c r="H545" s="1204">
        <v>-130261.59</v>
      </c>
      <c r="I545" s="1205" t="s">
        <v>1054</v>
      </c>
      <c r="J545" s="1180"/>
    </row>
    <row r="546" spans="1:12" x14ac:dyDescent="0.2">
      <c r="A546" s="1061"/>
      <c r="B546" s="1206" t="s">
        <v>527</v>
      </c>
      <c r="C546" s="1206" t="s">
        <v>347</v>
      </c>
      <c r="D546" s="1206" t="s">
        <v>308</v>
      </c>
      <c r="E546" s="1207"/>
      <c r="F546" s="1207"/>
      <c r="G546" s="1207">
        <v>130261.59</v>
      </c>
      <c r="H546" s="1207">
        <v>-130261.59</v>
      </c>
      <c r="I546" s="1208" t="s">
        <v>633</v>
      </c>
      <c r="J546" s="1184"/>
    </row>
    <row r="547" spans="1:12" x14ac:dyDescent="0.2">
      <c r="A547" s="1061">
        <v>13</v>
      </c>
      <c r="B547" s="1206" t="s">
        <v>527</v>
      </c>
      <c r="C547" s="1206" t="s">
        <v>343</v>
      </c>
      <c r="D547" s="1206" t="s">
        <v>308</v>
      </c>
      <c r="E547" s="1207"/>
      <c r="F547" s="1207"/>
      <c r="G547" s="1212">
        <v>13591377.59</v>
      </c>
      <c r="H547" s="1207">
        <v>-13591377.59</v>
      </c>
      <c r="I547" s="1208" t="s">
        <v>529</v>
      </c>
      <c r="J547" s="1184"/>
    </row>
    <row r="548" spans="1:12" x14ac:dyDescent="0.2">
      <c r="A548" s="1061"/>
      <c r="B548" s="1202" t="s">
        <v>530</v>
      </c>
      <c r="C548" s="1202" t="s">
        <v>307</v>
      </c>
      <c r="D548" s="1202" t="s">
        <v>484</v>
      </c>
      <c r="E548" s="1203"/>
      <c r="F548" s="1204">
        <v>2571697.4500000002</v>
      </c>
      <c r="G548" s="1203"/>
      <c r="H548" s="1204">
        <v>2571697.4500000002</v>
      </c>
      <c r="I548" s="1205" t="s">
        <v>1054</v>
      </c>
      <c r="J548" s="1180"/>
    </row>
    <row r="549" spans="1:12" x14ac:dyDescent="0.2">
      <c r="A549" s="1061"/>
      <c r="B549" s="1206" t="s">
        <v>530</v>
      </c>
      <c r="C549" s="1206" t="s">
        <v>307</v>
      </c>
      <c r="D549" s="1206" t="s">
        <v>308</v>
      </c>
      <c r="E549" s="1207"/>
      <c r="F549" s="1207">
        <v>2571697.4500000002</v>
      </c>
      <c r="G549" s="1207"/>
      <c r="H549" s="1236">
        <v>2571697.4500000002</v>
      </c>
      <c r="I549" s="1208" t="s">
        <v>769</v>
      </c>
      <c r="J549" s="1184"/>
    </row>
    <row r="550" spans="1:12" x14ac:dyDescent="0.2">
      <c r="A550" s="1061"/>
      <c r="B550" s="1202" t="s">
        <v>530</v>
      </c>
      <c r="C550" s="1202" t="s">
        <v>319</v>
      </c>
      <c r="D550" s="1202" t="s">
        <v>484</v>
      </c>
      <c r="E550" s="1203"/>
      <c r="F550" s="1204">
        <v>240666.2</v>
      </c>
      <c r="G550" s="1203"/>
      <c r="H550" s="1204">
        <v>240666.2</v>
      </c>
      <c r="I550" s="1205" t="s">
        <v>1054</v>
      </c>
      <c r="J550" s="1180"/>
    </row>
    <row r="551" spans="1:12" ht="13.5" thickBot="1" x14ac:dyDescent="0.25">
      <c r="A551" s="1061"/>
      <c r="B551" s="1206" t="s">
        <v>530</v>
      </c>
      <c r="C551" s="1206" t="s">
        <v>319</v>
      </c>
      <c r="D551" s="1206" t="s">
        <v>308</v>
      </c>
      <c r="E551" s="1207"/>
      <c r="F551" s="1207">
        <v>240666.2</v>
      </c>
      <c r="G551" s="1207"/>
      <c r="H551" s="1237">
        <v>240666.2</v>
      </c>
      <c r="I551" s="1208" t="s">
        <v>770</v>
      </c>
      <c r="J551" s="1184"/>
    </row>
    <row r="552" spans="1:12" x14ac:dyDescent="0.2">
      <c r="A552" s="1061">
        <v>14</v>
      </c>
      <c r="B552" s="1206" t="s">
        <v>530</v>
      </c>
      <c r="C552" s="1206" t="s">
        <v>343</v>
      </c>
      <c r="D552" s="1206" t="s">
        <v>308</v>
      </c>
      <c r="E552" s="1207"/>
      <c r="F552" s="1212">
        <v>2812363.65</v>
      </c>
      <c r="G552" s="1207"/>
      <c r="H552" s="1207">
        <v>2812363.65</v>
      </c>
      <c r="I552" s="1208" t="s">
        <v>533</v>
      </c>
      <c r="J552" s="1159" t="s">
        <v>5347</v>
      </c>
      <c r="K552" s="471"/>
      <c r="L552" s="472"/>
    </row>
    <row r="553" spans="1:12" x14ac:dyDescent="0.2">
      <c r="A553" s="1061"/>
      <c r="B553" s="1202" t="s">
        <v>534</v>
      </c>
      <c r="C553" s="1202" t="s">
        <v>307</v>
      </c>
      <c r="D553" s="1202" t="s">
        <v>484</v>
      </c>
      <c r="E553" s="1203"/>
      <c r="F553" s="1203"/>
      <c r="G553" s="1204">
        <v>3541620</v>
      </c>
      <c r="H553" s="1204">
        <v>-3541620</v>
      </c>
      <c r="I553" s="1205" t="s">
        <v>1054</v>
      </c>
      <c r="J553" s="601">
        <f>H283+H295+H549+H561</f>
        <v>1183885.08</v>
      </c>
      <c r="K553" s="1194" t="s">
        <v>5961</v>
      </c>
      <c r="L553" s="474"/>
    </row>
    <row r="554" spans="1:12" x14ac:dyDescent="0.2">
      <c r="A554" s="1061"/>
      <c r="B554" s="1206" t="s">
        <v>534</v>
      </c>
      <c r="C554" s="1206" t="s">
        <v>307</v>
      </c>
      <c r="D554" s="1206" t="s">
        <v>308</v>
      </c>
      <c r="E554" s="1207"/>
      <c r="F554" s="1207"/>
      <c r="G554" s="1231">
        <v>3541620</v>
      </c>
      <c r="H554" s="1207">
        <v>-3541620</v>
      </c>
      <c r="I554" s="1208" t="s">
        <v>634</v>
      </c>
      <c r="J554" s="730">
        <f>H285+H297+H551+H563</f>
        <v>-465812.33999999997</v>
      </c>
      <c r="K554" s="1194" t="s">
        <v>5351</v>
      </c>
      <c r="L554" s="474"/>
    </row>
    <row r="555" spans="1:12" x14ac:dyDescent="0.2">
      <c r="A555" s="1061"/>
      <c r="B555" s="1202" t="s">
        <v>534</v>
      </c>
      <c r="C555" s="1202" t="s">
        <v>347</v>
      </c>
      <c r="D555" s="1202" t="s">
        <v>484</v>
      </c>
      <c r="E555" s="1203"/>
      <c r="F555" s="1203"/>
      <c r="G555" s="1204">
        <v>3537274.58</v>
      </c>
      <c r="H555" s="1204">
        <v>-3537274.58</v>
      </c>
      <c r="I555" s="1205" t="s">
        <v>1054</v>
      </c>
      <c r="J555" s="136">
        <f>SUM(J553:J554)</f>
        <v>718072.74000000011</v>
      </c>
      <c r="K555" s="1194" t="s">
        <v>5962</v>
      </c>
      <c r="L555" s="474"/>
    </row>
    <row r="556" spans="1:12" x14ac:dyDescent="0.2">
      <c r="A556" s="1061"/>
      <c r="B556" s="1206" t="s">
        <v>534</v>
      </c>
      <c r="C556" s="1206" t="s">
        <v>347</v>
      </c>
      <c r="D556" s="1206" t="s">
        <v>308</v>
      </c>
      <c r="E556" s="1207"/>
      <c r="F556" s="1207"/>
      <c r="G556" s="1233">
        <v>3537274.58</v>
      </c>
      <c r="H556" s="1207">
        <v>-3537274.58</v>
      </c>
      <c r="I556" s="1208" t="s">
        <v>635</v>
      </c>
      <c r="J556" s="94"/>
      <c r="K556" s="1194"/>
      <c r="L556" s="474"/>
    </row>
    <row r="557" spans="1:12" x14ac:dyDescent="0.2">
      <c r="A557" s="1061"/>
      <c r="B557" s="1202" t="s">
        <v>534</v>
      </c>
      <c r="C557" s="1202" t="s">
        <v>822</v>
      </c>
      <c r="D557" s="1202" t="s">
        <v>484</v>
      </c>
      <c r="E557" s="1203"/>
      <c r="F557" s="1203"/>
      <c r="G557" s="1204">
        <v>32660.47</v>
      </c>
      <c r="H557" s="1204">
        <v>-32660.47</v>
      </c>
      <c r="I557" s="1205" t="s">
        <v>1054</v>
      </c>
      <c r="J557" s="1221">
        <f>H283+H295</f>
        <v>-1615313.78</v>
      </c>
      <c r="K557" s="1194" t="s">
        <v>5348</v>
      </c>
      <c r="L557" s="474"/>
    </row>
    <row r="558" spans="1:12" x14ac:dyDescent="0.2">
      <c r="A558" s="1061"/>
      <c r="B558" s="1206" t="s">
        <v>534</v>
      </c>
      <c r="C558" s="1206" t="s">
        <v>822</v>
      </c>
      <c r="D558" s="1206" t="s">
        <v>308</v>
      </c>
      <c r="E558" s="1207"/>
      <c r="F558" s="1207"/>
      <c r="G558" s="1232">
        <v>32660.47</v>
      </c>
      <c r="H558" s="1207">
        <v>-32660.47</v>
      </c>
      <c r="I558" s="1208" t="s">
        <v>1105</v>
      </c>
      <c r="J558" s="94">
        <f>H549+H561</f>
        <v>2799198.8600000003</v>
      </c>
      <c r="K558" s="1194" t="s">
        <v>5349</v>
      </c>
      <c r="L558" s="474"/>
    </row>
    <row r="559" spans="1:12" x14ac:dyDescent="0.2">
      <c r="A559" s="1061">
        <v>4</v>
      </c>
      <c r="B559" s="1206" t="s">
        <v>534</v>
      </c>
      <c r="C559" s="1206" t="s">
        <v>343</v>
      </c>
      <c r="D559" s="1206" t="s">
        <v>308</v>
      </c>
      <c r="E559" s="1207"/>
      <c r="F559" s="1207"/>
      <c r="G559" s="1212">
        <v>7111555.0499999998</v>
      </c>
      <c r="H559" s="1207">
        <v>-7111555.0499999998</v>
      </c>
      <c r="I559" s="1208" t="s">
        <v>536</v>
      </c>
      <c r="J559" s="136">
        <f>SUM(J557:J558)</f>
        <v>1183885.0800000003</v>
      </c>
      <c r="K559" s="1194"/>
      <c r="L559" s="474"/>
    </row>
    <row r="560" spans="1:12" x14ac:dyDescent="0.2">
      <c r="A560" s="1061"/>
      <c r="B560" s="1202" t="s">
        <v>636</v>
      </c>
      <c r="C560" s="1202" t="s">
        <v>307</v>
      </c>
      <c r="D560" s="1202" t="s">
        <v>484</v>
      </c>
      <c r="E560" s="1203"/>
      <c r="F560" s="1204">
        <v>227501.41</v>
      </c>
      <c r="G560" s="1203"/>
      <c r="H560" s="1204">
        <v>227501.41</v>
      </c>
      <c r="I560" s="1205" t="s">
        <v>1054</v>
      </c>
      <c r="J560" s="91"/>
      <c r="K560" s="1194"/>
      <c r="L560" s="474"/>
    </row>
    <row r="561" spans="1:12" x14ac:dyDescent="0.2">
      <c r="A561" s="1061"/>
      <c r="B561" s="1206" t="s">
        <v>636</v>
      </c>
      <c r="C561" s="1206" t="s">
        <v>307</v>
      </c>
      <c r="D561" s="1206" t="s">
        <v>308</v>
      </c>
      <c r="E561" s="1207"/>
      <c r="F561" s="1207">
        <v>227501.41</v>
      </c>
      <c r="G561" s="1207"/>
      <c r="H561" s="1236">
        <v>227501.41</v>
      </c>
      <c r="I561" s="1208" t="s">
        <v>637</v>
      </c>
      <c r="J561" s="136">
        <f>H285+H297</f>
        <v>-932483.67999999993</v>
      </c>
      <c r="K561" s="1194" t="s">
        <v>7219</v>
      </c>
      <c r="L561" s="474"/>
    </row>
    <row r="562" spans="1:12" x14ac:dyDescent="0.2">
      <c r="A562" s="1061"/>
      <c r="B562" s="1202" t="s">
        <v>636</v>
      </c>
      <c r="C562" s="1202" t="s">
        <v>319</v>
      </c>
      <c r="D562" s="1202" t="s">
        <v>484</v>
      </c>
      <c r="E562" s="1203"/>
      <c r="F562" s="1204">
        <v>226005.14</v>
      </c>
      <c r="G562" s="1203"/>
      <c r="H562" s="1204">
        <v>226005.14</v>
      </c>
      <c r="I562" s="1205" t="s">
        <v>1054</v>
      </c>
      <c r="J562" s="94">
        <f>H551+H563</f>
        <v>466671.34</v>
      </c>
      <c r="K562" s="1194" t="s">
        <v>7220</v>
      </c>
      <c r="L562" s="474"/>
    </row>
    <row r="563" spans="1:12" x14ac:dyDescent="0.2">
      <c r="A563" s="1061"/>
      <c r="B563" s="1206" t="s">
        <v>636</v>
      </c>
      <c r="C563" s="1206" t="s">
        <v>319</v>
      </c>
      <c r="D563" s="1206" t="s">
        <v>308</v>
      </c>
      <c r="E563" s="1207"/>
      <c r="F563" s="1207">
        <v>226005.14</v>
      </c>
      <c r="G563" s="1207"/>
      <c r="H563" s="1237">
        <v>226005.14</v>
      </c>
      <c r="I563" s="1208" t="s">
        <v>5378</v>
      </c>
      <c r="J563" s="136">
        <f>SUM(J561:J562)</f>
        <v>-465812.33999999991</v>
      </c>
      <c r="K563" s="1194"/>
      <c r="L563" s="474"/>
    </row>
    <row r="564" spans="1:12" ht="13.5" thickBot="1" x14ac:dyDescent="0.25">
      <c r="A564" s="1062">
        <v>5</v>
      </c>
      <c r="B564" s="1209" t="s">
        <v>636</v>
      </c>
      <c r="C564" s="1209" t="s">
        <v>343</v>
      </c>
      <c r="D564" s="1209" t="s">
        <v>308</v>
      </c>
      <c r="E564" s="1210"/>
      <c r="F564" s="659">
        <v>453506.55</v>
      </c>
      <c r="G564" s="1210"/>
      <c r="H564" s="1210">
        <v>453506.55</v>
      </c>
      <c r="I564" s="1211" t="s">
        <v>638</v>
      </c>
      <c r="J564" s="747"/>
      <c r="K564" s="747"/>
      <c r="L564" s="476"/>
    </row>
    <row r="565" spans="1:12" x14ac:dyDescent="0.2">
      <c r="B565" s="1185" t="s">
        <v>537</v>
      </c>
      <c r="C565" s="1185" t="s">
        <v>307</v>
      </c>
      <c r="D565" s="1185" t="s">
        <v>484</v>
      </c>
      <c r="E565" s="1180"/>
      <c r="F565" s="1180"/>
      <c r="G565" s="1186">
        <v>1784948.96</v>
      </c>
      <c r="H565" s="1186">
        <v>-1784948.96</v>
      </c>
      <c r="I565" s="1187" t="s">
        <v>1054</v>
      </c>
      <c r="J565" s="91"/>
      <c r="K565" s="1194"/>
      <c r="L565" s="1194"/>
    </row>
    <row r="566" spans="1:12" x14ac:dyDescent="0.2">
      <c r="B566" s="1181" t="s">
        <v>537</v>
      </c>
      <c r="C566" s="1181" t="s">
        <v>307</v>
      </c>
      <c r="D566" s="1181" t="s">
        <v>308</v>
      </c>
      <c r="E566" s="1182"/>
      <c r="F566" s="1182"/>
      <c r="G566" s="1182">
        <v>1784948.96</v>
      </c>
      <c r="H566" s="1182">
        <v>-1784948.96</v>
      </c>
      <c r="I566" s="1183" t="s">
        <v>8572</v>
      </c>
      <c r="J566" s="775" t="s">
        <v>4665</v>
      </c>
      <c r="K566" s="1194"/>
      <c r="L566" s="1194"/>
    </row>
    <row r="567" spans="1:12" x14ac:dyDescent="0.2">
      <c r="A567" s="95">
        <v>6</v>
      </c>
      <c r="B567" s="1181" t="s">
        <v>537</v>
      </c>
      <c r="C567" s="1181" t="s">
        <v>343</v>
      </c>
      <c r="D567" s="1181" t="s">
        <v>308</v>
      </c>
      <c r="E567" s="1182"/>
      <c r="F567" s="1182"/>
      <c r="G567" s="1182">
        <v>1784948.96</v>
      </c>
      <c r="H567" s="1182">
        <v>-1784948.96</v>
      </c>
      <c r="I567" s="1183" t="s">
        <v>8554</v>
      </c>
      <c r="J567" s="777">
        <f>G547-F552+G559-F564</f>
        <v>17437062.439999998</v>
      </c>
      <c r="K567" s="1194"/>
      <c r="L567" s="1194"/>
    </row>
    <row r="568" spans="1:12" x14ac:dyDescent="0.2">
      <c r="B568" s="1185" t="s">
        <v>540</v>
      </c>
      <c r="C568" s="1185" t="s">
        <v>307</v>
      </c>
      <c r="D568" s="1185" t="s">
        <v>484</v>
      </c>
      <c r="E568" s="1180"/>
      <c r="F568" s="1180"/>
      <c r="G568" s="1186">
        <v>77771.94</v>
      </c>
      <c r="H568" s="1186">
        <v>-77771.94</v>
      </c>
      <c r="I568" s="1187" t="s">
        <v>1054</v>
      </c>
      <c r="J568" s="1180"/>
    </row>
    <row r="569" spans="1:12" x14ac:dyDescent="0.2">
      <c r="B569" s="1181" t="s">
        <v>540</v>
      </c>
      <c r="C569" s="1181" t="s">
        <v>307</v>
      </c>
      <c r="D569" s="1181" t="s">
        <v>308</v>
      </c>
      <c r="E569" s="1182"/>
      <c r="F569" s="1182"/>
      <c r="G569" s="1182">
        <v>77771.94</v>
      </c>
      <c r="H569" s="1182">
        <v>-77771.94</v>
      </c>
      <c r="I569" s="1183" t="s">
        <v>541</v>
      </c>
      <c r="J569" s="1184"/>
    </row>
    <row r="570" spans="1:12" x14ac:dyDescent="0.2">
      <c r="B570" s="1185" t="s">
        <v>540</v>
      </c>
      <c r="C570" s="1185" t="s">
        <v>319</v>
      </c>
      <c r="D570" s="1185" t="s">
        <v>859</v>
      </c>
      <c r="E570" s="1180"/>
      <c r="F570" s="1180"/>
      <c r="G570" s="1186">
        <v>6</v>
      </c>
      <c r="H570" s="1186">
        <v>-6</v>
      </c>
      <c r="I570" s="1187" t="s">
        <v>1046</v>
      </c>
      <c r="J570" s="1180"/>
    </row>
    <row r="571" spans="1:12" x14ac:dyDescent="0.2">
      <c r="B571" s="1185" t="s">
        <v>540</v>
      </c>
      <c r="C571" s="1185" t="s">
        <v>319</v>
      </c>
      <c r="D571" s="1185" t="s">
        <v>484</v>
      </c>
      <c r="E571" s="1180"/>
      <c r="F571" s="1180"/>
      <c r="G571" s="1186">
        <v>4221.3</v>
      </c>
      <c r="H571" s="1186">
        <v>-4221.3</v>
      </c>
      <c r="I571" s="1187" t="s">
        <v>1054</v>
      </c>
      <c r="J571" s="1180"/>
    </row>
    <row r="572" spans="1:12" x14ac:dyDescent="0.2">
      <c r="B572" s="1181" t="s">
        <v>540</v>
      </c>
      <c r="C572" s="1181" t="s">
        <v>319</v>
      </c>
      <c r="D572" s="1181" t="s">
        <v>308</v>
      </c>
      <c r="E572" s="1182"/>
      <c r="F572" s="1182"/>
      <c r="G572" s="1182">
        <v>4227.3</v>
      </c>
      <c r="H572" s="1182">
        <v>-4227.3</v>
      </c>
      <c r="I572" s="1183" t="s">
        <v>542</v>
      </c>
      <c r="J572" s="1184"/>
    </row>
    <row r="573" spans="1:12" x14ac:dyDescent="0.2">
      <c r="B573" s="1185" t="s">
        <v>540</v>
      </c>
      <c r="C573" s="1185" t="s">
        <v>347</v>
      </c>
      <c r="D573" s="1185" t="s">
        <v>484</v>
      </c>
      <c r="E573" s="1180"/>
      <c r="F573" s="1180"/>
      <c r="G573" s="1186">
        <v>2815.58</v>
      </c>
      <c r="H573" s="1186">
        <v>-2815.58</v>
      </c>
      <c r="I573" s="1187" t="s">
        <v>1054</v>
      </c>
      <c r="J573" s="1180"/>
    </row>
    <row r="574" spans="1:12" x14ac:dyDescent="0.2">
      <c r="B574" s="1181" t="s">
        <v>540</v>
      </c>
      <c r="C574" s="1181" t="s">
        <v>347</v>
      </c>
      <c r="D574" s="1181" t="s">
        <v>308</v>
      </c>
      <c r="E574" s="1182"/>
      <c r="F574" s="1182"/>
      <c r="G574" s="1182">
        <v>2815.58</v>
      </c>
      <c r="H574" s="1182">
        <v>-2815.58</v>
      </c>
      <c r="I574" s="1183" t="s">
        <v>543</v>
      </c>
      <c r="J574" s="1184"/>
    </row>
    <row r="575" spans="1:12" x14ac:dyDescent="0.2">
      <c r="B575" s="1185" t="s">
        <v>540</v>
      </c>
      <c r="C575" s="1185" t="s">
        <v>822</v>
      </c>
      <c r="D575" s="1185" t="s">
        <v>484</v>
      </c>
      <c r="E575" s="1180"/>
      <c r="F575" s="1180"/>
      <c r="G575" s="1186">
        <v>98765</v>
      </c>
      <c r="H575" s="1186">
        <v>-98765</v>
      </c>
      <c r="I575" s="1187" t="s">
        <v>1054</v>
      </c>
      <c r="J575" s="1180"/>
    </row>
    <row r="576" spans="1:12" x14ac:dyDescent="0.2">
      <c r="B576" s="1181" t="s">
        <v>540</v>
      </c>
      <c r="C576" s="1181" t="s">
        <v>822</v>
      </c>
      <c r="D576" s="1181" t="s">
        <v>308</v>
      </c>
      <c r="E576" s="1182"/>
      <c r="F576" s="1182"/>
      <c r="G576" s="1182">
        <v>98765</v>
      </c>
      <c r="H576" s="1182">
        <v>-98765</v>
      </c>
      <c r="I576" s="1183" t="s">
        <v>8574</v>
      </c>
      <c r="J576" s="1184"/>
    </row>
    <row r="577" spans="1:10" x14ac:dyDescent="0.2">
      <c r="B577" s="1185" t="s">
        <v>540</v>
      </c>
      <c r="C577" s="1185" t="s">
        <v>859</v>
      </c>
      <c r="D577" s="1185" t="s">
        <v>484</v>
      </c>
      <c r="E577" s="1180"/>
      <c r="F577" s="1180"/>
      <c r="G577" s="1186">
        <v>12496</v>
      </c>
      <c r="H577" s="1186">
        <v>-12496</v>
      </c>
      <c r="I577" s="1187" t="s">
        <v>1054</v>
      </c>
      <c r="J577" s="1180"/>
    </row>
    <row r="578" spans="1:10" x14ac:dyDescent="0.2">
      <c r="B578" s="1181" t="s">
        <v>540</v>
      </c>
      <c r="C578" s="1181" t="s">
        <v>859</v>
      </c>
      <c r="D578" s="1181" t="s">
        <v>308</v>
      </c>
      <c r="E578" s="1182"/>
      <c r="F578" s="1182"/>
      <c r="G578" s="1182">
        <v>12496</v>
      </c>
      <c r="H578" s="1182">
        <v>-12496</v>
      </c>
      <c r="I578" s="1183" t="s">
        <v>9200</v>
      </c>
      <c r="J578" s="1184"/>
    </row>
    <row r="579" spans="1:10" x14ac:dyDescent="0.2">
      <c r="A579" s="95">
        <v>7</v>
      </c>
      <c r="B579" s="1181" t="s">
        <v>540</v>
      </c>
      <c r="C579" s="1181" t="s">
        <v>343</v>
      </c>
      <c r="D579" s="1181" t="s">
        <v>308</v>
      </c>
      <c r="E579" s="1182"/>
      <c r="F579" s="1182"/>
      <c r="G579" s="658">
        <v>196075.82</v>
      </c>
      <c r="H579" s="1182">
        <v>-196075.82</v>
      </c>
      <c r="I579" s="1183" t="s">
        <v>544</v>
      </c>
      <c r="J579" s="775" t="s">
        <v>4664</v>
      </c>
    </row>
    <row r="580" spans="1:10" x14ac:dyDescent="0.2">
      <c r="B580" s="1185" t="s">
        <v>545</v>
      </c>
      <c r="C580" s="1185" t="s">
        <v>307</v>
      </c>
      <c r="D580" s="1185" t="s">
        <v>484</v>
      </c>
      <c r="E580" s="1180"/>
      <c r="F580" s="1186">
        <v>33123.29</v>
      </c>
      <c r="G580" s="1186">
        <v>1693977.68</v>
      </c>
      <c r="H580" s="1186">
        <v>-1660854.39</v>
      </c>
      <c r="I580" s="1187" t="s">
        <v>1054</v>
      </c>
      <c r="J580" s="1039">
        <f>G579+G592+G595</f>
        <v>2889815.82</v>
      </c>
    </row>
    <row r="581" spans="1:10" x14ac:dyDescent="0.2">
      <c r="B581" s="1181" t="s">
        <v>545</v>
      </c>
      <c r="C581" s="1181" t="s">
        <v>307</v>
      </c>
      <c r="D581" s="1181" t="s">
        <v>308</v>
      </c>
      <c r="E581" s="1182"/>
      <c r="F581" s="1182">
        <v>33123.29</v>
      </c>
      <c r="G581" s="1182">
        <v>1693977.68</v>
      </c>
      <c r="H581" s="1182">
        <v>-1660854.39</v>
      </c>
      <c r="I581" s="1183" t="s">
        <v>546</v>
      </c>
      <c r="J581" s="1184"/>
    </row>
    <row r="582" spans="1:10" x14ac:dyDescent="0.2">
      <c r="B582" s="1185" t="s">
        <v>545</v>
      </c>
      <c r="C582" s="1185" t="s">
        <v>364</v>
      </c>
      <c r="D582" s="1185" t="s">
        <v>484</v>
      </c>
      <c r="E582" s="1180"/>
      <c r="F582" s="1180"/>
      <c r="G582" s="1186">
        <v>411.68</v>
      </c>
      <c r="H582" s="1186">
        <v>-411.68</v>
      </c>
      <c r="I582" s="1187" t="s">
        <v>1054</v>
      </c>
      <c r="J582" s="1180"/>
    </row>
    <row r="583" spans="1:10" x14ac:dyDescent="0.2">
      <c r="B583" s="1181" t="s">
        <v>545</v>
      </c>
      <c r="C583" s="1181" t="s">
        <v>364</v>
      </c>
      <c r="D583" s="1181" t="s">
        <v>308</v>
      </c>
      <c r="E583" s="1182"/>
      <c r="F583" s="1182"/>
      <c r="G583" s="1182">
        <v>411.68</v>
      </c>
      <c r="H583" s="1182">
        <v>-411.68</v>
      </c>
      <c r="I583" s="1183" t="s">
        <v>547</v>
      </c>
      <c r="J583" s="1184"/>
    </row>
    <row r="584" spans="1:10" x14ac:dyDescent="0.2">
      <c r="B584" s="1185" t="s">
        <v>545</v>
      </c>
      <c r="C584" s="1185" t="s">
        <v>319</v>
      </c>
      <c r="D584" s="1185" t="s">
        <v>484</v>
      </c>
      <c r="E584" s="1180"/>
      <c r="F584" s="1180"/>
      <c r="G584" s="1186">
        <v>840452.75</v>
      </c>
      <c r="H584" s="1186">
        <v>-840452.75</v>
      </c>
      <c r="I584" s="1187" t="s">
        <v>1054</v>
      </c>
      <c r="J584" s="1180"/>
    </row>
    <row r="585" spans="1:10" x14ac:dyDescent="0.2">
      <c r="B585" s="1181" t="s">
        <v>545</v>
      </c>
      <c r="C585" s="1181" t="s">
        <v>319</v>
      </c>
      <c r="D585" s="1181" t="s">
        <v>308</v>
      </c>
      <c r="E585" s="1182"/>
      <c r="F585" s="1182"/>
      <c r="G585" s="1182">
        <v>840452.75</v>
      </c>
      <c r="H585" s="1182">
        <v>-840452.75</v>
      </c>
      <c r="I585" s="1183" t="s">
        <v>548</v>
      </c>
      <c r="J585" s="1184"/>
    </row>
    <row r="586" spans="1:10" x14ac:dyDescent="0.2">
      <c r="A586" s="95">
        <v>70</v>
      </c>
      <c r="B586" s="1181" t="s">
        <v>545</v>
      </c>
      <c r="C586" s="1181" t="s">
        <v>343</v>
      </c>
      <c r="D586" s="1181" t="s">
        <v>308</v>
      </c>
      <c r="E586" s="1182"/>
      <c r="F586" s="431">
        <v>33123.29</v>
      </c>
      <c r="G586" s="431">
        <v>2534842.11</v>
      </c>
      <c r="H586" s="1182">
        <v>-2501718.8199999998</v>
      </c>
      <c r="I586" s="1183" t="s">
        <v>7896</v>
      </c>
      <c r="J586" s="775" t="s">
        <v>4663</v>
      </c>
    </row>
    <row r="587" spans="1:10" x14ac:dyDescent="0.2">
      <c r="B587" s="1185" t="s">
        <v>552</v>
      </c>
      <c r="C587" s="1185" t="s">
        <v>307</v>
      </c>
      <c r="D587" s="1185" t="s">
        <v>484</v>
      </c>
      <c r="E587" s="1180"/>
      <c r="F587" s="1186">
        <v>1784948.96</v>
      </c>
      <c r="G587" s="1180"/>
      <c r="H587" s="1186">
        <v>1784948.96</v>
      </c>
      <c r="I587" s="1187" t="s">
        <v>1054</v>
      </c>
      <c r="J587" s="778">
        <f>G586-F586</f>
        <v>2501718.8199999998</v>
      </c>
    </row>
    <row r="588" spans="1:10" x14ac:dyDescent="0.2">
      <c r="B588" s="1181" t="s">
        <v>552</v>
      </c>
      <c r="C588" s="1181" t="s">
        <v>307</v>
      </c>
      <c r="D588" s="1181" t="s">
        <v>308</v>
      </c>
      <c r="E588" s="1182"/>
      <c r="F588" s="1182">
        <v>1784948.96</v>
      </c>
      <c r="G588" s="1182"/>
      <c r="H588" s="1182">
        <v>1784948.96</v>
      </c>
      <c r="I588" s="1183" t="s">
        <v>7897</v>
      </c>
      <c r="J588" s="1184"/>
    </row>
    <row r="589" spans="1:10" x14ac:dyDescent="0.2">
      <c r="A589" s="95">
        <v>78</v>
      </c>
      <c r="B589" s="1181" t="s">
        <v>552</v>
      </c>
      <c r="C589" s="1181" t="s">
        <v>343</v>
      </c>
      <c r="D589" s="1181" t="s">
        <v>308</v>
      </c>
      <c r="E589" s="1182"/>
      <c r="F589" s="1182">
        <v>1784948.96</v>
      </c>
      <c r="G589" s="1182"/>
      <c r="H589" s="1182">
        <v>1784948.96</v>
      </c>
      <c r="I589" s="1183" t="s">
        <v>8555</v>
      </c>
      <c r="J589" s="1184"/>
    </row>
    <row r="590" spans="1:10" x14ac:dyDescent="0.2">
      <c r="B590" s="1185" t="s">
        <v>643</v>
      </c>
      <c r="C590" s="1185" t="s">
        <v>945</v>
      </c>
      <c r="D590" s="1185" t="s">
        <v>484</v>
      </c>
      <c r="E590" s="1180"/>
      <c r="F590" s="1180"/>
      <c r="G590" s="1186">
        <v>40243</v>
      </c>
      <c r="H590" s="1186">
        <v>-40243</v>
      </c>
      <c r="I590" s="1187" t="s">
        <v>1054</v>
      </c>
      <c r="J590" s="1180"/>
    </row>
    <row r="591" spans="1:10" x14ac:dyDescent="0.2">
      <c r="B591" s="1181" t="s">
        <v>643</v>
      </c>
      <c r="C591" s="1181" t="s">
        <v>945</v>
      </c>
      <c r="D591" s="1181" t="s">
        <v>308</v>
      </c>
      <c r="E591" s="1182"/>
      <c r="F591" s="1182"/>
      <c r="G591" s="1182">
        <v>40243</v>
      </c>
      <c r="H591" s="1182">
        <v>-40243</v>
      </c>
      <c r="I591" s="1183" t="s">
        <v>9202</v>
      </c>
      <c r="J591" s="1184"/>
    </row>
    <row r="592" spans="1:10" x14ac:dyDescent="0.2">
      <c r="A592" s="95">
        <v>79</v>
      </c>
      <c r="B592" s="1181" t="s">
        <v>643</v>
      </c>
      <c r="C592" s="1181" t="s">
        <v>343</v>
      </c>
      <c r="D592" s="1181" t="s">
        <v>308</v>
      </c>
      <c r="E592" s="1182"/>
      <c r="F592" s="1182"/>
      <c r="G592" s="658">
        <v>40243</v>
      </c>
      <c r="H592" s="1182">
        <v>-40243</v>
      </c>
      <c r="I592" s="1183" t="s">
        <v>645</v>
      </c>
      <c r="J592" s="1184"/>
    </row>
    <row r="593" spans="1:10" x14ac:dyDescent="0.2">
      <c r="B593" s="1185" t="s">
        <v>555</v>
      </c>
      <c r="C593" s="1185" t="s">
        <v>315</v>
      </c>
      <c r="D593" s="1185" t="s">
        <v>484</v>
      </c>
      <c r="E593" s="1180"/>
      <c r="F593" s="1180"/>
      <c r="G593" s="1186">
        <v>2653497</v>
      </c>
      <c r="H593" s="1186">
        <v>-2653497</v>
      </c>
      <c r="I593" s="1187" t="s">
        <v>1054</v>
      </c>
      <c r="J593" s="1180"/>
    </row>
    <row r="594" spans="1:10" x14ac:dyDescent="0.2">
      <c r="B594" s="1181" t="s">
        <v>555</v>
      </c>
      <c r="C594" s="1181" t="s">
        <v>315</v>
      </c>
      <c r="D594" s="1181" t="s">
        <v>308</v>
      </c>
      <c r="E594" s="1182"/>
      <c r="F594" s="1182"/>
      <c r="G594" s="1182">
        <v>2653497</v>
      </c>
      <c r="H594" s="1182">
        <v>-2653497</v>
      </c>
      <c r="I594" s="1183" t="s">
        <v>556</v>
      </c>
      <c r="J594" s="1184"/>
    </row>
    <row r="595" spans="1:10" x14ac:dyDescent="0.2">
      <c r="A595" s="95">
        <v>79</v>
      </c>
      <c r="B595" s="1181" t="s">
        <v>555</v>
      </c>
      <c r="C595" s="1181" t="s">
        <v>343</v>
      </c>
      <c r="D595" s="1181" t="s">
        <v>308</v>
      </c>
      <c r="E595" s="1182"/>
      <c r="F595" s="1182"/>
      <c r="G595" s="658">
        <v>2653497</v>
      </c>
      <c r="H595" s="1182">
        <v>-2653497</v>
      </c>
      <c r="I595" s="1183" t="s">
        <v>557</v>
      </c>
      <c r="J595" s="1184"/>
    </row>
    <row r="596" spans="1:10" x14ac:dyDescent="0.2">
      <c r="B596" s="1185" t="s">
        <v>773</v>
      </c>
      <c r="C596" s="1185" t="s">
        <v>1052</v>
      </c>
      <c r="D596" s="1185" t="s">
        <v>484</v>
      </c>
      <c r="E596" s="1180"/>
      <c r="F596" s="1180"/>
      <c r="G596" s="1186">
        <v>418465.17</v>
      </c>
      <c r="H596" s="1186">
        <v>-418465.17</v>
      </c>
      <c r="I596" s="1187" t="s">
        <v>1054</v>
      </c>
      <c r="J596" s="1180"/>
    </row>
    <row r="597" spans="1:10" x14ac:dyDescent="0.2">
      <c r="B597" s="1181" t="s">
        <v>773</v>
      </c>
      <c r="C597" s="1181" t="s">
        <v>1052</v>
      </c>
      <c r="D597" s="1181" t="s">
        <v>308</v>
      </c>
      <c r="E597" s="1182"/>
      <c r="F597" s="1182"/>
      <c r="G597" s="1182">
        <v>418465.17</v>
      </c>
      <c r="H597" s="1182">
        <v>-418465.17</v>
      </c>
      <c r="I597" s="1183" t="s">
        <v>4716</v>
      </c>
      <c r="J597" s="1184"/>
    </row>
    <row r="598" spans="1:10" x14ac:dyDescent="0.2">
      <c r="B598" s="1185" t="s">
        <v>773</v>
      </c>
      <c r="C598" s="1185" t="s">
        <v>4703</v>
      </c>
      <c r="D598" s="1185" t="s">
        <v>484</v>
      </c>
      <c r="E598" s="1180"/>
      <c r="F598" s="1180"/>
      <c r="G598" s="1186">
        <v>137788.75</v>
      </c>
      <c r="H598" s="1186">
        <v>-137788.75</v>
      </c>
      <c r="I598" s="1187" t="s">
        <v>1054</v>
      </c>
      <c r="J598" s="1180"/>
    </row>
    <row r="599" spans="1:10" x14ac:dyDescent="0.2">
      <c r="B599" s="1181" t="s">
        <v>773</v>
      </c>
      <c r="C599" s="1181" t="s">
        <v>4703</v>
      </c>
      <c r="D599" s="1181" t="s">
        <v>308</v>
      </c>
      <c r="E599" s="1182"/>
      <c r="F599" s="1182"/>
      <c r="G599" s="1182">
        <v>137788.75</v>
      </c>
      <c r="H599" s="1182">
        <v>-137788.75</v>
      </c>
      <c r="I599" s="1183" t="s">
        <v>4717</v>
      </c>
      <c r="J599" s="1184"/>
    </row>
    <row r="600" spans="1:10" x14ac:dyDescent="0.2">
      <c r="B600" s="1185" t="s">
        <v>773</v>
      </c>
      <c r="C600" s="1185" t="s">
        <v>4704</v>
      </c>
      <c r="D600" s="1185" t="s">
        <v>484</v>
      </c>
      <c r="E600" s="1180"/>
      <c r="F600" s="1180"/>
      <c r="G600" s="1186">
        <v>11976640</v>
      </c>
      <c r="H600" s="1186">
        <v>-11976640</v>
      </c>
      <c r="I600" s="1187" t="s">
        <v>1054</v>
      </c>
      <c r="J600" s="1180"/>
    </row>
    <row r="601" spans="1:10" x14ac:dyDescent="0.2">
      <c r="B601" s="1181" t="s">
        <v>773</v>
      </c>
      <c r="C601" s="1181" t="s">
        <v>4704</v>
      </c>
      <c r="D601" s="1181" t="s">
        <v>308</v>
      </c>
      <c r="E601" s="1182"/>
      <c r="F601" s="1182"/>
      <c r="G601" s="1182">
        <v>11976640</v>
      </c>
      <c r="H601" s="1182">
        <v>-11976640</v>
      </c>
      <c r="I601" s="1183" t="s">
        <v>4705</v>
      </c>
      <c r="J601" s="1184"/>
    </row>
    <row r="602" spans="1:10" x14ac:dyDescent="0.2">
      <c r="B602" s="1185" t="s">
        <v>773</v>
      </c>
      <c r="C602" s="1185" t="s">
        <v>745</v>
      </c>
      <c r="D602" s="1185" t="s">
        <v>484</v>
      </c>
      <c r="E602" s="1180"/>
      <c r="F602" s="1180"/>
      <c r="G602" s="1186">
        <v>2142783.31</v>
      </c>
      <c r="H602" s="1186">
        <v>-2142783.31</v>
      </c>
      <c r="I602" s="1187" t="s">
        <v>1054</v>
      </c>
      <c r="J602" s="1180"/>
    </row>
    <row r="603" spans="1:10" x14ac:dyDescent="0.2">
      <c r="B603" s="1181" t="s">
        <v>773</v>
      </c>
      <c r="C603" s="1181" t="s">
        <v>745</v>
      </c>
      <c r="D603" s="1181" t="s">
        <v>308</v>
      </c>
      <c r="E603" s="1182"/>
      <c r="F603" s="1182"/>
      <c r="G603" s="1182">
        <v>2142783.31</v>
      </c>
      <c r="H603" s="1182">
        <v>-2142783.31</v>
      </c>
      <c r="I603" s="1183" t="s">
        <v>4706</v>
      </c>
      <c r="J603" s="1184"/>
    </row>
    <row r="604" spans="1:10" x14ac:dyDescent="0.2">
      <c r="B604" s="1185" t="s">
        <v>773</v>
      </c>
      <c r="C604" s="1185" t="s">
        <v>4707</v>
      </c>
      <c r="D604" s="1185" t="s">
        <v>484</v>
      </c>
      <c r="E604" s="1180"/>
      <c r="F604" s="1180"/>
      <c r="G604" s="1186">
        <v>3390592.3</v>
      </c>
      <c r="H604" s="1186">
        <v>-3390592.3</v>
      </c>
      <c r="I604" s="1187" t="s">
        <v>1054</v>
      </c>
      <c r="J604" s="1180"/>
    </row>
    <row r="605" spans="1:10" x14ac:dyDescent="0.2">
      <c r="B605" s="1181" t="s">
        <v>773</v>
      </c>
      <c r="C605" s="1181" t="s">
        <v>4707</v>
      </c>
      <c r="D605" s="1181" t="s">
        <v>308</v>
      </c>
      <c r="E605" s="1182"/>
      <c r="F605" s="1182"/>
      <c r="G605" s="1182">
        <v>3390592.3</v>
      </c>
      <c r="H605" s="1182">
        <v>-3390592.3</v>
      </c>
      <c r="I605" s="1183" t="s">
        <v>4711</v>
      </c>
      <c r="J605" s="1184"/>
    </row>
    <row r="606" spans="1:10" x14ac:dyDescent="0.2">
      <c r="B606" s="1185" t="s">
        <v>773</v>
      </c>
      <c r="C606" s="1185" t="s">
        <v>750</v>
      </c>
      <c r="D606" s="1185" t="s">
        <v>484</v>
      </c>
      <c r="E606" s="1180"/>
      <c r="F606" s="1180"/>
      <c r="G606" s="1186">
        <v>0.44</v>
      </c>
      <c r="H606" s="1186">
        <v>-0.44</v>
      </c>
      <c r="I606" s="1187" t="s">
        <v>1054</v>
      </c>
      <c r="J606" s="1180"/>
    </row>
    <row r="607" spans="1:10" x14ac:dyDescent="0.2">
      <c r="B607" s="1181" t="s">
        <v>773</v>
      </c>
      <c r="C607" s="1181" t="s">
        <v>750</v>
      </c>
      <c r="D607" s="1181" t="s">
        <v>308</v>
      </c>
      <c r="E607" s="1182"/>
      <c r="F607" s="1182"/>
      <c r="G607" s="1182">
        <v>0.44</v>
      </c>
      <c r="H607" s="1182">
        <v>-0.44</v>
      </c>
      <c r="I607" s="1183" t="s">
        <v>491</v>
      </c>
      <c r="J607" s="1184"/>
    </row>
    <row r="608" spans="1:10" x14ac:dyDescent="0.2">
      <c r="B608" s="1185" t="s">
        <v>773</v>
      </c>
      <c r="C608" s="1185" t="s">
        <v>752</v>
      </c>
      <c r="D608" s="1185" t="s">
        <v>484</v>
      </c>
      <c r="E608" s="1180"/>
      <c r="F608" s="1180"/>
      <c r="G608" s="1186">
        <v>2830497</v>
      </c>
      <c r="H608" s="1186">
        <v>-2830497</v>
      </c>
      <c r="I608" s="1187" t="s">
        <v>1054</v>
      </c>
      <c r="J608" s="1180"/>
    </row>
    <row r="609" spans="2:10" x14ac:dyDescent="0.2">
      <c r="B609" s="1181" t="s">
        <v>773</v>
      </c>
      <c r="C609" s="1181" t="s">
        <v>752</v>
      </c>
      <c r="D609" s="1181" t="s">
        <v>308</v>
      </c>
      <c r="E609" s="1182"/>
      <c r="F609" s="1182"/>
      <c r="G609" s="1182">
        <v>2830497</v>
      </c>
      <c r="H609" s="1182">
        <v>-2830497</v>
      </c>
      <c r="I609" s="1183" t="s">
        <v>1306</v>
      </c>
      <c r="J609" s="1184"/>
    </row>
    <row r="610" spans="2:10" x14ac:dyDescent="0.2">
      <c r="B610" s="1185" t="s">
        <v>773</v>
      </c>
      <c r="C610" s="1185" t="s">
        <v>4709</v>
      </c>
      <c r="D610" s="1185" t="s">
        <v>484</v>
      </c>
      <c r="E610" s="1180"/>
      <c r="F610" s="1180"/>
      <c r="G610" s="1186">
        <v>0.04</v>
      </c>
      <c r="H610" s="1186">
        <v>-0.04</v>
      </c>
      <c r="I610" s="1187" t="s">
        <v>1054</v>
      </c>
      <c r="J610" s="1180"/>
    </row>
    <row r="611" spans="2:10" x14ac:dyDescent="0.2">
      <c r="B611" s="1181" t="s">
        <v>773</v>
      </c>
      <c r="C611" s="1181" t="s">
        <v>4709</v>
      </c>
      <c r="D611" s="1181" t="s">
        <v>308</v>
      </c>
      <c r="E611" s="1182"/>
      <c r="F611" s="1182"/>
      <c r="G611" s="1182">
        <v>0.04</v>
      </c>
      <c r="H611" s="1182">
        <v>-0.04</v>
      </c>
      <c r="I611" s="1183" t="s">
        <v>544</v>
      </c>
      <c r="J611" s="1184"/>
    </row>
    <row r="612" spans="2:10" x14ac:dyDescent="0.2">
      <c r="B612" s="1185" t="s">
        <v>773</v>
      </c>
      <c r="C612" s="1185" t="s">
        <v>756</v>
      </c>
      <c r="D612" s="1185" t="s">
        <v>484</v>
      </c>
      <c r="E612" s="1180"/>
      <c r="F612" s="1180"/>
      <c r="G612" s="1186">
        <v>2653497</v>
      </c>
      <c r="H612" s="1186">
        <v>-2653497</v>
      </c>
      <c r="I612" s="1187" t="s">
        <v>1054</v>
      </c>
      <c r="J612" s="1180"/>
    </row>
    <row r="613" spans="2:10" x14ac:dyDescent="0.2">
      <c r="B613" s="1181" t="s">
        <v>773</v>
      </c>
      <c r="C613" s="1181" t="s">
        <v>756</v>
      </c>
      <c r="D613" s="1181" t="s">
        <v>308</v>
      </c>
      <c r="E613" s="1182"/>
      <c r="F613" s="1182"/>
      <c r="G613" s="1182">
        <v>2653497</v>
      </c>
      <c r="H613" s="1182">
        <v>-2653497</v>
      </c>
      <c r="I613" s="1183" t="s">
        <v>4710</v>
      </c>
      <c r="J613" s="1184"/>
    </row>
    <row r="614" spans="2:10" x14ac:dyDescent="0.2">
      <c r="B614" s="1181" t="s">
        <v>773</v>
      </c>
      <c r="C614" s="1181" t="s">
        <v>343</v>
      </c>
      <c r="D614" s="1181" t="s">
        <v>308</v>
      </c>
      <c r="E614" s="1182"/>
      <c r="F614" s="1182"/>
      <c r="G614" s="1182">
        <v>23550264.010000002</v>
      </c>
      <c r="H614" s="1182">
        <v>-23550264.010000002</v>
      </c>
      <c r="I614" s="1183"/>
      <c r="J614" s="1184"/>
    </row>
    <row r="615" spans="2:10" x14ac:dyDescent="0.2">
      <c r="B615" s="1185" t="s">
        <v>778</v>
      </c>
      <c r="C615" s="1185" t="s">
        <v>4704</v>
      </c>
      <c r="D615" s="1185" t="s">
        <v>484</v>
      </c>
      <c r="E615" s="1180"/>
      <c r="F615" s="1180"/>
      <c r="G615" s="1186">
        <v>200451.8</v>
      </c>
      <c r="H615" s="1186">
        <v>-200451.8</v>
      </c>
      <c r="I615" s="1187" t="s">
        <v>1054</v>
      </c>
      <c r="J615" s="1180"/>
    </row>
    <row r="616" spans="2:10" x14ac:dyDescent="0.2">
      <c r="B616" s="1181" t="s">
        <v>778</v>
      </c>
      <c r="C616" s="1181" t="s">
        <v>4704</v>
      </c>
      <c r="D616" s="1181" t="s">
        <v>308</v>
      </c>
      <c r="E616" s="1182"/>
      <c r="F616" s="1182"/>
      <c r="G616" s="1182">
        <v>200451.8</v>
      </c>
      <c r="H616" s="1182">
        <v>-200451.8</v>
      </c>
      <c r="I616" s="1183" t="s">
        <v>4705</v>
      </c>
      <c r="J616" s="1184"/>
    </row>
    <row r="617" spans="2:10" x14ac:dyDescent="0.2">
      <c r="B617" s="1185" t="s">
        <v>778</v>
      </c>
      <c r="C617" s="1185" t="s">
        <v>745</v>
      </c>
      <c r="D617" s="1185" t="s">
        <v>484</v>
      </c>
      <c r="E617" s="1180"/>
      <c r="F617" s="1180"/>
      <c r="G617" s="1186">
        <v>475885.69</v>
      </c>
      <c r="H617" s="1186">
        <v>-475885.69</v>
      </c>
      <c r="I617" s="1187" t="s">
        <v>1054</v>
      </c>
      <c r="J617" s="1180"/>
    </row>
    <row r="618" spans="2:10" x14ac:dyDescent="0.2">
      <c r="B618" s="1181" t="s">
        <v>778</v>
      </c>
      <c r="C618" s="1181" t="s">
        <v>745</v>
      </c>
      <c r="D618" s="1181" t="s">
        <v>308</v>
      </c>
      <c r="E618" s="1182"/>
      <c r="F618" s="1182"/>
      <c r="G618" s="1182">
        <v>475885.69</v>
      </c>
      <c r="H618" s="1182">
        <v>-475885.69</v>
      </c>
      <c r="I618" s="1183" t="s">
        <v>4706</v>
      </c>
      <c r="J618" s="1184"/>
    </row>
    <row r="619" spans="2:10" x14ac:dyDescent="0.2">
      <c r="B619" s="1185" t="s">
        <v>778</v>
      </c>
      <c r="C619" s="1185" t="s">
        <v>4707</v>
      </c>
      <c r="D619" s="1185" t="s">
        <v>484</v>
      </c>
      <c r="E619" s="1180"/>
      <c r="F619" s="1180"/>
      <c r="G619" s="1186">
        <v>17970.09</v>
      </c>
      <c r="H619" s="1186">
        <v>-17970.09</v>
      </c>
      <c r="I619" s="1187" t="s">
        <v>1054</v>
      </c>
      <c r="J619" s="1180"/>
    </row>
    <row r="620" spans="2:10" x14ac:dyDescent="0.2">
      <c r="B620" s="1181" t="s">
        <v>778</v>
      </c>
      <c r="C620" s="1181" t="s">
        <v>4707</v>
      </c>
      <c r="D620" s="1181" t="s">
        <v>308</v>
      </c>
      <c r="E620" s="1182"/>
      <c r="F620" s="1182"/>
      <c r="G620" s="1182">
        <v>17970.09</v>
      </c>
      <c r="H620" s="1182">
        <v>-17970.09</v>
      </c>
      <c r="I620" s="1183" t="s">
        <v>4711</v>
      </c>
      <c r="J620" s="1184"/>
    </row>
    <row r="621" spans="2:10" x14ac:dyDescent="0.2">
      <c r="B621" s="1185" t="s">
        <v>778</v>
      </c>
      <c r="C621" s="1185" t="s">
        <v>750</v>
      </c>
      <c r="D621" s="1185" t="s">
        <v>484</v>
      </c>
      <c r="E621" s="1180"/>
      <c r="F621" s="1180"/>
      <c r="G621" s="1186">
        <v>24560.75</v>
      </c>
      <c r="H621" s="1186">
        <v>-24560.75</v>
      </c>
      <c r="I621" s="1187" t="s">
        <v>1054</v>
      </c>
      <c r="J621" s="1180"/>
    </row>
    <row r="622" spans="2:10" x14ac:dyDescent="0.2">
      <c r="B622" s="1181" t="s">
        <v>778</v>
      </c>
      <c r="C622" s="1181" t="s">
        <v>750</v>
      </c>
      <c r="D622" s="1181" t="s">
        <v>308</v>
      </c>
      <c r="E622" s="1182"/>
      <c r="F622" s="1182"/>
      <c r="G622" s="1182">
        <v>24560.75</v>
      </c>
      <c r="H622" s="1182">
        <v>-24560.75</v>
      </c>
      <c r="I622" s="1183" t="s">
        <v>491</v>
      </c>
      <c r="J622" s="1184"/>
    </row>
    <row r="623" spans="2:10" x14ac:dyDescent="0.2">
      <c r="B623" s="1185" t="s">
        <v>778</v>
      </c>
      <c r="C623" s="1185" t="s">
        <v>4712</v>
      </c>
      <c r="D623" s="1185" t="s">
        <v>484</v>
      </c>
      <c r="E623" s="1180"/>
      <c r="F623" s="1180"/>
      <c r="G623" s="1186">
        <v>1511940</v>
      </c>
      <c r="H623" s="1186">
        <v>-1511940</v>
      </c>
      <c r="I623" s="1187" t="s">
        <v>1054</v>
      </c>
      <c r="J623" s="1180"/>
    </row>
    <row r="624" spans="2:10" x14ac:dyDescent="0.2">
      <c r="B624" s="1181" t="s">
        <v>778</v>
      </c>
      <c r="C624" s="1181" t="s">
        <v>4712</v>
      </c>
      <c r="D624" s="1181" t="s">
        <v>308</v>
      </c>
      <c r="E624" s="1182"/>
      <c r="F624" s="1182"/>
      <c r="G624" s="1182">
        <v>1511940</v>
      </c>
      <c r="H624" s="1182">
        <v>-1511940</v>
      </c>
      <c r="I624" s="1183" t="s">
        <v>4713</v>
      </c>
      <c r="J624" s="1184"/>
    </row>
    <row r="625" spans="1:10" x14ac:dyDescent="0.2">
      <c r="B625" s="1185" t="s">
        <v>778</v>
      </c>
      <c r="C625" s="1185" t="s">
        <v>4709</v>
      </c>
      <c r="D625" s="1185" t="s">
        <v>484</v>
      </c>
      <c r="E625" s="1180"/>
      <c r="F625" s="1180"/>
      <c r="G625" s="1186">
        <v>77064.600000000006</v>
      </c>
      <c r="H625" s="1186">
        <v>-77064.600000000006</v>
      </c>
      <c r="I625" s="1187" t="s">
        <v>1054</v>
      </c>
      <c r="J625" s="1180"/>
    </row>
    <row r="626" spans="1:10" x14ac:dyDescent="0.2">
      <c r="B626" s="1181" t="s">
        <v>778</v>
      </c>
      <c r="C626" s="1181" t="s">
        <v>4709</v>
      </c>
      <c r="D626" s="1181" t="s">
        <v>308</v>
      </c>
      <c r="E626" s="1182"/>
      <c r="F626" s="1182"/>
      <c r="G626" s="1182">
        <v>77064.600000000006</v>
      </c>
      <c r="H626" s="1182">
        <v>-77064.600000000006</v>
      </c>
      <c r="I626" s="1183" t="s">
        <v>544</v>
      </c>
      <c r="J626" s="1184"/>
    </row>
    <row r="627" spans="1:10" x14ac:dyDescent="0.2">
      <c r="B627" s="1181" t="s">
        <v>778</v>
      </c>
      <c r="C627" s="1181" t="s">
        <v>343</v>
      </c>
      <c r="D627" s="1181" t="s">
        <v>308</v>
      </c>
      <c r="E627" s="1182"/>
      <c r="F627" s="1182"/>
      <c r="G627" s="1182">
        <v>2307872.9300000002</v>
      </c>
      <c r="H627" s="1182">
        <v>-2307872.9300000002</v>
      </c>
      <c r="I627" s="1183"/>
      <c r="J627" s="1184"/>
    </row>
    <row r="628" spans="1:10" x14ac:dyDescent="0.2">
      <c r="B628" s="1181" t="s">
        <v>560</v>
      </c>
      <c r="C628" s="1181" t="s">
        <v>343</v>
      </c>
      <c r="D628" s="1181" t="s">
        <v>308</v>
      </c>
      <c r="E628" s="1182"/>
      <c r="F628" s="1182">
        <v>8156700.1500000004</v>
      </c>
      <c r="G628" s="1182">
        <v>100364361.47</v>
      </c>
      <c r="H628" s="1182">
        <v>-92207661.319999993</v>
      </c>
      <c r="I628" s="1183" t="s">
        <v>561</v>
      </c>
      <c r="J628" s="1184"/>
    </row>
    <row r="629" spans="1:10" x14ac:dyDescent="0.2">
      <c r="B629" s="1181" t="s">
        <v>343</v>
      </c>
      <c r="C629" s="1181" t="s">
        <v>343</v>
      </c>
      <c r="D629" s="1181" t="s">
        <v>308</v>
      </c>
      <c r="E629" s="1182"/>
      <c r="F629" s="1182">
        <v>1157847039.05</v>
      </c>
      <c r="G629" s="1182">
        <v>1157847039.05</v>
      </c>
      <c r="H629" s="1182"/>
      <c r="I629" s="1183" t="s">
        <v>1107</v>
      </c>
      <c r="J629" s="1184"/>
    </row>
    <row r="630" spans="1:10" x14ac:dyDescent="0.2">
      <c r="B630" s="1181" t="s">
        <v>1108</v>
      </c>
      <c r="C630" s="1181" t="s">
        <v>343</v>
      </c>
      <c r="D630" s="1181" t="s">
        <v>308</v>
      </c>
      <c r="E630" s="1182"/>
      <c r="F630" s="1182"/>
      <c r="G630" s="1182"/>
      <c r="H630" s="1182"/>
      <c r="I630" s="1183"/>
      <c r="J630" s="1184"/>
    </row>
    <row r="631" spans="1:10" x14ac:dyDescent="0.2">
      <c r="B631" s="1181" t="s">
        <v>1007</v>
      </c>
      <c r="C631" s="1181" t="s">
        <v>343</v>
      </c>
      <c r="D631" s="1181" t="s">
        <v>308</v>
      </c>
      <c r="E631" s="1182">
        <v>159624524.75</v>
      </c>
      <c r="F631" s="1182">
        <v>296625619.25999999</v>
      </c>
      <c r="G631" s="1182">
        <v>302817043.68000001</v>
      </c>
      <c r="H631" s="1182">
        <v>153433100.33000001</v>
      </c>
      <c r="I631" s="1183" t="s">
        <v>7860</v>
      </c>
      <c r="J631" s="1184"/>
    </row>
    <row r="632" spans="1:10" x14ac:dyDescent="0.2">
      <c r="B632" s="1181" t="s">
        <v>1012</v>
      </c>
      <c r="C632" s="1181" t="s">
        <v>343</v>
      </c>
      <c r="D632" s="1181" t="s">
        <v>308</v>
      </c>
      <c r="E632" s="1182">
        <v>15784035.9</v>
      </c>
      <c r="F632" s="1182">
        <v>586825474.5</v>
      </c>
      <c r="G632" s="1182">
        <v>578673162.54999995</v>
      </c>
      <c r="H632" s="1182">
        <v>23936347.850000001</v>
      </c>
      <c r="I632" s="1183" t="s">
        <v>7865</v>
      </c>
      <c r="J632" s="1184"/>
    </row>
    <row r="633" spans="1:10" x14ac:dyDescent="0.2">
      <c r="B633" s="1181" t="s">
        <v>1075</v>
      </c>
      <c r="C633" s="1181" t="s">
        <v>343</v>
      </c>
      <c r="D633" s="1181" t="s">
        <v>308</v>
      </c>
      <c r="E633" s="1182">
        <v>688317.29</v>
      </c>
      <c r="F633" s="1182">
        <v>136644276.19</v>
      </c>
      <c r="G633" s="1182">
        <v>135113397.19</v>
      </c>
      <c r="H633" s="1182">
        <v>2219196.29</v>
      </c>
      <c r="I633" s="1183" t="s">
        <v>1076</v>
      </c>
      <c r="J633" s="1184"/>
    </row>
    <row r="634" spans="1:10" x14ac:dyDescent="0.2">
      <c r="B634" s="1181" t="s">
        <v>1088</v>
      </c>
      <c r="C634" s="1181" t="s">
        <v>343</v>
      </c>
      <c r="D634" s="1181" t="s">
        <v>308</v>
      </c>
      <c r="E634" s="1182">
        <v>-176096877.94</v>
      </c>
      <c r="F634" s="1182">
        <v>37670720.340000004</v>
      </c>
      <c r="G634" s="1182">
        <v>33997154.359999999</v>
      </c>
      <c r="H634" s="1182">
        <v>-172423311.96000001</v>
      </c>
      <c r="I634" s="1183" t="s">
        <v>7876</v>
      </c>
      <c r="J634" s="1184"/>
    </row>
    <row r="635" spans="1:10" x14ac:dyDescent="0.2">
      <c r="B635" s="1181" t="s">
        <v>508</v>
      </c>
      <c r="C635" s="1181" t="s">
        <v>343</v>
      </c>
      <c r="D635" s="1181" t="s">
        <v>308</v>
      </c>
      <c r="E635" s="1182"/>
      <c r="F635" s="1182">
        <v>91924248.609999999</v>
      </c>
      <c r="G635" s="1182">
        <v>6881919.7999999998</v>
      </c>
      <c r="H635" s="1182">
        <v>85042328.810000002</v>
      </c>
      <c r="I635" s="1183" t="s">
        <v>509</v>
      </c>
      <c r="J635" s="1184"/>
    </row>
    <row r="636" spans="1:10" x14ac:dyDescent="0.2">
      <c r="B636" s="1181" t="s">
        <v>560</v>
      </c>
      <c r="C636" s="1181" t="s">
        <v>343</v>
      </c>
      <c r="D636" s="1181" t="s">
        <v>308</v>
      </c>
      <c r="E636" s="1182"/>
      <c r="F636" s="1182">
        <v>8156700.1500000004</v>
      </c>
      <c r="G636" s="1182">
        <v>100364361.47</v>
      </c>
      <c r="H636" s="1182">
        <v>-92207661.319999993</v>
      </c>
      <c r="I636" s="1183" t="s">
        <v>561</v>
      </c>
      <c r="J636" s="1184"/>
    </row>
    <row r="637" spans="1:10" x14ac:dyDescent="0.2">
      <c r="B637" s="1181" t="s">
        <v>1109</v>
      </c>
      <c r="C637" s="1181" t="s">
        <v>343</v>
      </c>
      <c r="D637" s="1181" t="s">
        <v>308</v>
      </c>
      <c r="E637" s="1182"/>
      <c r="F637" s="1182"/>
      <c r="G637" s="1182"/>
      <c r="H637" s="1182"/>
      <c r="I637" s="1183" t="s">
        <v>1110</v>
      </c>
      <c r="J637" s="1184"/>
    </row>
    <row r="638" spans="1:10" x14ac:dyDescent="0.2">
      <c r="B638" s="1181" t="s">
        <v>343</v>
      </c>
      <c r="C638" s="1181" t="s">
        <v>343</v>
      </c>
      <c r="D638" s="1181" t="s">
        <v>308</v>
      </c>
      <c r="E638" s="1182"/>
      <c r="F638" s="1182">
        <v>1157847039.05</v>
      </c>
      <c r="G638" s="1182">
        <v>1157847039.05</v>
      </c>
      <c r="H638" s="1182"/>
      <c r="I638" s="1183" t="s">
        <v>1107</v>
      </c>
      <c r="J638" s="1184"/>
    </row>
    <row r="640" spans="1:10" ht="15" x14ac:dyDescent="0.25">
      <c r="A640" s="95">
        <v>82</v>
      </c>
      <c r="B640" s="1188"/>
      <c r="C640" s="1188"/>
      <c r="D640" s="1188"/>
      <c r="E640" s="1189"/>
      <c r="F640" s="1189"/>
      <c r="G640" s="1189"/>
      <c r="H640" s="1189">
        <v>7165332.5099999905</v>
      </c>
      <c r="I640" s="1190" t="s">
        <v>1310</v>
      </c>
      <c r="J640" s="1191"/>
    </row>
  </sheetData>
  <pageMargins left="0.7" right="0.7" top="0.78740157499999996" bottom="0.78740157499999996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07"/>
  <sheetViews>
    <sheetView topLeftCell="A148" workbookViewId="0">
      <selection activeCell="I196" sqref="I196:J204"/>
    </sheetView>
  </sheetViews>
  <sheetFormatPr defaultRowHeight="12.75" x14ac:dyDescent="0.2"/>
  <cols>
    <col min="4" max="7" width="12.7109375" bestFit="1" customWidth="1"/>
    <col min="8" max="8" width="50" bestFit="1" customWidth="1"/>
    <col min="9" max="9" width="25.5703125" customWidth="1"/>
    <col min="10" max="10" width="14.1406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5387</v>
      </c>
      <c r="C3" s="388" t="s">
        <v>5991</v>
      </c>
      <c r="F3" s="389">
        <v>64717.01</v>
      </c>
      <c r="G3" s="389" t="s">
        <v>5992</v>
      </c>
      <c r="H3" s="390" t="s">
        <v>5993</v>
      </c>
      <c r="I3" s="527" t="s">
        <v>410</v>
      </c>
      <c r="J3" s="528">
        <v>0</v>
      </c>
    </row>
    <row r="4" spans="1:12" x14ac:dyDescent="0.2">
      <c r="A4" s="388" t="s">
        <v>1129</v>
      </c>
      <c r="B4" s="388" t="s">
        <v>5387</v>
      </c>
      <c r="C4" s="388" t="s">
        <v>5994</v>
      </c>
      <c r="F4" s="389">
        <v>37282.99</v>
      </c>
      <c r="G4" s="389" t="s">
        <v>5995</v>
      </c>
      <c r="H4" s="390" t="s">
        <v>5996</v>
      </c>
      <c r="I4" s="689" t="s">
        <v>1260</v>
      </c>
      <c r="J4" s="583">
        <v>0</v>
      </c>
    </row>
    <row r="5" spans="1:12" x14ac:dyDescent="0.2">
      <c r="A5" s="388" t="s">
        <v>1129</v>
      </c>
      <c r="B5" s="388" t="s">
        <v>5387</v>
      </c>
      <c r="C5" s="388" t="s">
        <v>5997</v>
      </c>
      <c r="F5" s="389">
        <v>23250</v>
      </c>
      <c r="G5" s="389" t="s">
        <v>5998</v>
      </c>
      <c r="H5" s="390" t="s">
        <v>5999</v>
      </c>
      <c r="I5" s="689" t="s">
        <v>1259</v>
      </c>
      <c r="J5" s="583">
        <f>F7</f>
        <v>167750</v>
      </c>
    </row>
    <row r="6" spans="1:12" x14ac:dyDescent="0.2">
      <c r="A6" s="388" t="s">
        <v>1129</v>
      </c>
      <c r="B6" s="388" t="s">
        <v>5387</v>
      </c>
      <c r="C6" s="388" t="s">
        <v>6000</v>
      </c>
      <c r="F6" s="389">
        <v>42500</v>
      </c>
      <c r="G6" s="389" t="s">
        <v>6001</v>
      </c>
      <c r="H6" s="390" t="s">
        <v>6002</v>
      </c>
      <c r="I6" t="s">
        <v>5390</v>
      </c>
      <c r="J6" t="s">
        <v>1135</v>
      </c>
    </row>
    <row r="7" spans="1:12" x14ac:dyDescent="0.2">
      <c r="A7" s="88" t="s">
        <v>306</v>
      </c>
      <c r="B7" s="88" t="s">
        <v>314</v>
      </c>
      <c r="C7" s="88" t="s">
        <v>308</v>
      </c>
      <c r="D7" s="89">
        <v>5402650</v>
      </c>
      <c r="E7" s="89"/>
      <c r="F7" s="89">
        <v>167750</v>
      </c>
      <c r="G7" s="89">
        <v>5234900</v>
      </c>
      <c r="H7" s="90" t="s">
        <v>660</v>
      </c>
      <c r="I7" s="91"/>
      <c r="J7" s="91"/>
      <c r="K7" s="91"/>
      <c r="L7" s="91"/>
    </row>
    <row r="9" spans="1:12" x14ac:dyDescent="0.2">
      <c r="A9" s="388" t="s">
        <v>1129</v>
      </c>
      <c r="B9" s="388" t="s">
        <v>5387</v>
      </c>
      <c r="C9" s="388" t="s">
        <v>6003</v>
      </c>
      <c r="E9" s="389">
        <v>15833.33</v>
      </c>
      <c r="G9" s="389" t="s">
        <v>6004</v>
      </c>
      <c r="H9" s="390" t="s">
        <v>6005</v>
      </c>
      <c r="I9" s="683" t="s">
        <v>1254</v>
      </c>
      <c r="J9" s="684">
        <f>E25</f>
        <v>190000</v>
      </c>
    </row>
    <row r="10" spans="1:12" x14ac:dyDescent="0.2">
      <c r="A10" s="388" t="s">
        <v>1129</v>
      </c>
      <c r="B10" s="388" t="s">
        <v>5387</v>
      </c>
      <c r="C10" s="388" t="s">
        <v>6006</v>
      </c>
      <c r="E10" s="389">
        <v>14777.78</v>
      </c>
      <c r="G10" s="389" t="s">
        <v>6007</v>
      </c>
      <c r="H10" s="390" t="s">
        <v>6008</v>
      </c>
      <c r="I10" s="685" t="s">
        <v>1467</v>
      </c>
      <c r="J10" s="686">
        <f>F13</f>
        <v>190000</v>
      </c>
    </row>
    <row r="11" spans="1:12" x14ac:dyDescent="0.2">
      <c r="A11" s="388" t="s">
        <v>1129</v>
      </c>
      <c r="B11" s="388" t="s">
        <v>5387</v>
      </c>
      <c r="C11" s="388" t="s">
        <v>6009</v>
      </c>
      <c r="E11" s="389">
        <v>16605.900000000001</v>
      </c>
      <c r="G11" s="389" t="s">
        <v>5992</v>
      </c>
      <c r="H11" s="390" t="s">
        <v>6010</v>
      </c>
      <c r="I11" s="687" t="s">
        <v>410</v>
      </c>
      <c r="J11" s="688">
        <v>0</v>
      </c>
    </row>
    <row r="12" spans="1:12" x14ac:dyDescent="0.2">
      <c r="A12" s="388" t="s">
        <v>1129</v>
      </c>
      <c r="B12" s="388" t="s">
        <v>5387</v>
      </c>
      <c r="C12" s="388" t="s">
        <v>6011</v>
      </c>
      <c r="E12" s="389">
        <v>6088.55</v>
      </c>
      <c r="G12" s="389" t="s">
        <v>6012</v>
      </c>
      <c r="H12" s="390" t="s">
        <v>6013</v>
      </c>
      <c r="I12" s="91"/>
      <c r="J12" s="91"/>
    </row>
    <row r="13" spans="1:12" x14ac:dyDescent="0.2">
      <c r="A13" s="388" t="s">
        <v>1129</v>
      </c>
      <c r="B13" s="388" t="s">
        <v>5387</v>
      </c>
      <c r="C13" s="388" t="s">
        <v>6011</v>
      </c>
      <c r="F13" s="389">
        <v>190000</v>
      </c>
      <c r="G13" s="389" t="s">
        <v>6012</v>
      </c>
      <c r="H13" s="390" t="s">
        <v>6014</v>
      </c>
      <c r="I13" t="s">
        <v>5390</v>
      </c>
      <c r="J13" t="s">
        <v>1135</v>
      </c>
    </row>
    <row r="14" spans="1:12" x14ac:dyDescent="0.2">
      <c r="A14" s="388" t="s">
        <v>1129</v>
      </c>
      <c r="B14" s="388" t="s">
        <v>5387</v>
      </c>
      <c r="C14" s="388" t="s">
        <v>6015</v>
      </c>
      <c r="E14" s="389">
        <v>10027.780000000001</v>
      </c>
      <c r="G14" s="389" t="s">
        <v>6012</v>
      </c>
      <c r="H14" s="390" t="s">
        <v>6016</v>
      </c>
      <c r="I14" t="s">
        <v>5390</v>
      </c>
      <c r="J14" t="s">
        <v>1135</v>
      </c>
    </row>
    <row r="15" spans="1:12" x14ac:dyDescent="0.2">
      <c r="A15" s="388" t="s">
        <v>1129</v>
      </c>
      <c r="B15" s="388" t="s">
        <v>5387</v>
      </c>
      <c r="C15" s="388" t="s">
        <v>6017</v>
      </c>
      <c r="E15" s="389">
        <v>15833.33</v>
      </c>
      <c r="G15" s="389" t="s">
        <v>6018</v>
      </c>
      <c r="H15" s="390" t="s">
        <v>6019</v>
      </c>
      <c r="I15" t="s">
        <v>5390</v>
      </c>
      <c r="J15" t="s">
        <v>1135</v>
      </c>
    </row>
    <row r="16" spans="1:12" ht="13.5" thickBot="1" x14ac:dyDescent="0.25">
      <c r="A16" s="388" t="s">
        <v>1129</v>
      </c>
      <c r="B16" s="388" t="s">
        <v>5387</v>
      </c>
      <c r="C16" s="388" t="s">
        <v>6020</v>
      </c>
      <c r="E16" s="389">
        <v>15833.33</v>
      </c>
      <c r="G16" s="389" t="s">
        <v>5995</v>
      </c>
      <c r="H16" s="390" t="s">
        <v>6021</v>
      </c>
      <c r="I16" t="s">
        <v>5390</v>
      </c>
      <c r="J16" t="s">
        <v>1135</v>
      </c>
    </row>
    <row r="17" spans="1:12" x14ac:dyDescent="0.2">
      <c r="A17" s="388" t="s">
        <v>1129</v>
      </c>
      <c r="B17" s="388" t="s">
        <v>5387</v>
      </c>
      <c r="C17" s="388" t="s">
        <v>6022</v>
      </c>
      <c r="E17" s="389">
        <v>15833.33</v>
      </c>
      <c r="G17" s="389" t="s">
        <v>6023</v>
      </c>
      <c r="H17" s="390" t="s">
        <v>6024</v>
      </c>
      <c r="I17" s="682" t="s">
        <v>1466</v>
      </c>
      <c r="J17" s="472" t="s">
        <v>1135</v>
      </c>
    </row>
    <row r="18" spans="1:12" x14ac:dyDescent="0.2">
      <c r="A18" s="388" t="s">
        <v>1129</v>
      </c>
      <c r="B18" s="388" t="s">
        <v>5387</v>
      </c>
      <c r="C18" s="388" t="s">
        <v>6025</v>
      </c>
      <c r="E18" s="389">
        <v>15833.33</v>
      </c>
      <c r="G18" s="389" t="s">
        <v>6026</v>
      </c>
      <c r="H18" s="390" t="s">
        <v>6027</v>
      </c>
      <c r="I18" s="683" t="s">
        <v>1254</v>
      </c>
      <c r="J18" s="684">
        <f>J9</f>
        <v>190000</v>
      </c>
    </row>
    <row r="19" spans="1:12" x14ac:dyDescent="0.2">
      <c r="A19" s="388" t="s">
        <v>1129</v>
      </c>
      <c r="B19" s="388" t="s">
        <v>5387</v>
      </c>
      <c r="C19" s="388" t="s">
        <v>6028</v>
      </c>
      <c r="E19" s="389">
        <v>15833.33</v>
      </c>
      <c r="G19" s="389" t="s">
        <v>5998</v>
      </c>
      <c r="H19" s="390" t="s">
        <v>6029</v>
      </c>
      <c r="I19" s="685" t="s">
        <v>1467</v>
      </c>
      <c r="J19" s="686">
        <f>J10</f>
        <v>190000</v>
      </c>
    </row>
    <row r="20" spans="1:12" x14ac:dyDescent="0.2">
      <c r="A20" s="388" t="s">
        <v>1129</v>
      </c>
      <c r="B20" s="388" t="s">
        <v>5387</v>
      </c>
      <c r="C20" s="388" t="s">
        <v>6028</v>
      </c>
      <c r="E20" s="389">
        <v>0.01</v>
      </c>
      <c r="G20" s="389" t="s">
        <v>5998</v>
      </c>
      <c r="H20" s="390" t="s">
        <v>6030</v>
      </c>
      <c r="I20" s="687" t="s">
        <v>410</v>
      </c>
      <c r="J20" s="688">
        <v>0</v>
      </c>
    </row>
    <row r="21" spans="1:12" x14ac:dyDescent="0.2">
      <c r="A21" s="388" t="s">
        <v>1129</v>
      </c>
      <c r="B21" s="388" t="s">
        <v>5387</v>
      </c>
      <c r="C21" s="388" t="s">
        <v>6031</v>
      </c>
      <c r="E21" s="389">
        <v>15833.33</v>
      </c>
      <c r="G21" s="389" t="s">
        <v>6032</v>
      </c>
      <c r="H21" s="390" t="s">
        <v>6033</v>
      </c>
      <c r="I21" s="689" t="s">
        <v>1260</v>
      </c>
      <c r="J21" s="583">
        <v>0</v>
      </c>
    </row>
    <row r="22" spans="1:12" x14ac:dyDescent="0.2">
      <c r="A22" s="388" t="s">
        <v>1129</v>
      </c>
      <c r="B22" s="388" t="s">
        <v>5387</v>
      </c>
      <c r="C22" s="388" t="s">
        <v>6034</v>
      </c>
      <c r="E22" s="389">
        <v>15833.33</v>
      </c>
      <c r="G22" s="389" t="s">
        <v>6035</v>
      </c>
      <c r="H22" s="390" t="s">
        <v>6036</v>
      </c>
      <c r="I22" s="689" t="s">
        <v>1259</v>
      </c>
      <c r="J22" s="583">
        <f>J5</f>
        <v>167750</v>
      </c>
    </row>
    <row r="23" spans="1:12" x14ac:dyDescent="0.2">
      <c r="A23" s="388" t="s">
        <v>1129</v>
      </c>
      <c r="B23" s="388" t="s">
        <v>5387</v>
      </c>
      <c r="C23" s="388" t="s">
        <v>6037</v>
      </c>
      <c r="E23" s="389">
        <v>15833.33</v>
      </c>
      <c r="G23" s="389" t="s">
        <v>6001</v>
      </c>
      <c r="H23" s="390" t="s">
        <v>6038</v>
      </c>
      <c r="I23" s="690" t="s">
        <v>1261</v>
      </c>
      <c r="J23" s="585">
        <v>0</v>
      </c>
    </row>
    <row r="24" spans="1:12" x14ac:dyDescent="0.2">
      <c r="A24" s="388" t="s">
        <v>1129</v>
      </c>
      <c r="B24" s="388" t="s">
        <v>5387</v>
      </c>
      <c r="C24" s="388" t="s">
        <v>6037</v>
      </c>
      <c r="E24" s="389">
        <v>0.01</v>
      </c>
      <c r="G24" s="389" t="s">
        <v>6001</v>
      </c>
      <c r="H24" s="390" t="s">
        <v>6039</v>
      </c>
      <c r="I24" s="846" t="s">
        <v>6108</v>
      </c>
      <c r="J24" s="94">
        <f>J18+J21</f>
        <v>190000</v>
      </c>
    </row>
    <row r="25" spans="1:12" x14ac:dyDescent="0.2">
      <c r="A25" s="88" t="s">
        <v>306</v>
      </c>
      <c r="B25" s="88" t="s">
        <v>325</v>
      </c>
      <c r="C25" s="88" t="s">
        <v>308</v>
      </c>
      <c r="D25" s="89">
        <v>136694.44</v>
      </c>
      <c r="E25" s="89">
        <v>190000</v>
      </c>
      <c r="F25" s="89">
        <v>190000</v>
      </c>
      <c r="G25" s="89">
        <v>136694.44</v>
      </c>
      <c r="H25" s="90" t="s">
        <v>667</v>
      </c>
      <c r="I25" s="847" t="s">
        <v>6109</v>
      </c>
      <c r="J25" s="136">
        <f>J19+J22</f>
        <v>357750</v>
      </c>
      <c r="K25" s="91"/>
      <c r="L25" s="91"/>
    </row>
    <row r="26" spans="1:12" x14ac:dyDescent="0.2">
      <c r="A26" s="88"/>
      <c r="B26" s="88"/>
      <c r="C26" s="88"/>
      <c r="D26" s="89"/>
      <c r="E26" s="89"/>
      <c r="F26" s="89"/>
      <c r="G26" s="89"/>
      <c r="H26" s="90"/>
      <c r="I26" s="91"/>
      <c r="J26" s="91"/>
      <c r="K26" s="91"/>
      <c r="L26" s="91"/>
    </row>
    <row r="27" spans="1:12" x14ac:dyDescent="0.2">
      <c r="A27" s="766"/>
      <c r="B27" s="766"/>
      <c r="C27" s="766"/>
      <c r="D27" s="574"/>
      <c r="E27" s="574"/>
      <c r="F27" s="574"/>
      <c r="G27" s="574"/>
      <c r="H27" s="767"/>
      <c r="I27" s="768"/>
      <c r="J27" s="768"/>
      <c r="K27" s="91"/>
      <c r="L27" s="91"/>
    </row>
    <row r="29" spans="1:12" x14ac:dyDescent="0.2">
      <c r="A29" s="388" t="s">
        <v>1129</v>
      </c>
      <c r="B29" s="388" t="s">
        <v>5387</v>
      </c>
      <c r="C29" s="388" t="s">
        <v>6040</v>
      </c>
      <c r="F29" s="389">
        <v>24000000</v>
      </c>
      <c r="G29" s="389" t="s">
        <v>5998</v>
      </c>
      <c r="H29" s="390" t="s">
        <v>6041</v>
      </c>
      <c r="I29" t="s">
        <v>5390</v>
      </c>
      <c r="J29" t="s">
        <v>1135</v>
      </c>
    </row>
    <row r="30" spans="1:12" ht="13.5" thickBot="1" x14ac:dyDescent="0.25">
      <c r="A30" s="88" t="s">
        <v>306</v>
      </c>
      <c r="B30" s="88" t="s">
        <v>1268</v>
      </c>
      <c r="C30" s="88" t="s">
        <v>308</v>
      </c>
      <c r="D30" s="89">
        <v>24000000</v>
      </c>
      <c r="E30" s="89"/>
      <c r="F30" s="89">
        <v>24000000</v>
      </c>
      <c r="G30" s="89"/>
      <c r="H30" s="90" t="s">
        <v>1269</v>
      </c>
      <c r="I30" s="772" t="s">
        <v>4831</v>
      </c>
      <c r="J30" s="773">
        <f>F30</f>
        <v>24000000</v>
      </c>
      <c r="K30" s="91"/>
      <c r="L30" s="91"/>
    </row>
    <row r="32" spans="1:12" x14ac:dyDescent="0.2">
      <c r="A32" s="88" t="s">
        <v>306</v>
      </c>
      <c r="B32" s="88" t="s">
        <v>5354</v>
      </c>
      <c r="C32" s="88" t="s">
        <v>308</v>
      </c>
      <c r="D32" s="89">
        <v>5300000</v>
      </c>
      <c r="E32" s="89"/>
      <c r="F32" s="89"/>
      <c r="G32" s="89">
        <v>5300000</v>
      </c>
      <c r="H32" s="90" t="s">
        <v>5355</v>
      </c>
      <c r="I32" s="91"/>
      <c r="J32" s="91"/>
      <c r="K32" s="91"/>
      <c r="L32" s="91"/>
    </row>
    <row r="34" spans="1:12" ht="13.5" thickBot="1" x14ac:dyDescent="0.25">
      <c r="A34" s="388" t="s">
        <v>1129</v>
      </c>
      <c r="B34" s="388" t="s">
        <v>5387</v>
      </c>
      <c r="C34" s="388" t="s">
        <v>6042</v>
      </c>
      <c r="E34" s="389">
        <v>8500000</v>
      </c>
      <c r="G34" s="389" t="s">
        <v>5998</v>
      </c>
      <c r="H34" s="390" t="s">
        <v>6043</v>
      </c>
      <c r="I34" s="694" t="s">
        <v>1458</v>
      </c>
      <c r="J34" s="693">
        <f>E36</f>
        <v>28900000</v>
      </c>
    </row>
    <row r="35" spans="1:12" x14ac:dyDescent="0.2">
      <c r="A35" s="388" t="s">
        <v>1129</v>
      </c>
      <c r="B35" s="388" t="s">
        <v>5387</v>
      </c>
      <c r="C35" s="388" t="s">
        <v>6042</v>
      </c>
      <c r="E35" s="389">
        <v>20400000</v>
      </c>
      <c r="G35" s="389" t="s">
        <v>5998</v>
      </c>
      <c r="H35" s="390" t="s">
        <v>6044</v>
      </c>
      <c r="I35" t="s">
        <v>5390</v>
      </c>
      <c r="J35" t="s">
        <v>1135</v>
      </c>
    </row>
    <row r="36" spans="1:12" x14ac:dyDescent="0.2">
      <c r="A36" s="88" t="s">
        <v>306</v>
      </c>
      <c r="B36" s="88" t="s">
        <v>5969</v>
      </c>
      <c r="C36" s="88" t="s">
        <v>308</v>
      </c>
      <c r="D36" s="89"/>
      <c r="E36" s="89">
        <v>28900000</v>
      </c>
      <c r="F36" s="89"/>
      <c r="G36" s="89">
        <v>28900000</v>
      </c>
      <c r="H36" s="90" t="s">
        <v>5970</v>
      </c>
      <c r="I36" s="91"/>
      <c r="J36" s="91"/>
      <c r="K36" s="91"/>
      <c r="L36" s="91"/>
    </row>
    <row r="38" spans="1:12" x14ac:dyDescent="0.2">
      <c r="A38" s="388" t="s">
        <v>1129</v>
      </c>
      <c r="B38" s="388" t="s">
        <v>5387</v>
      </c>
      <c r="C38" s="388" t="s">
        <v>6045</v>
      </c>
      <c r="F38" s="389">
        <v>603.13</v>
      </c>
      <c r="G38" s="389" t="s">
        <v>6004</v>
      </c>
      <c r="H38" s="390" t="s">
        <v>6046</v>
      </c>
      <c r="I38" t="s">
        <v>5390</v>
      </c>
      <c r="J38" t="s">
        <v>1135</v>
      </c>
    </row>
    <row r="39" spans="1:12" x14ac:dyDescent="0.2">
      <c r="A39" s="388" t="s">
        <v>1129</v>
      </c>
      <c r="B39" s="388" t="s">
        <v>5387</v>
      </c>
      <c r="C39" s="388" t="s">
        <v>6045</v>
      </c>
      <c r="F39" s="389">
        <v>1215.9100000000001</v>
      </c>
      <c r="G39" s="389" t="s">
        <v>6004</v>
      </c>
      <c r="H39" s="390" t="s">
        <v>6046</v>
      </c>
    </row>
    <row r="40" spans="1:12" x14ac:dyDescent="0.2">
      <c r="A40" s="388" t="s">
        <v>1129</v>
      </c>
      <c r="B40" s="388" t="s">
        <v>5387</v>
      </c>
      <c r="C40" s="388" t="s">
        <v>6045</v>
      </c>
      <c r="F40" s="389">
        <v>1658.64</v>
      </c>
      <c r="G40" s="389" t="s">
        <v>6004</v>
      </c>
      <c r="H40" s="390" t="s">
        <v>6046</v>
      </c>
    </row>
    <row r="41" spans="1:12" x14ac:dyDescent="0.2">
      <c r="A41" s="388" t="s">
        <v>1129</v>
      </c>
      <c r="B41" s="388" t="s">
        <v>5387</v>
      </c>
      <c r="C41" s="388" t="s">
        <v>6045</v>
      </c>
      <c r="F41" s="389">
        <v>1160.54</v>
      </c>
      <c r="G41" s="389" t="s">
        <v>6004</v>
      </c>
      <c r="H41" s="390" t="s">
        <v>6046</v>
      </c>
    </row>
    <row r="42" spans="1:12" x14ac:dyDescent="0.2">
      <c r="A42" s="388" t="s">
        <v>1129</v>
      </c>
      <c r="B42" s="388" t="s">
        <v>5387</v>
      </c>
      <c r="C42" s="388" t="s">
        <v>6045</v>
      </c>
      <c r="F42" s="389">
        <v>1571.14</v>
      </c>
      <c r="G42" s="389" t="s">
        <v>6004</v>
      </c>
      <c r="H42" s="390" t="s">
        <v>6046</v>
      </c>
      <c r="I42" t="s">
        <v>5390</v>
      </c>
      <c r="J42" t="s">
        <v>1135</v>
      </c>
    </row>
    <row r="43" spans="1:12" x14ac:dyDescent="0.2">
      <c r="A43" s="388" t="s">
        <v>1129</v>
      </c>
      <c r="B43" s="388" t="s">
        <v>5387</v>
      </c>
      <c r="C43" s="388" t="s">
        <v>6045</v>
      </c>
      <c r="E43" s="389">
        <v>12958.73</v>
      </c>
      <c r="G43" s="389" t="s">
        <v>6004</v>
      </c>
      <c r="H43" s="390" t="s">
        <v>6046</v>
      </c>
      <c r="I43" t="s">
        <v>5390</v>
      </c>
      <c r="J43" t="s">
        <v>1135</v>
      </c>
    </row>
    <row r="44" spans="1:12" x14ac:dyDescent="0.2">
      <c r="A44" s="388" t="s">
        <v>1129</v>
      </c>
      <c r="B44" s="388" t="s">
        <v>5387</v>
      </c>
      <c r="C44" s="388" t="s">
        <v>6045</v>
      </c>
      <c r="F44" s="389">
        <v>12958.73</v>
      </c>
      <c r="G44" s="389" t="s">
        <v>6004</v>
      </c>
      <c r="H44" s="390" t="s">
        <v>6046</v>
      </c>
      <c r="I44" t="s">
        <v>5390</v>
      </c>
      <c r="J44" t="s">
        <v>1135</v>
      </c>
    </row>
    <row r="45" spans="1:12" x14ac:dyDescent="0.2">
      <c r="A45" s="388" t="s">
        <v>1129</v>
      </c>
      <c r="B45" s="388" t="s">
        <v>5387</v>
      </c>
      <c r="C45" s="388" t="s">
        <v>6047</v>
      </c>
      <c r="F45" s="389">
        <v>544.76</v>
      </c>
      <c r="G45" s="389" t="s">
        <v>6007</v>
      </c>
      <c r="H45" s="390" t="s">
        <v>6048</v>
      </c>
      <c r="I45" t="s">
        <v>5390</v>
      </c>
      <c r="J45" t="s">
        <v>1135</v>
      </c>
    </row>
    <row r="46" spans="1:12" x14ac:dyDescent="0.2">
      <c r="A46" s="388" t="s">
        <v>1129</v>
      </c>
      <c r="B46" s="388" t="s">
        <v>5387</v>
      </c>
      <c r="C46" s="388" t="s">
        <v>6047</v>
      </c>
      <c r="F46" s="389">
        <v>1098.24</v>
      </c>
      <c r="G46" s="389" t="s">
        <v>6007</v>
      </c>
      <c r="H46" s="390" t="s">
        <v>6048</v>
      </c>
      <c r="I46" t="s">
        <v>5390</v>
      </c>
      <c r="J46" t="s">
        <v>1135</v>
      </c>
    </row>
    <row r="47" spans="1:12" x14ac:dyDescent="0.2">
      <c r="A47" s="388" t="s">
        <v>1129</v>
      </c>
      <c r="B47" s="388" t="s">
        <v>5387</v>
      </c>
      <c r="C47" s="388" t="s">
        <v>6047</v>
      </c>
      <c r="F47" s="389">
        <v>1498.13</v>
      </c>
      <c r="G47" s="389" t="s">
        <v>6007</v>
      </c>
      <c r="H47" s="390" t="s">
        <v>6048</v>
      </c>
      <c r="I47" t="s">
        <v>5390</v>
      </c>
      <c r="J47" t="s">
        <v>1135</v>
      </c>
    </row>
    <row r="48" spans="1:12" x14ac:dyDescent="0.2">
      <c r="A48" s="388" t="s">
        <v>1129</v>
      </c>
      <c r="B48" s="388" t="s">
        <v>5387</v>
      </c>
      <c r="C48" s="388" t="s">
        <v>6047</v>
      </c>
      <c r="F48" s="389">
        <v>1048.23</v>
      </c>
      <c r="G48" s="389" t="s">
        <v>6007</v>
      </c>
      <c r="H48" s="390" t="s">
        <v>6048</v>
      </c>
      <c r="I48" t="s">
        <v>5390</v>
      </c>
      <c r="J48" t="s">
        <v>1135</v>
      </c>
    </row>
    <row r="49" spans="1:10" x14ac:dyDescent="0.2">
      <c r="A49" s="388" t="s">
        <v>1129</v>
      </c>
      <c r="B49" s="388" t="s">
        <v>5387</v>
      </c>
      <c r="C49" s="388" t="s">
        <v>6047</v>
      </c>
      <c r="F49" s="389">
        <v>1419.09</v>
      </c>
      <c r="G49" s="389" t="s">
        <v>6007</v>
      </c>
      <c r="H49" s="390" t="s">
        <v>6048</v>
      </c>
      <c r="I49" t="s">
        <v>5390</v>
      </c>
      <c r="J49" t="s">
        <v>1135</v>
      </c>
    </row>
    <row r="50" spans="1:10" x14ac:dyDescent="0.2">
      <c r="A50" s="388" t="s">
        <v>1129</v>
      </c>
      <c r="B50" s="388" t="s">
        <v>5387</v>
      </c>
      <c r="C50" s="388" t="s">
        <v>6047</v>
      </c>
      <c r="F50" s="389">
        <v>11704.66</v>
      </c>
      <c r="G50" s="389" t="s">
        <v>6007</v>
      </c>
      <c r="H50" s="390" t="s">
        <v>6048</v>
      </c>
      <c r="I50" t="s">
        <v>5390</v>
      </c>
      <c r="J50" t="s">
        <v>1135</v>
      </c>
    </row>
    <row r="51" spans="1:10" x14ac:dyDescent="0.2">
      <c r="A51" s="388" t="s">
        <v>1129</v>
      </c>
      <c r="B51" s="388" t="s">
        <v>5387</v>
      </c>
      <c r="C51" s="388" t="s">
        <v>6049</v>
      </c>
      <c r="F51" s="389">
        <v>603.13</v>
      </c>
      <c r="G51" s="389" t="s">
        <v>5992</v>
      </c>
      <c r="H51" s="390" t="s">
        <v>6050</v>
      </c>
      <c r="I51" t="s">
        <v>5390</v>
      </c>
      <c r="J51" t="s">
        <v>1135</v>
      </c>
    </row>
    <row r="52" spans="1:10" x14ac:dyDescent="0.2">
      <c r="A52" s="388" t="s">
        <v>1129</v>
      </c>
      <c r="B52" s="388" t="s">
        <v>5387</v>
      </c>
      <c r="C52" s="388" t="s">
        <v>6049</v>
      </c>
      <c r="F52" s="389">
        <v>1215.9100000000001</v>
      </c>
      <c r="G52" s="389" t="s">
        <v>5992</v>
      </c>
      <c r="H52" s="390" t="s">
        <v>6050</v>
      </c>
      <c r="I52" t="s">
        <v>5390</v>
      </c>
      <c r="J52" t="s">
        <v>1135</v>
      </c>
    </row>
    <row r="53" spans="1:10" x14ac:dyDescent="0.2">
      <c r="A53" s="388" t="s">
        <v>1129</v>
      </c>
      <c r="B53" s="388" t="s">
        <v>5387</v>
      </c>
      <c r="C53" s="388" t="s">
        <v>6049</v>
      </c>
      <c r="F53" s="389">
        <v>1658.54</v>
      </c>
      <c r="G53" s="389" t="s">
        <v>5992</v>
      </c>
      <c r="H53" s="390" t="s">
        <v>6050</v>
      </c>
      <c r="I53" t="s">
        <v>5390</v>
      </c>
      <c r="J53" t="s">
        <v>1135</v>
      </c>
    </row>
    <row r="54" spans="1:10" x14ac:dyDescent="0.2">
      <c r="A54" s="388" t="s">
        <v>1129</v>
      </c>
      <c r="B54" s="388" t="s">
        <v>5387</v>
      </c>
      <c r="C54" s="388" t="s">
        <v>6049</v>
      </c>
      <c r="F54" s="389">
        <v>1160.54</v>
      </c>
      <c r="G54" s="389" t="s">
        <v>5992</v>
      </c>
      <c r="H54" s="390" t="s">
        <v>6050</v>
      </c>
      <c r="I54" t="s">
        <v>5390</v>
      </c>
      <c r="J54" t="s">
        <v>1135</v>
      </c>
    </row>
    <row r="55" spans="1:10" x14ac:dyDescent="0.2">
      <c r="A55" s="388" t="s">
        <v>1129</v>
      </c>
      <c r="B55" s="388" t="s">
        <v>5387</v>
      </c>
      <c r="C55" s="388" t="s">
        <v>6049</v>
      </c>
      <c r="F55" s="389">
        <v>1571.14</v>
      </c>
      <c r="G55" s="389" t="s">
        <v>5992</v>
      </c>
      <c r="H55" s="390" t="s">
        <v>6050</v>
      </c>
      <c r="I55" t="s">
        <v>5390</v>
      </c>
      <c r="J55" t="s">
        <v>1135</v>
      </c>
    </row>
    <row r="56" spans="1:10" x14ac:dyDescent="0.2">
      <c r="A56" s="388" t="s">
        <v>1129</v>
      </c>
      <c r="B56" s="388" t="s">
        <v>5387</v>
      </c>
      <c r="C56" s="388" t="s">
        <v>6049</v>
      </c>
      <c r="F56" s="389">
        <v>12958.73</v>
      </c>
      <c r="G56" s="389" t="s">
        <v>5992</v>
      </c>
      <c r="H56" s="390" t="s">
        <v>6050</v>
      </c>
      <c r="I56" t="s">
        <v>5390</v>
      </c>
      <c r="J56" t="s">
        <v>1135</v>
      </c>
    </row>
    <row r="57" spans="1:10" x14ac:dyDescent="0.2">
      <c r="A57" s="388" t="s">
        <v>1129</v>
      </c>
      <c r="B57" s="388" t="s">
        <v>5387</v>
      </c>
      <c r="C57" s="388" t="s">
        <v>6051</v>
      </c>
      <c r="F57" s="389">
        <v>583.66999999999996</v>
      </c>
      <c r="G57" s="389" t="s">
        <v>6012</v>
      </c>
      <c r="H57" s="390" t="s">
        <v>6052</v>
      </c>
      <c r="I57" t="s">
        <v>5390</v>
      </c>
      <c r="J57" t="s">
        <v>1135</v>
      </c>
    </row>
    <row r="58" spans="1:10" x14ac:dyDescent="0.2">
      <c r="A58" s="388" t="s">
        <v>1129</v>
      </c>
      <c r="B58" s="388" t="s">
        <v>5387</v>
      </c>
      <c r="C58" s="388" t="s">
        <v>6051</v>
      </c>
      <c r="F58" s="389">
        <v>1176.68</v>
      </c>
      <c r="G58" s="389" t="s">
        <v>6012</v>
      </c>
      <c r="H58" s="390" t="s">
        <v>6052</v>
      </c>
      <c r="I58" t="s">
        <v>5390</v>
      </c>
      <c r="J58" t="s">
        <v>1135</v>
      </c>
    </row>
    <row r="59" spans="1:10" x14ac:dyDescent="0.2">
      <c r="A59" s="388" t="s">
        <v>1129</v>
      </c>
      <c r="B59" s="388" t="s">
        <v>5387</v>
      </c>
      <c r="C59" s="388" t="s">
        <v>6051</v>
      </c>
      <c r="F59" s="389">
        <v>1605.14</v>
      </c>
      <c r="G59" s="389" t="s">
        <v>6012</v>
      </c>
      <c r="H59" s="390" t="s">
        <v>6052</v>
      </c>
      <c r="I59" t="s">
        <v>5390</v>
      </c>
      <c r="J59" t="s">
        <v>1135</v>
      </c>
    </row>
    <row r="60" spans="1:10" x14ac:dyDescent="0.2">
      <c r="A60" s="388" t="s">
        <v>1129</v>
      </c>
      <c r="B60" s="388" t="s">
        <v>5387</v>
      </c>
      <c r="C60" s="388" t="s">
        <v>6051</v>
      </c>
      <c r="F60" s="389">
        <v>1123.1099999999999</v>
      </c>
      <c r="G60" s="389" t="s">
        <v>6012</v>
      </c>
      <c r="H60" s="390" t="s">
        <v>6052</v>
      </c>
      <c r="I60" t="s">
        <v>5390</v>
      </c>
      <c r="J60" t="s">
        <v>1135</v>
      </c>
    </row>
    <row r="61" spans="1:10" x14ac:dyDescent="0.2">
      <c r="A61" s="388" t="s">
        <v>1129</v>
      </c>
      <c r="B61" s="388" t="s">
        <v>5387</v>
      </c>
      <c r="C61" s="388" t="s">
        <v>6051</v>
      </c>
      <c r="F61" s="389">
        <v>1520.45</v>
      </c>
      <c r="G61" s="389" t="s">
        <v>6012</v>
      </c>
      <c r="H61" s="390" t="s">
        <v>6052</v>
      </c>
      <c r="I61" t="s">
        <v>5390</v>
      </c>
      <c r="J61" t="s">
        <v>1135</v>
      </c>
    </row>
    <row r="62" spans="1:10" x14ac:dyDescent="0.2">
      <c r="A62" s="388" t="s">
        <v>1129</v>
      </c>
      <c r="B62" s="388" t="s">
        <v>5387</v>
      </c>
      <c r="C62" s="388" t="s">
        <v>6051</v>
      </c>
      <c r="F62" s="389">
        <v>12540.71</v>
      </c>
      <c r="G62" s="389" t="s">
        <v>6012</v>
      </c>
      <c r="H62" s="390" t="s">
        <v>6052</v>
      </c>
      <c r="I62" t="s">
        <v>5390</v>
      </c>
      <c r="J62" t="s">
        <v>1135</v>
      </c>
    </row>
    <row r="63" spans="1:10" x14ac:dyDescent="0.2">
      <c r="A63" s="388" t="s">
        <v>1129</v>
      </c>
      <c r="B63" s="388" t="s">
        <v>5387</v>
      </c>
      <c r="C63" s="388" t="s">
        <v>6053</v>
      </c>
      <c r="F63" s="389">
        <v>603.13</v>
      </c>
      <c r="G63" s="389" t="s">
        <v>6018</v>
      </c>
      <c r="H63" s="390" t="s">
        <v>6054</v>
      </c>
      <c r="I63" t="s">
        <v>5390</v>
      </c>
      <c r="J63" t="s">
        <v>1135</v>
      </c>
    </row>
    <row r="64" spans="1:10" x14ac:dyDescent="0.2">
      <c r="A64" s="388" t="s">
        <v>1129</v>
      </c>
      <c r="B64" s="388" t="s">
        <v>5387</v>
      </c>
      <c r="C64" s="388" t="s">
        <v>6053</v>
      </c>
      <c r="F64" s="389">
        <v>1215.9100000000001</v>
      </c>
      <c r="G64" s="389" t="s">
        <v>6018</v>
      </c>
      <c r="H64" s="390" t="s">
        <v>6054</v>
      </c>
      <c r="I64" t="s">
        <v>5390</v>
      </c>
      <c r="J64" t="s">
        <v>1135</v>
      </c>
    </row>
    <row r="65" spans="1:10" x14ac:dyDescent="0.2">
      <c r="A65" s="388" t="s">
        <v>1129</v>
      </c>
      <c r="B65" s="388" t="s">
        <v>5387</v>
      </c>
      <c r="C65" s="388" t="s">
        <v>6053</v>
      </c>
      <c r="F65" s="389">
        <v>1658.64</v>
      </c>
      <c r="G65" s="389" t="s">
        <v>6018</v>
      </c>
      <c r="H65" s="390" t="s">
        <v>6054</v>
      </c>
      <c r="I65" t="s">
        <v>5390</v>
      </c>
      <c r="J65" t="s">
        <v>1135</v>
      </c>
    </row>
    <row r="66" spans="1:10" x14ac:dyDescent="0.2">
      <c r="A66" s="388" t="s">
        <v>1129</v>
      </c>
      <c r="B66" s="388" t="s">
        <v>5387</v>
      </c>
      <c r="C66" s="388" t="s">
        <v>6053</v>
      </c>
      <c r="F66" s="389">
        <v>1160.54</v>
      </c>
      <c r="G66" s="389" t="s">
        <v>6018</v>
      </c>
      <c r="H66" s="390" t="s">
        <v>6054</v>
      </c>
      <c r="I66" t="s">
        <v>5390</v>
      </c>
      <c r="J66" t="s">
        <v>1135</v>
      </c>
    </row>
    <row r="67" spans="1:10" x14ac:dyDescent="0.2">
      <c r="A67" s="388" t="s">
        <v>1129</v>
      </c>
      <c r="B67" s="388" t="s">
        <v>5387</v>
      </c>
      <c r="C67" s="388" t="s">
        <v>6053</v>
      </c>
      <c r="F67" s="389">
        <v>1571.14</v>
      </c>
      <c r="G67" s="389" t="s">
        <v>6018</v>
      </c>
      <c r="H67" s="390" t="s">
        <v>6054</v>
      </c>
      <c r="I67" t="s">
        <v>5390</v>
      </c>
      <c r="J67" t="s">
        <v>1135</v>
      </c>
    </row>
    <row r="68" spans="1:10" x14ac:dyDescent="0.2">
      <c r="A68" s="388" t="s">
        <v>1129</v>
      </c>
      <c r="B68" s="388" t="s">
        <v>5387</v>
      </c>
      <c r="C68" s="388" t="s">
        <v>6053</v>
      </c>
      <c r="F68" s="389">
        <v>12958.73</v>
      </c>
      <c r="G68" s="389" t="s">
        <v>6018</v>
      </c>
      <c r="H68" s="390" t="s">
        <v>6054</v>
      </c>
      <c r="I68" t="s">
        <v>5390</v>
      </c>
      <c r="J68" t="s">
        <v>1135</v>
      </c>
    </row>
    <row r="69" spans="1:10" x14ac:dyDescent="0.2">
      <c r="A69" s="388" t="s">
        <v>1129</v>
      </c>
      <c r="B69" s="388" t="s">
        <v>5387</v>
      </c>
      <c r="C69" s="388" t="s">
        <v>6055</v>
      </c>
      <c r="F69" s="389">
        <v>583.66999999999996</v>
      </c>
      <c r="G69" s="389" t="s">
        <v>5995</v>
      </c>
      <c r="H69" s="390" t="s">
        <v>6056</v>
      </c>
      <c r="I69" t="s">
        <v>5390</v>
      </c>
      <c r="J69" t="s">
        <v>1135</v>
      </c>
    </row>
    <row r="70" spans="1:10" x14ac:dyDescent="0.2">
      <c r="A70" s="388" t="s">
        <v>1129</v>
      </c>
      <c r="B70" s="388" t="s">
        <v>5387</v>
      </c>
      <c r="C70" s="388" t="s">
        <v>6055</v>
      </c>
      <c r="F70" s="389">
        <v>1176.68</v>
      </c>
      <c r="G70" s="389" t="s">
        <v>5995</v>
      </c>
      <c r="H70" s="390" t="s">
        <v>6056</v>
      </c>
      <c r="I70" t="s">
        <v>5390</v>
      </c>
      <c r="J70" t="s">
        <v>1135</v>
      </c>
    </row>
    <row r="71" spans="1:10" x14ac:dyDescent="0.2">
      <c r="A71" s="388" t="s">
        <v>1129</v>
      </c>
      <c r="B71" s="388" t="s">
        <v>5387</v>
      </c>
      <c r="C71" s="388" t="s">
        <v>6055</v>
      </c>
      <c r="F71" s="389">
        <v>1605.14</v>
      </c>
      <c r="G71" s="389" t="s">
        <v>5995</v>
      </c>
      <c r="H71" s="390" t="s">
        <v>6056</v>
      </c>
      <c r="I71" t="s">
        <v>5390</v>
      </c>
      <c r="J71" t="s">
        <v>1135</v>
      </c>
    </row>
    <row r="72" spans="1:10" x14ac:dyDescent="0.2">
      <c r="A72" s="388" t="s">
        <v>1129</v>
      </c>
      <c r="B72" s="388" t="s">
        <v>5387</v>
      </c>
      <c r="C72" s="388" t="s">
        <v>6055</v>
      </c>
      <c r="F72" s="389">
        <v>1123.1099999999999</v>
      </c>
      <c r="G72" s="389" t="s">
        <v>5995</v>
      </c>
      <c r="H72" s="390" t="s">
        <v>6056</v>
      </c>
      <c r="I72" t="s">
        <v>5390</v>
      </c>
      <c r="J72" t="s">
        <v>1135</v>
      </c>
    </row>
    <row r="73" spans="1:10" x14ac:dyDescent="0.2">
      <c r="A73" s="388" t="s">
        <v>1129</v>
      </c>
      <c r="B73" s="388" t="s">
        <v>5387</v>
      </c>
      <c r="C73" s="388" t="s">
        <v>6055</v>
      </c>
      <c r="F73" s="389">
        <v>1520.45</v>
      </c>
      <c r="G73" s="389" t="s">
        <v>5995</v>
      </c>
      <c r="H73" s="390" t="s">
        <v>6056</v>
      </c>
      <c r="I73" t="s">
        <v>5390</v>
      </c>
      <c r="J73" t="s">
        <v>1135</v>
      </c>
    </row>
    <row r="74" spans="1:10" x14ac:dyDescent="0.2">
      <c r="A74" s="388" t="s">
        <v>1129</v>
      </c>
      <c r="B74" s="388" t="s">
        <v>5387</v>
      </c>
      <c r="C74" s="388" t="s">
        <v>6055</v>
      </c>
      <c r="F74" s="389">
        <v>12540.71</v>
      </c>
      <c r="G74" s="389" t="s">
        <v>5995</v>
      </c>
      <c r="H74" s="390" t="s">
        <v>6056</v>
      </c>
      <c r="I74" t="s">
        <v>5390</v>
      </c>
      <c r="J74" t="s">
        <v>1135</v>
      </c>
    </row>
    <row r="75" spans="1:10" x14ac:dyDescent="0.2">
      <c r="A75" s="388" t="s">
        <v>1129</v>
      </c>
      <c r="B75" s="388" t="s">
        <v>5387</v>
      </c>
      <c r="C75" s="388" t="s">
        <v>6057</v>
      </c>
      <c r="E75" s="389">
        <v>-12958.73</v>
      </c>
      <c r="G75" s="389" t="s">
        <v>6023</v>
      </c>
      <c r="H75" s="390" t="s">
        <v>6058</v>
      </c>
      <c r="I75" t="s">
        <v>5390</v>
      </c>
      <c r="J75" t="s">
        <v>1135</v>
      </c>
    </row>
    <row r="76" spans="1:10" x14ac:dyDescent="0.2">
      <c r="A76" s="388" t="s">
        <v>1129</v>
      </c>
      <c r="B76" s="388" t="s">
        <v>5387</v>
      </c>
      <c r="C76" s="388" t="s">
        <v>6059</v>
      </c>
      <c r="F76" s="389">
        <v>603.13</v>
      </c>
      <c r="G76" s="389" t="s">
        <v>6023</v>
      </c>
      <c r="H76" s="390" t="s">
        <v>6060</v>
      </c>
      <c r="I76" t="s">
        <v>5390</v>
      </c>
      <c r="J76" t="s">
        <v>1135</v>
      </c>
    </row>
    <row r="77" spans="1:10" x14ac:dyDescent="0.2">
      <c r="A77" s="388" t="s">
        <v>1129</v>
      </c>
      <c r="B77" s="388" t="s">
        <v>5387</v>
      </c>
      <c r="C77" s="388" t="s">
        <v>6059</v>
      </c>
      <c r="F77" s="389">
        <v>1215.9100000000001</v>
      </c>
      <c r="G77" s="389" t="s">
        <v>6023</v>
      </c>
      <c r="H77" s="390" t="s">
        <v>6061</v>
      </c>
      <c r="I77" t="s">
        <v>5390</v>
      </c>
      <c r="J77" t="s">
        <v>1135</v>
      </c>
    </row>
    <row r="78" spans="1:10" x14ac:dyDescent="0.2">
      <c r="A78" s="388" t="s">
        <v>1129</v>
      </c>
      <c r="B78" s="388" t="s">
        <v>5387</v>
      </c>
      <c r="C78" s="388" t="s">
        <v>6059</v>
      </c>
      <c r="F78" s="389">
        <v>1658.64</v>
      </c>
      <c r="G78" s="389" t="s">
        <v>6023</v>
      </c>
      <c r="H78" s="390" t="s">
        <v>6060</v>
      </c>
      <c r="I78" t="s">
        <v>5390</v>
      </c>
      <c r="J78" t="s">
        <v>1135</v>
      </c>
    </row>
    <row r="79" spans="1:10" x14ac:dyDescent="0.2">
      <c r="A79" s="388" t="s">
        <v>1129</v>
      </c>
      <c r="B79" s="388" t="s">
        <v>5387</v>
      </c>
      <c r="C79" s="388" t="s">
        <v>6059</v>
      </c>
      <c r="F79" s="389">
        <v>1160.54</v>
      </c>
      <c r="G79" s="389" t="s">
        <v>6023</v>
      </c>
      <c r="H79" s="390" t="s">
        <v>6060</v>
      </c>
      <c r="I79" t="s">
        <v>5390</v>
      </c>
      <c r="J79" t="s">
        <v>1135</v>
      </c>
    </row>
    <row r="80" spans="1:10" x14ac:dyDescent="0.2">
      <c r="A80" s="388" t="s">
        <v>1129</v>
      </c>
      <c r="B80" s="388" t="s">
        <v>5387</v>
      </c>
      <c r="C80" s="388" t="s">
        <v>6059</v>
      </c>
      <c r="F80" s="389">
        <v>1571.14</v>
      </c>
      <c r="G80" s="389" t="s">
        <v>6023</v>
      </c>
      <c r="H80" s="390" t="s">
        <v>6060</v>
      </c>
      <c r="I80" t="s">
        <v>5390</v>
      </c>
      <c r="J80" t="s">
        <v>1135</v>
      </c>
    </row>
    <row r="81" spans="1:12" x14ac:dyDescent="0.2">
      <c r="A81" s="388" t="s">
        <v>1129</v>
      </c>
      <c r="B81" s="388" t="s">
        <v>5387</v>
      </c>
      <c r="C81" s="388" t="s">
        <v>6059</v>
      </c>
      <c r="F81" s="389">
        <v>12958.73</v>
      </c>
      <c r="G81" s="389" t="s">
        <v>6023</v>
      </c>
      <c r="H81" s="390" t="s">
        <v>6060</v>
      </c>
      <c r="I81" t="s">
        <v>5390</v>
      </c>
      <c r="J81" t="s">
        <v>1135</v>
      </c>
    </row>
    <row r="82" spans="1:12" ht="13.5" thickBot="1" x14ac:dyDescent="0.25">
      <c r="A82" s="388" t="s">
        <v>1129</v>
      </c>
      <c r="B82" s="388" t="s">
        <v>5387</v>
      </c>
      <c r="C82" s="388" t="s">
        <v>6062</v>
      </c>
      <c r="F82" s="389">
        <v>603.13</v>
      </c>
      <c r="G82" s="389" t="s">
        <v>6026</v>
      </c>
      <c r="H82" s="390" t="s">
        <v>6063</v>
      </c>
      <c r="I82" t="s">
        <v>5390</v>
      </c>
      <c r="J82" t="s">
        <v>1135</v>
      </c>
    </row>
    <row r="83" spans="1:12" ht="13.5" thickBot="1" x14ac:dyDescent="0.25">
      <c r="A83" s="388" t="s">
        <v>1129</v>
      </c>
      <c r="B83" s="388" t="s">
        <v>5387</v>
      </c>
      <c r="C83" s="388" t="s">
        <v>6062</v>
      </c>
      <c r="E83" s="838">
        <v>1215.9100000000001</v>
      </c>
      <c r="G83" s="389" t="s">
        <v>6026</v>
      </c>
      <c r="H83" s="390" t="s">
        <v>6105</v>
      </c>
      <c r="I83" t="s">
        <v>5390</v>
      </c>
      <c r="J83" t="s">
        <v>1135</v>
      </c>
    </row>
    <row r="84" spans="1:12" x14ac:dyDescent="0.2">
      <c r="A84" s="388" t="s">
        <v>1129</v>
      </c>
      <c r="B84" s="388" t="s">
        <v>5387</v>
      </c>
      <c r="C84" s="388" t="s">
        <v>6062</v>
      </c>
      <c r="F84" s="389">
        <v>1215.9100000000001</v>
      </c>
      <c r="G84" s="389" t="s">
        <v>6026</v>
      </c>
      <c r="H84" s="390" t="s">
        <v>6063</v>
      </c>
      <c r="I84" t="s">
        <v>5390</v>
      </c>
      <c r="J84" t="s">
        <v>1135</v>
      </c>
    </row>
    <row r="85" spans="1:12" x14ac:dyDescent="0.2">
      <c r="A85" s="388" t="s">
        <v>1129</v>
      </c>
      <c r="B85" s="388" t="s">
        <v>5387</v>
      </c>
      <c r="C85" s="388" t="s">
        <v>6062</v>
      </c>
      <c r="F85" s="389">
        <v>1658.64</v>
      </c>
      <c r="G85" s="389" t="s">
        <v>6026</v>
      </c>
      <c r="H85" s="390" t="s">
        <v>6063</v>
      </c>
      <c r="I85" s="681" t="s">
        <v>1455</v>
      </c>
      <c r="J85" s="610">
        <v>0</v>
      </c>
    </row>
    <row r="86" spans="1:12" x14ac:dyDescent="0.2">
      <c r="A86" s="388" t="s">
        <v>1129</v>
      </c>
      <c r="B86" s="388" t="s">
        <v>5387</v>
      </c>
      <c r="C86" s="388" t="s">
        <v>6062</v>
      </c>
      <c r="F86" s="389">
        <v>1160.54</v>
      </c>
      <c r="G86" s="389" t="s">
        <v>6026</v>
      </c>
      <c r="H86" s="390" t="s">
        <v>6063</v>
      </c>
      <c r="I86" s="681" t="s">
        <v>1454</v>
      </c>
      <c r="J86" s="610">
        <f>F90-E83</f>
        <v>151585.53</v>
      </c>
    </row>
    <row r="87" spans="1:12" x14ac:dyDescent="0.2">
      <c r="A87" s="388" t="s">
        <v>1129</v>
      </c>
      <c r="B87" s="388" t="s">
        <v>5387</v>
      </c>
      <c r="C87" s="388" t="s">
        <v>6062</v>
      </c>
      <c r="F87" s="389">
        <v>1571.14</v>
      </c>
      <c r="G87" s="389" t="s">
        <v>6026</v>
      </c>
      <c r="H87" s="390" t="s">
        <v>6063</v>
      </c>
      <c r="I87" s="527" t="s">
        <v>410</v>
      </c>
      <c r="J87" s="528">
        <v>0</v>
      </c>
    </row>
    <row r="88" spans="1:12" x14ac:dyDescent="0.2">
      <c r="A88" s="388" t="s">
        <v>1129</v>
      </c>
      <c r="B88" s="388" t="s">
        <v>5387</v>
      </c>
      <c r="C88" s="388" t="s">
        <v>6062</v>
      </c>
      <c r="F88" s="389">
        <v>12958.72</v>
      </c>
      <c r="G88" s="389" t="s">
        <v>6026</v>
      </c>
      <c r="H88" s="390" t="s">
        <v>6063</v>
      </c>
      <c r="I88" t="s">
        <v>5390</v>
      </c>
      <c r="J88" t="s">
        <v>1135</v>
      </c>
    </row>
    <row r="89" spans="1:12" x14ac:dyDescent="0.2">
      <c r="A89" s="388" t="s">
        <v>1129</v>
      </c>
      <c r="B89" s="388" t="s">
        <v>5387</v>
      </c>
      <c r="C89" s="388" t="s">
        <v>6040</v>
      </c>
      <c r="F89" s="389">
        <v>2548.4699999999998</v>
      </c>
      <c r="G89" s="389" t="s">
        <v>5998</v>
      </c>
      <c r="H89" s="390" t="s">
        <v>6106</v>
      </c>
      <c r="I89" t="s">
        <v>5390</v>
      </c>
      <c r="J89" t="s">
        <v>1135</v>
      </c>
    </row>
    <row r="90" spans="1:12" x14ac:dyDescent="0.2">
      <c r="A90" s="88" t="s">
        <v>306</v>
      </c>
      <c r="B90" s="88" t="s">
        <v>1274</v>
      </c>
      <c r="C90" s="88" t="s">
        <v>308</v>
      </c>
      <c r="D90" s="89">
        <v>151585.53</v>
      </c>
      <c r="E90" s="89">
        <v>1215.9100000000001</v>
      </c>
      <c r="F90" s="89">
        <v>152801.44</v>
      </c>
      <c r="G90" s="89"/>
      <c r="H90" s="90" t="s">
        <v>1275</v>
      </c>
      <c r="I90" s="91"/>
      <c r="J90" s="91"/>
      <c r="K90" s="91"/>
      <c r="L90" s="91"/>
    </row>
    <row r="92" spans="1:12" x14ac:dyDescent="0.2">
      <c r="A92" s="388" t="s">
        <v>1129</v>
      </c>
      <c r="B92" s="388" t="s">
        <v>5387</v>
      </c>
      <c r="C92" s="388" t="s">
        <v>6045</v>
      </c>
      <c r="F92" s="389">
        <v>12929.65</v>
      </c>
      <c r="G92" s="389" t="s">
        <v>6004</v>
      </c>
      <c r="H92" s="390" t="s">
        <v>6064</v>
      </c>
      <c r="I92" t="s">
        <v>5390</v>
      </c>
      <c r="J92" t="s">
        <v>1135</v>
      </c>
    </row>
    <row r="93" spans="1:12" x14ac:dyDescent="0.2">
      <c r="A93" s="388" t="s">
        <v>1129</v>
      </c>
      <c r="B93" s="388" t="s">
        <v>5387</v>
      </c>
      <c r="C93" s="388" t="s">
        <v>6047</v>
      </c>
      <c r="F93" s="389">
        <v>11678.39</v>
      </c>
      <c r="G93" s="389" t="s">
        <v>6007</v>
      </c>
      <c r="H93" s="390" t="s">
        <v>6065</v>
      </c>
      <c r="I93" s="681" t="s">
        <v>1455</v>
      </c>
      <c r="J93" s="610">
        <v>0</v>
      </c>
    </row>
    <row r="94" spans="1:12" x14ac:dyDescent="0.2">
      <c r="A94" s="388" t="s">
        <v>1129</v>
      </c>
      <c r="B94" s="388" t="s">
        <v>5387</v>
      </c>
      <c r="C94" s="388" t="s">
        <v>6049</v>
      </c>
      <c r="F94" s="389">
        <v>417.09</v>
      </c>
      <c r="G94" s="389" t="s">
        <v>5992</v>
      </c>
      <c r="H94" s="390" t="s">
        <v>6066</v>
      </c>
      <c r="I94" s="681" t="s">
        <v>1454</v>
      </c>
      <c r="J94" s="610">
        <f>F106</f>
        <v>152236.18</v>
      </c>
    </row>
    <row r="95" spans="1:12" x14ac:dyDescent="0.2">
      <c r="A95" s="388" t="s">
        <v>1129</v>
      </c>
      <c r="B95" s="388" t="s">
        <v>5387</v>
      </c>
      <c r="C95" s="388" t="s">
        <v>6051</v>
      </c>
      <c r="F95" s="389">
        <v>12512.56</v>
      </c>
      <c r="G95" s="389" t="s">
        <v>6012</v>
      </c>
      <c r="H95" s="390" t="s">
        <v>6067</v>
      </c>
      <c r="I95" s="527" t="s">
        <v>410</v>
      </c>
      <c r="J95" s="528">
        <v>0</v>
      </c>
    </row>
    <row r="96" spans="1:12" x14ac:dyDescent="0.2">
      <c r="A96" s="388" t="s">
        <v>1129</v>
      </c>
      <c r="B96" s="388" t="s">
        <v>5387</v>
      </c>
      <c r="C96" s="388" t="s">
        <v>6053</v>
      </c>
      <c r="F96" s="389">
        <v>12929.65</v>
      </c>
      <c r="G96" s="389" t="s">
        <v>6018</v>
      </c>
      <c r="H96" s="390" t="s">
        <v>6068</v>
      </c>
      <c r="I96" t="s">
        <v>5390</v>
      </c>
      <c r="J96" t="s">
        <v>1135</v>
      </c>
    </row>
    <row r="97" spans="1:12" x14ac:dyDescent="0.2">
      <c r="A97" s="388" t="s">
        <v>1129</v>
      </c>
      <c r="B97" s="388" t="s">
        <v>5387</v>
      </c>
      <c r="C97" s="388" t="s">
        <v>6055</v>
      </c>
      <c r="F97" s="389">
        <v>12512.56</v>
      </c>
      <c r="G97" s="389" t="s">
        <v>5995</v>
      </c>
      <c r="H97" s="390" t="s">
        <v>6069</v>
      </c>
      <c r="I97" t="s">
        <v>5390</v>
      </c>
      <c r="J97" t="s">
        <v>1135</v>
      </c>
    </row>
    <row r="98" spans="1:12" x14ac:dyDescent="0.2">
      <c r="A98" s="388" t="s">
        <v>1129</v>
      </c>
      <c r="B98" s="388" t="s">
        <v>5387</v>
      </c>
      <c r="C98" s="388" t="s">
        <v>6059</v>
      </c>
      <c r="F98" s="389">
        <v>12929.65</v>
      </c>
      <c r="G98" s="389" t="s">
        <v>6023</v>
      </c>
      <c r="H98" s="390" t="s">
        <v>6070</v>
      </c>
      <c r="I98" t="s">
        <v>5390</v>
      </c>
      <c r="J98" t="s">
        <v>1135</v>
      </c>
    </row>
    <row r="99" spans="1:12" x14ac:dyDescent="0.2">
      <c r="A99" s="388" t="s">
        <v>1129</v>
      </c>
      <c r="B99" s="388" t="s">
        <v>5387</v>
      </c>
      <c r="C99" s="388" t="s">
        <v>6062</v>
      </c>
      <c r="F99" s="389">
        <v>12929.65</v>
      </c>
      <c r="G99" s="389" t="s">
        <v>6026</v>
      </c>
      <c r="H99" s="390" t="s">
        <v>6071</v>
      </c>
      <c r="I99" t="s">
        <v>5390</v>
      </c>
      <c r="J99" t="s">
        <v>1135</v>
      </c>
    </row>
    <row r="100" spans="1:12" x14ac:dyDescent="0.2">
      <c r="A100" s="388" t="s">
        <v>1129</v>
      </c>
      <c r="B100" s="388" t="s">
        <v>5387</v>
      </c>
      <c r="C100" s="388" t="s">
        <v>6072</v>
      </c>
      <c r="F100" s="389">
        <v>12512.56</v>
      </c>
      <c r="G100" s="389" t="s">
        <v>5998</v>
      </c>
      <c r="H100" s="390" t="s">
        <v>6073</v>
      </c>
      <c r="I100" t="s">
        <v>5390</v>
      </c>
      <c r="J100" t="s">
        <v>1135</v>
      </c>
    </row>
    <row r="101" spans="1:12" x14ac:dyDescent="0.2">
      <c r="A101" s="388" t="s">
        <v>1129</v>
      </c>
      <c r="B101" s="388" t="s">
        <v>5387</v>
      </c>
      <c r="C101" s="388" t="s">
        <v>6074</v>
      </c>
      <c r="F101" s="389">
        <v>12929.65</v>
      </c>
      <c r="G101" s="389" t="s">
        <v>6032</v>
      </c>
      <c r="H101" s="390" t="s">
        <v>6075</v>
      </c>
      <c r="I101" t="s">
        <v>5390</v>
      </c>
      <c r="J101" t="s">
        <v>1135</v>
      </c>
    </row>
    <row r="102" spans="1:12" x14ac:dyDescent="0.2">
      <c r="A102" s="388" t="s">
        <v>1129</v>
      </c>
      <c r="B102" s="388" t="s">
        <v>5387</v>
      </c>
      <c r="C102" s="388" t="s">
        <v>6076</v>
      </c>
      <c r="F102" s="389">
        <v>12512.56</v>
      </c>
      <c r="G102" s="389" t="s">
        <v>6035</v>
      </c>
      <c r="H102" s="390" t="s">
        <v>6077</v>
      </c>
      <c r="I102" t="s">
        <v>5390</v>
      </c>
      <c r="J102" t="s">
        <v>1135</v>
      </c>
    </row>
    <row r="103" spans="1:12" x14ac:dyDescent="0.2">
      <c r="A103" s="388" t="s">
        <v>1129</v>
      </c>
      <c r="B103" s="388" t="s">
        <v>5387</v>
      </c>
      <c r="C103" s="388" t="s">
        <v>6078</v>
      </c>
      <c r="F103" s="389">
        <v>12929.65</v>
      </c>
      <c r="G103" s="389" t="s">
        <v>6001</v>
      </c>
      <c r="H103" s="390" t="s">
        <v>6079</v>
      </c>
      <c r="I103" t="s">
        <v>5390</v>
      </c>
      <c r="J103" t="s">
        <v>1135</v>
      </c>
    </row>
    <row r="104" spans="1:12" x14ac:dyDescent="0.2">
      <c r="A104" s="388" t="s">
        <v>1129</v>
      </c>
      <c r="B104" s="388" t="s">
        <v>5387</v>
      </c>
      <c r="C104" s="388" t="s">
        <v>6080</v>
      </c>
      <c r="F104" s="389">
        <v>-417.09</v>
      </c>
      <c r="G104" s="389" t="s">
        <v>6001</v>
      </c>
      <c r="H104" s="390" t="s">
        <v>6081</v>
      </c>
      <c r="I104" t="s">
        <v>5390</v>
      </c>
      <c r="J104" t="s">
        <v>1135</v>
      </c>
    </row>
    <row r="105" spans="1:12" x14ac:dyDescent="0.2">
      <c r="A105" s="388" t="s">
        <v>1129</v>
      </c>
      <c r="B105" s="388" t="s">
        <v>5387</v>
      </c>
      <c r="C105" s="388" t="s">
        <v>6080</v>
      </c>
      <c r="F105" s="389">
        <v>12929.65</v>
      </c>
      <c r="G105" s="389" t="s">
        <v>6001</v>
      </c>
      <c r="H105" s="390" t="s">
        <v>6081</v>
      </c>
      <c r="I105" t="s">
        <v>5390</v>
      </c>
      <c r="J105" t="s">
        <v>1135</v>
      </c>
    </row>
    <row r="106" spans="1:12" x14ac:dyDescent="0.2">
      <c r="A106" s="88" t="s">
        <v>306</v>
      </c>
      <c r="B106" s="88" t="s">
        <v>5356</v>
      </c>
      <c r="C106" s="88" t="s">
        <v>308</v>
      </c>
      <c r="D106" s="89">
        <v>406241.11</v>
      </c>
      <c r="E106" s="89"/>
      <c r="F106" s="89">
        <v>152236.18</v>
      </c>
      <c r="G106" s="89">
        <v>254004.93</v>
      </c>
      <c r="H106" s="90" t="s">
        <v>5357</v>
      </c>
      <c r="I106" s="91"/>
      <c r="J106" s="91"/>
      <c r="K106" s="91"/>
      <c r="L106" s="91"/>
    </row>
    <row r="108" spans="1:12" x14ac:dyDescent="0.2">
      <c r="A108" s="388" t="s">
        <v>1129</v>
      </c>
      <c r="B108" s="388" t="s">
        <v>5387</v>
      </c>
      <c r="C108" s="388" t="s">
        <v>6042</v>
      </c>
      <c r="E108" s="389">
        <v>1509170</v>
      </c>
      <c r="G108" s="389" t="s">
        <v>5998</v>
      </c>
      <c r="H108" s="390" t="s">
        <v>6082</v>
      </c>
      <c r="I108" s="531" t="s">
        <v>1463</v>
      </c>
      <c r="J108" s="532">
        <f>E118</f>
        <v>5312150</v>
      </c>
    </row>
    <row r="109" spans="1:12" x14ac:dyDescent="0.2">
      <c r="A109" s="388" t="s">
        <v>1129</v>
      </c>
      <c r="B109" s="388" t="s">
        <v>5387</v>
      </c>
      <c r="C109" s="388" t="s">
        <v>6042</v>
      </c>
      <c r="E109" s="389">
        <v>3802980</v>
      </c>
      <c r="G109" s="389" t="s">
        <v>5998</v>
      </c>
      <c r="H109" s="390" t="s">
        <v>6083</v>
      </c>
      <c r="I109" s="681" t="s">
        <v>1455</v>
      </c>
      <c r="J109" s="610">
        <v>0</v>
      </c>
    </row>
    <row r="110" spans="1:12" x14ac:dyDescent="0.2">
      <c r="A110" s="388" t="s">
        <v>1129</v>
      </c>
      <c r="B110" s="388" t="s">
        <v>5387</v>
      </c>
      <c r="C110" s="388" t="s">
        <v>6072</v>
      </c>
      <c r="F110" s="389">
        <v>18467.57</v>
      </c>
      <c r="G110" s="389" t="s">
        <v>5998</v>
      </c>
      <c r="H110" s="390" t="s">
        <v>6084</v>
      </c>
      <c r="I110" s="681" t="s">
        <v>1454</v>
      </c>
      <c r="J110" s="610">
        <f>F118</f>
        <v>268775.78000000003</v>
      </c>
    </row>
    <row r="111" spans="1:12" x14ac:dyDescent="0.2">
      <c r="A111" s="388" t="s">
        <v>1129</v>
      </c>
      <c r="B111" s="388" t="s">
        <v>5387</v>
      </c>
      <c r="C111" s="388" t="s">
        <v>6072</v>
      </c>
      <c r="F111" s="389">
        <v>9399.36</v>
      </c>
      <c r="G111" s="389" t="s">
        <v>5998</v>
      </c>
      <c r="H111" s="390" t="s">
        <v>6084</v>
      </c>
      <c r="I111" s="527" t="s">
        <v>410</v>
      </c>
      <c r="J111" s="528">
        <v>0</v>
      </c>
    </row>
    <row r="112" spans="1:12" x14ac:dyDescent="0.2">
      <c r="A112" s="388" t="s">
        <v>1129</v>
      </c>
      <c r="B112" s="388" t="s">
        <v>5387</v>
      </c>
      <c r="C112" s="388" t="s">
        <v>6074</v>
      </c>
      <c r="F112" s="389">
        <v>22899.79</v>
      </c>
      <c r="G112" s="389" t="s">
        <v>6032</v>
      </c>
      <c r="H112" s="390" t="s">
        <v>6085</v>
      </c>
      <c r="I112" t="s">
        <v>5390</v>
      </c>
      <c r="J112" t="s">
        <v>1135</v>
      </c>
    </row>
    <row r="113" spans="1:12" x14ac:dyDescent="0.2">
      <c r="A113" s="388" t="s">
        <v>1129</v>
      </c>
      <c r="B113" s="388" t="s">
        <v>5387</v>
      </c>
      <c r="C113" s="388" t="s">
        <v>6074</v>
      </c>
      <c r="F113" s="389">
        <v>58276.02</v>
      </c>
      <c r="G113" s="389" t="s">
        <v>6032</v>
      </c>
      <c r="H113" s="390" t="s">
        <v>6085</v>
      </c>
      <c r="I113" t="s">
        <v>5390</v>
      </c>
      <c r="J113" t="s">
        <v>1135</v>
      </c>
    </row>
    <row r="114" spans="1:12" x14ac:dyDescent="0.2">
      <c r="A114" s="388" t="s">
        <v>1129</v>
      </c>
      <c r="B114" s="388" t="s">
        <v>5387</v>
      </c>
      <c r="C114" s="388" t="s">
        <v>6076</v>
      </c>
      <c r="F114" s="389">
        <v>22161.09</v>
      </c>
      <c r="G114" s="389" t="s">
        <v>6035</v>
      </c>
      <c r="H114" s="390" t="s">
        <v>6086</v>
      </c>
      <c r="I114" t="s">
        <v>5390</v>
      </c>
      <c r="J114" t="s">
        <v>1135</v>
      </c>
    </row>
    <row r="115" spans="1:12" x14ac:dyDescent="0.2">
      <c r="A115" s="388" t="s">
        <v>1129</v>
      </c>
      <c r="B115" s="388" t="s">
        <v>5387</v>
      </c>
      <c r="C115" s="388" t="s">
        <v>6076</v>
      </c>
      <c r="F115" s="389">
        <v>56396.14</v>
      </c>
      <c r="G115" s="389" t="s">
        <v>6035</v>
      </c>
      <c r="H115" s="390" t="s">
        <v>6086</v>
      </c>
      <c r="I115" t="s">
        <v>5390</v>
      </c>
      <c r="J115" t="s">
        <v>1135</v>
      </c>
    </row>
    <row r="116" spans="1:12" x14ac:dyDescent="0.2">
      <c r="A116" s="388" t="s">
        <v>1129</v>
      </c>
      <c r="B116" s="388" t="s">
        <v>5387</v>
      </c>
      <c r="C116" s="388" t="s">
        <v>6078</v>
      </c>
      <c r="F116" s="389">
        <v>22899.79</v>
      </c>
      <c r="G116" s="389" t="s">
        <v>6001</v>
      </c>
      <c r="H116" s="390" t="s">
        <v>6087</v>
      </c>
      <c r="I116" t="s">
        <v>5390</v>
      </c>
      <c r="J116" t="s">
        <v>1135</v>
      </c>
    </row>
    <row r="117" spans="1:12" x14ac:dyDescent="0.2">
      <c r="A117" s="388" t="s">
        <v>1129</v>
      </c>
      <c r="B117" s="388" t="s">
        <v>5387</v>
      </c>
      <c r="C117" s="388" t="s">
        <v>6078</v>
      </c>
      <c r="F117" s="389">
        <v>58276.02</v>
      </c>
      <c r="G117" s="389" t="s">
        <v>6001</v>
      </c>
      <c r="H117" s="390" t="s">
        <v>6087</v>
      </c>
      <c r="I117" t="s">
        <v>5390</v>
      </c>
      <c r="J117" t="s">
        <v>1135</v>
      </c>
    </row>
    <row r="118" spans="1:12" x14ac:dyDescent="0.2">
      <c r="A118" s="88" t="s">
        <v>306</v>
      </c>
      <c r="B118" s="88" t="s">
        <v>5971</v>
      </c>
      <c r="C118" s="88" t="s">
        <v>308</v>
      </c>
      <c r="D118" s="89"/>
      <c r="E118" s="89">
        <v>5312150</v>
      </c>
      <c r="F118" s="89">
        <v>268775.78000000003</v>
      </c>
      <c r="G118" s="89">
        <v>5043374.22</v>
      </c>
      <c r="H118" s="90" t="s">
        <v>5972</v>
      </c>
      <c r="I118" s="91"/>
      <c r="J118" s="91"/>
      <c r="K118" s="91"/>
      <c r="L118" s="91"/>
    </row>
    <row r="120" spans="1:12" x14ac:dyDescent="0.2">
      <c r="A120" s="388" t="s">
        <v>1129</v>
      </c>
      <c r="B120" s="388" t="s">
        <v>5387</v>
      </c>
      <c r="C120" s="388" t="s">
        <v>6088</v>
      </c>
      <c r="E120" s="389">
        <v>7000</v>
      </c>
      <c r="G120" s="389" t="s">
        <v>6004</v>
      </c>
      <c r="H120" s="390" t="s">
        <v>6005</v>
      </c>
      <c r="I120" t="s">
        <v>5390</v>
      </c>
      <c r="J120" t="s">
        <v>1135</v>
      </c>
    </row>
    <row r="121" spans="1:12" x14ac:dyDescent="0.2">
      <c r="A121" s="388" t="s">
        <v>1129</v>
      </c>
      <c r="B121" s="388" t="s">
        <v>5387</v>
      </c>
      <c r="C121" s="388" t="s">
        <v>6088</v>
      </c>
      <c r="E121" s="389">
        <v>7000</v>
      </c>
      <c r="G121" s="389" t="s">
        <v>6004</v>
      </c>
      <c r="H121" s="390" t="s">
        <v>6005</v>
      </c>
    </row>
    <row r="122" spans="1:12" x14ac:dyDescent="0.2">
      <c r="A122" s="388" t="s">
        <v>1129</v>
      </c>
      <c r="B122" s="388" t="s">
        <v>5387</v>
      </c>
      <c r="C122" s="388" t="s">
        <v>6088</v>
      </c>
      <c r="E122" s="389">
        <v>7000</v>
      </c>
      <c r="G122" s="389" t="s">
        <v>6004</v>
      </c>
      <c r="H122" s="390" t="s">
        <v>6005</v>
      </c>
    </row>
    <row r="123" spans="1:12" x14ac:dyDescent="0.2">
      <c r="A123" s="388" t="s">
        <v>1129</v>
      </c>
      <c r="B123" s="388" t="s">
        <v>5387</v>
      </c>
      <c r="C123" s="388" t="s">
        <v>6088</v>
      </c>
      <c r="E123" s="389">
        <v>4666.67</v>
      </c>
      <c r="G123" s="389" t="s">
        <v>6004</v>
      </c>
      <c r="H123" s="390" t="s">
        <v>6005</v>
      </c>
    </row>
    <row r="124" spans="1:12" x14ac:dyDescent="0.2">
      <c r="A124" s="388" t="s">
        <v>1129</v>
      </c>
      <c r="B124" s="388" t="s">
        <v>5387</v>
      </c>
      <c r="C124" s="388" t="s">
        <v>6088</v>
      </c>
      <c r="E124" s="389">
        <v>7000</v>
      </c>
      <c r="G124" s="389" t="s">
        <v>6004</v>
      </c>
      <c r="H124" s="390" t="s">
        <v>6005</v>
      </c>
      <c r="I124" t="s">
        <v>5390</v>
      </c>
      <c r="J124" t="s">
        <v>1135</v>
      </c>
    </row>
    <row r="125" spans="1:12" x14ac:dyDescent="0.2">
      <c r="A125" s="388" t="s">
        <v>1129</v>
      </c>
      <c r="B125" s="388" t="s">
        <v>5387</v>
      </c>
      <c r="C125" s="388" t="s">
        <v>6088</v>
      </c>
      <c r="E125" s="389">
        <v>23333.33</v>
      </c>
      <c r="G125" s="389" t="s">
        <v>6004</v>
      </c>
      <c r="H125" s="390" t="s">
        <v>6005</v>
      </c>
      <c r="I125" t="s">
        <v>5390</v>
      </c>
      <c r="J125" t="s">
        <v>1135</v>
      </c>
    </row>
    <row r="126" spans="1:12" x14ac:dyDescent="0.2">
      <c r="A126" s="388" t="s">
        <v>1129</v>
      </c>
      <c r="B126" s="388" t="s">
        <v>5387</v>
      </c>
      <c r="C126" s="388" t="s">
        <v>6089</v>
      </c>
      <c r="E126" s="389">
        <v>6533.33</v>
      </c>
      <c r="G126" s="389" t="s">
        <v>6007</v>
      </c>
      <c r="H126" s="390" t="s">
        <v>6008</v>
      </c>
      <c r="I126" t="s">
        <v>5390</v>
      </c>
      <c r="J126" t="s">
        <v>1135</v>
      </c>
    </row>
    <row r="127" spans="1:12" x14ac:dyDescent="0.2">
      <c r="A127" s="388" t="s">
        <v>1129</v>
      </c>
      <c r="B127" s="388" t="s">
        <v>5387</v>
      </c>
      <c r="C127" s="388" t="s">
        <v>6089</v>
      </c>
      <c r="E127" s="389">
        <v>6533.33</v>
      </c>
      <c r="G127" s="389" t="s">
        <v>6007</v>
      </c>
      <c r="H127" s="390" t="s">
        <v>6008</v>
      </c>
      <c r="I127" t="s">
        <v>5390</v>
      </c>
      <c r="J127" t="s">
        <v>1135</v>
      </c>
    </row>
    <row r="128" spans="1:12" x14ac:dyDescent="0.2">
      <c r="A128" s="388" t="s">
        <v>1129</v>
      </c>
      <c r="B128" s="388" t="s">
        <v>5387</v>
      </c>
      <c r="C128" s="388" t="s">
        <v>6089</v>
      </c>
      <c r="E128" s="389">
        <v>6533.33</v>
      </c>
      <c r="G128" s="389" t="s">
        <v>6007</v>
      </c>
      <c r="H128" s="390" t="s">
        <v>6008</v>
      </c>
      <c r="I128" t="s">
        <v>5390</v>
      </c>
      <c r="J128" t="s">
        <v>1135</v>
      </c>
    </row>
    <row r="129" spans="1:10" x14ac:dyDescent="0.2">
      <c r="A129" s="388" t="s">
        <v>1129</v>
      </c>
      <c r="B129" s="388" t="s">
        <v>5387</v>
      </c>
      <c r="C129" s="388" t="s">
        <v>6089</v>
      </c>
      <c r="E129" s="389">
        <v>4355.5600000000004</v>
      </c>
      <c r="G129" s="389" t="s">
        <v>6007</v>
      </c>
      <c r="H129" s="390" t="s">
        <v>6008</v>
      </c>
      <c r="I129" t="s">
        <v>5390</v>
      </c>
      <c r="J129" t="s">
        <v>1135</v>
      </c>
    </row>
    <row r="130" spans="1:10" x14ac:dyDescent="0.2">
      <c r="A130" s="388" t="s">
        <v>1129</v>
      </c>
      <c r="B130" s="388" t="s">
        <v>5387</v>
      </c>
      <c r="C130" s="388" t="s">
        <v>6089</v>
      </c>
      <c r="E130" s="389">
        <v>6533.33</v>
      </c>
      <c r="G130" s="389" t="s">
        <v>6007</v>
      </c>
      <c r="H130" s="390" t="s">
        <v>6008</v>
      </c>
      <c r="I130" t="s">
        <v>5390</v>
      </c>
      <c r="J130" t="s">
        <v>1135</v>
      </c>
    </row>
    <row r="131" spans="1:10" x14ac:dyDescent="0.2">
      <c r="A131" s="388" t="s">
        <v>1129</v>
      </c>
      <c r="B131" s="388" t="s">
        <v>5387</v>
      </c>
      <c r="C131" s="388" t="s">
        <v>6089</v>
      </c>
      <c r="E131" s="389">
        <v>21777.78</v>
      </c>
      <c r="G131" s="389" t="s">
        <v>6007</v>
      </c>
      <c r="H131" s="390" t="s">
        <v>6008</v>
      </c>
      <c r="I131" t="s">
        <v>5390</v>
      </c>
      <c r="J131" t="s">
        <v>1135</v>
      </c>
    </row>
    <row r="132" spans="1:10" x14ac:dyDescent="0.2">
      <c r="A132" s="388" t="s">
        <v>1129</v>
      </c>
      <c r="B132" s="388" t="s">
        <v>5387</v>
      </c>
      <c r="C132" s="388" t="s">
        <v>6090</v>
      </c>
      <c r="E132" s="389">
        <v>7466.67</v>
      </c>
      <c r="G132" s="389" t="s">
        <v>5992</v>
      </c>
      <c r="H132" s="390" t="s">
        <v>6010</v>
      </c>
      <c r="I132" t="s">
        <v>5390</v>
      </c>
      <c r="J132" t="s">
        <v>1135</v>
      </c>
    </row>
    <row r="133" spans="1:10" x14ac:dyDescent="0.2">
      <c r="A133" s="388" t="s">
        <v>1129</v>
      </c>
      <c r="B133" s="388" t="s">
        <v>5387</v>
      </c>
      <c r="C133" s="388" t="s">
        <v>6090</v>
      </c>
      <c r="E133" s="389">
        <v>7466.67</v>
      </c>
      <c r="G133" s="389" t="s">
        <v>5992</v>
      </c>
      <c r="H133" s="390" t="s">
        <v>6010</v>
      </c>
      <c r="I133" t="s">
        <v>5390</v>
      </c>
      <c r="J133" t="s">
        <v>1135</v>
      </c>
    </row>
    <row r="134" spans="1:10" x14ac:dyDescent="0.2">
      <c r="A134" s="388" t="s">
        <v>1129</v>
      </c>
      <c r="B134" s="388" t="s">
        <v>5387</v>
      </c>
      <c r="C134" s="388" t="s">
        <v>6090</v>
      </c>
      <c r="E134" s="389">
        <v>7466.67</v>
      </c>
      <c r="G134" s="389" t="s">
        <v>5992</v>
      </c>
      <c r="H134" s="390" t="s">
        <v>6010</v>
      </c>
      <c r="I134" t="s">
        <v>5390</v>
      </c>
      <c r="J134" t="s">
        <v>1135</v>
      </c>
    </row>
    <row r="135" spans="1:10" x14ac:dyDescent="0.2">
      <c r="A135" s="388" t="s">
        <v>1129</v>
      </c>
      <c r="B135" s="388" t="s">
        <v>5387</v>
      </c>
      <c r="C135" s="388" t="s">
        <v>6090</v>
      </c>
      <c r="E135" s="389">
        <v>4977.78</v>
      </c>
      <c r="G135" s="389" t="s">
        <v>5992</v>
      </c>
      <c r="H135" s="390" t="s">
        <v>6010</v>
      </c>
      <c r="I135" t="s">
        <v>5390</v>
      </c>
      <c r="J135" t="s">
        <v>1135</v>
      </c>
    </row>
    <row r="136" spans="1:10" x14ac:dyDescent="0.2">
      <c r="A136" s="388" t="s">
        <v>1129</v>
      </c>
      <c r="B136" s="388" t="s">
        <v>5387</v>
      </c>
      <c r="C136" s="388" t="s">
        <v>6090</v>
      </c>
      <c r="E136" s="389">
        <v>7466.67</v>
      </c>
      <c r="G136" s="389" t="s">
        <v>5992</v>
      </c>
      <c r="H136" s="390" t="s">
        <v>6010</v>
      </c>
      <c r="I136" t="s">
        <v>5390</v>
      </c>
      <c r="J136" t="s">
        <v>1135</v>
      </c>
    </row>
    <row r="137" spans="1:10" x14ac:dyDescent="0.2">
      <c r="A137" s="388" t="s">
        <v>1129</v>
      </c>
      <c r="B137" s="388" t="s">
        <v>5387</v>
      </c>
      <c r="C137" s="388" t="s">
        <v>6090</v>
      </c>
      <c r="E137" s="389">
        <v>24888.89</v>
      </c>
      <c r="G137" s="389" t="s">
        <v>5992</v>
      </c>
      <c r="H137" s="390" t="s">
        <v>6010</v>
      </c>
      <c r="I137" t="s">
        <v>5390</v>
      </c>
      <c r="J137" t="s">
        <v>1135</v>
      </c>
    </row>
    <row r="138" spans="1:10" x14ac:dyDescent="0.2">
      <c r="A138" s="388" t="s">
        <v>1129</v>
      </c>
      <c r="B138" s="388" t="s">
        <v>5387</v>
      </c>
      <c r="C138" s="388" t="s">
        <v>6090</v>
      </c>
      <c r="E138" s="389">
        <v>16023.08</v>
      </c>
      <c r="G138" s="389" t="s">
        <v>5992</v>
      </c>
      <c r="H138" s="390" t="s">
        <v>6010</v>
      </c>
      <c r="I138" t="s">
        <v>5390</v>
      </c>
      <c r="J138" t="s">
        <v>1135</v>
      </c>
    </row>
    <row r="139" spans="1:10" x14ac:dyDescent="0.2">
      <c r="A139" s="388" t="s">
        <v>1129</v>
      </c>
      <c r="B139" s="388" t="s">
        <v>5387</v>
      </c>
      <c r="C139" s="388" t="s">
        <v>6091</v>
      </c>
      <c r="E139" s="389">
        <v>7000</v>
      </c>
      <c r="G139" s="389" t="s">
        <v>6012</v>
      </c>
      <c r="H139" s="390" t="s">
        <v>6016</v>
      </c>
      <c r="I139" t="s">
        <v>5390</v>
      </c>
      <c r="J139" t="s">
        <v>1135</v>
      </c>
    </row>
    <row r="140" spans="1:10" x14ac:dyDescent="0.2">
      <c r="A140" s="388" t="s">
        <v>1129</v>
      </c>
      <c r="B140" s="388" t="s">
        <v>5387</v>
      </c>
      <c r="C140" s="388" t="s">
        <v>6091</v>
      </c>
      <c r="E140" s="389">
        <v>7000</v>
      </c>
      <c r="G140" s="389" t="s">
        <v>6012</v>
      </c>
      <c r="H140" s="390" t="s">
        <v>6016</v>
      </c>
      <c r="I140" t="s">
        <v>5390</v>
      </c>
      <c r="J140" t="s">
        <v>1135</v>
      </c>
    </row>
    <row r="141" spans="1:10" x14ac:dyDescent="0.2">
      <c r="A141" s="388" t="s">
        <v>1129</v>
      </c>
      <c r="B141" s="388" t="s">
        <v>5387</v>
      </c>
      <c r="C141" s="388" t="s">
        <v>6091</v>
      </c>
      <c r="E141" s="389">
        <v>7000</v>
      </c>
      <c r="G141" s="389" t="s">
        <v>6012</v>
      </c>
      <c r="H141" s="390" t="s">
        <v>6016</v>
      </c>
      <c r="I141" t="s">
        <v>5390</v>
      </c>
      <c r="J141" t="s">
        <v>1135</v>
      </c>
    </row>
    <row r="142" spans="1:10" x14ac:dyDescent="0.2">
      <c r="A142" s="388" t="s">
        <v>1129</v>
      </c>
      <c r="B142" s="388" t="s">
        <v>5387</v>
      </c>
      <c r="C142" s="388" t="s">
        <v>6091</v>
      </c>
      <c r="E142" s="389">
        <v>4666.67</v>
      </c>
      <c r="G142" s="389" t="s">
        <v>6012</v>
      </c>
      <c r="H142" s="390" t="s">
        <v>6016</v>
      </c>
      <c r="I142" t="s">
        <v>5390</v>
      </c>
      <c r="J142" t="s">
        <v>1135</v>
      </c>
    </row>
    <row r="143" spans="1:10" x14ac:dyDescent="0.2">
      <c r="A143" s="388" t="s">
        <v>1129</v>
      </c>
      <c r="B143" s="388" t="s">
        <v>5387</v>
      </c>
      <c r="C143" s="388" t="s">
        <v>6091</v>
      </c>
      <c r="E143" s="389">
        <v>7000</v>
      </c>
      <c r="G143" s="389" t="s">
        <v>6012</v>
      </c>
      <c r="H143" s="390" t="s">
        <v>6016</v>
      </c>
      <c r="I143" t="s">
        <v>5390</v>
      </c>
      <c r="J143" t="s">
        <v>1135</v>
      </c>
    </row>
    <row r="144" spans="1:10" x14ac:dyDescent="0.2">
      <c r="A144" s="388" t="s">
        <v>1129</v>
      </c>
      <c r="B144" s="388" t="s">
        <v>5387</v>
      </c>
      <c r="C144" s="388" t="s">
        <v>6091</v>
      </c>
      <c r="E144" s="389">
        <v>23333.33</v>
      </c>
      <c r="G144" s="389" t="s">
        <v>6012</v>
      </c>
      <c r="H144" s="390" t="s">
        <v>6016</v>
      </c>
      <c r="I144" t="s">
        <v>5390</v>
      </c>
      <c r="J144" t="s">
        <v>1135</v>
      </c>
    </row>
    <row r="145" spans="1:10" x14ac:dyDescent="0.2">
      <c r="A145" s="388" t="s">
        <v>1129</v>
      </c>
      <c r="B145" s="388" t="s">
        <v>5387</v>
      </c>
      <c r="C145" s="388" t="s">
        <v>6092</v>
      </c>
      <c r="E145" s="389">
        <v>7000</v>
      </c>
      <c r="G145" s="389" t="s">
        <v>6018</v>
      </c>
      <c r="H145" s="390" t="s">
        <v>6019</v>
      </c>
      <c r="I145" t="s">
        <v>5390</v>
      </c>
      <c r="J145" t="s">
        <v>1135</v>
      </c>
    </row>
    <row r="146" spans="1:10" x14ac:dyDescent="0.2">
      <c r="A146" s="388" t="s">
        <v>1129</v>
      </c>
      <c r="B146" s="388" t="s">
        <v>5387</v>
      </c>
      <c r="C146" s="388" t="s">
        <v>6092</v>
      </c>
      <c r="E146" s="389">
        <v>7000</v>
      </c>
      <c r="G146" s="389" t="s">
        <v>6018</v>
      </c>
      <c r="H146" s="390" t="s">
        <v>6019</v>
      </c>
      <c r="I146" t="s">
        <v>5390</v>
      </c>
      <c r="J146" t="s">
        <v>1135</v>
      </c>
    </row>
    <row r="147" spans="1:10" x14ac:dyDescent="0.2">
      <c r="A147" s="388" t="s">
        <v>1129</v>
      </c>
      <c r="B147" s="388" t="s">
        <v>5387</v>
      </c>
      <c r="C147" s="388" t="s">
        <v>6092</v>
      </c>
      <c r="E147" s="389">
        <v>7000</v>
      </c>
      <c r="G147" s="389" t="s">
        <v>6018</v>
      </c>
      <c r="H147" s="390" t="s">
        <v>6019</v>
      </c>
      <c r="I147" t="s">
        <v>5390</v>
      </c>
      <c r="J147" t="s">
        <v>1135</v>
      </c>
    </row>
    <row r="148" spans="1:10" x14ac:dyDescent="0.2">
      <c r="A148" s="388" t="s">
        <v>1129</v>
      </c>
      <c r="B148" s="388" t="s">
        <v>5387</v>
      </c>
      <c r="C148" s="388" t="s">
        <v>6092</v>
      </c>
      <c r="E148" s="389">
        <v>4666.67</v>
      </c>
      <c r="G148" s="389" t="s">
        <v>6018</v>
      </c>
      <c r="H148" s="390" t="s">
        <v>6019</v>
      </c>
      <c r="I148" t="s">
        <v>5390</v>
      </c>
      <c r="J148" t="s">
        <v>1135</v>
      </c>
    </row>
    <row r="149" spans="1:10" x14ac:dyDescent="0.2">
      <c r="A149" s="388" t="s">
        <v>1129</v>
      </c>
      <c r="B149" s="388" t="s">
        <v>5387</v>
      </c>
      <c r="C149" s="388" t="s">
        <v>6092</v>
      </c>
      <c r="E149" s="389">
        <v>7000</v>
      </c>
      <c r="G149" s="389" t="s">
        <v>6018</v>
      </c>
      <c r="H149" s="390" t="s">
        <v>6019</v>
      </c>
      <c r="I149" t="s">
        <v>5390</v>
      </c>
      <c r="J149" t="s">
        <v>1135</v>
      </c>
    </row>
    <row r="150" spans="1:10" x14ac:dyDescent="0.2">
      <c r="A150" s="388" t="s">
        <v>1129</v>
      </c>
      <c r="B150" s="388" t="s">
        <v>5387</v>
      </c>
      <c r="C150" s="388" t="s">
        <v>6092</v>
      </c>
      <c r="E150" s="389">
        <v>23333.33</v>
      </c>
      <c r="G150" s="389" t="s">
        <v>6018</v>
      </c>
      <c r="H150" s="390" t="s">
        <v>6019</v>
      </c>
      <c r="I150" t="s">
        <v>5390</v>
      </c>
      <c r="J150" t="s">
        <v>1135</v>
      </c>
    </row>
    <row r="151" spans="1:10" x14ac:dyDescent="0.2">
      <c r="A151" s="388" t="s">
        <v>1129</v>
      </c>
      <c r="B151" s="388" t="s">
        <v>5387</v>
      </c>
      <c r="C151" s="388" t="s">
        <v>6093</v>
      </c>
      <c r="E151" s="389">
        <v>7000</v>
      </c>
      <c r="G151" s="389" t="s">
        <v>5995</v>
      </c>
      <c r="H151" s="390" t="s">
        <v>6021</v>
      </c>
      <c r="I151" t="s">
        <v>5390</v>
      </c>
      <c r="J151" t="s">
        <v>1135</v>
      </c>
    </row>
    <row r="152" spans="1:10" x14ac:dyDescent="0.2">
      <c r="A152" s="388" t="s">
        <v>1129</v>
      </c>
      <c r="B152" s="388" t="s">
        <v>5387</v>
      </c>
      <c r="C152" s="388" t="s">
        <v>6093</v>
      </c>
      <c r="E152" s="389">
        <v>7000</v>
      </c>
      <c r="G152" s="389" t="s">
        <v>5995</v>
      </c>
      <c r="H152" s="390" t="s">
        <v>6021</v>
      </c>
      <c r="I152" t="s">
        <v>5390</v>
      </c>
      <c r="J152" t="s">
        <v>1135</v>
      </c>
    </row>
    <row r="153" spans="1:10" x14ac:dyDescent="0.2">
      <c r="A153" s="388" t="s">
        <v>1129</v>
      </c>
      <c r="B153" s="388" t="s">
        <v>5387</v>
      </c>
      <c r="C153" s="388" t="s">
        <v>6093</v>
      </c>
      <c r="E153" s="389">
        <v>7000</v>
      </c>
      <c r="G153" s="389" t="s">
        <v>5995</v>
      </c>
      <c r="H153" s="390" t="s">
        <v>6021</v>
      </c>
      <c r="I153" t="s">
        <v>5390</v>
      </c>
      <c r="J153" t="s">
        <v>1135</v>
      </c>
    </row>
    <row r="154" spans="1:10" x14ac:dyDescent="0.2">
      <c r="A154" s="388" t="s">
        <v>1129</v>
      </c>
      <c r="B154" s="388" t="s">
        <v>5387</v>
      </c>
      <c r="C154" s="388" t="s">
        <v>6093</v>
      </c>
      <c r="E154" s="389">
        <v>4666.67</v>
      </c>
      <c r="G154" s="389" t="s">
        <v>5995</v>
      </c>
      <c r="H154" s="390" t="s">
        <v>6021</v>
      </c>
      <c r="I154" t="s">
        <v>5390</v>
      </c>
      <c r="J154" t="s">
        <v>1135</v>
      </c>
    </row>
    <row r="155" spans="1:10" x14ac:dyDescent="0.2">
      <c r="A155" s="388" t="s">
        <v>1129</v>
      </c>
      <c r="B155" s="388" t="s">
        <v>5387</v>
      </c>
      <c r="C155" s="388" t="s">
        <v>6093</v>
      </c>
      <c r="E155" s="389">
        <v>7000</v>
      </c>
      <c r="G155" s="389" t="s">
        <v>5995</v>
      </c>
      <c r="H155" s="390" t="s">
        <v>6021</v>
      </c>
      <c r="I155" t="s">
        <v>5390</v>
      </c>
      <c r="J155" t="s">
        <v>1135</v>
      </c>
    </row>
    <row r="156" spans="1:10" x14ac:dyDescent="0.2">
      <c r="A156" s="388" t="s">
        <v>1129</v>
      </c>
      <c r="B156" s="388" t="s">
        <v>5387</v>
      </c>
      <c r="C156" s="388" t="s">
        <v>6093</v>
      </c>
      <c r="E156" s="389">
        <v>23333.33</v>
      </c>
      <c r="G156" s="389" t="s">
        <v>5995</v>
      </c>
      <c r="H156" s="390" t="s">
        <v>6021</v>
      </c>
      <c r="I156" t="s">
        <v>5390</v>
      </c>
      <c r="J156" t="s">
        <v>1135</v>
      </c>
    </row>
    <row r="157" spans="1:10" x14ac:dyDescent="0.2">
      <c r="A157" s="388" t="s">
        <v>1129</v>
      </c>
      <c r="B157" s="388" t="s">
        <v>5387</v>
      </c>
      <c r="C157" s="388" t="s">
        <v>6094</v>
      </c>
      <c r="E157" s="389">
        <v>7000</v>
      </c>
      <c r="G157" s="389" t="s">
        <v>6023</v>
      </c>
      <c r="H157" s="390" t="s">
        <v>6024</v>
      </c>
      <c r="I157" t="s">
        <v>5390</v>
      </c>
      <c r="J157" t="s">
        <v>1135</v>
      </c>
    </row>
    <row r="158" spans="1:10" x14ac:dyDescent="0.2">
      <c r="A158" s="388" t="s">
        <v>1129</v>
      </c>
      <c r="B158" s="388" t="s">
        <v>5387</v>
      </c>
      <c r="C158" s="388" t="s">
        <v>6094</v>
      </c>
      <c r="E158" s="389">
        <v>7000</v>
      </c>
      <c r="G158" s="389" t="s">
        <v>6023</v>
      </c>
      <c r="H158" s="390" t="s">
        <v>6024</v>
      </c>
      <c r="I158" t="s">
        <v>5390</v>
      </c>
      <c r="J158" t="s">
        <v>1135</v>
      </c>
    </row>
    <row r="159" spans="1:10" x14ac:dyDescent="0.2">
      <c r="A159" s="388" t="s">
        <v>1129</v>
      </c>
      <c r="B159" s="388" t="s">
        <v>5387</v>
      </c>
      <c r="C159" s="388" t="s">
        <v>6094</v>
      </c>
      <c r="E159" s="389">
        <v>7000</v>
      </c>
      <c r="G159" s="389" t="s">
        <v>6023</v>
      </c>
      <c r="H159" s="390" t="s">
        <v>6024</v>
      </c>
      <c r="I159" t="s">
        <v>5390</v>
      </c>
      <c r="J159" t="s">
        <v>1135</v>
      </c>
    </row>
    <row r="160" spans="1:10" x14ac:dyDescent="0.2">
      <c r="A160" s="388" t="s">
        <v>1129</v>
      </c>
      <c r="B160" s="388" t="s">
        <v>5387</v>
      </c>
      <c r="C160" s="388" t="s">
        <v>6094</v>
      </c>
      <c r="E160" s="389">
        <v>7000</v>
      </c>
      <c r="G160" s="389" t="s">
        <v>6023</v>
      </c>
      <c r="H160" s="390" t="s">
        <v>6024</v>
      </c>
      <c r="I160" t="s">
        <v>5390</v>
      </c>
      <c r="J160" t="s">
        <v>1135</v>
      </c>
    </row>
    <row r="161" spans="1:12" x14ac:dyDescent="0.2">
      <c r="A161" s="388" t="s">
        <v>1129</v>
      </c>
      <c r="B161" s="388" t="s">
        <v>5387</v>
      </c>
      <c r="C161" s="388" t="s">
        <v>6094</v>
      </c>
      <c r="E161" s="389">
        <v>4666.67</v>
      </c>
      <c r="G161" s="389" t="s">
        <v>6023</v>
      </c>
      <c r="H161" s="390" t="s">
        <v>6024</v>
      </c>
      <c r="I161" t="s">
        <v>5390</v>
      </c>
      <c r="J161" t="s">
        <v>1135</v>
      </c>
    </row>
    <row r="162" spans="1:12" x14ac:dyDescent="0.2">
      <c r="A162" s="388" t="s">
        <v>1129</v>
      </c>
      <c r="B162" s="388" t="s">
        <v>5387</v>
      </c>
      <c r="C162" s="388" t="s">
        <v>6094</v>
      </c>
      <c r="E162" s="389">
        <v>23333.33</v>
      </c>
      <c r="G162" s="389" t="s">
        <v>6023</v>
      </c>
      <c r="H162" s="390" t="s">
        <v>6024</v>
      </c>
      <c r="I162" t="s">
        <v>5390</v>
      </c>
      <c r="J162" t="s">
        <v>1135</v>
      </c>
    </row>
    <row r="163" spans="1:12" x14ac:dyDescent="0.2">
      <c r="A163" s="388" t="s">
        <v>1129</v>
      </c>
      <c r="B163" s="388" t="s">
        <v>5387</v>
      </c>
      <c r="C163" s="388" t="s">
        <v>6095</v>
      </c>
      <c r="E163" s="389">
        <v>7000</v>
      </c>
      <c r="G163" s="389" t="s">
        <v>6026</v>
      </c>
      <c r="H163" s="390" t="s">
        <v>6027</v>
      </c>
      <c r="I163" t="s">
        <v>5390</v>
      </c>
      <c r="J163" t="s">
        <v>1135</v>
      </c>
    </row>
    <row r="164" spans="1:12" x14ac:dyDescent="0.2">
      <c r="A164" s="388" t="s">
        <v>1129</v>
      </c>
      <c r="B164" s="388" t="s">
        <v>5387</v>
      </c>
      <c r="C164" s="388" t="s">
        <v>6095</v>
      </c>
      <c r="E164" s="389">
        <v>7000</v>
      </c>
      <c r="G164" s="389" t="s">
        <v>6026</v>
      </c>
      <c r="H164" s="390" t="s">
        <v>6027</v>
      </c>
      <c r="I164" t="s">
        <v>5390</v>
      </c>
      <c r="J164" t="s">
        <v>1135</v>
      </c>
    </row>
    <row r="165" spans="1:12" x14ac:dyDescent="0.2">
      <c r="A165" s="388" t="s">
        <v>1129</v>
      </c>
      <c r="B165" s="388" t="s">
        <v>5387</v>
      </c>
      <c r="C165" s="388" t="s">
        <v>6095</v>
      </c>
      <c r="E165" s="389">
        <v>7000</v>
      </c>
      <c r="G165" s="389" t="s">
        <v>6026</v>
      </c>
      <c r="H165" s="390" t="s">
        <v>6027</v>
      </c>
      <c r="I165" s="700" t="s">
        <v>1254</v>
      </c>
      <c r="J165" s="701">
        <f>E171</f>
        <v>477866.65</v>
      </c>
    </row>
    <row r="166" spans="1:12" x14ac:dyDescent="0.2">
      <c r="A166" s="388" t="s">
        <v>1129</v>
      </c>
      <c r="B166" s="388" t="s">
        <v>5387</v>
      </c>
      <c r="C166" s="388" t="s">
        <v>6095</v>
      </c>
      <c r="E166" s="389">
        <v>4666.67</v>
      </c>
      <c r="G166" s="389" t="s">
        <v>6026</v>
      </c>
      <c r="H166" s="390" t="s">
        <v>6027</v>
      </c>
      <c r="I166" s="702" t="s">
        <v>1459</v>
      </c>
      <c r="J166" s="703">
        <f>F170</f>
        <v>672000</v>
      </c>
    </row>
    <row r="167" spans="1:12" x14ac:dyDescent="0.2">
      <c r="A167" s="388" t="s">
        <v>1129</v>
      </c>
      <c r="B167" s="388" t="s">
        <v>5387</v>
      </c>
      <c r="C167" s="388" t="s">
        <v>6095</v>
      </c>
      <c r="E167" s="389">
        <v>7000</v>
      </c>
      <c r="G167" s="389" t="s">
        <v>6026</v>
      </c>
      <c r="H167" s="390" t="s">
        <v>6027</v>
      </c>
      <c r="I167" s="527" t="s">
        <v>410</v>
      </c>
      <c r="J167" s="528">
        <f>F131</f>
        <v>0</v>
      </c>
    </row>
    <row r="168" spans="1:12" x14ac:dyDescent="0.2">
      <c r="A168" s="388" t="s">
        <v>1129</v>
      </c>
      <c r="B168" s="388" t="s">
        <v>5387</v>
      </c>
      <c r="C168" s="388" t="s">
        <v>6095</v>
      </c>
      <c r="E168" s="389">
        <v>23333.33</v>
      </c>
      <c r="G168" s="389" t="s">
        <v>6026</v>
      </c>
      <c r="H168" s="390" t="s">
        <v>6027</v>
      </c>
      <c r="I168" t="s">
        <v>5390</v>
      </c>
      <c r="J168" t="s">
        <v>1135</v>
      </c>
    </row>
    <row r="169" spans="1:12" x14ac:dyDescent="0.2">
      <c r="A169" s="388" t="s">
        <v>1129</v>
      </c>
      <c r="B169" s="388" t="s">
        <v>5387</v>
      </c>
      <c r="C169" s="388" t="s">
        <v>6096</v>
      </c>
      <c r="E169" s="389">
        <v>13843.56</v>
      </c>
      <c r="G169" s="389" t="s">
        <v>5998</v>
      </c>
      <c r="H169" s="390" t="s">
        <v>6029</v>
      </c>
      <c r="I169" t="s">
        <v>5390</v>
      </c>
      <c r="J169" t="s">
        <v>1135</v>
      </c>
    </row>
    <row r="170" spans="1:12" x14ac:dyDescent="0.2">
      <c r="A170" s="388" t="s">
        <v>1129</v>
      </c>
      <c r="B170" s="388" t="s">
        <v>5387</v>
      </c>
      <c r="C170" s="388" t="s">
        <v>6096</v>
      </c>
      <c r="E170" s="389">
        <v>0</v>
      </c>
      <c r="F170" s="389">
        <v>672000</v>
      </c>
      <c r="G170" s="389" t="s">
        <v>5998</v>
      </c>
      <c r="H170" s="390" t="s">
        <v>6097</v>
      </c>
      <c r="I170" t="s">
        <v>5390</v>
      </c>
      <c r="J170" t="s">
        <v>1135</v>
      </c>
    </row>
    <row r="171" spans="1:12" x14ac:dyDescent="0.2">
      <c r="A171" s="88" t="s">
        <v>306</v>
      </c>
      <c r="B171" s="88" t="s">
        <v>1277</v>
      </c>
      <c r="C171" s="88" t="s">
        <v>308</v>
      </c>
      <c r="D171" s="89">
        <v>194133.35</v>
      </c>
      <c r="E171" s="89">
        <f>SUM(E120:E170)</f>
        <v>477866.65</v>
      </c>
      <c r="F171" s="89">
        <v>672000</v>
      </c>
      <c r="G171" s="89"/>
      <c r="H171" s="90" t="s">
        <v>1278</v>
      </c>
      <c r="I171" s="91"/>
      <c r="J171" s="91"/>
      <c r="K171" s="91"/>
      <c r="L171" s="91"/>
    </row>
    <row r="173" spans="1:12" x14ac:dyDescent="0.2">
      <c r="A173" s="388" t="s">
        <v>1129</v>
      </c>
      <c r="B173" s="388" t="s">
        <v>5387</v>
      </c>
      <c r="C173" s="388" t="s">
        <v>6088</v>
      </c>
      <c r="E173" s="389">
        <v>15016.67</v>
      </c>
      <c r="G173" s="389" t="s">
        <v>6004</v>
      </c>
      <c r="H173" s="390" t="s">
        <v>6005</v>
      </c>
      <c r="I173" t="s">
        <v>5390</v>
      </c>
      <c r="J173" t="s">
        <v>1135</v>
      </c>
    </row>
    <row r="174" spans="1:12" x14ac:dyDescent="0.2">
      <c r="A174" s="388" t="s">
        <v>1129</v>
      </c>
      <c r="B174" s="388" t="s">
        <v>5387</v>
      </c>
      <c r="C174" s="388" t="s">
        <v>6089</v>
      </c>
      <c r="E174" s="389">
        <v>14010.26</v>
      </c>
      <c r="G174" s="389" t="s">
        <v>6007</v>
      </c>
      <c r="H174" s="390" t="s">
        <v>6008</v>
      </c>
      <c r="I174" s="700" t="s">
        <v>1254</v>
      </c>
      <c r="J174" s="701">
        <f>E186</f>
        <v>180200.00000000003</v>
      </c>
    </row>
    <row r="175" spans="1:12" x14ac:dyDescent="0.2">
      <c r="A175" s="388" t="s">
        <v>1129</v>
      </c>
      <c r="B175" s="388" t="s">
        <v>5387</v>
      </c>
      <c r="C175" s="388" t="s">
        <v>6091</v>
      </c>
      <c r="E175" s="389">
        <v>15016.67</v>
      </c>
      <c r="G175" s="389" t="s">
        <v>6012</v>
      </c>
      <c r="H175" s="390" t="s">
        <v>6016</v>
      </c>
      <c r="I175" s="702" t="s">
        <v>1459</v>
      </c>
      <c r="J175" s="703">
        <f>F181</f>
        <v>180200</v>
      </c>
    </row>
    <row r="176" spans="1:12" x14ac:dyDescent="0.2">
      <c r="A176" s="388" t="s">
        <v>1129</v>
      </c>
      <c r="B176" s="388" t="s">
        <v>5387</v>
      </c>
      <c r="C176" s="388" t="s">
        <v>6092</v>
      </c>
      <c r="E176" s="389">
        <v>15016.67</v>
      </c>
      <c r="G176" s="389" t="s">
        <v>6018</v>
      </c>
      <c r="H176" s="390" t="s">
        <v>6019</v>
      </c>
      <c r="I176" s="527" t="s">
        <v>410</v>
      </c>
      <c r="J176" s="528">
        <f>F184</f>
        <v>0</v>
      </c>
    </row>
    <row r="177" spans="1:12" x14ac:dyDescent="0.2">
      <c r="A177" s="388" t="s">
        <v>1129</v>
      </c>
      <c r="B177" s="388" t="s">
        <v>5387</v>
      </c>
      <c r="C177" s="388" t="s">
        <v>6093</v>
      </c>
      <c r="E177" s="389">
        <v>15016.67</v>
      </c>
      <c r="G177" s="389" t="s">
        <v>5995</v>
      </c>
      <c r="H177" s="390" t="s">
        <v>6021</v>
      </c>
      <c r="I177" t="s">
        <v>5390</v>
      </c>
      <c r="J177" t="s">
        <v>1135</v>
      </c>
    </row>
    <row r="178" spans="1:12" x14ac:dyDescent="0.2">
      <c r="A178" s="388" t="s">
        <v>1129</v>
      </c>
      <c r="B178" s="388" t="s">
        <v>5387</v>
      </c>
      <c r="C178" s="388" t="s">
        <v>6094</v>
      </c>
      <c r="E178" s="389">
        <v>15016.67</v>
      </c>
      <c r="G178" s="389" t="s">
        <v>6023</v>
      </c>
      <c r="H178" s="390" t="s">
        <v>6024</v>
      </c>
      <c r="I178" t="s">
        <v>5390</v>
      </c>
      <c r="J178" t="s">
        <v>1135</v>
      </c>
    </row>
    <row r="179" spans="1:12" x14ac:dyDescent="0.2">
      <c r="A179" s="388" t="s">
        <v>1129</v>
      </c>
      <c r="B179" s="388" t="s">
        <v>5387</v>
      </c>
      <c r="C179" s="388" t="s">
        <v>6095</v>
      </c>
      <c r="E179" s="389">
        <v>15016.67</v>
      </c>
      <c r="G179" s="389" t="s">
        <v>6026</v>
      </c>
      <c r="H179" s="390" t="s">
        <v>6027</v>
      </c>
      <c r="I179" t="s">
        <v>5390</v>
      </c>
      <c r="J179" t="s">
        <v>1135</v>
      </c>
    </row>
    <row r="180" spans="1:12" x14ac:dyDescent="0.2">
      <c r="A180" s="388" t="s">
        <v>1129</v>
      </c>
      <c r="B180" s="388" t="s">
        <v>5387</v>
      </c>
      <c r="C180" s="388" t="s">
        <v>6096</v>
      </c>
      <c r="E180" s="389">
        <v>16523.599999999999</v>
      </c>
      <c r="G180" s="389" t="s">
        <v>5998</v>
      </c>
      <c r="H180" s="390" t="s">
        <v>6029</v>
      </c>
      <c r="I180" t="s">
        <v>5390</v>
      </c>
      <c r="J180" t="s">
        <v>1135</v>
      </c>
    </row>
    <row r="181" spans="1:12" x14ac:dyDescent="0.2">
      <c r="A181" s="388" t="s">
        <v>1129</v>
      </c>
      <c r="B181" s="388" t="s">
        <v>5387</v>
      </c>
      <c r="C181" s="388" t="s">
        <v>6096</v>
      </c>
      <c r="E181" s="389">
        <v>0</v>
      </c>
      <c r="F181" s="389">
        <v>180200</v>
      </c>
      <c r="G181" s="389" t="s">
        <v>5998</v>
      </c>
      <c r="H181" s="390" t="s">
        <v>6098</v>
      </c>
      <c r="I181" t="s">
        <v>5390</v>
      </c>
      <c r="J181" t="s">
        <v>1135</v>
      </c>
    </row>
    <row r="182" spans="1:12" x14ac:dyDescent="0.2">
      <c r="A182" s="388" t="s">
        <v>1129</v>
      </c>
      <c r="B182" s="388" t="s">
        <v>5387</v>
      </c>
      <c r="C182" s="388" t="s">
        <v>6099</v>
      </c>
      <c r="E182" s="389">
        <v>14516.11</v>
      </c>
      <c r="G182" s="389" t="s">
        <v>5998</v>
      </c>
      <c r="H182" s="390" t="s">
        <v>6029</v>
      </c>
      <c r="I182" t="s">
        <v>5390</v>
      </c>
      <c r="J182" t="s">
        <v>1135</v>
      </c>
    </row>
    <row r="183" spans="1:12" x14ac:dyDescent="0.2">
      <c r="A183" s="388" t="s">
        <v>1129</v>
      </c>
      <c r="B183" s="388" t="s">
        <v>5387</v>
      </c>
      <c r="C183" s="388" t="s">
        <v>6100</v>
      </c>
      <c r="E183" s="389">
        <v>15016.67</v>
      </c>
      <c r="G183" s="389" t="s">
        <v>6032</v>
      </c>
      <c r="H183" s="390" t="s">
        <v>6033</v>
      </c>
      <c r="I183" t="s">
        <v>5390</v>
      </c>
      <c r="J183" t="s">
        <v>1135</v>
      </c>
    </row>
    <row r="184" spans="1:12" x14ac:dyDescent="0.2">
      <c r="A184" s="388" t="s">
        <v>1129</v>
      </c>
      <c r="B184" s="388" t="s">
        <v>5387</v>
      </c>
      <c r="C184" s="388" t="s">
        <v>6101</v>
      </c>
      <c r="E184" s="389">
        <v>15016.67</v>
      </c>
      <c r="G184" s="389" t="s">
        <v>6035</v>
      </c>
      <c r="H184" s="390" t="s">
        <v>6036</v>
      </c>
      <c r="I184" t="s">
        <v>5390</v>
      </c>
      <c r="J184" t="s">
        <v>1135</v>
      </c>
    </row>
    <row r="185" spans="1:12" x14ac:dyDescent="0.2">
      <c r="A185" s="388" t="s">
        <v>1129</v>
      </c>
      <c r="B185" s="388" t="s">
        <v>5387</v>
      </c>
      <c r="C185" s="388" t="s">
        <v>6102</v>
      </c>
      <c r="E185" s="389">
        <v>15016.67</v>
      </c>
      <c r="G185" s="389" t="s">
        <v>6001</v>
      </c>
      <c r="H185" s="390" t="s">
        <v>6038</v>
      </c>
      <c r="I185" t="s">
        <v>5390</v>
      </c>
      <c r="J185" t="s">
        <v>1135</v>
      </c>
    </row>
    <row r="186" spans="1:12" x14ac:dyDescent="0.2">
      <c r="A186" s="88" t="s">
        <v>306</v>
      </c>
      <c r="B186" s="88" t="s">
        <v>1283</v>
      </c>
      <c r="C186" s="88" t="s">
        <v>308</v>
      </c>
      <c r="D186" s="89">
        <v>59566.12</v>
      </c>
      <c r="E186" s="89">
        <f>SUM(E173:E185)</f>
        <v>180200.00000000003</v>
      </c>
      <c r="F186" s="89">
        <v>180200</v>
      </c>
      <c r="G186" s="89">
        <v>59566.12</v>
      </c>
      <c r="H186" s="90" t="s">
        <v>5359</v>
      </c>
      <c r="I186" s="91"/>
      <c r="J186" s="91"/>
      <c r="K186" s="91"/>
      <c r="L186" s="91"/>
    </row>
    <row r="188" spans="1:12" x14ac:dyDescent="0.2">
      <c r="A188" s="388" t="s">
        <v>1129</v>
      </c>
      <c r="B188" s="388" t="s">
        <v>5387</v>
      </c>
      <c r="C188" s="388" t="s">
        <v>6042</v>
      </c>
      <c r="E188" s="389">
        <v>170000</v>
      </c>
      <c r="G188" s="389" t="s">
        <v>5998</v>
      </c>
      <c r="H188" s="390" t="s">
        <v>6103</v>
      </c>
      <c r="I188" t="s">
        <v>5390</v>
      </c>
      <c r="J188" t="s">
        <v>1135</v>
      </c>
    </row>
    <row r="189" spans="1:12" x14ac:dyDescent="0.2">
      <c r="A189" s="388" t="s">
        <v>1129</v>
      </c>
      <c r="B189" s="388" t="s">
        <v>5387</v>
      </c>
      <c r="C189" s="388" t="s">
        <v>6042</v>
      </c>
      <c r="E189" s="389">
        <v>464666.67</v>
      </c>
      <c r="G189" s="389" t="s">
        <v>5998</v>
      </c>
      <c r="H189" s="390" t="s">
        <v>6104</v>
      </c>
      <c r="I189" s="697" t="s">
        <v>1253</v>
      </c>
      <c r="J189" s="532">
        <f>E188+E189</f>
        <v>634666.66999999993</v>
      </c>
    </row>
    <row r="190" spans="1:12" x14ac:dyDescent="0.2">
      <c r="A190" s="388" t="s">
        <v>1129</v>
      </c>
      <c r="B190" s="388" t="s">
        <v>5387</v>
      </c>
      <c r="C190" s="388" t="s">
        <v>6099</v>
      </c>
      <c r="E190" s="389">
        <v>29513.89</v>
      </c>
      <c r="G190" s="389" t="s">
        <v>5998</v>
      </c>
      <c r="H190" s="390" t="s">
        <v>6029</v>
      </c>
      <c r="I190" s="700" t="s">
        <v>1254</v>
      </c>
      <c r="J190" s="533">
        <f>E190++E191+E192+E193+E194+E195+E196+E197</f>
        <v>404930.56</v>
      </c>
    </row>
    <row r="191" spans="1:12" x14ac:dyDescent="0.2">
      <c r="A191" s="388" t="s">
        <v>1129</v>
      </c>
      <c r="B191" s="388" t="s">
        <v>5387</v>
      </c>
      <c r="C191" s="388" t="s">
        <v>6099</v>
      </c>
      <c r="E191" s="389">
        <v>14166.66</v>
      </c>
      <c r="G191" s="389" t="s">
        <v>5998</v>
      </c>
      <c r="H191" s="390" t="s">
        <v>6029</v>
      </c>
      <c r="I191" s="702" t="s">
        <v>1459</v>
      </c>
      <c r="J191" s="506">
        <v>0</v>
      </c>
    </row>
    <row r="192" spans="1:12" x14ac:dyDescent="0.2">
      <c r="A192" s="388" t="s">
        <v>1129</v>
      </c>
      <c r="B192" s="388" t="s">
        <v>5387</v>
      </c>
      <c r="C192" s="388" t="s">
        <v>6100</v>
      </c>
      <c r="E192" s="389">
        <v>35416.67</v>
      </c>
      <c r="G192" s="389" t="s">
        <v>6032</v>
      </c>
      <c r="H192" s="390" t="s">
        <v>6033</v>
      </c>
      <c r="I192" s="527" t="s">
        <v>410</v>
      </c>
      <c r="J192" s="528">
        <v>0</v>
      </c>
    </row>
    <row r="193" spans="1:12" x14ac:dyDescent="0.2">
      <c r="A193" s="388" t="s">
        <v>1129</v>
      </c>
      <c r="B193" s="388" t="s">
        <v>5387</v>
      </c>
      <c r="C193" s="388" t="s">
        <v>6100</v>
      </c>
      <c r="E193" s="389">
        <v>85000</v>
      </c>
      <c r="G193" s="389" t="s">
        <v>6032</v>
      </c>
      <c r="H193" s="390" t="s">
        <v>6033</v>
      </c>
      <c r="I193" t="s">
        <v>5390</v>
      </c>
      <c r="J193" t="s">
        <v>1135</v>
      </c>
    </row>
    <row r="194" spans="1:12" x14ac:dyDescent="0.2">
      <c r="A194" s="388" t="s">
        <v>1129</v>
      </c>
      <c r="B194" s="388" t="s">
        <v>5387</v>
      </c>
      <c r="C194" s="388" t="s">
        <v>6101</v>
      </c>
      <c r="E194" s="389">
        <v>35416.67</v>
      </c>
      <c r="G194" s="389" t="s">
        <v>6035</v>
      </c>
      <c r="H194" s="390" t="s">
        <v>6036</v>
      </c>
      <c r="I194" t="s">
        <v>5390</v>
      </c>
      <c r="J194" t="s">
        <v>1135</v>
      </c>
    </row>
    <row r="195" spans="1:12" ht="13.5" thickBot="1" x14ac:dyDescent="0.25">
      <c r="A195" s="388" t="s">
        <v>1129</v>
      </c>
      <c r="B195" s="388" t="s">
        <v>5387</v>
      </c>
      <c r="C195" s="388" t="s">
        <v>6101</v>
      </c>
      <c r="E195" s="389">
        <v>85000</v>
      </c>
      <c r="G195" s="389" t="s">
        <v>6035</v>
      </c>
      <c r="H195" s="390" t="s">
        <v>6036</v>
      </c>
      <c r="I195" t="s">
        <v>5390</v>
      </c>
      <c r="J195" t="s">
        <v>1135</v>
      </c>
    </row>
    <row r="196" spans="1:12" x14ac:dyDescent="0.2">
      <c r="A196" s="388" t="s">
        <v>1129</v>
      </c>
      <c r="B196" s="388" t="s">
        <v>5387</v>
      </c>
      <c r="C196" s="388" t="s">
        <v>6102</v>
      </c>
      <c r="E196" s="389">
        <v>35416.67</v>
      </c>
      <c r="G196" s="389" t="s">
        <v>6001</v>
      </c>
      <c r="H196" s="390" t="s">
        <v>6038</v>
      </c>
      <c r="I196" s="682" t="s">
        <v>1457</v>
      </c>
      <c r="J196" s="472" t="s">
        <v>1135</v>
      </c>
    </row>
    <row r="197" spans="1:12" x14ac:dyDescent="0.2">
      <c r="A197" s="388" t="s">
        <v>1129</v>
      </c>
      <c r="B197" s="388" t="s">
        <v>5387</v>
      </c>
      <c r="C197" s="388" t="s">
        <v>6102</v>
      </c>
      <c r="E197" s="389">
        <v>85000</v>
      </c>
      <c r="G197" s="389" t="s">
        <v>6001</v>
      </c>
      <c r="H197" s="390" t="s">
        <v>6038</v>
      </c>
      <c r="I197" s="697" t="s">
        <v>1458</v>
      </c>
      <c r="J197" s="706">
        <f>J34</f>
        <v>28900000</v>
      </c>
    </row>
    <row r="198" spans="1:12" x14ac:dyDescent="0.2">
      <c r="A198" s="88" t="s">
        <v>306</v>
      </c>
      <c r="B198" s="88" t="s">
        <v>5361</v>
      </c>
      <c r="C198" s="88" t="s">
        <v>308</v>
      </c>
      <c r="D198" s="89"/>
      <c r="E198" s="89">
        <v>1039597.23</v>
      </c>
      <c r="F198" s="89"/>
      <c r="G198" s="89">
        <v>1039597.23</v>
      </c>
      <c r="H198" s="90" t="s">
        <v>5973</v>
      </c>
      <c r="I198" s="697" t="s">
        <v>1463</v>
      </c>
      <c r="J198" s="706">
        <f>J108</f>
        <v>5312150</v>
      </c>
      <c r="K198" s="91"/>
      <c r="L198" s="91"/>
    </row>
    <row r="199" spans="1:12" x14ac:dyDescent="0.2">
      <c r="A199" s="88" t="s">
        <v>306</v>
      </c>
      <c r="B199" s="88" t="s">
        <v>343</v>
      </c>
      <c r="C199" s="88" t="s">
        <v>308</v>
      </c>
      <c r="D199" s="89">
        <v>35650870.549999997</v>
      </c>
      <c r="E199" s="89">
        <v>36101029.789999999</v>
      </c>
      <c r="F199" s="89">
        <v>25783763.399999999</v>
      </c>
      <c r="G199" s="89">
        <v>45968136.939999998</v>
      </c>
      <c r="H199" s="90" t="s">
        <v>344</v>
      </c>
      <c r="I199" s="697" t="s">
        <v>1253</v>
      </c>
      <c r="J199" s="698">
        <f>J189</f>
        <v>634666.66999999993</v>
      </c>
      <c r="K199" s="91"/>
      <c r="L199" s="91"/>
    </row>
    <row r="200" spans="1:12" x14ac:dyDescent="0.2">
      <c r="A200" s="88" t="s">
        <v>1007</v>
      </c>
      <c r="B200" s="88" t="s">
        <v>343</v>
      </c>
      <c r="C200" s="88" t="s">
        <v>308</v>
      </c>
      <c r="D200" s="89">
        <v>35650870.549999997</v>
      </c>
      <c r="E200" s="89">
        <v>36101029.789999999</v>
      </c>
      <c r="F200" s="89">
        <v>25783763.399999999</v>
      </c>
      <c r="G200" s="89">
        <v>45968136.939999998</v>
      </c>
      <c r="H200" s="90" t="s">
        <v>101</v>
      </c>
      <c r="I200" s="699" t="s">
        <v>1134</v>
      </c>
      <c r="J200" s="707">
        <f>SUM(J197:J199)</f>
        <v>34846816.670000002</v>
      </c>
      <c r="K200" s="91"/>
      <c r="L200" s="91"/>
    </row>
    <row r="201" spans="1:12" x14ac:dyDescent="0.2">
      <c r="A201" s="88" t="s">
        <v>343</v>
      </c>
      <c r="B201" s="88" t="s">
        <v>343</v>
      </c>
      <c r="C201" s="88" t="s">
        <v>308</v>
      </c>
      <c r="D201" s="89">
        <v>35650870.549999997</v>
      </c>
      <c r="E201" s="89">
        <v>36101029.789999999</v>
      </c>
      <c r="F201" s="89">
        <v>25783763.399999999</v>
      </c>
      <c r="G201" s="89">
        <v>45968136.939999998</v>
      </c>
      <c r="H201" s="90" t="s">
        <v>1107</v>
      </c>
      <c r="I201" s="700" t="s">
        <v>1254</v>
      </c>
      <c r="J201" s="701">
        <f>J190+J174+J165</f>
        <v>1062997.21</v>
      </c>
      <c r="K201" s="91"/>
      <c r="L201" s="91"/>
    </row>
    <row r="202" spans="1:12" x14ac:dyDescent="0.2">
      <c r="I202" s="702" t="s">
        <v>1459</v>
      </c>
      <c r="J202" s="703">
        <f>J175+J166</f>
        <v>852200</v>
      </c>
    </row>
    <row r="203" spans="1:12" x14ac:dyDescent="0.2">
      <c r="I203" s="770" t="s">
        <v>1464</v>
      </c>
      <c r="J203" s="771">
        <f>J110+J94+J86</f>
        <v>572597.49</v>
      </c>
    </row>
    <row r="204" spans="1:12" ht="13.5" thickBot="1" x14ac:dyDescent="0.25">
      <c r="I204" s="772" t="s">
        <v>4831</v>
      </c>
      <c r="J204" s="773">
        <f>J30</f>
        <v>24000000</v>
      </c>
    </row>
    <row r="206" spans="1:12" x14ac:dyDescent="0.2">
      <c r="I206" s="846" t="s">
        <v>6108</v>
      </c>
      <c r="J206" s="94">
        <f>J197+J198+J199+J201</f>
        <v>35909813.880000003</v>
      </c>
    </row>
    <row r="207" spans="1:12" x14ac:dyDescent="0.2">
      <c r="I207" s="846" t="s">
        <v>6109</v>
      </c>
      <c r="J207" s="94">
        <f>J202+J203+J204</f>
        <v>25424797.489999998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53"/>
  <sheetViews>
    <sheetView workbookViewId="0">
      <selection activeCell="J254" sqref="J254"/>
    </sheetView>
  </sheetViews>
  <sheetFormatPr defaultRowHeight="12.75" x14ac:dyDescent="0.2"/>
  <cols>
    <col min="1" max="1" width="5.140625" customWidth="1"/>
    <col min="2" max="3" width="5" customWidth="1"/>
    <col min="4" max="4" width="12.7109375" bestFit="1" customWidth="1"/>
    <col min="5" max="6" width="11.7109375" bestFit="1" customWidth="1"/>
    <col min="7" max="7" width="12.7109375" bestFit="1" customWidth="1"/>
    <col min="8" max="8" width="51.7109375" bestFit="1" customWidth="1"/>
    <col min="9" max="9" width="22" bestFit="1" customWidth="1"/>
    <col min="10" max="10" width="17.8554687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5387</v>
      </c>
      <c r="C3" s="388" t="s">
        <v>1225</v>
      </c>
      <c r="E3" s="389">
        <v>30800</v>
      </c>
      <c r="G3" s="389" t="s">
        <v>5388</v>
      </c>
      <c r="H3" s="390" t="s">
        <v>5389</v>
      </c>
      <c r="I3" t="s">
        <v>5390</v>
      </c>
      <c r="J3" t="s">
        <v>1135</v>
      </c>
    </row>
    <row r="4" spans="1:12" x14ac:dyDescent="0.2">
      <c r="A4" s="388" t="s">
        <v>1129</v>
      </c>
      <c r="B4" s="388" t="s">
        <v>5387</v>
      </c>
      <c r="C4" s="388" t="s">
        <v>1243</v>
      </c>
      <c r="E4" s="389">
        <v>6800</v>
      </c>
      <c r="G4" s="389" t="s">
        <v>5391</v>
      </c>
      <c r="H4" s="390" t="s">
        <v>5392</v>
      </c>
      <c r="I4" t="s">
        <v>5390</v>
      </c>
      <c r="J4" t="s">
        <v>1135</v>
      </c>
    </row>
    <row r="5" spans="1:12" x14ac:dyDescent="0.2">
      <c r="A5" s="388" t="s">
        <v>1129</v>
      </c>
      <c r="B5" s="388" t="s">
        <v>5387</v>
      </c>
      <c r="C5" s="388" t="s">
        <v>1233</v>
      </c>
      <c r="E5" s="389">
        <v>8400</v>
      </c>
      <c r="G5" s="389" t="s">
        <v>5393</v>
      </c>
      <c r="H5" s="390" t="s">
        <v>5394</v>
      </c>
      <c r="I5" t="s">
        <v>5390</v>
      </c>
      <c r="J5" t="s">
        <v>1135</v>
      </c>
    </row>
    <row r="6" spans="1:12" x14ac:dyDescent="0.2">
      <c r="A6" s="388" t="s">
        <v>1129</v>
      </c>
      <c r="B6" s="388" t="s">
        <v>5387</v>
      </c>
      <c r="C6" s="388" t="s">
        <v>1400</v>
      </c>
      <c r="F6" s="389">
        <v>4000000</v>
      </c>
      <c r="G6" s="389" t="s">
        <v>5395</v>
      </c>
      <c r="H6" s="390" t="s">
        <v>5396</v>
      </c>
      <c r="I6" s="527" t="s">
        <v>410</v>
      </c>
      <c r="J6" s="528">
        <f>F6+F7</f>
        <v>4000800</v>
      </c>
    </row>
    <row r="7" spans="1:12" x14ac:dyDescent="0.2">
      <c r="A7" s="388" t="s">
        <v>1129</v>
      </c>
      <c r="B7" s="388" t="s">
        <v>5387</v>
      </c>
      <c r="C7" s="388" t="s">
        <v>1400</v>
      </c>
      <c r="F7" s="389">
        <v>800</v>
      </c>
      <c r="G7" s="389" t="s">
        <v>5395</v>
      </c>
      <c r="H7" s="390" t="s">
        <v>5397</v>
      </c>
      <c r="I7" s="689" t="s">
        <v>1260</v>
      </c>
      <c r="J7" s="583">
        <f>E3+E4+E5</f>
        <v>46000</v>
      </c>
    </row>
    <row r="8" spans="1:12" x14ac:dyDescent="0.2">
      <c r="A8" s="88" t="s">
        <v>306</v>
      </c>
      <c r="B8" s="88" t="s">
        <v>364</v>
      </c>
      <c r="C8" s="88" t="s">
        <v>308</v>
      </c>
      <c r="D8" s="89">
        <v>3954800</v>
      </c>
      <c r="E8" s="89">
        <v>46000</v>
      </c>
      <c r="F8" s="89">
        <v>4000800</v>
      </c>
      <c r="G8" s="89"/>
      <c r="H8" s="90" t="s">
        <v>573</v>
      </c>
      <c r="I8" s="689" t="s">
        <v>1259</v>
      </c>
      <c r="J8" s="583">
        <v>0</v>
      </c>
      <c r="K8" s="91"/>
      <c r="L8" s="91"/>
    </row>
    <row r="10" spans="1:12" x14ac:dyDescent="0.2">
      <c r="A10" s="388" t="s">
        <v>1129</v>
      </c>
      <c r="B10" s="388" t="s">
        <v>5387</v>
      </c>
      <c r="C10" s="388" t="s">
        <v>1225</v>
      </c>
      <c r="E10" s="389">
        <v>32405.01</v>
      </c>
      <c r="G10" s="389" t="s">
        <v>5388</v>
      </c>
      <c r="H10" s="390" t="s">
        <v>5389</v>
      </c>
      <c r="I10" t="s">
        <v>5390</v>
      </c>
      <c r="J10" t="s">
        <v>1135</v>
      </c>
    </row>
    <row r="11" spans="1:12" x14ac:dyDescent="0.2">
      <c r="A11" s="388" t="s">
        <v>1129</v>
      </c>
      <c r="B11" s="388" t="s">
        <v>5387</v>
      </c>
      <c r="C11" s="388" t="s">
        <v>1243</v>
      </c>
      <c r="E11" s="389">
        <v>97344.99</v>
      </c>
      <c r="G11" s="389" t="s">
        <v>5391</v>
      </c>
      <c r="H11" s="390" t="s">
        <v>5392</v>
      </c>
      <c r="I11" t="s">
        <v>5390</v>
      </c>
      <c r="J11" t="s">
        <v>1135</v>
      </c>
    </row>
    <row r="12" spans="1:12" x14ac:dyDescent="0.2">
      <c r="A12" s="388" t="s">
        <v>1129</v>
      </c>
      <c r="B12" s="388" t="s">
        <v>5387</v>
      </c>
      <c r="C12" s="388" t="s">
        <v>1233</v>
      </c>
      <c r="E12" s="389">
        <v>24250</v>
      </c>
      <c r="G12" s="389" t="s">
        <v>5393</v>
      </c>
      <c r="H12" s="390" t="s">
        <v>5394</v>
      </c>
      <c r="I12" s="689" t="s">
        <v>1260</v>
      </c>
      <c r="J12" s="583">
        <f>E14</f>
        <v>154000</v>
      </c>
    </row>
    <row r="13" spans="1:12" x14ac:dyDescent="0.2">
      <c r="A13" s="388" t="s">
        <v>1129</v>
      </c>
      <c r="B13" s="388" t="s">
        <v>5387</v>
      </c>
      <c r="C13" s="388" t="s">
        <v>1437</v>
      </c>
      <c r="F13" s="389">
        <v>4850</v>
      </c>
      <c r="G13" s="389" t="s">
        <v>5398</v>
      </c>
      <c r="H13" s="390" t="s">
        <v>5399</v>
      </c>
      <c r="I13" s="689" t="s">
        <v>1259</v>
      </c>
      <c r="J13" s="583">
        <f>F13</f>
        <v>4850</v>
      </c>
    </row>
    <row r="14" spans="1:12" x14ac:dyDescent="0.2">
      <c r="A14" s="88" t="s">
        <v>306</v>
      </c>
      <c r="B14" s="88" t="s">
        <v>314</v>
      </c>
      <c r="C14" s="88" t="s">
        <v>308</v>
      </c>
      <c r="D14" s="89">
        <v>5253500</v>
      </c>
      <c r="E14" s="89">
        <v>154000</v>
      </c>
      <c r="F14" s="89">
        <v>4850</v>
      </c>
      <c r="G14" s="89">
        <v>5402650</v>
      </c>
      <c r="H14" s="90" t="s">
        <v>660</v>
      </c>
      <c r="I14" s="91"/>
      <c r="J14" s="91"/>
      <c r="K14" s="91"/>
      <c r="L14" s="91"/>
    </row>
    <row r="16" spans="1:12" x14ac:dyDescent="0.2">
      <c r="A16" s="388" t="s">
        <v>1129</v>
      </c>
      <c r="B16" s="388" t="s">
        <v>5387</v>
      </c>
      <c r="C16" s="388" t="s">
        <v>1151</v>
      </c>
      <c r="E16" s="389">
        <v>6027.78</v>
      </c>
      <c r="G16" s="389" t="s">
        <v>5400</v>
      </c>
      <c r="H16" s="390" t="s">
        <v>5401</v>
      </c>
      <c r="I16" t="s">
        <v>5390</v>
      </c>
      <c r="J16" t="s">
        <v>1135</v>
      </c>
    </row>
    <row r="17" spans="1:12" x14ac:dyDescent="0.2">
      <c r="A17" s="388" t="s">
        <v>1129</v>
      </c>
      <c r="B17" s="388" t="s">
        <v>5387</v>
      </c>
      <c r="C17" s="388" t="s">
        <v>1197</v>
      </c>
      <c r="E17" s="389">
        <v>5638.89</v>
      </c>
      <c r="G17" s="389" t="s">
        <v>5402</v>
      </c>
      <c r="H17" s="390" t="s">
        <v>5403</v>
      </c>
      <c r="I17" t="s">
        <v>5390</v>
      </c>
      <c r="J17" t="s">
        <v>1135</v>
      </c>
    </row>
    <row r="18" spans="1:12" x14ac:dyDescent="0.2">
      <c r="A18" s="388" t="s">
        <v>1129</v>
      </c>
      <c r="B18" s="388" t="s">
        <v>5387</v>
      </c>
      <c r="C18" s="388" t="s">
        <v>1209</v>
      </c>
      <c r="E18" s="389">
        <v>6027.78</v>
      </c>
      <c r="G18" s="389" t="s">
        <v>5388</v>
      </c>
      <c r="H18" s="390" t="s">
        <v>5404</v>
      </c>
      <c r="I18" t="s">
        <v>5390</v>
      </c>
      <c r="J18" t="s">
        <v>1135</v>
      </c>
    </row>
    <row r="19" spans="1:12" x14ac:dyDescent="0.2">
      <c r="A19" s="388" t="s">
        <v>1129</v>
      </c>
      <c r="B19" s="388" t="s">
        <v>5387</v>
      </c>
      <c r="C19" s="388" t="s">
        <v>1240</v>
      </c>
      <c r="E19" s="389">
        <v>5833.33</v>
      </c>
      <c r="G19" s="389" t="s">
        <v>5405</v>
      </c>
      <c r="H19" s="390" t="s">
        <v>5406</v>
      </c>
      <c r="I19" t="s">
        <v>5390</v>
      </c>
      <c r="J19" t="s">
        <v>1135</v>
      </c>
    </row>
    <row r="20" spans="1:12" x14ac:dyDescent="0.2">
      <c r="A20" s="388" t="s">
        <v>1129</v>
      </c>
      <c r="B20" s="388" t="s">
        <v>5387</v>
      </c>
      <c r="C20" s="388" t="s">
        <v>1240</v>
      </c>
      <c r="F20" s="389">
        <v>35388.89</v>
      </c>
      <c r="G20" s="389" t="s">
        <v>5405</v>
      </c>
      <c r="H20" s="390" t="s">
        <v>4768</v>
      </c>
      <c r="I20" t="s">
        <v>5390</v>
      </c>
      <c r="J20" t="s">
        <v>1135</v>
      </c>
    </row>
    <row r="21" spans="1:12" x14ac:dyDescent="0.2">
      <c r="A21" s="388" t="s">
        <v>1129</v>
      </c>
      <c r="B21" s="388" t="s">
        <v>5387</v>
      </c>
      <c r="C21" s="388" t="s">
        <v>1241</v>
      </c>
      <c r="E21" s="389">
        <v>6027.78</v>
      </c>
      <c r="G21" s="389" t="s">
        <v>5407</v>
      </c>
      <c r="H21" s="390" t="s">
        <v>5408</v>
      </c>
      <c r="I21" t="s">
        <v>5390</v>
      </c>
      <c r="J21" t="s">
        <v>1135</v>
      </c>
    </row>
    <row r="22" spans="1:12" x14ac:dyDescent="0.2">
      <c r="A22" s="388" t="s">
        <v>1129</v>
      </c>
      <c r="B22" s="388" t="s">
        <v>5387</v>
      </c>
      <c r="C22" s="388" t="s">
        <v>1242</v>
      </c>
      <c r="E22" s="389">
        <v>5833.33</v>
      </c>
      <c r="G22" s="389" t="s">
        <v>5391</v>
      </c>
      <c r="H22" s="390" t="s">
        <v>5409</v>
      </c>
      <c r="I22" t="s">
        <v>5390</v>
      </c>
      <c r="J22" t="s">
        <v>1135</v>
      </c>
    </row>
    <row r="23" spans="1:12" x14ac:dyDescent="0.2">
      <c r="A23" s="388" t="s">
        <v>1129</v>
      </c>
      <c r="B23" s="388" t="s">
        <v>5387</v>
      </c>
      <c r="C23" s="388" t="s">
        <v>1174</v>
      </c>
      <c r="E23" s="389">
        <v>6027.78</v>
      </c>
      <c r="G23" s="389" t="s">
        <v>5410</v>
      </c>
      <c r="H23" s="390" t="s">
        <v>5411</v>
      </c>
      <c r="I23" t="s">
        <v>5390</v>
      </c>
      <c r="J23" t="s">
        <v>1135</v>
      </c>
    </row>
    <row r="24" spans="1:12" x14ac:dyDescent="0.2">
      <c r="A24" s="388" t="s">
        <v>1129</v>
      </c>
      <c r="B24" s="388" t="s">
        <v>5387</v>
      </c>
      <c r="C24" s="388" t="s">
        <v>1176</v>
      </c>
      <c r="E24" s="389">
        <v>6027.78</v>
      </c>
      <c r="G24" s="389" t="s">
        <v>5412</v>
      </c>
      <c r="H24" s="390" t="s">
        <v>5413</v>
      </c>
      <c r="I24" t="s">
        <v>5390</v>
      </c>
      <c r="J24" t="s">
        <v>1135</v>
      </c>
    </row>
    <row r="25" spans="1:12" x14ac:dyDescent="0.2">
      <c r="A25" s="388" t="s">
        <v>1129</v>
      </c>
      <c r="B25" s="388" t="s">
        <v>5387</v>
      </c>
      <c r="C25" s="388" t="s">
        <v>1248</v>
      </c>
      <c r="E25" s="389">
        <v>5833.33</v>
      </c>
      <c r="G25" s="389" t="s">
        <v>5393</v>
      </c>
      <c r="H25" s="390" t="s">
        <v>5414</v>
      </c>
      <c r="I25" s="683" t="s">
        <v>1254</v>
      </c>
      <c r="J25" s="684">
        <f>E28</f>
        <v>59111.11</v>
      </c>
    </row>
    <row r="26" spans="1:12" x14ac:dyDescent="0.2">
      <c r="A26" s="388" t="s">
        <v>1129</v>
      </c>
      <c r="B26" s="388" t="s">
        <v>5387</v>
      </c>
      <c r="C26" s="388" t="s">
        <v>1400</v>
      </c>
      <c r="E26" s="389">
        <v>5833.33</v>
      </c>
      <c r="G26" s="389" t="s">
        <v>5395</v>
      </c>
      <c r="H26" s="390" t="s">
        <v>5415</v>
      </c>
      <c r="I26" s="685" t="s">
        <v>1467</v>
      </c>
      <c r="J26" s="686">
        <f>F20</f>
        <v>35388.89</v>
      </c>
    </row>
    <row r="27" spans="1:12" x14ac:dyDescent="0.2">
      <c r="A27" s="388" t="s">
        <v>1129</v>
      </c>
      <c r="B27" s="388" t="s">
        <v>5387</v>
      </c>
      <c r="C27" s="388" t="s">
        <v>1400</v>
      </c>
      <c r="F27" s="389">
        <v>35583.33</v>
      </c>
      <c r="G27" s="389" t="s">
        <v>5395</v>
      </c>
      <c r="H27" s="390" t="s">
        <v>5416</v>
      </c>
      <c r="I27" s="687" t="s">
        <v>410</v>
      </c>
      <c r="J27" s="688">
        <f>F27</f>
        <v>35583.33</v>
      </c>
    </row>
    <row r="28" spans="1:12" x14ac:dyDescent="0.2">
      <c r="A28" s="88" t="s">
        <v>306</v>
      </c>
      <c r="B28" s="88" t="s">
        <v>349</v>
      </c>
      <c r="C28" s="88" t="s">
        <v>308</v>
      </c>
      <c r="D28" s="89">
        <v>11861.11</v>
      </c>
      <c r="E28" s="89">
        <v>59111.11</v>
      </c>
      <c r="F28" s="89">
        <v>70972.22</v>
      </c>
      <c r="G28" s="89"/>
      <c r="H28" s="90" t="s">
        <v>574</v>
      </c>
      <c r="I28" s="91"/>
      <c r="J28" s="91"/>
      <c r="K28" s="91"/>
      <c r="L28" s="91"/>
    </row>
    <row r="30" spans="1:12" x14ac:dyDescent="0.2">
      <c r="A30" s="388" t="s">
        <v>1129</v>
      </c>
      <c r="B30" s="388" t="s">
        <v>5387</v>
      </c>
      <c r="C30" s="388" t="s">
        <v>1151</v>
      </c>
      <c r="E30" s="389">
        <v>15833.33</v>
      </c>
      <c r="G30" s="389" t="s">
        <v>5400</v>
      </c>
      <c r="H30" s="390" t="s">
        <v>5401</v>
      </c>
      <c r="I30" t="s">
        <v>5390</v>
      </c>
      <c r="J30" t="s">
        <v>1135</v>
      </c>
    </row>
    <row r="31" spans="1:12" x14ac:dyDescent="0.2">
      <c r="A31" s="388" t="s">
        <v>1129</v>
      </c>
      <c r="B31" s="388" t="s">
        <v>5387</v>
      </c>
      <c r="C31" s="388" t="s">
        <v>1197</v>
      </c>
      <c r="E31" s="389">
        <v>15255.56</v>
      </c>
      <c r="G31" s="389" t="s">
        <v>5402</v>
      </c>
      <c r="H31" s="390" t="s">
        <v>5403</v>
      </c>
      <c r="I31" s="683" t="s">
        <v>1254</v>
      </c>
      <c r="J31" s="684">
        <f>E46</f>
        <v>190000</v>
      </c>
    </row>
    <row r="32" spans="1:12" x14ac:dyDescent="0.2">
      <c r="A32" s="388" t="s">
        <v>1129</v>
      </c>
      <c r="B32" s="388" t="s">
        <v>5387</v>
      </c>
      <c r="C32" s="388" t="s">
        <v>1191</v>
      </c>
      <c r="E32" s="389">
        <v>16256.1</v>
      </c>
      <c r="G32" s="389" t="s">
        <v>5388</v>
      </c>
      <c r="H32" s="390" t="s">
        <v>5404</v>
      </c>
      <c r="I32" s="685" t="s">
        <v>1467</v>
      </c>
      <c r="J32" s="686">
        <f>F46</f>
        <v>190000</v>
      </c>
    </row>
    <row r="33" spans="1:12" x14ac:dyDescent="0.2">
      <c r="A33" s="388" t="s">
        <v>1129</v>
      </c>
      <c r="B33" s="388" t="s">
        <v>5387</v>
      </c>
      <c r="C33" s="388" t="s">
        <v>1240</v>
      </c>
      <c r="E33" s="389">
        <v>5960.57</v>
      </c>
      <c r="G33" s="389" t="s">
        <v>5405</v>
      </c>
      <c r="H33" s="390" t="s">
        <v>5417</v>
      </c>
      <c r="I33" s="687" t="s">
        <v>410</v>
      </c>
      <c r="J33" s="688">
        <v>0</v>
      </c>
    </row>
    <row r="34" spans="1:12" x14ac:dyDescent="0.2">
      <c r="A34" s="388" t="s">
        <v>1129</v>
      </c>
      <c r="B34" s="388" t="s">
        <v>5387</v>
      </c>
      <c r="C34" s="388" t="s">
        <v>1240</v>
      </c>
      <c r="F34" s="389">
        <v>190000</v>
      </c>
      <c r="G34" s="389" t="s">
        <v>5405</v>
      </c>
      <c r="H34" s="390" t="s">
        <v>5418</v>
      </c>
      <c r="I34" t="s">
        <v>5390</v>
      </c>
      <c r="J34" t="s">
        <v>1135</v>
      </c>
    </row>
    <row r="35" spans="1:12" x14ac:dyDescent="0.2">
      <c r="A35" s="388" t="s">
        <v>1129</v>
      </c>
      <c r="B35" s="388" t="s">
        <v>5387</v>
      </c>
      <c r="C35" s="388" t="s">
        <v>1229</v>
      </c>
      <c r="E35" s="389">
        <v>10027.780000000001</v>
      </c>
      <c r="G35" s="389" t="s">
        <v>5405</v>
      </c>
      <c r="H35" s="390" t="s">
        <v>5406</v>
      </c>
      <c r="I35" t="s">
        <v>5390</v>
      </c>
      <c r="J35" t="s">
        <v>1135</v>
      </c>
    </row>
    <row r="36" spans="1:12" ht="13.5" thickBot="1" x14ac:dyDescent="0.25">
      <c r="A36" s="388" t="s">
        <v>1129</v>
      </c>
      <c r="B36" s="388" t="s">
        <v>5387</v>
      </c>
      <c r="C36" s="388" t="s">
        <v>1241</v>
      </c>
      <c r="E36" s="389">
        <v>15833.33</v>
      </c>
      <c r="G36" s="389" t="s">
        <v>5407</v>
      </c>
      <c r="H36" s="390" t="s">
        <v>5408</v>
      </c>
      <c r="I36" t="s">
        <v>5390</v>
      </c>
      <c r="J36" t="s">
        <v>1135</v>
      </c>
    </row>
    <row r="37" spans="1:12" x14ac:dyDescent="0.2">
      <c r="A37" s="388" t="s">
        <v>1129</v>
      </c>
      <c r="B37" s="388" t="s">
        <v>5387</v>
      </c>
      <c r="C37" s="388" t="s">
        <v>1242</v>
      </c>
      <c r="E37" s="389">
        <v>15833.33</v>
      </c>
      <c r="G37" s="389" t="s">
        <v>5391</v>
      </c>
      <c r="H37" s="390" t="s">
        <v>5409</v>
      </c>
      <c r="I37" s="682" t="s">
        <v>1466</v>
      </c>
      <c r="J37" s="472" t="s">
        <v>1135</v>
      </c>
    </row>
    <row r="38" spans="1:12" x14ac:dyDescent="0.2">
      <c r="A38" s="388" t="s">
        <v>1129</v>
      </c>
      <c r="B38" s="388" t="s">
        <v>5387</v>
      </c>
      <c r="C38" s="388" t="s">
        <v>1174</v>
      </c>
      <c r="E38" s="389">
        <v>15833.33</v>
      </c>
      <c r="G38" s="389" t="s">
        <v>5410</v>
      </c>
      <c r="H38" s="390" t="s">
        <v>5411</v>
      </c>
      <c r="I38" s="683" t="s">
        <v>1254</v>
      </c>
      <c r="J38" s="684">
        <f>J25+J31</f>
        <v>249111.11</v>
      </c>
    </row>
    <row r="39" spans="1:12" x14ac:dyDescent="0.2">
      <c r="A39" s="388" t="s">
        <v>1129</v>
      </c>
      <c r="B39" s="388" t="s">
        <v>5387</v>
      </c>
      <c r="C39" s="388" t="s">
        <v>1176</v>
      </c>
      <c r="E39" s="389">
        <v>15833.33</v>
      </c>
      <c r="G39" s="389" t="s">
        <v>5412</v>
      </c>
      <c r="H39" s="390" t="s">
        <v>5413</v>
      </c>
      <c r="I39" s="685" t="s">
        <v>1467</v>
      </c>
      <c r="J39" s="686">
        <f>J26+J32</f>
        <v>225388.89</v>
      </c>
    </row>
    <row r="40" spans="1:12" x14ac:dyDescent="0.2">
      <c r="A40" s="388" t="s">
        <v>1129</v>
      </c>
      <c r="B40" s="388" t="s">
        <v>5387</v>
      </c>
      <c r="C40" s="388" t="s">
        <v>1248</v>
      </c>
      <c r="E40" s="389">
        <v>15833.33</v>
      </c>
      <c r="G40" s="389" t="s">
        <v>5393</v>
      </c>
      <c r="H40" s="390" t="s">
        <v>5414</v>
      </c>
      <c r="I40" s="687" t="s">
        <v>410</v>
      </c>
      <c r="J40" s="688">
        <f>J6+J27</f>
        <v>4036383.33</v>
      </c>
    </row>
    <row r="41" spans="1:12" x14ac:dyDescent="0.2">
      <c r="A41" s="388" t="s">
        <v>1129</v>
      </c>
      <c r="B41" s="388" t="s">
        <v>5387</v>
      </c>
      <c r="C41" s="388" t="s">
        <v>1233</v>
      </c>
      <c r="E41" s="389">
        <v>0.01</v>
      </c>
      <c r="G41" s="389" t="s">
        <v>5393</v>
      </c>
      <c r="H41" s="390" t="s">
        <v>5419</v>
      </c>
      <c r="I41" s="689" t="s">
        <v>1260</v>
      </c>
      <c r="J41" s="583">
        <f>J7+J12</f>
        <v>200000</v>
      </c>
    </row>
    <row r="42" spans="1:12" x14ac:dyDescent="0.2">
      <c r="A42" s="388" t="s">
        <v>1129</v>
      </c>
      <c r="B42" s="388" t="s">
        <v>5387</v>
      </c>
      <c r="C42" s="388" t="s">
        <v>1330</v>
      </c>
      <c r="E42" s="389">
        <v>15833.33</v>
      </c>
      <c r="G42" s="389" t="s">
        <v>5395</v>
      </c>
      <c r="H42" s="390" t="s">
        <v>5420</v>
      </c>
      <c r="I42" s="689" t="s">
        <v>1259</v>
      </c>
      <c r="J42" s="583">
        <f>J13</f>
        <v>4850</v>
      </c>
    </row>
    <row r="43" spans="1:12" x14ac:dyDescent="0.2">
      <c r="A43" s="388" t="s">
        <v>1129</v>
      </c>
      <c r="B43" s="388" t="s">
        <v>5387</v>
      </c>
      <c r="C43" s="388" t="s">
        <v>1442</v>
      </c>
      <c r="E43" s="389">
        <v>15833.33</v>
      </c>
      <c r="G43" s="389" t="s">
        <v>5421</v>
      </c>
      <c r="H43" s="390" t="s">
        <v>5422</v>
      </c>
      <c r="I43" s="690" t="s">
        <v>1261</v>
      </c>
      <c r="J43" s="585">
        <v>0</v>
      </c>
    </row>
    <row r="44" spans="1:12" x14ac:dyDescent="0.2">
      <c r="A44" s="388" t="s">
        <v>1129</v>
      </c>
      <c r="B44" s="388" t="s">
        <v>5387</v>
      </c>
      <c r="C44" s="388" t="s">
        <v>1390</v>
      </c>
      <c r="E44" s="389">
        <v>15833.33</v>
      </c>
      <c r="G44" s="389" t="s">
        <v>5398</v>
      </c>
      <c r="H44" s="390" t="s">
        <v>5423</v>
      </c>
      <c r="I44" t="s">
        <v>5390</v>
      </c>
      <c r="J44" t="s">
        <v>1135</v>
      </c>
    </row>
    <row r="45" spans="1:12" x14ac:dyDescent="0.2">
      <c r="A45" s="388" t="s">
        <v>1129</v>
      </c>
      <c r="B45" s="388" t="s">
        <v>5387</v>
      </c>
      <c r="C45" s="388" t="s">
        <v>1437</v>
      </c>
      <c r="E45" s="389">
        <v>0.01</v>
      </c>
      <c r="G45" s="389" t="s">
        <v>5398</v>
      </c>
      <c r="H45" s="390" t="s">
        <v>5424</v>
      </c>
      <c r="I45" s="846" t="s">
        <v>6108</v>
      </c>
      <c r="J45" s="94">
        <f>J38+J41</f>
        <v>449111.11</v>
      </c>
    </row>
    <row r="46" spans="1:12" x14ac:dyDescent="0.2">
      <c r="A46" s="88" t="s">
        <v>306</v>
      </c>
      <c r="B46" s="88" t="s">
        <v>325</v>
      </c>
      <c r="C46" s="88" t="s">
        <v>308</v>
      </c>
      <c r="D46" s="89">
        <v>136694.44</v>
      </c>
      <c r="E46" s="89">
        <v>190000</v>
      </c>
      <c r="F46" s="89">
        <v>190000</v>
      </c>
      <c r="G46" s="89">
        <v>136694.44</v>
      </c>
      <c r="H46" s="90" t="s">
        <v>667</v>
      </c>
      <c r="I46" s="847" t="s">
        <v>6109</v>
      </c>
      <c r="J46" s="136">
        <f>J42+J40+J39</f>
        <v>4266622.22</v>
      </c>
      <c r="K46" s="91"/>
      <c r="L46" s="91"/>
    </row>
    <row r="47" spans="1:12" x14ac:dyDescent="0.2">
      <c r="A47" s="88"/>
      <c r="B47" s="88"/>
      <c r="C47" s="88"/>
      <c r="D47" s="89"/>
      <c r="E47" s="89"/>
      <c r="F47" s="89"/>
      <c r="G47" s="89"/>
      <c r="H47" s="90"/>
      <c r="I47" s="91"/>
      <c r="J47" s="91"/>
      <c r="K47" s="91"/>
      <c r="L47" s="91"/>
    </row>
    <row r="48" spans="1:12" x14ac:dyDescent="0.2">
      <c r="A48" s="766"/>
      <c r="B48" s="766"/>
      <c r="C48" s="766"/>
      <c r="D48" s="574"/>
      <c r="E48" s="574"/>
      <c r="F48" s="574"/>
      <c r="G48" s="574"/>
      <c r="H48" s="767"/>
      <c r="I48" s="768"/>
      <c r="J48" s="768"/>
      <c r="K48" s="91"/>
      <c r="L48" s="91"/>
    </row>
    <row r="50" spans="1:12" ht="13.5" thickBot="1" x14ac:dyDescent="0.25">
      <c r="A50" s="388" t="s">
        <v>1129</v>
      </c>
      <c r="B50" s="388" t="s">
        <v>5387</v>
      </c>
      <c r="C50" s="388" t="s">
        <v>1149</v>
      </c>
      <c r="F50" s="389">
        <v>4100000</v>
      </c>
      <c r="G50" s="389" t="s">
        <v>5425</v>
      </c>
      <c r="H50" s="390" t="s">
        <v>5426</v>
      </c>
      <c r="I50" s="772" t="s">
        <v>4831</v>
      </c>
      <c r="J50" s="773">
        <f>F51</f>
        <v>4100000</v>
      </c>
    </row>
    <row r="51" spans="1:12" x14ac:dyDescent="0.2">
      <c r="A51" s="88" t="s">
        <v>306</v>
      </c>
      <c r="B51" s="88" t="s">
        <v>996</v>
      </c>
      <c r="C51" s="88" t="s">
        <v>308</v>
      </c>
      <c r="D51" s="89">
        <v>4100000</v>
      </c>
      <c r="E51" s="89"/>
      <c r="F51" s="89">
        <v>4100000</v>
      </c>
      <c r="G51" s="89"/>
      <c r="H51" s="90" t="s">
        <v>1267</v>
      </c>
      <c r="I51" s="91"/>
      <c r="J51" s="91"/>
      <c r="K51" s="91"/>
      <c r="L51" s="91"/>
    </row>
    <row r="53" spans="1:12" x14ac:dyDescent="0.2">
      <c r="A53" s="88" t="s">
        <v>306</v>
      </c>
      <c r="B53" s="88" t="s">
        <v>1268</v>
      </c>
      <c r="C53" s="88" t="s">
        <v>308</v>
      </c>
      <c r="D53" s="89">
        <v>24000000</v>
      </c>
      <c r="E53" s="89"/>
      <c r="F53" s="89"/>
      <c r="G53" s="89">
        <v>24000000</v>
      </c>
      <c r="H53" s="90" t="s">
        <v>1269</v>
      </c>
      <c r="I53" s="91"/>
      <c r="J53" s="91"/>
      <c r="K53" s="91"/>
      <c r="L53" s="91"/>
    </row>
    <row r="55" spans="1:12" ht="13.5" thickBot="1" x14ac:dyDescent="0.25">
      <c r="A55" s="388" t="s">
        <v>1129</v>
      </c>
      <c r="B55" s="388" t="s">
        <v>5387</v>
      </c>
      <c r="C55" s="388" t="s">
        <v>1142</v>
      </c>
      <c r="E55" s="389">
        <v>5300000</v>
      </c>
      <c r="G55" s="389" t="s">
        <v>5427</v>
      </c>
      <c r="H55" s="390" t="s">
        <v>5428</v>
      </c>
      <c r="I55" s="694" t="s">
        <v>1458</v>
      </c>
      <c r="J55" s="693">
        <f>E55</f>
        <v>5300000</v>
      </c>
    </row>
    <row r="56" spans="1:12" x14ac:dyDescent="0.2">
      <c r="A56" s="88" t="s">
        <v>306</v>
      </c>
      <c r="B56" s="88" t="s">
        <v>5354</v>
      </c>
      <c r="C56" s="88" t="s">
        <v>308</v>
      </c>
      <c r="D56" s="89"/>
      <c r="E56" s="89">
        <v>5300000</v>
      </c>
      <c r="F56" s="89"/>
      <c r="G56" s="89">
        <v>5300000</v>
      </c>
      <c r="H56" s="90" t="s">
        <v>5355</v>
      </c>
      <c r="I56" s="91"/>
      <c r="J56" s="91"/>
      <c r="K56" s="91"/>
      <c r="L56" s="91"/>
    </row>
    <row r="58" spans="1:12" x14ac:dyDescent="0.2">
      <c r="A58" s="388" t="s">
        <v>1129</v>
      </c>
      <c r="B58" s="388" t="s">
        <v>5387</v>
      </c>
      <c r="C58" s="388" t="s">
        <v>1154</v>
      </c>
      <c r="F58" s="389">
        <v>4014.62</v>
      </c>
      <c r="G58" s="389" t="s">
        <v>5400</v>
      </c>
      <c r="H58" s="390" t="s">
        <v>5429</v>
      </c>
      <c r="I58" s="681" t="s">
        <v>1455</v>
      </c>
      <c r="J58" s="610">
        <v>0</v>
      </c>
    </row>
    <row r="59" spans="1:12" x14ac:dyDescent="0.2">
      <c r="A59" s="388" t="s">
        <v>1129</v>
      </c>
      <c r="B59" s="388" t="s">
        <v>5387</v>
      </c>
      <c r="C59" s="388" t="s">
        <v>1131</v>
      </c>
      <c r="F59" s="389">
        <v>3755.61</v>
      </c>
      <c r="G59" s="389" t="s">
        <v>5402</v>
      </c>
      <c r="H59" s="390" t="s">
        <v>5430</v>
      </c>
      <c r="I59" s="681" t="s">
        <v>1454</v>
      </c>
      <c r="J59" s="610">
        <f>F58+F59+F60+F61+F62+F63+F64+F65+F66</f>
        <v>35484.039999999994</v>
      </c>
    </row>
    <row r="60" spans="1:12" x14ac:dyDescent="0.2">
      <c r="A60" s="388" t="s">
        <v>1129</v>
      </c>
      <c r="B60" s="388" t="s">
        <v>5387</v>
      </c>
      <c r="C60" s="388" t="s">
        <v>1198</v>
      </c>
      <c r="F60" s="389">
        <v>4014.62</v>
      </c>
      <c r="G60" s="389" t="s">
        <v>5388</v>
      </c>
      <c r="H60" s="390" t="s">
        <v>5431</v>
      </c>
      <c r="I60" s="527" t="s">
        <v>410</v>
      </c>
      <c r="J60" s="528">
        <f>F67</f>
        <v>2201.59</v>
      </c>
    </row>
    <row r="61" spans="1:12" x14ac:dyDescent="0.2">
      <c r="A61" s="388" t="s">
        <v>1129</v>
      </c>
      <c r="B61" s="388" t="s">
        <v>5387</v>
      </c>
      <c r="C61" s="388" t="s">
        <v>1145</v>
      </c>
      <c r="F61" s="389">
        <v>3885.11</v>
      </c>
      <c r="G61" s="389" t="s">
        <v>5405</v>
      </c>
      <c r="H61" s="390" t="s">
        <v>5432</v>
      </c>
      <c r="I61" t="s">
        <v>5390</v>
      </c>
      <c r="J61" t="s">
        <v>1135</v>
      </c>
    </row>
    <row r="62" spans="1:12" x14ac:dyDescent="0.2">
      <c r="A62" s="388" t="s">
        <v>1129</v>
      </c>
      <c r="B62" s="388" t="s">
        <v>5387</v>
      </c>
      <c r="C62" s="388" t="s">
        <v>1168</v>
      </c>
      <c r="F62" s="389">
        <v>4014.62</v>
      </c>
      <c r="G62" s="389" t="s">
        <v>5407</v>
      </c>
      <c r="H62" s="390" t="s">
        <v>5433</v>
      </c>
      <c r="I62" t="s">
        <v>5390</v>
      </c>
      <c r="J62" t="s">
        <v>1135</v>
      </c>
    </row>
    <row r="63" spans="1:12" x14ac:dyDescent="0.2">
      <c r="A63" s="388" t="s">
        <v>1129</v>
      </c>
      <c r="B63" s="388" t="s">
        <v>5387</v>
      </c>
      <c r="C63" s="388" t="s">
        <v>1217</v>
      </c>
      <c r="F63" s="389">
        <v>3885.11</v>
      </c>
      <c r="G63" s="389" t="s">
        <v>5391</v>
      </c>
      <c r="H63" s="390" t="s">
        <v>5434</v>
      </c>
      <c r="I63" t="s">
        <v>5390</v>
      </c>
      <c r="J63" t="s">
        <v>1135</v>
      </c>
    </row>
    <row r="64" spans="1:12" x14ac:dyDescent="0.2">
      <c r="A64" s="388" t="s">
        <v>1129</v>
      </c>
      <c r="B64" s="388" t="s">
        <v>5387</v>
      </c>
      <c r="C64" s="388" t="s">
        <v>1139</v>
      </c>
      <c r="F64" s="389">
        <v>4014.62</v>
      </c>
      <c r="G64" s="389" t="s">
        <v>5410</v>
      </c>
      <c r="H64" s="390" t="s">
        <v>5435</v>
      </c>
      <c r="I64" t="s">
        <v>5390</v>
      </c>
      <c r="J64" t="s">
        <v>1135</v>
      </c>
    </row>
    <row r="65" spans="1:12" x14ac:dyDescent="0.2">
      <c r="A65" s="388" t="s">
        <v>1129</v>
      </c>
      <c r="B65" s="388" t="s">
        <v>5387</v>
      </c>
      <c r="C65" s="388" t="s">
        <v>1179</v>
      </c>
      <c r="F65" s="389">
        <v>4014.62</v>
      </c>
      <c r="G65" s="389" t="s">
        <v>5412</v>
      </c>
      <c r="H65" s="390" t="s">
        <v>5436</v>
      </c>
      <c r="I65" t="s">
        <v>5390</v>
      </c>
      <c r="J65" t="s">
        <v>1135</v>
      </c>
    </row>
    <row r="66" spans="1:12" x14ac:dyDescent="0.2">
      <c r="A66" s="388" t="s">
        <v>1129</v>
      </c>
      <c r="B66" s="388" t="s">
        <v>5387</v>
      </c>
      <c r="C66" s="388" t="s">
        <v>1235</v>
      </c>
      <c r="F66" s="389">
        <v>3885.11</v>
      </c>
      <c r="G66" s="389" t="s">
        <v>5393</v>
      </c>
      <c r="H66" s="390" t="s">
        <v>5437</v>
      </c>
      <c r="I66" t="s">
        <v>5390</v>
      </c>
      <c r="J66" t="s">
        <v>1135</v>
      </c>
    </row>
    <row r="67" spans="1:12" x14ac:dyDescent="0.2">
      <c r="A67" s="388" t="s">
        <v>1129</v>
      </c>
      <c r="B67" s="388" t="s">
        <v>5387</v>
      </c>
      <c r="C67" s="388" t="s">
        <v>1149</v>
      </c>
      <c r="F67" s="389">
        <v>2201.59</v>
      </c>
      <c r="G67" s="389" t="s">
        <v>5425</v>
      </c>
      <c r="H67" s="390" t="s">
        <v>5438</v>
      </c>
      <c r="I67" t="s">
        <v>5390</v>
      </c>
      <c r="J67" t="s">
        <v>1135</v>
      </c>
    </row>
    <row r="68" spans="1:12" x14ac:dyDescent="0.2">
      <c r="A68" s="88" t="s">
        <v>306</v>
      </c>
      <c r="B68" s="88" t="s">
        <v>1272</v>
      </c>
      <c r="C68" s="88" t="s">
        <v>308</v>
      </c>
      <c r="D68" s="89">
        <v>37685.629999999997</v>
      </c>
      <c r="E68" s="89"/>
      <c r="F68" s="89">
        <v>37685.629999999997</v>
      </c>
      <c r="G68" s="89"/>
      <c r="H68" s="90" t="s">
        <v>1273</v>
      </c>
      <c r="I68" s="91"/>
      <c r="J68" s="91"/>
      <c r="K68" s="91"/>
      <c r="L68" s="91"/>
    </row>
    <row r="70" spans="1:12" x14ac:dyDescent="0.2">
      <c r="A70" s="388" t="s">
        <v>1129</v>
      </c>
      <c r="B70" s="388" t="s">
        <v>5387</v>
      </c>
      <c r="C70" s="388" t="s">
        <v>1154</v>
      </c>
      <c r="F70" s="389">
        <v>603.13</v>
      </c>
      <c r="G70" s="389" t="s">
        <v>5400</v>
      </c>
      <c r="H70" s="390" t="s">
        <v>5439</v>
      </c>
      <c r="I70" s="681" t="s">
        <v>1455</v>
      </c>
      <c r="J70" s="610">
        <v>0</v>
      </c>
    </row>
    <row r="71" spans="1:12" x14ac:dyDescent="0.2">
      <c r="A71" s="388" t="s">
        <v>1129</v>
      </c>
      <c r="B71" s="388" t="s">
        <v>5387</v>
      </c>
      <c r="C71" s="388" t="s">
        <v>1154</v>
      </c>
      <c r="F71" s="389">
        <v>1215.9100000000001</v>
      </c>
      <c r="G71" s="389" t="s">
        <v>5400</v>
      </c>
      <c r="H71" s="390" t="s">
        <v>5439</v>
      </c>
      <c r="I71" s="681" t="s">
        <v>1454</v>
      </c>
      <c r="J71" s="610">
        <f>F142</f>
        <v>226306.99</v>
      </c>
    </row>
    <row r="72" spans="1:12" x14ac:dyDescent="0.2">
      <c r="A72" s="388" t="s">
        <v>1129</v>
      </c>
      <c r="B72" s="388" t="s">
        <v>5387</v>
      </c>
      <c r="C72" s="388" t="s">
        <v>1154</v>
      </c>
      <c r="F72" s="389">
        <v>1658.64</v>
      </c>
      <c r="G72" s="389" t="s">
        <v>5400</v>
      </c>
      <c r="H72" s="390" t="s">
        <v>5439</v>
      </c>
      <c r="I72" s="527" t="s">
        <v>410</v>
      </c>
      <c r="J72" s="528">
        <v>0</v>
      </c>
    </row>
    <row r="73" spans="1:12" x14ac:dyDescent="0.2">
      <c r="A73" s="388" t="s">
        <v>1129</v>
      </c>
      <c r="B73" s="388" t="s">
        <v>5387</v>
      </c>
      <c r="C73" s="388" t="s">
        <v>1154</v>
      </c>
      <c r="F73" s="389">
        <v>1160.54</v>
      </c>
      <c r="G73" s="389" t="s">
        <v>5400</v>
      </c>
      <c r="H73" s="390" t="s">
        <v>5439</v>
      </c>
      <c r="I73" t="s">
        <v>5390</v>
      </c>
      <c r="J73" t="s">
        <v>1135</v>
      </c>
    </row>
    <row r="74" spans="1:12" x14ac:dyDescent="0.2">
      <c r="A74" s="388" t="s">
        <v>1129</v>
      </c>
      <c r="B74" s="388" t="s">
        <v>5387</v>
      </c>
      <c r="C74" s="388" t="s">
        <v>1154</v>
      </c>
      <c r="F74" s="389">
        <v>1571.14</v>
      </c>
      <c r="G74" s="389" t="s">
        <v>5400</v>
      </c>
      <c r="H74" s="390" t="s">
        <v>5439</v>
      </c>
      <c r="I74" t="s">
        <v>5390</v>
      </c>
      <c r="J74" t="s">
        <v>1135</v>
      </c>
    </row>
    <row r="75" spans="1:12" x14ac:dyDescent="0.2">
      <c r="A75" s="388" t="s">
        <v>1129</v>
      </c>
      <c r="B75" s="388" t="s">
        <v>5387</v>
      </c>
      <c r="C75" s="388" t="s">
        <v>1154</v>
      </c>
      <c r="F75" s="389">
        <v>12958.73</v>
      </c>
      <c r="G75" s="389" t="s">
        <v>5400</v>
      </c>
      <c r="H75" s="390" t="s">
        <v>5439</v>
      </c>
      <c r="I75" t="s">
        <v>5390</v>
      </c>
      <c r="J75" t="s">
        <v>1135</v>
      </c>
    </row>
    <row r="76" spans="1:12" x14ac:dyDescent="0.2">
      <c r="A76" s="388" t="s">
        <v>1129</v>
      </c>
      <c r="B76" s="388" t="s">
        <v>5387</v>
      </c>
      <c r="C76" s="388" t="s">
        <v>1131</v>
      </c>
      <c r="F76" s="389">
        <v>564.21</v>
      </c>
      <c r="G76" s="389" t="s">
        <v>5402</v>
      </c>
      <c r="H76" s="390" t="s">
        <v>5440</v>
      </c>
      <c r="I76" t="s">
        <v>5390</v>
      </c>
      <c r="J76" t="s">
        <v>1135</v>
      </c>
    </row>
    <row r="77" spans="1:12" x14ac:dyDescent="0.2">
      <c r="A77" s="388" t="s">
        <v>1129</v>
      </c>
      <c r="B77" s="388" t="s">
        <v>5387</v>
      </c>
      <c r="C77" s="388" t="s">
        <v>1131</v>
      </c>
      <c r="F77" s="389">
        <v>1137.46</v>
      </c>
      <c r="G77" s="389" t="s">
        <v>5402</v>
      </c>
      <c r="H77" s="390" t="s">
        <v>5440</v>
      </c>
      <c r="I77" t="s">
        <v>5390</v>
      </c>
      <c r="J77" t="s">
        <v>1135</v>
      </c>
    </row>
    <row r="78" spans="1:12" x14ac:dyDescent="0.2">
      <c r="A78" s="388" t="s">
        <v>1129</v>
      </c>
      <c r="B78" s="388" t="s">
        <v>5387</v>
      </c>
      <c r="C78" s="388" t="s">
        <v>1131</v>
      </c>
      <c r="F78" s="389">
        <v>1551.63</v>
      </c>
      <c r="G78" s="389" t="s">
        <v>5402</v>
      </c>
      <c r="H78" s="390" t="s">
        <v>5440</v>
      </c>
      <c r="I78" t="s">
        <v>5390</v>
      </c>
      <c r="J78" t="s">
        <v>1135</v>
      </c>
    </row>
    <row r="79" spans="1:12" x14ac:dyDescent="0.2">
      <c r="A79" s="388" t="s">
        <v>1129</v>
      </c>
      <c r="B79" s="388" t="s">
        <v>5387</v>
      </c>
      <c r="C79" s="388" t="s">
        <v>1131</v>
      </c>
      <c r="F79" s="389">
        <v>1085.67</v>
      </c>
      <c r="G79" s="389" t="s">
        <v>5402</v>
      </c>
      <c r="H79" s="390" t="s">
        <v>5440</v>
      </c>
      <c r="I79" t="s">
        <v>5390</v>
      </c>
      <c r="J79" t="s">
        <v>1135</v>
      </c>
    </row>
    <row r="80" spans="1:12" x14ac:dyDescent="0.2">
      <c r="A80" s="388" t="s">
        <v>1129</v>
      </c>
      <c r="B80" s="388" t="s">
        <v>5387</v>
      </c>
      <c r="C80" s="388" t="s">
        <v>1131</v>
      </c>
      <c r="F80" s="389">
        <v>1469.77</v>
      </c>
      <c r="G80" s="389" t="s">
        <v>5402</v>
      </c>
      <c r="H80" s="390" t="s">
        <v>5440</v>
      </c>
      <c r="I80" t="s">
        <v>5390</v>
      </c>
      <c r="J80" t="s">
        <v>1135</v>
      </c>
    </row>
    <row r="81" spans="1:10" x14ac:dyDescent="0.2">
      <c r="A81" s="388" t="s">
        <v>1129</v>
      </c>
      <c r="B81" s="388" t="s">
        <v>5387</v>
      </c>
      <c r="C81" s="388" t="s">
        <v>1131</v>
      </c>
      <c r="F81" s="389">
        <v>12122.68</v>
      </c>
      <c r="G81" s="389" t="s">
        <v>5402</v>
      </c>
      <c r="H81" s="390" t="s">
        <v>5440</v>
      </c>
      <c r="I81" t="s">
        <v>5390</v>
      </c>
      <c r="J81" t="s">
        <v>1135</v>
      </c>
    </row>
    <row r="82" spans="1:10" x14ac:dyDescent="0.2">
      <c r="A82" s="388" t="s">
        <v>1129</v>
      </c>
      <c r="B82" s="388" t="s">
        <v>5387</v>
      </c>
      <c r="C82" s="388" t="s">
        <v>1198</v>
      </c>
      <c r="F82" s="389">
        <v>603.13</v>
      </c>
      <c r="G82" s="389" t="s">
        <v>5388</v>
      </c>
      <c r="H82" s="390" t="s">
        <v>5441</v>
      </c>
      <c r="I82" t="s">
        <v>5390</v>
      </c>
      <c r="J82" t="s">
        <v>1135</v>
      </c>
    </row>
    <row r="83" spans="1:10" x14ac:dyDescent="0.2">
      <c r="A83" s="388" t="s">
        <v>1129</v>
      </c>
      <c r="B83" s="388" t="s">
        <v>5387</v>
      </c>
      <c r="C83" s="388" t="s">
        <v>1198</v>
      </c>
      <c r="F83" s="389">
        <v>1215.9100000000001</v>
      </c>
      <c r="G83" s="389" t="s">
        <v>5388</v>
      </c>
      <c r="H83" s="390" t="s">
        <v>5441</v>
      </c>
      <c r="I83" t="s">
        <v>5390</v>
      </c>
      <c r="J83" t="s">
        <v>1135</v>
      </c>
    </row>
    <row r="84" spans="1:10" x14ac:dyDescent="0.2">
      <c r="A84" s="388" t="s">
        <v>1129</v>
      </c>
      <c r="B84" s="388" t="s">
        <v>5387</v>
      </c>
      <c r="C84" s="388" t="s">
        <v>1198</v>
      </c>
      <c r="F84" s="389">
        <v>1658.64</v>
      </c>
      <c r="G84" s="389" t="s">
        <v>5388</v>
      </c>
      <c r="H84" s="390" t="s">
        <v>5441</v>
      </c>
      <c r="I84" t="s">
        <v>5390</v>
      </c>
      <c r="J84" t="s">
        <v>1135</v>
      </c>
    </row>
    <row r="85" spans="1:10" x14ac:dyDescent="0.2">
      <c r="A85" s="388" t="s">
        <v>1129</v>
      </c>
      <c r="B85" s="388" t="s">
        <v>5387</v>
      </c>
      <c r="C85" s="388" t="s">
        <v>1198</v>
      </c>
      <c r="F85" s="389">
        <v>1160.54</v>
      </c>
      <c r="G85" s="389" t="s">
        <v>5388</v>
      </c>
      <c r="H85" s="390" t="s">
        <v>5441</v>
      </c>
      <c r="I85" t="s">
        <v>5390</v>
      </c>
      <c r="J85" t="s">
        <v>1135</v>
      </c>
    </row>
    <row r="86" spans="1:10" x14ac:dyDescent="0.2">
      <c r="A86" s="388" t="s">
        <v>1129</v>
      </c>
      <c r="B86" s="388" t="s">
        <v>5387</v>
      </c>
      <c r="C86" s="388" t="s">
        <v>1198</v>
      </c>
      <c r="F86" s="389">
        <v>1571.14</v>
      </c>
      <c r="G86" s="389" t="s">
        <v>5388</v>
      </c>
      <c r="H86" s="390" t="s">
        <v>5441</v>
      </c>
      <c r="I86" t="s">
        <v>5390</v>
      </c>
      <c r="J86" t="s">
        <v>1135</v>
      </c>
    </row>
    <row r="87" spans="1:10" x14ac:dyDescent="0.2">
      <c r="A87" s="388" t="s">
        <v>1129</v>
      </c>
      <c r="B87" s="388" t="s">
        <v>5387</v>
      </c>
      <c r="C87" s="388" t="s">
        <v>1198</v>
      </c>
      <c r="F87" s="389">
        <v>12958.73</v>
      </c>
      <c r="G87" s="389" t="s">
        <v>5388</v>
      </c>
      <c r="H87" s="390" t="s">
        <v>5441</v>
      </c>
      <c r="I87" t="s">
        <v>5390</v>
      </c>
      <c r="J87" t="s">
        <v>1135</v>
      </c>
    </row>
    <row r="88" spans="1:10" x14ac:dyDescent="0.2">
      <c r="A88" s="388" t="s">
        <v>1129</v>
      </c>
      <c r="B88" s="388" t="s">
        <v>5387</v>
      </c>
      <c r="C88" s="388" t="s">
        <v>1145</v>
      </c>
      <c r="F88" s="389">
        <v>583.66999999999996</v>
      </c>
      <c r="G88" s="389" t="s">
        <v>5405</v>
      </c>
      <c r="H88" s="390" t="s">
        <v>5442</v>
      </c>
      <c r="I88" t="s">
        <v>5390</v>
      </c>
      <c r="J88" t="s">
        <v>1135</v>
      </c>
    </row>
    <row r="89" spans="1:10" x14ac:dyDescent="0.2">
      <c r="A89" s="388" t="s">
        <v>1129</v>
      </c>
      <c r="B89" s="388" t="s">
        <v>5387</v>
      </c>
      <c r="C89" s="388" t="s">
        <v>1145</v>
      </c>
      <c r="F89" s="389">
        <v>1176.68</v>
      </c>
      <c r="G89" s="389" t="s">
        <v>5405</v>
      </c>
      <c r="H89" s="390" t="s">
        <v>5442</v>
      </c>
      <c r="I89" t="s">
        <v>5390</v>
      </c>
      <c r="J89" t="s">
        <v>1135</v>
      </c>
    </row>
    <row r="90" spans="1:10" x14ac:dyDescent="0.2">
      <c r="A90" s="388" t="s">
        <v>1129</v>
      </c>
      <c r="B90" s="388" t="s">
        <v>5387</v>
      </c>
      <c r="C90" s="388" t="s">
        <v>1145</v>
      </c>
      <c r="F90" s="389">
        <v>1605.14</v>
      </c>
      <c r="G90" s="389" t="s">
        <v>5405</v>
      </c>
      <c r="H90" s="390" t="s">
        <v>5442</v>
      </c>
      <c r="I90" t="s">
        <v>5390</v>
      </c>
      <c r="J90" t="s">
        <v>1135</v>
      </c>
    </row>
    <row r="91" spans="1:10" x14ac:dyDescent="0.2">
      <c r="A91" s="388" t="s">
        <v>1129</v>
      </c>
      <c r="B91" s="388" t="s">
        <v>5387</v>
      </c>
      <c r="C91" s="388" t="s">
        <v>1145</v>
      </c>
      <c r="F91" s="389">
        <v>1123.1099999999999</v>
      </c>
      <c r="G91" s="389" t="s">
        <v>5405</v>
      </c>
      <c r="H91" s="390" t="s">
        <v>5442</v>
      </c>
      <c r="I91" t="s">
        <v>5390</v>
      </c>
      <c r="J91" t="s">
        <v>1135</v>
      </c>
    </row>
    <row r="92" spans="1:10" x14ac:dyDescent="0.2">
      <c r="A92" s="388" t="s">
        <v>1129</v>
      </c>
      <c r="B92" s="388" t="s">
        <v>5387</v>
      </c>
      <c r="C92" s="388" t="s">
        <v>1145</v>
      </c>
      <c r="F92" s="389">
        <v>1520.45</v>
      </c>
      <c r="G92" s="389" t="s">
        <v>5405</v>
      </c>
      <c r="H92" s="390" t="s">
        <v>5442</v>
      </c>
      <c r="I92" t="s">
        <v>5390</v>
      </c>
      <c r="J92" t="s">
        <v>1135</v>
      </c>
    </row>
    <row r="93" spans="1:10" x14ac:dyDescent="0.2">
      <c r="A93" s="388" t="s">
        <v>1129</v>
      </c>
      <c r="B93" s="388" t="s">
        <v>5387</v>
      </c>
      <c r="C93" s="388" t="s">
        <v>1145</v>
      </c>
      <c r="F93" s="389">
        <v>12540.71</v>
      </c>
      <c r="G93" s="389" t="s">
        <v>5405</v>
      </c>
      <c r="H93" s="390" t="s">
        <v>5442</v>
      </c>
      <c r="I93" t="s">
        <v>5390</v>
      </c>
      <c r="J93" t="s">
        <v>1135</v>
      </c>
    </row>
    <row r="94" spans="1:10" x14ac:dyDescent="0.2">
      <c r="A94" s="388" t="s">
        <v>1129</v>
      </c>
      <c r="B94" s="388" t="s">
        <v>5387</v>
      </c>
      <c r="C94" s="388" t="s">
        <v>1168</v>
      </c>
      <c r="F94" s="389">
        <v>603.13</v>
      </c>
      <c r="G94" s="389" t="s">
        <v>5407</v>
      </c>
      <c r="H94" s="390" t="s">
        <v>5443</v>
      </c>
      <c r="I94" t="s">
        <v>5390</v>
      </c>
      <c r="J94" t="s">
        <v>1135</v>
      </c>
    </row>
    <row r="95" spans="1:10" x14ac:dyDescent="0.2">
      <c r="A95" s="388" t="s">
        <v>1129</v>
      </c>
      <c r="B95" s="388" t="s">
        <v>5387</v>
      </c>
      <c r="C95" s="388" t="s">
        <v>1168</v>
      </c>
      <c r="F95" s="389">
        <v>1215.9100000000001</v>
      </c>
      <c r="G95" s="389" t="s">
        <v>5407</v>
      </c>
      <c r="H95" s="390" t="s">
        <v>5443</v>
      </c>
      <c r="I95" t="s">
        <v>5390</v>
      </c>
      <c r="J95" t="s">
        <v>1135</v>
      </c>
    </row>
    <row r="96" spans="1:10" x14ac:dyDescent="0.2">
      <c r="A96" s="388" t="s">
        <v>1129</v>
      </c>
      <c r="B96" s="388" t="s">
        <v>5387</v>
      </c>
      <c r="C96" s="388" t="s">
        <v>1168</v>
      </c>
      <c r="F96" s="389">
        <v>1658.64</v>
      </c>
      <c r="G96" s="389" t="s">
        <v>5407</v>
      </c>
      <c r="H96" s="390" t="s">
        <v>5443</v>
      </c>
      <c r="I96" t="s">
        <v>5390</v>
      </c>
      <c r="J96" t="s">
        <v>1135</v>
      </c>
    </row>
    <row r="97" spans="1:10" x14ac:dyDescent="0.2">
      <c r="A97" s="388" t="s">
        <v>1129</v>
      </c>
      <c r="B97" s="388" t="s">
        <v>5387</v>
      </c>
      <c r="C97" s="388" t="s">
        <v>1168</v>
      </c>
      <c r="F97" s="389">
        <v>1160.54</v>
      </c>
      <c r="G97" s="389" t="s">
        <v>5407</v>
      </c>
      <c r="H97" s="390" t="s">
        <v>5443</v>
      </c>
      <c r="I97" t="s">
        <v>5390</v>
      </c>
      <c r="J97" t="s">
        <v>1135</v>
      </c>
    </row>
    <row r="98" spans="1:10" x14ac:dyDescent="0.2">
      <c r="A98" s="388" t="s">
        <v>1129</v>
      </c>
      <c r="B98" s="388" t="s">
        <v>5387</v>
      </c>
      <c r="C98" s="388" t="s">
        <v>1168</v>
      </c>
      <c r="F98" s="389">
        <v>1571.14</v>
      </c>
      <c r="G98" s="389" t="s">
        <v>5407</v>
      </c>
      <c r="H98" s="390" t="s">
        <v>5443</v>
      </c>
      <c r="I98" t="s">
        <v>5390</v>
      </c>
      <c r="J98" t="s">
        <v>1135</v>
      </c>
    </row>
    <row r="99" spans="1:10" x14ac:dyDescent="0.2">
      <c r="A99" s="388" t="s">
        <v>1129</v>
      </c>
      <c r="B99" s="388" t="s">
        <v>5387</v>
      </c>
      <c r="C99" s="388" t="s">
        <v>1168</v>
      </c>
      <c r="F99" s="389">
        <v>12958.73</v>
      </c>
      <c r="G99" s="389" t="s">
        <v>5407</v>
      </c>
      <c r="H99" s="390" t="s">
        <v>5443</v>
      </c>
      <c r="I99" t="s">
        <v>5390</v>
      </c>
      <c r="J99" t="s">
        <v>1135</v>
      </c>
    </row>
    <row r="100" spans="1:10" x14ac:dyDescent="0.2">
      <c r="A100" s="388" t="s">
        <v>1129</v>
      </c>
      <c r="B100" s="388" t="s">
        <v>5387</v>
      </c>
      <c r="C100" s="388" t="s">
        <v>1217</v>
      </c>
      <c r="F100" s="389">
        <v>583.66999999999996</v>
      </c>
      <c r="G100" s="389" t="s">
        <v>5391</v>
      </c>
      <c r="H100" s="390" t="s">
        <v>5444</v>
      </c>
      <c r="I100" t="s">
        <v>5390</v>
      </c>
      <c r="J100" t="s">
        <v>1135</v>
      </c>
    </row>
    <row r="101" spans="1:10" x14ac:dyDescent="0.2">
      <c r="A101" s="388" t="s">
        <v>1129</v>
      </c>
      <c r="B101" s="388" t="s">
        <v>5387</v>
      </c>
      <c r="C101" s="388" t="s">
        <v>1217</v>
      </c>
      <c r="F101" s="389">
        <v>1176.68</v>
      </c>
      <c r="G101" s="389" t="s">
        <v>5391</v>
      </c>
      <c r="H101" s="390" t="s">
        <v>5444</v>
      </c>
      <c r="I101" t="s">
        <v>5390</v>
      </c>
      <c r="J101" t="s">
        <v>1135</v>
      </c>
    </row>
    <row r="102" spans="1:10" x14ac:dyDescent="0.2">
      <c r="A102" s="388" t="s">
        <v>1129</v>
      </c>
      <c r="B102" s="388" t="s">
        <v>5387</v>
      </c>
      <c r="C102" s="388" t="s">
        <v>1217</v>
      </c>
      <c r="F102" s="389">
        <v>1605.14</v>
      </c>
      <c r="G102" s="389" t="s">
        <v>5391</v>
      </c>
      <c r="H102" s="390" t="s">
        <v>5444</v>
      </c>
      <c r="I102" t="s">
        <v>5390</v>
      </c>
      <c r="J102" t="s">
        <v>1135</v>
      </c>
    </row>
    <row r="103" spans="1:10" x14ac:dyDescent="0.2">
      <c r="A103" s="388" t="s">
        <v>1129</v>
      </c>
      <c r="B103" s="388" t="s">
        <v>5387</v>
      </c>
      <c r="C103" s="388" t="s">
        <v>1217</v>
      </c>
      <c r="F103" s="389">
        <v>1123.1099999999999</v>
      </c>
      <c r="G103" s="389" t="s">
        <v>5391</v>
      </c>
      <c r="H103" s="390" t="s">
        <v>5444</v>
      </c>
      <c r="I103" t="s">
        <v>5390</v>
      </c>
      <c r="J103" t="s">
        <v>1135</v>
      </c>
    </row>
    <row r="104" spans="1:10" x14ac:dyDescent="0.2">
      <c r="A104" s="388" t="s">
        <v>1129</v>
      </c>
      <c r="B104" s="388" t="s">
        <v>5387</v>
      </c>
      <c r="C104" s="388" t="s">
        <v>1217</v>
      </c>
      <c r="F104" s="389">
        <v>1520.45</v>
      </c>
      <c r="G104" s="389" t="s">
        <v>5391</v>
      </c>
      <c r="H104" s="390" t="s">
        <v>5444</v>
      </c>
      <c r="I104" t="s">
        <v>5390</v>
      </c>
      <c r="J104" t="s">
        <v>1135</v>
      </c>
    </row>
    <row r="105" spans="1:10" x14ac:dyDescent="0.2">
      <c r="A105" s="388" t="s">
        <v>1129</v>
      </c>
      <c r="B105" s="388" t="s">
        <v>5387</v>
      </c>
      <c r="C105" s="388" t="s">
        <v>1217</v>
      </c>
      <c r="F105" s="389">
        <v>12540.71</v>
      </c>
      <c r="G105" s="389" t="s">
        <v>5391</v>
      </c>
      <c r="H105" s="390" t="s">
        <v>5444</v>
      </c>
      <c r="I105" t="s">
        <v>5390</v>
      </c>
      <c r="J105" t="s">
        <v>1135</v>
      </c>
    </row>
    <row r="106" spans="1:10" x14ac:dyDescent="0.2">
      <c r="A106" s="388" t="s">
        <v>1129</v>
      </c>
      <c r="B106" s="388" t="s">
        <v>5387</v>
      </c>
      <c r="C106" s="388" t="s">
        <v>1139</v>
      </c>
      <c r="F106" s="389">
        <v>603.13</v>
      </c>
      <c r="G106" s="389" t="s">
        <v>5410</v>
      </c>
      <c r="H106" s="390" t="s">
        <v>5445</v>
      </c>
      <c r="I106" t="s">
        <v>5390</v>
      </c>
      <c r="J106" t="s">
        <v>1135</v>
      </c>
    </row>
    <row r="107" spans="1:10" x14ac:dyDescent="0.2">
      <c r="A107" s="388" t="s">
        <v>1129</v>
      </c>
      <c r="B107" s="388" t="s">
        <v>5387</v>
      </c>
      <c r="C107" s="388" t="s">
        <v>1139</v>
      </c>
      <c r="F107" s="389">
        <v>1215.9100000000001</v>
      </c>
      <c r="G107" s="389" t="s">
        <v>5410</v>
      </c>
      <c r="H107" s="390" t="s">
        <v>5445</v>
      </c>
      <c r="I107" t="s">
        <v>5390</v>
      </c>
      <c r="J107" t="s">
        <v>1135</v>
      </c>
    </row>
    <row r="108" spans="1:10" x14ac:dyDescent="0.2">
      <c r="A108" s="388" t="s">
        <v>1129</v>
      </c>
      <c r="B108" s="388" t="s">
        <v>5387</v>
      </c>
      <c r="C108" s="388" t="s">
        <v>1139</v>
      </c>
      <c r="F108" s="389">
        <v>1658.64</v>
      </c>
      <c r="G108" s="389" t="s">
        <v>5410</v>
      </c>
      <c r="H108" s="390" t="s">
        <v>5445</v>
      </c>
      <c r="I108" t="s">
        <v>5390</v>
      </c>
      <c r="J108" t="s">
        <v>1135</v>
      </c>
    </row>
    <row r="109" spans="1:10" x14ac:dyDescent="0.2">
      <c r="A109" s="388" t="s">
        <v>1129</v>
      </c>
      <c r="B109" s="388" t="s">
        <v>5387</v>
      </c>
      <c r="C109" s="388" t="s">
        <v>1139</v>
      </c>
      <c r="F109" s="389">
        <v>1160.54</v>
      </c>
      <c r="G109" s="389" t="s">
        <v>5410</v>
      </c>
      <c r="H109" s="390" t="s">
        <v>5445</v>
      </c>
      <c r="I109" t="s">
        <v>5390</v>
      </c>
      <c r="J109" t="s">
        <v>1135</v>
      </c>
    </row>
    <row r="110" spans="1:10" x14ac:dyDescent="0.2">
      <c r="A110" s="388" t="s">
        <v>1129</v>
      </c>
      <c r="B110" s="388" t="s">
        <v>5387</v>
      </c>
      <c r="C110" s="388" t="s">
        <v>1139</v>
      </c>
      <c r="F110" s="389">
        <v>1571.14</v>
      </c>
      <c r="G110" s="389" t="s">
        <v>5410</v>
      </c>
      <c r="H110" s="390" t="s">
        <v>5445</v>
      </c>
      <c r="I110" t="s">
        <v>5390</v>
      </c>
      <c r="J110" t="s">
        <v>1135</v>
      </c>
    </row>
    <row r="111" spans="1:10" x14ac:dyDescent="0.2">
      <c r="A111" s="388" t="s">
        <v>1129</v>
      </c>
      <c r="B111" s="388" t="s">
        <v>5387</v>
      </c>
      <c r="C111" s="388" t="s">
        <v>1139</v>
      </c>
      <c r="F111" s="389">
        <v>12958.73</v>
      </c>
      <c r="G111" s="389" t="s">
        <v>5410</v>
      </c>
      <c r="H111" s="390" t="s">
        <v>5445</v>
      </c>
      <c r="I111" t="s">
        <v>5390</v>
      </c>
      <c r="J111" t="s">
        <v>1135</v>
      </c>
    </row>
    <row r="112" spans="1:10" x14ac:dyDescent="0.2">
      <c r="A112" s="388" t="s">
        <v>1129</v>
      </c>
      <c r="B112" s="388" t="s">
        <v>5387</v>
      </c>
      <c r="C112" s="388" t="s">
        <v>1179</v>
      </c>
      <c r="F112" s="389">
        <v>603.13</v>
      </c>
      <c r="G112" s="389" t="s">
        <v>5412</v>
      </c>
      <c r="H112" s="390" t="s">
        <v>5446</v>
      </c>
      <c r="I112" t="s">
        <v>5390</v>
      </c>
      <c r="J112" t="s">
        <v>1135</v>
      </c>
    </row>
    <row r="113" spans="1:10" x14ac:dyDescent="0.2">
      <c r="A113" s="388" t="s">
        <v>1129</v>
      </c>
      <c r="B113" s="388" t="s">
        <v>5387</v>
      </c>
      <c r="C113" s="388" t="s">
        <v>1179</v>
      </c>
      <c r="F113" s="389">
        <v>1215.9100000000001</v>
      </c>
      <c r="G113" s="389" t="s">
        <v>5412</v>
      </c>
      <c r="H113" s="390" t="s">
        <v>5446</v>
      </c>
      <c r="I113" t="s">
        <v>5390</v>
      </c>
      <c r="J113" t="s">
        <v>1135</v>
      </c>
    </row>
    <row r="114" spans="1:10" x14ac:dyDescent="0.2">
      <c r="A114" s="388" t="s">
        <v>1129</v>
      </c>
      <c r="B114" s="388" t="s">
        <v>5387</v>
      </c>
      <c r="C114" s="388" t="s">
        <v>1179</v>
      </c>
      <c r="F114" s="389">
        <v>1658.64</v>
      </c>
      <c r="G114" s="389" t="s">
        <v>5412</v>
      </c>
      <c r="H114" s="390" t="s">
        <v>5446</v>
      </c>
      <c r="I114" t="s">
        <v>5390</v>
      </c>
      <c r="J114" t="s">
        <v>1135</v>
      </c>
    </row>
    <row r="115" spans="1:10" x14ac:dyDescent="0.2">
      <c r="A115" s="388" t="s">
        <v>1129</v>
      </c>
      <c r="B115" s="388" t="s">
        <v>5387</v>
      </c>
      <c r="C115" s="388" t="s">
        <v>1179</v>
      </c>
      <c r="F115" s="389">
        <v>1160.54</v>
      </c>
      <c r="G115" s="389" t="s">
        <v>5412</v>
      </c>
      <c r="H115" s="390" t="s">
        <v>5446</v>
      </c>
      <c r="I115" t="s">
        <v>5390</v>
      </c>
      <c r="J115" t="s">
        <v>1135</v>
      </c>
    </row>
    <row r="116" spans="1:10" x14ac:dyDescent="0.2">
      <c r="A116" s="388" t="s">
        <v>1129</v>
      </c>
      <c r="B116" s="388" t="s">
        <v>5387</v>
      </c>
      <c r="C116" s="388" t="s">
        <v>1179</v>
      </c>
      <c r="F116" s="389">
        <v>1571.14</v>
      </c>
      <c r="G116" s="389" t="s">
        <v>5412</v>
      </c>
      <c r="H116" s="390" t="s">
        <v>5446</v>
      </c>
      <c r="I116" t="s">
        <v>5390</v>
      </c>
      <c r="J116" t="s">
        <v>1135</v>
      </c>
    </row>
    <row r="117" spans="1:10" x14ac:dyDescent="0.2">
      <c r="A117" s="388" t="s">
        <v>1129</v>
      </c>
      <c r="B117" s="388" t="s">
        <v>5387</v>
      </c>
      <c r="C117" s="388" t="s">
        <v>1179</v>
      </c>
      <c r="F117" s="389">
        <v>12958.73</v>
      </c>
      <c r="G117" s="389" t="s">
        <v>5412</v>
      </c>
      <c r="H117" s="390" t="s">
        <v>5446</v>
      </c>
      <c r="I117" t="s">
        <v>5390</v>
      </c>
      <c r="J117" t="s">
        <v>1135</v>
      </c>
    </row>
    <row r="118" spans="1:10" x14ac:dyDescent="0.2">
      <c r="A118" s="388" t="s">
        <v>1129</v>
      </c>
      <c r="B118" s="388" t="s">
        <v>5387</v>
      </c>
      <c r="C118" s="388" t="s">
        <v>1235</v>
      </c>
      <c r="F118" s="389">
        <v>583.66999999999996</v>
      </c>
      <c r="G118" s="389" t="s">
        <v>5393</v>
      </c>
      <c r="H118" s="390" t="s">
        <v>5447</v>
      </c>
      <c r="I118" t="s">
        <v>5390</v>
      </c>
      <c r="J118" t="s">
        <v>1135</v>
      </c>
    </row>
    <row r="119" spans="1:10" x14ac:dyDescent="0.2">
      <c r="A119" s="388" t="s">
        <v>1129</v>
      </c>
      <c r="B119" s="388" t="s">
        <v>5387</v>
      </c>
      <c r="C119" s="388" t="s">
        <v>1235</v>
      </c>
      <c r="F119" s="389">
        <v>1176.68</v>
      </c>
      <c r="G119" s="389" t="s">
        <v>5393</v>
      </c>
      <c r="H119" s="390" t="s">
        <v>5447</v>
      </c>
      <c r="I119" t="s">
        <v>5390</v>
      </c>
      <c r="J119" t="s">
        <v>1135</v>
      </c>
    </row>
    <row r="120" spans="1:10" x14ac:dyDescent="0.2">
      <c r="A120" s="388" t="s">
        <v>1129</v>
      </c>
      <c r="B120" s="388" t="s">
        <v>5387</v>
      </c>
      <c r="C120" s="388" t="s">
        <v>1235</v>
      </c>
      <c r="F120" s="389">
        <v>1605.14</v>
      </c>
      <c r="G120" s="389" t="s">
        <v>5393</v>
      </c>
      <c r="H120" s="390" t="s">
        <v>5447</v>
      </c>
      <c r="I120" t="s">
        <v>5390</v>
      </c>
      <c r="J120" t="s">
        <v>1135</v>
      </c>
    </row>
    <row r="121" spans="1:10" x14ac:dyDescent="0.2">
      <c r="A121" s="388" t="s">
        <v>1129</v>
      </c>
      <c r="B121" s="388" t="s">
        <v>5387</v>
      </c>
      <c r="C121" s="388" t="s">
        <v>1235</v>
      </c>
      <c r="F121" s="389">
        <v>1123.1099999999999</v>
      </c>
      <c r="G121" s="389" t="s">
        <v>5393</v>
      </c>
      <c r="H121" s="390" t="s">
        <v>5447</v>
      </c>
      <c r="I121" t="s">
        <v>5390</v>
      </c>
      <c r="J121" t="s">
        <v>1135</v>
      </c>
    </row>
    <row r="122" spans="1:10" x14ac:dyDescent="0.2">
      <c r="A122" s="388" t="s">
        <v>1129</v>
      </c>
      <c r="B122" s="388" t="s">
        <v>5387</v>
      </c>
      <c r="C122" s="388" t="s">
        <v>1235</v>
      </c>
      <c r="F122" s="389">
        <v>1520.45</v>
      </c>
      <c r="G122" s="389" t="s">
        <v>5393</v>
      </c>
      <c r="H122" s="390" t="s">
        <v>5447</v>
      </c>
      <c r="I122" t="s">
        <v>5390</v>
      </c>
      <c r="J122" t="s">
        <v>1135</v>
      </c>
    </row>
    <row r="123" spans="1:10" x14ac:dyDescent="0.2">
      <c r="A123" s="388" t="s">
        <v>1129</v>
      </c>
      <c r="B123" s="388" t="s">
        <v>5387</v>
      </c>
      <c r="C123" s="388" t="s">
        <v>1235</v>
      </c>
      <c r="F123" s="389">
        <v>12540.71</v>
      </c>
      <c r="G123" s="389" t="s">
        <v>5393</v>
      </c>
      <c r="H123" s="390" t="s">
        <v>5447</v>
      </c>
      <c r="I123" t="s">
        <v>5390</v>
      </c>
      <c r="J123" t="s">
        <v>1135</v>
      </c>
    </row>
    <row r="124" spans="1:10" x14ac:dyDescent="0.2">
      <c r="A124" s="388" t="s">
        <v>1129</v>
      </c>
      <c r="B124" s="388" t="s">
        <v>5387</v>
      </c>
      <c r="C124" s="388" t="s">
        <v>1317</v>
      </c>
      <c r="F124" s="389">
        <v>603.13</v>
      </c>
      <c r="G124" s="389" t="s">
        <v>5395</v>
      </c>
      <c r="H124" s="390" t="s">
        <v>5448</v>
      </c>
      <c r="I124" t="s">
        <v>5390</v>
      </c>
      <c r="J124" t="s">
        <v>1135</v>
      </c>
    </row>
    <row r="125" spans="1:10" x14ac:dyDescent="0.2">
      <c r="A125" s="388" t="s">
        <v>1129</v>
      </c>
      <c r="B125" s="388" t="s">
        <v>5387</v>
      </c>
      <c r="C125" s="388" t="s">
        <v>1317</v>
      </c>
      <c r="F125" s="389">
        <v>1215.9100000000001</v>
      </c>
      <c r="G125" s="389" t="s">
        <v>5395</v>
      </c>
      <c r="H125" s="390" t="s">
        <v>5448</v>
      </c>
      <c r="I125" t="s">
        <v>5390</v>
      </c>
      <c r="J125" t="s">
        <v>1135</v>
      </c>
    </row>
    <row r="126" spans="1:10" x14ac:dyDescent="0.2">
      <c r="A126" s="388" t="s">
        <v>1129</v>
      </c>
      <c r="B126" s="388" t="s">
        <v>5387</v>
      </c>
      <c r="C126" s="388" t="s">
        <v>1317</v>
      </c>
      <c r="F126" s="389">
        <v>1658.64</v>
      </c>
      <c r="G126" s="389" t="s">
        <v>5395</v>
      </c>
      <c r="H126" s="390" t="s">
        <v>5448</v>
      </c>
      <c r="I126" t="s">
        <v>5390</v>
      </c>
      <c r="J126" t="s">
        <v>1135</v>
      </c>
    </row>
    <row r="127" spans="1:10" x14ac:dyDescent="0.2">
      <c r="A127" s="388" t="s">
        <v>1129</v>
      </c>
      <c r="B127" s="388" t="s">
        <v>5387</v>
      </c>
      <c r="C127" s="388" t="s">
        <v>1317</v>
      </c>
      <c r="F127" s="389">
        <v>1160.54</v>
      </c>
      <c r="G127" s="389" t="s">
        <v>5395</v>
      </c>
      <c r="H127" s="390" t="s">
        <v>5448</v>
      </c>
      <c r="I127" t="s">
        <v>5390</v>
      </c>
      <c r="J127" t="s">
        <v>1135</v>
      </c>
    </row>
    <row r="128" spans="1:10" x14ac:dyDescent="0.2">
      <c r="A128" s="388" t="s">
        <v>1129</v>
      </c>
      <c r="B128" s="388" t="s">
        <v>5387</v>
      </c>
      <c r="C128" s="388" t="s">
        <v>1317</v>
      </c>
      <c r="F128" s="389">
        <v>1571.14</v>
      </c>
      <c r="G128" s="389" t="s">
        <v>5395</v>
      </c>
      <c r="H128" s="390" t="s">
        <v>5448</v>
      </c>
      <c r="I128" t="s">
        <v>5390</v>
      </c>
      <c r="J128" t="s">
        <v>1135</v>
      </c>
    </row>
    <row r="129" spans="1:12" x14ac:dyDescent="0.2">
      <c r="A129" s="388" t="s">
        <v>1129</v>
      </c>
      <c r="B129" s="388" t="s">
        <v>5387</v>
      </c>
      <c r="C129" s="388" t="s">
        <v>1317</v>
      </c>
      <c r="F129" s="389">
        <v>12958.73</v>
      </c>
      <c r="G129" s="389" t="s">
        <v>5395</v>
      </c>
      <c r="H129" s="390" t="s">
        <v>5448</v>
      </c>
      <c r="I129" t="s">
        <v>5390</v>
      </c>
      <c r="J129" t="s">
        <v>1135</v>
      </c>
    </row>
    <row r="130" spans="1:12" x14ac:dyDescent="0.2">
      <c r="A130" s="388" t="s">
        <v>1129</v>
      </c>
      <c r="B130" s="388" t="s">
        <v>5387</v>
      </c>
      <c r="C130" s="388" t="s">
        <v>1433</v>
      </c>
      <c r="F130" s="389">
        <v>583.66999999999996</v>
      </c>
      <c r="G130" s="389" t="s">
        <v>5421</v>
      </c>
      <c r="H130" s="390" t="s">
        <v>5449</v>
      </c>
      <c r="I130" t="s">
        <v>5390</v>
      </c>
      <c r="J130" t="s">
        <v>1135</v>
      </c>
    </row>
    <row r="131" spans="1:12" x14ac:dyDescent="0.2">
      <c r="A131" s="388" t="s">
        <v>1129</v>
      </c>
      <c r="B131" s="388" t="s">
        <v>5387</v>
      </c>
      <c r="C131" s="388" t="s">
        <v>1433</v>
      </c>
      <c r="F131" s="389">
        <v>1176.58</v>
      </c>
      <c r="G131" s="389" t="s">
        <v>5421</v>
      </c>
      <c r="H131" s="390" t="s">
        <v>5449</v>
      </c>
      <c r="I131" t="s">
        <v>5390</v>
      </c>
      <c r="J131" t="s">
        <v>1135</v>
      </c>
    </row>
    <row r="132" spans="1:12" x14ac:dyDescent="0.2">
      <c r="A132" s="388" t="s">
        <v>1129</v>
      </c>
      <c r="B132" s="388" t="s">
        <v>5387</v>
      </c>
      <c r="C132" s="388" t="s">
        <v>1433</v>
      </c>
      <c r="F132" s="389">
        <v>1605.14</v>
      </c>
      <c r="G132" s="389" t="s">
        <v>5421</v>
      </c>
      <c r="H132" s="390" t="s">
        <v>5449</v>
      </c>
      <c r="I132" t="s">
        <v>5390</v>
      </c>
      <c r="J132" t="s">
        <v>1135</v>
      </c>
    </row>
    <row r="133" spans="1:12" x14ac:dyDescent="0.2">
      <c r="A133" s="388" t="s">
        <v>1129</v>
      </c>
      <c r="B133" s="388" t="s">
        <v>5387</v>
      </c>
      <c r="C133" s="388" t="s">
        <v>1433</v>
      </c>
      <c r="F133" s="389">
        <v>1123.1099999999999</v>
      </c>
      <c r="G133" s="389" t="s">
        <v>5421</v>
      </c>
      <c r="H133" s="390" t="s">
        <v>5449</v>
      </c>
      <c r="I133" t="s">
        <v>5390</v>
      </c>
      <c r="J133" t="s">
        <v>1135</v>
      </c>
    </row>
    <row r="134" spans="1:12" x14ac:dyDescent="0.2">
      <c r="A134" s="388" t="s">
        <v>1129</v>
      </c>
      <c r="B134" s="388" t="s">
        <v>5387</v>
      </c>
      <c r="C134" s="388" t="s">
        <v>1433</v>
      </c>
      <c r="F134" s="389">
        <v>1520.45</v>
      </c>
      <c r="G134" s="389" t="s">
        <v>5421</v>
      </c>
      <c r="H134" s="390" t="s">
        <v>5449</v>
      </c>
      <c r="I134" t="s">
        <v>5390</v>
      </c>
      <c r="J134" t="s">
        <v>1135</v>
      </c>
    </row>
    <row r="135" spans="1:12" x14ac:dyDescent="0.2">
      <c r="A135" s="388" t="s">
        <v>1129</v>
      </c>
      <c r="B135" s="388" t="s">
        <v>5387</v>
      </c>
      <c r="C135" s="388" t="s">
        <v>1433</v>
      </c>
      <c r="F135" s="389">
        <v>12540.71</v>
      </c>
      <c r="G135" s="389" t="s">
        <v>5421</v>
      </c>
      <c r="H135" s="390" t="s">
        <v>5449</v>
      </c>
      <c r="I135" t="s">
        <v>5390</v>
      </c>
      <c r="J135" t="s">
        <v>1135</v>
      </c>
    </row>
    <row r="136" spans="1:12" x14ac:dyDescent="0.2">
      <c r="A136" s="388" t="s">
        <v>1129</v>
      </c>
      <c r="B136" s="388" t="s">
        <v>5387</v>
      </c>
      <c r="C136" s="388" t="s">
        <v>1356</v>
      </c>
      <c r="F136" s="389">
        <v>603.13</v>
      </c>
      <c r="G136" s="389" t="s">
        <v>5398</v>
      </c>
      <c r="H136" s="390" t="s">
        <v>5450</v>
      </c>
      <c r="I136" t="s">
        <v>5390</v>
      </c>
      <c r="J136" t="s">
        <v>1135</v>
      </c>
    </row>
    <row r="137" spans="1:12" x14ac:dyDescent="0.2">
      <c r="A137" s="388" t="s">
        <v>1129</v>
      </c>
      <c r="B137" s="388" t="s">
        <v>5387</v>
      </c>
      <c r="C137" s="388" t="s">
        <v>1356</v>
      </c>
      <c r="F137" s="389">
        <v>1215.9100000000001</v>
      </c>
      <c r="G137" s="389" t="s">
        <v>5398</v>
      </c>
      <c r="H137" s="390" t="s">
        <v>5450</v>
      </c>
      <c r="I137" t="s">
        <v>5390</v>
      </c>
      <c r="J137" t="s">
        <v>1135</v>
      </c>
    </row>
    <row r="138" spans="1:12" x14ac:dyDescent="0.2">
      <c r="A138" s="388" t="s">
        <v>1129</v>
      </c>
      <c r="B138" s="388" t="s">
        <v>5387</v>
      </c>
      <c r="C138" s="388" t="s">
        <v>1356</v>
      </c>
      <c r="F138" s="389">
        <v>1658.64</v>
      </c>
      <c r="G138" s="389" t="s">
        <v>5398</v>
      </c>
      <c r="H138" s="390" t="s">
        <v>5450</v>
      </c>
      <c r="I138" t="s">
        <v>5390</v>
      </c>
      <c r="J138" t="s">
        <v>1135</v>
      </c>
    </row>
    <row r="139" spans="1:12" x14ac:dyDescent="0.2">
      <c r="A139" s="388" t="s">
        <v>1129</v>
      </c>
      <c r="B139" s="388" t="s">
        <v>5387</v>
      </c>
      <c r="C139" s="388" t="s">
        <v>1356</v>
      </c>
      <c r="F139" s="389">
        <v>1160.54</v>
      </c>
      <c r="G139" s="389" t="s">
        <v>5398</v>
      </c>
      <c r="H139" s="390" t="s">
        <v>5450</v>
      </c>
      <c r="I139" t="s">
        <v>5390</v>
      </c>
      <c r="J139" t="s">
        <v>1135</v>
      </c>
    </row>
    <row r="140" spans="1:12" x14ac:dyDescent="0.2">
      <c r="A140" s="388" t="s">
        <v>1129</v>
      </c>
      <c r="B140" s="388" t="s">
        <v>5387</v>
      </c>
      <c r="C140" s="388" t="s">
        <v>1356</v>
      </c>
      <c r="F140" s="389">
        <v>1571.14</v>
      </c>
      <c r="G140" s="389" t="s">
        <v>5398</v>
      </c>
      <c r="H140" s="390" t="s">
        <v>5450</v>
      </c>
      <c r="I140" t="s">
        <v>5390</v>
      </c>
      <c r="J140" t="s">
        <v>1135</v>
      </c>
    </row>
    <row r="141" spans="1:12" x14ac:dyDescent="0.2">
      <c r="A141" s="388" t="s">
        <v>1129</v>
      </c>
      <c r="B141" s="388" t="s">
        <v>5387</v>
      </c>
      <c r="C141" s="388" t="s">
        <v>1356</v>
      </c>
      <c r="F141" s="389">
        <v>12958.73</v>
      </c>
      <c r="G141" s="389" t="s">
        <v>5398</v>
      </c>
      <c r="H141" s="390" t="s">
        <v>5450</v>
      </c>
      <c r="I141" t="s">
        <v>5390</v>
      </c>
      <c r="J141" t="s">
        <v>1135</v>
      </c>
    </row>
    <row r="142" spans="1:12" x14ac:dyDescent="0.2">
      <c r="A142" s="88" t="s">
        <v>306</v>
      </c>
      <c r="B142" s="88" t="s">
        <v>1274</v>
      </c>
      <c r="C142" s="88" t="s">
        <v>308</v>
      </c>
      <c r="D142" s="89">
        <v>377892.52</v>
      </c>
      <c r="E142" s="89"/>
      <c r="F142" s="89">
        <v>226306.99</v>
      </c>
      <c r="G142" s="89">
        <v>151585.53</v>
      </c>
      <c r="H142" s="90" t="s">
        <v>1275</v>
      </c>
      <c r="I142" s="91"/>
      <c r="J142" s="91"/>
      <c r="K142" s="91"/>
      <c r="L142" s="91"/>
    </row>
    <row r="144" spans="1:12" x14ac:dyDescent="0.2">
      <c r="A144" s="388" t="s">
        <v>1129</v>
      </c>
      <c r="B144" s="388" t="s">
        <v>5387</v>
      </c>
      <c r="C144" s="388" t="s">
        <v>1142</v>
      </c>
      <c r="E144" s="389">
        <v>435020</v>
      </c>
      <c r="G144" s="389" t="s">
        <v>5427</v>
      </c>
      <c r="H144" s="390" t="s">
        <v>5451</v>
      </c>
      <c r="I144" s="531" t="s">
        <v>1463</v>
      </c>
      <c r="J144" s="532">
        <f>E144</f>
        <v>435020</v>
      </c>
    </row>
    <row r="145" spans="1:12" x14ac:dyDescent="0.2">
      <c r="A145" s="388" t="s">
        <v>1129</v>
      </c>
      <c r="B145" s="388" t="s">
        <v>5387</v>
      </c>
      <c r="C145" s="388" t="s">
        <v>1317</v>
      </c>
      <c r="F145" s="389">
        <v>3536.33</v>
      </c>
      <c r="G145" s="389" t="s">
        <v>5395</v>
      </c>
      <c r="H145" s="390" t="s">
        <v>5452</v>
      </c>
      <c r="I145" s="681" t="s">
        <v>1454</v>
      </c>
      <c r="J145" s="610">
        <f>F150</f>
        <v>28778.89</v>
      </c>
    </row>
    <row r="146" spans="1:12" x14ac:dyDescent="0.2">
      <c r="A146" s="388" t="s">
        <v>1129</v>
      </c>
      <c r="B146" s="388" t="s">
        <v>5387</v>
      </c>
      <c r="C146" s="388" t="s">
        <v>1433</v>
      </c>
      <c r="F146" s="389">
        <v>13261.23</v>
      </c>
      <c r="G146" s="389" t="s">
        <v>5421</v>
      </c>
      <c r="H146" s="390" t="s">
        <v>5453</v>
      </c>
      <c r="I146" s="527" t="s">
        <v>410</v>
      </c>
      <c r="J146" s="528">
        <v>0</v>
      </c>
    </row>
    <row r="147" spans="1:12" x14ac:dyDescent="0.2">
      <c r="A147" s="388" t="s">
        <v>1129</v>
      </c>
      <c r="B147" s="388" t="s">
        <v>5387</v>
      </c>
      <c r="C147" s="388" t="s">
        <v>1356</v>
      </c>
      <c r="F147" s="389">
        <v>12929.65</v>
      </c>
      <c r="G147" s="389" t="s">
        <v>5398</v>
      </c>
      <c r="H147" s="390" t="s">
        <v>5454</v>
      </c>
      <c r="I147" s="699"/>
      <c r="J147" s="774"/>
    </row>
    <row r="148" spans="1:12" x14ac:dyDescent="0.2">
      <c r="A148" s="388" t="s">
        <v>1129</v>
      </c>
      <c r="B148" s="388" t="s">
        <v>5387</v>
      </c>
      <c r="C148" s="388" t="s">
        <v>1402</v>
      </c>
      <c r="F148" s="389">
        <v>-199.65</v>
      </c>
      <c r="G148" s="389" t="s">
        <v>5398</v>
      </c>
      <c r="H148" s="390" t="s">
        <v>5455</v>
      </c>
      <c r="I148" t="s">
        <v>5390</v>
      </c>
      <c r="J148" t="s">
        <v>1135</v>
      </c>
    </row>
    <row r="149" spans="1:12" x14ac:dyDescent="0.2">
      <c r="A149" s="388" t="s">
        <v>1129</v>
      </c>
      <c r="B149" s="388" t="s">
        <v>5387</v>
      </c>
      <c r="C149" s="388" t="s">
        <v>1402</v>
      </c>
      <c r="F149" s="389">
        <v>-748.67</v>
      </c>
      <c r="G149" s="389" t="s">
        <v>5398</v>
      </c>
      <c r="H149" s="390" t="s">
        <v>5456</v>
      </c>
      <c r="I149" t="s">
        <v>5390</v>
      </c>
      <c r="J149" t="s">
        <v>1135</v>
      </c>
    </row>
    <row r="150" spans="1:12" x14ac:dyDescent="0.2">
      <c r="A150" s="88" t="s">
        <v>306</v>
      </c>
      <c r="B150" s="88" t="s">
        <v>5356</v>
      </c>
      <c r="C150" s="88" t="s">
        <v>308</v>
      </c>
      <c r="D150" s="89"/>
      <c r="E150" s="89">
        <v>435020</v>
      </c>
      <c r="F150" s="89">
        <v>28778.89</v>
      </c>
      <c r="G150" s="89">
        <v>406241.11</v>
      </c>
      <c r="H150" s="90" t="s">
        <v>5357</v>
      </c>
      <c r="I150" s="91"/>
      <c r="J150" s="91"/>
      <c r="K150" s="91"/>
      <c r="L150" s="91"/>
    </row>
    <row r="152" spans="1:12" x14ac:dyDescent="0.2">
      <c r="A152" s="388" t="s">
        <v>1129</v>
      </c>
      <c r="B152" s="388" t="s">
        <v>5387</v>
      </c>
      <c r="C152" s="388" t="s">
        <v>1187</v>
      </c>
      <c r="E152" s="389">
        <v>12129.17</v>
      </c>
      <c r="G152" s="389" t="s">
        <v>5400</v>
      </c>
      <c r="H152" s="390" t="s">
        <v>5401</v>
      </c>
      <c r="I152" s="700" t="s">
        <v>1254</v>
      </c>
      <c r="J152" s="701">
        <f>E163</f>
        <v>116439.99</v>
      </c>
    </row>
    <row r="153" spans="1:12" x14ac:dyDescent="0.2">
      <c r="A153" s="388" t="s">
        <v>1129</v>
      </c>
      <c r="B153" s="388" t="s">
        <v>5387</v>
      </c>
      <c r="C153" s="388" t="s">
        <v>1157</v>
      </c>
      <c r="E153" s="389">
        <v>11724.86</v>
      </c>
      <c r="G153" s="389" t="s">
        <v>5402</v>
      </c>
      <c r="H153" s="390" t="s">
        <v>5403</v>
      </c>
      <c r="I153" s="702" t="s">
        <v>1459</v>
      </c>
      <c r="J153" s="703">
        <v>0</v>
      </c>
    </row>
    <row r="154" spans="1:12" x14ac:dyDescent="0.2">
      <c r="A154" s="388" t="s">
        <v>1129</v>
      </c>
      <c r="B154" s="388" t="s">
        <v>5387</v>
      </c>
      <c r="C154" s="388" t="s">
        <v>1159</v>
      </c>
      <c r="E154" s="389">
        <v>12533.47</v>
      </c>
      <c r="G154" s="389" t="s">
        <v>5388</v>
      </c>
      <c r="H154" s="390" t="s">
        <v>5404</v>
      </c>
      <c r="I154" s="527" t="s">
        <v>410</v>
      </c>
      <c r="J154" s="528">
        <f>F162</f>
        <v>145550</v>
      </c>
    </row>
    <row r="155" spans="1:12" x14ac:dyDescent="0.2">
      <c r="A155" s="388" t="s">
        <v>1129</v>
      </c>
      <c r="B155" s="388" t="s">
        <v>5387</v>
      </c>
      <c r="C155" s="388" t="s">
        <v>1166</v>
      </c>
      <c r="E155" s="389">
        <v>12129.17</v>
      </c>
      <c r="G155" s="389" t="s">
        <v>5405</v>
      </c>
      <c r="H155" s="390" t="s">
        <v>5406</v>
      </c>
      <c r="I155" t="s">
        <v>5390</v>
      </c>
      <c r="J155" t="s">
        <v>1135</v>
      </c>
    </row>
    <row r="156" spans="1:12" x14ac:dyDescent="0.2">
      <c r="A156" s="388" t="s">
        <v>1129</v>
      </c>
      <c r="B156" s="388" t="s">
        <v>5387</v>
      </c>
      <c r="C156" s="388" t="s">
        <v>1136</v>
      </c>
      <c r="E156" s="389">
        <v>12129.17</v>
      </c>
      <c r="G156" s="389" t="s">
        <v>5407</v>
      </c>
      <c r="H156" s="390" t="s">
        <v>5408</v>
      </c>
      <c r="I156" t="s">
        <v>5390</v>
      </c>
      <c r="J156" t="s">
        <v>1135</v>
      </c>
    </row>
    <row r="157" spans="1:12" x14ac:dyDescent="0.2">
      <c r="A157" s="388" t="s">
        <v>1129</v>
      </c>
      <c r="B157" s="388" t="s">
        <v>5387</v>
      </c>
      <c r="C157" s="388" t="s">
        <v>1171</v>
      </c>
      <c r="E157" s="389">
        <v>12129.17</v>
      </c>
      <c r="G157" s="389" t="s">
        <v>5391</v>
      </c>
      <c r="H157" s="390" t="s">
        <v>5409</v>
      </c>
      <c r="I157" t="s">
        <v>5390</v>
      </c>
      <c r="J157" t="s">
        <v>1135</v>
      </c>
    </row>
    <row r="158" spans="1:12" x14ac:dyDescent="0.2">
      <c r="A158" s="388" t="s">
        <v>1129</v>
      </c>
      <c r="B158" s="388" t="s">
        <v>5387</v>
      </c>
      <c r="C158" s="388" t="s">
        <v>1147</v>
      </c>
      <c r="E158" s="389">
        <v>12129.17</v>
      </c>
      <c r="G158" s="389" t="s">
        <v>5410</v>
      </c>
      <c r="H158" s="390" t="s">
        <v>5411</v>
      </c>
      <c r="I158" t="s">
        <v>5390</v>
      </c>
      <c r="J158" t="s">
        <v>1135</v>
      </c>
    </row>
    <row r="159" spans="1:12" x14ac:dyDescent="0.2">
      <c r="A159" s="388" t="s">
        <v>1129</v>
      </c>
      <c r="B159" s="388" t="s">
        <v>5387</v>
      </c>
      <c r="C159" s="388" t="s">
        <v>1244</v>
      </c>
      <c r="E159" s="389">
        <v>12129.17</v>
      </c>
      <c r="G159" s="389" t="s">
        <v>5412</v>
      </c>
      <c r="H159" s="390" t="s">
        <v>5413</v>
      </c>
      <c r="I159" t="s">
        <v>5390</v>
      </c>
      <c r="J159" t="s">
        <v>1135</v>
      </c>
    </row>
    <row r="160" spans="1:12" x14ac:dyDescent="0.2">
      <c r="A160" s="388" t="s">
        <v>1129</v>
      </c>
      <c r="B160" s="388" t="s">
        <v>5387</v>
      </c>
      <c r="C160" s="388" t="s">
        <v>1206</v>
      </c>
      <c r="E160" s="389">
        <v>20567.099999999999</v>
      </c>
      <c r="G160" s="389" t="s">
        <v>5393</v>
      </c>
      <c r="H160" s="390" t="s">
        <v>5414</v>
      </c>
      <c r="I160" t="s">
        <v>5390</v>
      </c>
      <c r="J160" t="s">
        <v>1135</v>
      </c>
    </row>
    <row r="161" spans="1:12" x14ac:dyDescent="0.2">
      <c r="A161" s="388" t="s">
        <v>1129</v>
      </c>
      <c r="B161" s="388" t="s">
        <v>5387</v>
      </c>
      <c r="C161" s="388" t="s">
        <v>1149</v>
      </c>
      <c r="E161" s="389">
        <v>-1160.46</v>
      </c>
      <c r="G161" s="389" t="s">
        <v>5425</v>
      </c>
      <c r="H161" s="390" t="s">
        <v>5457</v>
      </c>
      <c r="I161" t="s">
        <v>5390</v>
      </c>
      <c r="J161" t="s">
        <v>1135</v>
      </c>
    </row>
    <row r="162" spans="1:12" x14ac:dyDescent="0.2">
      <c r="A162" s="388" t="s">
        <v>1129</v>
      </c>
      <c r="B162" s="388" t="s">
        <v>5387</v>
      </c>
      <c r="C162" s="388" t="s">
        <v>1149</v>
      </c>
      <c r="F162" s="389">
        <v>145550</v>
      </c>
      <c r="G162" s="389" t="s">
        <v>5425</v>
      </c>
      <c r="H162" s="390" t="s">
        <v>5458</v>
      </c>
      <c r="I162" t="s">
        <v>5390</v>
      </c>
      <c r="J162" t="s">
        <v>1135</v>
      </c>
    </row>
    <row r="163" spans="1:12" x14ac:dyDescent="0.2">
      <c r="A163" s="88" t="s">
        <v>306</v>
      </c>
      <c r="B163" s="88" t="s">
        <v>1000</v>
      </c>
      <c r="C163" s="88" t="s">
        <v>308</v>
      </c>
      <c r="D163" s="89">
        <v>29110.01</v>
      </c>
      <c r="E163" s="89">
        <v>116439.99</v>
      </c>
      <c r="F163" s="89">
        <v>145550</v>
      </c>
      <c r="G163" s="89"/>
      <c r="H163" s="90" t="s">
        <v>5358</v>
      </c>
      <c r="I163" s="91"/>
      <c r="J163" s="91"/>
      <c r="K163" s="91"/>
      <c r="L163" s="91"/>
    </row>
    <row r="165" spans="1:12" x14ac:dyDescent="0.2">
      <c r="A165" s="388" t="s">
        <v>1129</v>
      </c>
      <c r="B165" s="388" t="s">
        <v>5387</v>
      </c>
      <c r="C165" s="388" t="s">
        <v>1187</v>
      </c>
      <c r="E165" s="389">
        <v>7000</v>
      </c>
      <c r="G165" s="389" t="s">
        <v>5400</v>
      </c>
      <c r="H165" s="390" t="s">
        <v>5401</v>
      </c>
      <c r="I165" s="700" t="s">
        <v>1254</v>
      </c>
      <c r="J165" s="701">
        <f>E234</f>
        <v>672000</v>
      </c>
    </row>
    <row r="166" spans="1:12" x14ac:dyDescent="0.2">
      <c r="A166" s="388" t="s">
        <v>1129</v>
      </c>
      <c r="B166" s="388" t="s">
        <v>5387</v>
      </c>
      <c r="C166" s="388" t="s">
        <v>1187</v>
      </c>
      <c r="E166" s="389">
        <v>7000</v>
      </c>
      <c r="G166" s="389" t="s">
        <v>5400</v>
      </c>
      <c r="H166" s="390" t="s">
        <v>5401</v>
      </c>
      <c r="I166" s="702" t="s">
        <v>1459</v>
      </c>
      <c r="J166" s="703">
        <f>F234</f>
        <v>672000</v>
      </c>
    </row>
    <row r="167" spans="1:12" x14ac:dyDescent="0.2">
      <c r="A167" s="388" t="s">
        <v>1129</v>
      </c>
      <c r="B167" s="388" t="s">
        <v>5387</v>
      </c>
      <c r="C167" s="388" t="s">
        <v>1187</v>
      </c>
      <c r="E167" s="389">
        <v>7000</v>
      </c>
      <c r="G167" s="389" t="s">
        <v>5400</v>
      </c>
      <c r="H167" s="390" t="s">
        <v>5401</v>
      </c>
      <c r="I167" t="s">
        <v>5390</v>
      </c>
      <c r="J167" t="s">
        <v>1135</v>
      </c>
    </row>
    <row r="168" spans="1:12" x14ac:dyDescent="0.2">
      <c r="A168" s="388" t="s">
        <v>1129</v>
      </c>
      <c r="B168" s="388" t="s">
        <v>5387</v>
      </c>
      <c r="C168" s="388" t="s">
        <v>1187</v>
      </c>
      <c r="E168" s="389">
        <v>4666.67</v>
      </c>
      <c r="G168" s="389" t="s">
        <v>5400</v>
      </c>
      <c r="H168" s="390" t="s">
        <v>5401</v>
      </c>
      <c r="I168" t="s">
        <v>5390</v>
      </c>
      <c r="J168" t="s">
        <v>1135</v>
      </c>
    </row>
    <row r="169" spans="1:12" x14ac:dyDescent="0.2">
      <c r="A169" s="388" t="s">
        <v>1129</v>
      </c>
      <c r="B169" s="388" t="s">
        <v>5387</v>
      </c>
      <c r="C169" s="388" t="s">
        <v>1187</v>
      </c>
      <c r="E169" s="389">
        <v>7000</v>
      </c>
      <c r="G169" s="389" t="s">
        <v>5400</v>
      </c>
      <c r="H169" s="390" t="s">
        <v>5401</v>
      </c>
      <c r="I169" t="s">
        <v>5390</v>
      </c>
      <c r="J169" t="s">
        <v>1135</v>
      </c>
    </row>
    <row r="170" spans="1:12" x14ac:dyDescent="0.2">
      <c r="A170" s="388" t="s">
        <v>1129</v>
      </c>
      <c r="B170" s="388" t="s">
        <v>5387</v>
      </c>
      <c r="C170" s="388" t="s">
        <v>1187</v>
      </c>
      <c r="E170" s="389">
        <v>23333.33</v>
      </c>
      <c r="G170" s="389" t="s">
        <v>5400</v>
      </c>
      <c r="H170" s="390" t="s">
        <v>5401</v>
      </c>
      <c r="I170" t="s">
        <v>5390</v>
      </c>
      <c r="J170" t="s">
        <v>1135</v>
      </c>
    </row>
    <row r="171" spans="1:12" x14ac:dyDescent="0.2">
      <c r="A171" s="388" t="s">
        <v>1129</v>
      </c>
      <c r="B171" s="388" t="s">
        <v>5387</v>
      </c>
      <c r="C171" s="388" t="s">
        <v>1157</v>
      </c>
      <c r="E171" s="389">
        <v>6766.67</v>
      </c>
      <c r="G171" s="389" t="s">
        <v>5402</v>
      </c>
      <c r="H171" s="390" t="s">
        <v>5403</v>
      </c>
      <c r="I171" t="s">
        <v>5390</v>
      </c>
      <c r="J171" t="s">
        <v>1135</v>
      </c>
    </row>
    <row r="172" spans="1:12" x14ac:dyDescent="0.2">
      <c r="A172" s="388" t="s">
        <v>1129</v>
      </c>
      <c r="B172" s="388" t="s">
        <v>5387</v>
      </c>
      <c r="C172" s="388" t="s">
        <v>1157</v>
      </c>
      <c r="E172" s="389">
        <v>6766.67</v>
      </c>
      <c r="G172" s="389" t="s">
        <v>5402</v>
      </c>
      <c r="H172" s="390" t="s">
        <v>5403</v>
      </c>
      <c r="I172" t="s">
        <v>5390</v>
      </c>
      <c r="J172" t="s">
        <v>1135</v>
      </c>
    </row>
    <row r="173" spans="1:12" x14ac:dyDescent="0.2">
      <c r="A173" s="388" t="s">
        <v>1129</v>
      </c>
      <c r="B173" s="388" t="s">
        <v>5387</v>
      </c>
      <c r="C173" s="388" t="s">
        <v>1157</v>
      </c>
      <c r="E173" s="389">
        <v>6766.67</v>
      </c>
      <c r="G173" s="389" t="s">
        <v>5402</v>
      </c>
      <c r="H173" s="390" t="s">
        <v>5403</v>
      </c>
      <c r="I173" t="s">
        <v>5390</v>
      </c>
      <c r="J173" t="s">
        <v>1135</v>
      </c>
    </row>
    <row r="174" spans="1:12" x14ac:dyDescent="0.2">
      <c r="A174" s="388" t="s">
        <v>1129</v>
      </c>
      <c r="B174" s="388" t="s">
        <v>5387</v>
      </c>
      <c r="C174" s="388" t="s">
        <v>1157</v>
      </c>
      <c r="E174" s="389">
        <v>4511.1099999999997</v>
      </c>
      <c r="G174" s="389" t="s">
        <v>5402</v>
      </c>
      <c r="H174" s="390" t="s">
        <v>5403</v>
      </c>
      <c r="I174" t="s">
        <v>5390</v>
      </c>
      <c r="J174" t="s">
        <v>1135</v>
      </c>
    </row>
    <row r="175" spans="1:12" x14ac:dyDescent="0.2">
      <c r="A175" s="388" t="s">
        <v>1129</v>
      </c>
      <c r="B175" s="388" t="s">
        <v>5387</v>
      </c>
      <c r="C175" s="388" t="s">
        <v>1157</v>
      </c>
      <c r="E175" s="389">
        <v>6766.67</v>
      </c>
      <c r="G175" s="389" t="s">
        <v>5402</v>
      </c>
      <c r="H175" s="390" t="s">
        <v>5403</v>
      </c>
      <c r="I175" t="s">
        <v>5390</v>
      </c>
      <c r="J175" t="s">
        <v>1135</v>
      </c>
    </row>
    <row r="176" spans="1:12" x14ac:dyDescent="0.2">
      <c r="A176" s="388" t="s">
        <v>1129</v>
      </c>
      <c r="B176" s="388" t="s">
        <v>5387</v>
      </c>
      <c r="C176" s="388" t="s">
        <v>1157</v>
      </c>
      <c r="E176" s="389">
        <v>22555.56</v>
      </c>
      <c r="G176" s="389" t="s">
        <v>5402</v>
      </c>
      <c r="H176" s="390" t="s">
        <v>5403</v>
      </c>
      <c r="I176" t="s">
        <v>5390</v>
      </c>
      <c r="J176" t="s">
        <v>1135</v>
      </c>
    </row>
    <row r="177" spans="1:10" x14ac:dyDescent="0.2">
      <c r="A177" s="388" t="s">
        <v>1129</v>
      </c>
      <c r="B177" s="388" t="s">
        <v>5387</v>
      </c>
      <c r="C177" s="388" t="s">
        <v>1159</v>
      </c>
      <c r="E177" s="389">
        <v>7233.33</v>
      </c>
      <c r="G177" s="389" t="s">
        <v>5388</v>
      </c>
      <c r="H177" s="390" t="s">
        <v>5404</v>
      </c>
      <c r="I177" t="s">
        <v>5390</v>
      </c>
      <c r="J177" t="s">
        <v>1135</v>
      </c>
    </row>
    <row r="178" spans="1:10" x14ac:dyDescent="0.2">
      <c r="A178" s="388" t="s">
        <v>1129</v>
      </c>
      <c r="B178" s="388" t="s">
        <v>5387</v>
      </c>
      <c r="C178" s="388" t="s">
        <v>1159</v>
      </c>
      <c r="E178" s="389">
        <v>7233.33</v>
      </c>
      <c r="G178" s="389" t="s">
        <v>5388</v>
      </c>
      <c r="H178" s="390" t="s">
        <v>5404</v>
      </c>
      <c r="I178" t="s">
        <v>5390</v>
      </c>
      <c r="J178" t="s">
        <v>1135</v>
      </c>
    </row>
    <row r="179" spans="1:10" x14ac:dyDescent="0.2">
      <c r="A179" s="388" t="s">
        <v>1129</v>
      </c>
      <c r="B179" s="388" t="s">
        <v>5387</v>
      </c>
      <c r="C179" s="388" t="s">
        <v>1159</v>
      </c>
      <c r="E179" s="389">
        <v>7233.33</v>
      </c>
      <c r="G179" s="389" t="s">
        <v>5388</v>
      </c>
      <c r="H179" s="390" t="s">
        <v>5404</v>
      </c>
      <c r="I179" t="s">
        <v>5390</v>
      </c>
      <c r="J179" t="s">
        <v>1135</v>
      </c>
    </row>
    <row r="180" spans="1:10" x14ac:dyDescent="0.2">
      <c r="A180" s="388" t="s">
        <v>1129</v>
      </c>
      <c r="B180" s="388" t="s">
        <v>5387</v>
      </c>
      <c r="C180" s="388" t="s">
        <v>1159</v>
      </c>
      <c r="E180" s="389">
        <v>4822.22</v>
      </c>
      <c r="G180" s="389" t="s">
        <v>5388</v>
      </c>
      <c r="H180" s="390" t="s">
        <v>5404</v>
      </c>
      <c r="I180" t="s">
        <v>5390</v>
      </c>
      <c r="J180" t="s">
        <v>1135</v>
      </c>
    </row>
    <row r="181" spans="1:10" x14ac:dyDescent="0.2">
      <c r="A181" s="388" t="s">
        <v>1129</v>
      </c>
      <c r="B181" s="388" t="s">
        <v>5387</v>
      </c>
      <c r="C181" s="388" t="s">
        <v>1159</v>
      </c>
      <c r="E181" s="389">
        <v>7233.33</v>
      </c>
      <c r="G181" s="389" t="s">
        <v>5388</v>
      </c>
      <c r="H181" s="390" t="s">
        <v>5404</v>
      </c>
      <c r="I181" t="s">
        <v>5390</v>
      </c>
      <c r="J181" t="s">
        <v>1135</v>
      </c>
    </row>
    <row r="182" spans="1:10" x14ac:dyDescent="0.2">
      <c r="A182" s="388" t="s">
        <v>1129</v>
      </c>
      <c r="B182" s="388" t="s">
        <v>5387</v>
      </c>
      <c r="C182" s="388" t="s">
        <v>1159</v>
      </c>
      <c r="E182" s="389">
        <v>24111.11</v>
      </c>
      <c r="G182" s="389" t="s">
        <v>5388</v>
      </c>
      <c r="H182" s="390" t="s">
        <v>5404</v>
      </c>
      <c r="I182" t="s">
        <v>5390</v>
      </c>
      <c r="J182" t="s">
        <v>1135</v>
      </c>
    </row>
    <row r="183" spans="1:10" x14ac:dyDescent="0.2">
      <c r="A183" s="388" t="s">
        <v>1129</v>
      </c>
      <c r="B183" s="388" t="s">
        <v>5387</v>
      </c>
      <c r="C183" s="388" t="s">
        <v>1166</v>
      </c>
      <c r="E183" s="389">
        <v>7000</v>
      </c>
      <c r="G183" s="389" t="s">
        <v>5405</v>
      </c>
      <c r="H183" s="390" t="s">
        <v>5406</v>
      </c>
      <c r="I183" t="s">
        <v>5390</v>
      </c>
      <c r="J183" t="s">
        <v>1135</v>
      </c>
    </row>
    <row r="184" spans="1:10" x14ac:dyDescent="0.2">
      <c r="A184" s="388" t="s">
        <v>1129</v>
      </c>
      <c r="B184" s="388" t="s">
        <v>5387</v>
      </c>
      <c r="C184" s="388" t="s">
        <v>1166</v>
      </c>
      <c r="E184" s="389">
        <v>7000</v>
      </c>
      <c r="G184" s="389" t="s">
        <v>5405</v>
      </c>
      <c r="H184" s="390" t="s">
        <v>5406</v>
      </c>
      <c r="I184" t="s">
        <v>5390</v>
      </c>
      <c r="J184" t="s">
        <v>1135</v>
      </c>
    </row>
    <row r="185" spans="1:10" x14ac:dyDescent="0.2">
      <c r="A185" s="388" t="s">
        <v>1129</v>
      </c>
      <c r="B185" s="388" t="s">
        <v>5387</v>
      </c>
      <c r="C185" s="388" t="s">
        <v>1166</v>
      </c>
      <c r="E185" s="389">
        <v>7000</v>
      </c>
      <c r="G185" s="389" t="s">
        <v>5405</v>
      </c>
      <c r="H185" s="390" t="s">
        <v>5406</v>
      </c>
      <c r="I185" t="s">
        <v>5390</v>
      </c>
      <c r="J185" t="s">
        <v>1135</v>
      </c>
    </row>
    <row r="186" spans="1:10" x14ac:dyDescent="0.2">
      <c r="A186" s="388" t="s">
        <v>1129</v>
      </c>
      <c r="B186" s="388" t="s">
        <v>5387</v>
      </c>
      <c r="C186" s="388" t="s">
        <v>1166</v>
      </c>
      <c r="E186" s="389">
        <v>4666.67</v>
      </c>
      <c r="G186" s="389" t="s">
        <v>5405</v>
      </c>
      <c r="H186" s="390" t="s">
        <v>5406</v>
      </c>
      <c r="I186" t="s">
        <v>5390</v>
      </c>
      <c r="J186" t="s">
        <v>1135</v>
      </c>
    </row>
    <row r="187" spans="1:10" x14ac:dyDescent="0.2">
      <c r="A187" s="388" t="s">
        <v>1129</v>
      </c>
      <c r="B187" s="388" t="s">
        <v>5387</v>
      </c>
      <c r="C187" s="388" t="s">
        <v>1166</v>
      </c>
      <c r="E187" s="389">
        <v>7000</v>
      </c>
      <c r="G187" s="389" t="s">
        <v>5405</v>
      </c>
      <c r="H187" s="390" t="s">
        <v>5406</v>
      </c>
      <c r="I187" t="s">
        <v>5390</v>
      </c>
      <c r="J187" t="s">
        <v>1135</v>
      </c>
    </row>
    <row r="188" spans="1:10" x14ac:dyDescent="0.2">
      <c r="A188" s="388" t="s">
        <v>1129</v>
      </c>
      <c r="B188" s="388" t="s">
        <v>5387</v>
      </c>
      <c r="C188" s="388" t="s">
        <v>1166</v>
      </c>
      <c r="E188" s="389">
        <v>23333.33</v>
      </c>
      <c r="G188" s="389" t="s">
        <v>5405</v>
      </c>
      <c r="H188" s="390" t="s">
        <v>5406</v>
      </c>
      <c r="I188" t="s">
        <v>5390</v>
      </c>
      <c r="J188" t="s">
        <v>1135</v>
      </c>
    </row>
    <row r="189" spans="1:10" x14ac:dyDescent="0.2">
      <c r="A189" s="388" t="s">
        <v>1129</v>
      </c>
      <c r="B189" s="388" t="s">
        <v>5387</v>
      </c>
      <c r="C189" s="388" t="s">
        <v>1136</v>
      </c>
      <c r="E189" s="389">
        <v>7000</v>
      </c>
      <c r="G189" s="389" t="s">
        <v>5407</v>
      </c>
      <c r="H189" s="390" t="s">
        <v>5408</v>
      </c>
      <c r="I189" t="s">
        <v>5390</v>
      </c>
      <c r="J189" t="s">
        <v>1135</v>
      </c>
    </row>
    <row r="190" spans="1:10" x14ac:dyDescent="0.2">
      <c r="A190" s="388" t="s">
        <v>1129</v>
      </c>
      <c r="B190" s="388" t="s">
        <v>5387</v>
      </c>
      <c r="C190" s="388" t="s">
        <v>1136</v>
      </c>
      <c r="E190" s="389">
        <v>7000</v>
      </c>
      <c r="G190" s="389" t="s">
        <v>5407</v>
      </c>
      <c r="H190" s="390" t="s">
        <v>5408</v>
      </c>
      <c r="I190" t="s">
        <v>5390</v>
      </c>
      <c r="J190" t="s">
        <v>1135</v>
      </c>
    </row>
    <row r="191" spans="1:10" x14ac:dyDescent="0.2">
      <c r="A191" s="388" t="s">
        <v>1129</v>
      </c>
      <c r="B191" s="388" t="s">
        <v>5387</v>
      </c>
      <c r="C191" s="388" t="s">
        <v>1136</v>
      </c>
      <c r="E191" s="389">
        <v>7000</v>
      </c>
      <c r="G191" s="389" t="s">
        <v>5407</v>
      </c>
      <c r="H191" s="390" t="s">
        <v>5408</v>
      </c>
      <c r="I191" t="s">
        <v>5390</v>
      </c>
      <c r="J191" t="s">
        <v>1135</v>
      </c>
    </row>
    <row r="192" spans="1:10" x14ac:dyDescent="0.2">
      <c r="A192" s="388" t="s">
        <v>1129</v>
      </c>
      <c r="B192" s="388" t="s">
        <v>5387</v>
      </c>
      <c r="C192" s="388" t="s">
        <v>1136</v>
      </c>
      <c r="E192" s="389">
        <v>4666.67</v>
      </c>
      <c r="G192" s="389" t="s">
        <v>5407</v>
      </c>
      <c r="H192" s="390" t="s">
        <v>5408</v>
      </c>
      <c r="I192" t="s">
        <v>5390</v>
      </c>
      <c r="J192" t="s">
        <v>1135</v>
      </c>
    </row>
    <row r="193" spans="1:10" x14ac:dyDescent="0.2">
      <c r="A193" s="388" t="s">
        <v>1129</v>
      </c>
      <c r="B193" s="388" t="s">
        <v>5387</v>
      </c>
      <c r="C193" s="388" t="s">
        <v>1136</v>
      </c>
      <c r="E193" s="389">
        <v>7000</v>
      </c>
      <c r="G193" s="389" t="s">
        <v>5407</v>
      </c>
      <c r="H193" s="390" t="s">
        <v>5408</v>
      </c>
      <c r="I193" t="s">
        <v>5390</v>
      </c>
      <c r="J193" t="s">
        <v>1135</v>
      </c>
    </row>
    <row r="194" spans="1:10" x14ac:dyDescent="0.2">
      <c r="A194" s="388" t="s">
        <v>1129</v>
      </c>
      <c r="B194" s="388" t="s">
        <v>5387</v>
      </c>
      <c r="C194" s="388" t="s">
        <v>1136</v>
      </c>
      <c r="E194" s="389">
        <v>23333.33</v>
      </c>
      <c r="G194" s="389" t="s">
        <v>5407</v>
      </c>
      <c r="H194" s="390" t="s">
        <v>5408</v>
      </c>
      <c r="I194" t="s">
        <v>5390</v>
      </c>
      <c r="J194" t="s">
        <v>1135</v>
      </c>
    </row>
    <row r="195" spans="1:10" x14ac:dyDescent="0.2">
      <c r="A195" s="388" t="s">
        <v>1129</v>
      </c>
      <c r="B195" s="388" t="s">
        <v>5387</v>
      </c>
      <c r="C195" s="388" t="s">
        <v>1171</v>
      </c>
      <c r="E195" s="389">
        <v>7000</v>
      </c>
      <c r="G195" s="389" t="s">
        <v>5391</v>
      </c>
      <c r="H195" s="390" t="s">
        <v>5409</v>
      </c>
      <c r="I195" t="s">
        <v>5390</v>
      </c>
      <c r="J195" t="s">
        <v>1135</v>
      </c>
    </row>
    <row r="196" spans="1:10" x14ac:dyDescent="0.2">
      <c r="A196" s="388" t="s">
        <v>1129</v>
      </c>
      <c r="B196" s="388" t="s">
        <v>5387</v>
      </c>
      <c r="C196" s="388" t="s">
        <v>1171</v>
      </c>
      <c r="E196" s="389">
        <v>7000</v>
      </c>
      <c r="G196" s="389" t="s">
        <v>5391</v>
      </c>
      <c r="H196" s="390" t="s">
        <v>5409</v>
      </c>
      <c r="I196" t="s">
        <v>5390</v>
      </c>
      <c r="J196" t="s">
        <v>1135</v>
      </c>
    </row>
    <row r="197" spans="1:10" x14ac:dyDescent="0.2">
      <c r="A197" s="388" t="s">
        <v>1129</v>
      </c>
      <c r="B197" s="388" t="s">
        <v>5387</v>
      </c>
      <c r="C197" s="388" t="s">
        <v>1171</v>
      </c>
      <c r="E197" s="389">
        <v>7000</v>
      </c>
      <c r="G197" s="389" t="s">
        <v>5391</v>
      </c>
      <c r="H197" s="390" t="s">
        <v>5409</v>
      </c>
      <c r="I197" t="s">
        <v>5390</v>
      </c>
      <c r="J197" t="s">
        <v>1135</v>
      </c>
    </row>
    <row r="198" spans="1:10" x14ac:dyDescent="0.2">
      <c r="A198" s="388" t="s">
        <v>1129</v>
      </c>
      <c r="B198" s="388" t="s">
        <v>5387</v>
      </c>
      <c r="C198" s="388" t="s">
        <v>1171</v>
      </c>
      <c r="E198" s="389">
        <v>4666.67</v>
      </c>
      <c r="G198" s="389" t="s">
        <v>5391</v>
      </c>
      <c r="H198" s="390" t="s">
        <v>5409</v>
      </c>
      <c r="I198" t="s">
        <v>5390</v>
      </c>
      <c r="J198" t="s">
        <v>1135</v>
      </c>
    </row>
    <row r="199" spans="1:10" x14ac:dyDescent="0.2">
      <c r="A199" s="388" t="s">
        <v>1129</v>
      </c>
      <c r="B199" s="388" t="s">
        <v>5387</v>
      </c>
      <c r="C199" s="388" t="s">
        <v>1171</v>
      </c>
      <c r="E199" s="389">
        <v>7000</v>
      </c>
      <c r="G199" s="389" t="s">
        <v>5391</v>
      </c>
      <c r="H199" s="390" t="s">
        <v>5409</v>
      </c>
      <c r="I199" t="s">
        <v>5390</v>
      </c>
      <c r="J199" t="s">
        <v>1135</v>
      </c>
    </row>
    <row r="200" spans="1:10" x14ac:dyDescent="0.2">
      <c r="A200" s="388" t="s">
        <v>1129</v>
      </c>
      <c r="B200" s="388" t="s">
        <v>5387</v>
      </c>
      <c r="C200" s="388" t="s">
        <v>1171</v>
      </c>
      <c r="E200" s="389">
        <v>23333.33</v>
      </c>
      <c r="G200" s="389" t="s">
        <v>5391</v>
      </c>
      <c r="H200" s="390" t="s">
        <v>5409</v>
      </c>
      <c r="I200" t="s">
        <v>5390</v>
      </c>
      <c r="J200" t="s">
        <v>1135</v>
      </c>
    </row>
    <row r="201" spans="1:10" x14ac:dyDescent="0.2">
      <c r="A201" s="388" t="s">
        <v>1129</v>
      </c>
      <c r="B201" s="388" t="s">
        <v>5387</v>
      </c>
      <c r="C201" s="388" t="s">
        <v>1147</v>
      </c>
      <c r="E201" s="389">
        <v>7000</v>
      </c>
      <c r="G201" s="389" t="s">
        <v>5410</v>
      </c>
      <c r="H201" s="390" t="s">
        <v>5411</v>
      </c>
      <c r="I201" t="s">
        <v>5390</v>
      </c>
      <c r="J201" t="s">
        <v>1135</v>
      </c>
    </row>
    <row r="202" spans="1:10" x14ac:dyDescent="0.2">
      <c r="A202" s="388" t="s">
        <v>1129</v>
      </c>
      <c r="B202" s="388" t="s">
        <v>5387</v>
      </c>
      <c r="C202" s="388" t="s">
        <v>1147</v>
      </c>
      <c r="E202" s="389">
        <v>7000</v>
      </c>
      <c r="G202" s="389" t="s">
        <v>5410</v>
      </c>
      <c r="H202" s="390" t="s">
        <v>5411</v>
      </c>
      <c r="I202" t="s">
        <v>5390</v>
      </c>
      <c r="J202" t="s">
        <v>1135</v>
      </c>
    </row>
    <row r="203" spans="1:10" x14ac:dyDescent="0.2">
      <c r="A203" s="388" t="s">
        <v>1129</v>
      </c>
      <c r="B203" s="388" t="s">
        <v>5387</v>
      </c>
      <c r="C203" s="388" t="s">
        <v>1147</v>
      </c>
      <c r="E203" s="389">
        <v>7000</v>
      </c>
      <c r="G203" s="389" t="s">
        <v>5410</v>
      </c>
      <c r="H203" s="390" t="s">
        <v>5411</v>
      </c>
      <c r="I203" t="s">
        <v>5390</v>
      </c>
      <c r="J203" t="s">
        <v>1135</v>
      </c>
    </row>
    <row r="204" spans="1:10" x14ac:dyDescent="0.2">
      <c r="A204" s="388" t="s">
        <v>1129</v>
      </c>
      <c r="B204" s="388" t="s">
        <v>5387</v>
      </c>
      <c r="C204" s="388" t="s">
        <v>1147</v>
      </c>
      <c r="E204" s="389">
        <v>4666.67</v>
      </c>
      <c r="G204" s="389" t="s">
        <v>5410</v>
      </c>
      <c r="H204" s="390" t="s">
        <v>5411</v>
      </c>
      <c r="I204" t="s">
        <v>5390</v>
      </c>
      <c r="J204" t="s">
        <v>1135</v>
      </c>
    </row>
    <row r="205" spans="1:10" x14ac:dyDescent="0.2">
      <c r="A205" s="388" t="s">
        <v>1129</v>
      </c>
      <c r="B205" s="388" t="s">
        <v>5387</v>
      </c>
      <c r="C205" s="388" t="s">
        <v>1147</v>
      </c>
      <c r="E205" s="389">
        <v>7000</v>
      </c>
      <c r="G205" s="389" t="s">
        <v>5410</v>
      </c>
      <c r="H205" s="390" t="s">
        <v>5411</v>
      </c>
      <c r="I205" t="s">
        <v>5390</v>
      </c>
      <c r="J205" t="s">
        <v>1135</v>
      </c>
    </row>
    <row r="206" spans="1:10" x14ac:dyDescent="0.2">
      <c r="A206" s="388" t="s">
        <v>1129</v>
      </c>
      <c r="B206" s="388" t="s">
        <v>5387</v>
      </c>
      <c r="C206" s="388" t="s">
        <v>1147</v>
      </c>
      <c r="E206" s="389">
        <v>23333.33</v>
      </c>
      <c r="G206" s="389" t="s">
        <v>5410</v>
      </c>
      <c r="H206" s="390" t="s">
        <v>5411</v>
      </c>
      <c r="I206" t="s">
        <v>5390</v>
      </c>
      <c r="J206" t="s">
        <v>1135</v>
      </c>
    </row>
    <row r="207" spans="1:10" x14ac:dyDescent="0.2">
      <c r="A207" s="388" t="s">
        <v>1129</v>
      </c>
      <c r="B207" s="388" t="s">
        <v>5387</v>
      </c>
      <c r="C207" s="388" t="s">
        <v>1247</v>
      </c>
      <c r="E207" s="389">
        <v>56000.1</v>
      </c>
      <c r="G207" s="389" t="s">
        <v>5412</v>
      </c>
      <c r="H207" s="390" t="s">
        <v>5413</v>
      </c>
      <c r="I207" t="s">
        <v>5390</v>
      </c>
      <c r="J207" t="s">
        <v>1135</v>
      </c>
    </row>
    <row r="208" spans="1:10" x14ac:dyDescent="0.2">
      <c r="A208" s="388" t="s">
        <v>1129</v>
      </c>
      <c r="B208" s="388" t="s">
        <v>5387</v>
      </c>
      <c r="C208" s="388" t="s">
        <v>1203</v>
      </c>
      <c r="E208" s="389">
        <v>29866.55</v>
      </c>
      <c r="G208" s="389" t="s">
        <v>5459</v>
      </c>
      <c r="H208" s="390" t="s">
        <v>5460</v>
      </c>
      <c r="I208" t="s">
        <v>5390</v>
      </c>
      <c r="J208" t="s">
        <v>1135</v>
      </c>
    </row>
    <row r="209" spans="1:10" x14ac:dyDescent="0.2">
      <c r="A209" s="388" t="s">
        <v>1129</v>
      </c>
      <c r="B209" s="388" t="s">
        <v>5387</v>
      </c>
      <c r="C209" s="388" t="s">
        <v>1203</v>
      </c>
      <c r="F209" s="389">
        <v>672000</v>
      </c>
      <c r="G209" s="389" t="s">
        <v>5459</v>
      </c>
      <c r="H209" s="390" t="s">
        <v>5461</v>
      </c>
      <c r="I209" t="s">
        <v>5390</v>
      </c>
      <c r="J209" t="s">
        <v>1135</v>
      </c>
    </row>
    <row r="210" spans="1:10" x14ac:dyDescent="0.2">
      <c r="A210" s="388" t="s">
        <v>1129</v>
      </c>
      <c r="B210" s="388" t="s">
        <v>5387</v>
      </c>
      <c r="C210" s="388" t="s">
        <v>1181</v>
      </c>
      <c r="E210" s="389">
        <v>3266.67</v>
      </c>
      <c r="G210" s="389" t="s">
        <v>5393</v>
      </c>
      <c r="H210" s="390" t="s">
        <v>5414</v>
      </c>
      <c r="I210" t="s">
        <v>5390</v>
      </c>
      <c r="J210" t="s">
        <v>1135</v>
      </c>
    </row>
    <row r="211" spans="1:10" x14ac:dyDescent="0.2">
      <c r="A211" s="388" t="s">
        <v>1129</v>
      </c>
      <c r="B211" s="388" t="s">
        <v>5387</v>
      </c>
      <c r="C211" s="388" t="s">
        <v>1181</v>
      </c>
      <c r="E211" s="389">
        <v>3266.67</v>
      </c>
      <c r="G211" s="389" t="s">
        <v>5393</v>
      </c>
      <c r="H211" s="390" t="s">
        <v>5414</v>
      </c>
      <c r="I211" t="s">
        <v>5390</v>
      </c>
      <c r="J211" t="s">
        <v>1135</v>
      </c>
    </row>
    <row r="212" spans="1:10" x14ac:dyDescent="0.2">
      <c r="A212" s="388" t="s">
        <v>1129</v>
      </c>
      <c r="B212" s="388" t="s">
        <v>5387</v>
      </c>
      <c r="C212" s="388" t="s">
        <v>1181</v>
      </c>
      <c r="E212" s="389">
        <v>3266.67</v>
      </c>
      <c r="G212" s="389" t="s">
        <v>5393</v>
      </c>
      <c r="H212" s="390" t="s">
        <v>5414</v>
      </c>
      <c r="I212" t="s">
        <v>5390</v>
      </c>
      <c r="J212" t="s">
        <v>1135</v>
      </c>
    </row>
    <row r="213" spans="1:10" x14ac:dyDescent="0.2">
      <c r="A213" s="388" t="s">
        <v>1129</v>
      </c>
      <c r="B213" s="388" t="s">
        <v>5387</v>
      </c>
      <c r="C213" s="388" t="s">
        <v>1181</v>
      </c>
      <c r="E213" s="389">
        <v>3266.67</v>
      </c>
      <c r="G213" s="389" t="s">
        <v>5393</v>
      </c>
      <c r="H213" s="390" t="s">
        <v>5414</v>
      </c>
      <c r="I213" t="s">
        <v>5390</v>
      </c>
      <c r="J213" t="s">
        <v>1135</v>
      </c>
    </row>
    <row r="214" spans="1:10" x14ac:dyDescent="0.2">
      <c r="A214" s="388" t="s">
        <v>1129</v>
      </c>
      <c r="B214" s="388" t="s">
        <v>5387</v>
      </c>
      <c r="C214" s="388" t="s">
        <v>1181</v>
      </c>
      <c r="E214" s="389">
        <v>2177.7800000000002</v>
      </c>
      <c r="G214" s="389" t="s">
        <v>5393</v>
      </c>
      <c r="H214" s="390" t="s">
        <v>5414</v>
      </c>
      <c r="I214" t="s">
        <v>5390</v>
      </c>
      <c r="J214" t="s">
        <v>1135</v>
      </c>
    </row>
    <row r="215" spans="1:10" x14ac:dyDescent="0.2">
      <c r="A215" s="388" t="s">
        <v>1129</v>
      </c>
      <c r="B215" s="388" t="s">
        <v>5387</v>
      </c>
      <c r="C215" s="388" t="s">
        <v>1181</v>
      </c>
      <c r="E215" s="389">
        <v>10888.89</v>
      </c>
      <c r="G215" s="389" t="s">
        <v>5393</v>
      </c>
      <c r="H215" s="390" t="s">
        <v>5414</v>
      </c>
      <c r="I215" t="s">
        <v>5390</v>
      </c>
      <c r="J215" t="s">
        <v>1135</v>
      </c>
    </row>
    <row r="216" spans="1:10" x14ac:dyDescent="0.2">
      <c r="A216" s="388" t="s">
        <v>1129</v>
      </c>
      <c r="B216" s="388" t="s">
        <v>5387</v>
      </c>
      <c r="C216" s="388" t="s">
        <v>1351</v>
      </c>
      <c r="E216" s="389">
        <v>7000</v>
      </c>
      <c r="G216" s="389" t="s">
        <v>5395</v>
      </c>
      <c r="H216" s="390" t="s">
        <v>5420</v>
      </c>
      <c r="I216" t="s">
        <v>5390</v>
      </c>
      <c r="J216" t="s">
        <v>1135</v>
      </c>
    </row>
    <row r="217" spans="1:10" x14ac:dyDescent="0.2">
      <c r="A217" s="388" t="s">
        <v>1129</v>
      </c>
      <c r="B217" s="388" t="s">
        <v>5387</v>
      </c>
      <c r="C217" s="388" t="s">
        <v>1351</v>
      </c>
      <c r="E217" s="389">
        <v>7000</v>
      </c>
      <c r="G217" s="389" t="s">
        <v>5395</v>
      </c>
      <c r="H217" s="390" t="s">
        <v>5420</v>
      </c>
      <c r="I217" t="s">
        <v>5390</v>
      </c>
      <c r="J217" t="s">
        <v>1135</v>
      </c>
    </row>
    <row r="218" spans="1:10" x14ac:dyDescent="0.2">
      <c r="A218" s="388" t="s">
        <v>1129</v>
      </c>
      <c r="B218" s="388" t="s">
        <v>5387</v>
      </c>
      <c r="C218" s="388" t="s">
        <v>1351</v>
      </c>
      <c r="E218" s="389">
        <v>7000</v>
      </c>
      <c r="G218" s="389" t="s">
        <v>5395</v>
      </c>
      <c r="H218" s="390" t="s">
        <v>5420</v>
      </c>
      <c r="I218" t="s">
        <v>5390</v>
      </c>
      <c r="J218" t="s">
        <v>1135</v>
      </c>
    </row>
    <row r="219" spans="1:10" x14ac:dyDescent="0.2">
      <c r="A219" s="388" t="s">
        <v>1129</v>
      </c>
      <c r="B219" s="388" t="s">
        <v>5387</v>
      </c>
      <c r="C219" s="388" t="s">
        <v>1351</v>
      </c>
      <c r="E219" s="389">
        <v>4666.67</v>
      </c>
      <c r="G219" s="389" t="s">
        <v>5395</v>
      </c>
      <c r="H219" s="390" t="s">
        <v>5420</v>
      </c>
      <c r="I219" t="s">
        <v>5390</v>
      </c>
      <c r="J219" t="s">
        <v>1135</v>
      </c>
    </row>
    <row r="220" spans="1:10" x14ac:dyDescent="0.2">
      <c r="A220" s="388" t="s">
        <v>1129</v>
      </c>
      <c r="B220" s="388" t="s">
        <v>5387</v>
      </c>
      <c r="C220" s="388" t="s">
        <v>1351</v>
      </c>
      <c r="E220" s="389">
        <v>7000</v>
      </c>
      <c r="G220" s="389" t="s">
        <v>5395</v>
      </c>
      <c r="H220" s="390" t="s">
        <v>5420</v>
      </c>
      <c r="I220" t="s">
        <v>5390</v>
      </c>
      <c r="J220" t="s">
        <v>1135</v>
      </c>
    </row>
    <row r="221" spans="1:10" x14ac:dyDescent="0.2">
      <c r="A221" s="388" t="s">
        <v>1129</v>
      </c>
      <c r="B221" s="388" t="s">
        <v>5387</v>
      </c>
      <c r="C221" s="388" t="s">
        <v>1351</v>
      </c>
      <c r="E221" s="389">
        <v>23333.33</v>
      </c>
      <c r="G221" s="389" t="s">
        <v>5395</v>
      </c>
      <c r="H221" s="390" t="s">
        <v>5420</v>
      </c>
      <c r="I221" t="s">
        <v>5390</v>
      </c>
      <c r="J221" t="s">
        <v>1135</v>
      </c>
    </row>
    <row r="222" spans="1:10" x14ac:dyDescent="0.2">
      <c r="A222" s="388" t="s">
        <v>1129</v>
      </c>
      <c r="B222" s="388" t="s">
        <v>5387</v>
      </c>
      <c r="C222" s="388" t="s">
        <v>1325</v>
      </c>
      <c r="E222" s="389">
        <v>7000</v>
      </c>
      <c r="G222" s="389" t="s">
        <v>5421</v>
      </c>
      <c r="H222" s="390" t="s">
        <v>5422</v>
      </c>
      <c r="I222" t="s">
        <v>5390</v>
      </c>
      <c r="J222" t="s">
        <v>1135</v>
      </c>
    </row>
    <row r="223" spans="1:10" x14ac:dyDescent="0.2">
      <c r="A223" s="388" t="s">
        <v>1129</v>
      </c>
      <c r="B223" s="388" t="s">
        <v>5387</v>
      </c>
      <c r="C223" s="388" t="s">
        <v>1325</v>
      </c>
      <c r="E223" s="389">
        <v>7000</v>
      </c>
      <c r="G223" s="389" t="s">
        <v>5421</v>
      </c>
      <c r="H223" s="390" t="s">
        <v>5422</v>
      </c>
      <c r="I223" t="s">
        <v>5390</v>
      </c>
      <c r="J223" t="s">
        <v>1135</v>
      </c>
    </row>
    <row r="224" spans="1:10" x14ac:dyDescent="0.2">
      <c r="A224" s="388" t="s">
        <v>1129</v>
      </c>
      <c r="B224" s="388" t="s">
        <v>5387</v>
      </c>
      <c r="C224" s="388" t="s">
        <v>1325</v>
      </c>
      <c r="E224" s="389">
        <v>7000</v>
      </c>
      <c r="G224" s="389" t="s">
        <v>5421</v>
      </c>
      <c r="H224" s="390" t="s">
        <v>5422</v>
      </c>
      <c r="I224" t="s">
        <v>5390</v>
      </c>
      <c r="J224" t="s">
        <v>1135</v>
      </c>
    </row>
    <row r="225" spans="1:12" x14ac:dyDescent="0.2">
      <c r="A225" s="388" t="s">
        <v>1129</v>
      </c>
      <c r="B225" s="388" t="s">
        <v>5387</v>
      </c>
      <c r="C225" s="388" t="s">
        <v>1325</v>
      </c>
      <c r="E225" s="389">
        <v>7000</v>
      </c>
      <c r="G225" s="389" t="s">
        <v>5421</v>
      </c>
      <c r="H225" s="390" t="s">
        <v>5422</v>
      </c>
      <c r="I225" t="s">
        <v>5390</v>
      </c>
      <c r="J225" t="s">
        <v>1135</v>
      </c>
    </row>
    <row r="226" spans="1:12" x14ac:dyDescent="0.2">
      <c r="A226" s="388" t="s">
        <v>1129</v>
      </c>
      <c r="B226" s="388" t="s">
        <v>5387</v>
      </c>
      <c r="C226" s="388" t="s">
        <v>1325</v>
      </c>
      <c r="E226" s="389">
        <v>4666.67</v>
      </c>
      <c r="G226" s="389" t="s">
        <v>5421</v>
      </c>
      <c r="H226" s="390" t="s">
        <v>5422</v>
      </c>
      <c r="I226" t="s">
        <v>5390</v>
      </c>
      <c r="J226" t="s">
        <v>1135</v>
      </c>
    </row>
    <row r="227" spans="1:12" x14ac:dyDescent="0.2">
      <c r="A227" s="388" t="s">
        <v>1129</v>
      </c>
      <c r="B227" s="388" t="s">
        <v>5387</v>
      </c>
      <c r="C227" s="388" t="s">
        <v>1325</v>
      </c>
      <c r="E227" s="389">
        <v>23333.33</v>
      </c>
      <c r="G227" s="389" t="s">
        <v>5421</v>
      </c>
      <c r="H227" s="390" t="s">
        <v>5422</v>
      </c>
      <c r="I227" t="s">
        <v>5390</v>
      </c>
      <c r="J227" t="s">
        <v>1135</v>
      </c>
    </row>
    <row r="228" spans="1:12" x14ac:dyDescent="0.2">
      <c r="A228" s="388" t="s">
        <v>1129</v>
      </c>
      <c r="B228" s="388" t="s">
        <v>5387</v>
      </c>
      <c r="C228" s="388" t="s">
        <v>1436</v>
      </c>
      <c r="E228" s="389">
        <v>7000</v>
      </c>
      <c r="G228" s="389" t="s">
        <v>5398</v>
      </c>
      <c r="H228" s="390" t="s">
        <v>5423</v>
      </c>
      <c r="I228" t="s">
        <v>5390</v>
      </c>
      <c r="J228" t="s">
        <v>1135</v>
      </c>
    </row>
    <row r="229" spans="1:12" x14ac:dyDescent="0.2">
      <c r="A229" s="388" t="s">
        <v>1129</v>
      </c>
      <c r="B229" s="388" t="s">
        <v>5387</v>
      </c>
      <c r="C229" s="388" t="s">
        <v>1436</v>
      </c>
      <c r="E229" s="389">
        <v>7000</v>
      </c>
      <c r="G229" s="389" t="s">
        <v>5398</v>
      </c>
      <c r="H229" s="390" t="s">
        <v>5423</v>
      </c>
      <c r="I229" t="s">
        <v>5390</v>
      </c>
      <c r="J229" t="s">
        <v>1135</v>
      </c>
    </row>
    <row r="230" spans="1:12" x14ac:dyDescent="0.2">
      <c r="A230" s="388" t="s">
        <v>1129</v>
      </c>
      <c r="B230" s="388" t="s">
        <v>5387</v>
      </c>
      <c r="C230" s="388" t="s">
        <v>1436</v>
      </c>
      <c r="E230" s="389">
        <v>7000</v>
      </c>
      <c r="G230" s="389" t="s">
        <v>5398</v>
      </c>
      <c r="H230" s="390" t="s">
        <v>5423</v>
      </c>
      <c r="I230" t="s">
        <v>5390</v>
      </c>
      <c r="J230" t="s">
        <v>1135</v>
      </c>
    </row>
    <row r="231" spans="1:12" x14ac:dyDescent="0.2">
      <c r="A231" s="388" t="s">
        <v>1129</v>
      </c>
      <c r="B231" s="388" t="s">
        <v>5387</v>
      </c>
      <c r="C231" s="388" t="s">
        <v>1436</v>
      </c>
      <c r="E231" s="389">
        <v>7000</v>
      </c>
      <c r="G231" s="389" t="s">
        <v>5398</v>
      </c>
      <c r="H231" s="390" t="s">
        <v>5423</v>
      </c>
      <c r="I231" t="s">
        <v>5390</v>
      </c>
      <c r="J231" t="s">
        <v>1135</v>
      </c>
    </row>
    <row r="232" spans="1:12" x14ac:dyDescent="0.2">
      <c r="A232" s="388" t="s">
        <v>1129</v>
      </c>
      <c r="B232" s="388" t="s">
        <v>5387</v>
      </c>
      <c r="C232" s="388" t="s">
        <v>1436</v>
      </c>
      <c r="E232" s="389">
        <v>4666.67</v>
      </c>
      <c r="G232" s="389" t="s">
        <v>5398</v>
      </c>
      <c r="H232" s="390" t="s">
        <v>5423</v>
      </c>
      <c r="I232" t="s">
        <v>5390</v>
      </c>
      <c r="J232" t="s">
        <v>1135</v>
      </c>
    </row>
    <row r="233" spans="1:12" x14ac:dyDescent="0.2">
      <c r="A233" s="388" t="s">
        <v>1129</v>
      </c>
      <c r="B233" s="388" t="s">
        <v>5387</v>
      </c>
      <c r="C233" s="388" t="s">
        <v>1436</v>
      </c>
      <c r="E233" s="389">
        <v>23333.33</v>
      </c>
      <c r="G233" s="389" t="s">
        <v>5398</v>
      </c>
      <c r="H233" s="390" t="s">
        <v>5423</v>
      </c>
      <c r="I233" t="s">
        <v>5390</v>
      </c>
      <c r="J233" t="s">
        <v>1135</v>
      </c>
    </row>
    <row r="234" spans="1:12" x14ac:dyDescent="0.2">
      <c r="A234" s="88" t="s">
        <v>306</v>
      </c>
      <c r="B234" s="88" t="s">
        <v>1277</v>
      </c>
      <c r="C234" s="88" t="s">
        <v>308</v>
      </c>
      <c r="D234" s="89">
        <v>194133.35</v>
      </c>
      <c r="E234" s="89">
        <v>672000</v>
      </c>
      <c r="F234" s="89">
        <v>672000</v>
      </c>
      <c r="G234" s="89">
        <v>194133.35</v>
      </c>
      <c r="H234" s="90" t="s">
        <v>1278</v>
      </c>
      <c r="I234" s="91"/>
      <c r="J234" s="91"/>
      <c r="K234" s="91"/>
      <c r="L234" s="91"/>
    </row>
    <row r="236" spans="1:12" x14ac:dyDescent="0.2">
      <c r="A236" s="388" t="s">
        <v>1129</v>
      </c>
      <c r="B236" s="388" t="s">
        <v>5387</v>
      </c>
      <c r="C236" s="388" t="s">
        <v>1142</v>
      </c>
      <c r="E236" s="389">
        <v>26028.89</v>
      </c>
      <c r="G236" s="389" t="s">
        <v>5427</v>
      </c>
      <c r="H236" s="390" t="s">
        <v>5462</v>
      </c>
      <c r="I236" s="700" t="s">
        <v>1254</v>
      </c>
      <c r="J236" s="701">
        <f>E237+E238+E239</f>
        <v>33537.230000000003</v>
      </c>
    </row>
    <row r="237" spans="1:12" x14ac:dyDescent="0.2">
      <c r="A237" s="388" t="s">
        <v>1129</v>
      </c>
      <c r="B237" s="388" t="s">
        <v>5387</v>
      </c>
      <c r="C237" s="388" t="s">
        <v>1351</v>
      </c>
      <c r="E237" s="389">
        <v>3503.89</v>
      </c>
      <c r="G237" s="389" t="s">
        <v>5395</v>
      </c>
      <c r="H237" s="390" t="s">
        <v>5420</v>
      </c>
      <c r="I237" s="702" t="s">
        <v>1459</v>
      </c>
      <c r="J237" s="703">
        <v>0</v>
      </c>
    </row>
    <row r="238" spans="1:12" x14ac:dyDescent="0.2">
      <c r="A238" s="388" t="s">
        <v>1129</v>
      </c>
      <c r="B238" s="388" t="s">
        <v>5387</v>
      </c>
      <c r="C238" s="388" t="s">
        <v>1325</v>
      </c>
      <c r="E238" s="389">
        <v>15016.67</v>
      </c>
      <c r="G238" s="389" t="s">
        <v>5421</v>
      </c>
      <c r="H238" s="390" t="s">
        <v>5422</v>
      </c>
      <c r="I238" s="697" t="s">
        <v>1253</v>
      </c>
      <c r="J238" s="698">
        <f>E236</f>
        <v>26028.89</v>
      </c>
    </row>
    <row r="239" spans="1:12" x14ac:dyDescent="0.2">
      <c r="A239" s="388" t="s">
        <v>1129</v>
      </c>
      <c r="B239" s="388" t="s">
        <v>5387</v>
      </c>
      <c r="C239" s="388" t="s">
        <v>1436</v>
      </c>
      <c r="E239" s="389">
        <v>15016.67</v>
      </c>
      <c r="G239" s="389" t="s">
        <v>5398</v>
      </c>
      <c r="H239" s="390" t="s">
        <v>5423</v>
      </c>
      <c r="I239" t="s">
        <v>5390</v>
      </c>
      <c r="J239" t="s">
        <v>1135</v>
      </c>
    </row>
    <row r="240" spans="1:12" x14ac:dyDescent="0.2">
      <c r="A240" s="88" t="s">
        <v>306</v>
      </c>
      <c r="B240" s="88" t="s">
        <v>1283</v>
      </c>
      <c r="C240" s="88" t="s">
        <v>308</v>
      </c>
      <c r="D240" s="89"/>
      <c r="E240" s="89">
        <v>59566.12</v>
      </c>
      <c r="F240" s="89"/>
      <c r="G240" s="89">
        <v>59566.12</v>
      </c>
      <c r="H240" s="90" t="s">
        <v>5359</v>
      </c>
      <c r="I240" s="91"/>
      <c r="J240" s="91"/>
      <c r="K240" s="91"/>
      <c r="L240" s="91"/>
    </row>
    <row r="241" spans="1:12" ht="13.5" thickBot="1" x14ac:dyDescent="0.25">
      <c r="A241" s="88" t="s">
        <v>306</v>
      </c>
      <c r="B241" s="88" t="s">
        <v>343</v>
      </c>
      <c r="C241" s="88" t="s">
        <v>308</v>
      </c>
      <c r="D241" s="89">
        <v>38095677.060000002</v>
      </c>
      <c r="E241" s="89">
        <v>7032137.2199999997</v>
      </c>
      <c r="F241" s="89">
        <v>9476943.7300000004</v>
      </c>
      <c r="G241" s="89">
        <v>35650870.549999997</v>
      </c>
      <c r="H241" s="90" t="s">
        <v>344</v>
      </c>
      <c r="I241" s="91"/>
      <c r="J241" s="91"/>
      <c r="K241" s="91"/>
      <c r="L241" s="91"/>
    </row>
    <row r="242" spans="1:12" x14ac:dyDescent="0.2">
      <c r="A242" s="88" t="s">
        <v>1007</v>
      </c>
      <c r="B242" s="88" t="s">
        <v>343</v>
      </c>
      <c r="C242" s="88" t="s">
        <v>308</v>
      </c>
      <c r="D242" s="89">
        <v>38095677.060000002</v>
      </c>
      <c r="E242" s="89">
        <v>7032137.2199999997</v>
      </c>
      <c r="F242" s="89">
        <v>9476943.7300000004</v>
      </c>
      <c r="G242" s="89">
        <v>35650870.549999997</v>
      </c>
      <c r="H242" s="90" t="s">
        <v>101</v>
      </c>
      <c r="I242" s="682" t="s">
        <v>1457</v>
      </c>
      <c r="J242" s="472" t="s">
        <v>1135</v>
      </c>
      <c r="K242" s="91"/>
      <c r="L242" s="91"/>
    </row>
    <row r="243" spans="1:12" x14ac:dyDescent="0.2">
      <c r="A243" s="88" t="s">
        <v>343</v>
      </c>
      <c r="B243" s="88" t="s">
        <v>343</v>
      </c>
      <c r="C243" s="88" t="s">
        <v>308</v>
      </c>
      <c r="D243" s="89">
        <v>38095677.060000002</v>
      </c>
      <c r="E243" s="89">
        <v>7032137.2199999997</v>
      </c>
      <c r="F243" s="89">
        <v>9476943.7300000004</v>
      </c>
      <c r="G243" s="89">
        <v>35650870.549999997</v>
      </c>
      <c r="H243" s="90" t="s">
        <v>1107</v>
      </c>
      <c r="I243" s="697" t="s">
        <v>1458</v>
      </c>
      <c r="J243" s="706">
        <f>J55</f>
        <v>5300000</v>
      </c>
      <c r="K243" s="91"/>
      <c r="L243" s="91"/>
    </row>
    <row r="244" spans="1:12" x14ac:dyDescent="0.2">
      <c r="I244" s="697" t="s">
        <v>1463</v>
      </c>
      <c r="J244" s="706">
        <f>J144</f>
        <v>435020</v>
      </c>
    </row>
    <row r="245" spans="1:12" x14ac:dyDescent="0.2">
      <c r="I245" s="697" t="s">
        <v>1253</v>
      </c>
      <c r="J245" s="698">
        <f>J238</f>
        <v>26028.89</v>
      </c>
    </row>
    <row r="246" spans="1:12" x14ac:dyDescent="0.2">
      <c r="I246" s="699" t="s">
        <v>1134</v>
      </c>
      <c r="J246" s="707">
        <f>J243+J244+J245</f>
        <v>5761048.8899999997</v>
      </c>
    </row>
    <row r="247" spans="1:12" x14ac:dyDescent="0.2">
      <c r="I247" s="700" t="s">
        <v>1254</v>
      </c>
      <c r="J247" s="701">
        <f>J165+J152+J236</f>
        <v>821977.22</v>
      </c>
    </row>
    <row r="248" spans="1:12" x14ac:dyDescent="0.2">
      <c r="I248" s="702" t="s">
        <v>1459</v>
      </c>
      <c r="J248" s="703">
        <f>J166</f>
        <v>672000</v>
      </c>
    </row>
    <row r="249" spans="1:12" x14ac:dyDescent="0.2">
      <c r="I249" s="770" t="s">
        <v>1464</v>
      </c>
      <c r="J249" s="771">
        <f>J145+J71+J59</f>
        <v>290569.92</v>
      </c>
    </row>
    <row r="250" spans="1:12" ht="13.5" thickBot="1" x14ac:dyDescent="0.25">
      <c r="I250" s="772" t="s">
        <v>4831</v>
      </c>
      <c r="J250" s="773">
        <f>J154+J60+J50</f>
        <v>4247751.59</v>
      </c>
    </row>
    <row r="252" spans="1:12" x14ac:dyDescent="0.2">
      <c r="I252" s="846" t="s">
        <v>6108</v>
      </c>
      <c r="J252" s="94">
        <f>J243+J244+J245+J247</f>
        <v>6583026.1099999994</v>
      </c>
    </row>
    <row r="253" spans="1:12" x14ac:dyDescent="0.2">
      <c r="I253" s="846" t="s">
        <v>6109</v>
      </c>
      <c r="J253" s="94">
        <f>J248+J249+J250</f>
        <v>5210321.51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282"/>
  <sheetViews>
    <sheetView workbookViewId="0">
      <selection activeCell="I92" sqref="I92:J92"/>
    </sheetView>
  </sheetViews>
  <sheetFormatPr defaultColWidth="9.140625" defaultRowHeight="12.75" x14ac:dyDescent="0.2"/>
  <cols>
    <col min="4" max="5" width="12.7109375" bestFit="1" customWidth="1"/>
    <col min="6" max="6" width="11.7109375" bestFit="1" customWidth="1"/>
    <col min="7" max="7" width="12.7109375" bestFit="1" customWidth="1"/>
    <col min="8" max="8" width="49.28515625" bestFit="1" customWidth="1"/>
    <col min="9" max="9" width="24.5703125" customWidth="1"/>
    <col min="10" max="10" width="15.425781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1130</v>
      </c>
      <c r="C3" s="388" t="s">
        <v>1163</v>
      </c>
      <c r="E3" s="389">
        <v>29600</v>
      </c>
      <c r="G3" s="389" t="s">
        <v>4735</v>
      </c>
      <c r="H3" s="390" t="s">
        <v>4736</v>
      </c>
      <c r="I3" t="s">
        <v>1134</v>
      </c>
      <c r="J3" t="s">
        <v>1135</v>
      </c>
    </row>
    <row r="4" spans="1:12" x14ac:dyDescent="0.2">
      <c r="A4" s="388" t="s">
        <v>1129</v>
      </c>
      <c r="B4" s="388" t="s">
        <v>1130</v>
      </c>
      <c r="C4" s="388" t="s">
        <v>1147</v>
      </c>
      <c r="E4" s="389">
        <v>8400</v>
      </c>
      <c r="G4" s="389" t="s">
        <v>4737</v>
      </c>
      <c r="H4" s="390" t="s">
        <v>4738</v>
      </c>
      <c r="I4" t="s">
        <v>1134</v>
      </c>
      <c r="J4" t="s">
        <v>1135</v>
      </c>
    </row>
    <row r="5" spans="1:12" x14ac:dyDescent="0.2">
      <c r="A5" s="388" t="s">
        <v>1129</v>
      </c>
      <c r="B5" s="388" t="s">
        <v>1130</v>
      </c>
      <c r="C5" s="388" t="s">
        <v>1149</v>
      </c>
      <c r="F5" s="389">
        <v>50800</v>
      </c>
      <c r="G5" s="389" t="s">
        <v>4739</v>
      </c>
      <c r="H5" s="390" t="s">
        <v>4740</v>
      </c>
      <c r="I5" s="681" t="s">
        <v>1451</v>
      </c>
      <c r="J5" s="610">
        <f>E7</f>
        <v>50400</v>
      </c>
    </row>
    <row r="6" spans="1:12" x14ac:dyDescent="0.2">
      <c r="A6" s="388" t="s">
        <v>1129</v>
      </c>
      <c r="B6" s="388" t="s">
        <v>1130</v>
      </c>
      <c r="C6" s="388" t="s">
        <v>1361</v>
      </c>
      <c r="E6" s="389">
        <v>12400</v>
      </c>
      <c r="G6" s="389" t="s">
        <v>4741</v>
      </c>
      <c r="H6" s="390" t="s">
        <v>4742</v>
      </c>
      <c r="I6" s="681" t="s">
        <v>1257</v>
      </c>
      <c r="J6" s="610">
        <f>F7</f>
        <v>50800</v>
      </c>
    </row>
    <row r="7" spans="1:12" x14ac:dyDescent="0.2">
      <c r="A7" s="88" t="s">
        <v>306</v>
      </c>
      <c r="B7" s="88" t="s">
        <v>364</v>
      </c>
      <c r="C7" s="88" t="s">
        <v>308</v>
      </c>
      <c r="D7" s="89">
        <v>3955200</v>
      </c>
      <c r="E7" s="89">
        <v>50400</v>
      </c>
      <c r="F7" s="89">
        <v>50800</v>
      </c>
      <c r="G7" s="89">
        <v>3954800</v>
      </c>
      <c r="H7" s="90" t="s">
        <v>573</v>
      </c>
      <c r="I7" s="91"/>
      <c r="J7" s="91"/>
      <c r="K7" s="91"/>
      <c r="L7" s="91"/>
    </row>
    <row r="9" spans="1:12" x14ac:dyDescent="0.2">
      <c r="A9" s="388" t="s">
        <v>1129</v>
      </c>
      <c r="B9" s="388" t="s">
        <v>1130</v>
      </c>
      <c r="C9" s="388" t="s">
        <v>1163</v>
      </c>
      <c r="F9" s="389">
        <v>4362.3999999999996</v>
      </c>
      <c r="G9" s="389" t="s">
        <v>4735</v>
      </c>
      <c r="H9" s="390" t="s">
        <v>4736</v>
      </c>
      <c r="I9" s="681" t="s">
        <v>1257</v>
      </c>
      <c r="J9" s="610">
        <f>F9</f>
        <v>4362.3999999999996</v>
      </c>
    </row>
    <row r="10" spans="1:12" x14ac:dyDescent="0.2">
      <c r="A10" s="388" t="s">
        <v>1129</v>
      </c>
      <c r="B10" s="388" t="s">
        <v>1130</v>
      </c>
      <c r="C10" s="388" t="s">
        <v>1229</v>
      </c>
      <c r="F10" s="389">
        <v>749.6</v>
      </c>
      <c r="G10" s="389" t="s">
        <v>4743</v>
      </c>
      <c r="H10" s="390" t="s">
        <v>4744</v>
      </c>
      <c r="I10" s="527" t="s">
        <v>410</v>
      </c>
      <c r="J10" s="528">
        <f>F10+F11</f>
        <v>720749.6</v>
      </c>
    </row>
    <row r="11" spans="1:12" x14ac:dyDescent="0.2">
      <c r="A11" s="388" t="s">
        <v>1129</v>
      </c>
      <c r="B11" s="388" t="s">
        <v>1130</v>
      </c>
      <c r="C11" s="388" t="s">
        <v>1229</v>
      </c>
      <c r="F11" s="389">
        <v>720000</v>
      </c>
      <c r="G11" s="389" t="s">
        <v>4743</v>
      </c>
      <c r="H11" s="390" t="s">
        <v>4745</v>
      </c>
      <c r="I11" t="s">
        <v>1134</v>
      </c>
      <c r="J11" t="s">
        <v>1135</v>
      </c>
    </row>
    <row r="12" spans="1:12" x14ac:dyDescent="0.2">
      <c r="A12" s="88" t="s">
        <v>306</v>
      </c>
      <c r="B12" s="88" t="s">
        <v>311</v>
      </c>
      <c r="C12" s="88" t="s">
        <v>308</v>
      </c>
      <c r="D12" s="89">
        <v>725112</v>
      </c>
      <c r="E12" s="89"/>
      <c r="F12" s="89">
        <v>725112</v>
      </c>
      <c r="G12" s="89"/>
      <c r="H12" s="90" t="s">
        <v>657</v>
      </c>
      <c r="I12" s="91"/>
      <c r="J12" s="91"/>
      <c r="K12" s="91"/>
      <c r="L12" s="91"/>
    </row>
    <row r="14" spans="1:12" x14ac:dyDescent="0.2">
      <c r="A14" s="388" t="s">
        <v>1129</v>
      </c>
      <c r="B14" s="388" t="s">
        <v>1130</v>
      </c>
      <c r="C14" s="388" t="s">
        <v>1225</v>
      </c>
      <c r="E14" s="389">
        <v>16135.2</v>
      </c>
      <c r="G14" s="389" t="s">
        <v>4735</v>
      </c>
      <c r="H14" s="390" t="s">
        <v>4746</v>
      </c>
      <c r="I14" s="681" t="s">
        <v>1451</v>
      </c>
      <c r="J14" s="681">
        <v>0</v>
      </c>
    </row>
    <row r="15" spans="1:12" x14ac:dyDescent="0.2">
      <c r="A15" s="388" t="s">
        <v>1129</v>
      </c>
      <c r="B15" s="388" t="s">
        <v>1130</v>
      </c>
      <c r="C15" s="388" t="s">
        <v>1163</v>
      </c>
      <c r="F15" s="389">
        <v>15385.2</v>
      </c>
      <c r="G15" s="389" t="s">
        <v>4735</v>
      </c>
      <c r="H15" s="390" t="s">
        <v>4736</v>
      </c>
      <c r="I15" s="681" t="s">
        <v>1257</v>
      </c>
      <c r="J15" s="610">
        <f>F15</f>
        <v>15385.2</v>
      </c>
    </row>
    <row r="16" spans="1:12" x14ac:dyDescent="0.2">
      <c r="A16" s="388" t="s">
        <v>1129</v>
      </c>
      <c r="B16" s="388" t="s">
        <v>1130</v>
      </c>
      <c r="C16" s="388" t="s">
        <v>1217</v>
      </c>
      <c r="E16" s="389">
        <v>6000</v>
      </c>
      <c r="G16" s="389" t="s">
        <v>4747</v>
      </c>
      <c r="H16" s="390" t="s">
        <v>4748</v>
      </c>
      <c r="I16" s="503" t="s">
        <v>1452</v>
      </c>
      <c r="J16" s="502">
        <f>E14+E16</f>
        <v>22135.200000000001</v>
      </c>
    </row>
    <row r="17" spans="1:12" x14ac:dyDescent="0.2">
      <c r="A17" s="388" t="s">
        <v>1129</v>
      </c>
      <c r="B17" s="388" t="s">
        <v>1130</v>
      </c>
      <c r="C17" s="388" t="s">
        <v>1217</v>
      </c>
      <c r="F17" s="389">
        <v>1500000</v>
      </c>
      <c r="G17" s="389" t="s">
        <v>4747</v>
      </c>
      <c r="H17" s="390" t="s">
        <v>4749</v>
      </c>
      <c r="I17" s="527" t="s">
        <v>410</v>
      </c>
      <c r="J17" s="528">
        <f>F17</f>
        <v>1500000</v>
      </c>
    </row>
    <row r="18" spans="1:12" x14ac:dyDescent="0.2">
      <c r="A18" s="88" t="s">
        <v>306</v>
      </c>
      <c r="B18" s="88" t="s">
        <v>312</v>
      </c>
      <c r="C18" s="88" t="s">
        <v>308</v>
      </c>
      <c r="D18" s="89">
        <v>1493250</v>
      </c>
      <c r="E18" s="89">
        <v>22135.200000000001</v>
      </c>
      <c r="F18" s="89">
        <v>1515385.2</v>
      </c>
      <c r="G18" s="89"/>
      <c r="H18" s="90" t="s">
        <v>658</v>
      </c>
      <c r="I18" s="91"/>
      <c r="J18" s="91"/>
      <c r="K18" s="91"/>
      <c r="L18" s="91"/>
    </row>
    <row r="20" spans="1:12" x14ac:dyDescent="0.2">
      <c r="A20" s="388" t="s">
        <v>1129</v>
      </c>
      <c r="B20" s="388" t="s">
        <v>1130</v>
      </c>
      <c r="C20" s="388" t="s">
        <v>1163</v>
      </c>
      <c r="F20" s="389">
        <v>18216.71</v>
      </c>
      <c r="G20" s="389" t="s">
        <v>4735</v>
      </c>
      <c r="H20" s="390" t="s">
        <v>4736</v>
      </c>
      <c r="I20" s="681" t="s">
        <v>1451</v>
      </c>
      <c r="J20" s="610">
        <f>E24</f>
        <v>170216.71</v>
      </c>
    </row>
    <row r="21" spans="1:12" x14ac:dyDescent="0.2">
      <c r="A21" s="388" t="s">
        <v>1129</v>
      </c>
      <c r="B21" s="388" t="s">
        <v>1130</v>
      </c>
      <c r="C21" s="388" t="s">
        <v>1147</v>
      </c>
      <c r="E21" s="389">
        <v>70466.710000000006</v>
      </c>
      <c r="G21" s="389" t="s">
        <v>4737</v>
      </c>
      <c r="H21" s="390" t="s">
        <v>4738</v>
      </c>
      <c r="I21" s="681" t="s">
        <v>1257</v>
      </c>
      <c r="J21" s="610">
        <f>F24</f>
        <v>91966.71</v>
      </c>
    </row>
    <row r="22" spans="1:12" x14ac:dyDescent="0.2">
      <c r="A22" s="388" t="s">
        <v>1129</v>
      </c>
      <c r="B22" s="388" t="s">
        <v>1130</v>
      </c>
      <c r="C22" s="388" t="s">
        <v>1149</v>
      </c>
      <c r="E22" s="389">
        <v>99750</v>
      </c>
      <c r="G22" s="389" t="s">
        <v>4739</v>
      </c>
      <c r="H22" s="390" t="s">
        <v>4740</v>
      </c>
      <c r="I22" t="s">
        <v>1134</v>
      </c>
      <c r="J22" t="s">
        <v>1135</v>
      </c>
    </row>
    <row r="23" spans="1:12" x14ac:dyDescent="0.2">
      <c r="A23" s="388" t="s">
        <v>1129</v>
      </c>
      <c r="B23" s="388" t="s">
        <v>1130</v>
      </c>
      <c r="C23" s="388" t="s">
        <v>1361</v>
      </c>
      <c r="F23" s="389">
        <v>73750</v>
      </c>
      <c r="G23" s="389" t="s">
        <v>4741</v>
      </c>
      <c r="H23" s="390" t="s">
        <v>4742</v>
      </c>
      <c r="I23" t="s">
        <v>1134</v>
      </c>
      <c r="J23" t="s">
        <v>1135</v>
      </c>
    </row>
    <row r="24" spans="1:12" x14ac:dyDescent="0.2">
      <c r="A24" s="88" t="s">
        <v>306</v>
      </c>
      <c r="B24" s="88" t="s">
        <v>314</v>
      </c>
      <c r="C24" s="88" t="s">
        <v>308</v>
      </c>
      <c r="D24" s="89">
        <v>5175250</v>
      </c>
      <c r="E24" s="89">
        <v>170216.71</v>
      </c>
      <c r="F24" s="89">
        <v>91966.71</v>
      </c>
      <c r="G24" s="89">
        <v>5253500</v>
      </c>
      <c r="H24" s="90" t="s">
        <v>660</v>
      </c>
      <c r="I24" s="91"/>
      <c r="J24" s="91"/>
      <c r="K24" s="91"/>
      <c r="L24" s="91"/>
    </row>
    <row r="26" spans="1:12" x14ac:dyDescent="0.2">
      <c r="A26" s="388" t="s">
        <v>1129</v>
      </c>
      <c r="B26" s="388" t="s">
        <v>1130</v>
      </c>
      <c r="C26" s="388" t="s">
        <v>1187</v>
      </c>
      <c r="E26" s="389">
        <v>6096.67</v>
      </c>
      <c r="G26" s="389" t="s">
        <v>4750</v>
      </c>
      <c r="H26" s="390" t="s">
        <v>4751</v>
      </c>
      <c r="I26" s="530" t="s">
        <v>1453</v>
      </c>
      <c r="J26" s="533">
        <f>E42</f>
        <v>72267.77</v>
      </c>
    </row>
    <row r="27" spans="1:12" x14ac:dyDescent="0.2">
      <c r="A27" s="388" t="s">
        <v>1129</v>
      </c>
      <c r="B27" s="388" t="s">
        <v>1130</v>
      </c>
      <c r="C27" s="388" t="s">
        <v>1197</v>
      </c>
      <c r="E27" s="389">
        <v>5506.67</v>
      </c>
      <c r="G27" s="389" t="s">
        <v>4752</v>
      </c>
      <c r="H27" s="390" t="s">
        <v>4753</v>
      </c>
      <c r="I27" s="507" t="s">
        <v>1258</v>
      </c>
      <c r="J27" s="506">
        <f>F31</f>
        <v>35596.660000000003</v>
      </c>
    </row>
    <row r="28" spans="1:12" x14ac:dyDescent="0.2">
      <c r="A28" s="388" t="s">
        <v>1129</v>
      </c>
      <c r="B28" s="388" t="s">
        <v>1130</v>
      </c>
      <c r="C28" s="388" t="s">
        <v>1191</v>
      </c>
      <c r="E28" s="389">
        <v>6096.67</v>
      </c>
      <c r="G28" s="389" t="s">
        <v>4735</v>
      </c>
      <c r="H28" s="390" t="s">
        <v>4754</v>
      </c>
      <c r="I28" s="527" t="s">
        <v>410</v>
      </c>
      <c r="J28" s="528">
        <f>F39</f>
        <v>37200</v>
      </c>
    </row>
    <row r="29" spans="1:12" x14ac:dyDescent="0.2">
      <c r="A29" s="388" t="s">
        <v>1129</v>
      </c>
      <c r="B29" s="388" t="s">
        <v>1130</v>
      </c>
      <c r="C29" s="388" t="s">
        <v>1225</v>
      </c>
      <c r="E29" s="389">
        <v>-0.01</v>
      </c>
      <c r="G29" s="389" t="s">
        <v>4735</v>
      </c>
      <c r="H29" s="390" t="s">
        <v>4755</v>
      </c>
      <c r="I29" t="s">
        <v>1134</v>
      </c>
      <c r="J29" t="s">
        <v>1135</v>
      </c>
    </row>
    <row r="30" spans="1:12" x14ac:dyDescent="0.2">
      <c r="A30" s="388" t="s">
        <v>1129</v>
      </c>
      <c r="B30" s="388" t="s">
        <v>1130</v>
      </c>
      <c r="C30" s="388" t="s">
        <v>1166</v>
      </c>
      <c r="E30" s="389">
        <v>5506.66</v>
      </c>
      <c r="G30" s="389" t="s">
        <v>4756</v>
      </c>
      <c r="H30" s="390" t="s">
        <v>4757</v>
      </c>
      <c r="I30" t="s">
        <v>1134</v>
      </c>
      <c r="J30" t="s">
        <v>1135</v>
      </c>
    </row>
    <row r="31" spans="1:12" x14ac:dyDescent="0.2">
      <c r="A31" s="388" t="s">
        <v>1129</v>
      </c>
      <c r="B31" s="388" t="s">
        <v>1130</v>
      </c>
      <c r="C31" s="388" t="s">
        <v>1166</v>
      </c>
      <c r="F31" s="389">
        <v>35596.660000000003</v>
      </c>
      <c r="G31" s="389" t="s">
        <v>4756</v>
      </c>
      <c r="H31" s="390" t="s">
        <v>1162</v>
      </c>
      <c r="I31" t="s">
        <v>1134</v>
      </c>
      <c r="J31" t="s">
        <v>1135</v>
      </c>
    </row>
    <row r="32" spans="1:12" x14ac:dyDescent="0.2">
      <c r="A32" s="388" t="s">
        <v>1129</v>
      </c>
      <c r="B32" s="388" t="s">
        <v>1130</v>
      </c>
      <c r="C32" s="388" t="s">
        <v>1145</v>
      </c>
      <c r="E32" s="389">
        <v>400</v>
      </c>
      <c r="G32" s="389" t="s">
        <v>4756</v>
      </c>
      <c r="H32" s="390" t="s">
        <v>4758</v>
      </c>
      <c r="I32" t="s">
        <v>1134</v>
      </c>
      <c r="J32" t="s">
        <v>1135</v>
      </c>
    </row>
    <row r="33" spans="1:12" x14ac:dyDescent="0.2">
      <c r="A33" s="388" t="s">
        <v>1129</v>
      </c>
      <c r="B33" s="388" t="s">
        <v>1130</v>
      </c>
      <c r="C33" s="388" t="s">
        <v>1242</v>
      </c>
      <c r="E33" s="389">
        <v>6200</v>
      </c>
      <c r="G33" s="389" t="s">
        <v>4747</v>
      </c>
      <c r="H33" s="390" t="s">
        <v>4759</v>
      </c>
      <c r="I33" t="s">
        <v>1134</v>
      </c>
      <c r="J33" t="s">
        <v>1135</v>
      </c>
    </row>
    <row r="34" spans="1:12" x14ac:dyDescent="0.2">
      <c r="A34" s="388" t="s">
        <v>1129</v>
      </c>
      <c r="B34" s="388" t="s">
        <v>1130</v>
      </c>
      <c r="C34" s="388" t="s">
        <v>1243</v>
      </c>
      <c r="E34" s="389">
        <v>6000</v>
      </c>
      <c r="G34" s="389" t="s">
        <v>4737</v>
      </c>
      <c r="H34" s="390" t="s">
        <v>4760</v>
      </c>
      <c r="I34" t="s">
        <v>1134</v>
      </c>
      <c r="J34" t="s">
        <v>1135</v>
      </c>
    </row>
    <row r="35" spans="1:12" x14ac:dyDescent="0.2">
      <c r="A35" s="388" t="s">
        <v>1129</v>
      </c>
      <c r="B35" s="388" t="s">
        <v>1130</v>
      </c>
      <c r="C35" s="388" t="s">
        <v>1244</v>
      </c>
      <c r="E35" s="389">
        <v>6200</v>
      </c>
      <c r="G35" s="389" t="s">
        <v>4761</v>
      </c>
      <c r="H35" s="390" t="s">
        <v>4762</v>
      </c>
      <c r="I35" t="s">
        <v>1134</v>
      </c>
      <c r="J35" t="s">
        <v>1135</v>
      </c>
    </row>
    <row r="36" spans="1:12" x14ac:dyDescent="0.2">
      <c r="A36" s="388" t="s">
        <v>1129</v>
      </c>
      <c r="B36" s="388" t="s">
        <v>1130</v>
      </c>
      <c r="C36" s="388" t="s">
        <v>1203</v>
      </c>
      <c r="E36" s="389">
        <v>6200</v>
      </c>
      <c r="G36" s="389" t="s">
        <v>4763</v>
      </c>
      <c r="H36" s="390" t="s">
        <v>4764</v>
      </c>
      <c r="I36" t="s">
        <v>1134</v>
      </c>
      <c r="J36" t="s">
        <v>1135</v>
      </c>
    </row>
    <row r="37" spans="1:12" x14ac:dyDescent="0.2">
      <c r="A37" s="388" t="s">
        <v>1129</v>
      </c>
      <c r="B37" s="388" t="s">
        <v>1130</v>
      </c>
      <c r="C37" s="388" t="s">
        <v>1181</v>
      </c>
      <c r="E37" s="389">
        <v>6000</v>
      </c>
      <c r="G37" s="389" t="s">
        <v>4739</v>
      </c>
      <c r="H37" s="390" t="s">
        <v>4765</v>
      </c>
      <c r="I37" t="s">
        <v>1134</v>
      </c>
      <c r="J37" t="s">
        <v>1135</v>
      </c>
    </row>
    <row r="38" spans="1:12" x14ac:dyDescent="0.2">
      <c r="A38" s="388" t="s">
        <v>1129</v>
      </c>
      <c r="B38" s="388" t="s">
        <v>1130</v>
      </c>
      <c r="C38" s="388" t="s">
        <v>1142</v>
      </c>
      <c r="E38" s="389">
        <v>6200</v>
      </c>
      <c r="G38" s="389" t="s">
        <v>4766</v>
      </c>
      <c r="H38" s="390" t="s">
        <v>4767</v>
      </c>
      <c r="I38" t="s">
        <v>1134</v>
      </c>
      <c r="J38" t="s">
        <v>1135</v>
      </c>
    </row>
    <row r="39" spans="1:12" x14ac:dyDescent="0.2">
      <c r="A39" s="388" t="s">
        <v>1129</v>
      </c>
      <c r="B39" s="388" t="s">
        <v>1130</v>
      </c>
      <c r="C39" s="388" t="s">
        <v>1142</v>
      </c>
      <c r="F39" s="389">
        <v>37200</v>
      </c>
      <c r="G39" s="389" t="s">
        <v>4766</v>
      </c>
      <c r="H39" s="390" t="s">
        <v>4768</v>
      </c>
      <c r="I39" t="s">
        <v>1134</v>
      </c>
      <c r="J39" t="s">
        <v>1135</v>
      </c>
    </row>
    <row r="40" spans="1:12" x14ac:dyDescent="0.2">
      <c r="A40" s="388" t="s">
        <v>1129</v>
      </c>
      <c r="B40" s="388" t="s">
        <v>1130</v>
      </c>
      <c r="C40" s="388" t="s">
        <v>1436</v>
      </c>
      <c r="E40" s="389">
        <v>5833.33</v>
      </c>
      <c r="G40" s="389" t="s">
        <v>4769</v>
      </c>
      <c r="H40" s="390" t="s">
        <v>4770</v>
      </c>
      <c r="I40" t="s">
        <v>1134</v>
      </c>
      <c r="J40" t="s">
        <v>1135</v>
      </c>
    </row>
    <row r="41" spans="1:12" x14ac:dyDescent="0.2">
      <c r="A41" s="388" t="s">
        <v>1129</v>
      </c>
      <c r="B41" s="388" t="s">
        <v>1130</v>
      </c>
      <c r="C41" s="388" t="s">
        <v>1404</v>
      </c>
      <c r="E41" s="389">
        <v>6027.78</v>
      </c>
      <c r="G41" s="389" t="s">
        <v>4741</v>
      </c>
      <c r="H41" s="390" t="s">
        <v>4771</v>
      </c>
      <c r="I41" t="s">
        <v>1134</v>
      </c>
      <c r="J41" t="s">
        <v>1135</v>
      </c>
    </row>
    <row r="42" spans="1:12" x14ac:dyDescent="0.2">
      <c r="A42" s="88" t="s">
        <v>306</v>
      </c>
      <c r="B42" s="88" t="s">
        <v>349</v>
      </c>
      <c r="C42" s="88" t="s">
        <v>308</v>
      </c>
      <c r="D42" s="89">
        <v>12390</v>
      </c>
      <c r="E42" s="89">
        <v>72267.77</v>
      </c>
      <c r="F42" s="89">
        <v>72796.66</v>
      </c>
      <c r="G42" s="89">
        <v>11861.11</v>
      </c>
      <c r="H42" s="90" t="s">
        <v>574</v>
      </c>
      <c r="I42" s="91"/>
      <c r="J42" s="91"/>
      <c r="K42" s="91"/>
      <c r="L42" s="91"/>
    </row>
    <row r="44" spans="1:12" x14ac:dyDescent="0.2">
      <c r="A44" s="388" t="s">
        <v>1129</v>
      </c>
      <c r="B44" s="388" t="s">
        <v>1130</v>
      </c>
      <c r="C44" s="388" t="s">
        <v>1187</v>
      </c>
      <c r="E44" s="389">
        <v>2460</v>
      </c>
      <c r="G44" s="389" t="s">
        <v>4750</v>
      </c>
      <c r="H44" s="390" t="s">
        <v>4751</v>
      </c>
      <c r="I44" s="530" t="s">
        <v>1453</v>
      </c>
      <c r="J44" s="533">
        <f>E49</f>
        <v>8282</v>
      </c>
    </row>
    <row r="45" spans="1:12" x14ac:dyDescent="0.2">
      <c r="A45" s="388" t="s">
        <v>1129</v>
      </c>
      <c r="B45" s="388" t="s">
        <v>1130</v>
      </c>
      <c r="C45" s="388" t="s">
        <v>1197</v>
      </c>
      <c r="E45" s="389">
        <v>2296</v>
      </c>
      <c r="G45" s="389" t="s">
        <v>4752</v>
      </c>
      <c r="H45" s="390" t="s">
        <v>4753</v>
      </c>
      <c r="I45" s="507" t="s">
        <v>1258</v>
      </c>
      <c r="J45" s="506">
        <f>F41</f>
        <v>0</v>
      </c>
    </row>
    <row r="46" spans="1:12" x14ac:dyDescent="0.2">
      <c r="A46" s="388" t="s">
        <v>1129</v>
      </c>
      <c r="B46" s="388" t="s">
        <v>1130</v>
      </c>
      <c r="C46" s="388" t="s">
        <v>1159</v>
      </c>
      <c r="E46" s="389">
        <v>2580</v>
      </c>
      <c r="G46" s="389" t="s">
        <v>4735</v>
      </c>
      <c r="H46" s="390" t="s">
        <v>4754</v>
      </c>
      <c r="I46" s="527" t="s">
        <v>410</v>
      </c>
      <c r="J46" s="528">
        <f>F48</f>
        <v>29520</v>
      </c>
    </row>
    <row r="47" spans="1:12" x14ac:dyDescent="0.2">
      <c r="A47" s="388" t="s">
        <v>1129</v>
      </c>
      <c r="B47" s="388" t="s">
        <v>1130</v>
      </c>
      <c r="C47" s="388" t="s">
        <v>1229</v>
      </c>
      <c r="E47" s="389">
        <v>946</v>
      </c>
      <c r="G47" s="389" t="s">
        <v>4743</v>
      </c>
      <c r="H47" s="390" t="s">
        <v>4772</v>
      </c>
      <c r="I47" t="s">
        <v>1134</v>
      </c>
      <c r="J47" t="s">
        <v>1135</v>
      </c>
    </row>
    <row r="48" spans="1:12" x14ac:dyDescent="0.2">
      <c r="A48" s="388" t="s">
        <v>1129</v>
      </c>
      <c r="B48" s="388" t="s">
        <v>1130</v>
      </c>
      <c r="C48" s="388" t="s">
        <v>1229</v>
      </c>
      <c r="F48" s="389">
        <v>29520</v>
      </c>
      <c r="G48" s="389" t="s">
        <v>4743</v>
      </c>
      <c r="H48" s="390" t="s">
        <v>4773</v>
      </c>
      <c r="I48" t="s">
        <v>1134</v>
      </c>
      <c r="J48" t="s">
        <v>1135</v>
      </c>
    </row>
    <row r="49" spans="1:12" x14ac:dyDescent="0.2">
      <c r="A49" s="88" t="s">
        <v>306</v>
      </c>
      <c r="B49" s="88" t="s">
        <v>322</v>
      </c>
      <c r="C49" s="88" t="s">
        <v>308</v>
      </c>
      <c r="D49" s="89">
        <v>21238</v>
      </c>
      <c r="E49" s="89">
        <v>8282</v>
      </c>
      <c r="F49" s="89">
        <v>29520</v>
      </c>
      <c r="G49" s="89"/>
      <c r="H49" s="90" t="s">
        <v>664</v>
      </c>
      <c r="I49" s="91"/>
      <c r="J49" s="91"/>
      <c r="K49" s="91"/>
      <c r="L49" s="91"/>
    </row>
    <row r="51" spans="1:12" x14ac:dyDescent="0.2">
      <c r="A51" s="388" t="s">
        <v>1129</v>
      </c>
      <c r="B51" s="388" t="s">
        <v>1130</v>
      </c>
      <c r="C51" s="388" t="s">
        <v>1187</v>
      </c>
      <c r="E51" s="389">
        <v>5378.4</v>
      </c>
      <c r="G51" s="389" t="s">
        <v>4750</v>
      </c>
      <c r="H51" s="390" t="s">
        <v>4751</v>
      </c>
      <c r="I51" s="530" t="s">
        <v>1453</v>
      </c>
      <c r="J51" s="533">
        <f>E58</f>
        <v>22135.200000000001</v>
      </c>
    </row>
    <row r="52" spans="1:12" x14ac:dyDescent="0.2">
      <c r="A52" s="388" t="s">
        <v>1129</v>
      </c>
      <c r="B52" s="388" t="s">
        <v>1130</v>
      </c>
      <c r="C52" s="388" t="s">
        <v>1197</v>
      </c>
      <c r="E52" s="389">
        <v>5378.4</v>
      </c>
      <c r="G52" s="389" t="s">
        <v>4752</v>
      </c>
      <c r="H52" s="390" t="s">
        <v>4753</v>
      </c>
      <c r="I52" s="507" t="s">
        <v>1258</v>
      </c>
      <c r="J52" s="506">
        <v>0</v>
      </c>
    </row>
    <row r="53" spans="1:12" x14ac:dyDescent="0.2">
      <c r="A53" s="388" t="s">
        <v>1129</v>
      </c>
      <c r="B53" s="388" t="s">
        <v>1130</v>
      </c>
      <c r="C53" s="388" t="s">
        <v>1191</v>
      </c>
      <c r="E53" s="389">
        <v>5378.4</v>
      </c>
      <c r="G53" s="389" t="s">
        <v>4735</v>
      </c>
      <c r="H53" s="390" t="s">
        <v>4754</v>
      </c>
      <c r="I53" s="503" t="s">
        <v>1452</v>
      </c>
      <c r="J53" s="502">
        <f>-F54-F57</f>
        <v>-22135.200000000001</v>
      </c>
    </row>
    <row r="54" spans="1:12" x14ac:dyDescent="0.2">
      <c r="A54" s="388" t="s">
        <v>1129</v>
      </c>
      <c r="B54" s="388" t="s">
        <v>1130</v>
      </c>
      <c r="C54" s="388" t="s">
        <v>1225</v>
      </c>
      <c r="F54" s="389">
        <v>16135.2</v>
      </c>
      <c r="G54" s="389" t="s">
        <v>4735</v>
      </c>
      <c r="H54" s="390" t="s">
        <v>4746</v>
      </c>
      <c r="I54" t="s">
        <v>1134</v>
      </c>
      <c r="J54" t="s">
        <v>1135</v>
      </c>
    </row>
    <row r="55" spans="1:12" x14ac:dyDescent="0.2">
      <c r="A55" s="388" t="s">
        <v>1129</v>
      </c>
      <c r="B55" s="388" t="s">
        <v>1130</v>
      </c>
      <c r="C55" s="388" t="s">
        <v>1145</v>
      </c>
      <c r="E55" s="389">
        <v>5378.4</v>
      </c>
      <c r="G55" s="389" t="s">
        <v>4756</v>
      </c>
      <c r="H55" s="390" t="s">
        <v>4758</v>
      </c>
      <c r="I55" t="s">
        <v>1134</v>
      </c>
      <c r="J55" t="s">
        <v>1135</v>
      </c>
    </row>
    <row r="56" spans="1:12" x14ac:dyDescent="0.2">
      <c r="A56" s="388" t="s">
        <v>1129</v>
      </c>
      <c r="B56" s="388" t="s">
        <v>1130</v>
      </c>
      <c r="C56" s="388" t="s">
        <v>1217</v>
      </c>
      <c r="E56" s="389">
        <v>621.6</v>
      </c>
      <c r="G56" s="389" t="s">
        <v>4747</v>
      </c>
      <c r="H56" s="390" t="s">
        <v>4774</v>
      </c>
      <c r="I56" t="s">
        <v>1134</v>
      </c>
      <c r="J56" t="s">
        <v>1135</v>
      </c>
    </row>
    <row r="57" spans="1:12" x14ac:dyDescent="0.2">
      <c r="A57" s="388" t="s">
        <v>1129</v>
      </c>
      <c r="B57" s="388" t="s">
        <v>1130</v>
      </c>
      <c r="C57" s="388" t="s">
        <v>1217</v>
      </c>
      <c r="F57" s="389">
        <v>6000</v>
      </c>
      <c r="G57" s="389" t="s">
        <v>4747</v>
      </c>
      <c r="H57" s="390" t="s">
        <v>4748</v>
      </c>
      <c r="I57" t="s">
        <v>1134</v>
      </c>
      <c r="J57" t="s">
        <v>1135</v>
      </c>
    </row>
    <row r="58" spans="1:12" x14ac:dyDescent="0.2">
      <c r="A58" s="88" t="s">
        <v>306</v>
      </c>
      <c r="B58" s="88" t="s">
        <v>323</v>
      </c>
      <c r="C58" s="88" t="s">
        <v>308</v>
      </c>
      <c r="D58" s="89"/>
      <c r="E58" s="89">
        <v>22135.200000000001</v>
      </c>
      <c r="F58" s="89">
        <v>22135.200000000001</v>
      </c>
      <c r="G58" s="89"/>
      <c r="H58" s="90" t="s">
        <v>4666</v>
      </c>
      <c r="I58" s="91"/>
      <c r="J58" s="91"/>
      <c r="K58" s="91"/>
      <c r="L58" s="91"/>
    </row>
    <row r="60" spans="1:12" x14ac:dyDescent="0.2">
      <c r="A60" s="388" t="s">
        <v>1129</v>
      </c>
      <c r="B60" s="388" t="s">
        <v>1130</v>
      </c>
      <c r="C60" s="388" t="s">
        <v>1187</v>
      </c>
      <c r="E60" s="389">
        <v>15833.33</v>
      </c>
      <c r="G60" s="389" t="s">
        <v>4750</v>
      </c>
      <c r="H60" s="390" t="s">
        <v>4751</v>
      </c>
      <c r="I60" s="530" t="s">
        <v>1453</v>
      </c>
      <c r="J60" s="533">
        <f>E76</f>
        <v>190000</v>
      </c>
    </row>
    <row r="61" spans="1:12" x14ac:dyDescent="0.2">
      <c r="A61" s="388" t="s">
        <v>1129</v>
      </c>
      <c r="B61" s="388" t="s">
        <v>1130</v>
      </c>
      <c r="C61" s="388" t="s">
        <v>1197</v>
      </c>
      <c r="E61" s="389">
        <v>14777.78</v>
      </c>
      <c r="G61" s="389" t="s">
        <v>4752</v>
      </c>
      <c r="H61" s="390" t="s">
        <v>4753</v>
      </c>
      <c r="I61" s="507" t="s">
        <v>1258</v>
      </c>
      <c r="J61" s="506">
        <f>F76</f>
        <v>190000</v>
      </c>
    </row>
    <row r="62" spans="1:12" x14ac:dyDescent="0.2">
      <c r="A62" s="388" t="s">
        <v>1129</v>
      </c>
      <c r="B62" s="388" t="s">
        <v>1130</v>
      </c>
      <c r="C62" s="388" t="s">
        <v>1159</v>
      </c>
      <c r="E62" s="389">
        <v>16605.599999999999</v>
      </c>
      <c r="G62" s="389" t="s">
        <v>4735</v>
      </c>
      <c r="H62" s="390" t="s">
        <v>4754</v>
      </c>
      <c r="I62" t="s">
        <v>1134</v>
      </c>
      <c r="J62" t="s">
        <v>1135</v>
      </c>
    </row>
    <row r="63" spans="1:12" x14ac:dyDescent="0.2">
      <c r="A63" s="388" t="s">
        <v>1129</v>
      </c>
      <c r="B63" s="388" t="s">
        <v>1130</v>
      </c>
      <c r="C63" s="388" t="s">
        <v>1166</v>
      </c>
      <c r="E63" s="389">
        <v>6088.85</v>
      </c>
      <c r="G63" s="389" t="s">
        <v>4756</v>
      </c>
      <c r="H63" s="390" t="s">
        <v>4772</v>
      </c>
      <c r="I63" t="s">
        <v>1134</v>
      </c>
      <c r="J63" t="s">
        <v>1135</v>
      </c>
    </row>
    <row r="64" spans="1:12" x14ac:dyDescent="0.2">
      <c r="A64" s="388" t="s">
        <v>1129</v>
      </c>
      <c r="B64" s="388" t="s">
        <v>1130</v>
      </c>
      <c r="C64" s="388" t="s">
        <v>1166</v>
      </c>
      <c r="F64" s="389">
        <v>190000</v>
      </c>
      <c r="G64" s="389" t="s">
        <v>4756</v>
      </c>
      <c r="H64" s="390" t="s">
        <v>4775</v>
      </c>
      <c r="I64" t="s">
        <v>1134</v>
      </c>
      <c r="J64" t="s">
        <v>1135</v>
      </c>
    </row>
    <row r="65" spans="1:12" x14ac:dyDescent="0.2">
      <c r="A65" s="388" t="s">
        <v>1129</v>
      </c>
      <c r="B65" s="388" t="s">
        <v>1130</v>
      </c>
      <c r="C65" s="388" t="s">
        <v>1145</v>
      </c>
      <c r="E65" s="389">
        <v>10027.780000000001</v>
      </c>
      <c r="G65" s="389" t="s">
        <v>4756</v>
      </c>
      <c r="H65" s="390" t="s">
        <v>4758</v>
      </c>
      <c r="I65" t="s">
        <v>1134</v>
      </c>
      <c r="J65" t="s">
        <v>1135</v>
      </c>
    </row>
    <row r="66" spans="1:12" x14ac:dyDescent="0.2">
      <c r="A66" s="388" t="s">
        <v>1129</v>
      </c>
      <c r="B66" s="388" t="s">
        <v>1130</v>
      </c>
      <c r="C66" s="388" t="s">
        <v>1242</v>
      </c>
      <c r="E66" s="389">
        <v>15833.33</v>
      </c>
      <c r="G66" s="389" t="s">
        <v>4747</v>
      </c>
      <c r="H66" s="390" t="s">
        <v>4759</v>
      </c>
      <c r="I66" t="s">
        <v>1134</v>
      </c>
      <c r="J66" t="s">
        <v>1135</v>
      </c>
    </row>
    <row r="67" spans="1:12" x14ac:dyDescent="0.2">
      <c r="A67" s="388" t="s">
        <v>1129</v>
      </c>
      <c r="B67" s="388" t="s">
        <v>1130</v>
      </c>
      <c r="C67" s="388" t="s">
        <v>1243</v>
      </c>
      <c r="E67" s="389">
        <v>15833.33</v>
      </c>
      <c r="G67" s="389" t="s">
        <v>4737</v>
      </c>
      <c r="H67" s="390" t="s">
        <v>4760</v>
      </c>
      <c r="I67" t="s">
        <v>1134</v>
      </c>
      <c r="J67" t="s">
        <v>1135</v>
      </c>
    </row>
    <row r="68" spans="1:12" x14ac:dyDescent="0.2">
      <c r="A68" s="388" t="s">
        <v>1129</v>
      </c>
      <c r="B68" s="388" t="s">
        <v>1130</v>
      </c>
      <c r="C68" s="388" t="s">
        <v>1244</v>
      </c>
      <c r="E68" s="389">
        <v>15833.33</v>
      </c>
      <c r="G68" s="389" t="s">
        <v>4761</v>
      </c>
      <c r="H68" s="390" t="s">
        <v>4762</v>
      </c>
      <c r="I68" t="s">
        <v>1134</v>
      </c>
      <c r="J68" t="s">
        <v>1135</v>
      </c>
    </row>
    <row r="69" spans="1:12" x14ac:dyDescent="0.2">
      <c r="A69" s="388" t="s">
        <v>1129</v>
      </c>
      <c r="B69" s="388" t="s">
        <v>1130</v>
      </c>
      <c r="C69" s="388" t="s">
        <v>1203</v>
      </c>
      <c r="E69" s="389">
        <v>15833.33</v>
      </c>
      <c r="G69" s="389" t="s">
        <v>4763</v>
      </c>
      <c r="H69" s="390" t="s">
        <v>4764</v>
      </c>
      <c r="I69" t="s">
        <v>1134</v>
      </c>
      <c r="J69" t="s">
        <v>1135</v>
      </c>
    </row>
    <row r="70" spans="1:12" x14ac:dyDescent="0.2">
      <c r="A70" s="388" t="s">
        <v>1129</v>
      </c>
      <c r="B70" s="388" t="s">
        <v>1130</v>
      </c>
      <c r="C70" s="388" t="s">
        <v>1181</v>
      </c>
      <c r="E70" s="389">
        <v>15833.33</v>
      </c>
      <c r="G70" s="389" t="s">
        <v>4739</v>
      </c>
      <c r="H70" s="390" t="s">
        <v>4765</v>
      </c>
      <c r="I70" t="s">
        <v>1134</v>
      </c>
      <c r="J70" t="s">
        <v>1135</v>
      </c>
    </row>
    <row r="71" spans="1:12" x14ac:dyDescent="0.2">
      <c r="A71" s="388" t="s">
        <v>1129</v>
      </c>
      <c r="B71" s="388" t="s">
        <v>1130</v>
      </c>
      <c r="C71" s="388" t="s">
        <v>1149</v>
      </c>
      <c r="E71" s="389">
        <v>0.01</v>
      </c>
      <c r="G71" s="389" t="s">
        <v>4739</v>
      </c>
      <c r="H71" s="390" t="s">
        <v>4776</v>
      </c>
      <c r="I71" t="s">
        <v>1134</v>
      </c>
      <c r="J71" t="s">
        <v>1135</v>
      </c>
    </row>
    <row r="72" spans="1:12" x14ac:dyDescent="0.2">
      <c r="A72" s="388" t="s">
        <v>1129</v>
      </c>
      <c r="B72" s="388" t="s">
        <v>1130</v>
      </c>
      <c r="C72" s="388" t="s">
        <v>1351</v>
      </c>
      <c r="E72" s="389">
        <v>15833.33</v>
      </c>
      <c r="G72" s="389" t="s">
        <v>4766</v>
      </c>
      <c r="H72" s="390" t="s">
        <v>4777</v>
      </c>
      <c r="I72" t="s">
        <v>1134</v>
      </c>
      <c r="J72" t="s">
        <v>1135</v>
      </c>
    </row>
    <row r="73" spans="1:12" x14ac:dyDescent="0.2">
      <c r="A73" s="388" t="s">
        <v>1129</v>
      </c>
      <c r="B73" s="388" t="s">
        <v>1130</v>
      </c>
      <c r="C73" s="388" t="s">
        <v>1436</v>
      </c>
      <c r="E73" s="389">
        <v>15833.33</v>
      </c>
      <c r="G73" s="389" t="s">
        <v>4769</v>
      </c>
      <c r="H73" s="390" t="s">
        <v>4770</v>
      </c>
      <c r="I73" t="s">
        <v>1134</v>
      </c>
      <c r="J73" t="s">
        <v>1135</v>
      </c>
    </row>
    <row r="74" spans="1:12" ht="13.5" thickBot="1" x14ac:dyDescent="0.25">
      <c r="A74" s="388" t="s">
        <v>1129</v>
      </c>
      <c r="B74" s="388" t="s">
        <v>1130</v>
      </c>
      <c r="C74" s="388" t="s">
        <v>1404</v>
      </c>
      <c r="E74" s="389">
        <v>15833.33</v>
      </c>
      <c r="G74" s="389" t="s">
        <v>4741</v>
      </c>
      <c r="H74" s="390" t="s">
        <v>4771</v>
      </c>
      <c r="I74" t="s">
        <v>1134</v>
      </c>
      <c r="J74" t="s">
        <v>1135</v>
      </c>
    </row>
    <row r="75" spans="1:12" x14ac:dyDescent="0.2">
      <c r="A75" s="388" t="s">
        <v>1129</v>
      </c>
      <c r="B75" s="388" t="s">
        <v>1130</v>
      </c>
      <c r="C75" s="388" t="s">
        <v>1361</v>
      </c>
      <c r="E75" s="389">
        <v>0.01</v>
      </c>
      <c r="G75" s="389" t="s">
        <v>4741</v>
      </c>
      <c r="H75" s="390" t="s">
        <v>4778</v>
      </c>
      <c r="I75" s="682" t="s">
        <v>1466</v>
      </c>
      <c r="J75" s="472" t="s">
        <v>1135</v>
      </c>
    </row>
    <row r="76" spans="1:12" x14ac:dyDescent="0.2">
      <c r="A76" s="88" t="s">
        <v>306</v>
      </c>
      <c r="B76" s="88" t="s">
        <v>325</v>
      </c>
      <c r="C76" s="88" t="s">
        <v>308</v>
      </c>
      <c r="D76" s="89">
        <v>136694.44</v>
      </c>
      <c r="E76" s="89">
        <v>190000</v>
      </c>
      <c r="F76" s="89">
        <v>190000</v>
      </c>
      <c r="G76" s="89">
        <v>136694.44</v>
      </c>
      <c r="H76" s="90" t="s">
        <v>667</v>
      </c>
      <c r="I76" s="683" t="s">
        <v>1254</v>
      </c>
      <c r="J76" s="684">
        <f>J60+J51+J44+J26</f>
        <v>292684.97000000003</v>
      </c>
      <c r="K76" s="91"/>
      <c r="L76" s="91"/>
    </row>
    <row r="77" spans="1:12" x14ac:dyDescent="0.2">
      <c r="A77" s="88"/>
      <c r="B77" s="88"/>
      <c r="C77" s="88"/>
      <c r="D77" s="89"/>
      <c r="E77" s="89"/>
      <c r="F77" s="89"/>
      <c r="G77" s="89"/>
      <c r="H77" s="90"/>
      <c r="I77" s="685" t="s">
        <v>1467</v>
      </c>
      <c r="J77" s="686">
        <f>J61+J52+J45+J27</f>
        <v>225596.66</v>
      </c>
      <c r="K77" s="91"/>
      <c r="L77" s="91"/>
    </row>
    <row r="78" spans="1:12" x14ac:dyDescent="0.2">
      <c r="A78" s="88"/>
      <c r="B78" s="88"/>
      <c r="C78" s="88"/>
      <c r="D78" s="89"/>
      <c r="E78" s="89"/>
      <c r="F78" s="89"/>
      <c r="G78" s="89"/>
      <c r="H78" s="90"/>
      <c r="I78" s="687" t="s">
        <v>410</v>
      </c>
      <c r="J78" s="688">
        <f>J46+J28+J17+J10</f>
        <v>2287469.6</v>
      </c>
      <c r="K78" s="91"/>
      <c r="L78" s="91"/>
    </row>
    <row r="79" spans="1:12" x14ac:dyDescent="0.2">
      <c r="A79" s="88"/>
      <c r="B79" s="88"/>
      <c r="C79" s="88"/>
      <c r="D79" s="89"/>
      <c r="E79" s="89"/>
      <c r="F79" s="89"/>
      <c r="G79" s="89"/>
      <c r="H79" s="90"/>
      <c r="I79" s="689" t="s">
        <v>1260</v>
      </c>
      <c r="J79" s="583">
        <f>J20+J5</f>
        <v>220616.71</v>
      </c>
      <c r="K79" s="91"/>
      <c r="L79" s="91"/>
    </row>
    <row r="80" spans="1:12" x14ac:dyDescent="0.2">
      <c r="A80" s="88"/>
      <c r="B80" s="88"/>
      <c r="C80" s="88"/>
      <c r="D80" s="89"/>
      <c r="E80" s="89"/>
      <c r="F80" s="89"/>
      <c r="G80" s="89"/>
      <c r="H80" s="90"/>
      <c r="I80" s="689" t="s">
        <v>1259</v>
      </c>
      <c r="J80" s="583">
        <f>J21+J15+J9+J6</f>
        <v>162514.31</v>
      </c>
      <c r="K80" s="91"/>
      <c r="L80" s="91"/>
    </row>
    <row r="81" spans="1:12" x14ac:dyDescent="0.2">
      <c r="A81" s="88"/>
      <c r="B81" s="88"/>
      <c r="C81" s="88"/>
      <c r="D81" s="89"/>
      <c r="E81" s="89"/>
      <c r="F81" s="89"/>
      <c r="G81" s="89"/>
      <c r="H81" s="90"/>
      <c r="I81" s="690" t="s">
        <v>1261</v>
      </c>
      <c r="J81" s="585">
        <f>J53+J16</f>
        <v>0</v>
      </c>
      <c r="K81" s="91"/>
      <c r="L81" s="91"/>
    </row>
    <row r="82" spans="1:12" ht="13.5" thickBot="1" x14ac:dyDescent="0.25">
      <c r="I82" s="691" t="s">
        <v>401</v>
      </c>
      <c r="J82" s="692">
        <v>0</v>
      </c>
    </row>
    <row r="83" spans="1:12" x14ac:dyDescent="0.2">
      <c r="I83" s="91"/>
      <c r="J83" s="91"/>
    </row>
    <row r="84" spans="1:12" x14ac:dyDescent="0.2">
      <c r="A84" s="704"/>
      <c r="B84" s="704"/>
      <c r="C84" s="704"/>
      <c r="D84" s="704"/>
      <c r="E84" s="704"/>
      <c r="F84" s="704"/>
      <c r="G84" s="704"/>
      <c r="H84" s="704"/>
      <c r="I84" s="705"/>
      <c r="J84" s="705"/>
    </row>
    <row r="85" spans="1:12" x14ac:dyDescent="0.2">
      <c r="A85" s="388" t="s">
        <v>1129</v>
      </c>
      <c r="B85" s="388" t="s">
        <v>1130</v>
      </c>
      <c r="C85" s="388" t="s">
        <v>1241</v>
      </c>
      <c r="F85" s="389">
        <v>12564.3</v>
      </c>
      <c r="G85" s="389" t="s">
        <v>4756</v>
      </c>
      <c r="H85" s="390" t="s">
        <v>4779</v>
      </c>
      <c r="I85" s="681" t="s">
        <v>1455</v>
      </c>
      <c r="J85" s="610">
        <f>F85+F86</f>
        <v>0</v>
      </c>
    </row>
    <row r="86" spans="1:12" x14ac:dyDescent="0.2">
      <c r="A86" s="388" t="s">
        <v>1129</v>
      </c>
      <c r="B86" s="388" t="s">
        <v>1130</v>
      </c>
      <c r="C86" s="388" t="s">
        <v>1330</v>
      </c>
      <c r="F86" s="389">
        <v>-12564.3</v>
      </c>
      <c r="G86" s="389" t="s">
        <v>4766</v>
      </c>
      <c r="H86" s="390" t="s">
        <v>4780</v>
      </c>
      <c r="I86" s="681" t="s">
        <v>1454</v>
      </c>
      <c r="J86" s="610">
        <v>0</v>
      </c>
    </row>
    <row r="87" spans="1:12" x14ac:dyDescent="0.2">
      <c r="A87" s="388" t="s">
        <v>1129</v>
      </c>
      <c r="B87" s="388" t="s">
        <v>1130</v>
      </c>
      <c r="C87" s="388" t="s">
        <v>1317</v>
      </c>
      <c r="F87" s="389">
        <v>4800000</v>
      </c>
      <c r="G87" s="389" t="s">
        <v>4766</v>
      </c>
      <c r="H87" s="390" t="s">
        <v>4781</v>
      </c>
      <c r="I87" s="527" t="s">
        <v>410</v>
      </c>
      <c r="J87" s="528">
        <f>F87</f>
        <v>4800000</v>
      </c>
    </row>
    <row r="88" spans="1:12" x14ac:dyDescent="0.2">
      <c r="A88" s="88" t="s">
        <v>306</v>
      </c>
      <c r="B88" s="88" t="s">
        <v>994</v>
      </c>
      <c r="C88" s="88" t="s">
        <v>308</v>
      </c>
      <c r="D88" s="89">
        <v>4800000</v>
      </c>
      <c r="E88" s="89"/>
      <c r="F88" s="89">
        <v>4800000</v>
      </c>
      <c r="G88" s="89"/>
      <c r="H88" s="90" t="s">
        <v>1266</v>
      </c>
      <c r="I88" s="91"/>
      <c r="J88" s="91"/>
      <c r="K88" s="91"/>
      <c r="L88" s="91"/>
    </row>
    <row r="90" spans="1:12" x14ac:dyDescent="0.2">
      <c r="A90" s="88" t="s">
        <v>306</v>
      </c>
      <c r="B90" s="88" t="s">
        <v>996</v>
      </c>
      <c r="C90" s="88" t="s">
        <v>308</v>
      </c>
      <c r="D90" s="89">
        <v>4100000</v>
      </c>
      <c r="E90" s="89"/>
      <c r="F90" s="89"/>
      <c r="G90" s="89">
        <v>4100000</v>
      </c>
      <c r="H90" s="90" t="s">
        <v>1267</v>
      </c>
      <c r="I90" s="91"/>
      <c r="J90" s="91"/>
      <c r="K90" s="91"/>
      <c r="L90" s="91"/>
    </row>
    <row r="92" spans="1:12" ht="13.5" thickBot="1" x14ac:dyDescent="0.25">
      <c r="A92" s="388" t="s">
        <v>1129</v>
      </c>
      <c r="B92" s="388" t="s">
        <v>1130</v>
      </c>
      <c r="C92" s="388" t="s">
        <v>1442</v>
      </c>
      <c r="E92" s="389">
        <v>10000000</v>
      </c>
      <c r="G92" s="389" t="s">
        <v>4766</v>
      </c>
      <c r="H92" s="390" t="s">
        <v>4782</v>
      </c>
      <c r="I92" s="694" t="s">
        <v>1458</v>
      </c>
      <c r="J92" s="693">
        <f>E92</f>
        <v>10000000</v>
      </c>
    </row>
    <row r="93" spans="1:12" x14ac:dyDescent="0.2">
      <c r="A93" s="88" t="s">
        <v>306</v>
      </c>
      <c r="B93" s="88" t="s">
        <v>1268</v>
      </c>
      <c r="C93" s="88" t="s">
        <v>308</v>
      </c>
      <c r="D93" s="89">
        <v>14000000</v>
      </c>
      <c r="E93" s="89">
        <v>10000000</v>
      </c>
      <c r="F93" s="89"/>
      <c r="G93" s="89">
        <v>24000000</v>
      </c>
      <c r="H93" s="90" t="s">
        <v>1269</v>
      </c>
      <c r="I93" s="91"/>
      <c r="J93" s="91"/>
      <c r="K93" s="91"/>
      <c r="L93" s="91"/>
    </row>
    <row r="95" spans="1:12" x14ac:dyDescent="0.2">
      <c r="A95" s="388" t="s">
        <v>1129</v>
      </c>
      <c r="B95" s="388" t="s">
        <v>1130</v>
      </c>
      <c r="C95" s="388" t="s">
        <v>1151</v>
      </c>
      <c r="F95" s="389">
        <v>12983.11</v>
      </c>
      <c r="G95" s="389" t="s">
        <v>4750</v>
      </c>
      <c r="H95" s="390" t="s">
        <v>4783</v>
      </c>
      <c r="I95" s="681" t="s">
        <v>1455</v>
      </c>
      <c r="J95" s="610">
        <v>0</v>
      </c>
    </row>
    <row r="96" spans="1:12" x14ac:dyDescent="0.2">
      <c r="A96" s="388" t="s">
        <v>1129</v>
      </c>
      <c r="B96" s="388" t="s">
        <v>1130</v>
      </c>
      <c r="C96" s="388" t="s">
        <v>1131</v>
      </c>
      <c r="F96" s="389">
        <v>11726.68</v>
      </c>
      <c r="G96" s="389" t="s">
        <v>4752</v>
      </c>
      <c r="H96" s="390" t="s">
        <v>4784</v>
      </c>
      <c r="I96" s="681" t="s">
        <v>1454</v>
      </c>
      <c r="J96" s="610">
        <f>F105</f>
        <v>116429.21</v>
      </c>
    </row>
    <row r="97" spans="1:12" x14ac:dyDescent="0.2">
      <c r="A97" s="388" t="s">
        <v>1129</v>
      </c>
      <c r="B97" s="388" t="s">
        <v>1130</v>
      </c>
      <c r="C97" s="388" t="s">
        <v>1209</v>
      </c>
      <c r="F97" s="389">
        <v>12983.11</v>
      </c>
      <c r="G97" s="389" t="s">
        <v>4735</v>
      </c>
      <c r="H97" s="390" t="s">
        <v>4785</v>
      </c>
      <c r="I97" s="527" t="s">
        <v>410</v>
      </c>
      <c r="J97" s="528">
        <v>0</v>
      </c>
    </row>
    <row r="98" spans="1:12" x14ac:dyDescent="0.2">
      <c r="A98" s="388" t="s">
        <v>1129</v>
      </c>
      <c r="B98" s="388" t="s">
        <v>1130</v>
      </c>
      <c r="C98" s="388" t="s">
        <v>1171</v>
      </c>
      <c r="F98" s="389">
        <v>12983.11</v>
      </c>
      <c r="G98" s="389" t="s">
        <v>4747</v>
      </c>
      <c r="H98" s="390" t="s">
        <v>4786</v>
      </c>
      <c r="I98" t="s">
        <v>1134</v>
      </c>
      <c r="J98" t="s">
        <v>1135</v>
      </c>
    </row>
    <row r="99" spans="1:12" x14ac:dyDescent="0.2">
      <c r="A99" s="388" t="s">
        <v>1129</v>
      </c>
      <c r="B99" s="388" t="s">
        <v>1130</v>
      </c>
      <c r="C99" s="388" t="s">
        <v>1174</v>
      </c>
      <c r="F99" s="389">
        <v>12564.3</v>
      </c>
      <c r="G99" s="389" t="s">
        <v>4737</v>
      </c>
      <c r="H99" s="390" t="s">
        <v>4787</v>
      </c>
      <c r="I99" t="s">
        <v>1134</v>
      </c>
      <c r="J99" t="s">
        <v>1135</v>
      </c>
    </row>
    <row r="100" spans="1:12" x14ac:dyDescent="0.2">
      <c r="A100" s="388" t="s">
        <v>1129</v>
      </c>
      <c r="B100" s="388" t="s">
        <v>1130</v>
      </c>
      <c r="C100" s="388" t="s">
        <v>1247</v>
      </c>
      <c r="F100" s="389">
        <v>12983.11</v>
      </c>
      <c r="G100" s="389" t="s">
        <v>4761</v>
      </c>
      <c r="H100" s="390" t="s">
        <v>4788</v>
      </c>
      <c r="I100" t="s">
        <v>1134</v>
      </c>
      <c r="J100" t="s">
        <v>1135</v>
      </c>
    </row>
    <row r="101" spans="1:12" x14ac:dyDescent="0.2">
      <c r="A101" s="388" t="s">
        <v>1129</v>
      </c>
      <c r="B101" s="388" t="s">
        <v>1130</v>
      </c>
      <c r="C101" s="388" t="s">
        <v>1206</v>
      </c>
      <c r="F101" s="389">
        <v>12983.11</v>
      </c>
      <c r="G101" s="389" t="s">
        <v>4763</v>
      </c>
      <c r="H101" s="390" t="s">
        <v>4789</v>
      </c>
      <c r="I101" t="s">
        <v>1134</v>
      </c>
      <c r="J101" t="s">
        <v>1135</v>
      </c>
    </row>
    <row r="102" spans="1:12" x14ac:dyDescent="0.2">
      <c r="A102" s="388" t="s">
        <v>1129</v>
      </c>
      <c r="B102" s="388" t="s">
        <v>1130</v>
      </c>
      <c r="C102" s="388" t="s">
        <v>1184</v>
      </c>
      <c r="F102" s="389">
        <v>12564.3</v>
      </c>
      <c r="G102" s="389" t="s">
        <v>4739</v>
      </c>
      <c r="H102" s="390" t="s">
        <v>4790</v>
      </c>
      <c r="I102" t="s">
        <v>1134</v>
      </c>
      <c r="J102" t="s">
        <v>1135</v>
      </c>
    </row>
    <row r="103" spans="1:12" x14ac:dyDescent="0.2">
      <c r="A103" s="388" t="s">
        <v>1129</v>
      </c>
      <c r="B103" s="388" t="s">
        <v>1130</v>
      </c>
      <c r="C103" s="388" t="s">
        <v>1330</v>
      </c>
      <c r="F103" s="389">
        <v>12564.3</v>
      </c>
      <c r="G103" s="389" t="s">
        <v>4766</v>
      </c>
      <c r="H103" s="390" t="s">
        <v>4780</v>
      </c>
      <c r="I103" t="s">
        <v>1134</v>
      </c>
      <c r="J103" t="s">
        <v>1135</v>
      </c>
    </row>
    <row r="104" spans="1:12" x14ac:dyDescent="0.2">
      <c r="A104" s="388" t="s">
        <v>1129</v>
      </c>
      <c r="B104" s="388" t="s">
        <v>1130</v>
      </c>
      <c r="C104" s="388" t="s">
        <v>1317</v>
      </c>
      <c r="F104" s="389">
        <v>2094.08</v>
      </c>
      <c r="G104" s="389" t="s">
        <v>4766</v>
      </c>
      <c r="H104" s="390" t="s">
        <v>4791</v>
      </c>
      <c r="I104" t="s">
        <v>1134</v>
      </c>
      <c r="J104" t="s">
        <v>1135</v>
      </c>
    </row>
    <row r="105" spans="1:12" x14ac:dyDescent="0.2">
      <c r="A105" s="88" t="s">
        <v>306</v>
      </c>
      <c r="B105" s="88" t="s">
        <v>1270</v>
      </c>
      <c r="C105" s="88" t="s">
        <v>308</v>
      </c>
      <c r="D105" s="89">
        <v>116429.21</v>
      </c>
      <c r="E105" s="89"/>
      <c r="F105" s="89">
        <v>116429.21</v>
      </c>
      <c r="G105" s="89"/>
      <c r="H105" s="90" t="s">
        <v>1271</v>
      </c>
      <c r="I105" s="91"/>
      <c r="J105" s="91"/>
      <c r="K105" s="91"/>
      <c r="L105" s="91"/>
    </row>
    <row r="107" spans="1:12" x14ac:dyDescent="0.2">
      <c r="A107" s="388" t="s">
        <v>1129</v>
      </c>
      <c r="B107" s="388" t="s">
        <v>1130</v>
      </c>
      <c r="C107" s="388" t="s">
        <v>1151</v>
      </c>
      <c r="F107" s="389">
        <v>4014.62</v>
      </c>
      <c r="G107" s="389" t="s">
        <v>4750</v>
      </c>
      <c r="H107" s="390" t="s">
        <v>4792</v>
      </c>
      <c r="I107" t="s">
        <v>1134</v>
      </c>
      <c r="J107" t="s">
        <v>1135</v>
      </c>
    </row>
    <row r="108" spans="1:12" x14ac:dyDescent="0.2">
      <c r="A108" s="388" t="s">
        <v>1129</v>
      </c>
      <c r="B108" s="388" t="s">
        <v>1130</v>
      </c>
      <c r="C108" s="388" t="s">
        <v>1131</v>
      </c>
      <c r="F108" s="389">
        <v>3626.11</v>
      </c>
      <c r="G108" s="389" t="s">
        <v>4752</v>
      </c>
      <c r="H108" s="390" t="s">
        <v>4793</v>
      </c>
      <c r="I108" s="681" t="s">
        <v>1455</v>
      </c>
      <c r="J108" s="610">
        <v>0</v>
      </c>
    </row>
    <row r="109" spans="1:12" x14ac:dyDescent="0.2">
      <c r="A109" s="388" t="s">
        <v>1129</v>
      </c>
      <c r="B109" s="388" t="s">
        <v>1130</v>
      </c>
      <c r="C109" s="388" t="s">
        <v>1209</v>
      </c>
      <c r="F109" s="389">
        <v>4014.62</v>
      </c>
      <c r="G109" s="389" t="s">
        <v>4735</v>
      </c>
      <c r="H109" s="390" t="s">
        <v>4794</v>
      </c>
      <c r="I109" s="681" t="s">
        <v>1454</v>
      </c>
      <c r="J109" s="610">
        <f>F119</f>
        <v>47268.89</v>
      </c>
    </row>
    <row r="110" spans="1:12" x14ac:dyDescent="0.2">
      <c r="A110" s="388" t="s">
        <v>1129</v>
      </c>
      <c r="B110" s="388" t="s">
        <v>1130</v>
      </c>
      <c r="C110" s="388" t="s">
        <v>1241</v>
      </c>
      <c r="F110" s="389">
        <v>3885.11</v>
      </c>
      <c r="G110" s="389" t="s">
        <v>4756</v>
      </c>
      <c r="H110" s="390" t="s">
        <v>4795</v>
      </c>
      <c r="I110" t="s">
        <v>1134</v>
      </c>
      <c r="J110" t="s">
        <v>1135</v>
      </c>
    </row>
    <row r="111" spans="1:12" x14ac:dyDescent="0.2">
      <c r="A111" s="388" t="s">
        <v>1129</v>
      </c>
      <c r="B111" s="388" t="s">
        <v>1130</v>
      </c>
      <c r="C111" s="388" t="s">
        <v>1171</v>
      </c>
      <c r="F111" s="389">
        <v>4014.62</v>
      </c>
      <c r="G111" s="389" t="s">
        <v>4747</v>
      </c>
      <c r="H111" s="390" t="s">
        <v>4796</v>
      </c>
      <c r="I111" t="s">
        <v>1134</v>
      </c>
      <c r="J111" t="s">
        <v>1135</v>
      </c>
    </row>
    <row r="112" spans="1:12" x14ac:dyDescent="0.2">
      <c r="A112" s="388" t="s">
        <v>1129</v>
      </c>
      <c r="B112" s="388" t="s">
        <v>1130</v>
      </c>
      <c r="C112" s="388" t="s">
        <v>1174</v>
      </c>
      <c r="F112" s="389">
        <v>3885.11</v>
      </c>
      <c r="G112" s="389" t="s">
        <v>4737</v>
      </c>
      <c r="H112" s="390" t="s">
        <v>4797</v>
      </c>
      <c r="I112" t="s">
        <v>1134</v>
      </c>
      <c r="J112" t="s">
        <v>1135</v>
      </c>
    </row>
    <row r="113" spans="1:12" x14ac:dyDescent="0.2">
      <c r="A113" s="388" t="s">
        <v>1129</v>
      </c>
      <c r="B113" s="388" t="s">
        <v>1130</v>
      </c>
      <c r="C113" s="388" t="s">
        <v>1247</v>
      </c>
      <c r="F113" s="389">
        <v>4014.62</v>
      </c>
      <c r="G113" s="389" t="s">
        <v>4761</v>
      </c>
      <c r="H113" s="390" t="s">
        <v>4798</v>
      </c>
      <c r="I113" t="s">
        <v>1134</v>
      </c>
      <c r="J113" t="s">
        <v>1135</v>
      </c>
    </row>
    <row r="114" spans="1:12" x14ac:dyDescent="0.2">
      <c r="A114" s="388" t="s">
        <v>1129</v>
      </c>
      <c r="B114" s="388" t="s">
        <v>1130</v>
      </c>
      <c r="C114" s="388" t="s">
        <v>1206</v>
      </c>
      <c r="F114" s="389">
        <v>4014.62</v>
      </c>
      <c r="G114" s="389" t="s">
        <v>4763</v>
      </c>
      <c r="H114" s="390" t="s">
        <v>4799</v>
      </c>
      <c r="I114" t="s">
        <v>1134</v>
      </c>
      <c r="J114" t="s">
        <v>1135</v>
      </c>
    </row>
    <row r="115" spans="1:12" x14ac:dyDescent="0.2">
      <c r="A115" s="388" t="s">
        <v>1129</v>
      </c>
      <c r="B115" s="388" t="s">
        <v>1130</v>
      </c>
      <c r="C115" s="388" t="s">
        <v>1184</v>
      </c>
      <c r="F115" s="389">
        <v>3885.11</v>
      </c>
      <c r="G115" s="389" t="s">
        <v>4739</v>
      </c>
      <c r="H115" s="390" t="s">
        <v>4800</v>
      </c>
      <c r="I115" t="s">
        <v>1134</v>
      </c>
      <c r="J115" t="s">
        <v>1135</v>
      </c>
    </row>
    <row r="116" spans="1:12" x14ac:dyDescent="0.2">
      <c r="A116" s="388" t="s">
        <v>1129</v>
      </c>
      <c r="B116" s="388" t="s">
        <v>1130</v>
      </c>
      <c r="C116" s="388" t="s">
        <v>1433</v>
      </c>
      <c r="F116" s="389">
        <v>4014.62</v>
      </c>
      <c r="G116" s="389" t="s">
        <v>4766</v>
      </c>
      <c r="H116" s="390" t="s">
        <v>4801</v>
      </c>
      <c r="I116" t="s">
        <v>1134</v>
      </c>
      <c r="J116" t="s">
        <v>1135</v>
      </c>
    </row>
    <row r="117" spans="1:12" x14ac:dyDescent="0.2">
      <c r="A117" s="388" t="s">
        <v>1129</v>
      </c>
      <c r="B117" s="388" t="s">
        <v>1130</v>
      </c>
      <c r="C117" s="388" t="s">
        <v>1356</v>
      </c>
      <c r="F117" s="389">
        <v>3885.11</v>
      </c>
      <c r="G117" s="389" t="s">
        <v>4769</v>
      </c>
      <c r="H117" s="390" t="s">
        <v>4802</v>
      </c>
      <c r="I117" t="s">
        <v>1134</v>
      </c>
      <c r="J117" t="s">
        <v>1135</v>
      </c>
    </row>
    <row r="118" spans="1:12" x14ac:dyDescent="0.2">
      <c r="A118" s="388" t="s">
        <v>1129</v>
      </c>
      <c r="B118" s="388" t="s">
        <v>1130</v>
      </c>
      <c r="C118" s="388" t="s">
        <v>1358</v>
      </c>
      <c r="F118" s="389">
        <v>4014.62</v>
      </c>
      <c r="G118" s="389" t="s">
        <v>4741</v>
      </c>
      <c r="H118" s="390" t="s">
        <v>4803</v>
      </c>
      <c r="I118" t="s">
        <v>1134</v>
      </c>
      <c r="J118" t="s">
        <v>1135</v>
      </c>
    </row>
    <row r="119" spans="1:12" x14ac:dyDescent="0.2">
      <c r="A119" s="88" t="s">
        <v>306</v>
      </c>
      <c r="B119" s="88" t="s">
        <v>1272</v>
      </c>
      <c r="C119" s="88" t="s">
        <v>308</v>
      </c>
      <c r="D119" s="89">
        <v>84954.52</v>
      </c>
      <c r="E119" s="89"/>
      <c r="F119" s="89">
        <v>47268.89</v>
      </c>
      <c r="G119" s="89">
        <v>37685.629999999997</v>
      </c>
      <c r="H119" s="90" t="s">
        <v>1273</v>
      </c>
      <c r="I119" s="91"/>
      <c r="J119" s="91"/>
      <c r="K119" s="91"/>
      <c r="L119" s="91"/>
    </row>
    <row r="121" spans="1:12" x14ac:dyDescent="0.2">
      <c r="A121" s="388" t="s">
        <v>1129</v>
      </c>
      <c r="B121" s="388" t="s">
        <v>1130</v>
      </c>
      <c r="C121" s="388" t="s">
        <v>1151</v>
      </c>
      <c r="F121" s="389">
        <v>603.13</v>
      </c>
      <c r="G121" s="389" t="s">
        <v>4750</v>
      </c>
      <c r="H121" s="390" t="s">
        <v>4804</v>
      </c>
      <c r="I121" s="681" t="s">
        <v>1455</v>
      </c>
      <c r="J121" s="610">
        <f>E166</f>
        <v>283420</v>
      </c>
    </row>
    <row r="122" spans="1:12" x14ac:dyDescent="0.2">
      <c r="A122" s="388" t="s">
        <v>1129</v>
      </c>
      <c r="B122" s="388" t="s">
        <v>1130</v>
      </c>
      <c r="C122" s="388" t="s">
        <v>1151</v>
      </c>
      <c r="F122" s="389">
        <v>1215.9100000000001</v>
      </c>
      <c r="G122" s="389" t="s">
        <v>4750</v>
      </c>
      <c r="H122" s="390" t="s">
        <v>4804</v>
      </c>
      <c r="I122" s="681" t="s">
        <v>1454</v>
      </c>
      <c r="J122" s="610">
        <f>F185</f>
        <v>103625.89</v>
      </c>
    </row>
    <row r="123" spans="1:12" x14ac:dyDescent="0.2">
      <c r="A123" s="388" t="s">
        <v>1129</v>
      </c>
      <c r="B123" s="388" t="s">
        <v>1130</v>
      </c>
      <c r="C123" s="388" t="s">
        <v>1151</v>
      </c>
      <c r="F123" s="389">
        <v>1658.64</v>
      </c>
      <c r="G123" s="389" t="s">
        <v>4750</v>
      </c>
      <c r="H123" s="390" t="s">
        <v>4804</v>
      </c>
      <c r="J123" s="94"/>
    </row>
    <row r="124" spans="1:12" x14ac:dyDescent="0.2">
      <c r="A124" s="388" t="s">
        <v>1129</v>
      </c>
      <c r="B124" s="388" t="s">
        <v>1130</v>
      </c>
      <c r="C124" s="388" t="s">
        <v>1151</v>
      </c>
      <c r="F124" s="389">
        <v>1160.54</v>
      </c>
      <c r="G124" s="389" t="s">
        <v>4750</v>
      </c>
      <c r="H124" s="390" t="s">
        <v>4804</v>
      </c>
      <c r="I124" t="s">
        <v>1134</v>
      </c>
      <c r="J124" t="s">
        <v>1135</v>
      </c>
    </row>
    <row r="125" spans="1:12" x14ac:dyDescent="0.2">
      <c r="A125" s="388" t="s">
        <v>1129</v>
      </c>
      <c r="B125" s="388" t="s">
        <v>1130</v>
      </c>
      <c r="C125" s="388" t="s">
        <v>1151</v>
      </c>
      <c r="F125" s="389">
        <v>1571.14</v>
      </c>
      <c r="G125" s="389" t="s">
        <v>4750</v>
      </c>
      <c r="H125" s="390" t="s">
        <v>4804</v>
      </c>
      <c r="I125" t="s">
        <v>1134</v>
      </c>
      <c r="J125" t="s">
        <v>1135</v>
      </c>
    </row>
    <row r="126" spans="1:12" x14ac:dyDescent="0.2">
      <c r="A126" s="388" t="s">
        <v>1129</v>
      </c>
      <c r="B126" s="388" t="s">
        <v>1130</v>
      </c>
      <c r="C126" s="388" t="s">
        <v>1131</v>
      </c>
      <c r="F126" s="389">
        <v>544.76</v>
      </c>
      <c r="G126" s="389" t="s">
        <v>4752</v>
      </c>
      <c r="H126" s="390" t="s">
        <v>4805</v>
      </c>
      <c r="I126" t="s">
        <v>1134</v>
      </c>
      <c r="J126" t="s">
        <v>1135</v>
      </c>
    </row>
    <row r="127" spans="1:12" x14ac:dyDescent="0.2">
      <c r="A127" s="388" t="s">
        <v>1129</v>
      </c>
      <c r="B127" s="388" t="s">
        <v>1130</v>
      </c>
      <c r="C127" s="388" t="s">
        <v>1131</v>
      </c>
      <c r="F127" s="389">
        <v>1098.24</v>
      </c>
      <c r="G127" s="389" t="s">
        <v>4752</v>
      </c>
      <c r="H127" s="390" t="s">
        <v>4805</v>
      </c>
      <c r="I127" t="s">
        <v>1134</v>
      </c>
      <c r="J127" t="s">
        <v>1135</v>
      </c>
    </row>
    <row r="128" spans="1:12" x14ac:dyDescent="0.2">
      <c r="A128" s="388" t="s">
        <v>1129</v>
      </c>
      <c r="B128" s="388" t="s">
        <v>1130</v>
      </c>
      <c r="C128" s="388" t="s">
        <v>1131</v>
      </c>
      <c r="F128" s="389">
        <v>1498.13</v>
      </c>
      <c r="G128" s="389" t="s">
        <v>4752</v>
      </c>
      <c r="H128" s="390" t="s">
        <v>4805</v>
      </c>
      <c r="I128" t="s">
        <v>1134</v>
      </c>
      <c r="J128" t="s">
        <v>1135</v>
      </c>
    </row>
    <row r="129" spans="1:10" x14ac:dyDescent="0.2">
      <c r="A129" s="388" t="s">
        <v>1129</v>
      </c>
      <c r="B129" s="388" t="s">
        <v>1130</v>
      </c>
      <c r="C129" s="388" t="s">
        <v>1131</v>
      </c>
      <c r="F129" s="389">
        <v>1048.23</v>
      </c>
      <c r="G129" s="389" t="s">
        <v>4752</v>
      </c>
      <c r="H129" s="390" t="s">
        <v>4805</v>
      </c>
      <c r="I129" t="s">
        <v>1134</v>
      </c>
      <c r="J129" t="s">
        <v>1135</v>
      </c>
    </row>
    <row r="130" spans="1:10" x14ac:dyDescent="0.2">
      <c r="A130" s="388" t="s">
        <v>1129</v>
      </c>
      <c r="B130" s="388" t="s">
        <v>1130</v>
      </c>
      <c r="C130" s="388" t="s">
        <v>1131</v>
      </c>
      <c r="F130" s="389">
        <v>1419.09</v>
      </c>
      <c r="G130" s="389" t="s">
        <v>4752</v>
      </c>
      <c r="H130" s="390" t="s">
        <v>4805</v>
      </c>
      <c r="I130" t="s">
        <v>1134</v>
      </c>
      <c r="J130" t="s">
        <v>1135</v>
      </c>
    </row>
    <row r="131" spans="1:10" x14ac:dyDescent="0.2">
      <c r="A131" s="388" t="s">
        <v>1129</v>
      </c>
      <c r="B131" s="388" t="s">
        <v>1130</v>
      </c>
      <c r="C131" s="388" t="s">
        <v>1209</v>
      </c>
      <c r="F131" s="389">
        <v>603.13</v>
      </c>
      <c r="G131" s="389" t="s">
        <v>4735</v>
      </c>
      <c r="H131" s="390" t="s">
        <v>4806</v>
      </c>
      <c r="I131" t="s">
        <v>1134</v>
      </c>
      <c r="J131" t="s">
        <v>1135</v>
      </c>
    </row>
    <row r="132" spans="1:10" x14ac:dyDescent="0.2">
      <c r="A132" s="388" t="s">
        <v>1129</v>
      </c>
      <c r="B132" s="388" t="s">
        <v>1130</v>
      </c>
      <c r="C132" s="388" t="s">
        <v>1209</v>
      </c>
      <c r="F132" s="389">
        <v>1215.9100000000001</v>
      </c>
      <c r="G132" s="389" t="s">
        <v>4735</v>
      </c>
      <c r="H132" s="390" t="s">
        <v>4806</v>
      </c>
      <c r="I132" t="s">
        <v>1134</v>
      </c>
      <c r="J132" t="s">
        <v>1135</v>
      </c>
    </row>
    <row r="133" spans="1:10" x14ac:dyDescent="0.2">
      <c r="A133" s="388" t="s">
        <v>1129</v>
      </c>
      <c r="B133" s="388" t="s">
        <v>1130</v>
      </c>
      <c r="C133" s="388" t="s">
        <v>1209</v>
      </c>
      <c r="F133" s="389">
        <v>1658.64</v>
      </c>
      <c r="G133" s="389" t="s">
        <v>4735</v>
      </c>
      <c r="H133" s="390" t="s">
        <v>4806</v>
      </c>
      <c r="I133" t="s">
        <v>1134</v>
      </c>
      <c r="J133" t="s">
        <v>1135</v>
      </c>
    </row>
    <row r="134" spans="1:10" x14ac:dyDescent="0.2">
      <c r="A134" s="388" t="s">
        <v>1129</v>
      </c>
      <c r="B134" s="388" t="s">
        <v>1130</v>
      </c>
      <c r="C134" s="388" t="s">
        <v>1209</v>
      </c>
      <c r="F134" s="389">
        <v>1160.54</v>
      </c>
      <c r="G134" s="389" t="s">
        <v>4735</v>
      </c>
      <c r="H134" s="390" t="s">
        <v>4806</v>
      </c>
      <c r="I134" t="s">
        <v>1134</v>
      </c>
      <c r="J134" t="s">
        <v>1135</v>
      </c>
    </row>
    <row r="135" spans="1:10" x14ac:dyDescent="0.2">
      <c r="A135" s="388" t="s">
        <v>1129</v>
      </c>
      <c r="B135" s="388" t="s">
        <v>1130</v>
      </c>
      <c r="C135" s="388" t="s">
        <v>1209</v>
      </c>
      <c r="F135" s="389">
        <v>1571.14</v>
      </c>
      <c r="G135" s="389" t="s">
        <v>4735</v>
      </c>
      <c r="H135" s="390" t="s">
        <v>4806</v>
      </c>
      <c r="I135" t="s">
        <v>1134</v>
      </c>
      <c r="J135" t="s">
        <v>1135</v>
      </c>
    </row>
    <row r="136" spans="1:10" x14ac:dyDescent="0.2">
      <c r="A136" s="388" t="s">
        <v>1129</v>
      </c>
      <c r="B136" s="388" t="s">
        <v>1130</v>
      </c>
      <c r="C136" s="388" t="s">
        <v>1241</v>
      </c>
      <c r="F136" s="389">
        <v>583.66999999999996</v>
      </c>
      <c r="G136" s="389" t="s">
        <v>4756</v>
      </c>
      <c r="H136" s="390" t="s">
        <v>4807</v>
      </c>
      <c r="I136" t="s">
        <v>1134</v>
      </c>
      <c r="J136" t="s">
        <v>1135</v>
      </c>
    </row>
    <row r="137" spans="1:10" x14ac:dyDescent="0.2">
      <c r="A137" s="388" t="s">
        <v>1129</v>
      </c>
      <c r="B137" s="388" t="s">
        <v>1130</v>
      </c>
      <c r="C137" s="388" t="s">
        <v>1241</v>
      </c>
      <c r="F137" s="389">
        <v>1176.68</v>
      </c>
      <c r="G137" s="389" t="s">
        <v>4756</v>
      </c>
      <c r="H137" s="390" t="s">
        <v>4807</v>
      </c>
      <c r="I137" t="s">
        <v>1134</v>
      </c>
      <c r="J137" t="s">
        <v>1135</v>
      </c>
    </row>
    <row r="138" spans="1:10" x14ac:dyDescent="0.2">
      <c r="A138" s="388" t="s">
        <v>1129</v>
      </c>
      <c r="B138" s="388" t="s">
        <v>1130</v>
      </c>
      <c r="C138" s="388" t="s">
        <v>1241</v>
      </c>
      <c r="F138" s="389">
        <v>1605.14</v>
      </c>
      <c r="G138" s="389" t="s">
        <v>4756</v>
      </c>
      <c r="H138" s="390" t="s">
        <v>4807</v>
      </c>
      <c r="I138" t="s">
        <v>1134</v>
      </c>
      <c r="J138" t="s">
        <v>1135</v>
      </c>
    </row>
    <row r="139" spans="1:10" x14ac:dyDescent="0.2">
      <c r="A139" s="388" t="s">
        <v>1129</v>
      </c>
      <c r="B139" s="388" t="s">
        <v>1130</v>
      </c>
      <c r="C139" s="388" t="s">
        <v>1241</v>
      </c>
      <c r="F139" s="389">
        <v>1123.1099999999999</v>
      </c>
      <c r="G139" s="389" t="s">
        <v>4756</v>
      </c>
      <c r="H139" s="390" t="s">
        <v>4807</v>
      </c>
      <c r="I139" t="s">
        <v>1134</v>
      </c>
      <c r="J139" t="s">
        <v>1135</v>
      </c>
    </row>
    <row r="140" spans="1:10" x14ac:dyDescent="0.2">
      <c r="A140" s="388" t="s">
        <v>1129</v>
      </c>
      <c r="B140" s="388" t="s">
        <v>1130</v>
      </c>
      <c r="C140" s="388" t="s">
        <v>1241</v>
      </c>
      <c r="F140" s="389">
        <v>1520.45</v>
      </c>
      <c r="G140" s="389" t="s">
        <v>4756</v>
      </c>
      <c r="H140" s="390" t="s">
        <v>4807</v>
      </c>
      <c r="I140" t="s">
        <v>1134</v>
      </c>
      <c r="J140" t="s">
        <v>1135</v>
      </c>
    </row>
    <row r="141" spans="1:10" x14ac:dyDescent="0.2">
      <c r="A141" s="388" t="s">
        <v>1129</v>
      </c>
      <c r="B141" s="388" t="s">
        <v>1130</v>
      </c>
      <c r="C141" s="388" t="s">
        <v>1171</v>
      </c>
      <c r="F141" s="389">
        <v>603.13</v>
      </c>
      <c r="G141" s="389" t="s">
        <v>4747</v>
      </c>
      <c r="H141" s="390" t="s">
        <v>4808</v>
      </c>
      <c r="I141" t="s">
        <v>1134</v>
      </c>
      <c r="J141" t="s">
        <v>1135</v>
      </c>
    </row>
    <row r="142" spans="1:10" x14ac:dyDescent="0.2">
      <c r="A142" s="388" t="s">
        <v>1129</v>
      </c>
      <c r="B142" s="388" t="s">
        <v>1130</v>
      </c>
      <c r="C142" s="388" t="s">
        <v>1171</v>
      </c>
      <c r="F142" s="389">
        <v>1215.9100000000001</v>
      </c>
      <c r="G142" s="389" t="s">
        <v>4747</v>
      </c>
      <c r="H142" s="390" t="s">
        <v>4808</v>
      </c>
      <c r="I142" t="s">
        <v>1134</v>
      </c>
      <c r="J142" t="s">
        <v>1135</v>
      </c>
    </row>
    <row r="143" spans="1:10" x14ac:dyDescent="0.2">
      <c r="A143" s="388" t="s">
        <v>1129</v>
      </c>
      <c r="B143" s="388" t="s">
        <v>1130</v>
      </c>
      <c r="C143" s="388" t="s">
        <v>1171</v>
      </c>
      <c r="F143" s="389">
        <v>1658.64</v>
      </c>
      <c r="G143" s="389" t="s">
        <v>4747</v>
      </c>
      <c r="H143" s="390" t="s">
        <v>4808</v>
      </c>
      <c r="I143" t="s">
        <v>1134</v>
      </c>
      <c r="J143" t="s">
        <v>1135</v>
      </c>
    </row>
    <row r="144" spans="1:10" x14ac:dyDescent="0.2">
      <c r="A144" s="388" t="s">
        <v>1129</v>
      </c>
      <c r="B144" s="388" t="s">
        <v>1130</v>
      </c>
      <c r="C144" s="388" t="s">
        <v>1171</v>
      </c>
      <c r="F144" s="389">
        <v>1160.54</v>
      </c>
      <c r="G144" s="389" t="s">
        <v>4747</v>
      </c>
      <c r="H144" s="390" t="s">
        <v>4808</v>
      </c>
      <c r="I144" t="s">
        <v>1134</v>
      </c>
      <c r="J144" t="s">
        <v>1135</v>
      </c>
    </row>
    <row r="145" spans="1:10" x14ac:dyDescent="0.2">
      <c r="A145" s="388" t="s">
        <v>1129</v>
      </c>
      <c r="B145" s="388" t="s">
        <v>1130</v>
      </c>
      <c r="C145" s="388" t="s">
        <v>1171</v>
      </c>
      <c r="F145" s="389">
        <v>1571.14</v>
      </c>
      <c r="G145" s="389" t="s">
        <v>4747</v>
      </c>
      <c r="H145" s="390" t="s">
        <v>4808</v>
      </c>
      <c r="I145" t="s">
        <v>1134</v>
      </c>
      <c r="J145" t="s">
        <v>1135</v>
      </c>
    </row>
    <row r="146" spans="1:10" x14ac:dyDescent="0.2">
      <c r="A146" s="388" t="s">
        <v>1129</v>
      </c>
      <c r="B146" s="388" t="s">
        <v>1130</v>
      </c>
      <c r="C146" s="388" t="s">
        <v>1174</v>
      </c>
      <c r="F146" s="389">
        <v>583.66999999999996</v>
      </c>
      <c r="G146" s="389" t="s">
        <v>4737</v>
      </c>
      <c r="H146" s="390" t="s">
        <v>4809</v>
      </c>
      <c r="I146" t="s">
        <v>1134</v>
      </c>
      <c r="J146" t="s">
        <v>1135</v>
      </c>
    </row>
    <row r="147" spans="1:10" x14ac:dyDescent="0.2">
      <c r="A147" s="388" t="s">
        <v>1129</v>
      </c>
      <c r="B147" s="388" t="s">
        <v>1130</v>
      </c>
      <c r="C147" s="388" t="s">
        <v>1174</v>
      </c>
      <c r="F147" s="389">
        <v>1176.68</v>
      </c>
      <c r="G147" s="389" t="s">
        <v>4737</v>
      </c>
      <c r="H147" s="390" t="s">
        <v>4809</v>
      </c>
      <c r="I147" t="s">
        <v>1134</v>
      </c>
      <c r="J147" t="s">
        <v>1135</v>
      </c>
    </row>
    <row r="148" spans="1:10" x14ac:dyDescent="0.2">
      <c r="A148" s="388" t="s">
        <v>1129</v>
      </c>
      <c r="B148" s="388" t="s">
        <v>1130</v>
      </c>
      <c r="C148" s="388" t="s">
        <v>1174</v>
      </c>
      <c r="F148" s="389">
        <v>1605.14</v>
      </c>
      <c r="G148" s="389" t="s">
        <v>4737</v>
      </c>
      <c r="H148" s="390" t="s">
        <v>4809</v>
      </c>
      <c r="I148" t="s">
        <v>1134</v>
      </c>
      <c r="J148" t="s">
        <v>1135</v>
      </c>
    </row>
    <row r="149" spans="1:10" x14ac:dyDescent="0.2">
      <c r="A149" s="388" t="s">
        <v>1129</v>
      </c>
      <c r="B149" s="388" t="s">
        <v>1130</v>
      </c>
      <c r="C149" s="388" t="s">
        <v>1174</v>
      </c>
      <c r="F149" s="389">
        <v>1123.1099999999999</v>
      </c>
      <c r="G149" s="389" t="s">
        <v>4737</v>
      </c>
      <c r="H149" s="390" t="s">
        <v>4809</v>
      </c>
      <c r="I149" t="s">
        <v>1134</v>
      </c>
      <c r="J149" t="s">
        <v>1135</v>
      </c>
    </row>
    <row r="150" spans="1:10" x14ac:dyDescent="0.2">
      <c r="A150" s="388" t="s">
        <v>1129</v>
      </c>
      <c r="B150" s="388" t="s">
        <v>1130</v>
      </c>
      <c r="C150" s="388" t="s">
        <v>1174</v>
      </c>
      <c r="F150" s="389">
        <v>1520.45</v>
      </c>
      <c r="G150" s="389" t="s">
        <v>4737</v>
      </c>
      <c r="H150" s="390" t="s">
        <v>4809</v>
      </c>
      <c r="I150" t="s">
        <v>1134</v>
      </c>
      <c r="J150" t="s">
        <v>1135</v>
      </c>
    </row>
    <row r="151" spans="1:10" x14ac:dyDescent="0.2">
      <c r="A151" s="388" t="s">
        <v>1129</v>
      </c>
      <c r="B151" s="388" t="s">
        <v>1130</v>
      </c>
      <c r="C151" s="388" t="s">
        <v>1247</v>
      </c>
      <c r="F151" s="389">
        <v>603.13</v>
      </c>
      <c r="G151" s="389" t="s">
        <v>4761</v>
      </c>
      <c r="H151" s="390" t="s">
        <v>4810</v>
      </c>
      <c r="I151" t="s">
        <v>1134</v>
      </c>
      <c r="J151" t="s">
        <v>1135</v>
      </c>
    </row>
    <row r="152" spans="1:10" x14ac:dyDescent="0.2">
      <c r="A152" s="388" t="s">
        <v>1129</v>
      </c>
      <c r="B152" s="388" t="s">
        <v>1130</v>
      </c>
      <c r="C152" s="388" t="s">
        <v>1247</v>
      </c>
      <c r="F152" s="389">
        <v>1215.9100000000001</v>
      </c>
      <c r="G152" s="389" t="s">
        <v>4761</v>
      </c>
      <c r="H152" s="390" t="s">
        <v>4810</v>
      </c>
      <c r="I152" t="s">
        <v>1134</v>
      </c>
      <c r="J152" t="s">
        <v>1135</v>
      </c>
    </row>
    <row r="153" spans="1:10" x14ac:dyDescent="0.2">
      <c r="A153" s="388" t="s">
        <v>1129</v>
      </c>
      <c r="B153" s="388" t="s">
        <v>1130</v>
      </c>
      <c r="C153" s="388" t="s">
        <v>1247</v>
      </c>
      <c r="F153" s="389">
        <v>1658.64</v>
      </c>
      <c r="G153" s="389" t="s">
        <v>4761</v>
      </c>
      <c r="H153" s="390" t="s">
        <v>4810</v>
      </c>
      <c r="I153" t="s">
        <v>1134</v>
      </c>
      <c r="J153" t="s">
        <v>1135</v>
      </c>
    </row>
    <row r="154" spans="1:10" x14ac:dyDescent="0.2">
      <c r="A154" s="388" t="s">
        <v>1129</v>
      </c>
      <c r="B154" s="388" t="s">
        <v>1130</v>
      </c>
      <c r="C154" s="388" t="s">
        <v>1247</v>
      </c>
      <c r="F154" s="389">
        <v>1160.54</v>
      </c>
      <c r="G154" s="389" t="s">
        <v>4761</v>
      </c>
      <c r="H154" s="390" t="s">
        <v>4810</v>
      </c>
      <c r="I154" t="s">
        <v>1134</v>
      </c>
      <c r="J154" t="s">
        <v>1135</v>
      </c>
    </row>
    <row r="155" spans="1:10" x14ac:dyDescent="0.2">
      <c r="A155" s="388" t="s">
        <v>1129</v>
      </c>
      <c r="B155" s="388" t="s">
        <v>1130</v>
      </c>
      <c r="C155" s="388" t="s">
        <v>1247</v>
      </c>
      <c r="F155" s="389">
        <v>1571.14</v>
      </c>
      <c r="G155" s="389" t="s">
        <v>4761</v>
      </c>
      <c r="H155" s="390" t="s">
        <v>4810</v>
      </c>
      <c r="I155" t="s">
        <v>1134</v>
      </c>
      <c r="J155" t="s">
        <v>1135</v>
      </c>
    </row>
    <row r="156" spans="1:10" x14ac:dyDescent="0.2">
      <c r="A156" s="388" t="s">
        <v>1129</v>
      </c>
      <c r="B156" s="388" t="s">
        <v>1130</v>
      </c>
      <c r="C156" s="388" t="s">
        <v>1206</v>
      </c>
      <c r="F156" s="389">
        <v>603.13</v>
      </c>
      <c r="G156" s="389" t="s">
        <v>4763</v>
      </c>
      <c r="H156" s="390" t="s">
        <v>4811</v>
      </c>
      <c r="I156" t="s">
        <v>1134</v>
      </c>
      <c r="J156" t="s">
        <v>1135</v>
      </c>
    </row>
    <row r="157" spans="1:10" x14ac:dyDescent="0.2">
      <c r="A157" s="388" t="s">
        <v>1129</v>
      </c>
      <c r="B157" s="388" t="s">
        <v>1130</v>
      </c>
      <c r="C157" s="388" t="s">
        <v>1206</v>
      </c>
      <c r="F157" s="389">
        <v>1215.9100000000001</v>
      </c>
      <c r="G157" s="389" t="s">
        <v>4763</v>
      </c>
      <c r="H157" s="390" t="s">
        <v>4811</v>
      </c>
      <c r="I157" t="s">
        <v>1134</v>
      </c>
      <c r="J157" t="s">
        <v>1135</v>
      </c>
    </row>
    <row r="158" spans="1:10" x14ac:dyDescent="0.2">
      <c r="A158" s="388" t="s">
        <v>1129</v>
      </c>
      <c r="B158" s="388" t="s">
        <v>1130</v>
      </c>
      <c r="C158" s="388" t="s">
        <v>1206</v>
      </c>
      <c r="F158" s="389">
        <v>1658.64</v>
      </c>
      <c r="G158" s="389" t="s">
        <v>4763</v>
      </c>
      <c r="H158" s="390" t="s">
        <v>4811</v>
      </c>
      <c r="I158" t="s">
        <v>1134</v>
      </c>
      <c r="J158" t="s">
        <v>1135</v>
      </c>
    </row>
    <row r="159" spans="1:10" x14ac:dyDescent="0.2">
      <c r="A159" s="388" t="s">
        <v>1129</v>
      </c>
      <c r="B159" s="388" t="s">
        <v>1130</v>
      </c>
      <c r="C159" s="388" t="s">
        <v>1206</v>
      </c>
      <c r="F159" s="389">
        <v>1160.54</v>
      </c>
      <c r="G159" s="389" t="s">
        <v>4763</v>
      </c>
      <c r="H159" s="390" t="s">
        <v>4811</v>
      </c>
      <c r="I159" t="s">
        <v>1134</v>
      </c>
      <c r="J159" t="s">
        <v>1135</v>
      </c>
    </row>
    <row r="160" spans="1:10" x14ac:dyDescent="0.2">
      <c r="A160" s="388" t="s">
        <v>1129</v>
      </c>
      <c r="B160" s="388" t="s">
        <v>1130</v>
      </c>
      <c r="C160" s="388" t="s">
        <v>1206</v>
      </c>
      <c r="F160" s="389">
        <v>1571.14</v>
      </c>
      <c r="G160" s="389" t="s">
        <v>4763</v>
      </c>
      <c r="H160" s="390" t="s">
        <v>4811</v>
      </c>
      <c r="I160" t="s">
        <v>1134</v>
      </c>
      <c r="J160" t="s">
        <v>1135</v>
      </c>
    </row>
    <row r="161" spans="1:10" x14ac:dyDescent="0.2">
      <c r="A161" s="388" t="s">
        <v>1129</v>
      </c>
      <c r="B161" s="388" t="s">
        <v>1130</v>
      </c>
      <c r="C161" s="388" t="s">
        <v>1184</v>
      </c>
      <c r="F161" s="389">
        <v>583.66999999999996</v>
      </c>
      <c r="G161" s="389" t="s">
        <v>4739</v>
      </c>
      <c r="H161" s="390" t="s">
        <v>4812</v>
      </c>
      <c r="I161" t="s">
        <v>1134</v>
      </c>
      <c r="J161" t="s">
        <v>1135</v>
      </c>
    </row>
    <row r="162" spans="1:10" x14ac:dyDescent="0.2">
      <c r="A162" s="388" t="s">
        <v>1129</v>
      </c>
      <c r="B162" s="388" t="s">
        <v>1130</v>
      </c>
      <c r="C162" s="388" t="s">
        <v>1184</v>
      </c>
      <c r="F162" s="389">
        <v>1176.68</v>
      </c>
      <c r="G162" s="389" t="s">
        <v>4739</v>
      </c>
      <c r="H162" s="390" t="s">
        <v>4812</v>
      </c>
      <c r="I162" t="s">
        <v>1134</v>
      </c>
      <c r="J162" t="s">
        <v>1135</v>
      </c>
    </row>
    <row r="163" spans="1:10" x14ac:dyDescent="0.2">
      <c r="A163" s="388" t="s">
        <v>1129</v>
      </c>
      <c r="B163" s="388" t="s">
        <v>1130</v>
      </c>
      <c r="C163" s="388" t="s">
        <v>1184</v>
      </c>
      <c r="F163" s="389">
        <v>1605.14</v>
      </c>
      <c r="G163" s="389" t="s">
        <v>4739</v>
      </c>
      <c r="H163" s="390" t="s">
        <v>4812</v>
      </c>
      <c r="I163" t="s">
        <v>1134</v>
      </c>
      <c r="J163" t="s">
        <v>1135</v>
      </c>
    </row>
    <row r="164" spans="1:10" x14ac:dyDescent="0.2">
      <c r="A164" s="388" t="s">
        <v>1129</v>
      </c>
      <c r="B164" s="388" t="s">
        <v>1130</v>
      </c>
      <c r="C164" s="388" t="s">
        <v>1184</v>
      </c>
      <c r="F164" s="389">
        <v>1123.1099999999999</v>
      </c>
      <c r="G164" s="389" t="s">
        <v>4739</v>
      </c>
      <c r="H164" s="390" t="s">
        <v>4812</v>
      </c>
      <c r="I164" t="s">
        <v>1134</v>
      </c>
      <c r="J164" t="s">
        <v>1135</v>
      </c>
    </row>
    <row r="165" spans="1:10" x14ac:dyDescent="0.2">
      <c r="A165" s="388" t="s">
        <v>1129</v>
      </c>
      <c r="B165" s="388" t="s">
        <v>1130</v>
      </c>
      <c r="C165" s="388" t="s">
        <v>1184</v>
      </c>
      <c r="F165" s="389">
        <v>1520.45</v>
      </c>
      <c r="G165" s="389" t="s">
        <v>4739</v>
      </c>
      <c r="H165" s="390" t="s">
        <v>4812</v>
      </c>
      <c r="I165" t="s">
        <v>1134</v>
      </c>
      <c r="J165" t="s">
        <v>1135</v>
      </c>
    </row>
    <row r="166" spans="1:10" x14ac:dyDescent="0.2">
      <c r="A166" s="388" t="s">
        <v>1129</v>
      </c>
      <c r="B166" s="388" t="s">
        <v>1130</v>
      </c>
      <c r="C166" s="388" t="s">
        <v>1442</v>
      </c>
      <c r="E166" s="389">
        <v>283420</v>
      </c>
      <c r="G166" s="389" t="s">
        <v>4766</v>
      </c>
      <c r="H166" s="390" t="s">
        <v>4813</v>
      </c>
      <c r="I166" t="s">
        <v>1134</v>
      </c>
      <c r="J166" t="s">
        <v>1135</v>
      </c>
    </row>
    <row r="167" spans="1:10" x14ac:dyDescent="0.2">
      <c r="A167" s="388" t="s">
        <v>1129</v>
      </c>
      <c r="B167" s="388" t="s">
        <v>1130</v>
      </c>
      <c r="C167" s="388" t="s">
        <v>1433</v>
      </c>
      <c r="F167" s="389">
        <v>603.13</v>
      </c>
      <c r="G167" s="389" t="s">
        <v>4766</v>
      </c>
      <c r="H167" s="390" t="s">
        <v>4814</v>
      </c>
      <c r="I167" t="s">
        <v>1134</v>
      </c>
      <c r="J167" t="s">
        <v>1135</v>
      </c>
    </row>
    <row r="168" spans="1:10" x14ac:dyDescent="0.2">
      <c r="A168" s="388" t="s">
        <v>1129</v>
      </c>
      <c r="B168" s="388" t="s">
        <v>1130</v>
      </c>
      <c r="C168" s="388" t="s">
        <v>1433</v>
      </c>
      <c r="F168" s="389">
        <v>1215.9100000000001</v>
      </c>
      <c r="G168" s="389" t="s">
        <v>4766</v>
      </c>
      <c r="H168" s="390" t="s">
        <v>4814</v>
      </c>
      <c r="I168" t="s">
        <v>1134</v>
      </c>
      <c r="J168" t="s">
        <v>1135</v>
      </c>
    </row>
    <row r="169" spans="1:10" x14ac:dyDescent="0.2">
      <c r="A169" s="388" t="s">
        <v>1129</v>
      </c>
      <c r="B169" s="388" t="s">
        <v>1130</v>
      </c>
      <c r="C169" s="388" t="s">
        <v>1433</v>
      </c>
      <c r="F169" s="389">
        <v>1658.64</v>
      </c>
      <c r="G169" s="389" t="s">
        <v>4766</v>
      </c>
      <c r="H169" s="390" t="s">
        <v>4814</v>
      </c>
      <c r="I169" t="s">
        <v>1134</v>
      </c>
      <c r="J169" t="s">
        <v>1135</v>
      </c>
    </row>
    <row r="170" spans="1:10" x14ac:dyDescent="0.2">
      <c r="A170" s="388" t="s">
        <v>1129</v>
      </c>
      <c r="B170" s="388" t="s">
        <v>1130</v>
      </c>
      <c r="C170" s="388" t="s">
        <v>1433</v>
      </c>
      <c r="F170" s="389">
        <v>1160.54</v>
      </c>
      <c r="G170" s="389" t="s">
        <v>4766</v>
      </c>
      <c r="H170" s="390" t="s">
        <v>4814</v>
      </c>
      <c r="I170" t="s">
        <v>1134</v>
      </c>
      <c r="J170" t="s">
        <v>1135</v>
      </c>
    </row>
    <row r="171" spans="1:10" x14ac:dyDescent="0.2">
      <c r="A171" s="388" t="s">
        <v>1129</v>
      </c>
      <c r="B171" s="388" t="s">
        <v>1130</v>
      </c>
      <c r="C171" s="388" t="s">
        <v>1433</v>
      </c>
      <c r="F171" s="389">
        <v>1571.14</v>
      </c>
      <c r="G171" s="389" t="s">
        <v>4766</v>
      </c>
      <c r="H171" s="390" t="s">
        <v>4814</v>
      </c>
      <c r="I171" t="s">
        <v>1134</v>
      </c>
      <c r="J171" t="s">
        <v>1135</v>
      </c>
    </row>
    <row r="172" spans="1:10" x14ac:dyDescent="0.2">
      <c r="A172" s="388" t="s">
        <v>1129</v>
      </c>
      <c r="B172" s="388" t="s">
        <v>1130</v>
      </c>
      <c r="C172" s="388" t="s">
        <v>1433</v>
      </c>
      <c r="F172" s="389">
        <v>5016.28</v>
      </c>
      <c r="G172" s="389" t="s">
        <v>4766</v>
      </c>
      <c r="H172" s="390" t="s">
        <v>4814</v>
      </c>
      <c r="I172" t="s">
        <v>1134</v>
      </c>
      <c r="J172" t="s">
        <v>1135</v>
      </c>
    </row>
    <row r="173" spans="1:10" x14ac:dyDescent="0.2">
      <c r="A173" s="388" t="s">
        <v>1129</v>
      </c>
      <c r="B173" s="388" t="s">
        <v>1130</v>
      </c>
      <c r="C173" s="388" t="s">
        <v>1356</v>
      </c>
      <c r="F173" s="389">
        <v>583.66999999999996</v>
      </c>
      <c r="G173" s="389" t="s">
        <v>4769</v>
      </c>
      <c r="H173" s="390" t="s">
        <v>4815</v>
      </c>
      <c r="I173" t="s">
        <v>1134</v>
      </c>
      <c r="J173" t="s">
        <v>1135</v>
      </c>
    </row>
    <row r="174" spans="1:10" x14ac:dyDescent="0.2">
      <c r="A174" s="388" t="s">
        <v>1129</v>
      </c>
      <c r="B174" s="388" t="s">
        <v>1130</v>
      </c>
      <c r="C174" s="388" t="s">
        <v>1356</v>
      </c>
      <c r="F174" s="389">
        <v>1176.68</v>
      </c>
      <c r="G174" s="389" t="s">
        <v>4769</v>
      </c>
      <c r="H174" s="390" t="s">
        <v>4815</v>
      </c>
      <c r="I174" t="s">
        <v>1134</v>
      </c>
      <c r="J174" t="s">
        <v>1135</v>
      </c>
    </row>
    <row r="175" spans="1:10" x14ac:dyDescent="0.2">
      <c r="A175" s="388" t="s">
        <v>1129</v>
      </c>
      <c r="B175" s="388" t="s">
        <v>1130</v>
      </c>
      <c r="C175" s="388" t="s">
        <v>1356</v>
      </c>
      <c r="F175" s="389">
        <v>1605.14</v>
      </c>
      <c r="G175" s="389" t="s">
        <v>4769</v>
      </c>
      <c r="H175" s="390" t="s">
        <v>4815</v>
      </c>
      <c r="I175" t="s">
        <v>1134</v>
      </c>
      <c r="J175" t="s">
        <v>1135</v>
      </c>
    </row>
    <row r="176" spans="1:10" x14ac:dyDescent="0.2">
      <c r="A176" s="388" t="s">
        <v>1129</v>
      </c>
      <c r="B176" s="388" t="s">
        <v>1130</v>
      </c>
      <c r="C176" s="388" t="s">
        <v>1356</v>
      </c>
      <c r="F176" s="389">
        <v>1123.1099999999999</v>
      </c>
      <c r="G176" s="389" t="s">
        <v>4769</v>
      </c>
      <c r="H176" s="390" t="s">
        <v>4815</v>
      </c>
      <c r="I176" t="s">
        <v>1134</v>
      </c>
      <c r="J176" t="s">
        <v>1135</v>
      </c>
    </row>
    <row r="177" spans="1:12" x14ac:dyDescent="0.2">
      <c r="A177" s="388" t="s">
        <v>1129</v>
      </c>
      <c r="B177" s="388" t="s">
        <v>1130</v>
      </c>
      <c r="C177" s="388" t="s">
        <v>1356</v>
      </c>
      <c r="F177" s="389">
        <v>1520.45</v>
      </c>
      <c r="G177" s="389" t="s">
        <v>4769</v>
      </c>
      <c r="H177" s="390" t="s">
        <v>4815</v>
      </c>
      <c r="I177" t="s">
        <v>1134</v>
      </c>
      <c r="J177" t="s">
        <v>1135</v>
      </c>
    </row>
    <row r="178" spans="1:12" x14ac:dyDescent="0.2">
      <c r="A178" s="388" t="s">
        <v>1129</v>
      </c>
      <c r="B178" s="388" t="s">
        <v>1130</v>
      </c>
      <c r="C178" s="388" t="s">
        <v>1356</v>
      </c>
      <c r="F178" s="389">
        <v>12540.71</v>
      </c>
      <c r="G178" s="389" t="s">
        <v>4769</v>
      </c>
      <c r="H178" s="390" t="s">
        <v>4815</v>
      </c>
      <c r="I178" t="s">
        <v>1134</v>
      </c>
      <c r="J178" t="s">
        <v>1135</v>
      </c>
    </row>
    <row r="179" spans="1:12" x14ac:dyDescent="0.2">
      <c r="A179" s="388" t="s">
        <v>1129</v>
      </c>
      <c r="B179" s="388" t="s">
        <v>1130</v>
      </c>
      <c r="C179" s="388" t="s">
        <v>1358</v>
      </c>
      <c r="F179" s="389">
        <v>603.13</v>
      </c>
      <c r="G179" s="389" t="s">
        <v>4741</v>
      </c>
      <c r="H179" s="390" t="s">
        <v>4816</v>
      </c>
      <c r="I179" t="s">
        <v>1134</v>
      </c>
      <c r="J179" t="s">
        <v>1135</v>
      </c>
    </row>
    <row r="180" spans="1:12" x14ac:dyDescent="0.2">
      <c r="A180" s="388" t="s">
        <v>1129</v>
      </c>
      <c r="B180" s="388" t="s">
        <v>1130</v>
      </c>
      <c r="C180" s="388" t="s">
        <v>1358</v>
      </c>
      <c r="F180" s="389">
        <v>1215.9100000000001</v>
      </c>
      <c r="G180" s="389" t="s">
        <v>4741</v>
      </c>
      <c r="H180" s="390" t="s">
        <v>4816</v>
      </c>
      <c r="I180" t="s">
        <v>1134</v>
      </c>
      <c r="J180" t="s">
        <v>1135</v>
      </c>
    </row>
    <row r="181" spans="1:12" x14ac:dyDescent="0.2">
      <c r="A181" s="388" t="s">
        <v>1129</v>
      </c>
      <c r="B181" s="388" t="s">
        <v>1130</v>
      </c>
      <c r="C181" s="388" t="s">
        <v>1358</v>
      </c>
      <c r="F181" s="389">
        <v>1658.64</v>
      </c>
      <c r="G181" s="389" t="s">
        <v>4741</v>
      </c>
      <c r="H181" s="390" t="s">
        <v>4816</v>
      </c>
      <c r="I181" t="s">
        <v>1134</v>
      </c>
      <c r="J181" t="s">
        <v>1135</v>
      </c>
    </row>
    <row r="182" spans="1:12" x14ac:dyDescent="0.2">
      <c r="A182" s="388" t="s">
        <v>1129</v>
      </c>
      <c r="B182" s="388" t="s">
        <v>1130</v>
      </c>
      <c r="C182" s="388" t="s">
        <v>1358</v>
      </c>
      <c r="F182" s="389">
        <v>1160.54</v>
      </c>
      <c r="G182" s="389" t="s">
        <v>4741</v>
      </c>
      <c r="H182" s="390" t="s">
        <v>4816</v>
      </c>
      <c r="I182" t="s">
        <v>1134</v>
      </c>
      <c r="J182" t="s">
        <v>1135</v>
      </c>
    </row>
    <row r="183" spans="1:12" x14ac:dyDescent="0.2">
      <c r="A183" s="388" t="s">
        <v>1129</v>
      </c>
      <c r="B183" s="388" t="s">
        <v>1130</v>
      </c>
      <c r="C183" s="388" t="s">
        <v>1358</v>
      </c>
      <c r="F183" s="389">
        <v>1571.14</v>
      </c>
      <c r="G183" s="389" t="s">
        <v>4741</v>
      </c>
      <c r="H183" s="390" t="s">
        <v>4816</v>
      </c>
      <c r="I183" t="s">
        <v>1134</v>
      </c>
      <c r="J183" t="s">
        <v>1135</v>
      </c>
    </row>
    <row r="184" spans="1:12" x14ac:dyDescent="0.2">
      <c r="A184" s="388" t="s">
        <v>1129</v>
      </c>
      <c r="B184" s="388" t="s">
        <v>1130</v>
      </c>
      <c r="C184" s="388" t="s">
        <v>1358</v>
      </c>
      <c r="F184" s="389">
        <v>12958.73</v>
      </c>
      <c r="G184" s="389" t="s">
        <v>4741</v>
      </c>
      <c r="H184" s="390" t="s">
        <v>4816</v>
      </c>
      <c r="I184" t="s">
        <v>1134</v>
      </c>
      <c r="J184" t="s">
        <v>1135</v>
      </c>
    </row>
    <row r="185" spans="1:12" x14ac:dyDescent="0.2">
      <c r="A185" s="88" t="s">
        <v>306</v>
      </c>
      <c r="B185" s="88" t="s">
        <v>1274</v>
      </c>
      <c r="C185" s="88" t="s">
        <v>308</v>
      </c>
      <c r="D185" s="89">
        <v>198098.41</v>
      </c>
      <c r="E185" s="89">
        <v>283420</v>
      </c>
      <c r="F185" s="89">
        <v>103625.89</v>
      </c>
      <c r="G185" s="89">
        <v>377892.52</v>
      </c>
      <c r="H185" s="90" t="s">
        <v>1275</v>
      </c>
      <c r="I185" s="91"/>
      <c r="J185" s="91"/>
      <c r="K185" s="91"/>
      <c r="L185" s="91"/>
    </row>
    <row r="187" spans="1:12" x14ac:dyDescent="0.2">
      <c r="A187" s="388" t="s">
        <v>1129</v>
      </c>
      <c r="B187" s="388" t="s">
        <v>1130</v>
      </c>
      <c r="C187" s="388" t="s">
        <v>1154</v>
      </c>
      <c r="E187" s="389">
        <v>26200</v>
      </c>
      <c r="G187" s="389" t="s">
        <v>4750</v>
      </c>
      <c r="H187" s="390" t="s">
        <v>4751</v>
      </c>
      <c r="I187" s="530" t="s">
        <v>1453</v>
      </c>
      <c r="J187" s="533">
        <f>E198</f>
        <v>240166.68</v>
      </c>
    </row>
    <row r="188" spans="1:12" x14ac:dyDescent="0.2">
      <c r="A188" s="388" t="s">
        <v>1129</v>
      </c>
      <c r="B188" s="388" t="s">
        <v>1130</v>
      </c>
      <c r="C188" s="388" t="s">
        <v>1157</v>
      </c>
      <c r="E188" s="389">
        <v>24453.33</v>
      </c>
      <c r="G188" s="389" t="s">
        <v>4752</v>
      </c>
      <c r="H188" s="390" t="s">
        <v>4753</v>
      </c>
      <c r="I188" s="507" t="s">
        <v>1258</v>
      </c>
      <c r="J188" s="506">
        <f>F197</f>
        <v>314400</v>
      </c>
    </row>
    <row r="189" spans="1:12" x14ac:dyDescent="0.2">
      <c r="A189" s="388" t="s">
        <v>1129</v>
      </c>
      <c r="B189" s="388" t="s">
        <v>1130</v>
      </c>
      <c r="C189" s="388" t="s">
        <v>1198</v>
      </c>
      <c r="E189" s="389">
        <v>27946.67</v>
      </c>
      <c r="G189" s="389" t="s">
        <v>4735</v>
      </c>
      <c r="H189" s="390" t="s">
        <v>4754</v>
      </c>
      <c r="I189" s="527" t="s">
        <v>410</v>
      </c>
      <c r="J189" s="528">
        <f>F189</f>
        <v>0</v>
      </c>
    </row>
    <row r="190" spans="1:12" x14ac:dyDescent="0.2">
      <c r="A190" s="388" t="s">
        <v>1129</v>
      </c>
      <c r="B190" s="388" t="s">
        <v>1130</v>
      </c>
      <c r="C190" s="388" t="s">
        <v>1136</v>
      </c>
      <c r="E190" s="389">
        <v>26200</v>
      </c>
      <c r="G190" s="389" t="s">
        <v>4756</v>
      </c>
      <c r="H190" s="390" t="s">
        <v>4758</v>
      </c>
      <c r="I190" t="s">
        <v>1134</v>
      </c>
      <c r="J190" t="s">
        <v>1135</v>
      </c>
    </row>
    <row r="191" spans="1:12" x14ac:dyDescent="0.2">
      <c r="A191" s="388" t="s">
        <v>1129</v>
      </c>
      <c r="B191" s="388" t="s">
        <v>1130</v>
      </c>
      <c r="C191" s="388" t="s">
        <v>1168</v>
      </c>
      <c r="E191" s="389">
        <v>26200</v>
      </c>
      <c r="G191" s="389" t="s">
        <v>4747</v>
      </c>
      <c r="H191" s="390" t="s">
        <v>4759</v>
      </c>
      <c r="I191" t="s">
        <v>1134</v>
      </c>
      <c r="J191" t="s">
        <v>1135</v>
      </c>
    </row>
    <row r="192" spans="1:12" x14ac:dyDescent="0.2">
      <c r="A192" s="388" t="s">
        <v>1129</v>
      </c>
      <c r="B192" s="388" t="s">
        <v>1130</v>
      </c>
      <c r="C192" s="388" t="s">
        <v>1231</v>
      </c>
      <c r="E192" s="389">
        <v>26200</v>
      </c>
      <c r="G192" s="389" t="s">
        <v>4737</v>
      </c>
      <c r="H192" s="390" t="s">
        <v>4760</v>
      </c>
      <c r="I192" t="s">
        <v>1134</v>
      </c>
      <c r="J192" t="s">
        <v>1135</v>
      </c>
    </row>
    <row r="193" spans="1:12" x14ac:dyDescent="0.2">
      <c r="A193" s="388" t="s">
        <v>1129</v>
      </c>
      <c r="B193" s="388" t="s">
        <v>1130</v>
      </c>
      <c r="C193" s="388" t="s">
        <v>1139</v>
      </c>
      <c r="E193" s="389">
        <v>26200</v>
      </c>
      <c r="G193" s="389" t="s">
        <v>4761</v>
      </c>
      <c r="H193" s="390" t="s">
        <v>4762</v>
      </c>
      <c r="I193" t="s">
        <v>1134</v>
      </c>
      <c r="J193" t="s">
        <v>1135</v>
      </c>
    </row>
    <row r="194" spans="1:12" x14ac:dyDescent="0.2">
      <c r="A194" s="388" t="s">
        <v>1129</v>
      </c>
      <c r="B194" s="388" t="s">
        <v>1130</v>
      </c>
      <c r="C194" s="388" t="s">
        <v>1179</v>
      </c>
      <c r="E194" s="389">
        <v>26200</v>
      </c>
      <c r="G194" s="389" t="s">
        <v>4763</v>
      </c>
      <c r="H194" s="390" t="s">
        <v>4764</v>
      </c>
      <c r="I194" t="s">
        <v>1134</v>
      </c>
      <c r="J194" t="s">
        <v>1135</v>
      </c>
    </row>
    <row r="195" spans="1:12" x14ac:dyDescent="0.2">
      <c r="A195" s="388" t="s">
        <v>1129</v>
      </c>
      <c r="B195" s="388" t="s">
        <v>1130</v>
      </c>
      <c r="C195" s="388" t="s">
        <v>1233</v>
      </c>
      <c r="E195" s="389">
        <v>26199.9</v>
      </c>
      <c r="G195" s="389" t="s">
        <v>4739</v>
      </c>
      <c r="H195" s="390" t="s">
        <v>4765</v>
      </c>
      <c r="I195" t="s">
        <v>1134</v>
      </c>
      <c r="J195" t="s">
        <v>1135</v>
      </c>
    </row>
    <row r="196" spans="1:12" x14ac:dyDescent="0.2">
      <c r="A196" s="388" t="s">
        <v>1129</v>
      </c>
      <c r="B196" s="388" t="s">
        <v>1130</v>
      </c>
      <c r="C196" s="388" t="s">
        <v>1400</v>
      </c>
      <c r="E196" s="389">
        <v>4366.78</v>
      </c>
      <c r="G196" s="389" t="s">
        <v>4817</v>
      </c>
      <c r="H196" s="390" t="s">
        <v>4818</v>
      </c>
      <c r="I196" t="s">
        <v>1134</v>
      </c>
      <c r="J196" t="s">
        <v>1135</v>
      </c>
    </row>
    <row r="197" spans="1:12" x14ac:dyDescent="0.2">
      <c r="A197" s="388" t="s">
        <v>1129</v>
      </c>
      <c r="B197" s="388" t="s">
        <v>1130</v>
      </c>
      <c r="C197" s="388" t="s">
        <v>1400</v>
      </c>
      <c r="F197" s="389">
        <v>314400</v>
      </c>
      <c r="G197" s="389" t="s">
        <v>4817</v>
      </c>
      <c r="H197" s="390" t="s">
        <v>4819</v>
      </c>
      <c r="I197" t="s">
        <v>1134</v>
      </c>
      <c r="J197" t="s">
        <v>1135</v>
      </c>
    </row>
    <row r="198" spans="1:12" x14ac:dyDescent="0.2">
      <c r="A198" s="88" t="s">
        <v>306</v>
      </c>
      <c r="B198" s="88" t="s">
        <v>998</v>
      </c>
      <c r="C198" s="88" t="s">
        <v>308</v>
      </c>
      <c r="D198" s="89">
        <v>74233.320000000007</v>
      </c>
      <c r="E198" s="89">
        <v>240166.68</v>
      </c>
      <c r="F198" s="89">
        <v>314400</v>
      </c>
      <c r="G198" s="89"/>
      <c r="H198" s="90" t="s">
        <v>1276</v>
      </c>
      <c r="I198" s="91"/>
      <c r="J198" s="91"/>
      <c r="K198" s="91"/>
      <c r="L198" s="91"/>
    </row>
    <row r="200" spans="1:12" x14ac:dyDescent="0.2">
      <c r="A200" s="388" t="s">
        <v>1129</v>
      </c>
      <c r="B200" s="388" t="s">
        <v>1130</v>
      </c>
      <c r="C200" s="388" t="s">
        <v>1154</v>
      </c>
      <c r="E200" s="389">
        <v>12129.17</v>
      </c>
      <c r="G200" s="389" t="s">
        <v>4750</v>
      </c>
      <c r="H200" s="390" t="s">
        <v>4751</v>
      </c>
      <c r="I200" s="530" t="s">
        <v>1453</v>
      </c>
      <c r="J200" s="533">
        <f>E214</f>
        <v>145550.01999999999</v>
      </c>
    </row>
    <row r="201" spans="1:12" x14ac:dyDescent="0.2">
      <c r="A201" s="388" t="s">
        <v>1129</v>
      </c>
      <c r="B201" s="388" t="s">
        <v>1130</v>
      </c>
      <c r="C201" s="388" t="s">
        <v>1157</v>
      </c>
      <c r="E201" s="389">
        <v>11320.56</v>
      </c>
      <c r="G201" s="389" t="s">
        <v>4752</v>
      </c>
      <c r="H201" s="390" t="s">
        <v>4753</v>
      </c>
      <c r="I201" s="507" t="s">
        <v>1258</v>
      </c>
      <c r="J201" s="506">
        <f>F214</f>
        <v>145550</v>
      </c>
    </row>
    <row r="202" spans="1:12" x14ac:dyDescent="0.2">
      <c r="A202" s="388" t="s">
        <v>1129</v>
      </c>
      <c r="B202" s="388" t="s">
        <v>1130</v>
      </c>
      <c r="C202" s="388" t="s">
        <v>1198</v>
      </c>
      <c r="E202" s="389">
        <v>12937.78</v>
      </c>
      <c r="G202" s="389" t="s">
        <v>4735</v>
      </c>
      <c r="H202" s="390" t="s">
        <v>4754</v>
      </c>
      <c r="I202" t="s">
        <v>1134</v>
      </c>
      <c r="J202" t="s">
        <v>1135</v>
      </c>
    </row>
    <row r="203" spans="1:12" x14ac:dyDescent="0.2">
      <c r="A203" s="388" t="s">
        <v>1129</v>
      </c>
      <c r="B203" s="388" t="s">
        <v>1130</v>
      </c>
      <c r="C203" s="388" t="s">
        <v>1136</v>
      </c>
      <c r="E203" s="389">
        <v>12129.17</v>
      </c>
      <c r="G203" s="389" t="s">
        <v>4756</v>
      </c>
      <c r="H203" s="390" t="s">
        <v>4758</v>
      </c>
      <c r="I203" t="s">
        <v>1134</v>
      </c>
      <c r="J203" t="s">
        <v>1135</v>
      </c>
    </row>
    <row r="204" spans="1:12" x14ac:dyDescent="0.2">
      <c r="A204" s="388" t="s">
        <v>1129</v>
      </c>
      <c r="B204" s="388" t="s">
        <v>1130</v>
      </c>
      <c r="C204" s="388" t="s">
        <v>1168</v>
      </c>
      <c r="E204" s="389">
        <v>12129.17</v>
      </c>
      <c r="G204" s="389" t="s">
        <v>4747</v>
      </c>
      <c r="H204" s="390" t="s">
        <v>4759</v>
      </c>
      <c r="I204" t="s">
        <v>1134</v>
      </c>
      <c r="J204" t="s">
        <v>1135</v>
      </c>
    </row>
    <row r="205" spans="1:12" x14ac:dyDescent="0.2">
      <c r="A205" s="388" t="s">
        <v>1129</v>
      </c>
      <c r="B205" s="388" t="s">
        <v>1130</v>
      </c>
      <c r="C205" s="388" t="s">
        <v>1231</v>
      </c>
      <c r="E205" s="389">
        <v>12129.17</v>
      </c>
      <c r="G205" s="389" t="s">
        <v>4737</v>
      </c>
      <c r="H205" s="390" t="s">
        <v>4760</v>
      </c>
      <c r="I205" t="s">
        <v>1134</v>
      </c>
      <c r="J205" t="s">
        <v>1135</v>
      </c>
    </row>
    <row r="206" spans="1:12" x14ac:dyDescent="0.2">
      <c r="A206" s="388" t="s">
        <v>1129</v>
      </c>
      <c r="B206" s="388" t="s">
        <v>1130</v>
      </c>
      <c r="C206" s="388" t="s">
        <v>1139</v>
      </c>
      <c r="E206" s="389">
        <v>12129.17</v>
      </c>
      <c r="G206" s="389" t="s">
        <v>4761</v>
      </c>
      <c r="H206" s="390" t="s">
        <v>4762</v>
      </c>
      <c r="I206" t="s">
        <v>1134</v>
      </c>
      <c r="J206" t="s">
        <v>1135</v>
      </c>
    </row>
    <row r="207" spans="1:12" x14ac:dyDescent="0.2">
      <c r="A207" s="388" t="s">
        <v>1129</v>
      </c>
      <c r="B207" s="388" t="s">
        <v>1130</v>
      </c>
      <c r="C207" s="388" t="s">
        <v>1179</v>
      </c>
      <c r="E207" s="389">
        <v>12129.17</v>
      </c>
      <c r="G207" s="389" t="s">
        <v>4763</v>
      </c>
      <c r="H207" s="390" t="s">
        <v>4764</v>
      </c>
      <c r="I207" t="s">
        <v>1134</v>
      </c>
      <c r="J207" t="s">
        <v>1135</v>
      </c>
    </row>
    <row r="208" spans="1:12" x14ac:dyDescent="0.2">
      <c r="A208" s="388" t="s">
        <v>1129</v>
      </c>
      <c r="B208" s="388" t="s">
        <v>1130</v>
      </c>
      <c r="C208" s="388" t="s">
        <v>1233</v>
      </c>
      <c r="E208" s="389">
        <v>12129.3</v>
      </c>
      <c r="G208" s="389" t="s">
        <v>4739</v>
      </c>
      <c r="H208" s="390" t="s">
        <v>4765</v>
      </c>
      <c r="I208" t="s">
        <v>1134</v>
      </c>
      <c r="J208" t="s">
        <v>1135</v>
      </c>
    </row>
    <row r="209" spans="1:12" x14ac:dyDescent="0.2">
      <c r="A209" s="388" t="s">
        <v>1129</v>
      </c>
      <c r="B209" s="388" t="s">
        <v>1130</v>
      </c>
      <c r="C209" s="388" t="s">
        <v>1400</v>
      </c>
      <c r="E209" s="389">
        <v>7277.35</v>
      </c>
      <c r="G209" s="389" t="s">
        <v>4817</v>
      </c>
      <c r="H209" s="390" t="s">
        <v>4820</v>
      </c>
      <c r="I209" t="s">
        <v>1134</v>
      </c>
      <c r="J209" t="s">
        <v>1135</v>
      </c>
    </row>
    <row r="210" spans="1:12" x14ac:dyDescent="0.2">
      <c r="A210" s="388" t="s">
        <v>1129</v>
      </c>
      <c r="B210" s="388" t="s">
        <v>1130</v>
      </c>
      <c r="C210" s="388" t="s">
        <v>1400</v>
      </c>
      <c r="F210" s="389">
        <v>145550</v>
      </c>
      <c r="G210" s="389" t="s">
        <v>4817</v>
      </c>
      <c r="H210" s="390" t="s">
        <v>4821</v>
      </c>
      <c r="I210" t="s">
        <v>1134</v>
      </c>
      <c r="J210" t="s">
        <v>1135</v>
      </c>
    </row>
    <row r="211" spans="1:12" x14ac:dyDescent="0.2">
      <c r="A211" s="388" t="s">
        <v>1129</v>
      </c>
      <c r="B211" s="388" t="s">
        <v>1130</v>
      </c>
      <c r="C211" s="388" t="s">
        <v>1325</v>
      </c>
      <c r="E211" s="389">
        <v>4851.67</v>
      </c>
      <c r="G211" s="389" t="s">
        <v>4766</v>
      </c>
      <c r="H211" s="390" t="s">
        <v>4777</v>
      </c>
      <c r="I211" t="s">
        <v>1134</v>
      </c>
      <c r="J211" t="s">
        <v>1135</v>
      </c>
    </row>
    <row r="212" spans="1:12" x14ac:dyDescent="0.2">
      <c r="A212" s="388" t="s">
        <v>1129</v>
      </c>
      <c r="B212" s="388" t="s">
        <v>1130</v>
      </c>
      <c r="C212" s="388" t="s">
        <v>1390</v>
      </c>
      <c r="E212" s="389">
        <v>12129.17</v>
      </c>
      <c r="G212" s="389" t="s">
        <v>4769</v>
      </c>
      <c r="H212" s="390" t="s">
        <v>4770</v>
      </c>
      <c r="I212" t="s">
        <v>1134</v>
      </c>
      <c r="J212" t="s">
        <v>1135</v>
      </c>
    </row>
    <row r="213" spans="1:12" x14ac:dyDescent="0.2">
      <c r="A213" s="388" t="s">
        <v>1129</v>
      </c>
      <c r="B213" s="388" t="s">
        <v>1130</v>
      </c>
      <c r="C213" s="388" t="s">
        <v>1437</v>
      </c>
      <c r="E213" s="389">
        <v>12129.17</v>
      </c>
      <c r="G213" s="389" t="s">
        <v>4741</v>
      </c>
      <c r="H213" s="390" t="s">
        <v>4771</v>
      </c>
      <c r="I213" t="s">
        <v>1134</v>
      </c>
      <c r="J213" t="s">
        <v>1135</v>
      </c>
    </row>
    <row r="214" spans="1:12" x14ac:dyDescent="0.2">
      <c r="A214" s="88" t="s">
        <v>306</v>
      </c>
      <c r="B214" s="88" t="s">
        <v>1000</v>
      </c>
      <c r="C214" s="88" t="s">
        <v>308</v>
      </c>
      <c r="D214" s="89">
        <v>29109.99</v>
      </c>
      <c r="E214" s="89">
        <v>145550.01999999999</v>
      </c>
      <c r="F214" s="89">
        <v>145550</v>
      </c>
      <c r="G214" s="89">
        <v>29110.01</v>
      </c>
      <c r="H214" s="90" t="s">
        <v>1001</v>
      </c>
      <c r="I214" s="91"/>
      <c r="J214" s="91"/>
      <c r="K214" s="91"/>
      <c r="L214" s="91"/>
    </row>
    <row r="216" spans="1:12" x14ac:dyDescent="0.2">
      <c r="A216" s="388" t="s">
        <v>1129</v>
      </c>
      <c r="B216" s="388" t="s">
        <v>1130</v>
      </c>
      <c r="C216" s="388" t="s">
        <v>1154</v>
      </c>
      <c r="E216" s="389">
        <v>7000</v>
      </c>
      <c r="G216" s="389" t="s">
        <v>4750</v>
      </c>
      <c r="H216" s="390" t="s">
        <v>4751</v>
      </c>
      <c r="I216" s="530" t="s">
        <v>1453</v>
      </c>
      <c r="J216" s="533">
        <f>E279-E259</f>
        <v>447222.22000000003</v>
      </c>
    </row>
    <row r="217" spans="1:12" x14ac:dyDescent="0.2">
      <c r="A217" s="388" t="s">
        <v>1129</v>
      </c>
      <c r="B217" s="388" t="s">
        <v>1130</v>
      </c>
      <c r="C217" s="388" t="s">
        <v>1154</v>
      </c>
      <c r="E217" s="389">
        <v>7000</v>
      </c>
      <c r="G217" s="389" t="s">
        <v>4750</v>
      </c>
      <c r="H217" s="390" t="s">
        <v>4751</v>
      </c>
      <c r="I217" s="507" t="s">
        <v>1258</v>
      </c>
      <c r="J217" s="506">
        <f>F253</f>
        <v>637000</v>
      </c>
    </row>
    <row r="218" spans="1:12" x14ac:dyDescent="0.2">
      <c r="A218" s="388" t="s">
        <v>1129</v>
      </c>
      <c r="B218" s="388" t="s">
        <v>1130</v>
      </c>
      <c r="C218" s="388" t="s">
        <v>1154</v>
      </c>
      <c r="E218" s="389">
        <v>7000</v>
      </c>
      <c r="G218" s="389" t="s">
        <v>4750</v>
      </c>
      <c r="H218" s="390" t="s">
        <v>4751</v>
      </c>
      <c r="I218" s="531" t="s">
        <v>1253</v>
      </c>
      <c r="J218" s="532">
        <f>E259</f>
        <v>25666.67</v>
      </c>
    </row>
    <row r="219" spans="1:12" x14ac:dyDescent="0.2">
      <c r="A219" s="388" t="s">
        <v>1129</v>
      </c>
      <c r="B219" s="388" t="s">
        <v>1130</v>
      </c>
      <c r="C219" s="388" t="s">
        <v>1154</v>
      </c>
      <c r="E219" s="389">
        <v>4666.67</v>
      </c>
      <c r="G219" s="389" t="s">
        <v>4750</v>
      </c>
      <c r="H219" s="390" t="s">
        <v>4751</v>
      </c>
      <c r="I219" t="s">
        <v>1134</v>
      </c>
      <c r="J219" t="s">
        <v>1135</v>
      </c>
    </row>
    <row r="220" spans="1:12" x14ac:dyDescent="0.2">
      <c r="A220" s="388" t="s">
        <v>1129</v>
      </c>
      <c r="B220" s="388" t="s">
        <v>1130</v>
      </c>
      <c r="C220" s="388" t="s">
        <v>1154</v>
      </c>
      <c r="E220" s="389">
        <v>7000</v>
      </c>
      <c r="G220" s="389" t="s">
        <v>4750</v>
      </c>
      <c r="H220" s="390" t="s">
        <v>4751</v>
      </c>
      <c r="I220" t="s">
        <v>1134</v>
      </c>
      <c r="J220" t="s">
        <v>1135</v>
      </c>
    </row>
    <row r="221" spans="1:12" x14ac:dyDescent="0.2">
      <c r="A221" s="388" t="s">
        <v>1129</v>
      </c>
      <c r="B221" s="388" t="s">
        <v>1130</v>
      </c>
      <c r="C221" s="388" t="s">
        <v>1157</v>
      </c>
      <c r="E221" s="389">
        <v>6533.33</v>
      </c>
      <c r="G221" s="389" t="s">
        <v>4752</v>
      </c>
      <c r="H221" s="390" t="s">
        <v>4753</v>
      </c>
      <c r="I221" t="s">
        <v>1134</v>
      </c>
      <c r="J221" t="s">
        <v>1135</v>
      </c>
    </row>
    <row r="222" spans="1:12" x14ac:dyDescent="0.2">
      <c r="A222" s="388" t="s">
        <v>1129</v>
      </c>
      <c r="B222" s="388" t="s">
        <v>1130</v>
      </c>
      <c r="C222" s="388" t="s">
        <v>1157</v>
      </c>
      <c r="E222" s="389">
        <v>6533.33</v>
      </c>
      <c r="G222" s="389" t="s">
        <v>4752</v>
      </c>
      <c r="H222" s="390" t="s">
        <v>4753</v>
      </c>
      <c r="I222" t="s">
        <v>1134</v>
      </c>
      <c r="J222" t="s">
        <v>1135</v>
      </c>
    </row>
    <row r="223" spans="1:12" x14ac:dyDescent="0.2">
      <c r="A223" s="388" t="s">
        <v>1129</v>
      </c>
      <c r="B223" s="388" t="s">
        <v>1130</v>
      </c>
      <c r="C223" s="388" t="s">
        <v>1157</v>
      </c>
      <c r="E223" s="389">
        <v>6533.33</v>
      </c>
      <c r="G223" s="389" t="s">
        <v>4752</v>
      </c>
      <c r="H223" s="390" t="s">
        <v>4753</v>
      </c>
      <c r="I223" t="s">
        <v>1134</v>
      </c>
      <c r="J223" t="s">
        <v>1135</v>
      </c>
    </row>
    <row r="224" spans="1:12" x14ac:dyDescent="0.2">
      <c r="A224" s="388" t="s">
        <v>1129</v>
      </c>
      <c r="B224" s="388" t="s">
        <v>1130</v>
      </c>
      <c r="C224" s="388" t="s">
        <v>1157</v>
      </c>
      <c r="E224" s="389">
        <v>4355.5600000000004</v>
      </c>
      <c r="G224" s="389" t="s">
        <v>4752</v>
      </c>
      <c r="H224" s="390" t="s">
        <v>4753</v>
      </c>
      <c r="I224" t="s">
        <v>1134</v>
      </c>
      <c r="J224" t="s">
        <v>1135</v>
      </c>
    </row>
    <row r="225" spans="1:10" x14ac:dyDescent="0.2">
      <c r="A225" s="388" t="s">
        <v>1129</v>
      </c>
      <c r="B225" s="388" t="s">
        <v>1130</v>
      </c>
      <c r="C225" s="388" t="s">
        <v>1157</v>
      </c>
      <c r="E225" s="389">
        <v>6533.33</v>
      </c>
      <c r="G225" s="389" t="s">
        <v>4752</v>
      </c>
      <c r="H225" s="390" t="s">
        <v>4753</v>
      </c>
      <c r="I225" t="s">
        <v>1134</v>
      </c>
      <c r="J225" t="s">
        <v>1135</v>
      </c>
    </row>
    <row r="226" spans="1:10" x14ac:dyDescent="0.2">
      <c r="A226" s="388" t="s">
        <v>1129</v>
      </c>
      <c r="B226" s="388" t="s">
        <v>1130</v>
      </c>
      <c r="C226" s="388" t="s">
        <v>1198</v>
      </c>
      <c r="E226" s="389">
        <v>7466.67</v>
      </c>
      <c r="G226" s="389" t="s">
        <v>4735</v>
      </c>
      <c r="H226" s="390" t="s">
        <v>4754</v>
      </c>
      <c r="I226" t="s">
        <v>1134</v>
      </c>
      <c r="J226" t="s">
        <v>1135</v>
      </c>
    </row>
    <row r="227" spans="1:10" x14ac:dyDescent="0.2">
      <c r="A227" s="388" t="s">
        <v>1129</v>
      </c>
      <c r="B227" s="388" t="s">
        <v>1130</v>
      </c>
      <c r="C227" s="388" t="s">
        <v>1198</v>
      </c>
      <c r="E227" s="389">
        <v>7466.67</v>
      </c>
      <c r="G227" s="389" t="s">
        <v>4735</v>
      </c>
      <c r="H227" s="390" t="s">
        <v>4754</v>
      </c>
      <c r="I227" t="s">
        <v>1134</v>
      </c>
      <c r="J227" t="s">
        <v>1135</v>
      </c>
    </row>
    <row r="228" spans="1:10" x14ac:dyDescent="0.2">
      <c r="A228" s="388" t="s">
        <v>1129</v>
      </c>
      <c r="B228" s="388" t="s">
        <v>1130</v>
      </c>
      <c r="C228" s="388" t="s">
        <v>1198</v>
      </c>
      <c r="E228" s="389">
        <v>7466.67</v>
      </c>
      <c r="G228" s="389" t="s">
        <v>4735</v>
      </c>
      <c r="H228" s="390" t="s">
        <v>4754</v>
      </c>
      <c r="I228" t="s">
        <v>1134</v>
      </c>
      <c r="J228" t="s">
        <v>1135</v>
      </c>
    </row>
    <row r="229" spans="1:10" x14ac:dyDescent="0.2">
      <c r="A229" s="388" t="s">
        <v>1129</v>
      </c>
      <c r="B229" s="388" t="s">
        <v>1130</v>
      </c>
      <c r="C229" s="388" t="s">
        <v>1198</v>
      </c>
      <c r="E229" s="389">
        <v>4977.78</v>
      </c>
      <c r="G229" s="389" t="s">
        <v>4735</v>
      </c>
      <c r="H229" s="390" t="s">
        <v>4754</v>
      </c>
      <c r="I229" t="s">
        <v>1134</v>
      </c>
      <c r="J229" t="s">
        <v>1135</v>
      </c>
    </row>
    <row r="230" spans="1:10" x14ac:dyDescent="0.2">
      <c r="A230" s="388" t="s">
        <v>1129</v>
      </c>
      <c r="B230" s="388" t="s">
        <v>1130</v>
      </c>
      <c r="C230" s="388" t="s">
        <v>1198</v>
      </c>
      <c r="E230" s="389">
        <v>7466.67</v>
      </c>
      <c r="G230" s="389" t="s">
        <v>4735</v>
      </c>
      <c r="H230" s="390" t="s">
        <v>4754</v>
      </c>
      <c r="I230" t="s">
        <v>1134</v>
      </c>
      <c r="J230" t="s">
        <v>1135</v>
      </c>
    </row>
    <row r="231" spans="1:10" x14ac:dyDescent="0.2">
      <c r="A231" s="388" t="s">
        <v>1129</v>
      </c>
      <c r="B231" s="388" t="s">
        <v>1130</v>
      </c>
      <c r="C231" s="388" t="s">
        <v>1136</v>
      </c>
      <c r="E231" s="389">
        <v>7000</v>
      </c>
      <c r="G231" s="389" t="s">
        <v>4756</v>
      </c>
      <c r="H231" s="390" t="s">
        <v>4758</v>
      </c>
      <c r="I231" t="s">
        <v>1134</v>
      </c>
      <c r="J231" t="s">
        <v>1135</v>
      </c>
    </row>
    <row r="232" spans="1:10" x14ac:dyDescent="0.2">
      <c r="A232" s="388" t="s">
        <v>1129</v>
      </c>
      <c r="B232" s="388" t="s">
        <v>1130</v>
      </c>
      <c r="C232" s="388" t="s">
        <v>1136</v>
      </c>
      <c r="E232" s="389">
        <v>7000</v>
      </c>
      <c r="G232" s="389" t="s">
        <v>4756</v>
      </c>
      <c r="H232" s="390" t="s">
        <v>4758</v>
      </c>
      <c r="I232" t="s">
        <v>1134</v>
      </c>
      <c r="J232" t="s">
        <v>1135</v>
      </c>
    </row>
    <row r="233" spans="1:10" x14ac:dyDescent="0.2">
      <c r="A233" s="388" t="s">
        <v>1129</v>
      </c>
      <c r="B233" s="388" t="s">
        <v>1130</v>
      </c>
      <c r="C233" s="388" t="s">
        <v>1136</v>
      </c>
      <c r="E233" s="389">
        <v>7000</v>
      </c>
      <c r="G233" s="389" t="s">
        <v>4756</v>
      </c>
      <c r="H233" s="390" t="s">
        <v>4758</v>
      </c>
      <c r="I233" t="s">
        <v>1134</v>
      </c>
      <c r="J233" t="s">
        <v>1135</v>
      </c>
    </row>
    <row r="234" spans="1:10" x14ac:dyDescent="0.2">
      <c r="A234" s="388" t="s">
        <v>1129</v>
      </c>
      <c r="B234" s="388" t="s">
        <v>1130</v>
      </c>
      <c r="C234" s="388" t="s">
        <v>1136</v>
      </c>
      <c r="E234" s="389">
        <v>4666.67</v>
      </c>
      <c r="G234" s="389" t="s">
        <v>4756</v>
      </c>
      <c r="H234" s="390" t="s">
        <v>4758</v>
      </c>
      <c r="I234" t="s">
        <v>1134</v>
      </c>
      <c r="J234" t="s">
        <v>1135</v>
      </c>
    </row>
    <row r="235" spans="1:10" x14ac:dyDescent="0.2">
      <c r="A235" s="388" t="s">
        <v>1129</v>
      </c>
      <c r="B235" s="388" t="s">
        <v>1130</v>
      </c>
      <c r="C235" s="388" t="s">
        <v>1136</v>
      </c>
      <c r="E235" s="389">
        <v>7000</v>
      </c>
      <c r="G235" s="389" t="s">
        <v>4756</v>
      </c>
      <c r="H235" s="390" t="s">
        <v>4758</v>
      </c>
      <c r="I235" t="s">
        <v>1134</v>
      </c>
      <c r="J235" t="s">
        <v>1135</v>
      </c>
    </row>
    <row r="236" spans="1:10" x14ac:dyDescent="0.2">
      <c r="A236" s="388" t="s">
        <v>1129</v>
      </c>
      <c r="B236" s="388" t="s">
        <v>1130</v>
      </c>
      <c r="C236" s="388" t="s">
        <v>1168</v>
      </c>
      <c r="E236" s="389">
        <v>7000</v>
      </c>
      <c r="G236" s="389" t="s">
        <v>4747</v>
      </c>
      <c r="H236" s="390" t="s">
        <v>4759</v>
      </c>
      <c r="I236" t="s">
        <v>1134</v>
      </c>
      <c r="J236" t="s">
        <v>1135</v>
      </c>
    </row>
    <row r="237" spans="1:10" x14ac:dyDescent="0.2">
      <c r="A237" s="388" t="s">
        <v>1129</v>
      </c>
      <c r="B237" s="388" t="s">
        <v>1130</v>
      </c>
      <c r="C237" s="388" t="s">
        <v>1168</v>
      </c>
      <c r="E237" s="389">
        <v>7000</v>
      </c>
      <c r="G237" s="389" t="s">
        <v>4747</v>
      </c>
      <c r="H237" s="390" t="s">
        <v>4759</v>
      </c>
      <c r="I237" t="s">
        <v>1134</v>
      </c>
      <c r="J237" t="s">
        <v>1135</v>
      </c>
    </row>
    <row r="238" spans="1:10" x14ac:dyDescent="0.2">
      <c r="A238" s="388" t="s">
        <v>1129</v>
      </c>
      <c r="B238" s="388" t="s">
        <v>1130</v>
      </c>
      <c r="C238" s="388" t="s">
        <v>1168</v>
      </c>
      <c r="E238" s="389">
        <v>7000</v>
      </c>
      <c r="G238" s="389" t="s">
        <v>4747</v>
      </c>
      <c r="H238" s="390" t="s">
        <v>4759</v>
      </c>
      <c r="I238" t="s">
        <v>1134</v>
      </c>
      <c r="J238" t="s">
        <v>1135</v>
      </c>
    </row>
    <row r="239" spans="1:10" x14ac:dyDescent="0.2">
      <c r="A239" s="388" t="s">
        <v>1129</v>
      </c>
      <c r="B239" s="388" t="s">
        <v>1130</v>
      </c>
      <c r="C239" s="388" t="s">
        <v>1168</v>
      </c>
      <c r="E239" s="389">
        <v>4666.67</v>
      </c>
      <c r="G239" s="389" t="s">
        <v>4747</v>
      </c>
      <c r="H239" s="390" t="s">
        <v>4759</v>
      </c>
      <c r="I239" t="s">
        <v>1134</v>
      </c>
      <c r="J239" t="s">
        <v>1135</v>
      </c>
    </row>
    <row r="240" spans="1:10" x14ac:dyDescent="0.2">
      <c r="A240" s="388" t="s">
        <v>1129</v>
      </c>
      <c r="B240" s="388" t="s">
        <v>1130</v>
      </c>
      <c r="C240" s="388" t="s">
        <v>1168</v>
      </c>
      <c r="E240" s="389">
        <v>7000</v>
      </c>
      <c r="G240" s="389" t="s">
        <v>4747</v>
      </c>
      <c r="H240" s="390" t="s">
        <v>4759</v>
      </c>
      <c r="I240" t="s">
        <v>1134</v>
      </c>
      <c r="J240" t="s">
        <v>1135</v>
      </c>
    </row>
    <row r="241" spans="1:10" x14ac:dyDescent="0.2">
      <c r="A241" s="388" t="s">
        <v>1129</v>
      </c>
      <c r="B241" s="388" t="s">
        <v>1130</v>
      </c>
      <c r="C241" s="388" t="s">
        <v>1231</v>
      </c>
      <c r="E241" s="389">
        <v>7000</v>
      </c>
      <c r="G241" s="389" t="s">
        <v>4737</v>
      </c>
      <c r="H241" s="390" t="s">
        <v>4760</v>
      </c>
      <c r="I241" t="s">
        <v>1134</v>
      </c>
      <c r="J241" t="s">
        <v>1135</v>
      </c>
    </row>
    <row r="242" spans="1:10" x14ac:dyDescent="0.2">
      <c r="A242" s="388" t="s">
        <v>1129</v>
      </c>
      <c r="B242" s="388" t="s">
        <v>1130</v>
      </c>
      <c r="C242" s="388" t="s">
        <v>1231</v>
      </c>
      <c r="E242" s="389">
        <v>7000</v>
      </c>
      <c r="G242" s="389" t="s">
        <v>4737</v>
      </c>
      <c r="H242" s="390" t="s">
        <v>4760</v>
      </c>
      <c r="I242" t="s">
        <v>1134</v>
      </c>
      <c r="J242" t="s">
        <v>1135</v>
      </c>
    </row>
    <row r="243" spans="1:10" x14ac:dyDescent="0.2">
      <c r="A243" s="388" t="s">
        <v>1129</v>
      </c>
      <c r="B243" s="388" t="s">
        <v>1130</v>
      </c>
      <c r="C243" s="388" t="s">
        <v>1231</v>
      </c>
      <c r="E243" s="389">
        <v>7000</v>
      </c>
      <c r="G243" s="389" t="s">
        <v>4737</v>
      </c>
      <c r="H243" s="390" t="s">
        <v>4760</v>
      </c>
      <c r="I243" t="s">
        <v>1134</v>
      </c>
      <c r="J243" t="s">
        <v>1135</v>
      </c>
    </row>
    <row r="244" spans="1:10" x14ac:dyDescent="0.2">
      <c r="A244" s="388" t="s">
        <v>1129</v>
      </c>
      <c r="B244" s="388" t="s">
        <v>1130</v>
      </c>
      <c r="C244" s="388" t="s">
        <v>1231</v>
      </c>
      <c r="E244" s="389">
        <v>4666.67</v>
      </c>
      <c r="G244" s="389" t="s">
        <v>4737</v>
      </c>
      <c r="H244" s="390" t="s">
        <v>4760</v>
      </c>
      <c r="I244" t="s">
        <v>1134</v>
      </c>
      <c r="J244" t="s">
        <v>1135</v>
      </c>
    </row>
    <row r="245" spans="1:10" x14ac:dyDescent="0.2">
      <c r="A245" s="388" t="s">
        <v>1129</v>
      </c>
      <c r="B245" s="388" t="s">
        <v>1130</v>
      </c>
      <c r="C245" s="388" t="s">
        <v>1231</v>
      </c>
      <c r="E245" s="389">
        <v>7000</v>
      </c>
      <c r="G245" s="389" t="s">
        <v>4737</v>
      </c>
      <c r="H245" s="390" t="s">
        <v>4760</v>
      </c>
      <c r="I245" t="s">
        <v>1134</v>
      </c>
      <c r="J245" t="s">
        <v>1135</v>
      </c>
    </row>
    <row r="246" spans="1:10" x14ac:dyDescent="0.2">
      <c r="A246" s="388" t="s">
        <v>1129</v>
      </c>
      <c r="B246" s="388" t="s">
        <v>1130</v>
      </c>
      <c r="C246" s="388" t="s">
        <v>1139</v>
      </c>
      <c r="E246" s="389">
        <v>7000</v>
      </c>
      <c r="G246" s="389" t="s">
        <v>4761</v>
      </c>
      <c r="H246" s="390" t="s">
        <v>4762</v>
      </c>
      <c r="I246" t="s">
        <v>1134</v>
      </c>
      <c r="J246" t="s">
        <v>1135</v>
      </c>
    </row>
    <row r="247" spans="1:10" x14ac:dyDescent="0.2">
      <c r="A247" s="388" t="s">
        <v>1129</v>
      </c>
      <c r="B247" s="388" t="s">
        <v>1130</v>
      </c>
      <c r="C247" s="388" t="s">
        <v>1139</v>
      </c>
      <c r="E247" s="389">
        <v>7000</v>
      </c>
      <c r="G247" s="389" t="s">
        <v>4761</v>
      </c>
      <c r="H247" s="390" t="s">
        <v>4762</v>
      </c>
      <c r="I247" t="s">
        <v>1134</v>
      </c>
      <c r="J247" t="s">
        <v>1135</v>
      </c>
    </row>
    <row r="248" spans="1:10" x14ac:dyDescent="0.2">
      <c r="A248" s="388" t="s">
        <v>1129</v>
      </c>
      <c r="B248" s="388" t="s">
        <v>1130</v>
      </c>
      <c r="C248" s="388" t="s">
        <v>1139</v>
      </c>
      <c r="E248" s="389">
        <v>7000</v>
      </c>
      <c r="G248" s="389" t="s">
        <v>4761</v>
      </c>
      <c r="H248" s="390" t="s">
        <v>4762</v>
      </c>
      <c r="I248" t="s">
        <v>1134</v>
      </c>
      <c r="J248" t="s">
        <v>1135</v>
      </c>
    </row>
    <row r="249" spans="1:10" x14ac:dyDescent="0.2">
      <c r="A249" s="388" t="s">
        <v>1129</v>
      </c>
      <c r="B249" s="388" t="s">
        <v>1130</v>
      </c>
      <c r="C249" s="388" t="s">
        <v>1139</v>
      </c>
      <c r="E249" s="389">
        <v>4666.67</v>
      </c>
      <c r="G249" s="389" t="s">
        <v>4761</v>
      </c>
      <c r="H249" s="390" t="s">
        <v>4762</v>
      </c>
      <c r="I249" t="s">
        <v>1134</v>
      </c>
      <c r="J249" t="s">
        <v>1135</v>
      </c>
    </row>
    <row r="250" spans="1:10" x14ac:dyDescent="0.2">
      <c r="A250" s="388" t="s">
        <v>1129</v>
      </c>
      <c r="B250" s="388" t="s">
        <v>1130</v>
      </c>
      <c r="C250" s="388" t="s">
        <v>1139</v>
      </c>
      <c r="E250" s="389">
        <v>7000</v>
      </c>
      <c r="G250" s="389" t="s">
        <v>4761</v>
      </c>
      <c r="H250" s="390" t="s">
        <v>4762</v>
      </c>
      <c r="I250" t="s">
        <v>1134</v>
      </c>
      <c r="J250" t="s">
        <v>1135</v>
      </c>
    </row>
    <row r="251" spans="1:10" x14ac:dyDescent="0.2">
      <c r="A251" s="388" t="s">
        <v>1129</v>
      </c>
      <c r="B251" s="388" t="s">
        <v>1130</v>
      </c>
      <c r="C251" s="388" t="s">
        <v>1176</v>
      </c>
      <c r="E251" s="389">
        <v>32666.7</v>
      </c>
      <c r="G251" s="389" t="s">
        <v>4822</v>
      </c>
      <c r="H251" s="390" t="s">
        <v>4764</v>
      </c>
      <c r="I251" t="s">
        <v>1134</v>
      </c>
      <c r="J251" t="s">
        <v>1135</v>
      </c>
    </row>
    <row r="252" spans="1:10" x14ac:dyDescent="0.2">
      <c r="A252" s="388" t="s">
        <v>1129</v>
      </c>
      <c r="B252" s="388" t="s">
        <v>1130</v>
      </c>
      <c r="C252" s="388" t="s">
        <v>1235</v>
      </c>
      <c r="E252" s="389">
        <v>17422.150000000001</v>
      </c>
      <c r="G252" s="389" t="s">
        <v>4823</v>
      </c>
      <c r="H252" s="390" t="s">
        <v>4824</v>
      </c>
      <c r="I252" t="s">
        <v>1134</v>
      </c>
      <c r="J252" t="s">
        <v>1135</v>
      </c>
    </row>
    <row r="253" spans="1:10" x14ac:dyDescent="0.2">
      <c r="A253" s="388" t="s">
        <v>1129</v>
      </c>
      <c r="B253" s="388" t="s">
        <v>1130</v>
      </c>
      <c r="C253" s="388" t="s">
        <v>1235</v>
      </c>
      <c r="F253" s="389">
        <v>637000</v>
      </c>
      <c r="G253" s="389" t="s">
        <v>4823</v>
      </c>
      <c r="H253" s="390" t="s">
        <v>4825</v>
      </c>
      <c r="I253" t="s">
        <v>1134</v>
      </c>
      <c r="J253" t="s">
        <v>1135</v>
      </c>
    </row>
    <row r="254" spans="1:10" x14ac:dyDescent="0.2">
      <c r="A254" s="388" t="s">
        <v>1129</v>
      </c>
      <c r="B254" s="388" t="s">
        <v>1130</v>
      </c>
      <c r="C254" s="388" t="s">
        <v>1249</v>
      </c>
      <c r="E254" s="389">
        <v>3266.67</v>
      </c>
      <c r="G254" s="389" t="s">
        <v>4739</v>
      </c>
      <c r="H254" s="390" t="s">
        <v>4765</v>
      </c>
      <c r="I254" t="s">
        <v>1134</v>
      </c>
      <c r="J254" t="s">
        <v>1135</v>
      </c>
    </row>
    <row r="255" spans="1:10" x14ac:dyDescent="0.2">
      <c r="A255" s="388" t="s">
        <v>1129</v>
      </c>
      <c r="B255" s="388" t="s">
        <v>1130</v>
      </c>
      <c r="C255" s="388" t="s">
        <v>1249</v>
      </c>
      <c r="E255" s="389">
        <v>3266.67</v>
      </c>
      <c r="G255" s="389" t="s">
        <v>4739</v>
      </c>
      <c r="H255" s="390" t="s">
        <v>4765</v>
      </c>
      <c r="I255" t="s">
        <v>1134</v>
      </c>
      <c r="J255" t="s">
        <v>1135</v>
      </c>
    </row>
    <row r="256" spans="1:10" x14ac:dyDescent="0.2">
      <c r="A256" s="388" t="s">
        <v>1129</v>
      </c>
      <c r="B256" s="388" t="s">
        <v>1130</v>
      </c>
      <c r="C256" s="388" t="s">
        <v>1249</v>
      </c>
      <c r="E256" s="389">
        <v>3266.67</v>
      </c>
      <c r="G256" s="389" t="s">
        <v>4739</v>
      </c>
      <c r="H256" s="390" t="s">
        <v>4765</v>
      </c>
      <c r="I256" t="s">
        <v>1134</v>
      </c>
      <c r="J256" t="s">
        <v>1135</v>
      </c>
    </row>
    <row r="257" spans="1:10" x14ac:dyDescent="0.2">
      <c r="A257" s="388" t="s">
        <v>1129</v>
      </c>
      <c r="B257" s="388" t="s">
        <v>1130</v>
      </c>
      <c r="C257" s="388" t="s">
        <v>1249</v>
      </c>
      <c r="E257" s="389">
        <v>2177.7800000000002</v>
      </c>
      <c r="G257" s="389" t="s">
        <v>4739</v>
      </c>
      <c r="H257" s="390" t="s">
        <v>4765</v>
      </c>
      <c r="I257" t="s">
        <v>1134</v>
      </c>
      <c r="J257" t="s">
        <v>1135</v>
      </c>
    </row>
    <row r="258" spans="1:10" x14ac:dyDescent="0.2">
      <c r="A258" s="388" t="s">
        <v>1129</v>
      </c>
      <c r="B258" s="388" t="s">
        <v>1130</v>
      </c>
      <c r="C258" s="388" t="s">
        <v>1249</v>
      </c>
      <c r="E258" s="389">
        <v>3266.67</v>
      </c>
      <c r="G258" s="389" t="s">
        <v>4739</v>
      </c>
      <c r="H258" s="390" t="s">
        <v>4765</v>
      </c>
      <c r="I258" t="s">
        <v>1134</v>
      </c>
      <c r="J258" t="s">
        <v>1135</v>
      </c>
    </row>
    <row r="259" spans="1:10" x14ac:dyDescent="0.2">
      <c r="A259" s="388" t="s">
        <v>1129</v>
      </c>
      <c r="B259" s="388" t="s">
        <v>1130</v>
      </c>
      <c r="C259" s="388" t="s">
        <v>1442</v>
      </c>
      <c r="E259" s="389">
        <v>25666.67</v>
      </c>
      <c r="G259" s="389" t="s">
        <v>4766</v>
      </c>
      <c r="H259" s="390" t="s">
        <v>4826</v>
      </c>
      <c r="I259" t="s">
        <v>1134</v>
      </c>
      <c r="J259" t="s">
        <v>1135</v>
      </c>
    </row>
    <row r="260" spans="1:10" x14ac:dyDescent="0.2">
      <c r="A260" s="388" t="s">
        <v>1129</v>
      </c>
      <c r="B260" s="388" t="s">
        <v>1130</v>
      </c>
      <c r="C260" s="388" t="s">
        <v>1325</v>
      </c>
      <c r="E260" s="389">
        <v>7000</v>
      </c>
      <c r="G260" s="389" t="s">
        <v>4766</v>
      </c>
      <c r="H260" s="390" t="s">
        <v>4777</v>
      </c>
      <c r="I260" t="s">
        <v>1134</v>
      </c>
      <c r="J260" t="s">
        <v>1135</v>
      </c>
    </row>
    <row r="261" spans="1:10" x14ac:dyDescent="0.2">
      <c r="A261" s="388" t="s">
        <v>1129</v>
      </c>
      <c r="B261" s="388" t="s">
        <v>1130</v>
      </c>
      <c r="C261" s="388" t="s">
        <v>1325</v>
      </c>
      <c r="E261" s="389">
        <v>7000</v>
      </c>
      <c r="G261" s="389" t="s">
        <v>4766</v>
      </c>
      <c r="H261" s="390" t="s">
        <v>4777</v>
      </c>
      <c r="I261" t="s">
        <v>1134</v>
      </c>
      <c r="J261" t="s">
        <v>1135</v>
      </c>
    </row>
    <row r="262" spans="1:10" x14ac:dyDescent="0.2">
      <c r="A262" s="388" t="s">
        <v>1129</v>
      </c>
      <c r="B262" s="388" t="s">
        <v>1130</v>
      </c>
      <c r="C262" s="388" t="s">
        <v>1325</v>
      </c>
      <c r="E262" s="389">
        <v>7000</v>
      </c>
      <c r="G262" s="389" t="s">
        <v>4766</v>
      </c>
      <c r="H262" s="390" t="s">
        <v>4777</v>
      </c>
      <c r="I262" t="s">
        <v>1134</v>
      </c>
      <c r="J262" t="s">
        <v>1135</v>
      </c>
    </row>
    <row r="263" spans="1:10" x14ac:dyDescent="0.2">
      <c r="A263" s="388" t="s">
        <v>1129</v>
      </c>
      <c r="B263" s="388" t="s">
        <v>1130</v>
      </c>
      <c r="C263" s="388" t="s">
        <v>1325</v>
      </c>
      <c r="E263" s="389">
        <v>4666.67</v>
      </c>
      <c r="G263" s="389" t="s">
        <v>4766</v>
      </c>
      <c r="H263" s="390" t="s">
        <v>4777</v>
      </c>
      <c r="I263" t="s">
        <v>1134</v>
      </c>
      <c r="J263" t="s">
        <v>1135</v>
      </c>
    </row>
    <row r="264" spans="1:10" x14ac:dyDescent="0.2">
      <c r="A264" s="388" t="s">
        <v>1129</v>
      </c>
      <c r="B264" s="388" t="s">
        <v>1130</v>
      </c>
      <c r="C264" s="388" t="s">
        <v>1325</v>
      </c>
      <c r="E264" s="389">
        <v>7000</v>
      </c>
      <c r="G264" s="389" t="s">
        <v>4766</v>
      </c>
      <c r="H264" s="390" t="s">
        <v>4777</v>
      </c>
      <c r="I264" t="s">
        <v>1134</v>
      </c>
      <c r="J264" t="s">
        <v>1135</v>
      </c>
    </row>
    <row r="265" spans="1:10" x14ac:dyDescent="0.2">
      <c r="A265" s="388" t="s">
        <v>1129</v>
      </c>
      <c r="B265" s="388" t="s">
        <v>1130</v>
      </c>
      <c r="C265" s="388" t="s">
        <v>1325</v>
      </c>
      <c r="E265" s="389">
        <v>8555.5499999999993</v>
      </c>
      <c r="G265" s="389" t="s">
        <v>4766</v>
      </c>
      <c r="H265" s="390" t="s">
        <v>4777</v>
      </c>
      <c r="I265" t="s">
        <v>1134</v>
      </c>
      <c r="J265" t="s">
        <v>1135</v>
      </c>
    </row>
    <row r="266" spans="1:10" x14ac:dyDescent="0.2">
      <c r="A266" s="388" t="s">
        <v>1129</v>
      </c>
      <c r="B266" s="388" t="s">
        <v>1130</v>
      </c>
      <c r="C266" s="388" t="s">
        <v>1390</v>
      </c>
      <c r="E266" s="389">
        <v>7000</v>
      </c>
      <c r="G266" s="389" t="s">
        <v>4769</v>
      </c>
      <c r="H266" s="390" t="s">
        <v>4770</v>
      </c>
      <c r="I266" t="s">
        <v>1134</v>
      </c>
      <c r="J266" t="s">
        <v>1135</v>
      </c>
    </row>
    <row r="267" spans="1:10" x14ac:dyDescent="0.2">
      <c r="A267" s="388" t="s">
        <v>1129</v>
      </c>
      <c r="B267" s="388" t="s">
        <v>1130</v>
      </c>
      <c r="C267" s="388" t="s">
        <v>1390</v>
      </c>
      <c r="E267" s="389">
        <v>7000</v>
      </c>
      <c r="G267" s="389" t="s">
        <v>4769</v>
      </c>
      <c r="H267" s="390" t="s">
        <v>4770</v>
      </c>
      <c r="I267" t="s">
        <v>1134</v>
      </c>
      <c r="J267" t="s">
        <v>1135</v>
      </c>
    </row>
    <row r="268" spans="1:10" x14ac:dyDescent="0.2">
      <c r="A268" s="388" t="s">
        <v>1129</v>
      </c>
      <c r="B268" s="388" t="s">
        <v>1130</v>
      </c>
      <c r="C268" s="388" t="s">
        <v>1390</v>
      </c>
      <c r="E268" s="389">
        <v>7000</v>
      </c>
      <c r="G268" s="389" t="s">
        <v>4769</v>
      </c>
      <c r="H268" s="390" t="s">
        <v>4770</v>
      </c>
      <c r="I268" t="s">
        <v>1134</v>
      </c>
      <c r="J268" t="s">
        <v>1135</v>
      </c>
    </row>
    <row r="269" spans="1:10" ht="13.5" thickBot="1" x14ac:dyDescent="0.25">
      <c r="A269" s="388" t="s">
        <v>1129</v>
      </c>
      <c r="B269" s="388" t="s">
        <v>1130</v>
      </c>
      <c r="C269" s="388" t="s">
        <v>1390</v>
      </c>
      <c r="E269" s="389">
        <v>4666.67</v>
      </c>
      <c r="G269" s="389" t="s">
        <v>4769</v>
      </c>
      <c r="H269" s="390" t="s">
        <v>4770</v>
      </c>
      <c r="I269" t="s">
        <v>1134</v>
      </c>
      <c r="J269" t="s">
        <v>1135</v>
      </c>
    </row>
    <row r="270" spans="1:10" x14ac:dyDescent="0.2">
      <c r="A270" s="388" t="s">
        <v>1129</v>
      </c>
      <c r="B270" s="388" t="s">
        <v>1130</v>
      </c>
      <c r="C270" s="388" t="s">
        <v>1390</v>
      </c>
      <c r="E270" s="389">
        <v>7000</v>
      </c>
      <c r="G270" s="389" t="s">
        <v>4769</v>
      </c>
      <c r="H270" s="390" t="s">
        <v>4770</v>
      </c>
      <c r="I270" s="682" t="s">
        <v>1457</v>
      </c>
      <c r="J270" s="472" t="s">
        <v>1135</v>
      </c>
    </row>
    <row r="271" spans="1:10" x14ac:dyDescent="0.2">
      <c r="A271" s="388" t="s">
        <v>1129</v>
      </c>
      <c r="B271" s="388" t="s">
        <v>1130</v>
      </c>
      <c r="C271" s="388" t="s">
        <v>1390</v>
      </c>
      <c r="E271" s="389">
        <v>23333.33</v>
      </c>
      <c r="G271" s="389" t="s">
        <v>4769</v>
      </c>
      <c r="H271" s="390" t="s">
        <v>4770</v>
      </c>
      <c r="I271" s="697" t="s">
        <v>1458</v>
      </c>
      <c r="J271" s="706">
        <f>J92</f>
        <v>10000000</v>
      </c>
    </row>
    <row r="272" spans="1:10" x14ac:dyDescent="0.2">
      <c r="A272" s="388" t="s">
        <v>1129</v>
      </c>
      <c r="B272" s="388" t="s">
        <v>1130</v>
      </c>
      <c r="C272" s="388" t="s">
        <v>1437</v>
      </c>
      <c r="E272" s="389">
        <v>7000</v>
      </c>
      <c r="G272" s="389" t="s">
        <v>4741</v>
      </c>
      <c r="H272" s="390" t="s">
        <v>4771</v>
      </c>
      <c r="I272" s="695" t="s">
        <v>1463</v>
      </c>
      <c r="J272" s="696">
        <f>J121</f>
        <v>283420</v>
      </c>
    </row>
    <row r="273" spans="1:12" x14ac:dyDescent="0.2">
      <c r="A273" s="388" t="s">
        <v>1129</v>
      </c>
      <c r="B273" s="388" t="s">
        <v>1130</v>
      </c>
      <c r="C273" s="388" t="s">
        <v>1437</v>
      </c>
      <c r="E273" s="389">
        <v>7000</v>
      </c>
      <c r="G273" s="389" t="s">
        <v>4741</v>
      </c>
      <c r="H273" s="390" t="s">
        <v>4771</v>
      </c>
      <c r="I273" s="697" t="s">
        <v>1253</v>
      </c>
      <c r="J273" s="698">
        <f>J218</f>
        <v>25666.67</v>
      </c>
    </row>
    <row r="274" spans="1:12" x14ac:dyDescent="0.2">
      <c r="A274" s="388" t="s">
        <v>1129</v>
      </c>
      <c r="B274" s="388" t="s">
        <v>1130</v>
      </c>
      <c r="C274" s="388" t="s">
        <v>1437</v>
      </c>
      <c r="E274" s="389">
        <v>7000</v>
      </c>
      <c r="G274" s="389" t="s">
        <v>4741</v>
      </c>
      <c r="H274" s="390" t="s">
        <v>4771</v>
      </c>
      <c r="I274" s="699" t="s">
        <v>1134</v>
      </c>
      <c r="J274" s="707">
        <f>J271+J272+J273</f>
        <v>10309086.67</v>
      </c>
    </row>
    <row r="275" spans="1:12" x14ac:dyDescent="0.2">
      <c r="A275" s="388" t="s">
        <v>1129</v>
      </c>
      <c r="B275" s="388" t="s">
        <v>1130</v>
      </c>
      <c r="C275" s="388" t="s">
        <v>1437</v>
      </c>
      <c r="E275" s="389">
        <v>4666.67</v>
      </c>
      <c r="G275" s="389" t="s">
        <v>4741</v>
      </c>
      <c r="H275" s="390" t="s">
        <v>4771</v>
      </c>
      <c r="I275" s="700" t="s">
        <v>1254</v>
      </c>
      <c r="J275" s="701">
        <f>J216+J200+J187</f>
        <v>832938.91999999993</v>
      </c>
    </row>
    <row r="276" spans="1:12" x14ac:dyDescent="0.2">
      <c r="A276" s="388" t="s">
        <v>1129</v>
      </c>
      <c r="B276" s="388" t="s">
        <v>1130</v>
      </c>
      <c r="C276" s="388" t="s">
        <v>1437</v>
      </c>
      <c r="E276" s="389">
        <v>7000</v>
      </c>
      <c r="G276" s="389" t="s">
        <v>4741</v>
      </c>
      <c r="H276" s="390" t="s">
        <v>4771</v>
      </c>
      <c r="I276" s="702" t="s">
        <v>1459</v>
      </c>
      <c r="J276" s="703">
        <f>J217+J201+J188</f>
        <v>1096950</v>
      </c>
    </row>
    <row r="277" spans="1:12" x14ac:dyDescent="0.2">
      <c r="A277" s="388"/>
      <c r="B277" s="388"/>
      <c r="C277" s="388"/>
      <c r="E277" s="389"/>
      <c r="G277" s="389"/>
      <c r="H277" s="390"/>
      <c r="I277" s="695" t="s">
        <v>1464</v>
      </c>
      <c r="J277" s="696">
        <f>J122+J109+J96</f>
        <v>267323.99</v>
      </c>
    </row>
    <row r="278" spans="1:12" ht="13.5" thickBot="1" x14ac:dyDescent="0.25">
      <c r="A278" s="388" t="s">
        <v>1129</v>
      </c>
      <c r="B278" s="388" t="s">
        <v>1130</v>
      </c>
      <c r="C278" s="388" t="s">
        <v>1437</v>
      </c>
      <c r="E278" s="389">
        <v>23333.33</v>
      </c>
      <c r="G278" s="389" t="s">
        <v>4741</v>
      </c>
      <c r="H278" s="390" t="s">
        <v>4771</v>
      </c>
      <c r="I278" s="715" t="s">
        <v>4831</v>
      </c>
      <c r="J278" s="716">
        <f>J189+J97+J87</f>
        <v>4800000</v>
      </c>
    </row>
    <row r="279" spans="1:12" x14ac:dyDescent="0.2">
      <c r="A279" s="88" t="s">
        <v>306</v>
      </c>
      <c r="B279" s="88" t="s">
        <v>1277</v>
      </c>
      <c r="C279" s="88" t="s">
        <v>308</v>
      </c>
      <c r="D279" s="89">
        <v>358244.46</v>
      </c>
      <c r="E279" s="89">
        <v>472888.89</v>
      </c>
      <c r="F279" s="89">
        <v>637000</v>
      </c>
      <c r="G279" s="89">
        <v>194133.35</v>
      </c>
      <c r="H279" s="90" t="s">
        <v>1278</v>
      </c>
      <c r="J279" s="136"/>
      <c r="K279" s="91"/>
      <c r="L279" s="91"/>
    </row>
    <row r="280" spans="1:12" x14ac:dyDescent="0.2">
      <c r="A280" s="88" t="s">
        <v>306</v>
      </c>
      <c r="B280" s="88" t="s">
        <v>343</v>
      </c>
      <c r="C280" s="88" t="s">
        <v>308</v>
      </c>
      <c r="D280" s="89">
        <v>35280204.350000001</v>
      </c>
      <c r="E280" s="89">
        <v>11677462.470000001</v>
      </c>
      <c r="F280" s="89">
        <v>8861989.7599999998</v>
      </c>
      <c r="G280" s="89">
        <v>38095677.060000002</v>
      </c>
      <c r="H280" s="90" t="s">
        <v>344</v>
      </c>
      <c r="J280" s="94"/>
      <c r="K280" s="91"/>
      <c r="L280" s="91"/>
    </row>
    <row r="281" spans="1:12" x14ac:dyDescent="0.2">
      <c r="A281" s="88" t="s">
        <v>1007</v>
      </c>
      <c r="B281" s="88" t="s">
        <v>343</v>
      </c>
      <c r="C281" s="88" t="s">
        <v>308</v>
      </c>
      <c r="D281" s="89">
        <v>35280204.350000001</v>
      </c>
      <c r="E281" s="89">
        <v>11677462.470000001</v>
      </c>
      <c r="F281" s="89">
        <v>8861989.7599999998</v>
      </c>
      <c r="G281" s="89">
        <v>38095677.060000002</v>
      </c>
      <c r="H281" s="90" t="s">
        <v>101</v>
      </c>
      <c r="I281" s="91"/>
      <c r="J281" s="91"/>
      <c r="K281" s="91"/>
      <c r="L281" s="91"/>
    </row>
    <row r="282" spans="1:12" x14ac:dyDescent="0.2">
      <c r="A282" s="88" t="s">
        <v>343</v>
      </c>
      <c r="B282" s="88" t="s">
        <v>343</v>
      </c>
      <c r="C282" s="88" t="s">
        <v>308</v>
      </c>
      <c r="D282" s="89">
        <v>35280204.350000001</v>
      </c>
      <c r="E282" s="89">
        <v>11677462.470000001</v>
      </c>
      <c r="F282" s="89">
        <v>8861989.7599999998</v>
      </c>
      <c r="G282" s="89">
        <v>38095677.060000002</v>
      </c>
      <c r="H282" s="90" t="s">
        <v>1107</v>
      </c>
      <c r="I282" s="91"/>
      <c r="J282" s="91"/>
      <c r="K282" s="91"/>
      <c r="L282" s="91"/>
    </row>
  </sheetData>
  <pageMargins left="0.7" right="0.7" top="0.78740157499999996" bottom="0.78740157499999996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Z294"/>
  <sheetViews>
    <sheetView topLeftCell="A259" workbookViewId="0">
      <selection activeCell="K61" sqref="K61"/>
    </sheetView>
  </sheetViews>
  <sheetFormatPr defaultColWidth="9.140625" defaultRowHeight="12.75" x14ac:dyDescent="0.2"/>
  <cols>
    <col min="1" max="1" width="5.28515625" style="551" customWidth="1"/>
    <col min="2" max="2" width="8.7109375" style="551" customWidth="1"/>
    <col min="3" max="3" width="4.5703125" style="551" customWidth="1"/>
    <col min="4" max="4" width="16.5703125" style="551" bestFit="1" customWidth="1"/>
    <col min="5" max="5" width="9.140625" style="551"/>
    <col min="6" max="6" width="45" style="551" bestFit="1" customWidth="1"/>
    <col min="7" max="7" width="11.7109375" style="551" hidden="1" customWidth="1"/>
    <col min="8" max="8" width="12.7109375" style="551" hidden="1" customWidth="1"/>
    <col min="9" max="9" width="15.42578125" style="551" customWidth="1"/>
    <col min="10" max="10" width="12.7109375" style="551" bestFit="1" customWidth="1"/>
    <col min="11" max="11" width="14" style="551" customWidth="1"/>
    <col min="12" max="12" width="12.140625" style="551" bestFit="1" customWidth="1"/>
    <col min="13" max="13" width="11.7109375" style="551" bestFit="1" customWidth="1"/>
    <col min="14" max="14" width="12.7109375" style="551" customWidth="1"/>
    <col min="15" max="16384" width="9.140625" style="551"/>
  </cols>
  <sheetData>
    <row r="1" spans="1:26" x14ac:dyDescent="0.2">
      <c r="A1" s="595" t="s">
        <v>1682</v>
      </c>
      <c r="B1" s="596" t="s">
        <v>1683</v>
      </c>
      <c r="C1" s="163" t="s">
        <v>1684</v>
      </c>
      <c r="D1" s="89" t="s">
        <v>1685</v>
      </c>
      <c r="E1" s="163" t="s">
        <v>1686</v>
      </c>
      <c r="F1" s="91" t="s">
        <v>1687</v>
      </c>
      <c r="G1" s="136" t="s">
        <v>1688</v>
      </c>
      <c r="H1" s="136" t="s">
        <v>1689</v>
      </c>
      <c r="I1" s="136" t="s">
        <v>1690</v>
      </c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x14ac:dyDescent="0.2">
      <c r="A2" s="597" t="s">
        <v>1691</v>
      </c>
      <c r="B2" s="598" t="s">
        <v>1692</v>
      </c>
      <c r="C2" s="95">
        <v>300</v>
      </c>
      <c r="D2" s="389" t="s">
        <v>1</v>
      </c>
      <c r="E2" s="95">
        <v>501300</v>
      </c>
      <c r="F2" t="s">
        <v>725</v>
      </c>
      <c r="G2" s="94">
        <v>174722.84</v>
      </c>
      <c r="H2" s="94">
        <v>2650691.73</v>
      </c>
      <c r="I2" s="94">
        <v>2650691.73</v>
      </c>
    </row>
    <row r="3" spans="1:26" x14ac:dyDescent="0.2">
      <c r="A3" s="597" t="s">
        <v>1691</v>
      </c>
      <c r="B3" s="598" t="s">
        <v>1692</v>
      </c>
      <c r="C3" s="95">
        <v>300</v>
      </c>
      <c r="D3" s="389" t="s">
        <v>1</v>
      </c>
      <c r="E3" s="95">
        <v>501310</v>
      </c>
      <c r="F3" t="s">
        <v>726</v>
      </c>
      <c r="G3" s="94">
        <v>159398.9</v>
      </c>
      <c r="H3" s="94">
        <v>6086546.6100000003</v>
      </c>
      <c r="I3" s="94">
        <v>6086546.6100000003</v>
      </c>
    </row>
    <row r="4" spans="1:26" x14ac:dyDescent="0.2">
      <c r="A4" s="597" t="s">
        <v>1691</v>
      </c>
      <c r="B4" s="598" t="s">
        <v>1692</v>
      </c>
      <c r="C4" s="95">
        <v>300</v>
      </c>
      <c r="D4" s="389" t="s">
        <v>1</v>
      </c>
      <c r="E4" s="95">
        <v>502100</v>
      </c>
      <c r="F4" t="s">
        <v>898</v>
      </c>
      <c r="G4" s="94">
        <v>-768409.63</v>
      </c>
      <c r="H4" s="94">
        <v>-1059682.32</v>
      </c>
      <c r="I4" s="94">
        <v>-1059682.32</v>
      </c>
    </row>
    <row r="5" spans="1:26" x14ac:dyDescent="0.2">
      <c r="A5" s="597" t="s">
        <v>1691</v>
      </c>
      <c r="B5" s="598" t="s">
        <v>1692</v>
      </c>
      <c r="C5" s="95">
        <v>300</v>
      </c>
      <c r="D5" s="389" t="s">
        <v>1</v>
      </c>
      <c r="E5" s="95">
        <v>503100</v>
      </c>
      <c r="F5" t="s">
        <v>901</v>
      </c>
      <c r="G5" s="94">
        <v>153000</v>
      </c>
      <c r="H5" s="94">
        <v>8891500</v>
      </c>
      <c r="I5" s="94">
        <v>8891500</v>
      </c>
    </row>
    <row r="6" spans="1:26" x14ac:dyDescent="0.2">
      <c r="A6" s="597" t="s">
        <v>1691</v>
      </c>
      <c r="B6" s="598" t="s">
        <v>1692</v>
      </c>
      <c r="C6" s="95">
        <v>300</v>
      </c>
      <c r="D6" s="389" t="s">
        <v>1</v>
      </c>
      <c r="E6" s="95">
        <v>503200</v>
      </c>
      <c r="F6" t="s">
        <v>902</v>
      </c>
      <c r="G6" s="94">
        <v>0</v>
      </c>
      <c r="H6" s="94">
        <v>2274255</v>
      </c>
      <c r="I6" s="94">
        <v>2274255</v>
      </c>
    </row>
    <row r="7" spans="1:26" x14ac:dyDescent="0.2">
      <c r="A7" s="597" t="s">
        <v>1691</v>
      </c>
      <c r="B7" s="598" t="s">
        <v>1692</v>
      </c>
      <c r="C7" s="95">
        <v>300</v>
      </c>
      <c r="D7" s="389" t="s">
        <v>1</v>
      </c>
      <c r="E7" s="95">
        <v>503300</v>
      </c>
      <c r="F7" t="s">
        <v>903</v>
      </c>
      <c r="G7" s="94">
        <v>243325.8</v>
      </c>
      <c r="H7" s="94">
        <v>348368.81</v>
      </c>
      <c r="I7" s="94">
        <v>348368.81</v>
      </c>
    </row>
    <row r="8" spans="1:26" x14ac:dyDescent="0.2">
      <c r="A8" s="597" t="s">
        <v>1691</v>
      </c>
      <c r="B8" s="598" t="s">
        <v>1692</v>
      </c>
      <c r="C8" s="95">
        <v>300</v>
      </c>
      <c r="D8" s="389" t="s">
        <v>1</v>
      </c>
      <c r="E8" s="95">
        <v>504100</v>
      </c>
      <c r="F8" t="s">
        <v>732</v>
      </c>
      <c r="G8" s="94">
        <v>-315256.57</v>
      </c>
      <c r="H8" s="94">
        <v>-326191.83</v>
      </c>
      <c r="I8" s="94">
        <v>-326191.83</v>
      </c>
    </row>
    <row r="9" spans="1:26" x14ac:dyDescent="0.2">
      <c r="A9" s="597" t="s">
        <v>1691</v>
      </c>
      <c r="B9" s="598" t="s">
        <v>1692</v>
      </c>
      <c r="C9" s="95">
        <v>300</v>
      </c>
      <c r="D9" s="389" t="s">
        <v>1</v>
      </c>
      <c r="E9" s="95">
        <v>504200</v>
      </c>
      <c r="F9" t="s">
        <v>733</v>
      </c>
      <c r="G9" s="94">
        <v>-23832</v>
      </c>
      <c r="H9" s="94">
        <v>-199267</v>
      </c>
      <c r="I9" s="94">
        <v>-199267</v>
      </c>
    </row>
    <row r="10" spans="1:26" x14ac:dyDescent="0.2">
      <c r="A10" s="597" t="s">
        <v>1691</v>
      </c>
      <c r="B10" s="598" t="s">
        <v>1692</v>
      </c>
      <c r="C10" s="95">
        <v>300</v>
      </c>
      <c r="D10" s="389" t="s">
        <v>1</v>
      </c>
      <c r="E10" s="95">
        <v>505100</v>
      </c>
      <c r="F10" t="s">
        <v>910</v>
      </c>
      <c r="G10" s="94">
        <v>451119.04</v>
      </c>
      <c r="H10" s="94">
        <v>3023444.06</v>
      </c>
      <c r="I10" s="94">
        <v>3023444.06</v>
      </c>
    </row>
    <row r="11" spans="1:26" x14ac:dyDescent="0.2">
      <c r="A11" s="597" t="s">
        <v>1691</v>
      </c>
      <c r="B11" s="598" t="s">
        <v>1692</v>
      </c>
      <c r="C11" s="95">
        <v>300</v>
      </c>
      <c r="D11" s="389" t="s">
        <v>1</v>
      </c>
      <c r="E11" s="95">
        <v>506100</v>
      </c>
      <c r="F11" t="s">
        <v>734</v>
      </c>
      <c r="G11" s="94">
        <v>-25713.79</v>
      </c>
      <c r="H11" s="94">
        <v>-175737.9</v>
      </c>
      <c r="I11" s="94">
        <v>-175737.9</v>
      </c>
    </row>
    <row r="12" spans="1:26" x14ac:dyDescent="0.2">
      <c r="A12" s="597" t="s">
        <v>1691</v>
      </c>
      <c r="B12" s="598" t="s">
        <v>1692</v>
      </c>
      <c r="C12" s="95">
        <v>300</v>
      </c>
      <c r="D12" s="389" t="s">
        <v>1</v>
      </c>
      <c r="E12" s="95">
        <v>511100</v>
      </c>
      <c r="F12" t="s">
        <v>935</v>
      </c>
      <c r="G12" s="94">
        <v>6000</v>
      </c>
      <c r="H12" s="94">
        <v>9060</v>
      </c>
      <c r="I12" s="601">
        <v>9060</v>
      </c>
    </row>
    <row r="13" spans="1:26" x14ac:dyDescent="0.2">
      <c r="A13" s="597" t="s">
        <v>1691</v>
      </c>
      <c r="B13" s="598" t="s">
        <v>1692</v>
      </c>
      <c r="C13" s="95">
        <v>300</v>
      </c>
      <c r="D13" s="389" t="s">
        <v>1</v>
      </c>
      <c r="E13" s="95">
        <v>511101</v>
      </c>
      <c r="F13" t="s">
        <v>936</v>
      </c>
      <c r="G13" s="94">
        <v>10530</v>
      </c>
      <c r="H13" s="94">
        <v>946110.81</v>
      </c>
      <c r="I13" s="601">
        <v>946110.81</v>
      </c>
    </row>
    <row r="14" spans="1:26" x14ac:dyDescent="0.2">
      <c r="A14" s="597" t="s">
        <v>1691</v>
      </c>
      <c r="B14" s="598" t="s">
        <v>1692</v>
      </c>
      <c r="C14" s="95">
        <v>300</v>
      </c>
      <c r="D14" s="389" t="s">
        <v>1</v>
      </c>
      <c r="E14" s="95">
        <v>511300</v>
      </c>
      <c r="F14" t="s">
        <v>735</v>
      </c>
      <c r="G14" s="94">
        <v>99270.02</v>
      </c>
      <c r="H14" s="94">
        <v>2281287.4300000002</v>
      </c>
      <c r="I14" s="601">
        <v>2281287.4300000002</v>
      </c>
    </row>
    <row r="15" spans="1:26" x14ac:dyDescent="0.2">
      <c r="A15" s="597" t="s">
        <v>1691</v>
      </c>
      <c r="B15" s="598" t="s">
        <v>1692</v>
      </c>
      <c r="C15" s="95">
        <v>300</v>
      </c>
      <c r="D15" s="389" t="s">
        <v>1</v>
      </c>
      <c r="E15" s="95">
        <v>511301</v>
      </c>
      <c r="F15" t="s">
        <v>736</v>
      </c>
      <c r="G15" s="94">
        <v>19787.02</v>
      </c>
      <c r="H15" s="94">
        <v>731691.95</v>
      </c>
      <c r="I15" s="601">
        <v>731691.95</v>
      </c>
    </row>
    <row r="16" spans="1:26" x14ac:dyDescent="0.2">
      <c r="A16" s="597" t="s">
        <v>1691</v>
      </c>
      <c r="B16" s="598" t="s">
        <v>1692</v>
      </c>
      <c r="C16" s="95">
        <v>300</v>
      </c>
      <c r="D16" s="389" t="s">
        <v>1</v>
      </c>
      <c r="E16" s="95">
        <v>511302</v>
      </c>
      <c r="F16" t="s">
        <v>737</v>
      </c>
      <c r="G16" s="94">
        <v>146000</v>
      </c>
      <c r="H16" s="94">
        <v>186000</v>
      </c>
      <c r="I16" s="601">
        <v>186000</v>
      </c>
    </row>
    <row r="17" spans="1:12" x14ac:dyDescent="0.2">
      <c r="A17" s="597" t="s">
        <v>1691</v>
      </c>
      <c r="B17" s="598" t="s">
        <v>1692</v>
      </c>
      <c r="C17" s="95">
        <v>300</v>
      </c>
      <c r="D17" s="389" t="s">
        <v>1</v>
      </c>
      <c r="E17" s="95">
        <v>511303</v>
      </c>
      <c r="F17" t="s">
        <v>738</v>
      </c>
      <c r="G17" s="94">
        <v>3000</v>
      </c>
      <c r="H17" s="94">
        <v>39000</v>
      </c>
      <c r="I17" s="601">
        <v>39000</v>
      </c>
    </row>
    <row r="18" spans="1:12" x14ac:dyDescent="0.2">
      <c r="A18" s="597" t="s">
        <v>1691</v>
      </c>
      <c r="B18" s="598" t="s">
        <v>1692</v>
      </c>
      <c r="C18" s="95">
        <v>300</v>
      </c>
      <c r="D18" s="389" t="s">
        <v>1</v>
      </c>
      <c r="E18" s="95">
        <v>512110</v>
      </c>
      <c r="F18" t="s">
        <v>940</v>
      </c>
      <c r="G18" s="94">
        <v>3994</v>
      </c>
      <c r="H18" s="94">
        <v>6118.75</v>
      </c>
      <c r="I18" s="601">
        <v>6118.75</v>
      </c>
    </row>
    <row r="19" spans="1:12" x14ac:dyDescent="0.2">
      <c r="A19" s="597" t="s">
        <v>1691</v>
      </c>
      <c r="B19" s="598" t="s">
        <v>1692</v>
      </c>
      <c r="C19" s="95">
        <v>300</v>
      </c>
      <c r="D19" s="389" t="s">
        <v>1</v>
      </c>
      <c r="E19" s="95">
        <v>512200</v>
      </c>
      <c r="F19" t="s">
        <v>941</v>
      </c>
      <c r="G19" s="94">
        <v>0</v>
      </c>
      <c r="H19" s="94">
        <v>4089</v>
      </c>
      <c r="I19" s="601">
        <v>4089</v>
      </c>
    </row>
    <row r="20" spans="1:12" x14ac:dyDescent="0.2">
      <c r="A20" s="597" t="s">
        <v>1691</v>
      </c>
      <c r="B20" s="598" t="s">
        <v>1692</v>
      </c>
      <c r="C20" s="95">
        <v>300</v>
      </c>
      <c r="D20" s="389" t="s">
        <v>1</v>
      </c>
      <c r="E20" s="95">
        <v>512209</v>
      </c>
      <c r="F20" t="s">
        <v>942</v>
      </c>
      <c r="G20" s="94">
        <v>0</v>
      </c>
      <c r="H20" s="94">
        <v>37176</v>
      </c>
      <c r="I20" s="601">
        <v>37176</v>
      </c>
    </row>
    <row r="21" spans="1:12" x14ac:dyDescent="0.2">
      <c r="A21" s="597" t="s">
        <v>1691</v>
      </c>
      <c r="B21" s="598" t="s">
        <v>1692</v>
      </c>
      <c r="C21" s="95">
        <v>300</v>
      </c>
      <c r="D21" s="389" t="s">
        <v>1</v>
      </c>
      <c r="E21" s="95">
        <v>512300</v>
      </c>
      <c r="F21" t="s">
        <v>943</v>
      </c>
      <c r="G21" s="94">
        <v>646</v>
      </c>
      <c r="H21" s="94">
        <v>1204</v>
      </c>
      <c r="I21" s="601">
        <v>1204</v>
      </c>
    </row>
    <row r="22" spans="1:12" x14ac:dyDescent="0.2">
      <c r="A22" s="597" t="s">
        <v>1691</v>
      </c>
      <c r="B22" s="598" t="s">
        <v>1692</v>
      </c>
      <c r="C22" s="95">
        <v>300</v>
      </c>
      <c r="D22" s="389" t="s">
        <v>1</v>
      </c>
      <c r="E22" s="95">
        <v>512310</v>
      </c>
      <c r="F22" t="s">
        <v>741</v>
      </c>
      <c r="G22" s="94">
        <v>0</v>
      </c>
      <c r="H22" s="94">
        <v>2640</v>
      </c>
      <c r="I22" s="601">
        <v>2640</v>
      </c>
    </row>
    <row r="23" spans="1:12" x14ac:dyDescent="0.2">
      <c r="A23" s="597" t="s">
        <v>1691</v>
      </c>
      <c r="B23" s="598" t="s">
        <v>1692</v>
      </c>
      <c r="C23" s="95">
        <v>300</v>
      </c>
      <c r="D23" s="389" t="s">
        <v>1</v>
      </c>
      <c r="E23" s="95">
        <v>512312</v>
      </c>
      <c r="F23" t="s">
        <v>950</v>
      </c>
      <c r="G23" s="94">
        <v>2989.01</v>
      </c>
      <c r="H23" s="94">
        <v>37125.68</v>
      </c>
      <c r="I23" s="601">
        <v>37125.68</v>
      </c>
    </row>
    <row r="24" spans="1:12" x14ac:dyDescent="0.2">
      <c r="A24" s="597" t="s">
        <v>1691</v>
      </c>
      <c r="B24" s="598" t="s">
        <v>1692</v>
      </c>
      <c r="C24" s="95">
        <v>300</v>
      </c>
      <c r="D24" s="389" t="s">
        <v>1</v>
      </c>
      <c r="E24" s="95">
        <v>512335</v>
      </c>
      <c r="F24" t="s">
        <v>742</v>
      </c>
      <c r="G24" s="94">
        <v>107172</v>
      </c>
      <c r="H24" s="94">
        <v>2206707</v>
      </c>
      <c r="I24" s="601">
        <v>2206707</v>
      </c>
    </row>
    <row r="25" spans="1:12" ht="13.5" thickBot="1" x14ac:dyDescent="0.25">
      <c r="A25" s="597" t="s">
        <v>1691</v>
      </c>
      <c r="B25" s="598" t="s">
        <v>1692</v>
      </c>
      <c r="C25" s="95">
        <v>300</v>
      </c>
      <c r="D25" s="389" t="s">
        <v>1</v>
      </c>
      <c r="E25" s="95">
        <v>512340</v>
      </c>
      <c r="F25" t="s">
        <v>970</v>
      </c>
      <c r="G25" s="94">
        <v>216</v>
      </c>
      <c r="H25" s="94">
        <v>7753</v>
      </c>
      <c r="I25" s="601">
        <v>7753</v>
      </c>
    </row>
    <row r="26" spans="1:12" ht="13.5" thickBot="1" x14ac:dyDescent="0.25">
      <c r="A26" s="597" t="s">
        <v>1691</v>
      </c>
      <c r="B26" s="598" t="s">
        <v>1692</v>
      </c>
      <c r="C26" s="95">
        <v>300</v>
      </c>
      <c r="D26" s="389" t="s">
        <v>1</v>
      </c>
      <c r="E26" s="95">
        <v>512399</v>
      </c>
      <c r="F26" t="s">
        <v>974</v>
      </c>
      <c r="G26" s="94">
        <v>0</v>
      </c>
      <c r="H26" s="94">
        <v>32846</v>
      </c>
      <c r="I26" s="601">
        <v>32846</v>
      </c>
      <c r="J26" s="562">
        <f>I26+I25+I24+I23+I22+I21+I20+I19+I18+I17+I16+I15+I14+I13+I12</f>
        <v>6528809.620000001</v>
      </c>
      <c r="K26" s="602">
        <f>J26+N129+N153</f>
        <v>22170644.101</v>
      </c>
      <c r="L26" s="551" t="s">
        <v>1703</v>
      </c>
    </row>
    <row r="27" spans="1:12" x14ac:dyDescent="0.2">
      <c r="A27" s="597" t="s">
        <v>1691</v>
      </c>
      <c r="B27" s="598" t="s">
        <v>1692</v>
      </c>
      <c r="C27" s="95">
        <v>300</v>
      </c>
      <c r="D27" s="389" t="s">
        <v>1</v>
      </c>
      <c r="E27" s="95">
        <v>518100</v>
      </c>
      <c r="F27" t="s">
        <v>488</v>
      </c>
      <c r="G27" s="94">
        <v>7644.5</v>
      </c>
      <c r="H27" s="94">
        <v>121488.36</v>
      </c>
      <c r="I27" s="94">
        <v>121488.36</v>
      </c>
    </row>
    <row r="28" spans="1:12" x14ac:dyDescent="0.2">
      <c r="A28" s="597" t="s">
        <v>1691</v>
      </c>
      <c r="B28" s="598" t="s">
        <v>1692</v>
      </c>
      <c r="C28" s="95">
        <v>300</v>
      </c>
      <c r="D28" s="389" t="s">
        <v>1</v>
      </c>
      <c r="E28" s="95">
        <v>518101</v>
      </c>
      <c r="F28" t="s">
        <v>1301</v>
      </c>
      <c r="G28" s="94">
        <v>2601.1</v>
      </c>
      <c r="H28" s="94">
        <v>56068.09</v>
      </c>
      <c r="I28" s="94">
        <v>56068.09</v>
      </c>
    </row>
    <row r="29" spans="1:12" x14ac:dyDescent="0.2">
      <c r="A29" s="597" t="s">
        <v>1691</v>
      </c>
      <c r="B29" s="598" t="s">
        <v>1692</v>
      </c>
      <c r="C29" s="95">
        <v>300</v>
      </c>
      <c r="D29" s="389" t="s">
        <v>1</v>
      </c>
      <c r="E29" s="95">
        <v>518102</v>
      </c>
      <c r="F29" t="s">
        <v>1302</v>
      </c>
      <c r="G29" s="94">
        <v>3717.93</v>
      </c>
      <c r="H29" s="94">
        <v>5565.3</v>
      </c>
      <c r="I29" s="94">
        <v>5565.3</v>
      </c>
    </row>
    <row r="30" spans="1:12" x14ac:dyDescent="0.2">
      <c r="A30" s="597" t="s">
        <v>1691</v>
      </c>
      <c r="B30" s="598" t="s">
        <v>1692</v>
      </c>
      <c r="C30" s="95">
        <v>300</v>
      </c>
      <c r="D30" s="389" t="s">
        <v>1</v>
      </c>
      <c r="E30" s="95">
        <v>518109</v>
      </c>
      <c r="F30" t="s">
        <v>1303</v>
      </c>
      <c r="G30" s="94">
        <v>3290.18</v>
      </c>
      <c r="H30" s="94">
        <v>3290.18</v>
      </c>
      <c r="I30" s="94">
        <v>3290.18</v>
      </c>
    </row>
    <row r="31" spans="1:12" x14ac:dyDescent="0.2">
      <c r="A31" s="597" t="s">
        <v>1691</v>
      </c>
      <c r="B31" s="598" t="s">
        <v>1692</v>
      </c>
      <c r="C31" s="95">
        <v>300</v>
      </c>
      <c r="D31" s="389" t="s">
        <v>1</v>
      </c>
      <c r="E31" s="95">
        <v>518400</v>
      </c>
      <c r="F31" t="s">
        <v>490</v>
      </c>
      <c r="G31" s="94">
        <v>329.76</v>
      </c>
      <c r="H31" s="94">
        <v>33902.589999999997</v>
      </c>
      <c r="I31" s="94">
        <v>33902.589999999997</v>
      </c>
      <c r="K31" s="560"/>
    </row>
    <row r="32" spans="1:12" x14ac:dyDescent="0.2">
      <c r="A32" s="597"/>
      <c r="B32" s="598"/>
      <c r="C32" s="95"/>
      <c r="D32" s="389"/>
      <c r="E32" s="95"/>
      <c r="F32"/>
      <c r="G32" s="94"/>
      <c r="H32" s="94"/>
      <c r="I32" s="94"/>
    </row>
    <row r="33" spans="1:9" x14ac:dyDescent="0.2">
      <c r="A33" s="597" t="s">
        <v>1691</v>
      </c>
      <c r="B33" s="598" t="s">
        <v>1692</v>
      </c>
      <c r="C33" s="95">
        <v>300</v>
      </c>
      <c r="D33" s="389" t="s">
        <v>1</v>
      </c>
      <c r="E33" s="95">
        <v>601300</v>
      </c>
      <c r="F33" t="s">
        <v>763</v>
      </c>
      <c r="G33" s="94">
        <v>1277470.29</v>
      </c>
      <c r="H33" s="94">
        <v>26743915.289999999</v>
      </c>
      <c r="I33" s="94">
        <v>26743915.289999999</v>
      </c>
    </row>
    <row r="34" spans="1:9" x14ac:dyDescent="0.2">
      <c r="A34" s="597" t="s">
        <v>1691</v>
      </c>
      <c r="B34" s="598" t="s">
        <v>1692</v>
      </c>
      <c r="C34" s="95">
        <v>300</v>
      </c>
      <c r="D34" s="389" t="s">
        <v>1</v>
      </c>
      <c r="E34" s="95">
        <v>601301</v>
      </c>
      <c r="F34" t="s">
        <v>764</v>
      </c>
      <c r="G34" s="94">
        <v>179882</v>
      </c>
      <c r="H34" s="94">
        <v>6651745</v>
      </c>
      <c r="I34" s="94">
        <v>6651745</v>
      </c>
    </row>
    <row r="35" spans="1:9" x14ac:dyDescent="0.2">
      <c r="A35" s="597" t="s">
        <v>1691</v>
      </c>
      <c r="B35" s="598" t="s">
        <v>1692</v>
      </c>
      <c r="C35" s="95">
        <v>300</v>
      </c>
      <c r="D35" s="389" t="s">
        <v>1</v>
      </c>
      <c r="E35" s="95">
        <v>602100</v>
      </c>
      <c r="F35" t="s">
        <v>525</v>
      </c>
      <c r="G35" s="94">
        <v>-156727.6</v>
      </c>
      <c r="H35" s="94">
        <v>-1977408.07</v>
      </c>
      <c r="I35" s="94">
        <v>-1977408.07</v>
      </c>
    </row>
    <row r="36" spans="1:9" x14ac:dyDescent="0.2">
      <c r="A36" s="597" t="s">
        <v>1691</v>
      </c>
      <c r="B36" s="598" t="s">
        <v>1692</v>
      </c>
      <c r="C36" s="95">
        <v>300</v>
      </c>
      <c r="D36" s="389" t="s">
        <v>1</v>
      </c>
      <c r="E36" s="95">
        <v>603100</v>
      </c>
      <c r="F36" t="s">
        <v>528</v>
      </c>
      <c r="G36" s="94">
        <v>669977</v>
      </c>
      <c r="H36" s="94">
        <v>10627041</v>
      </c>
      <c r="I36" s="94">
        <v>10627041</v>
      </c>
    </row>
    <row r="37" spans="1:9" x14ac:dyDescent="0.2">
      <c r="A37" s="597" t="s">
        <v>1691</v>
      </c>
      <c r="B37" s="598" t="s">
        <v>1692</v>
      </c>
      <c r="C37" s="95">
        <v>300</v>
      </c>
      <c r="D37" s="389" t="s">
        <v>1</v>
      </c>
      <c r="E37" s="95">
        <v>603200</v>
      </c>
      <c r="F37" t="s">
        <v>632</v>
      </c>
      <c r="G37" s="94">
        <v>1149965</v>
      </c>
      <c r="H37" s="94">
        <v>1149965</v>
      </c>
      <c r="I37" s="94">
        <v>1149965</v>
      </c>
    </row>
    <row r="38" spans="1:9" x14ac:dyDescent="0.2">
      <c r="A38" s="597" t="s">
        <v>1691</v>
      </c>
      <c r="B38" s="598" t="s">
        <v>1692</v>
      </c>
      <c r="C38" s="95">
        <v>300</v>
      </c>
      <c r="D38" s="389" t="s">
        <v>1</v>
      </c>
      <c r="E38" s="95">
        <v>603300</v>
      </c>
      <c r="F38" t="s">
        <v>633</v>
      </c>
      <c r="G38" s="94">
        <v>0</v>
      </c>
      <c r="H38" s="94">
        <v>404318.27</v>
      </c>
      <c r="I38" s="94">
        <v>404318.27</v>
      </c>
    </row>
    <row r="39" spans="1:9" x14ac:dyDescent="0.2">
      <c r="A39" s="597" t="s">
        <v>1691</v>
      </c>
      <c r="B39" s="598" t="s">
        <v>1692</v>
      </c>
      <c r="C39" s="95">
        <v>300</v>
      </c>
      <c r="D39" s="389" t="s">
        <v>1</v>
      </c>
      <c r="E39" s="95">
        <v>604100</v>
      </c>
      <c r="F39" t="s">
        <v>769</v>
      </c>
      <c r="G39" s="94">
        <v>0</v>
      </c>
      <c r="H39" s="94">
        <v>-94065.89</v>
      </c>
      <c r="I39" s="94">
        <v>-94065.89</v>
      </c>
    </row>
    <row r="40" spans="1:9" x14ac:dyDescent="0.2">
      <c r="A40" s="597" t="s">
        <v>1691</v>
      </c>
      <c r="B40" s="598" t="s">
        <v>1692</v>
      </c>
      <c r="C40" s="95">
        <v>300</v>
      </c>
      <c r="D40" s="389" t="s">
        <v>1</v>
      </c>
      <c r="E40" s="95">
        <v>605100</v>
      </c>
      <c r="F40" t="s">
        <v>634</v>
      </c>
      <c r="G40" s="94">
        <v>824872.84</v>
      </c>
      <c r="H40" s="94">
        <v>3227558.92</v>
      </c>
      <c r="I40" s="94">
        <v>3227558.92</v>
      </c>
    </row>
    <row r="41" spans="1:9" x14ac:dyDescent="0.2">
      <c r="A41" s="597" t="s">
        <v>1691</v>
      </c>
      <c r="B41" s="598" t="s">
        <v>1692</v>
      </c>
      <c r="C41" s="95">
        <v>300</v>
      </c>
      <c r="D41" s="389" t="s">
        <v>1</v>
      </c>
      <c r="E41" s="95">
        <v>606100</v>
      </c>
      <c r="F41" t="s">
        <v>637</v>
      </c>
      <c r="G41" s="94">
        <v>-49010.25</v>
      </c>
      <c r="H41" s="94">
        <v>-188961.44</v>
      </c>
      <c r="I41" s="94">
        <v>-188961.44</v>
      </c>
    </row>
    <row r="42" spans="1:9" x14ac:dyDescent="0.2">
      <c r="A42" s="597" t="s">
        <v>1691</v>
      </c>
      <c r="B42" s="598" t="s">
        <v>1692</v>
      </c>
      <c r="C42" s="95">
        <v>300</v>
      </c>
      <c r="D42" s="389" t="s">
        <v>1</v>
      </c>
      <c r="E42" s="95">
        <v>609100</v>
      </c>
      <c r="F42" t="s">
        <v>1309</v>
      </c>
      <c r="G42" s="94">
        <v>3351163.5</v>
      </c>
      <c r="H42" s="94">
        <v>3351163.5</v>
      </c>
      <c r="I42" s="94">
        <v>3351163.5</v>
      </c>
    </row>
    <row r="43" spans="1:9" x14ac:dyDescent="0.2">
      <c r="A43" s="597" t="s">
        <v>1691</v>
      </c>
      <c r="B43" s="598" t="s">
        <v>1692</v>
      </c>
      <c r="C43" s="95">
        <v>300</v>
      </c>
      <c r="D43" s="389" t="s">
        <v>1</v>
      </c>
      <c r="E43" s="95">
        <v>618100</v>
      </c>
      <c r="F43" t="s">
        <v>541</v>
      </c>
      <c r="G43" s="94">
        <v>26.16</v>
      </c>
      <c r="H43" s="94">
        <v>115.63</v>
      </c>
      <c r="I43" s="94">
        <v>115.63</v>
      </c>
    </row>
    <row r="44" spans="1:9" x14ac:dyDescent="0.2">
      <c r="A44" s="597" t="s">
        <v>1691</v>
      </c>
      <c r="B44" s="598" t="s">
        <v>1692</v>
      </c>
      <c r="C44" s="95">
        <v>300</v>
      </c>
      <c r="D44" s="389" t="s">
        <v>1</v>
      </c>
      <c r="E44" s="95">
        <v>618200</v>
      </c>
      <c r="F44" t="s">
        <v>542</v>
      </c>
      <c r="G44" s="94">
        <v>1955.62</v>
      </c>
      <c r="H44" s="94">
        <v>5674.39</v>
      </c>
      <c r="I44" s="94">
        <v>5674.39</v>
      </c>
    </row>
    <row r="45" spans="1:9" x14ac:dyDescent="0.2">
      <c r="A45" s="597" t="s">
        <v>1691</v>
      </c>
      <c r="B45" s="598" t="s">
        <v>1692</v>
      </c>
      <c r="C45" s="95">
        <v>300</v>
      </c>
      <c r="D45" s="389" t="s">
        <v>1</v>
      </c>
      <c r="E45" s="95">
        <v>618300</v>
      </c>
      <c r="F45" t="s">
        <v>543</v>
      </c>
      <c r="G45" s="94">
        <v>0</v>
      </c>
      <c r="H45" s="94">
        <v>9100.52</v>
      </c>
      <c r="I45" s="94">
        <v>9100.52</v>
      </c>
    </row>
    <row r="46" spans="1:9" x14ac:dyDescent="0.2">
      <c r="A46" s="597" t="s">
        <v>1691</v>
      </c>
      <c r="B46" s="598" t="s">
        <v>1692</v>
      </c>
      <c r="C46" s="95">
        <v>300</v>
      </c>
      <c r="D46" s="389" t="s">
        <v>1</v>
      </c>
      <c r="E46" s="95">
        <v>653101</v>
      </c>
      <c r="F46" t="s">
        <v>547</v>
      </c>
      <c r="G46" s="94">
        <v>113.5</v>
      </c>
      <c r="H46" s="94">
        <v>113.5</v>
      </c>
      <c r="I46" s="94">
        <v>113.5</v>
      </c>
    </row>
    <row r="47" spans="1:9" x14ac:dyDescent="0.2">
      <c r="A47" s="597"/>
      <c r="B47" s="598"/>
      <c r="C47" s="95"/>
      <c r="D47" s="389"/>
      <c r="E47" s="95"/>
      <c r="F47"/>
      <c r="G47" s="94"/>
      <c r="H47" s="94"/>
      <c r="I47" s="94"/>
    </row>
    <row r="48" spans="1:9" x14ac:dyDescent="0.2">
      <c r="A48" s="597"/>
      <c r="B48" s="598"/>
      <c r="C48" s="95"/>
      <c r="D48" s="389"/>
      <c r="E48" s="95"/>
      <c r="F48"/>
      <c r="G48" s="94"/>
      <c r="H48" s="94"/>
      <c r="I48" s="94"/>
    </row>
    <row r="49" spans="1:12" x14ac:dyDescent="0.2">
      <c r="A49" s="597" t="s">
        <v>1691</v>
      </c>
      <c r="B49" s="598" t="s">
        <v>1692</v>
      </c>
      <c r="C49" s="95">
        <v>400</v>
      </c>
      <c r="D49" s="389" t="s">
        <v>1693</v>
      </c>
      <c r="E49" s="95">
        <v>501400</v>
      </c>
      <c r="F49" t="s">
        <v>895</v>
      </c>
      <c r="G49" s="94">
        <v>110833</v>
      </c>
      <c r="H49" s="94">
        <v>465570</v>
      </c>
      <c r="I49" s="94">
        <v>465570</v>
      </c>
    </row>
    <row r="50" spans="1:12" x14ac:dyDescent="0.2">
      <c r="A50" s="597" t="s">
        <v>1691</v>
      </c>
      <c r="B50" s="598" t="s">
        <v>1692</v>
      </c>
      <c r="C50" s="95">
        <v>400</v>
      </c>
      <c r="D50" s="389" t="s">
        <v>1693</v>
      </c>
      <c r="E50" s="95">
        <v>501410</v>
      </c>
      <c r="F50" t="s">
        <v>727</v>
      </c>
      <c r="G50" s="94">
        <v>1440</v>
      </c>
      <c r="H50" s="94">
        <v>12952</v>
      </c>
      <c r="I50" s="94">
        <v>12952</v>
      </c>
    </row>
    <row r="51" spans="1:12" x14ac:dyDescent="0.2">
      <c r="A51" s="597" t="s">
        <v>1691</v>
      </c>
      <c r="B51" s="598" t="s">
        <v>1692</v>
      </c>
      <c r="C51" s="95">
        <v>400</v>
      </c>
      <c r="D51" s="389" t="s">
        <v>1693</v>
      </c>
      <c r="E51" s="95">
        <v>503400</v>
      </c>
      <c r="F51" t="s">
        <v>731</v>
      </c>
      <c r="G51" s="94">
        <v>3212.82</v>
      </c>
      <c r="H51" s="94">
        <v>13781.77</v>
      </c>
      <c r="I51" s="94">
        <v>13781.77</v>
      </c>
    </row>
    <row r="52" spans="1:12" x14ac:dyDescent="0.2">
      <c r="A52" s="597" t="s">
        <v>1691</v>
      </c>
      <c r="B52" s="598" t="s">
        <v>1692</v>
      </c>
      <c r="C52" s="95">
        <v>400</v>
      </c>
      <c r="D52" s="389" t="s">
        <v>1693</v>
      </c>
      <c r="E52" s="95">
        <v>505200</v>
      </c>
      <c r="F52" t="s">
        <v>911</v>
      </c>
      <c r="G52" s="94">
        <v>8686</v>
      </c>
      <c r="H52" s="94">
        <v>1181371</v>
      </c>
      <c r="I52" s="94">
        <v>1181371</v>
      </c>
    </row>
    <row r="53" spans="1:12" x14ac:dyDescent="0.2">
      <c r="A53" s="597" t="s">
        <v>1691</v>
      </c>
      <c r="B53" s="598" t="s">
        <v>1692</v>
      </c>
      <c r="C53" s="95">
        <v>400</v>
      </c>
      <c r="D53" s="389" t="s">
        <v>1693</v>
      </c>
      <c r="E53" s="95">
        <v>505400</v>
      </c>
      <c r="F53" t="s">
        <v>1092</v>
      </c>
      <c r="G53" s="94">
        <v>10804.93</v>
      </c>
      <c r="H53" s="94">
        <v>42777.440000000002</v>
      </c>
      <c r="I53" s="94">
        <v>42777.440000000002</v>
      </c>
    </row>
    <row r="54" spans="1:12" x14ac:dyDescent="0.2">
      <c r="A54" s="597" t="s">
        <v>1691</v>
      </c>
      <c r="B54" s="598" t="s">
        <v>1692</v>
      </c>
      <c r="C54" s="95">
        <v>400</v>
      </c>
      <c r="D54" s="389" t="s">
        <v>1693</v>
      </c>
      <c r="E54" s="95">
        <v>511100</v>
      </c>
      <c r="F54" t="s">
        <v>935</v>
      </c>
      <c r="G54" s="94">
        <v>0</v>
      </c>
      <c r="H54" s="94">
        <v>3600</v>
      </c>
      <c r="I54" s="532">
        <v>3600</v>
      </c>
    </row>
    <row r="55" spans="1:12" x14ac:dyDescent="0.2">
      <c r="A55" s="597" t="s">
        <v>1691</v>
      </c>
      <c r="B55" s="598" t="s">
        <v>1692</v>
      </c>
      <c r="C55" s="95">
        <v>400</v>
      </c>
      <c r="D55" s="389" t="s">
        <v>1693</v>
      </c>
      <c r="E55" s="95">
        <v>511101</v>
      </c>
      <c r="F55" t="s">
        <v>936</v>
      </c>
      <c r="G55" s="94">
        <v>0</v>
      </c>
      <c r="H55" s="94">
        <v>10721.79</v>
      </c>
      <c r="I55" s="532">
        <v>10721.79</v>
      </c>
    </row>
    <row r="56" spans="1:12" x14ac:dyDescent="0.2">
      <c r="A56" s="597" t="s">
        <v>1691</v>
      </c>
      <c r="B56" s="598" t="s">
        <v>1692</v>
      </c>
      <c r="C56" s="95">
        <v>400</v>
      </c>
      <c r="D56" s="389" t="s">
        <v>1693</v>
      </c>
      <c r="E56" s="95">
        <v>511410</v>
      </c>
      <c r="F56" t="s">
        <v>739</v>
      </c>
      <c r="G56" s="94">
        <v>70</v>
      </c>
      <c r="H56" s="94">
        <v>686</v>
      </c>
      <c r="I56" s="532">
        <v>686</v>
      </c>
    </row>
    <row r="57" spans="1:12" x14ac:dyDescent="0.2">
      <c r="A57" s="597" t="s">
        <v>1691</v>
      </c>
      <c r="B57" s="598" t="s">
        <v>1692</v>
      </c>
      <c r="C57" s="95">
        <v>400</v>
      </c>
      <c r="D57" s="389" t="s">
        <v>1693</v>
      </c>
      <c r="E57" s="95">
        <v>512320</v>
      </c>
      <c r="F57" t="s">
        <v>952</v>
      </c>
      <c r="G57" s="94">
        <v>0</v>
      </c>
      <c r="H57" s="94">
        <v>9900</v>
      </c>
      <c r="I57" s="532">
        <v>9900</v>
      </c>
    </row>
    <row r="58" spans="1:12" x14ac:dyDescent="0.2">
      <c r="A58" s="597" t="s">
        <v>1691</v>
      </c>
      <c r="B58" s="598" t="s">
        <v>1692</v>
      </c>
      <c r="C58" s="95">
        <v>400</v>
      </c>
      <c r="D58" s="389" t="s">
        <v>1693</v>
      </c>
      <c r="E58" s="95">
        <v>512323</v>
      </c>
      <c r="F58" t="s">
        <v>958</v>
      </c>
      <c r="G58" s="94">
        <v>12000</v>
      </c>
      <c r="H58" s="94">
        <v>144000</v>
      </c>
      <c r="I58" s="532">
        <v>144000</v>
      </c>
    </row>
    <row r="59" spans="1:12" x14ac:dyDescent="0.2">
      <c r="A59" s="597" t="s">
        <v>1691</v>
      </c>
      <c r="B59" s="598" t="s">
        <v>1692</v>
      </c>
      <c r="C59" s="95">
        <v>400</v>
      </c>
      <c r="D59" s="389" t="s">
        <v>1693</v>
      </c>
      <c r="E59" s="95">
        <v>512335</v>
      </c>
      <c r="F59" t="s">
        <v>742</v>
      </c>
      <c r="G59" s="94">
        <v>50500</v>
      </c>
      <c r="H59" s="94">
        <v>76500</v>
      </c>
      <c r="I59" s="532">
        <v>76500</v>
      </c>
    </row>
    <row r="60" spans="1:12" ht="13.5" thickBot="1" x14ac:dyDescent="0.25">
      <c r="A60" s="597" t="s">
        <v>1691</v>
      </c>
      <c r="B60" s="598" t="s">
        <v>1692</v>
      </c>
      <c r="C60" s="95">
        <v>400</v>
      </c>
      <c r="D60" s="389" t="s">
        <v>1693</v>
      </c>
      <c r="E60" s="95">
        <v>512340</v>
      </c>
      <c r="F60" t="s">
        <v>970</v>
      </c>
      <c r="G60" s="94">
        <v>0</v>
      </c>
      <c r="H60" s="94">
        <v>41</v>
      </c>
      <c r="I60" s="532">
        <v>41</v>
      </c>
    </row>
    <row r="61" spans="1:12" ht="13.5" thickBot="1" x14ac:dyDescent="0.25">
      <c r="A61" s="597" t="s">
        <v>1691</v>
      </c>
      <c r="B61" s="598" t="s">
        <v>1692</v>
      </c>
      <c r="C61" s="95">
        <v>400</v>
      </c>
      <c r="D61" s="389" t="s">
        <v>1693</v>
      </c>
      <c r="E61" s="95">
        <v>512399</v>
      </c>
      <c r="F61" t="s">
        <v>974</v>
      </c>
      <c r="G61" s="94">
        <v>0</v>
      </c>
      <c r="H61" s="94">
        <v>20649</v>
      </c>
      <c r="I61" s="532">
        <v>20649</v>
      </c>
      <c r="J61" s="603">
        <f>I61+I60+I59+I58+I57+I56+I55+I54</f>
        <v>266097.78999999998</v>
      </c>
      <c r="K61" s="604">
        <f>J61+N128+N152</f>
        <v>961290.43359999987</v>
      </c>
      <c r="L61" s="551" t="s">
        <v>1704</v>
      </c>
    </row>
    <row r="62" spans="1:12" x14ac:dyDescent="0.2">
      <c r="A62" s="597" t="s">
        <v>1691</v>
      </c>
      <c r="B62" s="598" t="s">
        <v>1692</v>
      </c>
      <c r="C62" s="95">
        <v>400</v>
      </c>
      <c r="D62" s="389" t="s">
        <v>1693</v>
      </c>
      <c r="E62" s="95">
        <v>518100</v>
      </c>
      <c r="F62" t="s">
        <v>488</v>
      </c>
      <c r="G62" s="94">
        <v>290</v>
      </c>
      <c r="H62" s="94">
        <v>6623.7</v>
      </c>
      <c r="I62" s="94">
        <v>6623.7</v>
      </c>
    </row>
    <row r="63" spans="1:12" x14ac:dyDescent="0.2">
      <c r="A63" s="597"/>
      <c r="B63" s="598"/>
      <c r="C63" s="95"/>
      <c r="D63" s="389"/>
      <c r="E63" s="95"/>
      <c r="F63"/>
      <c r="G63" s="94"/>
      <c r="H63" s="94"/>
      <c r="I63" s="94"/>
    </row>
    <row r="64" spans="1:12" x14ac:dyDescent="0.2">
      <c r="A64" s="597" t="s">
        <v>1691</v>
      </c>
      <c r="B64" s="598" t="s">
        <v>1692</v>
      </c>
      <c r="C64" s="95">
        <v>400</v>
      </c>
      <c r="D64" s="389" t="s">
        <v>1693</v>
      </c>
      <c r="E64" s="95">
        <v>601400</v>
      </c>
      <c r="F64" t="s">
        <v>516</v>
      </c>
      <c r="G64" s="94">
        <v>8883</v>
      </c>
      <c r="H64" s="94">
        <v>1291068</v>
      </c>
      <c r="I64" s="94">
        <v>1291068</v>
      </c>
    </row>
    <row r="65" spans="1:12" x14ac:dyDescent="0.2">
      <c r="A65" s="597" t="s">
        <v>1691</v>
      </c>
      <c r="B65" s="598" t="s">
        <v>1692</v>
      </c>
      <c r="C65" s="95">
        <v>400</v>
      </c>
      <c r="D65" s="389" t="s">
        <v>1693</v>
      </c>
      <c r="E65" s="95">
        <v>601410</v>
      </c>
      <c r="F65" t="s">
        <v>765</v>
      </c>
      <c r="G65" s="94">
        <v>12350</v>
      </c>
      <c r="H65" s="94">
        <v>85550</v>
      </c>
      <c r="I65" s="94">
        <v>85550</v>
      </c>
    </row>
    <row r="66" spans="1:12" x14ac:dyDescent="0.2">
      <c r="A66" s="597" t="s">
        <v>1691</v>
      </c>
      <c r="B66" s="598" t="s">
        <v>1692</v>
      </c>
      <c r="C66" s="95">
        <v>400</v>
      </c>
      <c r="D66" s="389" t="s">
        <v>1693</v>
      </c>
      <c r="E66" s="95">
        <v>605200</v>
      </c>
      <c r="F66" t="s">
        <v>771</v>
      </c>
      <c r="G66" s="94">
        <v>107191</v>
      </c>
      <c r="H66" s="94">
        <v>1184608</v>
      </c>
      <c r="I66" s="94">
        <v>1184608</v>
      </c>
    </row>
    <row r="67" spans="1:12" x14ac:dyDescent="0.2">
      <c r="A67" s="597" t="s">
        <v>1691</v>
      </c>
      <c r="B67" s="598" t="s">
        <v>1692</v>
      </c>
      <c r="C67" s="95">
        <v>400</v>
      </c>
      <c r="D67" s="389" t="s">
        <v>1693</v>
      </c>
      <c r="E67" s="95">
        <v>605400</v>
      </c>
      <c r="F67" t="s">
        <v>1105</v>
      </c>
      <c r="G67" s="94">
        <v>4684.3999999999996</v>
      </c>
      <c r="H67" s="94">
        <v>45553.91</v>
      </c>
      <c r="I67" s="94">
        <v>45553.91</v>
      </c>
    </row>
    <row r="68" spans="1:12" x14ac:dyDescent="0.2">
      <c r="A68" s="597" t="s">
        <v>1691</v>
      </c>
      <c r="B68" s="598" t="s">
        <v>1692</v>
      </c>
      <c r="C68" s="95">
        <v>400</v>
      </c>
      <c r="D68" s="389" t="s">
        <v>1693</v>
      </c>
      <c r="E68" s="95">
        <v>618100</v>
      </c>
      <c r="F68" t="s">
        <v>541</v>
      </c>
      <c r="G68" s="94">
        <v>0.94</v>
      </c>
      <c r="H68" s="94">
        <v>13.8</v>
      </c>
      <c r="I68" s="94">
        <v>13.8</v>
      </c>
    </row>
    <row r="69" spans="1:12" x14ac:dyDescent="0.2">
      <c r="A69" s="597"/>
      <c r="B69" s="598"/>
      <c r="C69" s="95"/>
      <c r="D69" s="389"/>
      <c r="E69" s="95"/>
      <c r="F69"/>
      <c r="G69" s="94"/>
      <c r="H69" s="94"/>
      <c r="I69" s="94"/>
    </row>
    <row r="70" spans="1:12" x14ac:dyDescent="0.2">
      <c r="A70" s="597"/>
      <c r="B70" s="598"/>
      <c r="C70" s="95"/>
      <c r="D70" s="389"/>
      <c r="E70" s="95"/>
      <c r="F70"/>
      <c r="G70" s="94"/>
      <c r="H70" s="94"/>
      <c r="I70" s="94"/>
    </row>
    <row r="71" spans="1:12" x14ac:dyDescent="0.2">
      <c r="A71" s="597" t="s">
        <v>1691</v>
      </c>
      <c r="B71" s="598" t="s">
        <v>1692</v>
      </c>
      <c r="C71" s="95">
        <v>500</v>
      </c>
      <c r="D71" s="389" t="s">
        <v>1694</v>
      </c>
      <c r="E71" s="95">
        <v>501500</v>
      </c>
      <c r="F71" t="s">
        <v>728</v>
      </c>
      <c r="G71" s="94">
        <v>7620</v>
      </c>
      <c r="H71" s="94">
        <v>402518</v>
      </c>
      <c r="I71" s="94">
        <v>402518</v>
      </c>
    </row>
    <row r="72" spans="1:12" x14ac:dyDescent="0.2">
      <c r="A72" s="597" t="s">
        <v>1691</v>
      </c>
      <c r="B72" s="598" t="s">
        <v>1692</v>
      </c>
      <c r="C72" s="95">
        <v>500</v>
      </c>
      <c r="D72" s="389" t="s">
        <v>1694</v>
      </c>
      <c r="E72" s="95">
        <v>503500</v>
      </c>
      <c r="F72" t="s">
        <v>1296</v>
      </c>
      <c r="G72" s="94">
        <v>0</v>
      </c>
      <c r="H72" s="94">
        <v>320000</v>
      </c>
      <c r="I72" s="94">
        <v>320000</v>
      </c>
    </row>
    <row r="73" spans="1:12" x14ac:dyDescent="0.2">
      <c r="A73" s="597" t="s">
        <v>1691</v>
      </c>
      <c r="B73" s="598" t="s">
        <v>1692</v>
      </c>
      <c r="C73" s="95">
        <v>500</v>
      </c>
      <c r="D73" s="389" t="s">
        <v>1694</v>
      </c>
      <c r="E73" s="95">
        <v>505300</v>
      </c>
      <c r="F73" t="s">
        <v>614</v>
      </c>
      <c r="G73" s="94">
        <v>504107.73</v>
      </c>
      <c r="H73" s="94">
        <v>1681883.05</v>
      </c>
      <c r="I73" s="94">
        <v>1681883.05</v>
      </c>
    </row>
    <row r="74" spans="1:12" x14ac:dyDescent="0.2">
      <c r="A74" s="597" t="s">
        <v>1691</v>
      </c>
      <c r="B74" s="598" t="s">
        <v>1692</v>
      </c>
      <c r="C74" s="95">
        <v>500</v>
      </c>
      <c r="D74" s="389" t="s">
        <v>1694</v>
      </c>
      <c r="E74" s="95">
        <v>511100</v>
      </c>
      <c r="F74" t="s">
        <v>935</v>
      </c>
      <c r="G74" s="94">
        <v>0</v>
      </c>
      <c r="H74" s="94">
        <v>132734</v>
      </c>
      <c r="I74" s="610">
        <v>132734</v>
      </c>
    </row>
    <row r="75" spans="1:12" x14ac:dyDescent="0.2">
      <c r="A75" s="597" t="s">
        <v>1691</v>
      </c>
      <c r="B75" s="598" t="s">
        <v>1692</v>
      </c>
      <c r="C75" s="95">
        <v>500</v>
      </c>
      <c r="D75" s="389" t="s">
        <v>1694</v>
      </c>
      <c r="E75" s="95">
        <v>511110</v>
      </c>
      <c r="F75" t="s">
        <v>1297</v>
      </c>
      <c r="G75" s="94">
        <v>600</v>
      </c>
      <c r="H75" s="94">
        <v>5600</v>
      </c>
      <c r="I75" s="610">
        <v>5600</v>
      </c>
    </row>
    <row r="76" spans="1:12" x14ac:dyDescent="0.2">
      <c r="A76" s="597" t="s">
        <v>1691</v>
      </c>
      <c r="B76" s="598" t="s">
        <v>1692</v>
      </c>
      <c r="C76" s="95">
        <v>500</v>
      </c>
      <c r="D76" s="389" t="s">
        <v>1694</v>
      </c>
      <c r="E76" s="95">
        <v>511500</v>
      </c>
      <c r="F76" t="s">
        <v>740</v>
      </c>
      <c r="G76" s="94">
        <v>260</v>
      </c>
      <c r="H76" s="94">
        <v>3517.5</v>
      </c>
      <c r="I76" s="610">
        <v>3517.5</v>
      </c>
    </row>
    <row r="77" spans="1:12" x14ac:dyDescent="0.2">
      <c r="A77" s="597" t="s">
        <v>1691</v>
      </c>
      <c r="B77" s="598" t="s">
        <v>1692</v>
      </c>
      <c r="C77" s="95">
        <v>500</v>
      </c>
      <c r="D77" s="389" t="s">
        <v>1694</v>
      </c>
      <c r="E77" s="95">
        <v>512110</v>
      </c>
      <c r="F77" t="s">
        <v>940</v>
      </c>
      <c r="G77" s="94">
        <v>0</v>
      </c>
      <c r="H77" s="94">
        <v>17850.599999999999</v>
      </c>
      <c r="I77" s="610">
        <v>17850.599999999999</v>
      </c>
    </row>
    <row r="78" spans="1:12" x14ac:dyDescent="0.2">
      <c r="A78" s="597" t="s">
        <v>1691</v>
      </c>
      <c r="B78" s="598" t="s">
        <v>1692</v>
      </c>
      <c r="C78" s="95">
        <v>500</v>
      </c>
      <c r="D78" s="389" t="s">
        <v>1694</v>
      </c>
      <c r="E78" s="95">
        <v>512323</v>
      </c>
      <c r="F78" t="s">
        <v>958</v>
      </c>
      <c r="G78" s="94">
        <v>12000</v>
      </c>
      <c r="H78" s="94">
        <v>144000</v>
      </c>
      <c r="I78" s="610">
        <v>144000</v>
      </c>
    </row>
    <row r="79" spans="1:12" ht="13.5" thickBot="1" x14ac:dyDescent="0.25">
      <c r="A79" s="597" t="s">
        <v>1691</v>
      </c>
      <c r="B79" s="598" t="s">
        <v>1692</v>
      </c>
      <c r="C79" s="95">
        <v>500</v>
      </c>
      <c r="D79" s="389" t="s">
        <v>1694</v>
      </c>
      <c r="E79" s="95">
        <v>512332</v>
      </c>
      <c r="F79" t="s">
        <v>962</v>
      </c>
      <c r="G79" s="94">
        <v>0</v>
      </c>
      <c r="H79" s="94">
        <v>1000</v>
      </c>
      <c r="I79" s="610">
        <v>1000</v>
      </c>
    </row>
    <row r="80" spans="1:12" ht="13.5" thickBot="1" x14ac:dyDescent="0.25">
      <c r="A80" s="597" t="s">
        <v>1691</v>
      </c>
      <c r="B80" s="598" t="s">
        <v>1692</v>
      </c>
      <c r="C80" s="95">
        <v>500</v>
      </c>
      <c r="D80" s="389" t="s">
        <v>1694</v>
      </c>
      <c r="E80" s="95">
        <v>512340</v>
      </c>
      <c r="F80" t="s">
        <v>970</v>
      </c>
      <c r="G80" s="94">
        <v>10598</v>
      </c>
      <c r="H80" s="94">
        <v>111053</v>
      </c>
      <c r="I80" s="610">
        <v>111053</v>
      </c>
      <c r="J80" s="609">
        <f>I74+I75+I76+I77+I78+I79+I80</f>
        <v>415755.1</v>
      </c>
      <c r="K80" s="611">
        <f>J80+N127+N151</f>
        <v>1458544.0653999997</v>
      </c>
      <c r="L80" s="551" t="s">
        <v>1704</v>
      </c>
    </row>
    <row r="81" spans="1:13" x14ac:dyDescent="0.2">
      <c r="A81" s="597" t="s">
        <v>1691</v>
      </c>
      <c r="B81" s="598" t="s">
        <v>1692</v>
      </c>
      <c r="C81" s="95">
        <v>500</v>
      </c>
      <c r="D81" s="389" t="s">
        <v>1694</v>
      </c>
      <c r="E81" s="95">
        <v>518100</v>
      </c>
      <c r="F81" t="s">
        <v>488</v>
      </c>
      <c r="G81" s="94">
        <v>2616</v>
      </c>
      <c r="H81" s="94">
        <v>19241.599999999999</v>
      </c>
      <c r="I81" s="94">
        <v>19241.599999999999</v>
      </c>
    </row>
    <row r="82" spans="1:13" x14ac:dyDescent="0.2">
      <c r="A82" s="597" t="s">
        <v>1691</v>
      </c>
      <c r="B82" s="598" t="s">
        <v>1692</v>
      </c>
      <c r="C82" s="95">
        <v>500</v>
      </c>
      <c r="D82" s="389" t="s">
        <v>1694</v>
      </c>
      <c r="E82" s="95">
        <v>518400</v>
      </c>
      <c r="F82" t="s">
        <v>490</v>
      </c>
      <c r="G82" s="94">
        <v>0</v>
      </c>
      <c r="H82" s="94">
        <v>403.32</v>
      </c>
      <c r="I82" s="94">
        <v>403.32</v>
      </c>
    </row>
    <row r="83" spans="1:13" x14ac:dyDescent="0.2">
      <c r="A83" s="597" t="s">
        <v>1691</v>
      </c>
      <c r="B83" s="598" t="s">
        <v>1692</v>
      </c>
      <c r="C83" s="95">
        <v>500</v>
      </c>
      <c r="D83" s="389" t="s">
        <v>1694</v>
      </c>
      <c r="E83" s="95">
        <v>558109</v>
      </c>
      <c r="F83" t="s">
        <v>1307</v>
      </c>
      <c r="G83" s="94">
        <v>0</v>
      </c>
      <c r="H83" s="94">
        <v>4000</v>
      </c>
      <c r="I83" s="94">
        <v>4000</v>
      </c>
    </row>
    <row r="84" spans="1:13" x14ac:dyDescent="0.2">
      <c r="A84" s="597" t="s">
        <v>1691</v>
      </c>
      <c r="B84" s="598" t="s">
        <v>1692</v>
      </c>
      <c r="C84" s="95">
        <v>500</v>
      </c>
      <c r="D84" s="389" t="s">
        <v>1694</v>
      </c>
      <c r="E84" s="95">
        <v>562100</v>
      </c>
      <c r="F84" t="s">
        <v>505</v>
      </c>
      <c r="G84" s="94">
        <v>89000</v>
      </c>
      <c r="H84" s="94">
        <v>157600</v>
      </c>
      <c r="I84" s="94">
        <v>157600</v>
      </c>
    </row>
    <row r="85" spans="1:13" x14ac:dyDescent="0.2">
      <c r="A85" s="597"/>
      <c r="B85" s="598"/>
      <c r="C85" s="95"/>
      <c r="D85" s="389"/>
      <c r="E85" s="95"/>
      <c r="F85"/>
      <c r="G85" s="94"/>
      <c r="H85" s="94"/>
      <c r="I85" s="94"/>
    </row>
    <row r="86" spans="1:13" x14ac:dyDescent="0.2">
      <c r="A86" s="597" t="s">
        <v>1691</v>
      </c>
      <c r="B86" s="598" t="s">
        <v>1692</v>
      </c>
      <c r="C86" s="95">
        <v>500</v>
      </c>
      <c r="D86" s="389" t="s">
        <v>1694</v>
      </c>
      <c r="E86" s="95">
        <v>601410</v>
      </c>
      <c r="F86" t="s">
        <v>765</v>
      </c>
      <c r="G86" s="94">
        <v>-2100</v>
      </c>
      <c r="H86" s="94">
        <v>0</v>
      </c>
      <c r="I86" s="94">
        <v>0</v>
      </c>
    </row>
    <row r="87" spans="1:13" x14ac:dyDescent="0.2">
      <c r="A87" s="597" t="s">
        <v>1691</v>
      </c>
      <c r="B87" s="598" t="s">
        <v>1692</v>
      </c>
      <c r="C87" s="95">
        <v>500</v>
      </c>
      <c r="D87" s="389" t="s">
        <v>1694</v>
      </c>
      <c r="E87" s="95">
        <v>601500</v>
      </c>
      <c r="F87" t="s">
        <v>766</v>
      </c>
      <c r="G87" s="94">
        <v>90950</v>
      </c>
      <c r="H87" s="94">
        <v>1087934</v>
      </c>
      <c r="I87" s="94">
        <v>1087934</v>
      </c>
    </row>
    <row r="88" spans="1:13" x14ac:dyDescent="0.2">
      <c r="A88" s="597" t="s">
        <v>1691</v>
      </c>
      <c r="B88" s="598" t="s">
        <v>1692</v>
      </c>
      <c r="C88" s="95">
        <v>500</v>
      </c>
      <c r="D88" s="389" t="s">
        <v>1694</v>
      </c>
      <c r="E88" s="95">
        <v>601510</v>
      </c>
      <c r="F88" t="s">
        <v>767</v>
      </c>
      <c r="G88" s="94">
        <v>119880</v>
      </c>
      <c r="H88" s="94">
        <v>1290240</v>
      </c>
      <c r="I88" s="94">
        <v>1290240</v>
      </c>
    </row>
    <row r="89" spans="1:13" x14ac:dyDescent="0.2">
      <c r="A89" s="597" t="s">
        <v>1691</v>
      </c>
      <c r="B89" s="598" t="s">
        <v>1692</v>
      </c>
      <c r="C89" s="95">
        <v>500</v>
      </c>
      <c r="D89" s="389" t="s">
        <v>1694</v>
      </c>
      <c r="E89" s="95">
        <v>602300</v>
      </c>
      <c r="F89" t="s">
        <v>768</v>
      </c>
      <c r="G89" s="94">
        <v>-12017.31</v>
      </c>
      <c r="H89" s="94">
        <v>-135555.93</v>
      </c>
      <c r="I89" s="94">
        <v>-135555.93</v>
      </c>
    </row>
    <row r="90" spans="1:13" x14ac:dyDescent="0.2">
      <c r="A90" s="597" t="s">
        <v>1691</v>
      </c>
      <c r="B90" s="598" t="s">
        <v>1692</v>
      </c>
      <c r="C90" s="95">
        <v>500</v>
      </c>
      <c r="D90" s="389" t="s">
        <v>1694</v>
      </c>
      <c r="E90" s="95">
        <v>603500</v>
      </c>
      <c r="F90" t="s">
        <v>1308</v>
      </c>
      <c r="G90" s="94">
        <v>0</v>
      </c>
      <c r="H90" s="94">
        <v>320000</v>
      </c>
      <c r="I90" s="94">
        <v>320000</v>
      </c>
    </row>
    <row r="91" spans="1:13" x14ac:dyDescent="0.2">
      <c r="A91" s="597" t="s">
        <v>1691</v>
      </c>
      <c r="B91" s="598" t="s">
        <v>1692</v>
      </c>
      <c r="C91" s="95">
        <v>500</v>
      </c>
      <c r="D91" s="389" t="s">
        <v>1694</v>
      </c>
      <c r="E91" s="95">
        <v>605300</v>
      </c>
      <c r="F91" t="s">
        <v>635</v>
      </c>
      <c r="G91" s="94">
        <v>55828.78</v>
      </c>
      <c r="H91" s="94">
        <v>1182189.29</v>
      </c>
      <c r="I91" s="94">
        <v>1182189.29</v>
      </c>
    </row>
    <row r="92" spans="1:13" ht="13.5" thickBot="1" x14ac:dyDescent="0.25">
      <c r="A92" s="597" t="s">
        <v>1691</v>
      </c>
      <c r="B92" s="598" t="s">
        <v>1692</v>
      </c>
      <c r="C92" s="95">
        <v>500</v>
      </c>
      <c r="D92" s="389" t="s">
        <v>1694</v>
      </c>
      <c r="E92" s="95">
        <v>618100</v>
      </c>
      <c r="F92" t="s">
        <v>541</v>
      </c>
      <c r="G92" s="94">
        <v>7.75</v>
      </c>
      <c r="H92" s="94">
        <v>22.83</v>
      </c>
      <c r="I92" s="94">
        <v>22.83</v>
      </c>
    </row>
    <row r="93" spans="1:13" ht="15" thickBot="1" x14ac:dyDescent="0.25">
      <c r="A93" s="597" t="s">
        <v>1691</v>
      </c>
      <c r="B93" s="598" t="s">
        <v>1692</v>
      </c>
      <c r="C93" s="95">
        <v>500</v>
      </c>
      <c r="D93" s="389" t="s">
        <v>1694</v>
      </c>
      <c r="E93" s="95">
        <v>618200</v>
      </c>
      <c r="F93" t="s">
        <v>542</v>
      </c>
      <c r="G93" s="94">
        <v>0</v>
      </c>
      <c r="H93" s="94">
        <v>126.18</v>
      </c>
      <c r="I93" s="94">
        <v>126.18</v>
      </c>
      <c r="K93" s="612">
        <f>K80+K61+K26</f>
        <v>24590478.600000001</v>
      </c>
      <c r="L93" s="613" t="s">
        <v>1704</v>
      </c>
      <c r="M93" s="614" t="s">
        <v>419</v>
      </c>
    </row>
    <row r="94" spans="1:13" x14ac:dyDescent="0.2">
      <c r="A94" s="597"/>
      <c r="B94" s="598"/>
      <c r="C94" s="95"/>
      <c r="D94" s="389"/>
      <c r="E94" s="95"/>
      <c r="F94"/>
      <c r="G94" s="94"/>
      <c r="H94" s="94"/>
      <c r="I94" s="94"/>
    </row>
    <row r="95" spans="1:13" x14ac:dyDescent="0.2">
      <c r="A95" s="597"/>
      <c r="B95" s="598"/>
      <c r="C95" s="95"/>
      <c r="D95" s="389"/>
      <c r="E95" s="95"/>
      <c r="F95"/>
      <c r="G95" s="94"/>
      <c r="H95" s="94"/>
      <c r="I95" s="599" t="s">
        <v>1695</v>
      </c>
      <c r="J95" s="561" t="s">
        <v>1696</v>
      </c>
      <c r="K95" s="561" t="s">
        <v>1697</v>
      </c>
      <c r="L95" s="561" t="s">
        <v>1698</v>
      </c>
      <c r="M95" s="561" t="s">
        <v>63</v>
      </c>
    </row>
    <row r="96" spans="1:13" x14ac:dyDescent="0.2">
      <c r="A96" s="597"/>
      <c r="B96" s="598"/>
      <c r="C96" s="95"/>
      <c r="D96" s="389"/>
      <c r="E96" s="95"/>
      <c r="F96"/>
      <c r="G96" s="94"/>
      <c r="H96" s="94"/>
      <c r="I96" s="136"/>
      <c r="J96" s="600">
        <v>0.9</v>
      </c>
      <c r="K96" s="600">
        <v>0.04</v>
      </c>
      <c r="L96" s="600">
        <v>0.06</v>
      </c>
      <c r="M96" s="600">
        <v>1</v>
      </c>
    </row>
    <row r="97" spans="1:13" x14ac:dyDescent="0.2">
      <c r="A97" s="597" t="s">
        <v>1691</v>
      </c>
      <c r="B97" s="598" t="s">
        <v>1692</v>
      </c>
      <c r="C97" s="95">
        <v>900</v>
      </c>
      <c r="D97" s="389" t="s">
        <v>1699</v>
      </c>
      <c r="E97" s="95">
        <v>511100</v>
      </c>
      <c r="F97" t="s">
        <v>935</v>
      </c>
      <c r="G97" s="94">
        <v>45507.56</v>
      </c>
      <c r="H97" s="94">
        <v>840709.1</v>
      </c>
      <c r="I97" s="94">
        <v>840709.1</v>
      </c>
      <c r="J97" s="562">
        <f>I97*90%</f>
        <v>756638.19</v>
      </c>
      <c r="K97" s="603">
        <f>I97*4%</f>
        <v>33628.364000000001</v>
      </c>
      <c r="L97" s="609">
        <f>I97*6%</f>
        <v>50442.545999999995</v>
      </c>
      <c r="M97" s="552">
        <f>J97+K97+L97</f>
        <v>840709.1</v>
      </c>
    </row>
    <row r="98" spans="1:13" x14ac:dyDescent="0.2">
      <c r="A98" s="597" t="s">
        <v>1691</v>
      </c>
      <c r="B98" s="598" t="s">
        <v>1692</v>
      </c>
      <c r="C98" s="95">
        <v>900</v>
      </c>
      <c r="D98" s="389" t="s">
        <v>1699</v>
      </c>
      <c r="E98" s="95">
        <v>511101</v>
      </c>
      <c r="F98" t="s">
        <v>936</v>
      </c>
      <c r="G98" s="94">
        <v>0</v>
      </c>
      <c r="H98" s="94">
        <v>29700</v>
      </c>
      <c r="I98" s="94">
        <v>29700</v>
      </c>
      <c r="J98" s="562">
        <f t="shared" ref="J98:J136" si="0">I98*90%</f>
        <v>26730</v>
      </c>
      <c r="K98" s="603">
        <f t="shared" ref="K98:K136" si="1">I98*4%</f>
        <v>1188</v>
      </c>
      <c r="L98" s="609">
        <f t="shared" ref="L98:L136" si="2">I98*6%</f>
        <v>1782</v>
      </c>
      <c r="M98" s="552">
        <f t="shared" ref="M98:M136" si="3">J98+K98+L98</f>
        <v>29700</v>
      </c>
    </row>
    <row r="99" spans="1:13" x14ac:dyDescent="0.2">
      <c r="A99" s="597" t="s">
        <v>1691</v>
      </c>
      <c r="B99" s="598" t="s">
        <v>1692</v>
      </c>
      <c r="C99" s="95">
        <v>900</v>
      </c>
      <c r="D99" s="389" t="s">
        <v>1699</v>
      </c>
      <c r="E99" s="95">
        <v>512100</v>
      </c>
      <c r="F99" t="s">
        <v>939</v>
      </c>
      <c r="G99" s="94">
        <v>0</v>
      </c>
      <c r="H99" s="94">
        <v>52960.5</v>
      </c>
      <c r="I99" s="94">
        <v>52960.5</v>
      </c>
      <c r="J99" s="562">
        <f t="shared" si="0"/>
        <v>47664.450000000004</v>
      </c>
      <c r="K99" s="603">
        <f t="shared" si="1"/>
        <v>2118.42</v>
      </c>
      <c r="L99" s="609">
        <f t="shared" si="2"/>
        <v>3177.63</v>
      </c>
      <c r="M99" s="552">
        <f t="shared" si="3"/>
        <v>52960.5</v>
      </c>
    </row>
    <row r="100" spans="1:13" x14ac:dyDescent="0.2">
      <c r="A100" s="597" t="s">
        <v>1691</v>
      </c>
      <c r="B100" s="598" t="s">
        <v>1692</v>
      </c>
      <c r="C100" s="95">
        <v>900</v>
      </c>
      <c r="D100" s="389" t="s">
        <v>1699</v>
      </c>
      <c r="E100" s="95">
        <v>512110</v>
      </c>
      <c r="F100" t="s">
        <v>940</v>
      </c>
      <c r="G100" s="94">
        <v>22355</v>
      </c>
      <c r="H100" s="94">
        <v>199066.3</v>
      </c>
      <c r="I100" s="94">
        <v>199066.3</v>
      </c>
      <c r="J100" s="562">
        <f t="shared" si="0"/>
        <v>179159.66999999998</v>
      </c>
      <c r="K100" s="603">
        <f t="shared" si="1"/>
        <v>7962.652</v>
      </c>
      <c r="L100" s="609">
        <f t="shared" si="2"/>
        <v>11943.977999999999</v>
      </c>
      <c r="M100" s="552">
        <f t="shared" si="3"/>
        <v>199066.3</v>
      </c>
    </row>
    <row r="101" spans="1:13" x14ac:dyDescent="0.2">
      <c r="A101" s="597" t="s">
        <v>1691</v>
      </c>
      <c r="B101" s="598" t="s">
        <v>1692</v>
      </c>
      <c r="C101" s="95">
        <v>900</v>
      </c>
      <c r="D101" s="389" t="s">
        <v>1699</v>
      </c>
      <c r="E101" s="95">
        <v>512200</v>
      </c>
      <c r="F101" t="s">
        <v>941</v>
      </c>
      <c r="G101" s="94">
        <v>68942</v>
      </c>
      <c r="H101" s="94">
        <v>696963.73</v>
      </c>
      <c r="I101" s="94">
        <v>696963.73</v>
      </c>
      <c r="J101" s="562">
        <f t="shared" si="0"/>
        <v>627267.35699999996</v>
      </c>
      <c r="K101" s="603">
        <f t="shared" si="1"/>
        <v>27878.549200000001</v>
      </c>
      <c r="L101" s="609">
        <f t="shared" si="2"/>
        <v>41817.823799999998</v>
      </c>
      <c r="M101" s="552">
        <f t="shared" si="3"/>
        <v>696963.73</v>
      </c>
    </row>
    <row r="102" spans="1:13" x14ac:dyDescent="0.2">
      <c r="A102" s="597" t="s">
        <v>1691</v>
      </c>
      <c r="B102" s="598" t="s">
        <v>1692</v>
      </c>
      <c r="C102" s="95">
        <v>900</v>
      </c>
      <c r="D102" s="389" t="s">
        <v>1699</v>
      </c>
      <c r="E102" s="95">
        <v>512209</v>
      </c>
      <c r="F102" t="s">
        <v>942</v>
      </c>
      <c r="G102" s="94">
        <v>33297</v>
      </c>
      <c r="H102" s="94">
        <v>371534</v>
      </c>
      <c r="I102" s="94">
        <v>371534</v>
      </c>
      <c r="J102" s="562">
        <f t="shared" si="0"/>
        <v>334380.60000000003</v>
      </c>
      <c r="K102" s="603">
        <f t="shared" si="1"/>
        <v>14861.36</v>
      </c>
      <c r="L102" s="609">
        <f t="shared" si="2"/>
        <v>22292.04</v>
      </c>
      <c r="M102" s="552">
        <f t="shared" si="3"/>
        <v>371534</v>
      </c>
    </row>
    <row r="103" spans="1:13" x14ac:dyDescent="0.2">
      <c r="A103" s="597" t="s">
        <v>1691</v>
      </c>
      <c r="B103" s="598" t="s">
        <v>1692</v>
      </c>
      <c r="C103" s="95">
        <v>900</v>
      </c>
      <c r="D103" s="389" t="s">
        <v>1699</v>
      </c>
      <c r="E103" s="95">
        <v>512300</v>
      </c>
      <c r="F103" t="s">
        <v>943</v>
      </c>
      <c r="G103" s="94">
        <v>1521.66</v>
      </c>
      <c r="H103" s="94">
        <v>45442.64</v>
      </c>
      <c r="I103" s="94">
        <v>45442.64</v>
      </c>
      <c r="J103" s="562">
        <f t="shared" si="0"/>
        <v>40898.376000000004</v>
      </c>
      <c r="K103" s="603">
        <f t="shared" si="1"/>
        <v>1817.7056</v>
      </c>
      <c r="L103" s="609">
        <f t="shared" si="2"/>
        <v>2726.5583999999999</v>
      </c>
      <c r="M103" s="552">
        <f t="shared" si="3"/>
        <v>45442.640000000007</v>
      </c>
    </row>
    <row r="104" spans="1:13" x14ac:dyDescent="0.2">
      <c r="A104" s="597" t="s">
        <v>1691</v>
      </c>
      <c r="B104" s="598" t="s">
        <v>1692</v>
      </c>
      <c r="C104" s="95">
        <v>900</v>
      </c>
      <c r="D104" s="389" t="s">
        <v>1699</v>
      </c>
      <c r="E104" s="95">
        <v>512309</v>
      </c>
      <c r="F104" t="s">
        <v>946</v>
      </c>
      <c r="G104" s="94">
        <v>0</v>
      </c>
      <c r="H104" s="94">
        <v>23165.200000000001</v>
      </c>
      <c r="I104" s="94">
        <v>23165.200000000001</v>
      </c>
      <c r="J104" s="562">
        <f t="shared" si="0"/>
        <v>20848.68</v>
      </c>
      <c r="K104" s="603">
        <f t="shared" si="1"/>
        <v>926.60800000000006</v>
      </c>
      <c r="L104" s="609">
        <f t="shared" si="2"/>
        <v>1389.912</v>
      </c>
      <c r="M104" s="552">
        <f t="shared" si="3"/>
        <v>23165.200000000001</v>
      </c>
    </row>
    <row r="105" spans="1:13" x14ac:dyDescent="0.2">
      <c r="A105" s="597" t="s">
        <v>1691</v>
      </c>
      <c r="B105" s="598" t="s">
        <v>1692</v>
      </c>
      <c r="C105" s="95">
        <v>900</v>
      </c>
      <c r="D105" s="389" t="s">
        <v>1699</v>
      </c>
      <c r="E105" s="95">
        <v>512310</v>
      </c>
      <c r="F105" t="s">
        <v>741</v>
      </c>
      <c r="G105" s="94">
        <v>122643.4</v>
      </c>
      <c r="H105" s="94">
        <v>1395866.9</v>
      </c>
      <c r="I105" s="94">
        <v>1395866.9</v>
      </c>
      <c r="J105" s="562">
        <f t="shared" si="0"/>
        <v>1256280.21</v>
      </c>
      <c r="K105" s="603">
        <f t="shared" si="1"/>
        <v>55834.675999999999</v>
      </c>
      <c r="L105" s="609">
        <f t="shared" si="2"/>
        <v>83752.013999999996</v>
      </c>
      <c r="M105" s="552">
        <f t="shared" si="3"/>
        <v>1395866.9</v>
      </c>
    </row>
    <row r="106" spans="1:13" x14ac:dyDescent="0.2">
      <c r="A106" s="597" t="s">
        <v>1691</v>
      </c>
      <c r="B106" s="598" t="s">
        <v>1692</v>
      </c>
      <c r="C106" s="95">
        <v>900</v>
      </c>
      <c r="D106" s="389" t="s">
        <v>1699</v>
      </c>
      <c r="E106" s="95">
        <v>512312</v>
      </c>
      <c r="F106" t="s">
        <v>950</v>
      </c>
      <c r="G106" s="94">
        <v>4481.3999999999996</v>
      </c>
      <c r="H106" s="94">
        <v>51768.4</v>
      </c>
      <c r="I106" s="94">
        <v>51768.4</v>
      </c>
      <c r="J106" s="562">
        <f t="shared" si="0"/>
        <v>46591.560000000005</v>
      </c>
      <c r="K106" s="603">
        <f t="shared" si="1"/>
        <v>2070.7359999999999</v>
      </c>
      <c r="L106" s="609">
        <f t="shared" si="2"/>
        <v>3106.1039999999998</v>
      </c>
      <c r="M106" s="552">
        <f t="shared" si="3"/>
        <v>51768.4</v>
      </c>
    </row>
    <row r="107" spans="1:13" x14ac:dyDescent="0.2">
      <c r="A107" s="597" t="s">
        <v>1691</v>
      </c>
      <c r="B107" s="598" t="s">
        <v>1692</v>
      </c>
      <c r="C107" s="95">
        <v>900</v>
      </c>
      <c r="D107" s="389" t="s">
        <v>1699</v>
      </c>
      <c r="E107" s="95">
        <v>512313</v>
      </c>
      <c r="F107" t="s">
        <v>951</v>
      </c>
      <c r="G107" s="94">
        <v>12647.69</v>
      </c>
      <c r="H107" s="94">
        <v>97738.29</v>
      </c>
      <c r="I107" s="94">
        <v>97738.29</v>
      </c>
      <c r="J107" s="562">
        <f t="shared" si="0"/>
        <v>87964.460999999996</v>
      </c>
      <c r="K107" s="603">
        <f t="shared" si="1"/>
        <v>3909.5315999999998</v>
      </c>
      <c r="L107" s="609">
        <f t="shared" si="2"/>
        <v>5864.2973999999995</v>
      </c>
      <c r="M107" s="552">
        <f t="shared" si="3"/>
        <v>97738.29</v>
      </c>
    </row>
    <row r="108" spans="1:13" x14ac:dyDescent="0.2">
      <c r="A108" s="597" t="s">
        <v>1691</v>
      </c>
      <c r="B108" s="598" t="s">
        <v>1692</v>
      </c>
      <c r="C108" s="95">
        <v>900</v>
      </c>
      <c r="D108" s="389" t="s">
        <v>1699</v>
      </c>
      <c r="E108" s="95">
        <v>512320</v>
      </c>
      <c r="F108" t="s">
        <v>952</v>
      </c>
      <c r="G108" s="94">
        <v>150066.06</v>
      </c>
      <c r="H108" s="94">
        <v>1709455.5</v>
      </c>
      <c r="I108" s="94">
        <v>1709455.5</v>
      </c>
      <c r="J108" s="562">
        <f t="shared" si="0"/>
        <v>1538509.95</v>
      </c>
      <c r="K108" s="603">
        <f t="shared" si="1"/>
        <v>68378.22</v>
      </c>
      <c r="L108" s="609">
        <f t="shared" si="2"/>
        <v>102567.33</v>
      </c>
      <c r="M108" s="552">
        <f t="shared" si="3"/>
        <v>1709455.5</v>
      </c>
    </row>
    <row r="109" spans="1:13" x14ac:dyDescent="0.2">
      <c r="A109" s="597" t="s">
        <v>1691</v>
      </c>
      <c r="B109" s="598" t="s">
        <v>1692</v>
      </c>
      <c r="C109" s="95">
        <v>900</v>
      </c>
      <c r="D109" s="389" t="s">
        <v>1699</v>
      </c>
      <c r="E109" s="95">
        <v>512321</v>
      </c>
      <c r="F109" t="s">
        <v>954</v>
      </c>
      <c r="G109" s="94">
        <v>-11500</v>
      </c>
      <c r="H109" s="94">
        <v>98500</v>
      </c>
      <c r="I109" s="94">
        <v>98500</v>
      </c>
      <c r="J109" s="562">
        <f t="shared" si="0"/>
        <v>88650</v>
      </c>
      <c r="K109" s="603">
        <f t="shared" si="1"/>
        <v>3940</v>
      </c>
      <c r="L109" s="609">
        <f t="shared" si="2"/>
        <v>5910</v>
      </c>
      <c r="M109" s="552">
        <f t="shared" si="3"/>
        <v>98500</v>
      </c>
    </row>
    <row r="110" spans="1:13" x14ac:dyDescent="0.2">
      <c r="A110" s="597" t="s">
        <v>1691</v>
      </c>
      <c r="B110" s="598" t="s">
        <v>1692</v>
      </c>
      <c r="C110" s="95">
        <v>900</v>
      </c>
      <c r="D110" s="389" t="s">
        <v>1699</v>
      </c>
      <c r="E110" s="95">
        <v>512322</v>
      </c>
      <c r="F110" t="s">
        <v>956</v>
      </c>
      <c r="G110" s="94">
        <v>12672</v>
      </c>
      <c r="H110" s="94">
        <v>41952</v>
      </c>
      <c r="I110" s="94">
        <v>41952</v>
      </c>
      <c r="J110" s="562">
        <f t="shared" si="0"/>
        <v>37756.800000000003</v>
      </c>
      <c r="K110" s="603">
        <f t="shared" si="1"/>
        <v>1678.08</v>
      </c>
      <c r="L110" s="609">
        <f t="shared" si="2"/>
        <v>2517.12</v>
      </c>
      <c r="M110" s="552">
        <f t="shared" si="3"/>
        <v>41952.000000000007</v>
      </c>
    </row>
    <row r="111" spans="1:13" x14ac:dyDescent="0.2">
      <c r="A111" s="597" t="s">
        <v>1691</v>
      </c>
      <c r="B111" s="598" t="s">
        <v>1692</v>
      </c>
      <c r="C111" s="95">
        <v>900</v>
      </c>
      <c r="D111" s="389" t="s">
        <v>1699</v>
      </c>
      <c r="E111" s="95">
        <v>512330</v>
      </c>
      <c r="F111" t="s">
        <v>960</v>
      </c>
      <c r="G111" s="94">
        <v>-1512</v>
      </c>
      <c r="H111" s="94">
        <v>285565.19</v>
      </c>
      <c r="I111" s="94">
        <v>285565.19</v>
      </c>
      <c r="J111" s="562">
        <f t="shared" si="0"/>
        <v>257008.671</v>
      </c>
      <c r="K111" s="603">
        <f t="shared" si="1"/>
        <v>11422.607600000001</v>
      </c>
      <c r="L111" s="609">
        <f t="shared" si="2"/>
        <v>17133.911400000001</v>
      </c>
      <c r="M111" s="552">
        <f t="shared" si="3"/>
        <v>285565.19</v>
      </c>
    </row>
    <row r="112" spans="1:13" x14ac:dyDescent="0.2">
      <c r="A112" s="597" t="s">
        <v>1691</v>
      </c>
      <c r="B112" s="598" t="s">
        <v>1692</v>
      </c>
      <c r="C112" s="95">
        <v>900</v>
      </c>
      <c r="D112" s="389" t="s">
        <v>1699</v>
      </c>
      <c r="E112" s="95">
        <v>512331</v>
      </c>
      <c r="F112" t="s">
        <v>961</v>
      </c>
      <c r="G112" s="94">
        <v>103000</v>
      </c>
      <c r="H112" s="94">
        <v>240060</v>
      </c>
      <c r="I112" s="94">
        <v>240060</v>
      </c>
      <c r="J112" s="562">
        <f t="shared" si="0"/>
        <v>216054</v>
      </c>
      <c r="K112" s="603">
        <f t="shared" si="1"/>
        <v>9602.4</v>
      </c>
      <c r="L112" s="609">
        <f t="shared" si="2"/>
        <v>14403.6</v>
      </c>
      <c r="M112" s="552">
        <f t="shared" si="3"/>
        <v>240060</v>
      </c>
    </row>
    <row r="113" spans="1:14" x14ac:dyDescent="0.2">
      <c r="A113" s="597" t="s">
        <v>1691</v>
      </c>
      <c r="B113" s="598" t="s">
        <v>1692</v>
      </c>
      <c r="C113" s="95">
        <v>900</v>
      </c>
      <c r="D113" s="389" t="s">
        <v>1699</v>
      </c>
      <c r="E113" s="95">
        <v>512332</v>
      </c>
      <c r="F113" t="s">
        <v>962</v>
      </c>
      <c r="G113" s="94">
        <v>7800</v>
      </c>
      <c r="H113" s="94">
        <v>36050</v>
      </c>
      <c r="I113" s="94">
        <v>36050</v>
      </c>
      <c r="J113" s="562">
        <f t="shared" si="0"/>
        <v>32445</v>
      </c>
      <c r="K113" s="603">
        <f t="shared" si="1"/>
        <v>1442</v>
      </c>
      <c r="L113" s="609">
        <f t="shared" si="2"/>
        <v>2163</v>
      </c>
      <c r="M113" s="552">
        <f t="shared" si="3"/>
        <v>36050</v>
      </c>
    </row>
    <row r="114" spans="1:14" x14ac:dyDescent="0.2">
      <c r="A114" s="597" t="s">
        <v>1691</v>
      </c>
      <c r="B114" s="598" t="s">
        <v>1692</v>
      </c>
      <c r="C114" s="95">
        <v>900</v>
      </c>
      <c r="D114" s="389" t="s">
        <v>1699</v>
      </c>
      <c r="E114" s="95">
        <v>512333</v>
      </c>
      <c r="F114" t="s">
        <v>963</v>
      </c>
      <c r="G114" s="94">
        <v>45900</v>
      </c>
      <c r="H114" s="94">
        <v>135000</v>
      </c>
      <c r="I114" s="94">
        <v>135000</v>
      </c>
      <c r="J114" s="562">
        <f t="shared" si="0"/>
        <v>121500</v>
      </c>
      <c r="K114" s="603">
        <f t="shared" si="1"/>
        <v>5400</v>
      </c>
      <c r="L114" s="609">
        <f t="shared" si="2"/>
        <v>8100</v>
      </c>
      <c r="M114" s="552">
        <f t="shared" si="3"/>
        <v>135000</v>
      </c>
    </row>
    <row r="115" spans="1:14" x14ac:dyDescent="0.2">
      <c r="A115" s="597" t="s">
        <v>1691</v>
      </c>
      <c r="B115" s="598" t="s">
        <v>1692</v>
      </c>
      <c r="C115" s="95">
        <v>900</v>
      </c>
      <c r="D115" s="389" t="s">
        <v>1699</v>
      </c>
      <c r="E115" s="95">
        <v>512336</v>
      </c>
      <c r="F115" t="s">
        <v>967</v>
      </c>
      <c r="G115" s="94">
        <v>15058.3</v>
      </c>
      <c r="H115" s="94">
        <v>339540.3</v>
      </c>
      <c r="I115" s="94">
        <v>339540.3</v>
      </c>
      <c r="J115" s="562">
        <f t="shared" si="0"/>
        <v>305586.27</v>
      </c>
      <c r="K115" s="603">
        <f t="shared" si="1"/>
        <v>13581.611999999999</v>
      </c>
      <c r="L115" s="609">
        <f t="shared" si="2"/>
        <v>20372.417999999998</v>
      </c>
      <c r="M115" s="552">
        <f t="shared" si="3"/>
        <v>339540.30000000005</v>
      </c>
    </row>
    <row r="116" spans="1:14" x14ac:dyDescent="0.2">
      <c r="A116" s="597" t="s">
        <v>1691</v>
      </c>
      <c r="B116" s="598" t="s">
        <v>1692</v>
      </c>
      <c r="C116" s="95">
        <v>900</v>
      </c>
      <c r="D116" s="389" t="s">
        <v>1699</v>
      </c>
      <c r="E116" s="95">
        <v>512399</v>
      </c>
      <c r="F116" t="s">
        <v>974</v>
      </c>
      <c r="G116" s="94">
        <v>2461.0500000000002</v>
      </c>
      <c r="H116" s="94">
        <v>19167.400000000001</v>
      </c>
      <c r="I116" s="94">
        <v>19167.400000000001</v>
      </c>
      <c r="J116" s="562">
        <f t="shared" si="0"/>
        <v>17250.660000000003</v>
      </c>
      <c r="K116" s="603">
        <f t="shared" si="1"/>
        <v>766.69600000000003</v>
      </c>
      <c r="L116" s="609">
        <f t="shared" si="2"/>
        <v>1150.0440000000001</v>
      </c>
      <c r="M116" s="552">
        <f t="shared" si="3"/>
        <v>19167.400000000005</v>
      </c>
    </row>
    <row r="117" spans="1:14" x14ac:dyDescent="0.2">
      <c r="A117" s="597" t="s">
        <v>1691</v>
      </c>
      <c r="B117" s="598" t="s">
        <v>1692</v>
      </c>
      <c r="C117" s="95">
        <v>900</v>
      </c>
      <c r="D117" s="389" t="s">
        <v>1699</v>
      </c>
      <c r="E117" s="95">
        <v>512800</v>
      </c>
      <c r="F117" t="s">
        <v>976</v>
      </c>
      <c r="G117" s="94">
        <v>1167743</v>
      </c>
      <c r="H117" s="94">
        <v>5517106</v>
      </c>
      <c r="I117" s="94">
        <v>5517106</v>
      </c>
      <c r="J117" s="562">
        <f t="shared" si="0"/>
        <v>4965395.4000000004</v>
      </c>
      <c r="K117" s="603">
        <f t="shared" si="1"/>
        <v>220684.24</v>
      </c>
      <c r="L117" s="609">
        <f t="shared" si="2"/>
        <v>331026.36</v>
      </c>
      <c r="M117" s="552">
        <f t="shared" si="3"/>
        <v>5517106.0000000009</v>
      </c>
    </row>
    <row r="118" spans="1:14" x14ac:dyDescent="0.2">
      <c r="A118" s="597" t="s">
        <v>1691</v>
      </c>
      <c r="B118" s="598" t="s">
        <v>1692</v>
      </c>
      <c r="C118" s="95">
        <v>900</v>
      </c>
      <c r="D118" s="389" t="s">
        <v>1699</v>
      </c>
      <c r="E118" s="95">
        <v>512801</v>
      </c>
      <c r="F118" t="s">
        <v>1095</v>
      </c>
      <c r="G118" s="94">
        <v>-2558</v>
      </c>
      <c r="H118" s="94">
        <v>1279</v>
      </c>
      <c r="I118" s="94">
        <v>1279</v>
      </c>
      <c r="J118" s="562">
        <f t="shared" si="0"/>
        <v>1151.1000000000001</v>
      </c>
      <c r="K118" s="603">
        <f t="shared" si="1"/>
        <v>51.160000000000004</v>
      </c>
      <c r="L118" s="609">
        <f t="shared" si="2"/>
        <v>76.739999999999995</v>
      </c>
      <c r="M118" s="552">
        <f t="shared" si="3"/>
        <v>1279.0000000000002</v>
      </c>
    </row>
    <row r="119" spans="1:14" x14ac:dyDescent="0.2">
      <c r="A119" s="597" t="s">
        <v>1691</v>
      </c>
      <c r="B119" s="598" t="s">
        <v>1692</v>
      </c>
      <c r="C119" s="95">
        <v>900</v>
      </c>
      <c r="D119" s="389" t="s">
        <v>1699</v>
      </c>
      <c r="E119" s="95">
        <v>512802</v>
      </c>
      <c r="F119" t="s">
        <v>1300</v>
      </c>
      <c r="G119" s="94">
        <v>0</v>
      </c>
      <c r="H119" s="94">
        <v>-67412</v>
      </c>
      <c r="I119" s="94">
        <v>-67412</v>
      </c>
      <c r="J119" s="562">
        <f t="shared" si="0"/>
        <v>-60670.8</v>
      </c>
      <c r="K119" s="603">
        <f t="shared" si="1"/>
        <v>-2696.48</v>
      </c>
      <c r="L119" s="609">
        <f t="shared" si="2"/>
        <v>-4044.72</v>
      </c>
      <c r="M119" s="552">
        <f t="shared" si="3"/>
        <v>-67412</v>
      </c>
    </row>
    <row r="120" spans="1:14" x14ac:dyDescent="0.2">
      <c r="A120" s="597" t="s">
        <v>1691</v>
      </c>
      <c r="B120" s="598" t="s">
        <v>1692</v>
      </c>
      <c r="C120" s="95">
        <v>900</v>
      </c>
      <c r="D120" s="389" t="s">
        <v>1699</v>
      </c>
      <c r="E120" s="95">
        <v>512810</v>
      </c>
      <c r="F120" t="s">
        <v>978</v>
      </c>
      <c r="G120" s="94">
        <v>6100</v>
      </c>
      <c r="H120" s="94">
        <v>202300</v>
      </c>
      <c r="I120" s="94">
        <v>202300</v>
      </c>
      <c r="J120" s="562">
        <f t="shared" si="0"/>
        <v>182070</v>
      </c>
      <c r="K120" s="603">
        <f t="shared" si="1"/>
        <v>8092</v>
      </c>
      <c r="L120" s="609">
        <f t="shared" si="2"/>
        <v>12138</v>
      </c>
      <c r="M120" s="552">
        <f t="shared" si="3"/>
        <v>202300</v>
      </c>
    </row>
    <row r="121" spans="1:14" x14ac:dyDescent="0.2">
      <c r="A121" s="597" t="s">
        <v>1691</v>
      </c>
      <c r="B121" s="598" t="s">
        <v>1692</v>
      </c>
      <c r="C121" s="95">
        <v>900</v>
      </c>
      <c r="D121" s="389" t="s">
        <v>1699</v>
      </c>
      <c r="E121" s="95">
        <v>512830</v>
      </c>
      <c r="F121" t="s">
        <v>982</v>
      </c>
      <c r="G121" s="94">
        <v>97774</v>
      </c>
      <c r="H121" s="94">
        <v>1336071</v>
      </c>
      <c r="I121" s="94">
        <v>1336071</v>
      </c>
      <c r="J121" s="562">
        <f t="shared" si="0"/>
        <v>1202463.9000000001</v>
      </c>
      <c r="K121" s="603">
        <f t="shared" si="1"/>
        <v>53442.840000000004</v>
      </c>
      <c r="L121" s="609">
        <f t="shared" si="2"/>
        <v>80164.259999999995</v>
      </c>
      <c r="M121" s="552">
        <f t="shared" si="3"/>
        <v>1336071.0000000002</v>
      </c>
    </row>
    <row r="122" spans="1:14" x14ac:dyDescent="0.2">
      <c r="A122" s="597" t="s">
        <v>1691</v>
      </c>
      <c r="B122" s="598" t="s">
        <v>1692</v>
      </c>
      <c r="C122" s="95">
        <v>900</v>
      </c>
      <c r="D122" s="389" t="s">
        <v>1699</v>
      </c>
      <c r="E122" s="95">
        <v>512840</v>
      </c>
      <c r="F122" t="s">
        <v>984</v>
      </c>
      <c r="G122" s="94">
        <v>183212</v>
      </c>
      <c r="H122" s="94">
        <v>759271</v>
      </c>
      <c r="I122" s="94">
        <v>759271</v>
      </c>
      <c r="J122" s="562">
        <f t="shared" si="0"/>
        <v>683343.9</v>
      </c>
      <c r="K122" s="603">
        <f t="shared" si="1"/>
        <v>30370.84</v>
      </c>
      <c r="L122" s="609">
        <f t="shared" si="2"/>
        <v>45556.259999999995</v>
      </c>
      <c r="M122" s="552">
        <f t="shared" si="3"/>
        <v>759271</v>
      </c>
    </row>
    <row r="123" spans="1:14" x14ac:dyDescent="0.2">
      <c r="A123" s="597" t="s">
        <v>1691</v>
      </c>
      <c r="B123" s="598" t="s">
        <v>1692</v>
      </c>
      <c r="C123" s="95">
        <v>900</v>
      </c>
      <c r="D123" s="389" t="s">
        <v>1699</v>
      </c>
      <c r="E123" s="95">
        <v>512850</v>
      </c>
      <c r="F123" t="s">
        <v>469</v>
      </c>
      <c r="G123" s="94">
        <v>8635.9</v>
      </c>
      <c r="H123" s="94">
        <v>95352.6</v>
      </c>
      <c r="I123" s="94">
        <v>95352.6</v>
      </c>
      <c r="J123" s="562">
        <f t="shared" si="0"/>
        <v>85817.340000000011</v>
      </c>
      <c r="K123" s="603">
        <f t="shared" si="1"/>
        <v>3814.1040000000003</v>
      </c>
      <c r="L123" s="609">
        <f t="shared" si="2"/>
        <v>5721.1559999999999</v>
      </c>
      <c r="M123" s="552">
        <f t="shared" si="3"/>
        <v>95352.60000000002</v>
      </c>
    </row>
    <row r="124" spans="1:14" x14ac:dyDescent="0.2">
      <c r="A124" s="597" t="s">
        <v>1691</v>
      </c>
      <c r="B124" s="598" t="s">
        <v>1692</v>
      </c>
      <c r="C124" s="95">
        <v>900</v>
      </c>
      <c r="D124" s="389" t="s">
        <v>1699</v>
      </c>
      <c r="E124" s="95">
        <v>512852</v>
      </c>
      <c r="F124" t="s">
        <v>473</v>
      </c>
      <c r="G124" s="94">
        <v>5900</v>
      </c>
      <c r="H124" s="94">
        <v>70800</v>
      </c>
      <c r="I124" s="94">
        <v>70800</v>
      </c>
      <c r="J124" s="562">
        <f t="shared" si="0"/>
        <v>63720</v>
      </c>
      <c r="K124" s="603">
        <f t="shared" si="1"/>
        <v>2832</v>
      </c>
      <c r="L124" s="609">
        <f t="shared" si="2"/>
        <v>4248</v>
      </c>
      <c r="M124" s="552">
        <f t="shared" si="3"/>
        <v>70800</v>
      </c>
    </row>
    <row r="125" spans="1:14" x14ac:dyDescent="0.2">
      <c r="A125" s="597" t="s">
        <v>1691</v>
      </c>
      <c r="B125" s="598" t="s">
        <v>1692</v>
      </c>
      <c r="C125" s="95">
        <v>900</v>
      </c>
      <c r="D125" s="389" t="s">
        <v>1699</v>
      </c>
      <c r="E125" s="95">
        <v>512859</v>
      </c>
      <c r="F125" t="s">
        <v>475</v>
      </c>
      <c r="G125" s="94">
        <v>8264.1</v>
      </c>
      <c r="H125" s="94">
        <v>91247.4</v>
      </c>
      <c r="I125" s="94">
        <v>91247.4</v>
      </c>
      <c r="J125" s="562">
        <f t="shared" si="0"/>
        <v>82122.66</v>
      </c>
      <c r="K125" s="603">
        <f t="shared" si="1"/>
        <v>3649.8959999999997</v>
      </c>
      <c r="L125" s="609">
        <f t="shared" si="2"/>
        <v>5474.8439999999991</v>
      </c>
      <c r="M125" s="552">
        <f t="shared" si="3"/>
        <v>91247.4</v>
      </c>
    </row>
    <row r="126" spans="1:14" x14ac:dyDescent="0.2">
      <c r="A126" s="597" t="s">
        <v>1691</v>
      </c>
      <c r="B126" s="598" t="s">
        <v>1692</v>
      </c>
      <c r="C126" s="95">
        <v>900</v>
      </c>
      <c r="D126" s="389" t="s">
        <v>1699</v>
      </c>
      <c r="E126" s="95">
        <v>512860</v>
      </c>
      <c r="F126" t="s">
        <v>477</v>
      </c>
      <c r="G126" s="94">
        <v>0</v>
      </c>
      <c r="H126" s="94">
        <v>14506</v>
      </c>
      <c r="I126" s="94">
        <v>14506</v>
      </c>
      <c r="J126" s="562">
        <f t="shared" si="0"/>
        <v>13055.4</v>
      </c>
      <c r="K126" s="603">
        <f t="shared" si="1"/>
        <v>580.24</v>
      </c>
      <c r="L126" s="609">
        <f t="shared" si="2"/>
        <v>870.36</v>
      </c>
      <c r="M126" s="552">
        <f t="shared" si="3"/>
        <v>14506</v>
      </c>
    </row>
    <row r="127" spans="1:14" x14ac:dyDescent="0.2">
      <c r="A127" s="597" t="s">
        <v>1691</v>
      </c>
      <c r="B127" s="598" t="s">
        <v>1692</v>
      </c>
      <c r="C127" s="95">
        <v>900</v>
      </c>
      <c r="D127" s="389" t="s">
        <v>1699</v>
      </c>
      <c r="E127" s="95">
        <v>512870</v>
      </c>
      <c r="F127" t="s">
        <v>479</v>
      </c>
      <c r="G127" s="94">
        <v>0</v>
      </c>
      <c r="H127" s="94">
        <v>8064</v>
      </c>
      <c r="I127" s="94">
        <v>8064</v>
      </c>
      <c r="J127" s="562">
        <f t="shared" si="0"/>
        <v>7257.6</v>
      </c>
      <c r="K127" s="603">
        <f t="shared" si="1"/>
        <v>322.56</v>
      </c>
      <c r="L127" s="609">
        <f t="shared" si="2"/>
        <v>483.84</v>
      </c>
      <c r="M127" s="552">
        <f t="shared" si="3"/>
        <v>8064.0000000000009</v>
      </c>
      <c r="N127" s="609">
        <f>L97+L98+L99+L100+L101+L102+L103+L104+L105+L106+L107+L108+L109+L110+L111+L112+L113+L114+L115+L116+L117+L118+L119+L120+L121+L122+L123+L124+L125+L126+L127+L128+L129</f>
        <v>985187.42699999991</v>
      </c>
    </row>
    <row r="128" spans="1:14" x14ac:dyDescent="0.2">
      <c r="A128" s="597" t="s">
        <v>1691</v>
      </c>
      <c r="B128" s="598" t="s">
        <v>1692</v>
      </c>
      <c r="C128" s="95">
        <v>900</v>
      </c>
      <c r="D128" s="389" t="s">
        <v>1699</v>
      </c>
      <c r="E128" s="95">
        <v>512899</v>
      </c>
      <c r="F128" t="s">
        <v>483</v>
      </c>
      <c r="G128" s="94">
        <v>276000</v>
      </c>
      <c r="H128" s="94">
        <v>1655000</v>
      </c>
      <c r="I128" s="94">
        <v>1655000</v>
      </c>
      <c r="J128" s="562">
        <f t="shared" si="0"/>
        <v>1489500</v>
      </c>
      <c r="K128" s="603">
        <f t="shared" si="1"/>
        <v>66200</v>
      </c>
      <c r="L128" s="609">
        <f t="shared" si="2"/>
        <v>99300</v>
      </c>
      <c r="M128" s="552">
        <f t="shared" si="3"/>
        <v>1655000</v>
      </c>
      <c r="N128" s="603">
        <f>K97+K98+K99+K100+K101+K102+K103+K104+K105+K106+K107+K108+K109+K110+K111+K112+K113+K114+K115+K116+K117+K118+K119+K120+K121+K122+K123+K124+K125+K126+K127+K128+K129</f>
        <v>656791.6179999999</v>
      </c>
    </row>
    <row r="129" spans="1:14" x14ac:dyDescent="0.2">
      <c r="A129" s="597" t="s">
        <v>1691</v>
      </c>
      <c r="B129" s="598" t="s">
        <v>1692</v>
      </c>
      <c r="C129" s="95">
        <v>900</v>
      </c>
      <c r="D129" s="389" t="s">
        <v>1699</v>
      </c>
      <c r="E129" s="95">
        <v>512900</v>
      </c>
      <c r="F129" t="s">
        <v>1097</v>
      </c>
      <c r="G129" s="94">
        <v>4000</v>
      </c>
      <c r="H129" s="94">
        <v>26000</v>
      </c>
      <c r="I129" s="94">
        <v>26000</v>
      </c>
      <c r="J129" s="562">
        <f t="shared" si="0"/>
        <v>23400</v>
      </c>
      <c r="K129" s="603">
        <f t="shared" si="1"/>
        <v>1040</v>
      </c>
      <c r="L129" s="609">
        <f t="shared" si="2"/>
        <v>1560</v>
      </c>
      <c r="M129" s="552">
        <f t="shared" si="3"/>
        <v>26000</v>
      </c>
      <c r="N129" s="562">
        <f>J129+J128+J127+J126+J125+J124+J123+J122+J121+J120+J119+J118+J117+J116+J115+J114+J113+J112+J111+J110+J109+J108+J107+J106+J105+J104+J103+J102+J101+J100+J99+J98+J97</f>
        <v>14777811.404999997</v>
      </c>
    </row>
    <row r="130" spans="1:14" x14ac:dyDescent="0.2">
      <c r="A130" s="597" t="s">
        <v>1691</v>
      </c>
      <c r="B130" s="598" t="s">
        <v>1692</v>
      </c>
      <c r="C130" s="95">
        <v>900</v>
      </c>
      <c r="D130" s="389" t="s">
        <v>1699</v>
      </c>
      <c r="E130" s="95">
        <v>518100</v>
      </c>
      <c r="F130" t="s">
        <v>488</v>
      </c>
      <c r="G130" s="94">
        <v>0</v>
      </c>
      <c r="H130" s="94">
        <v>75</v>
      </c>
      <c r="I130" s="94">
        <v>75</v>
      </c>
      <c r="J130" s="552">
        <f t="shared" si="0"/>
        <v>67.5</v>
      </c>
      <c r="K130" s="552">
        <f t="shared" si="1"/>
        <v>3</v>
      </c>
      <c r="L130" s="552">
        <f t="shared" si="2"/>
        <v>4.5</v>
      </c>
      <c r="M130" s="552">
        <f t="shared" si="3"/>
        <v>75</v>
      </c>
    </row>
    <row r="131" spans="1:14" x14ac:dyDescent="0.2">
      <c r="A131" s="597" t="s">
        <v>1691</v>
      </c>
      <c r="B131" s="598" t="s">
        <v>1692</v>
      </c>
      <c r="C131" s="95">
        <v>900</v>
      </c>
      <c r="D131" s="389" t="s">
        <v>1699</v>
      </c>
      <c r="E131" s="95">
        <v>518102</v>
      </c>
      <c r="F131" t="s">
        <v>1302</v>
      </c>
      <c r="G131" s="94">
        <v>2366.4</v>
      </c>
      <c r="H131" s="94">
        <v>18746.400000000001</v>
      </c>
      <c r="I131" s="94">
        <v>18746.400000000001</v>
      </c>
      <c r="J131" s="552">
        <f t="shared" si="0"/>
        <v>16871.760000000002</v>
      </c>
      <c r="K131" s="552">
        <f t="shared" si="1"/>
        <v>749.85600000000011</v>
      </c>
      <c r="L131" s="552">
        <f t="shared" si="2"/>
        <v>1124.7840000000001</v>
      </c>
      <c r="M131" s="552">
        <f t="shared" si="3"/>
        <v>18746.400000000001</v>
      </c>
    </row>
    <row r="132" spans="1:14" x14ac:dyDescent="0.2">
      <c r="A132" s="597" t="s">
        <v>1691</v>
      </c>
      <c r="B132" s="598" t="s">
        <v>1692</v>
      </c>
      <c r="C132" s="95">
        <v>900</v>
      </c>
      <c r="D132" s="389" t="s">
        <v>1699</v>
      </c>
      <c r="E132" s="95">
        <v>558200</v>
      </c>
      <c r="F132" t="s">
        <v>500</v>
      </c>
      <c r="G132" s="94">
        <v>0</v>
      </c>
      <c r="H132" s="94">
        <v>30000</v>
      </c>
      <c r="I132" s="94">
        <v>30000</v>
      </c>
      <c r="J132" s="552">
        <f t="shared" si="0"/>
        <v>27000</v>
      </c>
      <c r="K132" s="552">
        <f t="shared" si="1"/>
        <v>1200</v>
      </c>
      <c r="L132" s="552">
        <f t="shared" si="2"/>
        <v>1800</v>
      </c>
      <c r="M132" s="552">
        <f t="shared" si="3"/>
        <v>30000</v>
      </c>
    </row>
    <row r="133" spans="1:14" x14ac:dyDescent="0.2">
      <c r="A133" s="597" t="s">
        <v>1691</v>
      </c>
      <c r="B133" s="598" t="s">
        <v>1692</v>
      </c>
      <c r="C133" s="95">
        <v>900</v>
      </c>
      <c r="D133" s="389" t="s">
        <v>1699</v>
      </c>
      <c r="E133" s="95">
        <v>561109</v>
      </c>
      <c r="F133" t="s">
        <v>502</v>
      </c>
      <c r="G133" s="94">
        <v>309450</v>
      </c>
      <c r="H133" s="94">
        <v>309450</v>
      </c>
      <c r="I133" s="94">
        <v>309450</v>
      </c>
      <c r="J133" s="552">
        <f t="shared" si="0"/>
        <v>278505</v>
      </c>
      <c r="K133" s="552">
        <f t="shared" si="1"/>
        <v>12378</v>
      </c>
      <c r="L133" s="552">
        <f t="shared" si="2"/>
        <v>18567</v>
      </c>
      <c r="M133" s="552">
        <f t="shared" si="3"/>
        <v>309450</v>
      </c>
    </row>
    <row r="134" spans="1:14" x14ac:dyDescent="0.2">
      <c r="A134" s="597"/>
      <c r="B134" s="598"/>
      <c r="C134" s="95"/>
      <c r="D134" s="389"/>
      <c r="E134" s="95"/>
      <c r="F134"/>
      <c r="G134" s="94"/>
      <c r="H134" s="94"/>
      <c r="I134" s="94"/>
      <c r="J134" s="552"/>
      <c r="K134" s="552"/>
      <c r="L134" s="552"/>
      <c r="M134" s="552"/>
    </row>
    <row r="135" spans="1:14" x14ac:dyDescent="0.2">
      <c r="A135" s="597" t="s">
        <v>1691</v>
      </c>
      <c r="B135" s="598" t="s">
        <v>1692</v>
      </c>
      <c r="C135" s="95">
        <v>900</v>
      </c>
      <c r="D135" s="389" t="s">
        <v>1699</v>
      </c>
      <c r="E135" s="95">
        <v>618200</v>
      </c>
      <c r="F135" t="s">
        <v>542</v>
      </c>
      <c r="G135" s="94">
        <v>0</v>
      </c>
      <c r="H135" s="94">
        <v>1915.9</v>
      </c>
      <c r="I135" s="94">
        <v>1915.9</v>
      </c>
      <c r="J135" s="552">
        <f t="shared" si="0"/>
        <v>1724.3100000000002</v>
      </c>
      <c r="K135" s="552">
        <f t="shared" si="1"/>
        <v>76.63600000000001</v>
      </c>
      <c r="L135" s="552">
        <f t="shared" si="2"/>
        <v>114.95400000000001</v>
      </c>
      <c r="M135" s="552">
        <f t="shared" si="3"/>
        <v>1915.9</v>
      </c>
    </row>
    <row r="136" spans="1:14" x14ac:dyDescent="0.2">
      <c r="A136" s="597" t="s">
        <v>1691</v>
      </c>
      <c r="B136" s="598" t="s">
        <v>1692</v>
      </c>
      <c r="C136" s="95">
        <v>900</v>
      </c>
      <c r="D136" s="389" t="s">
        <v>1699</v>
      </c>
      <c r="E136" s="95">
        <v>661109</v>
      </c>
      <c r="F136" t="s">
        <v>556</v>
      </c>
      <c r="G136" s="94">
        <v>0</v>
      </c>
      <c r="H136" s="94">
        <v>350296</v>
      </c>
      <c r="I136" s="94">
        <v>350296</v>
      </c>
      <c r="J136" s="552">
        <f t="shared" si="0"/>
        <v>315266.40000000002</v>
      </c>
      <c r="K136" s="552">
        <f t="shared" si="1"/>
        <v>14011.84</v>
      </c>
      <c r="L136" s="552">
        <f t="shared" si="2"/>
        <v>21017.759999999998</v>
      </c>
      <c r="M136" s="552">
        <f t="shared" si="3"/>
        <v>350296.00000000006</v>
      </c>
    </row>
    <row r="137" spans="1:14" x14ac:dyDescent="0.2">
      <c r="A137" s="597"/>
      <c r="B137" s="598"/>
      <c r="C137" s="95"/>
      <c r="D137" s="389"/>
      <c r="E137" s="95"/>
      <c r="F137"/>
      <c r="G137" s="94"/>
      <c r="H137" s="94"/>
      <c r="I137" s="94"/>
    </row>
    <row r="138" spans="1:14" x14ac:dyDescent="0.2">
      <c r="A138" s="597"/>
      <c r="B138" s="598"/>
      <c r="C138" s="95"/>
      <c r="D138" s="389"/>
      <c r="E138" s="95"/>
      <c r="F138"/>
      <c r="G138" s="94"/>
      <c r="H138" s="94"/>
      <c r="I138" s="599" t="s">
        <v>1695</v>
      </c>
      <c r="J138" s="561" t="s">
        <v>1696</v>
      </c>
      <c r="K138" s="561" t="s">
        <v>1697</v>
      </c>
      <c r="L138" s="561" t="s">
        <v>1698</v>
      </c>
      <c r="M138" s="561" t="s">
        <v>63</v>
      </c>
    </row>
    <row r="139" spans="1:14" x14ac:dyDescent="0.2">
      <c r="A139" s="597"/>
      <c r="B139" s="598"/>
      <c r="C139" s="95"/>
      <c r="D139" s="389"/>
      <c r="E139" s="95"/>
      <c r="F139"/>
      <c r="G139" s="94"/>
      <c r="H139" s="94"/>
      <c r="I139" s="136"/>
      <c r="J139" s="600">
        <v>0.9</v>
      </c>
      <c r="K139" s="600">
        <v>0.04</v>
      </c>
      <c r="L139" s="600">
        <v>0.06</v>
      </c>
      <c r="M139" s="600">
        <v>1</v>
      </c>
    </row>
    <row r="140" spans="1:14" x14ac:dyDescent="0.2">
      <c r="A140" s="597" t="s">
        <v>1691</v>
      </c>
      <c r="B140" s="598" t="s">
        <v>1692</v>
      </c>
      <c r="C140" s="95">
        <v>990</v>
      </c>
      <c r="D140" s="389" t="s">
        <v>1700</v>
      </c>
      <c r="E140" s="95">
        <v>512100</v>
      </c>
      <c r="F140" t="s">
        <v>939</v>
      </c>
      <c r="G140" s="94">
        <v>1399</v>
      </c>
      <c r="H140" s="94">
        <v>108591.6</v>
      </c>
      <c r="I140" s="94">
        <v>108591.6</v>
      </c>
      <c r="J140" s="562">
        <f>I140*90%</f>
        <v>97732.44</v>
      </c>
      <c r="K140" s="603">
        <f>I140*4%</f>
        <v>4343.6640000000007</v>
      </c>
      <c r="L140" s="609">
        <f>I140*6%</f>
        <v>6515.4960000000001</v>
      </c>
      <c r="M140" s="552">
        <f>J140+K140+L140</f>
        <v>108591.6</v>
      </c>
    </row>
    <row r="141" spans="1:14" x14ac:dyDescent="0.2">
      <c r="A141" s="597" t="s">
        <v>1691</v>
      </c>
      <c r="B141" s="598" t="s">
        <v>1692</v>
      </c>
      <c r="C141" s="95">
        <v>990</v>
      </c>
      <c r="D141" s="389" t="s">
        <v>1700</v>
      </c>
      <c r="E141" s="95">
        <v>512110</v>
      </c>
      <c r="F141" t="s">
        <v>940</v>
      </c>
      <c r="G141" s="94">
        <v>1364</v>
      </c>
      <c r="H141" s="94">
        <v>81787.199999999997</v>
      </c>
      <c r="I141" s="94">
        <v>81787.199999999997</v>
      </c>
      <c r="J141" s="562">
        <f t="shared" ref="J141:J178" si="4">I141*90%</f>
        <v>73608.479999999996</v>
      </c>
      <c r="K141" s="603">
        <f t="shared" ref="K141:K178" si="5">I141*4%</f>
        <v>3271.4879999999998</v>
      </c>
      <c r="L141" s="609">
        <f t="shared" ref="L141:L178" si="6">I141*6%</f>
        <v>4907.232</v>
      </c>
      <c r="M141" s="552">
        <f t="shared" ref="M141:M178" si="7">J141+K141+L141</f>
        <v>81787.199999999997</v>
      </c>
    </row>
    <row r="142" spans="1:14" x14ac:dyDescent="0.2">
      <c r="A142" s="597" t="s">
        <v>1691</v>
      </c>
      <c r="B142" s="598" t="s">
        <v>1692</v>
      </c>
      <c r="C142" s="95">
        <v>990</v>
      </c>
      <c r="D142" s="389" t="s">
        <v>1700</v>
      </c>
      <c r="E142" s="95">
        <v>512119</v>
      </c>
      <c r="F142" t="s">
        <v>1299</v>
      </c>
      <c r="G142" s="94">
        <v>0</v>
      </c>
      <c r="H142" s="94">
        <v>70</v>
      </c>
      <c r="I142" s="94">
        <v>70</v>
      </c>
      <c r="J142" s="562">
        <f t="shared" si="4"/>
        <v>63</v>
      </c>
      <c r="K142" s="603">
        <f t="shared" si="5"/>
        <v>2.8000000000000003</v>
      </c>
      <c r="L142" s="609">
        <f t="shared" si="6"/>
        <v>4.2</v>
      </c>
      <c r="M142" s="552">
        <f t="shared" si="7"/>
        <v>70</v>
      </c>
    </row>
    <row r="143" spans="1:14" x14ac:dyDescent="0.2">
      <c r="A143" s="597" t="s">
        <v>1691</v>
      </c>
      <c r="B143" s="598" t="s">
        <v>1692</v>
      </c>
      <c r="C143" s="95">
        <v>990</v>
      </c>
      <c r="D143" s="389" t="s">
        <v>1700</v>
      </c>
      <c r="E143" s="95">
        <v>512300</v>
      </c>
      <c r="F143" t="s">
        <v>943</v>
      </c>
      <c r="G143" s="94">
        <v>7145.6</v>
      </c>
      <c r="H143" s="94">
        <v>166424.95999999999</v>
      </c>
      <c r="I143" s="94">
        <v>166424.95999999999</v>
      </c>
      <c r="J143" s="562">
        <f t="shared" si="4"/>
        <v>149782.46400000001</v>
      </c>
      <c r="K143" s="603">
        <f t="shared" si="5"/>
        <v>6656.9983999999995</v>
      </c>
      <c r="L143" s="609">
        <f t="shared" si="6"/>
        <v>9985.4975999999988</v>
      </c>
      <c r="M143" s="552">
        <f t="shared" si="7"/>
        <v>166424.96000000002</v>
      </c>
    </row>
    <row r="144" spans="1:14" x14ac:dyDescent="0.2">
      <c r="A144" s="597" t="s">
        <v>1691</v>
      </c>
      <c r="B144" s="598" t="s">
        <v>1692</v>
      </c>
      <c r="C144" s="95">
        <v>990</v>
      </c>
      <c r="D144" s="389" t="s">
        <v>1700</v>
      </c>
      <c r="E144" s="95">
        <v>512309</v>
      </c>
      <c r="F144" t="s">
        <v>946</v>
      </c>
      <c r="G144" s="94">
        <v>12240</v>
      </c>
      <c r="H144" s="94">
        <v>80173</v>
      </c>
      <c r="I144" s="94">
        <v>80173</v>
      </c>
      <c r="J144" s="562">
        <f t="shared" si="4"/>
        <v>72155.7</v>
      </c>
      <c r="K144" s="603">
        <f t="shared" si="5"/>
        <v>3206.92</v>
      </c>
      <c r="L144" s="609">
        <f t="shared" si="6"/>
        <v>4810.38</v>
      </c>
      <c r="M144" s="552">
        <f t="shared" si="7"/>
        <v>80173</v>
      </c>
    </row>
    <row r="145" spans="1:14" x14ac:dyDescent="0.2">
      <c r="A145" s="597" t="s">
        <v>1691</v>
      </c>
      <c r="B145" s="598" t="s">
        <v>1692</v>
      </c>
      <c r="C145" s="95">
        <v>990</v>
      </c>
      <c r="D145" s="389" t="s">
        <v>1700</v>
      </c>
      <c r="E145" s="95">
        <v>512320</v>
      </c>
      <c r="F145" t="s">
        <v>952</v>
      </c>
      <c r="G145" s="94">
        <v>0</v>
      </c>
      <c r="H145" s="94">
        <v>7250</v>
      </c>
      <c r="I145" s="94">
        <v>7250</v>
      </c>
      <c r="J145" s="562">
        <f t="shared" si="4"/>
        <v>6525</v>
      </c>
      <c r="K145" s="603">
        <f t="shared" si="5"/>
        <v>290</v>
      </c>
      <c r="L145" s="609">
        <f t="shared" si="6"/>
        <v>435</v>
      </c>
      <c r="M145" s="552">
        <f t="shared" si="7"/>
        <v>7250</v>
      </c>
    </row>
    <row r="146" spans="1:14" x14ac:dyDescent="0.2">
      <c r="A146" s="597" t="s">
        <v>1691</v>
      </c>
      <c r="B146" s="598" t="s">
        <v>1692</v>
      </c>
      <c r="C146" s="95">
        <v>990</v>
      </c>
      <c r="D146" s="389" t="s">
        <v>1700</v>
      </c>
      <c r="E146" s="95">
        <v>512340</v>
      </c>
      <c r="F146" t="s">
        <v>970</v>
      </c>
      <c r="G146" s="94">
        <v>5841</v>
      </c>
      <c r="H146" s="94">
        <v>26362.58</v>
      </c>
      <c r="I146" s="94">
        <v>26362.58</v>
      </c>
      <c r="J146" s="562">
        <f t="shared" si="4"/>
        <v>23726.322000000004</v>
      </c>
      <c r="K146" s="603">
        <f t="shared" si="5"/>
        <v>1054.5032000000001</v>
      </c>
      <c r="L146" s="609">
        <f t="shared" si="6"/>
        <v>1581.7548000000002</v>
      </c>
      <c r="M146" s="552">
        <f t="shared" si="7"/>
        <v>26362.58</v>
      </c>
    </row>
    <row r="147" spans="1:14" x14ac:dyDescent="0.2">
      <c r="A147" s="597" t="s">
        <v>1691</v>
      </c>
      <c r="B147" s="598" t="s">
        <v>1692</v>
      </c>
      <c r="C147" s="95">
        <v>990</v>
      </c>
      <c r="D147" s="389" t="s">
        <v>1700</v>
      </c>
      <c r="E147" s="95">
        <v>512350</v>
      </c>
      <c r="F147" t="s">
        <v>972</v>
      </c>
      <c r="G147" s="94">
        <v>-15709</v>
      </c>
      <c r="H147" s="94">
        <v>186490.7</v>
      </c>
      <c r="I147" s="94">
        <v>186490.7</v>
      </c>
      <c r="J147" s="562">
        <f t="shared" si="4"/>
        <v>167841.63</v>
      </c>
      <c r="K147" s="603">
        <f t="shared" si="5"/>
        <v>7459.6280000000006</v>
      </c>
      <c r="L147" s="609">
        <f t="shared" si="6"/>
        <v>11189.442000000001</v>
      </c>
      <c r="M147" s="552">
        <f t="shared" si="7"/>
        <v>186490.7</v>
      </c>
    </row>
    <row r="148" spans="1:14" x14ac:dyDescent="0.2">
      <c r="A148" s="597" t="s">
        <v>1691</v>
      </c>
      <c r="B148" s="598" t="s">
        <v>1692</v>
      </c>
      <c r="C148" s="95">
        <v>990</v>
      </c>
      <c r="D148" s="389" t="s">
        <v>1700</v>
      </c>
      <c r="E148" s="95">
        <v>512850</v>
      </c>
      <c r="F148" t="s">
        <v>469</v>
      </c>
      <c r="G148" s="94">
        <v>0</v>
      </c>
      <c r="H148" s="94">
        <v>9198</v>
      </c>
      <c r="I148" s="94">
        <v>9198</v>
      </c>
      <c r="J148" s="562">
        <f t="shared" si="4"/>
        <v>8278.2000000000007</v>
      </c>
      <c r="K148" s="603">
        <f t="shared" si="5"/>
        <v>367.92</v>
      </c>
      <c r="L148" s="609">
        <f t="shared" si="6"/>
        <v>551.88</v>
      </c>
      <c r="M148" s="552">
        <f t="shared" si="7"/>
        <v>9198</v>
      </c>
    </row>
    <row r="149" spans="1:14" x14ac:dyDescent="0.2">
      <c r="A149" s="597" t="s">
        <v>1691</v>
      </c>
      <c r="B149" s="598" t="s">
        <v>1692</v>
      </c>
      <c r="C149" s="95">
        <v>990</v>
      </c>
      <c r="D149" s="389" t="s">
        <v>1700</v>
      </c>
      <c r="E149" s="95">
        <v>512851</v>
      </c>
      <c r="F149" t="s">
        <v>471</v>
      </c>
      <c r="G149" s="94">
        <v>0</v>
      </c>
      <c r="H149" s="94">
        <v>12261.2</v>
      </c>
      <c r="I149" s="94">
        <v>12261.2</v>
      </c>
      <c r="J149" s="562">
        <f t="shared" si="4"/>
        <v>11035.080000000002</v>
      </c>
      <c r="K149" s="603">
        <f t="shared" si="5"/>
        <v>490.44800000000004</v>
      </c>
      <c r="L149" s="609">
        <f t="shared" si="6"/>
        <v>735.67200000000003</v>
      </c>
      <c r="M149" s="552">
        <f t="shared" si="7"/>
        <v>12261.200000000003</v>
      </c>
    </row>
    <row r="150" spans="1:14" x14ac:dyDescent="0.2">
      <c r="A150" s="597" t="s">
        <v>1691</v>
      </c>
      <c r="B150" s="598" t="s">
        <v>1692</v>
      </c>
      <c r="C150" s="95">
        <v>990</v>
      </c>
      <c r="D150" s="389" t="s">
        <v>1700</v>
      </c>
      <c r="E150" s="95">
        <v>512859</v>
      </c>
      <c r="F150" t="s">
        <v>475</v>
      </c>
      <c r="G150" s="94">
        <v>108000</v>
      </c>
      <c r="H150" s="94">
        <v>119372.4</v>
      </c>
      <c r="I150" s="94">
        <v>119372.4</v>
      </c>
      <c r="J150" s="562">
        <f t="shared" si="4"/>
        <v>107435.16</v>
      </c>
      <c r="K150" s="603">
        <f t="shared" si="5"/>
        <v>4774.8959999999997</v>
      </c>
      <c r="L150" s="609">
        <f t="shared" si="6"/>
        <v>7162.3439999999991</v>
      </c>
      <c r="M150" s="552">
        <f t="shared" si="7"/>
        <v>119372.4</v>
      </c>
    </row>
    <row r="151" spans="1:14" x14ac:dyDescent="0.2">
      <c r="A151" s="597" t="s">
        <v>1691</v>
      </c>
      <c r="B151" s="598" t="s">
        <v>1692</v>
      </c>
      <c r="C151" s="95">
        <v>990</v>
      </c>
      <c r="D151" s="389" t="s">
        <v>1700</v>
      </c>
      <c r="E151" s="95">
        <v>512870</v>
      </c>
      <c r="F151" t="s">
        <v>479</v>
      </c>
      <c r="G151" s="94">
        <v>1986</v>
      </c>
      <c r="H151" s="94">
        <v>159850</v>
      </c>
      <c r="I151" s="94">
        <v>159850</v>
      </c>
      <c r="J151" s="562">
        <f t="shared" si="4"/>
        <v>143865</v>
      </c>
      <c r="K151" s="603">
        <f t="shared" si="5"/>
        <v>6394</v>
      </c>
      <c r="L151" s="609">
        <f t="shared" si="6"/>
        <v>9591</v>
      </c>
      <c r="M151" s="552">
        <f t="shared" si="7"/>
        <v>159850</v>
      </c>
      <c r="N151" s="609">
        <f>L140+L141+L142+L143+L144+L145+L146+L147+L148+L149+L150+L151+L152+L153</f>
        <v>57601.53839999999</v>
      </c>
    </row>
    <row r="152" spans="1:14" x14ac:dyDescent="0.2">
      <c r="A152" s="597" t="s">
        <v>1691</v>
      </c>
      <c r="B152" s="598" t="s">
        <v>1692</v>
      </c>
      <c r="C152" s="95">
        <v>990</v>
      </c>
      <c r="D152" s="389" t="s">
        <v>1700</v>
      </c>
      <c r="E152" s="95">
        <v>512899</v>
      </c>
      <c r="F152" t="s">
        <v>483</v>
      </c>
      <c r="G152" s="94">
        <v>-138000</v>
      </c>
      <c r="H152" s="94">
        <v>0</v>
      </c>
      <c r="I152" s="94">
        <v>0</v>
      </c>
      <c r="J152" s="562">
        <f t="shared" si="4"/>
        <v>0</v>
      </c>
      <c r="K152" s="603">
        <f t="shared" si="5"/>
        <v>0</v>
      </c>
      <c r="L152" s="609">
        <f t="shared" si="6"/>
        <v>0</v>
      </c>
      <c r="M152" s="552">
        <f t="shared" si="7"/>
        <v>0</v>
      </c>
      <c r="N152" s="603">
        <f>K140+K141+K142+K143+K144+K145+K146+K147+K148+K149+K150+K151+K152+K153</f>
        <v>38401.025600000001</v>
      </c>
    </row>
    <row r="153" spans="1:14" x14ac:dyDescent="0.2">
      <c r="A153" s="597" t="s">
        <v>1691</v>
      </c>
      <c r="B153" s="598" t="s">
        <v>1692</v>
      </c>
      <c r="C153" s="95">
        <v>990</v>
      </c>
      <c r="D153" s="389" t="s">
        <v>1700</v>
      </c>
      <c r="E153" s="95">
        <v>512900</v>
      </c>
      <c r="F153" t="s">
        <v>1097</v>
      </c>
      <c r="G153" s="94">
        <v>210</v>
      </c>
      <c r="H153" s="94">
        <v>2194</v>
      </c>
      <c r="I153" s="94">
        <v>2194</v>
      </c>
      <c r="J153" s="562">
        <f t="shared" si="4"/>
        <v>1974.6000000000001</v>
      </c>
      <c r="K153" s="603">
        <f t="shared" si="5"/>
        <v>87.76</v>
      </c>
      <c r="L153" s="609">
        <f t="shared" si="6"/>
        <v>131.63999999999999</v>
      </c>
      <c r="M153" s="552">
        <f t="shared" si="7"/>
        <v>2194</v>
      </c>
      <c r="N153" s="562">
        <f>J140+J141+J142+J143+J144+J145+J146+J147+J148+J149+J150+J151+J152+J153</f>
        <v>864023.07599999988</v>
      </c>
    </row>
    <row r="154" spans="1:14" x14ac:dyDescent="0.2">
      <c r="A154" s="597" t="s">
        <v>1691</v>
      </c>
      <c r="B154" s="598" t="s">
        <v>1692</v>
      </c>
      <c r="C154" s="95">
        <v>990</v>
      </c>
      <c r="D154" s="389" t="s">
        <v>1700</v>
      </c>
      <c r="E154" s="95">
        <v>518100</v>
      </c>
      <c r="F154" t="s">
        <v>488</v>
      </c>
      <c r="G154" s="94">
        <v>5551.5</v>
      </c>
      <c r="H154" s="94">
        <v>45212.2</v>
      </c>
      <c r="I154" s="94">
        <v>45212.2</v>
      </c>
      <c r="J154" s="552">
        <f t="shared" si="4"/>
        <v>40690.979999999996</v>
      </c>
      <c r="K154" s="552">
        <f t="shared" si="5"/>
        <v>1808.4879999999998</v>
      </c>
      <c r="L154" s="552">
        <f t="shared" si="6"/>
        <v>2712.7319999999995</v>
      </c>
      <c r="M154" s="552">
        <f t="shared" si="7"/>
        <v>45212.19999999999</v>
      </c>
    </row>
    <row r="155" spans="1:14" x14ac:dyDescent="0.2">
      <c r="A155" s="597" t="s">
        <v>1691</v>
      </c>
      <c r="B155" s="598" t="s">
        <v>1692</v>
      </c>
      <c r="C155" s="95">
        <v>990</v>
      </c>
      <c r="D155" s="389" t="s">
        <v>1700</v>
      </c>
      <c r="E155" s="95">
        <v>518200</v>
      </c>
      <c r="F155" t="s">
        <v>489</v>
      </c>
      <c r="G155" s="94">
        <v>0</v>
      </c>
      <c r="H155" s="94">
        <v>6454.61</v>
      </c>
      <c r="I155" s="94">
        <v>6454.61</v>
      </c>
      <c r="J155" s="552">
        <f t="shared" si="4"/>
        <v>5809.1489999999994</v>
      </c>
      <c r="K155" s="552">
        <f t="shared" si="5"/>
        <v>258.18439999999998</v>
      </c>
      <c r="L155" s="552">
        <f t="shared" si="6"/>
        <v>387.27659999999997</v>
      </c>
      <c r="M155" s="552">
        <f t="shared" si="7"/>
        <v>6454.61</v>
      </c>
    </row>
    <row r="156" spans="1:14" x14ac:dyDescent="0.2">
      <c r="A156" s="597" t="s">
        <v>1691</v>
      </c>
      <c r="B156" s="598" t="s">
        <v>1692</v>
      </c>
      <c r="C156" s="95">
        <v>990</v>
      </c>
      <c r="D156" s="389" t="s">
        <v>1700</v>
      </c>
      <c r="E156" s="95">
        <v>551100</v>
      </c>
      <c r="F156" t="s">
        <v>493</v>
      </c>
      <c r="G156" s="94">
        <v>9720.5400000000009</v>
      </c>
      <c r="H156" s="94">
        <v>143500</v>
      </c>
      <c r="I156" s="94">
        <v>143500</v>
      </c>
      <c r="J156" s="552">
        <f t="shared" si="4"/>
        <v>129150</v>
      </c>
      <c r="K156" s="552">
        <f t="shared" si="5"/>
        <v>5740</v>
      </c>
      <c r="L156" s="552">
        <f t="shared" si="6"/>
        <v>8610</v>
      </c>
      <c r="M156" s="552">
        <f t="shared" si="7"/>
        <v>143500</v>
      </c>
    </row>
    <row r="157" spans="1:14" x14ac:dyDescent="0.2">
      <c r="A157" s="597" t="s">
        <v>1691</v>
      </c>
      <c r="B157" s="598" t="s">
        <v>1692</v>
      </c>
      <c r="C157" s="95">
        <v>990</v>
      </c>
      <c r="D157" s="389" t="s">
        <v>1700</v>
      </c>
      <c r="E157" s="95">
        <v>551200</v>
      </c>
      <c r="F157" t="s">
        <v>494</v>
      </c>
      <c r="G157" s="94">
        <v>4405.09</v>
      </c>
      <c r="H157" s="94">
        <v>58011.839999999997</v>
      </c>
      <c r="I157" s="94">
        <v>58011.839999999997</v>
      </c>
      <c r="J157" s="552">
        <f t="shared" si="4"/>
        <v>52210.655999999995</v>
      </c>
      <c r="K157" s="552">
        <f t="shared" si="5"/>
        <v>2320.4735999999998</v>
      </c>
      <c r="L157" s="552">
        <f t="shared" si="6"/>
        <v>3480.7103999999995</v>
      </c>
      <c r="M157" s="552">
        <f t="shared" si="7"/>
        <v>58011.839999999989</v>
      </c>
    </row>
    <row r="158" spans="1:14" x14ac:dyDescent="0.2">
      <c r="A158" s="597" t="s">
        <v>1691</v>
      </c>
      <c r="B158" s="598" t="s">
        <v>1692</v>
      </c>
      <c r="C158" s="95">
        <v>990</v>
      </c>
      <c r="D158" s="389" t="s">
        <v>1700</v>
      </c>
      <c r="E158" s="95">
        <v>555100</v>
      </c>
      <c r="F158" t="s">
        <v>497</v>
      </c>
      <c r="G158" s="94">
        <v>0</v>
      </c>
      <c r="H158" s="94">
        <v>15900</v>
      </c>
      <c r="I158" s="94">
        <v>15900</v>
      </c>
      <c r="J158" s="552">
        <f t="shared" si="4"/>
        <v>14310</v>
      </c>
      <c r="K158" s="552">
        <f t="shared" si="5"/>
        <v>636</v>
      </c>
      <c r="L158" s="552">
        <f t="shared" si="6"/>
        <v>954</v>
      </c>
      <c r="M158" s="552">
        <f t="shared" si="7"/>
        <v>15900</v>
      </c>
    </row>
    <row r="159" spans="1:14" x14ac:dyDescent="0.2">
      <c r="A159" s="597" t="s">
        <v>1691</v>
      </c>
      <c r="B159" s="598" t="s">
        <v>1692</v>
      </c>
      <c r="C159" s="95">
        <v>990</v>
      </c>
      <c r="D159" s="389" t="s">
        <v>1700</v>
      </c>
      <c r="E159" s="95">
        <v>555200</v>
      </c>
      <c r="F159" t="s">
        <v>1304</v>
      </c>
      <c r="G159" s="94">
        <v>23207.09</v>
      </c>
      <c r="H159" s="94">
        <v>224336.13</v>
      </c>
      <c r="I159" s="94">
        <v>224336.13</v>
      </c>
      <c r="J159" s="552">
        <f t="shared" si="4"/>
        <v>201902.51700000002</v>
      </c>
      <c r="K159" s="552">
        <f t="shared" si="5"/>
        <v>8973.4452000000001</v>
      </c>
      <c r="L159" s="552">
        <f t="shared" si="6"/>
        <v>13460.167799999999</v>
      </c>
      <c r="M159" s="552">
        <f t="shared" si="7"/>
        <v>224336.13</v>
      </c>
    </row>
    <row r="160" spans="1:14" x14ac:dyDescent="0.2">
      <c r="A160" s="597" t="s">
        <v>1691</v>
      </c>
      <c r="B160" s="598" t="s">
        <v>1692</v>
      </c>
      <c r="C160" s="95">
        <v>990</v>
      </c>
      <c r="D160" s="389" t="s">
        <v>1700</v>
      </c>
      <c r="E160" s="95">
        <v>555209</v>
      </c>
      <c r="F160" t="s">
        <v>1305</v>
      </c>
      <c r="G160" s="94">
        <v>0</v>
      </c>
      <c r="H160" s="94">
        <v>100241.73</v>
      </c>
      <c r="I160" s="94">
        <v>100241.73</v>
      </c>
      <c r="J160" s="552">
        <f t="shared" si="4"/>
        <v>90217.557000000001</v>
      </c>
      <c r="K160" s="552">
        <f t="shared" si="5"/>
        <v>4009.6691999999998</v>
      </c>
      <c r="L160" s="552">
        <f t="shared" si="6"/>
        <v>6014.5037999999995</v>
      </c>
      <c r="M160" s="552">
        <f t="shared" si="7"/>
        <v>100241.73000000001</v>
      </c>
    </row>
    <row r="161" spans="1:13" x14ac:dyDescent="0.2">
      <c r="A161" s="597" t="s">
        <v>1691</v>
      </c>
      <c r="B161" s="598" t="s">
        <v>1692</v>
      </c>
      <c r="C161" s="95">
        <v>990</v>
      </c>
      <c r="D161" s="389" t="s">
        <v>1700</v>
      </c>
      <c r="E161" s="95">
        <v>558100</v>
      </c>
      <c r="F161" t="s">
        <v>1306</v>
      </c>
      <c r="G161" s="94">
        <v>0</v>
      </c>
      <c r="H161" s="94">
        <v>7459</v>
      </c>
      <c r="I161" s="94">
        <v>7459</v>
      </c>
      <c r="J161" s="552">
        <f t="shared" si="4"/>
        <v>6713.1</v>
      </c>
      <c r="K161" s="552">
        <f t="shared" si="5"/>
        <v>298.36</v>
      </c>
      <c r="L161" s="552">
        <f t="shared" si="6"/>
        <v>447.53999999999996</v>
      </c>
      <c r="M161" s="552">
        <f t="shared" si="7"/>
        <v>7459</v>
      </c>
    </row>
    <row r="162" spans="1:13" x14ac:dyDescent="0.2">
      <c r="A162" s="597" t="s">
        <v>1691</v>
      </c>
      <c r="B162" s="598" t="s">
        <v>1692</v>
      </c>
      <c r="C162" s="95">
        <v>990</v>
      </c>
      <c r="D162" s="389" t="s">
        <v>1700</v>
      </c>
      <c r="E162" s="95">
        <v>558109</v>
      </c>
      <c r="F162" t="s">
        <v>1307</v>
      </c>
      <c r="G162" s="94">
        <v>0</v>
      </c>
      <c r="H162" s="94">
        <v>1978</v>
      </c>
      <c r="I162" s="94">
        <v>1978</v>
      </c>
      <c r="J162" s="552">
        <f t="shared" si="4"/>
        <v>1780.2</v>
      </c>
      <c r="K162" s="552">
        <f t="shared" si="5"/>
        <v>79.12</v>
      </c>
      <c r="L162" s="552">
        <f t="shared" si="6"/>
        <v>118.67999999999999</v>
      </c>
      <c r="M162" s="552">
        <f t="shared" si="7"/>
        <v>1978.0000000000002</v>
      </c>
    </row>
    <row r="163" spans="1:13" x14ac:dyDescent="0.2">
      <c r="A163" s="597" t="s">
        <v>1691</v>
      </c>
      <c r="B163" s="598" t="s">
        <v>1692</v>
      </c>
      <c r="C163" s="95">
        <v>990</v>
      </c>
      <c r="D163" s="389" t="s">
        <v>1700</v>
      </c>
      <c r="E163" s="95">
        <v>558200</v>
      </c>
      <c r="F163" t="s">
        <v>500</v>
      </c>
      <c r="G163" s="94">
        <v>0</v>
      </c>
      <c r="H163" s="94">
        <v>75000</v>
      </c>
      <c r="I163" s="94">
        <v>75000</v>
      </c>
      <c r="J163" s="552">
        <f t="shared" si="4"/>
        <v>67500</v>
      </c>
      <c r="K163" s="552">
        <f t="shared" si="5"/>
        <v>3000</v>
      </c>
      <c r="L163" s="552">
        <f t="shared" si="6"/>
        <v>4500</v>
      </c>
      <c r="M163" s="552">
        <f t="shared" si="7"/>
        <v>75000</v>
      </c>
    </row>
    <row r="164" spans="1:13" x14ac:dyDescent="0.2">
      <c r="A164" s="597" t="s">
        <v>1691</v>
      </c>
      <c r="B164" s="598" t="s">
        <v>1692</v>
      </c>
      <c r="C164" s="95">
        <v>990</v>
      </c>
      <c r="D164" s="389" t="s">
        <v>1700</v>
      </c>
      <c r="E164" s="95">
        <v>562200</v>
      </c>
      <c r="F164" t="s">
        <v>848</v>
      </c>
      <c r="G164" s="94">
        <v>1635</v>
      </c>
      <c r="H164" s="94">
        <v>1635</v>
      </c>
      <c r="I164" s="94">
        <v>1635</v>
      </c>
      <c r="J164" s="552">
        <f t="shared" si="4"/>
        <v>1471.5</v>
      </c>
      <c r="K164" s="552">
        <f t="shared" si="5"/>
        <v>65.400000000000006</v>
      </c>
      <c r="L164" s="552">
        <f t="shared" si="6"/>
        <v>98.1</v>
      </c>
      <c r="M164" s="552">
        <f t="shared" si="7"/>
        <v>1635</v>
      </c>
    </row>
    <row r="165" spans="1:13" x14ac:dyDescent="0.2">
      <c r="A165" s="597" t="s">
        <v>1691</v>
      </c>
      <c r="B165" s="598" t="s">
        <v>1692</v>
      </c>
      <c r="C165" s="95">
        <v>990</v>
      </c>
      <c r="D165" s="389" t="s">
        <v>1700</v>
      </c>
      <c r="E165" s="95">
        <v>564100</v>
      </c>
      <c r="F165" t="s">
        <v>507</v>
      </c>
      <c r="G165" s="94">
        <v>121867.2</v>
      </c>
      <c r="H165" s="94">
        <v>184184.4</v>
      </c>
      <c r="I165" s="94">
        <v>184184.4</v>
      </c>
      <c r="J165" s="552">
        <f t="shared" si="4"/>
        <v>165765.96</v>
      </c>
      <c r="K165" s="552">
        <f t="shared" si="5"/>
        <v>7367.3760000000002</v>
      </c>
      <c r="L165" s="552">
        <f t="shared" si="6"/>
        <v>11051.063999999998</v>
      </c>
      <c r="M165" s="552">
        <f t="shared" si="7"/>
        <v>184184.39999999997</v>
      </c>
    </row>
    <row r="166" spans="1:13" x14ac:dyDescent="0.2">
      <c r="A166" s="597" t="s">
        <v>1691</v>
      </c>
      <c r="B166" s="598" t="s">
        <v>1692</v>
      </c>
      <c r="C166" s="95">
        <v>990</v>
      </c>
      <c r="D166" s="389" t="s">
        <v>1700</v>
      </c>
      <c r="E166" s="95">
        <v>571100</v>
      </c>
      <c r="F166" t="s">
        <v>628</v>
      </c>
      <c r="G166" s="94">
        <v>1874540</v>
      </c>
      <c r="H166" s="94">
        <v>1851940</v>
      </c>
      <c r="I166" s="94">
        <v>1851940</v>
      </c>
      <c r="J166" s="552">
        <f t="shared" si="4"/>
        <v>1666746</v>
      </c>
      <c r="K166" s="552">
        <f t="shared" si="5"/>
        <v>74077.600000000006</v>
      </c>
      <c r="L166" s="552">
        <f t="shared" si="6"/>
        <v>111116.4</v>
      </c>
      <c r="M166" s="552">
        <f t="shared" si="7"/>
        <v>1851940</v>
      </c>
    </row>
    <row r="167" spans="1:13" x14ac:dyDescent="0.2">
      <c r="A167" s="597"/>
      <c r="B167" s="598"/>
      <c r="C167" s="95"/>
      <c r="D167" s="389"/>
      <c r="E167" s="95"/>
      <c r="F167"/>
      <c r="G167" s="94"/>
      <c r="H167" s="94"/>
      <c r="I167" s="94"/>
      <c r="J167" s="552"/>
      <c r="K167" s="552"/>
      <c r="L167" s="552"/>
      <c r="M167" s="552"/>
    </row>
    <row r="168" spans="1:13" x14ac:dyDescent="0.2">
      <c r="A168" s="597"/>
      <c r="B168" s="598"/>
      <c r="C168" s="95"/>
      <c r="D168" s="389"/>
      <c r="E168" s="95"/>
      <c r="F168"/>
      <c r="G168" s="94"/>
      <c r="H168" s="94"/>
      <c r="I168" s="94"/>
      <c r="J168" s="552"/>
      <c r="K168" s="552"/>
      <c r="L168" s="552"/>
      <c r="M168" s="552"/>
    </row>
    <row r="169" spans="1:13" x14ac:dyDescent="0.2">
      <c r="A169" s="597" t="s">
        <v>1691</v>
      </c>
      <c r="B169" s="598" t="s">
        <v>1692</v>
      </c>
      <c r="C169" s="95">
        <v>990</v>
      </c>
      <c r="D169" s="389" t="s">
        <v>1700</v>
      </c>
      <c r="E169" s="95">
        <v>611100</v>
      </c>
      <c r="F169" t="s">
        <v>538</v>
      </c>
      <c r="G169" s="94">
        <v>370956.12</v>
      </c>
      <c r="H169" s="94">
        <v>2126494.12</v>
      </c>
      <c r="I169" s="94">
        <v>2126494.12</v>
      </c>
      <c r="J169" s="552">
        <f t="shared" si="4"/>
        <v>1913844.7080000001</v>
      </c>
      <c r="K169" s="552">
        <f t="shared" si="5"/>
        <v>85059.764800000004</v>
      </c>
      <c r="L169" s="552">
        <f t="shared" si="6"/>
        <v>127589.64720000001</v>
      </c>
      <c r="M169" s="552">
        <f t="shared" si="7"/>
        <v>2126494.12</v>
      </c>
    </row>
    <row r="170" spans="1:13" x14ac:dyDescent="0.2">
      <c r="A170" s="597" t="s">
        <v>1691</v>
      </c>
      <c r="B170" s="598" t="s">
        <v>1692</v>
      </c>
      <c r="C170" s="95">
        <v>990</v>
      </c>
      <c r="D170" s="389" t="s">
        <v>1700</v>
      </c>
      <c r="E170" s="95">
        <v>618100</v>
      </c>
      <c r="F170" t="s">
        <v>541</v>
      </c>
      <c r="G170" s="94">
        <v>20.96</v>
      </c>
      <c r="H170" s="94">
        <v>302.56</v>
      </c>
      <c r="I170" s="94">
        <v>302.56</v>
      </c>
      <c r="J170" s="552">
        <f t="shared" si="4"/>
        <v>272.30400000000003</v>
      </c>
      <c r="K170" s="552">
        <f t="shared" si="5"/>
        <v>12.102400000000001</v>
      </c>
      <c r="L170" s="552">
        <f t="shared" si="6"/>
        <v>18.153600000000001</v>
      </c>
      <c r="M170" s="552">
        <f t="shared" si="7"/>
        <v>302.56</v>
      </c>
    </row>
    <row r="171" spans="1:13" x14ac:dyDescent="0.2">
      <c r="A171" s="597" t="s">
        <v>1691</v>
      </c>
      <c r="B171" s="598" t="s">
        <v>1692</v>
      </c>
      <c r="C171" s="95">
        <v>990</v>
      </c>
      <c r="D171" s="389" t="s">
        <v>1700</v>
      </c>
      <c r="E171" s="95">
        <v>618200</v>
      </c>
      <c r="F171" t="s">
        <v>542</v>
      </c>
      <c r="G171" s="94">
        <v>0</v>
      </c>
      <c r="H171" s="94">
        <v>3.29</v>
      </c>
      <c r="I171" s="94">
        <v>3.29</v>
      </c>
      <c r="J171" s="552">
        <f t="shared" si="4"/>
        <v>2.9610000000000003</v>
      </c>
      <c r="K171" s="552">
        <f t="shared" si="5"/>
        <v>0.13159999999999999</v>
      </c>
      <c r="L171" s="552">
        <f t="shared" si="6"/>
        <v>0.19739999999999999</v>
      </c>
      <c r="M171" s="552">
        <f t="shared" si="7"/>
        <v>3.2900000000000005</v>
      </c>
    </row>
    <row r="172" spans="1:13" x14ac:dyDescent="0.2">
      <c r="A172" s="597" t="s">
        <v>1691</v>
      </c>
      <c r="B172" s="598" t="s">
        <v>1692</v>
      </c>
      <c r="C172" s="95">
        <v>990</v>
      </c>
      <c r="D172" s="389" t="s">
        <v>1700</v>
      </c>
      <c r="E172" s="95">
        <v>653100</v>
      </c>
      <c r="F172" t="s">
        <v>546</v>
      </c>
      <c r="G172" s="94">
        <v>90096.95</v>
      </c>
      <c r="H172" s="94">
        <v>1245756.81</v>
      </c>
      <c r="I172" s="94">
        <v>1245756.81</v>
      </c>
      <c r="J172" s="552">
        <f t="shared" si="4"/>
        <v>1121181.1290000002</v>
      </c>
      <c r="K172" s="552">
        <f t="shared" si="5"/>
        <v>49830.272400000002</v>
      </c>
      <c r="L172" s="552">
        <f t="shared" si="6"/>
        <v>74745.408599999995</v>
      </c>
      <c r="M172" s="552">
        <f t="shared" si="7"/>
        <v>1245756.81</v>
      </c>
    </row>
    <row r="173" spans="1:13" x14ac:dyDescent="0.2">
      <c r="A173" s="597" t="s">
        <v>1691</v>
      </c>
      <c r="B173" s="598" t="s">
        <v>1692</v>
      </c>
      <c r="C173" s="95">
        <v>990</v>
      </c>
      <c r="D173" s="389" t="s">
        <v>1700</v>
      </c>
      <c r="E173" s="95">
        <v>653101</v>
      </c>
      <c r="F173" t="s">
        <v>547</v>
      </c>
      <c r="G173" s="94">
        <v>987.46</v>
      </c>
      <c r="H173" s="94">
        <v>19172.09</v>
      </c>
      <c r="I173" s="94">
        <v>19172.09</v>
      </c>
      <c r="J173" s="552">
        <f t="shared" si="4"/>
        <v>17254.881000000001</v>
      </c>
      <c r="K173" s="552">
        <f t="shared" si="5"/>
        <v>766.8836</v>
      </c>
      <c r="L173" s="552">
        <f t="shared" si="6"/>
        <v>1150.3253999999999</v>
      </c>
      <c r="M173" s="552">
        <f t="shared" si="7"/>
        <v>19172.090000000004</v>
      </c>
    </row>
    <row r="174" spans="1:13" x14ac:dyDescent="0.2">
      <c r="A174" s="597" t="s">
        <v>1691</v>
      </c>
      <c r="B174" s="598" t="s">
        <v>1692</v>
      </c>
      <c r="C174" s="95">
        <v>990</v>
      </c>
      <c r="D174" s="389" t="s">
        <v>1700</v>
      </c>
      <c r="E174" s="95">
        <v>653200</v>
      </c>
      <c r="F174" t="s">
        <v>548</v>
      </c>
      <c r="G174" s="94">
        <v>113993.94</v>
      </c>
      <c r="H174" s="94">
        <v>1209031.82</v>
      </c>
      <c r="I174" s="94">
        <v>1209031.82</v>
      </c>
      <c r="J174" s="552">
        <f t="shared" si="4"/>
        <v>1088128.638</v>
      </c>
      <c r="K174" s="552">
        <f t="shared" si="5"/>
        <v>48361.272800000006</v>
      </c>
      <c r="L174" s="552">
        <f t="shared" si="6"/>
        <v>72541.909199999995</v>
      </c>
      <c r="M174" s="552">
        <f t="shared" si="7"/>
        <v>1209031.8199999998</v>
      </c>
    </row>
    <row r="175" spans="1:13" x14ac:dyDescent="0.2">
      <c r="A175" s="597" t="s">
        <v>1691</v>
      </c>
      <c r="B175" s="598" t="s">
        <v>1692</v>
      </c>
      <c r="C175" s="95">
        <v>990</v>
      </c>
      <c r="D175" s="389" t="s">
        <v>1700</v>
      </c>
      <c r="E175" s="95">
        <v>655100</v>
      </c>
      <c r="F175" t="s">
        <v>551</v>
      </c>
      <c r="G175" s="94">
        <v>0</v>
      </c>
      <c r="H175" s="94">
        <v>18600</v>
      </c>
      <c r="I175" s="94">
        <v>18600</v>
      </c>
      <c r="J175" s="552">
        <f t="shared" si="4"/>
        <v>16740</v>
      </c>
      <c r="K175" s="552">
        <f t="shared" si="5"/>
        <v>744</v>
      </c>
      <c r="L175" s="552">
        <f t="shared" si="6"/>
        <v>1116</v>
      </c>
      <c r="M175" s="552">
        <f t="shared" si="7"/>
        <v>18600</v>
      </c>
    </row>
    <row r="176" spans="1:13" x14ac:dyDescent="0.2">
      <c r="A176" s="597" t="s">
        <v>1691</v>
      </c>
      <c r="B176" s="598" t="s">
        <v>1692</v>
      </c>
      <c r="C176" s="95">
        <v>990</v>
      </c>
      <c r="D176" s="389" t="s">
        <v>1700</v>
      </c>
      <c r="E176" s="95">
        <v>657100</v>
      </c>
      <c r="F176" t="s">
        <v>553</v>
      </c>
      <c r="G176" s="94">
        <v>-370956.12</v>
      </c>
      <c r="H176" s="94">
        <v>-2126494.12</v>
      </c>
      <c r="I176" s="94">
        <v>-2126494.12</v>
      </c>
      <c r="J176" s="552">
        <f t="shared" si="4"/>
        <v>-1913844.7080000001</v>
      </c>
      <c r="K176" s="552">
        <f t="shared" si="5"/>
        <v>-85059.764800000004</v>
      </c>
      <c r="L176" s="552">
        <f t="shared" si="6"/>
        <v>-127589.64720000001</v>
      </c>
      <c r="M176" s="552">
        <f t="shared" si="7"/>
        <v>-2126494.12</v>
      </c>
    </row>
    <row r="177" spans="1:13" x14ac:dyDescent="0.2">
      <c r="A177" s="597" t="s">
        <v>1691</v>
      </c>
      <c r="B177" s="598" t="s">
        <v>1692</v>
      </c>
      <c r="C177" s="95">
        <v>990</v>
      </c>
      <c r="D177" s="389" t="s">
        <v>1700</v>
      </c>
      <c r="E177" s="95">
        <v>658100</v>
      </c>
      <c r="F177" t="s">
        <v>642</v>
      </c>
      <c r="G177" s="94">
        <v>0</v>
      </c>
      <c r="H177" s="94">
        <v>7459</v>
      </c>
      <c r="I177" s="94">
        <v>7459</v>
      </c>
      <c r="J177" s="552">
        <f t="shared" si="4"/>
        <v>6713.1</v>
      </c>
      <c r="K177" s="552">
        <f t="shared" si="5"/>
        <v>298.36</v>
      </c>
      <c r="L177" s="552">
        <f t="shared" si="6"/>
        <v>447.53999999999996</v>
      </c>
      <c r="M177" s="552">
        <f t="shared" si="7"/>
        <v>7459</v>
      </c>
    </row>
    <row r="178" spans="1:13" x14ac:dyDescent="0.2">
      <c r="A178" s="597" t="s">
        <v>1691</v>
      </c>
      <c r="B178" s="598" t="s">
        <v>1692</v>
      </c>
      <c r="C178" s="95">
        <v>990</v>
      </c>
      <c r="D178" s="389" t="s">
        <v>1700</v>
      </c>
      <c r="E178" s="95">
        <v>664100</v>
      </c>
      <c r="F178" t="s">
        <v>559</v>
      </c>
      <c r="G178" s="94">
        <v>39590</v>
      </c>
      <c r="H178" s="94">
        <v>359994</v>
      </c>
      <c r="I178" s="94">
        <v>359994</v>
      </c>
      <c r="J178" s="552">
        <f t="shared" si="4"/>
        <v>323994.60000000003</v>
      </c>
      <c r="K178" s="552">
        <f t="shared" si="5"/>
        <v>14399.76</v>
      </c>
      <c r="L178" s="552">
        <f t="shared" si="6"/>
        <v>21599.64</v>
      </c>
      <c r="M178" s="552">
        <f t="shared" si="7"/>
        <v>359994.00000000006</v>
      </c>
    </row>
    <row r="179" spans="1:13" x14ac:dyDescent="0.2">
      <c r="A179" s="597"/>
      <c r="B179" s="598"/>
      <c r="C179" s="95"/>
      <c r="D179" s="389"/>
      <c r="E179" s="95"/>
      <c r="F179"/>
      <c r="G179" s="94"/>
      <c r="H179" s="94"/>
      <c r="I179" s="94"/>
    </row>
    <row r="180" spans="1:13" x14ac:dyDescent="0.2">
      <c r="A180" s="597"/>
      <c r="B180" s="598"/>
      <c r="C180" s="95"/>
      <c r="D180" s="389"/>
      <c r="E180" s="95"/>
      <c r="F180"/>
      <c r="G180" s="94"/>
      <c r="H180" s="94"/>
      <c r="I180" s="94"/>
    </row>
    <row r="181" spans="1:13" x14ac:dyDescent="0.2">
      <c r="A181" s="597" t="s">
        <v>1691</v>
      </c>
      <c r="B181" s="598" t="s">
        <v>1692</v>
      </c>
      <c r="C181" s="95" t="s">
        <v>1701</v>
      </c>
      <c r="D181" s="389" t="s">
        <v>1702</v>
      </c>
      <c r="E181" s="95">
        <v>501300</v>
      </c>
      <c r="F181" t="s">
        <v>725</v>
      </c>
      <c r="G181" s="94">
        <v>174722.84</v>
      </c>
      <c r="H181" s="94">
        <v>2650691.73</v>
      </c>
      <c r="I181" s="94">
        <v>2650691.73</v>
      </c>
    </row>
    <row r="182" spans="1:13" x14ac:dyDescent="0.2">
      <c r="A182" s="597" t="s">
        <v>1691</v>
      </c>
      <c r="B182" s="598" t="s">
        <v>1692</v>
      </c>
      <c r="C182" s="95" t="s">
        <v>1701</v>
      </c>
      <c r="D182" s="389" t="s">
        <v>1702</v>
      </c>
      <c r="E182" s="95">
        <v>501310</v>
      </c>
      <c r="F182" t="s">
        <v>726</v>
      </c>
      <c r="G182" s="94">
        <v>159398.9</v>
      </c>
      <c r="H182" s="94">
        <v>6086546.6100000003</v>
      </c>
      <c r="I182" s="94">
        <v>6086546.6100000003</v>
      </c>
    </row>
    <row r="183" spans="1:13" x14ac:dyDescent="0.2">
      <c r="A183" s="597" t="s">
        <v>1691</v>
      </c>
      <c r="B183" s="598" t="s">
        <v>1692</v>
      </c>
      <c r="C183" s="95" t="s">
        <v>1701</v>
      </c>
      <c r="D183" s="389" t="s">
        <v>1702</v>
      </c>
      <c r="E183" s="95">
        <v>501400</v>
      </c>
      <c r="F183" t="s">
        <v>895</v>
      </c>
      <c r="G183" s="94">
        <v>110833</v>
      </c>
      <c r="H183" s="94">
        <v>465570</v>
      </c>
      <c r="I183" s="94">
        <v>465570</v>
      </c>
    </row>
    <row r="184" spans="1:13" x14ac:dyDescent="0.2">
      <c r="A184" s="597" t="s">
        <v>1691</v>
      </c>
      <c r="B184" s="598" t="s">
        <v>1692</v>
      </c>
      <c r="C184" s="95" t="s">
        <v>1701</v>
      </c>
      <c r="D184" s="389" t="s">
        <v>1702</v>
      </c>
      <c r="E184" s="95">
        <v>501410</v>
      </c>
      <c r="F184" t="s">
        <v>727</v>
      </c>
      <c r="G184" s="94">
        <v>1440</v>
      </c>
      <c r="H184" s="94">
        <v>12952</v>
      </c>
      <c r="I184" s="94">
        <v>12952</v>
      </c>
    </row>
    <row r="185" spans="1:13" x14ac:dyDescent="0.2">
      <c r="A185" s="597" t="s">
        <v>1691</v>
      </c>
      <c r="B185" s="598" t="s">
        <v>1692</v>
      </c>
      <c r="C185" s="95" t="s">
        <v>1701</v>
      </c>
      <c r="D185" s="389" t="s">
        <v>1702</v>
      </c>
      <c r="E185" s="95">
        <v>501500</v>
      </c>
      <c r="F185" t="s">
        <v>728</v>
      </c>
      <c r="G185" s="94">
        <v>7620</v>
      </c>
      <c r="H185" s="94">
        <v>402518</v>
      </c>
      <c r="I185" s="94">
        <v>402518</v>
      </c>
    </row>
    <row r="186" spans="1:13" x14ac:dyDescent="0.2">
      <c r="A186" s="597" t="s">
        <v>1691</v>
      </c>
      <c r="B186" s="598" t="s">
        <v>1692</v>
      </c>
      <c r="C186" s="95" t="s">
        <v>1701</v>
      </c>
      <c r="D186" s="389" t="s">
        <v>1702</v>
      </c>
      <c r="E186" s="95">
        <v>502100</v>
      </c>
      <c r="F186" t="s">
        <v>898</v>
      </c>
      <c r="G186" s="94">
        <v>-768409.63</v>
      </c>
      <c r="H186" s="94">
        <v>-1059682.32</v>
      </c>
      <c r="I186" s="94">
        <v>-1059682.32</v>
      </c>
    </row>
    <row r="187" spans="1:13" x14ac:dyDescent="0.2">
      <c r="A187" s="597" t="s">
        <v>1691</v>
      </c>
      <c r="B187" s="598" t="s">
        <v>1692</v>
      </c>
      <c r="C187" s="95" t="s">
        <v>1701</v>
      </c>
      <c r="D187" s="389" t="s">
        <v>1702</v>
      </c>
      <c r="E187" s="95">
        <v>503100</v>
      </c>
      <c r="F187" t="s">
        <v>901</v>
      </c>
      <c r="G187" s="94">
        <v>153000</v>
      </c>
      <c r="H187" s="94">
        <v>8891500</v>
      </c>
      <c r="I187" s="94">
        <v>8891500</v>
      </c>
    </row>
    <row r="188" spans="1:13" x14ac:dyDescent="0.2">
      <c r="A188" s="597" t="s">
        <v>1691</v>
      </c>
      <c r="B188" s="598" t="s">
        <v>1692</v>
      </c>
      <c r="C188" s="95" t="s">
        <v>1701</v>
      </c>
      <c r="D188" s="389" t="s">
        <v>1702</v>
      </c>
      <c r="E188" s="95">
        <v>503200</v>
      </c>
      <c r="F188" t="s">
        <v>902</v>
      </c>
      <c r="G188" s="94">
        <v>0</v>
      </c>
      <c r="H188" s="94">
        <v>2274255</v>
      </c>
      <c r="I188" s="94">
        <v>2274255</v>
      </c>
    </row>
    <row r="189" spans="1:13" x14ac:dyDescent="0.2">
      <c r="A189" s="597" t="s">
        <v>1691</v>
      </c>
      <c r="B189" s="598" t="s">
        <v>1692</v>
      </c>
      <c r="C189" s="95" t="s">
        <v>1701</v>
      </c>
      <c r="D189" s="389" t="s">
        <v>1702</v>
      </c>
      <c r="E189" s="95">
        <v>503300</v>
      </c>
      <c r="F189" t="s">
        <v>903</v>
      </c>
      <c r="G189" s="94">
        <v>243325.8</v>
      </c>
      <c r="H189" s="94">
        <v>348368.81</v>
      </c>
      <c r="I189" s="94">
        <v>348368.81</v>
      </c>
    </row>
    <row r="190" spans="1:13" x14ac:dyDescent="0.2">
      <c r="A190" s="597" t="s">
        <v>1691</v>
      </c>
      <c r="B190" s="598" t="s">
        <v>1692</v>
      </c>
      <c r="C190" s="95" t="s">
        <v>1701</v>
      </c>
      <c r="D190" s="389" t="s">
        <v>1702</v>
      </c>
      <c r="E190" s="95">
        <v>503400</v>
      </c>
      <c r="F190" t="s">
        <v>731</v>
      </c>
      <c r="G190" s="94">
        <v>3212.82</v>
      </c>
      <c r="H190" s="94">
        <v>13781.77</v>
      </c>
      <c r="I190" s="94">
        <v>13781.77</v>
      </c>
    </row>
    <row r="191" spans="1:13" x14ac:dyDescent="0.2">
      <c r="A191" s="597" t="s">
        <v>1691</v>
      </c>
      <c r="B191" s="598" t="s">
        <v>1692</v>
      </c>
      <c r="C191" s="95" t="s">
        <v>1701</v>
      </c>
      <c r="D191" s="389" t="s">
        <v>1702</v>
      </c>
      <c r="E191" s="95">
        <v>503500</v>
      </c>
      <c r="F191" t="s">
        <v>1296</v>
      </c>
      <c r="G191" s="94">
        <v>0</v>
      </c>
      <c r="H191" s="94">
        <v>320000</v>
      </c>
      <c r="I191" s="94">
        <v>320000</v>
      </c>
    </row>
    <row r="192" spans="1:13" x14ac:dyDescent="0.2">
      <c r="A192" s="597" t="s">
        <v>1691</v>
      </c>
      <c r="B192" s="598" t="s">
        <v>1692</v>
      </c>
      <c r="C192" s="95" t="s">
        <v>1701</v>
      </c>
      <c r="D192" s="389" t="s">
        <v>1702</v>
      </c>
      <c r="E192" s="95">
        <v>504100</v>
      </c>
      <c r="F192" t="s">
        <v>732</v>
      </c>
      <c r="G192" s="94">
        <v>-315256.57</v>
      </c>
      <c r="H192" s="94">
        <v>-326191.83</v>
      </c>
      <c r="I192" s="94">
        <v>-326191.83</v>
      </c>
    </row>
    <row r="193" spans="1:9" x14ac:dyDescent="0.2">
      <c r="A193" s="597" t="s">
        <v>1691</v>
      </c>
      <c r="B193" s="598" t="s">
        <v>1692</v>
      </c>
      <c r="C193" s="95" t="s">
        <v>1701</v>
      </c>
      <c r="D193" s="389" t="s">
        <v>1702</v>
      </c>
      <c r="E193" s="95">
        <v>504200</v>
      </c>
      <c r="F193" t="s">
        <v>733</v>
      </c>
      <c r="G193" s="94">
        <v>-23832</v>
      </c>
      <c r="H193" s="94">
        <v>-199267</v>
      </c>
      <c r="I193" s="94">
        <v>-199267</v>
      </c>
    </row>
    <row r="194" spans="1:9" x14ac:dyDescent="0.2">
      <c r="A194" s="597" t="s">
        <v>1691</v>
      </c>
      <c r="B194" s="598" t="s">
        <v>1692</v>
      </c>
      <c r="C194" s="95" t="s">
        <v>1701</v>
      </c>
      <c r="D194" s="389" t="s">
        <v>1702</v>
      </c>
      <c r="E194" s="95">
        <v>505100</v>
      </c>
      <c r="F194" t="s">
        <v>910</v>
      </c>
      <c r="G194" s="94">
        <v>451119.04</v>
      </c>
      <c r="H194" s="94">
        <v>3023444.06</v>
      </c>
      <c r="I194" s="94">
        <v>3023444.06</v>
      </c>
    </row>
    <row r="195" spans="1:9" x14ac:dyDescent="0.2">
      <c r="A195" s="597" t="s">
        <v>1691</v>
      </c>
      <c r="B195" s="598" t="s">
        <v>1692</v>
      </c>
      <c r="C195" s="95" t="s">
        <v>1701</v>
      </c>
      <c r="D195" s="389" t="s">
        <v>1702</v>
      </c>
      <c r="E195" s="95">
        <v>505200</v>
      </c>
      <c r="F195" t="s">
        <v>911</v>
      </c>
      <c r="G195" s="94">
        <v>8686</v>
      </c>
      <c r="H195" s="94">
        <v>1181371</v>
      </c>
      <c r="I195" s="94">
        <v>1181371</v>
      </c>
    </row>
    <row r="196" spans="1:9" x14ac:dyDescent="0.2">
      <c r="A196" s="597" t="s">
        <v>1691</v>
      </c>
      <c r="B196" s="598" t="s">
        <v>1692</v>
      </c>
      <c r="C196" s="95" t="s">
        <v>1701</v>
      </c>
      <c r="D196" s="389" t="s">
        <v>1702</v>
      </c>
      <c r="E196" s="95">
        <v>505300</v>
      </c>
      <c r="F196" t="s">
        <v>614</v>
      </c>
      <c r="G196" s="94">
        <v>504107.73</v>
      </c>
      <c r="H196" s="94">
        <v>1681883.05</v>
      </c>
      <c r="I196" s="94">
        <v>1681883.05</v>
      </c>
    </row>
    <row r="197" spans="1:9" x14ac:dyDescent="0.2">
      <c r="A197" s="597" t="s">
        <v>1691</v>
      </c>
      <c r="B197" s="598" t="s">
        <v>1692</v>
      </c>
      <c r="C197" s="95" t="s">
        <v>1701</v>
      </c>
      <c r="D197" s="389" t="s">
        <v>1702</v>
      </c>
      <c r="E197" s="95">
        <v>505400</v>
      </c>
      <c r="F197" t="s">
        <v>1092</v>
      </c>
      <c r="G197" s="94">
        <v>10804.93</v>
      </c>
      <c r="H197" s="94">
        <v>42777.440000000002</v>
      </c>
      <c r="I197" s="94">
        <v>42777.440000000002</v>
      </c>
    </row>
    <row r="198" spans="1:9" ht="13.5" thickBot="1" x14ac:dyDescent="0.25">
      <c r="A198" s="597" t="s">
        <v>1691</v>
      </c>
      <c r="B198" s="598" t="s">
        <v>1692</v>
      </c>
      <c r="C198" s="95" t="s">
        <v>1701</v>
      </c>
      <c r="D198" s="389" t="s">
        <v>1702</v>
      </c>
      <c r="E198" s="95">
        <v>506100</v>
      </c>
      <c r="F198" t="s">
        <v>734</v>
      </c>
      <c r="G198" s="94">
        <v>-25713.79</v>
      </c>
      <c r="H198" s="94">
        <v>-175737.9</v>
      </c>
      <c r="I198" s="94">
        <v>-175737.9</v>
      </c>
    </row>
    <row r="199" spans="1:9" x14ac:dyDescent="0.2">
      <c r="A199" s="597" t="s">
        <v>1691</v>
      </c>
      <c r="B199" s="598" t="s">
        <v>1692</v>
      </c>
      <c r="C199" s="95" t="s">
        <v>1701</v>
      </c>
      <c r="D199" s="389" t="s">
        <v>1702</v>
      </c>
      <c r="E199" s="95">
        <v>511100</v>
      </c>
      <c r="F199" t="s">
        <v>935</v>
      </c>
      <c r="G199" s="94">
        <v>51507.56</v>
      </c>
      <c r="H199" s="94">
        <v>986103.1</v>
      </c>
      <c r="I199" s="605">
        <v>986103.1</v>
      </c>
    </row>
    <row r="200" spans="1:9" x14ac:dyDescent="0.2">
      <c r="A200" s="597" t="s">
        <v>1691</v>
      </c>
      <c r="B200" s="598" t="s">
        <v>1692</v>
      </c>
      <c r="C200" s="95" t="s">
        <v>1701</v>
      </c>
      <c r="D200" s="389" t="s">
        <v>1702</v>
      </c>
      <c r="E200" s="95">
        <v>511101</v>
      </c>
      <c r="F200" t="s">
        <v>936</v>
      </c>
      <c r="G200" s="94">
        <v>10530</v>
      </c>
      <c r="H200" s="94">
        <v>986532.6</v>
      </c>
      <c r="I200" s="606">
        <v>986532.6</v>
      </c>
    </row>
    <row r="201" spans="1:9" x14ac:dyDescent="0.2">
      <c r="A201" s="597" t="s">
        <v>1691</v>
      </c>
      <c r="B201" s="598" t="s">
        <v>1692</v>
      </c>
      <c r="C201" s="95" t="s">
        <v>1701</v>
      </c>
      <c r="D201" s="389" t="s">
        <v>1702</v>
      </c>
      <c r="E201" s="95">
        <v>511110</v>
      </c>
      <c r="F201" t="s">
        <v>1297</v>
      </c>
      <c r="G201" s="94">
        <v>600</v>
      </c>
      <c r="H201" s="94">
        <v>5600</v>
      </c>
      <c r="I201" s="606">
        <v>5600</v>
      </c>
    </row>
    <row r="202" spans="1:9" x14ac:dyDescent="0.2">
      <c r="A202" s="597" t="s">
        <v>1691</v>
      </c>
      <c r="B202" s="598" t="s">
        <v>1692</v>
      </c>
      <c r="C202" s="95" t="s">
        <v>1701</v>
      </c>
      <c r="D202" s="389" t="s">
        <v>1702</v>
      </c>
      <c r="E202" s="95">
        <v>511300</v>
      </c>
      <c r="F202" t="s">
        <v>735</v>
      </c>
      <c r="G202" s="94">
        <v>99270.02</v>
      </c>
      <c r="H202" s="94">
        <v>2281287.4300000002</v>
      </c>
      <c r="I202" s="606">
        <v>2281287.4300000002</v>
      </c>
    </row>
    <row r="203" spans="1:9" x14ac:dyDescent="0.2">
      <c r="A203" s="597" t="s">
        <v>1691</v>
      </c>
      <c r="B203" s="598" t="s">
        <v>1692</v>
      </c>
      <c r="C203" s="95" t="s">
        <v>1701</v>
      </c>
      <c r="D203" s="389" t="s">
        <v>1702</v>
      </c>
      <c r="E203" s="95">
        <v>511301</v>
      </c>
      <c r="F203" t="s">
        <v>736</v>
      </c>
      <c r="G203" s="94">
        <v>19787.02</v>
      </c>
      <c r="H203" s="94">
        <v>731691.95</v>
      </c>
      <c r="I203" s="606">
        <v>731691.95</v>
      </c>
    </row>
    <row r="204" spans="1:9" x14ac:dyDescent="0.2">
      <c r="A204" s="597" t="s">
        <v>1691</v>
      </c>
      <c r="B204" s="598" t="s">
        <v>1692</v>
      </c>
      <c r="C204" s="95" t="s">
        <v>1701</v>
      </c>
      <c r="D204" s="389" t="s">
        <v>1702</v>
      </c>
      <c r="E204" s="95">
        <v>511302</v>
      </c>
      <c r="F204" t="s">
        <v>737</v>
      </c>
      <c r="G204" s="94">
        <v>146000</v>
      </c>
      <c r="H204" s="94">
        <v>186000</v>
      </c>
      <c r="I204" s="606">
        <v>186000</v>
      </c>
    </row>
    <row r="205" spans="1:9" x14ac:dyDescent="0.2">
      <c r="A205" s="597" t="s">
        <v>1691</v>
      </c>
      <c r="B205" s="598" t="s">
        <v>1692</v>
      </c>
      <c r="C205" s="95" t="s">
        <v>1701</v>
      </c>
      <c r="D205" s="389" t="s">
        <v>1702</v>
      </c>
      <c r="E205" s="95">
        <v>511303</v>
      </c>
      <c r="F205" t="s">
        <v>738</v>
      </c>
      <c r="G205" s="94">
        <v>3000</v>
      </c>
      <c r="H205" s="94">
        <v>39000</v>
      </c>
      <c r="I205" s="606">
        <v>39000</v>
      </c>
    </row>
    <row r="206" spans="1:9" x14ac:dyDescent="0.2">
      <c r="A206" s="597" t="s">
        <v>1691</v>
      </c>
      <c r="B206" s="598" t="s">
        <v>1692</v>
      </c>
      <c r="C206" s="95" t="s">
        <v>1701</v>
      </c>
      <c r="D206" s="389" t="s">
        <v>1702</v>
      </c>
      <c r="E206" s="95">
        <v>511410</v>
      </c>
      <c r="F206" t="s">
        <v>739</v>
      </c>
      <c r="G206" s="94">
        <v>70</v>
      </c>
      <c r="H206" s="94">
        <v>686</v>
      </c>
      <c r="I206" s="606">
        <v>686</v>
      </c>
    </row>
    <row r="207" spans="1:9" x14ac:dyDescent="0.2">
      <c r="A207" s="597" t="s">
        <v>1691</v>
      </c>
      <c r="B207" s="598" t="s">
        <v>1692</v>
      </c>
      <c r="C207" s="95" t="s">
        <v>1701</v>
      </c>
      <c r="D207" s="389" t="s">
        <v>1702</v>
      </c>
      <c r="E207" s="95">
        <v>511500</v>
      </c>
      <c r="F207" t="s">
        <v>740</v>
      </c>
      <c r="G207" s="94">
        <v>260</v>
      </c>
      <c r="H207" s="94">
        <v>3517.5</v>
      </c>
      <c r="I207" s="606">
        <v>3517.5</v>
      </c>
    </row>
    <row r="208" spans="1:9" x14ac:dyDescent="0.2">
      <c r="A208" s="597" t="s">
        <v>1691</v>
      </c>
      <c r="B208" s="598" t="s">
        <v>1692</v>
      </c>
      <c r="C208" s="95" t="s">
        <v>1701</v>
      </c>
      <c r="D208" s="389" t="s">
        <v>1702</v>
      </c>
      <c r="E208" s="95">
        <v>512100</v>
      </c>
      <c r="F208" t="s">
        <v>939</v>
      </c>
      <c r="G208" s="94">
        <v>1399</v>
      </c>
      <c r="H208" s="94">
        <v>161552.1</v>
      </c>
      <c r="I208" s="606">
        <v>161552.1</v>
      </c>
    </row>
    <row r="209" spans="1:9" x14ac:dyDescent="0.2">
      <c r="A209" s="597" t="s">
        <v>1691</v>
      </c>
      <c r="B209" s="598" t="s">
        <v>1692</v>
      </c>
      <c r="C209" s="95" t="s">
        <v>1701</v>
      </c>
      <c r="D209" s="389" t="s">
        <v>1702</v>
      </c>
      <c r="E209" s="95">
        <v>512110</v>
      </c>
      <c r="F209" t="s">
        <v>940</v>
      </c>
      <c r="G209" s="94">
        <v>27713</v>
      </c>
      <c r="H209" s="94">
        <v>304822.84999999998</v>
      </c>
      <c r="I209" s="606">
        <v>304822.84999999998</v>
      </c>
    </row>
    <row r="210" spans="1:9" x14ac:dyDescent="0.2">
      <c r="A210" s="597" t="s">
        <v>1691</v>
      </c>
      <c r="B210" s="598" t="s">
        <v>1692</v>
      </c>
      <c r="C210" s="95" t="s">
        <v>1701</v>
      </c>
      <c r="D210" s="389" t="s">
        <v>1702</v>
      </c>
      <c r="E210" s="95">
        <v>512119</v>
      </c>
      <c r="F210" t="s">
        <v>1299</v>
      </c>
      <c r="G210" s="94">
        <v>0</v>
      </c>
      <c r="H210" s="94">
        <v>70</v>
      </c>
      <c r="I210" s="606">
        <v>70</v>
      </c>
    </row>
    <row r="211" spans="1:9" x14ac:dyDescent="0.2">
      <c r="A211" s="597" t="s">
        <v>1691</v>
      </c>
      <c r="B211" s="598" t="s">
        <v>1692</v>
      </c>
      <c r="C211" s="95" t="s">
        <v>1701</v>
      </c>
      <c r="D211" s="389" t="s">
        <v>1702</v>
      </c>
      <c r="E211" s="95">
        <v>512200</v>
      </c>
      <c r="F211" t="s">
        <v>941</v>
      </c>
      <c r="G211" s="94">
        <v>68942</v>
      </c>
      <c r="H211" s="94">
        <v>701052.73</v>
      </c>
      <c r="I211" s="606">
        <v>701052.73</v>
      </c>
    </row>
    <row r="212" spans="1:9" x14ac:dyDescent="0.2">
      <c r="A212" s="597" t="s">
        <v>1691</v>
      </c>
      <c r="B212" s="598" t="s">
        <v>1692</v>
      </c>
      <c r="C212" s="95" t="s">
        <v>1701</v>
      </c>
      <c r="D212" s="389" t="s">
        <v>1702</v>
      </c>
      <c r="E212" s="95">
        <v>512209</v>
      </c>
      <c r="F212" t="s">
        <v>942</v>
      </c>
      <c r="G212" s="94">
        <v>33297</v>
      </c>
      <c r="H212" s="94">
        <v>408710</v>
      </c>
      <c r="I212" s="606">
        <v>408710</v>
      </c>
    </row>
    <row r="213" spans="1:9" x14ac:dyDescent="0.2">
      <c r="A213" s="597" t="s">
        <v>1691</v>
      </c>
      <c r="B213" s="598" t="s">
        <v>1692</v>
      </c>
      <c r="C213" s="95" t="s">
        <v>1701</v>
      </c>
      <c r="D213" s="389" t="s">
        <v>1702</v>
      </c>
      <c r="E213" s="95">
        <v>512300</v>
      </c>
      <c r="F213" t="s">
        <v>943</v>
      </c>
      <c r="G213" s="94">
        <v>9313.26</v>
      </c>
      <c r="H213" s="94">
        <v>213071.6</v>
      </c>
      <c r="I213" s="606">
        <v>213071.6</v>
      </c>
    </row>
    <row r="214" spans="1:9" x14ac:dyDescent="0.2">
      <c r="A214" s="597" t="s">
        <v>1691</v>
      </c>
      <c r="B214" s="598" t="s">
        <v>1692</v>
      </c>
      <c r="C214" s="95" t="s">
        <v>1701</v>
      </c>
      <c r="D214" s="389" t="s">
        <v>1702</v>
      </c>
      <c r="E214" s="95">
        <v>512309</v>
      </c>
      <c r="F214" t="s">
        <v>946</v>
      </c>
      <c r="G214" s="94">
        <v>12240</v>
      </c>
      <c r="H214" s="94">
        <v>103338.2</v>
      </c>
      <c r="I214" s="606">
        <v>103338.2</v>
      </c>
    </row>
    <row r="215" spans="1:9" x14ac:dyDescent="0.2">
      <c r="A215" s="597" t="s">
        <v>1691</v>
      </c>
      <c r="B215" s="598" t="s">
        <v>1692</v>
      </c>
      <c r="C215" s="95" t="s">
        <v>1701</v>
      </c>
      <c r="D215" s="389" t="s">
        <v>1702</v>
      </c>
      <c r="E215" s="95">
        <v>512310</v>
      </c>
      <c r="F215" t="s">
        <v>741</v>
      </c>
      <c r="G215" s="94">
        <v>122643.4</v>
      </c>
      <c r="H215" s="94">
        <v>1398506.9</v>
      </c>
      <c r="I215" s="606">
        <v>1398506.9</v>
      </c>
    </row>
    <row r="216" spans="1:9" x14ac:dyDescent="0.2">
      <c r="A216" s="597" t="s">
        <v>1691</v>
      </c>
      <c r="B216" s="598" t="s">
        <v>1692</v>
      </c>
      <c r="C216" s="95" t="s">
        <v>1701</v>
      </c>
      <c r="D216" s="389" t="s">
        <v>1702</v>
      </c>
      <c r="E216" s="95">
        <v>512312</v>
      </c>
      <c r="F216" t="s">
        <v>950</v>
      </c>
      <c r="G216" s="94">
        <v>7470.41</v>
      </c>
      <c r="H216" s="94">
        <v>88894.080000000002</v>
      </c>
      <c r="I216" s="606">
        <v>88894.080000000002</v>
      </c>
    </row>
    <row r="217" spans="1:9" x14ac:dyDescent="0.2">
      <c r="A217" s="597" t="s">
        <v>1691</v>
      </c>
      <c r="B217" s="598" t="s">
        <v>1692</v>
      </c>
      <c r="C217" s="95" t="s">
        <v>1701</v>
      </c>
      <c r="D217" s="389" t="s">
        <v>1702</v>
      </c>
      <c r="E217" s="95">
        <v>512313</v>
      </c>
      <c r="F217" t="s">
        <v>951</v>
      </c>
      <c r="G217" s="94">
        <v>12647.69</v>
      </c>
      <c r="H217" s="94">
        <v>97738.29</v>
      </c>
      <c r="I217" s="606">
        <v>97738.29</v>
      </c>
    </row>
    <row r="218" spans="1:9" x14ac:dyDescent="0.2">
      <c r="A218" s="597" t="s">
        <v>1691</v>
      </c>
      <c r="B218" s="598" t="s">
        <v>1692</v>
      </c>
      <c r="C218" s="95" t="s">
        <v>1701</v>
      </c>
      <c r="D218" s="389" t="s">
        <v>1702</v>
      </c>
      <c r="E218" s="95">
        <v>512320</v>
      </c>
      <c r="F218" t="s">
        <v>952</v>
      </c>
      <c r="G218" s="94">
        <v>150066.06</v>
      </c>
      <c r="H218" s="94">
        <v>1726605.5</v>
      </c>
      <c r="I218" s="606">
        <v>1726605.5</v>
      </c>
    </row>
    <row r="219" spans="1:9" x14ac:dyDescent="0.2">
      <c r="A219" s="597" t="s">
        <v>1691</v>
      </c>
      <c r="B219" s="598" t="s">
        <v>1692</v>
      </c>
      <c r="C219" s="95" t="s">
        <v>1701</v>
      </c>
      <c r="D219" s="389" t="s">
        <v>1702</v>
      </c>
      <c r="E219" s="95">
        <v>512321</v>
      </c>
      <c r="F219" t="s">
        <v>954</v>
      </c>
      <c r="G219" s="94">
        <v>-11500</v>
      </c>
      <c r="H219" s="94">
        <v>98500</v>
      </c>
      <c r="I219" s="606">
        <v>98500</v>
      </c>
    </row>
    <row r="220" spans="1:9" x14ac:dyDescent="0.2">
      <c r="A220" s="597" t="s">
        <v>1691</v>
      </c>
      <c r="B220" s="598" t="s">
        <v>1692</v>
      </c>
      <c r="C220" s="95" t="s">
        <v>1701</v>
      </c>
      <c r="D220" s="389" t="s">
        <v>1702</v>
      </c>
      <c r="E220" s="95">
        <v>512322</v>
      </c>
      <c r="F220" t="s">
        <v>956</v>
      </c>
      <c r="G220" s="94">
        <v>12672</v>
      </c>
      <c r="H220" s="94">
        <v>41952</v>
      </c>
      <c r="I220" s="606">
        <v>41952</v>
      </c>
    </row>
    <row r="221" spans="1:9" x14ac:dyDescent="0.2">
      <c r="A221" s="597" t="s">
        <v>1691</v>
      </c>
      <c r="B221" s="598" t="s">
        <v>1692</v>
      </c>
      <c r="C221" s="95" t="s">
        <v>1701</v>
      </c>
      <c r="D221" s="389" t="s">
        <v>1702</v>
      </c>
      <c r="E221" s="95">
        <v>512323</v>
      </c>
      <c r="F221" t="s">
        <v>958</v>
      </c>
      <c r="G221" s="94">
        <v>24000</v>
      </c>
      <c r="H221" s="94">
        <v>288000</v>
      </c>
      <c r="I221" s="606">
        <v>288000</v>
      </c>
    </row>
    <row r="222" spans="1:9" x14ac:dyDescent="0.2">
      <c r="A222" s="597" t="s">
        <v>1691</v>
      </c>
      <c r="B222" s="598" t="s">
        <v>1692</v>
      </c>
      <c r="C222" s="95" t="s">
        <v>1701</v>
      </c>
      <c r="D222" s="389" t="s">
        <v>1702</v>
      </c>
      <c r="E222" s="95">
        <v>512330</v>
      </c>
      <c r="F222" t="s">
        <v>960</v>
      </c>
      <c r="G222" s="94">
        <v>-1512</v>
      </c>
      <c r="H222" s="94">
        <v>285565.19</v>
      </c>
      <c r="I222" s="606">
        <v>285565.19</v>
      </c>
    </row>
    <row r="223" spans="1:9" x14ac:dyDescent="0.2">
      <c r="A223" s="597" t="s">
        <v>1691</v>
      </c>
      <c r="B223" s="598" t="s">
        <v>1692</v>
      </c>
      <c r="C223" s="95" t="s">
        <v>1701</v>
      </c>
      <c r="D223" s="389" t="s">
        <v>1702</v>
      </c>
      <c r="E223" s="95">
        <v>512331</v>
      </c>
      <c r="F223" t="s">
        <v>961</v>
      </c>
      <c r="G223" s="94">
        <v>103000</v>
      </c>
      <c r="H223" s="94">
        <v>240060</v>
      </c>
      <c r="I223" s="606">
        <v>240060</v>
      </c>
    </row>
    <row r="224" spans="1:9" x14ac:dyDescent="0.2">
      <c r="A224" s="597" t="s">
        <v>1691</v>
      </c>
      <c r="B224" s="598" t="s">
        <v>1692</v>
      </c>
      <c r="C224" s="95" t="s">
        <v>1701</v>
      </c>
      <c r="D224" s="389" t="s">
        <v>1702</v>
      </c>
      <c r="E224" s="95">
        <v>512332</v>
      </c>
      <c r="F224" t="s">
        <v>962</v>
      </c>
      <c r="G224" s="94">
        <v>7800</v>
      </c>
      <c r="H224" s="94">
        <v>37050</v>
      </c>
      <c r="I224" s="606">
        <v>37050</v>
      </c>
    </row>
    <row r="225" spans="1:9" x14ac:dyDescent="0.2">
      <c r="A225" s="597" t="s">
        <v>1691</v>
      </c>
      <c r="B225" s="598" t="s">
        <v>1692</v>
      </c>
      <c r="C225" s="95" t="s">
        <v>1701</v>
      </c>
      <c r="D225" s="389" t="s">
        <v>1702</v>
      </c>
      <c r="E225" s="95">
        <v>512333</v>
      </c>
      <c r="F225" t="s">
        <v>963</v>
      </c>
      <c r="G225" s="94">
        <v>45900</v>
      </c>
      <c r="H225" s="94">
        <v>135000</v>
      </c>
      <c r="I225" s="606">
        <v>135000</v>
      </c>
    </row>
    <row r="226" spans="1:9" x14ac:dyDescent="0.2">
      <c r="A226" s="597" t="s">
        <v>1691</v>
      </c>
      <c r="B226" s="598" t="s">
        <v>1692</v>
      </c>
      <c r="C226" s="95" t="s">
        <v>1701</v>
      </c>
      <c r="D226" s="389" t="s">
        <v>1702</v>
      </c>
      <c r="E226" s="95">
        <v>512335</v>
      </c>
      <c r="F226" t="s">
        <v>742</v>
      </c>
      <c r="G226" s="94">
        <v>157672</v>
      </c>
      <c r="H226" s="94">
        <v>2283207</v>
      </c>
      <c r="I226" s="606">
        <v>2283207</v>
      </c>
    </row>
    <row r="227" spans="1:9" x14ac:dyDescent="0.2">
      <c r="A227" s="597" t="s">
        <v>1691</v>
      </c>
      <c r="B227" s="598" t="s">
        <v>1692</v>
      </c>
      <c r="C227" s="95" t="s">
        <v>1701</v>
      </c>
      <c r="D227" s="389" t="s">
        <v>1702</v>
      </c>
      <c r="E227" s="95">
        <v>512336</v>
      </c>
      <c r="F227" t="s">
        <v>967</v>
      </c>
      <c r="G227" s="94">
        <v>15058.3</v>
      </c>
      <c r="H227" s="94">
        <v>339540.3</v>
      </c>
      <c r="I227" s="606">
        <v>339540.3</v>
      </c>
    </row>
    <row r="228" spans="1:9" x14ac:dyDescent="0.2">
      <c r="A228" s="597" t="s">
        <v>1691</v>
      </c>
      <c r="B228" s="598" t="s">
        <v>1692</v>
      </c>
      <c r="C228" s="95" t="s">
        <v>1701</v>
      </c>
      <c r="D228" s="389" t="s">
        <v>1702</v>
      </c>
      <c r="E228" s="95">
        <v>512340</v>
      </c>
      <c r="F228" t="s">
        <v>970</v>
      </c>
      <c r="G228" s="94">
        <v>16655</v>
      </c>
      <c r="H228" s="94">
        <v>145209.57999999999</v>
      </c>
      <c r="I228" s="606">
        <v>145209.57999999999</v>
      </c>
    </row>
    <row r="229" spans="1:9" x14ac:dyDescent="0.2">
      <c r="A229" s="597" t="s">
        <v>1691</v>
      </c>
      <c r="B229" s="598" t="s">
        <v>1692</v>
      </c>
      <c r="C229" s="95" t="s">
        <v>1701</v>
      </c>
      <c r="D229" s="389" t="s">
        <v>1702</v>
      </c>
      <c r="E229" s="95">
        <v>512350</v>
      </c>
      <c r="F229" t="s">
        <v>972</v>
      </c>
      <c r="G229" s="94">
        <v>-15709</v>
      </c>
      <c r="H229" s="94">
        <v>186490.7</v>
      </c>
      <c r="I229" s="606">
        <v>186490.7</v>
      </c>
    </row>
    <row r="230" spans="1:9" x14ac:dyDescent="0.2">
      <c r="A230" s="597" t="s">
        <v>1691</v>
      </c>
      <c r="B230" s="598" t="s">
        <v>1692</v>
      </c>
      <c r="C230" s="95" t="s">
        <v>1701</v>
      </c>
      <c r="D230" s="389" t="s">
        <v>1702</v>
      </c>
      <c r="E230" s="95">
        <v>512399</v>
      </c>
      <c r="F230" t="s">
        <v>974</v>
      </c>
      <c r="G230" s="94">
        <v>2461.0500000000002</v>
      </c>
      <c r="H230" s="94">
        <v>72662.399999999994</v>
      </c>
      <c r="I230" s="606">
        <v>72662.399999999994</v>
      </c>
    </row>
    <row r="231" spans="1:9" x14ac:dyDescent="0.2">
      <c r="A231" s="597" t="s">
        <v>1691</v>
      </c>
      <c r="B231" s="598" t="s">
        <v>1692</v>
      </c>
      <c r="C231" s="95" t="s">
        <v>1701</v>
      </c>
      <c r="D231" s="389" t="s">
        <v>1702</v>
      </c>
      <c r="E231" s="95">
        <v>512800</v>
      </c>
      <c r="F231" t="s">
        <v>976</v>
      </c>
      <c r="G231" s="94">
        <v>1167743</v>
      </c>
      <c r="H231" s="94">
        <v>5517106</v>
      </c>
      <c r="I231" s="606">
        <v>5517106</v>
      </c>
    </row>
    <row r="232" spans="1:9" x14ac:dyDescent="0.2">
      <c r="A232" s="597" t="s">
        <v>1691</v>
      </c>
      <c r="B232" s="598" t="s">
        <v>1692</v>
      </c>
      <c r="C232" s="95" t="s">
        <v>1701</v>
      </c>
      <c r="D232" s="389" t="s">
        <v>1702</v>
      </c>
      <c r="E232" s="95">
        <v>512801</v>
      </c>
      <c r="F232" t="s">
        <v>1095</v>
      </c>
      <c r="G232" s="94">
        <v>-2558</v>
      </c>
      <c r="H232" s="94">
        <v>1279</v>
      </c>
      <c r="I232" s="606">
        <v>1279</v>
      </c>
    </row>
    <row r="233" spans="1:9" x14ac:dyDescent="0.2">
      <c r="A233" s="597" t="s">
        <v>1691</v>
      </c>
      <c r="B233" s="598" t="s">
        <v>1692</v>
      </c>
      <c r="C233" s="95" t="s">
        <v>1701</v>
      </c>
      <c r="D233" s="389" t="s">
        <v>1702</v>
      </c>
      <c r="E233" s="95">
        <v>512802</v>
      </c>
      <c r="F233" t="s">
        <v>1300</v>
      </c>
      <c r="G233" s="94">
        <v>0</v>
      </c>
      <c r="H233" s="94">
        <v>-67412</v>
      </c>
      <c r="I233" s="606">
        <v>-67412</v>
      </c>
    </row>
    <row r="234" spans="1:9" x14ac:dyDescent="0.2">
      <c r="A234" s="597" t="s">
        <v>1691</v>
      </c>
      <c r="B234" s="598" t="s">
        <v>1692</v>
      </c>
      <c r="C234" s="95" t="s">
        <v>1701</v>
      </c>
      <c r="D234" s="389" t="s">
        <v>1702</v>
      </c>
      <c r="E234" s="95">
        <v>512810</v>
      </c>
      <c r="F234" t="s">
        <v>978</v>
      </c>
      <c r="G234" s="94">
        <v>6100</v>
      </c>
      <c r="H234" s="94">
        <v>202300</v>
      </c>
      <c r="I234" s="606">
        <v>202300</v>
      </c>
    </row>
    <row r="235" spans="1:9" x14ac:dyDescent="0.2">
      <c r="A235" s="597" t="s">
        <v>1691</v>
      </c>
      <c r="B235" s="598" t="s">
        <v>1692</v>
      </c>
      <c r="C235" s="95" t="s">
        <v>1701</v>
      </c>
      <c r="D235" s="389" t="s">
        <v>1702</v>
      </c>
      <c r="E235" s="95">
        <v>512830</v>
      </c>
      <c r="F235" t="s">
        <v>982</v>
      </c>
      <c r="G235" s="94">
        <v>97774</v>
      </c>
      <c r="H235" s="94">
        <v>1336071</v>
      </c>
      <c r="I235" s="606">
        <v>1336071</v>
      </c>
    </row>
    <row r="236" spans="1:9" x14ac:dyDescent="0.2">
      <c r="A236" s="597" t="s">
        <v>1691</v>
      </c>
      <c r="B236" s="598" t="s">
        <v>1692</v>
      </c>
      <c r="C236" s="95" t="s">
        <v>1701</v>
      </c>
      <c r="D236" s="389" t="s">
        <v>1702</v>
      </c>
      <c r="E236" s="95">
        <v>512840</v>
      </c>
      <c r="F236" t="s">
        <v>984</v>
      </c>
      <c r="G236" s="94">
        <v>183212</v>
      </c>
      <c r="H236" s="94">
        <v>759271</v>
      </c>
      <c r="I236" s="606">
        <v>759271</v>
      </c>
    </row>
    <row r="237" spans="1:9" x14ac:dyDescent="0.2">
      <c r="A237" s="597" t="s">
        <v>1691</v>
      </c>
      <c r="B237" s="598" t="s">
        <v>1692</v>
      </c>
      <c r="C237" s="95" t="s">
        <v>1701</v>
      </c>
      <c r="D237" s="389" t="s">
        <v>1702</v>
      </c>
      <c r="E237" s="95">
        <v>512850</v>
      </c>
      <c r="F237" t="s">
        <v>469</v>
      </c>
      <c r="G237" s="94">
        <v>8635.9</v>
      </c>
      <c r="H237" s="94">
        <v>104550.6</v>
      </c>
      <c r="I237" s="606">
        <v>104550.6</v>
      </c>
    </row>
    <row r="238" spans="1:9" x14ac:dyDescent="0.2">
      <c r="A238" s="597" t="s">
        <v>1691</v>
      </c>
      <c r="B238" s="598" t="s">
        <v>1692</v>
      </c>
      <c r="C238" s="95" t="s">
        <v>1701</v>
      </c>
      <c r="D238" s="389" t="s">
        <v>1702</v>
      </c>
      <c r="E238" s="95">
        <v>512851</v>
      </c>
      <c r="F238" t="s">
        <v>471</v>
      </c>
      <c r="G238" s="94">
        <v>0</v>
      </c>
      <c r="H238" s="94">
        <v>12261.2</v>
      </c>
      <c r="I238" s="606">
        <v>12261.2</v>
      </c>
    </row>
    <row r="239" spans="1:9" x14ac:dyDescent="0.2">
      <c r="A239" s="597" t="s">
        <v>1691</v>
      </c>
      <c r="B239" s="598" t="s">
        <v>1692</v>
      </c>
      <c r="C239" s="95" t="s">
        <v>1701</v>
      </c>
      <c r="D239" s="389" t="s">
        <v>1702</v>
      </c>
      <c r="E239" s="95">
        <v>512852</v>
      </c>
      <c r="F239" t="s">
        <v>473</v>
      </c>
      <c r="G239" s="94">
        <v>5900</v>
      </c>
      <c r="H239" s="94">
        <v>70800</v>
      </c>
      <c r="I239" s="606">
        <v>70800</v>
      </c>
    </row>
    <row r="240" spans="1:9" x14ac:dyDescent="0.2">
      <c r="A240" s="597" t="s">
        <v>1691</v>
      </c>
      <c r="B240" s="598" t="s">
        <v>1692</v>
      </c>
      <c r="C240" s="95" t="s">
        <v>1701</v>
      </c>
      <c r="D240" s="389" t="s">
        <v>1702</v>
      </c>
      <c r="E240" s="95">
        <v>512859</v>
      </c>
      <c r="F240" t="s">
        <v>475</v>
      </c>
      <c r="G240" s="94">
        <v>116264.1</v>
      </c>
      <c r="H240" s="94">
        <v>210619.8</v>
      </c>
      <c r="I240" s="606">
        <v>210619.8</v>
      </c>
    </row>
    <row r="241" spans="1:10" x14ac:dyDescent="0.2">
      <c r="A241" s="597" t="s">
        <v>1691</v>
      </c>
      <c r="B241" s="598" t="s">
        <v>1692</v>
      </c>
      <c r="C241" s="95" t="s">
        <v>1701</v>
      </c>
      <c r="D241" s="389" t="s">
        <v>1702</v>
      </c>
      <c r="E241" s="95">
        <v>512860</v>
      </c>
      <c r="F241" t="s">
        <v>477</v>
      </c>
      <c r="G241" s="94">
        <v>0</v>
      </c>
      <c r="H241" s="94">
        <v>14506</v>
      </c>
      <c r="I241" s="606">
        <v>14506</v>
      </c>
    </row>
    <row r="242" spans="1:10" x14ac:dyDescent="0.2">
      <c r="A242" s="597" t="s">
        <v>1691</v>
      </c>
      <c r="B242" s="598" t="s">
        <v>1692</v>
      </c>
      <c r="C242" s="95" t="s">
        <v>1701</v>
      </c>
      <c r="D242" s="389" t="s">
        <v>1702</v>
      </c>
      <c r="E242" s="95">
        <v>512870</v>
      </c>
      <c r="F242" t="s">
        <v>479</v>
      </c>
      <c r="G242" s="94">
        <v>1986</v>
      </c>
      <c r="H242" s="94">
        <v>167914</v>
      </c>
      <c r="I242" s="606">
        <v>167914</v>
      </c>
    </row>
    <row r="243" spans="1:10" ht="13.5" thickBot="1" x14ac:dyDescent="0.25">
      <c r="A243" s="597" t="s">
        <v>1691</v>
      </c>
      <c r="B243" s="598" t="s">
        <v>1692</v>
      </c>
      <c r="C243" s="95" t="s">
        <v>1701</v>
      </c>
      <c r="D243" s="389" t="s">
        <v>1702</v>
      </c>
      <c r="E243" s="95">
        <v>512899</v>
      </c>
      <c r="F243" t="s">
        <v>483</v>
      </c>
      <c r="G243" s="94">
        <v>138000</v>
      </c>
      <c r="H243" s="94">
        <v>1655000</v>
      </c>
      <c r="I243" s="606">
        <v>1655000</v>
      </c>
    </row>
    <row r="244" spans="1:10" ht="13.5" thickBot="1" x14ac:dyDescent="0.25">
      <c r="A244" s="597" t="s">
        <v>1691</v>
      </c>
      <c r="B244" s="598" t="s">
        <v>1692</v>
      </c>
      <c r="C244" s="95" t="s">
        <v>1701</v>
      </c>
      <c r="D244" s="389" t="s">
        <v>1702</v>
      </c>
      <c r="E244" s="95">
        <v>512900</v>
      </c>
      <c r="F244" t="s">
        <v>1097</v>
      </c>
      <c r="G244" s="94">
        <v>4210</v>
      </c>
      <c r="H244" s="94">
        <v>28194</v>
      </c>
      <c r="I244" s="607">
        <v>28194</v>
      </c>
      <c r="J244" s="608">
        <f>I244+I243+I242+I241+I240+I239+I238+I237+I236+I235+I234+I233+I232+I231+I230+I229+I228+I227+I226+I225+I224+I223+I222+I221+I220+I219+I218+I217+I216+I215+I214+I213+I212+I211+I210+I209+I208+I207+I206+I205+I204+I203+I202+I201+I200+I199</f>
        <v>24590478.600000005</v>
      </c>
    </row>
    <row r="245" spans="1:10" x14ac:dyDescent="0.2">
      <c r="A245" s="597" t="s">
        <v>1691</v>
      </c>
      <c r="B245" s="598" t="s">
        <v>1692</v>
      </c>
      <c r="C245" s="95" t="s">
        <v>1701</v>
      </c>
      <c r="D245" s="389" t="s">
        <v>1702</v>
      </c>
      <c r="E245" s="95">
        <v>518100</v>
      </c>
      <c r="F245" t="s">
        <v>488</v>
      </c>
      <c r="G245" s="94">
        <v>16102</v>
      </c>
      <c r="H245" s="94">
        <v>192640.86</v>
      </c>
      <c r="I245" s="94">
        <v>192640.86</v>
      </c>
    </row>
    <row r="246" spans="1:10" x14ac:dyDescent="0.2">
      <c r="A246" s="597" t="s">
        <v>1691</v>
      </c>
      <c r="B246" s="598" t="s">
        <v>1692</v>
      </c>
      <c r="C246" s="95" t="s">
        <v>1701</v>
      </c>
      <c r="D246" s="389" t="s">
        <v>1702</v>
      </c>
      <c r="E246" s="95">
        <v>518101</v>
      </c>
      <c r="F246" t="s">
        <v>1301</v>
      </c>
      <c r="G246" s="94">
        <v>2601.1</v>
      </c>
      <c r="H246" s="94">
        <v>56068.09</v>
      </c>
      <c r="I246" s="94">
        <v>56068.09</v>
      </c>
    </row>
    <row r="247" spans="1:10" x14ac:dyDescent="0.2">
      <c r="A247" s="597" t="s">
        <v>1691</v>
      </c>
      <c r="B247" s="598" t="s">
        <v>1692</v>
      </c>
      <c r="C247" s="95" t="s">
        <v>1701</v>
      </c>
      <c r="D247" s="389" t="s">
        <v>1702</v>
      </c>
      <c r="E247" s="95">
        <v>518102</v>
      </c>
      <c r="F247" t="s">
        <v>1302</v>
      </c>
      <c r="G247" s="94">
        <v>6084.33</v>
      </c>
      <c r="H247" s="94">
        <v>24311.7</v>
      </c>
      <c r="I247" s="94">
        <v>24311.7</v>
      </c>
    </row>
    <row r="248" spans="1:10" x14ac:dyDescent="0.2">
      <c r="A248" s="597" t="s">
        <v>1691</v>
      </c>
      <c r="B248" s="598" t="s">
        <v>1692</v>
      </c>
      <c r="C248" s="95" t="s">
        <v>1701</v>
      </c>
      <c r="D248" s="389" t="s">
        <v>1702</v>
      </c>
      <c r="E248" s="95">
        <v>518109</v>
      </c>
      <c r="F248" t="s">
        <v>1303</v>
      </c>
      <c r="G248" s="94">
        <v>3290.18</v>
      </c>
      <c r="H248" s="94">
        <v>3290.18</v>
      </c>
      <c r="I248" s="94">
        <v>3290.18</v>
      </c>
    </row>
    <row r="249" spans="1:10" x14ac:dyDescent="0.2">
      <c r="A249" s="597" t="s">
        <v>1691</v>
      </c>
      <c r="B249" s="598" t="s">
        <v>1692</v>
      </c>
      <c r="C249" s="95" t="s">
        <v>1701</v>
      </c>
      <c r="D249" s="389" t="s">
        <v>1702</v>
      </c>
      <c r="E249" s="95">
        <v>518200</v>
      </c>
      <c r="F249" t="s">
        <v>489</v>
      </c>
      <c r="G249" s="94">
        <v>0</v>
      </c>
      <c r="H249" s="94">
        <v>6454.61</v>
      </c>
      <c r="I249" s="94">
        <v>6454.61</v>
      </c>
    </row>
    <row r="250" spans="1:10" x14ac:dyDescent="0.2">
      <c r="A250" s="597" t="s">
        <v>1691</v>
      </c>
      <c r="B250" s="598" t="s">
        <v>1692</v>
      </c>
      <c r="C250" s="95" t="s">
        <v>1701</v>
      </c>
      <c r="D250" s="389" t="s">
        <v>1702</v>
      </c>
      <c r="E250" s="95">
        <v>518400</v>
      </c>
      <c r="F250" t="s">
        <v>490</v>
      </c>
      <c r="G250" s="94">
        <v>329.76</v>
      </c>
      <c r="H250" s="94">
        <v>34305.910000000003</v>
      </c>
      <c r="I250" s="94">
        <v>34305.910000000003</v>
      </c>
    </row>
    <row r="251" spans="1:10" x14ac:dyDescent="0.2">
      <c r="A251" s="597" t="s">
        <v>1691</v>
      </c>
      <c r="B251" s="598" t="s">
        <v>1692</v>
      </c>
      <c r="C251" s="95" t="s">
        <v>1701</v>
      </c>
      <c r="D251" s="389" t="s">
        <v>1702</v>
      </c>
      <c r="E251" s="95">
        <v>551100</v>
      </c>
      <c r="F251" t="s">
        <v>493</v>
      </c>
      <c r="G251" s="94">
        <v>9720.5400000000009</v>
      </c>
      <c r="H251" s="94">
        <v>143500</v>
      </c>
      <c r="I251" s="94">
        <v>143500</v>
      </c>
    </row>
    <row r="252" spans="1:10" x14ac:dyDescent="0.2">
      <c r="A252" s="597" t="s">
        <v>1691</v>
      </c>
      <c r="B252" s="598" t="s">
        <v>1692</v>
      </c>
      <c r="C252" s="95" t="s">
        <v>1701</v>
      </c>
      <c r="D252" s="389" t="s">
        <v>1702</v>
      </c>
      <c r="E252" s="95">
        <v>551200</v>
      </c>
      <c r="F252" t="s">
        <v>494</v>
      </c>
      <c r="G252" s="94">
        <v>4405.09</v>
      </c>
      <c r="H252" s="94">
        <v>58011.839999999997</v>
      </c>
      <c r="I252" s="94">
        <v>58011.839999999997</v>
      </c>
    </row>
    <row r="253" spans="1:10" x14ac:dyDescent="0.2">
      <c r="A253" s="597" t="s">
        <v>1691</v>
      </c>
      <c r="B253" s="598" t="s">
        <v>1692</v>
      </c>
      <c r="C253" s="95" t="s">
        <v>1701</v>
      </c>
      <c r="D253" s="389" t="s">
        <v>1702</v>
      </c>
      <c r="E253" s="95">
        <v>555100</v>
      </c>
      <c r="F253" t="s">
        <v>497</v>
      </c>
      <c r="G253" s="94">
        <v>0</v>
      </c>
      <c r="H253" s="94">
        <v>15900</v>
      </c>
      <c r="I253" s="94">
        <v>15900</v>
      </c>
    </row>
    <row r="254" spans="1:10" x14ac:dyDescent="0.2">
      <c r="A254" s="597" t="s">
        <v>1691</v>
      </c>
      <c r="B254" s="598" t="s">
        <v>1692</v>
      </c>
      <c r="C254" s="95" t="s">
        <v>1701</v>
      </c>
      <c r="D254" s="389" t="s">
        <v>1702</v>
      </c>
      <c r="E254" s="95">
        <v>555200</v>
      </c>
      <c r="F254" t="s">
        <v>1304</v>
      </c>
      <c r="G254" s="94">
        <v>23207.09</v>
      </c>
      <c r="H254" s="94">
        <v>224336.13</v>
      </c>
      <c r="I254" s="94">
        <v>224336.13</v>
      </c>
    </row>
    <row r="255" spans="1:10" x14ac:dyDescent="0.2">
      <c r="A255" s="597" t="s">
        <v>1691</v>
      </c>
      <c r="B255" s="598" t="s">
        <v>1692</v>
      </c>
      <c r="C255" s="95" t="s">
        <v>1701</v>
      </c>
      <c r="D255" s="389" t="s">
        <v>1702</v>
      </c>
      <c r="E255" s="95">
        <v>555209</v>
      </c>
      <c r="F255" t="s">
        <v>1305</v>
      </c>
      <c r="G255" s="94">
        <v>0</v>
      </c>
      <c r="H255" s="94">
        <v>100241.73</v>
      </c>
      <c r="I255" s="94">
        <v>100241.73</v>
      </c>
    </row>
    <row r="256" spans="1:10" x14ac:dyDescent="0.2">
      <c r="A256" s="597" t="s">
        <v>1691</v>
      </c>
      <c r="B256" s="598" t="s">
        <v>1692</v>
      </c>
      <c r="C256" s="95" t="s">
        <v>1701</v>
      </c>
      <c r="D256" s="389" t="s">
        <v>1702</v>
      </c>
      <c r="E256" s="95">
        <v>558100</v>
      </c>
      <c r="F256" t="s">
        <v>1306</v>
      </c>
      <c r="G256" s="94">
        <v>0</v>
      </c>
      <c r="H256" s="94">
        <v>7459</v>
      </c>
      <c r="I256" s="94">
        <v>7459</v>
      </c>
    </row>
    <row r="257" spans="1:9" x14ac:dyDescent="0.2">
      <c r="A257" s="597" t="s">
        <v>1691</v>
      </c>
      <c r="B257" s="598" t="s">
        <v>1692</v>
      </c>
      <c r="C257" s="95" t="s">
        <v>1701</v>
      </c>
      <c r="D257" s="389" t="s">
        <v>1702</v>
      </c>
      <c r="E257" s="95">
        <v>558109</v>
      </c>
      <c r="F257" t="s">
        <v>1307</v>
      </c>
      <c r="G257" s="94">
        <v>0</v>
      </c>
      <c r="H257" s="94">
        <v>5978</v>
      </c>
      <c r="I257" s="94">
        <v>5978</v>
      </c>
    </row>
    <row r="258" spans="1:9" x14ac:dyDescent="0.2">
      <c r="A258" s="597" t="s">
        <v>1691</v>
      </c>
      <c r="B258" s="598" t="s">
        <v>1692</v>
      </c>
      <c r="C258" s="95" t="s">
        <v>1701</v>
      </c>
      <c r="D258" s="389" t="s">
        <v>1702</v>
      </c>
      <c r="E258" s="95">
        <v>558200</v>
      </c>
      <c r="F258" t="s">
        <v>500</v>
      </c>
      <c r="G258" s="94">
        <v>0</v>
      </c>
      <c r="H258" s="94">
        <v>105000</v>
      </c>
      <c r="I258" s="94">
        <v>105000</v>
      </c>
    </row>
    <row r="259" spans="1:9" x14ac:dyDescent="0.2">
      <c r="A259" s="597" t="s">
        <v>1691</v>
      </c>
      <c r="B259" s="598" t="s">
        <v>1692</v>
      </c>
      <c r="C259" s="95" t="s">
        <v>1701</v>
      </c>
      <c r="D259" s="389" t="s">
        <v>1702</v>
      </c>
      <c r="E259" s="95">
        <v>561109</v>
      </c>
      <c r="F259" t="s">
        <v>502</v>
      </c>
      <c r="G259" s="94">
        <v>309450</v>
      </c>
      <c r="H259" s="94">
        <v>309450</v>
      </c>
      <c r="I259" s="94">
        <v>309450</v>
      </c>
    </row>
    <row r="260" spans="1:9" x14ac:dyDescent="0.2">
      <c r="A260" s="597" t="s">
        <v>1691</v>
      </c>
      <c r="B260" s="598" t="s">
        <v>1692</v>
      </c>
      <c r="C260" s="95" t="s">
        <v>1701</v>
      </c>
      <c r="D260" s="389" t="s">
        <v>1702</v>
      </c>
      <c r="E260" s="95">
        <v>562100</v>
      </c>
      <c r="F260" t="s">
        <v>505</v>
      </c>
      <c r="G260" s="94">
        <v>89000</v>
      </c>
      <c r="H260" s="94">
        <v>157600</v>
      </c>
      <c r="I260" s="94">
        <v>157600</v>
      </c>
    </row>
    <row r="261" spans="1:9" x14ac:dyDescent="0.2">
      <c r="A261" s="597" t="s">
        <v>1691</v>
      </c>
      <c r="B261" s="598" t="s">
        <v>1692</v>
      </c>
      <c r="C261" s="95" t="s">
        <v>1701</v>
      </c>
      <c r="D261" s="389" t="s">
        <v>1702</v>
      </c>
      <c r="E261" s="95">
        <v>562200</v>
      </c>
      <c r="F261" t="s">
        <v>848</v>
      </c>
      <c r="G261" s="94">
        <v>1635</v>
      </c>
      <c r="H261" s="94">
        <v>1635</v>
      </c>
      <c r="I261" s="94">
        <v>1635</v>
      </c>
    </row>
    <row r="262" spans="1:9" x14ac:dyDescent="0.2">
      <c r="A262" s="597" t="s">
        <v>1691</v>
      </c>
      <c r="B262" s="598" t="s">
        <v>1692</v>
      </c>
      <c r="C262" s="95" t="s">
        <v>1701</v>
      </c>
      <c r="D262" s="389" t="s">
        <v>1702</v>
      </c>
      <c r="E262" s="95">
        <v>564100</v>
      </c>
      <c r="F262" t="s">
        <v>507</v>
      </c>
      <c r="G262" s="94">
        <v>121867.2</v>
      </c>
      <c r="H262" s="94">
        <v>184184.4</v>
      </c>
      <c r="I262" s="94">
        <v>184184.4</v>
      </c>
    </row>
    <row r="263" spans="1:9" x14ac:dyDescent="0.2">
      <c r="A263" s="597" t="s">
        <v>1691</v>
      </c>
      <c r="B263" s="598" t="s">
        <v>1692</v>
      </c>
      <c r="C263" s="95" t="s">
        <v>1701</v>
      </c>
      <c r="D263" s="389" t="s">
        <v>1702</v>
      </c>
      <c r="E263" s="95">
        <v>571100</v>
      </c>
      <c r="F263" t="s">
        <v>628</v>
      </c>
      <c r="G263" s="94">
        <v>1874540</v>
      </c>
      <c r="H263" s="94">
        <v>1851940</v>
      </c>
      <c r="I263" s="94">
        <v>1851940</v>
      </c>
    </row>
    <row r="264" spans="1:9" x14ac:dyDescent="0.2">
      <c r="A264" s="597" t="s">
        <v>1691</v>
      </c>
      <c r="B264" s="598" t="s">
        <v>1692</v>
      </c>
      <c r="C264" s="95" t="s">
        <v>1701</v>
      </c>
      <c r="D264" s="389" t="s">
        <v>1702</v>
      </c>
      <c r="E264" s="95">
        <v>601300</v>
      </c>
      <c r="F264" t="s">
        <v>763</v>
      </c>
      <c r="G264" s="94">
        <v>1277470.29</v>
      </c>
      <c r="H264" s="94">
        <v>26743915.289999999</v>
      </c>
      <c r="I264" s="94">
        <v>26743915.289999999</v>
      </c>
    </row>
    <row r="265" spans="1:9" x14ac:dyDescent="0.2">
      <c r="A265" s="597" t="s">
        <v>1691</v>
      </c>
      <c r="B265" s="598" t="s">
        <v>1692</v>
      </c>
      <c r="C265" s="95" t="s">
        <v>1701</v>
      </c>
      <c r="D265" s="389" t="s">
        <v>1702</v>
      </c>
      <c r="E265" s="95">
        <v>601301</v>
      </c>
      <c r="F265" t="s">
        <v>764</v>
      </c>
      <c r="G265" s="94">
        <v>179882</v>
      </c>
      <c r="H265" s="94">
        <v>6651745</v>
      </c>
      <c r="I265" s="94">
        <v>6651745</v>
      </c>
    </row>
    <row r="266" spans="1:9" x14ac:dyDescent="0.2">
      <c r="A266" s="597" t="s">
        <v>1691</v>
      </c>
      <c r="B266" s="598" t="s">
        <v>1692</v>
      </c>
      <c r="C266" s="95" t="s">
        <v>1701</v>
      </c>
      <c r="D266" s="389" t="s">
        <v>1702</v>
      </c>
      <c r="E266" s="95">
        <v>601400</v>
      </c>
      <c r="F266" t="s">
        <v>516</v>
      </c>
      <c r="G266" s="94">
        <v>8883</v>
      </c>
      <c r="H266" s="94">
        <v>1291068</v>
      </c>
      <c r="I266" s="94">
        <v>1291068</v>
      </c>
    </row>
    <row r="267" spans="1:9" x14ac:dyDescent="0.2">
      <c r="A267" s="597" t="s">
        <v>1691</v>
      </c>
      <c r="B267" s="598" t="s">
        <v>1692</v>
      </c>
      <c r="C267" s="95" t="s">
        <v>1701</v>
      </c>
      <c r="D267" s="389" t="s">
        <v>1702</v>
      </c>
      <c r="E267" s="95">
        <v>601410</v>
      </c>
      <c r="F267" t="s">
        <v>765</v>
      </c>
      <c r="G267" s="94">
        <v>10250</v>
      </c>
      <c r="H267" s="94">
        <v>85550</v>
      </c>
      <c r="I267" s="94">
        <v>85550</v>
      </c>
    </row>
    <row r="268" spans="1:9" x14ac:dyDescent="0.2">
      <c r="A268" s="597" t="s">
        <v>1691</v>
      </c>
      <c r="B268" s="598" t="s">
        <v>1692</v>
      </c>
      <c r="C268" s="95" t="s">
        <v>1701</v>
      </c>
      <c r="D268" s="389" t="s">
        <v>1702</v>
      </c>
      <c r="E268" s="95">
        <v>601500</v>
      </c>
      <c r="F268" t="s">
        <v>766</v>
      </c>
      <c r="G268" s="94">
        <v>90950</v>
      </c>
      <c r="H268" s="94">
        <v>1087934</v>
      </c>
      <c r="I268" s="94">
        <v>1087934</v>
      </c>
    </row>
    <row r="269" spans="1:9" x14ac:dyDescent="0.2">
      <c r="A269" s="597" t="s">
        <v>1691</v>
      </c>
      <c r="B269" s="598" t="s">
        <v>1692</v>
      </c>
      <c r="C269" s="95" t="s">
        <v>1701</v>
      </c>
      <c r="D269" s="389" t="s">
        <v>1702</v>
      </c>
      <c r="E269" s="95">
        <v>601510</v>
      </c>
      <c r="F269" t="s">
        <v>767</v>
      </c>
      <c r="G269" s="94">
        <v>119880</v>
      </c>
      <c r="H269" s="94">
        <v>1290240</v>
      </c>
      <c r="I269" s="94">
        <v>1290240</v>
      </c>
    </row>
    <row r="270" spans="1:9" x14ac:dyDescent="0.2">
      <c r="A270" s="597" t="s">
        <v>1691</v>
      </c>
      <c r="B270" s="598" t="s">
        <v>1692</v>
      </c>
      <c r="C270" s="95" t="s">
        <v>1701</v>
      </c>
      <c r="D270" s="389" t="s">
        <v>1702</v>
      </c>
      <c r="E270" s="95">
        <v>602100</v>
      </c>
      <c r="F270" t="s">
        <v>525</v>
      </c>
      <c r="G270" s="94">
        <v>-156727.6</v>
      </c>
      <c r="H270" s="94">
        <v>-1977408.07</v>
      </c>
      <c r="I270" s="94">
        <v>-1977408.07</v>
      </c>
    </row>
    <row r="271" spans="1:9" x14ac:dyDescent="0.2">
      <c r="A271" s="597" t="s">
        <v>1691</v>
      </c>
      <c r="B271" s="598" t="s">
        <v>1692</v>
      </c>
      <c r="C271" s="95" t="s">
        <v>1701</v>
      </c>
      <c r="D271" s="389" t="s">
        <v>1702</v>
      </c>
      <c r="E271" s="95">
        <v>602300</v>
      </c>
      <c r="F271" t="s">
        <v>768</v>
      </c>
      <c r="G271" s="94">
        <v>-12017.31</v>
      </c>
      <c r="H271" s="94">
        <v>-135555.93</v>
      </c>
      <c r="I271" s="94">
        <v>-135555.93</v>
      </c>
    </row>
    <row r="272" spans="1:9" x14ac:dyDescent="0.2">
      <c r="A272" s="597" t="s">
        <v>1691</v>
      </c>
      <c r="B272" s="598" t="s">
        <v>1692</v>
      </c>
      <c r="C272" s="95" t="s">
        <v>1701</v>
      </c>
      <c r="D272" s="389" t="s">
        <v>1702</v>
      </c>
      <c r="E272" s="95">
        <v>603100</v>
      </c>
      <c r="F272" t="s">
        <v>528</v>
      </c>
      <c r="G272" s="94">
        <v>669977</v>
      </c>
      <c r="H272" s="94">
        <v>10627041</v>
      </c>
      <c r="I272" s="94">
        <v>10627041</v>
      </c>
    </row>
    <row r="273" spans="1:9" x14ac:dyDescent="0.2">
      <c r="A273" s="597" t="s">
        <v>1691</v>
      </c>
      <c r="B273" s="598" t="s">
        <v>1692</v>
      </c>
      <c r="C273" s="95" t="s">
        <v>1701</v>
      </c>
      <c r="D273" s="389" t="s">
        <v>1702</v>
      </c>
      <c r="E273" s="95">
        <v>603200</v>
      </c>
      <c r="F273" t="s">
        <v>632</v>
      </c>
      <c r="G273" s="94">
        <v>1149965</v>
      </c>
      <c r="H273" s="94">
        <v>1149965</v>
      </c>
      <c r="I273" s="94">
        <v>1149965</v>
      </c>
    </row>
    <row r="274" spans="1:9" x14ac:dyDescent="0.2">
      <c r="A274" s="597" t="s">
        <v>1691</v>
      </c>
      <c r="B274" s="598" t="s">
        <v>1692</v>
      </c>
      <c r="C274" s="95" t="s">
        <v>1701</v>
      </c>
      <c r="D274" s="389" t="s">
        <v>1702</v>
      </c>
      <c r="E274" s="95">
        <v>603300</v>
      </c>
      <c r="F274" t="s">
        <v>633</v>
      </c>
      <c r="G274" s="94">
        <v>0</v>
      </c>
      <c r="H274" s="94">
        <v>404318.27</v>
      </c>
      <c r="I274" s="94">
        <v>404318.27</v>
      </c>
    </row>
    <row r="275" spans="1:9" x14ac:dyDescent="0.2">
      <c r="A275" s="597" t="s">
        <v>1691</v>
      </c>
      <c r="B275" s="598" t="s">
        <v>1692</v>
      </c>
      <c r="C275" s="95" t="s">
        <v>1701</v>
      </c>
      <c r="D275" s="389" t="s">
        <v>1702</v>
      </c>
      <c r="E275" s="95">
        <v>603500</v>
      </c>
      <c r="F275" t="s">
        <v>1308</v>
      </c>
      <c r="G275" s="94">
        <v>0</v>
      </c>
      <c r="H275" s="94">
        <v>320000</v>
      </c>
      <c r="I275" s="94">
        <v>320000</v>
      </c>
    </row>
    <row r="276" spans="1:9" x14ac:dyDescent="0.2">
      <c r="A276" s="597" t="s">
        <v>1691</v>
      </c>
      <c r="B276" s="598" t="s">
        <v>1692</v>
      </c>
      <c r="C276" s="95" t="s">
        <v>1701</v>
      </c>
      <c r="D276" s="389" t="s">
        <v>1702</v>
      </c>
      <c r="E276" s="95">
        <v>604100</v>
      </c>
      <c r="F276" t="s">
        <v>769</v>
      </c>
      <c r="G276" s="94">
        <v>0</v>
      </c>
      <c r="H276" s="94">
        <v>-94065.89</v>
      </c>
      <c r="I276" s="94">
        <v>-94065.89</v>
      </c>
    </row>
    <row r="277" spans="1:9" x14ac:dyDescent="0.2">
      <c r="A277" s="597" t="s">
        <v>1691</v>
      </c>
      <c r="B277" s="598" t="s">
        <v>1692</v>
      </c>
      <c r="C277" s="95" t="s">
        <v>1701</v>
      </c>
      <c r="D277" s="389" t="s">
        <v>1702</v>
      </c>
      <c r="E277" s="95">
        <v>605100</v>
      </c>
      <c r="F277" t="s">
        <v>634</v>
      </c>
      <c r="G277" s="94">
        <v>824872.84</v>
      </c>
      <c r="H277" s="94">
        <v>3227558.92</v>
      </c>
      <c r="I277" s="94">
        <v>3227558.92</v>
      </c>
    </row>
    <row r="278" spans="1:9" x14ac:dyDescent="0.2">
      <c r="A278" s="597" t="s">
        <v>1691</v>
      </c>
      <c r="B278" s="598" t="s">
        <v>1692</v>
      </c>
      <c r="C278" s="95" t="s">
        <v>1701</v>
      </c>
      <c r="D278" s="389" t="s">
        <v>1702</v>
      </c>
      <c r="E278" s="95">
        <v>605200</v>
      </c>
      <c r="F278" t="s">
        <v>771</v>
      </c>
      <c r="G278" s="94">
        <v>107191</v>
      </c>
      <c r="H278" s="94">
        <v>1184608</v>
      </c>
      <c r="I278" s="94">
        <v>1184608</v>
      </c>
    </row>
    <row r="279" spans="1:9" x14ac:dyDescent="0.2">
      <c r="A279" s="597" t="s">
        <v>1691</v>
      </c>
      <c r="B279" s="598" t="s">
        <v>1692</v>
      </c>
      <c r="C279" s="95" t="s">
        <v>1701</v>
      </c>
      <c r="D279" s="389" t="s">
        <v>1702</v>
      </c>
      <c r="E279" s="95">
        <v>605300</v>
      </c>
      <c r="F279" t="s">
        <v>635</v>
      </c>
      <c r="G279" s="94">
        <v>55828.78</v>
      </c>
      <c r="H279" s="94">
        <v>1182189.29</v>
      </c>
      <c r="I279" s="94">
        <v>1182189.29</v>
      </c>
    </row>
    <row r="280" spans="1:9" x14ac:dyDescent="0.2">
      <c r="A280" s="597" t="s">
        <v>1691</v>
      </c>
      <c r="B280" s="598" t="s">
        <v>1692</v>
      </c>
      <c r="C280" s="95" t="s">
        <v>1701</v>
      </c>
      <c r="D280" s="389" t="s">
        <v>1702</v>
      </c>
      <c r="E280" s="95">
        <v>605400</v>
      </c>
      <c r="F280" t="s">
        <v>1105</v>
      </c>
      <c r="G280" s="94">
        <v>4684.3999999999996</v>
      </c>
      <c r="H280" s="94">
        <v>45553.91</v>
      </c>
      <c r="I280" s="94">
        <v>45553.91</v>
      </c>
    </row>
    <row r="281" spans="1:9" x14ac:dyDescent="0.2">
      <c r="A281" s="597" t="s">
        <v>1691</v>
      </c>
      <c r="B281" s="598" t="s">
        <v>1692</v>
      </c>
      <c r="C281" s="95" t="s">
        <v>1701</v>
      </c>
      <c r="D281" s="389" t="s">
        <v>1702</v>
      </c>
      <c r="E281" s="95">
        <v>606100</v>
      </c>
      <c r="F281" t="s">
        <v>637</v>
      </c>
      <c r="G281" s="94">
        <v>-49010.25</v>
      </c>
      <c r="H281" s="94">
        <v>-188961.44</v>
      </c>
      <c r="I281" s="94">
        <v>-188961.44</v>
      </c>
    </row>
    <row r="282" spans="1:9" x14ac:dyDescent="0.2">
      <c r="A282" s="597" t="s">
        <v>1691</v>
      </c>
      <c r="B282" s="598" t="s">
        <v>1692</v>
      </c>
      <c r="C282" s="95" t="s">
        <v>1701</v>
      </c>
      <c r="D282" s="389" t="s">
        <v>1702</v>
      </c>
      <c r="E282" s="95">
        <v>609100</v>
      </c>
      <c r="F282" t="s">
        <v>1309</v>
      </c>
      <c r="G282" s="94">
        <v>3351163.5</v>
      </c>
      <c r="H282" s="94">
        <v>3351163.5</v>
      </c>
      <c r="I282" s="94">
        <v>3351163.5</v>
      </c>
    </row>
    <row r="283" spans="1:9" x14ac:dyDescent="0.2">
      <c r="A283" s="597" t="s">
        <v>1691</v>
      </c>
      <c r="B283" s="598" t="s">
        <v>1692</v>
      </c>
      <c r="C283" s="95" t="s">
        <v>1701</v>
      </c>
      <c r="D283" s="389" t="s">
        <v>1702</v>
      </c>
      <c r="E283" s="95">
        <v>611100</v>
      </c>
      <c r="F283" t="s">
        <v>538</v>
      </c>
      <c r="G283" s="94">
        <v>370956.12</v>
      </c>
      <c r="H283" s="94">
        <v>2126494.12</v>
      </c>
      <c r="I283" s="94">
        <v>2126494.12</v>
      </c>
    </row>
    <row r="284" spans="1:9" x14ac:dyDescent="0.2">
      <c r="A284" s="597" t="s">
        <v>1691</v>
      </c>
      <c r="B284" s="598" t="s">
        <v>1692</v>
      </c>
      <c r="C284" s="95" t="s">
        <v>1701</v>
      </c>
      <c r="D284" s="389" t="s">
        <v>1702</v>
      </c>
      <c r="E284" s="95">
        <v>618100</v>
      </c>
      <c r="F284" t="s">
        <v>541</v>
      </c>
      <c r="G284" s="94">
        <v>55.81</v>
      </c>
      <c r="H284" s="94">
        <v>454.82</v>
      </c>
      <c r="I284" s="94">
        <v>454.82</v>
      </c>
    </row>
    <row r="285" spans="1:9" x14ac:dyDescent="0.2">
      <c r="A285" s="597" t="s">
        <v>1691</v>
      </c>
      <c r="B285" s="598" t="s">
        <v>1692</v>
      </c>
      <c r="C285" s="95" t="s">
        <v>1701</v>
      </c>
      <c r="D285" s="389" t="s">
        <v>1702</v>
      </c>
      <c r="E285" s="95">
        <v>618200</v>
      </c>
      <c r="F285" t="s">
        <v>542</v>
      </c>
      <c r="G285" s="94">
        <v>1955.62</v>
      </c>
      <c r="H285" s="94">
        <v>7719.76</v>
      </c>
      <c r="I285" s="94">
        <v>7719.76</v>
      </c>
    </row>
    <row r="286" spans="1:9" x14ac:dyDescent="0.2">
      <c r="A286" s="597" t="s">
        <v>1691</v>
      </c>
      <c r="B286" s="598" t="s">
        <v>1692</v>
      </c>
      <c r="C286" s="95" t="s">
        <v>1701</v>
      </c>
      <c r="D286" s="389" t="s">
        <v>1702</v>
      </c>
      <c r="E286" s="95">
        <v>618300</v>
      </c>
      <c r="F286" t="s">
        <v>543</v>
      </c>
      <c r="G286" s="94">
        <v>0</v>
      </c>
      <c r="H286" s="94">
        <v>9100.52</v>
      </c>
      <c r="I286" s="94">
        <v>9100.52</v>
      </c>
    </row>
    <row r="287" spans="1:9" x14ac:dyDescent="0.2">
      <c r="A287" s="597" t="s">
        <v>1691</v>
      </c>
      <c r="B287" s="598" t="s">
        <v>1692</v>
      </c>
      <c r="C287" s="95" t="s">
        <v>1701</v>
      </c>
      <c r="D287" s="389" t="s">
        <v>1702</v>
      </c>
      <c r="E287" s="95">
        <v>653100</v>
      </c>
      <c r="F287" t="s">
        <v>546</v>
      </c>
      <c r="G287" s="94">
        <v>90096.95</v>
      </c>
      <c r="H287" s="94">
        <v>1245756.81</v>
      </c>
      <c r="I287" s="94">
        <v>1245756.81</v>
      </c>
    </row>
    <row r="288" spans="1:9" x14ac:dyDescent="0.2">
      <c r="A288" s="597" t="s">
        <v>1691</v>
      </c>
      <c r="B288" s="598" t="s">
        <v>1692</v>
      </c>
      <c r="C288" s="95" t="s">
        <v>1701</v>
      </c>
      <c r="D288" s="389" t="s">
        <v>1702</v>
      </c>
      <c r="E288" s="95">
        <v>653101</v>
      </c>
      <c r="F288" t="s">
        <v>547</v>
      </c>
      <c r="G288" s="94">
        <v>1100.96</v>
      </c>
      <c r="H288" s="94">
        <v>19285.59</v>
      </c>
      <c r="I288" s="94">
        <v>19285.59</v>
      </c>
    </row>
    <row r="289" spans="1:9" x14ac:dyDescent="0.2">
      <c r="A289" s="597" t="s">
        <v>1691</v>
      </c>
      <c r="B289" s="598" t="s">
        <v>1692</v>
      </c>
      <c r="C289" s="95" t="s">
        <v>1701</v>
      </c>
      <c r="D289" s="389" t="s">
        <v>1702</v>
      </c>
      <c r="E289" s="95">
        <v>653200</v>
      </c>
      <c r="F289" t="s">
        <v>548</v>
      </c>
      <c r="G289" s="94">
        <v>113993.94</v>
      </c>
      <c r="H289" s="94">
        <v>1209031.82</v>
      </c>
      <c r="I289" s="94">
        <v>1209031.82</v>
      </c>
    </row>
    <row r="290" spans="1:9" x14ac:dyDescent="0.2">
      <c r="A290" s="597" t="s">
        <v>1691</v>
      </c>
      <c r="B290" s="598" t="s">
        <v>1692</v>
      </c>
      <c r="C290" s="95" t="s">
        <v>1701</v>
      </c>
      <c r="D290" s="389" t="s">
        <v>1702</v>
      </c>
      <c r="E290" s="95">
        <v>655100</v>
      </c>
      <c r="F290" t="s">
        <v>551</v>
      </c>
      <c r="G290" s="94">
        <v>0</v>
      </c>
      <c r="H290" s="94">
        <v>18600</v>
      </c>
      <c r="I290" s="94">
        <v>18600</v>
      </c>
    </row>
    <row r="291" spans="1:9" x14ac:dyDescent="0.2">
      <c r="A291" s="597" t="s">
        <v>1691</v>
      </c>
      <c r="B291" s="598" t="s">
        <v>1692</v>
      </c>
      <c r="C291" s="95" t="s">
        <v>1701</v>
      </c>
      <c r="D291" s="389" t="s">
        <v>1702</v>
      </c>
      <c r="E291" s="95">
        <v>657100</v>
      </c>
      <c r="F291" t="s">
        <v>553</v>
      </c>
      <c r="G291" s="94">
        <v>-370956.12</v>
      </c>
      <c r="H291" s="94">
        <v>-2126494.12</v>
      </c>
      <c r="I291" s="94">
        <v>-2126494.12</v>
      </c>
    </row>
    <row r="292" spans="1:9" x14ac:dyDescent="0.2">
      <c r="A292" s="597" t="s">
        <v>1691</v>
      </c>
      <c r="B292" s="598" t="s">
        <v>1692</v>
      </c>
      <c r="C292" s="95" t="s">
        <v>1701</v>
      </c>
      <c r="D292" s="389" t="s">
        <v>1702</v>
      </c>
      <c r="E292" s="95">
        <v>658100</v>
      </c>
      <c r="F292" t="s">
        <v>642</v>
      </c>
      <c r="G292" s="94">
        <v>0</v>
      </c>
      <c r="H292" s="94">
        <v>7459</v>
      </c>
      <c r="I292" s="94">
        <v>7459</v>
      </c>
    </row>
    <row r="293" spans="1:9" x14ac:dyDescent="0.2">
      <c r="A293" s="597" t="s">
        <v>1691</v>
      </c>
      <c r="B293" s="598" t="s">
        <v>1692</v>
      </c>
      <c r="C293" s="95" t="s">
        <v>1701</v>
      </c>
      <c r="D293" s="389" t="s">
        <v>1702</v>
      </c>
      <c r="E293" s="95">
        <v>661109</v>
      </c>
      <c r="F293" t="s">
        <v>556</v>
      </c>
      <c r="G293" s="94">
        <v>0</v>
      </c>
      <c r="H293" s="94">
        <v>350296</v>
      </c>
      <c r="I293" s="94">
        <v>350296</v>
      </c>
    </row>
    <row r="294" spans="1:9" x14ac:dyDescent="0.2">
      <c r="A294" s="597" t="s">
        <v>1691</v>
      </c>
      <c r="B294" s="598" t="s">
        <v>1692</v>
      </c>
      <c r="C294" s="95" t="s">
        <v>1701</v>
      </c>
      <c r="D294" s="389" t="s">
        <v>1702</v>
      </c>
      <c r="E294" s="95">
        <v>664100</v>
      </c>
      <c r="F294" t="s">
        <v>559</v>
      </c>
      <c r="G294" s="94">
        <v>39590</v>
      </c>
      <c r="H294" s="94">
        <v>359994</v>
      </c>
      <c r="I294" s="94">
        <v>359994</v>
      </c>
    </row>
  </sheetData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V409"/>
  <sheetViews>
    <sheetView topLeftCell="A3" workbookViewId="0">
      <selection activeCell="H17" sqref="H17:J17"/>
    </sheetView>
  </sheetViews>
  <sheetFormatPr defaultColWidth="9.140625" defaultRowHeight="12.75" x14ac:dyDescent="0.2"/>
  <cols>
    <col min="1" max="1" width="9.140625" style="674"/>
    <col min="2" max="2" width="16.5703125" style="551" bestFit="1" customWidth="1"/>
    <col min="3" max="3" width="10.140625" style="674" bestFit="1" customWidth="1"/>
    <col min="4" max="4" width="45" style="551" bestFit="1" customWidth="1"/>
    <col min="5" max="5" width="13.140625" style="551" bestFit="1" customWidth="1"/>
    <col min="6" max="6" width="14.28515625" style="551" customWidth="1"/>
    <col min="7" max="7" width="22.140625" style="551" bestFit="1" customWidth="1"/>
    <col min="8" max="16384" width="9.14062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3375167.59</v>
      </c>
    </row>
    <row r="3" spans="1:22" x14ac:dyDescent="0.2">
      <c r="A3" s="662">
        <v>300</v>
      </c>
      <c r="B3" s="389" t="s">
        <v>1</v>
      </c>
      <c r="C3" s="662">
        <v>501310</v>
      </c>
      <c r="D3" t="s">
        <v>726</v>
      </c>
      <c r="E3" s="94">
        <v>4909275.99</v>
      </c>
    </row>
    <row r="4" spans="1:22" x14ac:dyDescent="0.2">
      <c r="A4" s="662">
        <v>300</v>
      </c>
      <c r="B4" s="389" t="s">
        <v>1</v>
      </c>
      <c r="C4" s="662">
        <v>502100</v>
      </c>
      <c r="D4" t="s">
        <v>898</v>
      </c>
      <c r="E4" s="94">
        <v>-639810.36</v>
      </c>
    </row>
    <row r="5" spans="1:22" x14ac:dyDescent="0.2">
      <c r="A5" s="662">
        <v>300</v>
      </c>
      <c r="B5" s="389" t="s">
        <v>1</v>
      </c>
      <c r="C5" s="662">
        <v>503100</v>
      </c>
      <c r="D5" t="s">
        <v>901</v>
      </c>
      <c r="E5" s="94">
        <v>8249050</v>
      </c>
    </row>
    <row r="6" spans="1:22" x14ac:dyDescent="0.2">
      <c r="A6" s="662">
        <v>300</v>
      </c>
      <c r="B6" s="389" t="s">
        <v>1</v>
      </c>
      <c r="C6" s="662">
        <v>503200</v>
      </c>
      <c r="D6" t="s">
        <v>902</v>
      </c>
      <c r="E6" s="94">
        <v>1746111</v>
      </c>
    </row>
    <row r="7" spans="1:22" x14ac:dyDescent="0.2">
      <c r="A7" s="662">
        <v>300</v>
      </c>
      <c r="B7" s="389" t="s">
        <v>1</v>
      </c>
      <c r="C7" s="662">
        <v>503300</v>
      </c>
      <c r="D7" t="s">
        <v>903</v>
      </c>
      <c r="E7" s="94">
        <v>505388.19</v>
      </c>
    </row>
    <row r="8" spans="1:22" x14ac:dyDescent="0.2">
      <c r="A8" s="662">
        <v>300</v>
      </c>
      <c r="B8" s="389" t="s">
        <v>1</v>
      </c>
      <c r="C8" s="662">
        <v>504100</v>
      </c>
      <c r="D8" t="s">
        <v>732</v>
      </c>
      <c r="E8" s="94">
        <v>-798540.32</v>
      </c>
    </row>
    <row r="9" spans="1:22" x14ac:dyDescent="0.2">
      <c r="A9" s="662">
        <v>300</v>
      </c>
      <c r="B9" s="389" t="s">
        <v>1</v>
      </c>
      <c r="C9" s="662">
        <v>504200</v>
      </c>
      <c r="D9" t="s">
        <v>733</v>
      </c>
      <c r="E9" s="94">
        <v>-212155</v>
      </c>
    </row>
    <row r="10" spans="1:22" x14ac:dyDescent="0.2">
      <c r="A10" s="662">
        <v>300</v>
      </c>
      <c r="B10" s="389" t="s">
        <v>1</v>
      </c>
      <c r="C10" s="662">
        <v>505100</v>
      </c>
      <c r="D10" t="s">
        <v>910</v>
      </c>
      <c r="E10" s="94">
        <v>3457043.58</v>
      </c>
    </row>
    <row r="11" spans="1:22" x14ac:dyDescent="0.2">
      <c r="A11" s="662">
        <v>300</v>
      </c>
      <c r="B11" s="389" t="s">
        <v>1</v>
      </c>
      <c r="C11" s="662">
        <v>506100</v>
      </c>
      <c r="D11" t="s">
        <v>4676</v>
      </c>
      <c r="E11" s="94">
        <v>-214336.7</v>
      </c>
    </row>
    <row r="12" spans="1:22" x14ac:dyDescent="0.2">
      <c r="A12" s="803">
        <v>300</v>
      </c>
      <c r="B12" s="398" t="s">
        <v>1</v>
      </c>
      <c r="C12" s="803">
        <v>511100</v>
      </c>
      <c r="D12" s="489" t="s">
        <v>935</v>
      </c>
      <c r="E12" s="601">
        <v>647.35</v>
      </c>
    </row>
    <row r="13" spans="1:22" x14ac:dyDescent="0.2">
      <c r="A13" s="803">
        <v>300</v>
      </c>
      <c r="B13" s="398" t="s">
        <v>1</v>
      </c>
      <c r="C13" s="803">
        <v>511101</v>
      </c>
      <c r="D13" s="489" t="s">
        <v>936</v>
      </c>
      <c r="E13" s="601">
        <v>410622.64</v>
      </c>
    </row>
    <row r="14" spans="1:22" x14ac:dyDescent="0.2">
      <c r="A14" s="803">
        <v>300</v>
      </c>
      <c r="B14" s="398" t="s">
        <v>1</v>
      </c>
      <c r="C14" s="803">
        <v>511300</v>
      </c>
      <c r="D14" s="489" t="s">
        <v>735</v>
      </c>
      <c r="E14" s="903">
        <v>1798371.27</v>
      </c>
    </row>
    <row r="15" spans="1:22" x14ac:dyDescent="0.2">
      <c r="A15" s="803">
        <v>300</v>
      </c>
      <c r="B15" s="398" t="s">
        <v>1</v>
      </c>
      <c r="C15" s="803">
        <v>511301</v>
      </c>
      <c r="D15" s="489" t="s">
        <v>736</v>
      </c>
      <c r="E15" s="904">
        <v>490951.67</v>
      </c>
    </row>
    <row r="16" spans="1:22" x14ac:dyDescent="0.2">
      <c r="A16" s="803">
        <v>300</v>
      </c>
      <c r="B16" s="398" t="s">
        <v>1</v>
      </c>
      <c r="C16" s="803">
        <v>511302</v>
      </c>
      <c r="D16" s="489" t="s">
        <v>737</v>
      </c>
      <c r="E16" s="754">
        <v>2000</v>
      </c>
    </row>
    <row r="17" spans="1:10" ht="51" x14ac:dyDescent="0.2">
      <c r="A17" s="803">
        <v>300</v>
      </c>
      <c r="B17" s="398" t="s">
        <v>1</v>
      </c>
      <c r="C17" s="803">
        <v>511700</v>
      </c>
      <c r="D17" s="489" t="s">
        <v>5465</v>
      </c>
      <c r="E17" s="601">
        <v>10782</v>
      </c>
      <c r="F17" s="823">
        <f>39788+14465+3038+1335-37563-10255-1046</f>
        <v>9762</v>
      </c>
      <c r="G17" s="824" t="s">
        <v>5964</v>
      </c>
      <c r="H17" s="552"/>
      <c r="I17" s="552"/>
      <c r="J17" s="552"/>
    </row>
    <row r="18" spans="1:10" x14ac:dyDescent="0.2">
      <c r="A18" s="803">
        <v>300</v>
      </c>
      <c r="B18" s="398" t="s">
        <v>1</v>
      </c>
      <c r="C18" s="803">
        <v>512110</v>
      </c>
      <c r="D18" s="489" t="s">
        <v>940</v>
      </c>
      <c r="E18" s="601">
        <v>4208</v>
      </c>
    </row>
    <row r="19" spans="1:10" x14ac:dyDescent="0.2">
      <c r="A19" s="803">
        <v>300</v>
      </c>
      <c r="B19" s="398" t="s">
        <v>1</v>
      </c>
      <c r="C19" s="803">
        <v>512309</v>
      </c>
      <c r="D19" s="489" t="s">
        <v>974</v>
      </c>
      <c r="E19" s="601">
        <v>90227</v>
      </c>
    </row>
    <row r="20" spans="1:10" x14ac:dyDescent="0.2">
      <c r="A20" s="803">
        <v>300</v>
      </c>
      <c r="B20" s="398" t="s">
        <v>1</v>
      </c>
      <c r="C20" s="803">
        <v>512340</v>
      </c>
      <c r="D20" s="489" t="s">
        <v>970</v>
      </c>
      <c r="E20" s="601">
        <v>3165</v>
      </c>
    </row>
    <row r="21" spans="1:10" x14ac:dyDescent="0.2">
      <c r="A21" s="803">
        <v>300</v>
      </c>
      <c r="B21" s="398" t="s">
        <v>1</v>
      </c>
      <c r="C21" s="803">
        <v>512342</v>
      </c>
      <c r="D21" s="489" t="s">
        <v>950</v>
      </c>
      <c r="E21" s="601">
        <v>32111</v>
      </c>
    </row>
    <row r="22" spans="1:10" x14ac:dyDescent="0.2">
      <c r="A22" s="803">
        <v>300</v>
      </c>
      <c r="B22" s="398" t="s">
        <v>1</v>
      </c>
      <c r="C22" s="803">
        <v>512360</v>
      </c>
      <c r="D22" s="489" t="s">
        <v>4693</v>
      </c>
      <c r="E22" s="601">
        <v>1577755.5</v>
      </c>
    </row>
    <row r="23" spans="1:10" x14ac:dyDescent="0.2">
      <c r="A23" s="803">
        <v>300</v>
      </c>
      <c r="B23" s="398" t="s">
        <v>1</v>
      </c>
      <c r="C23" s="803">
        <v>512811</v>
      </c>
      <c r="D23" s="489" t="s">
        <v>6643</v>
      </c>
      <c r="E23" s="601">
        <v>387932</v>
      </c>
      <c r="F23" s="825">
        <f>E14+E15+E16+F17+E30</f>
        <v>2349143.16</v>
      </c>
      <c r="G23" s="826" t="s">
        <v>5965</v>
      </c>
    </row>
    <row r="24" spans="1:10" x14ac:dyDescent="0.2">
      <c r="A24" s="662">
        <v>300</v>
      </c>
      <c r="B24" s="389" t="s">
        <v>1</v>
      </c>
      <c r="C24" s="662">
        <v>518100</v>
      </c>
      <c r="D24" t="s">
        <v>488</v>
      </c>
      <c r="E24" s="94">
        <v>69623</v>
      </c>
    </row>
    <row r="25" spans="1:10" x14ac:dyDescent="0.2">
      <c r="A25" s="662">
        <v>300</v>
      </c>
      <c r="B25" s="389" t="s">
        <v>1</v>
      </c>
      <c r="C25" s="662">
        <v>518101</v>
      </c>
      <c r="D25" t="s">
        <v>1301</v>
      </c>
      <c r="E25" s="94">
        <v>76984.679999999993</v>
      </c>
    </row>
    <row r="26" spans="1:10" x14ac:dyDescent="0.2">
      <c r="A26" s="662">
        <v>300</v>
      </c>
      <c r="B26" s="389" t="s">
        <v>1</v>
      </c>
      <c r="C26" s="662">
        <v>518102</v>
      </c>
      <c r="D26" t="s">
        <v>1302</v>
      </c>
      <c r="E26" s="94">
        <v>132776.82</v>
      </c>
    </row>
    <row r="27" spans="1:10" x14ac:dyDescent="0.2">
      <c r="A27" s="662">
        <v>300</v>
      </c>
      <c r="B27" s="389" t="s">
        <v>1</v>
      </c>
      <c r="C27" s="662">
        <v>518200</v>
      </c>
      <c r="D27" t="s">
        <v>489</v>
      </c>
      <c r="E27" s="94">
        <v>53.01</v>
      </c>
    </row>
    <row r="28" spans="1:10" x14ac:dyDescent="0.2">
      <c r="A28" s="662">
        <v>300</v>
      </c>
      <c r="B28" s="389" t="s">
        <v>1</v>
      </c>
      <c r="C28" s="662">
        <v>518400</v>
      </c>
      <c r="D28" t="s">
        <v>490</v>
      </c>
      <c r="E28" s="94">
        <v>49589.86</v>
      </c>
    </row>
    <row r="29" spans="1:10" x14ac:dyDescent="0.2">
      <c r="A29" s="803">
        <v>300</v>
      </c>
      <c r="B29" s="398" t="s">
        <v>1</v>
      </c>
      <c r="C29" s="803">
        <v>590520</v>
      </c>
      <c r="D29" s="489" t="s">
        <v>935</v>
      </c>
      <c r="E29" s="601">
        <v>396747.43</v>
      </c>
    </row>
    <row r="30" spans="1:10" x14ac:dyDescent="0.2">
      <c r="A30" s="803">
        <v>300</v>
      </c>
      <c r="B30" s="398" t="s">
        <v>1</v>
      </c>
      <c r="C30" s="803">
        <v>590521</v>
      </c>
      <c r="D30" s="489" t="s">
        <v>4702</v>
      </c>
      <c r="E30" s="753">
        <v>48058.22</v>
      </c>
    </row>
    <row r="31" spans="1:10" x14ac:dyDescent="0.2">
      <c r="A31" s="803">
        <v>300</v>
      </c>
      <c r="B31" s="398" t="s">
        <v>1</v>
      </c>
      <c r="C31" s="803">
        <v>590522</v>
      </c>
      <c r="D31" s="489" t="s">
        <v>936</v>
      </c>
      <c r="E31" s="601">
        <v>35618.69</v>
      </c>
    </row>
    <row r="32" spans="1:10" x14ac:dyDescent="0.2">
      <c r="A32" s="803">
        <v>300</v>
      </c>
      <c r="B32" s="398" t="s">
        <v>1</v>
      </c>
      <c r="C32" s="803">
        <v>590524</v>
      </c>
      <c r="D32" s="489" t="s">
        <v>4705</v>
      </c>
      <c r="E32" s="601">
        <v>9828211.2599999998</v>
      </c>
    </row>
    <row r="33" spans="1:7" x14ac:dyDescent="0.2">
      <c r="A33" s="803">
        <v>300</v>
      </c>
      <c r="B33" s="398" t="s">
        <v>1</v>
      </c>
      <c r="C33" s="803">
        <v>590525</v>
      </c>
      <c r="D33" s="489" t="s">
        <v>4706</v>
      </c>
      <c r="E33" s="601">
        <v>2428969.36</v>
      </c>
    </row>
    <row r="34" spans="1:7" x14ac:dyDescent="0.2">
      <c r="A34" s="803">
        <v>300</v>
      </c>
      <c r="B34" s="398" t="s">
        <v>1</v>
      </c>
      <c r="C34" s="803">
        <v>590527</v>
      </c>
      <c r="D34" s="489" t="s">
        <v>4708</v>
      </c>
      <c r="E34" s="601">
        <v>1982307.72</v>
      </c>
    </row>
    <row r="35" spans="1:7" x14ac:dyDescent="0.2">
      <c r="A35" s="662">
        <v>300</v>
      </c>
      <c r="B35" s="389" t="s">
        <v>1</v>
      </c>
      <c r="C35" s="662">
        <v>590529</v>
      </c>
      <c r="D35" t="s">
        <v>491</v>
      </c>
      <c r="E35" s="94">
        <v>11.95</v>
      </c>
    </row>
    <row r="36" spans="1:7" x14ac:dyDescent="0.2">
      <c r="A36" s="662">
        <v>300</v>
      </c>
      <c r="B36" s="389" t="s">
        <v>1</v>
      </c>
      <c r="C36" s="662">
        <v>590530</v>
      </c>
      <c r="D36" t="s">
        <v>1306</v>
      </c>
      <c r="E36" s="94">
        <v>2433644.48</v>
      </c>
    </row>
    <row r="37" spans="1:7" x14ac:dyDescent="0.2">
      <c r="A37" s="803">
        <v>300</v>
      </c>
      <c r="B37" s="398" t="s">
        <v>1</v>
      </c>
      <c r="C37" s="803">
        <v>599524</v>
      </c>
      <c r="D37" s="489" t="s">
        <v>4705</v>
      </c>
      <c r="E37" s="601">
        <v>74902.490000000005</v>
      </c>
    </row>
    <row r="38" spans="1:7" x14ac:dyDescent="0.2">
      <c r="A38" s="803">
        <v>300</v>
      </c>
      <c r="B38" s="398" t="s">
        <v>1</v>
      </c>
      <c r="C38" s="803">
        <v>599525</v>
      </c>
      <c r="D38" s="489" t="s">
        <v>4706</v>
      </c>
      <c r="E38" s="601">
        <v>441234.14</v>
      </c>
    </row>
    <row r="39" spans="1:7" ht="15" x14ac:dyDescent="0.25">
      <c r="A39" s="803">
        <v>300</v>
      </c>
      <c r="B39" s="398" t="s">
        <v>1</v>
      </c>
      <c r="C39" s="803">
        <v>599527</v>
      </c>
      <c r="D39" s="489" t="s">
        <v>4711</v>
      </c>
      <c r="E39" s="601">
        <v>18369.060000000001</v>
      </c>
      <c r="F39" s="805">
        <f>E12+E13+E14+E15+E16+E17+E18+E19+E20+E21+E22+E23+E29+E30+E31+E32+E33+E34+E37+E38+E39</f>
        <v>20063191.799999997</v>
      </c>
      <c r="G39" s="733" t="s">
        <v>5344</v>
      </c>
    </row>
    <row r="40" spans="1:7" x14ac:dyDescent="0.2">
      <c r="A40" s="662">
        <v>300</v>
      </c>
      <c r="B40" s="389" t="s">
        <v>1</v>
      </c>
      <c r="C40" s="662">
        <v>599529</v>
      </c>
      <c r="D40" t="s">
        <v>491</v>
      </c>
      <c r="E40" s="94">
        <v>21687.14</v>
      </c>
    </row>
    <row r="41" spans="1:7" x14ac:dyDescent="0.2">
      <c r="A41" s="662">
        <v>300</v>
      </c>
      <c r="B41" s="389" t="s">
        <v>1</v>
      </c>
      <c r="C41" s="662">
        <v>599530</v>
      </c>
      <c r="D41" t="s">
        <v>1306</v>
      </c>
      <c r="E41" s="94">
        <v>68736.479999999996</v>
      </c>
    </row>
    <row r="42" spans="1:7" x14ac:dyDescent="0.2">
      <c r="A42" s="662">
        <v>300</v>
      </c>
      <c r="B42" s="389" t="s">
        <v>1</v>
      </c>
      <c r="C42" s="662">
        <v>599531</v>
      </c>
      <c r="D42" t="s">
        <v>4713</v>
      </c>
      <c r="E42" s="94">
        <v>879880.7</v>
      </c>
    </row>
    <row r="43" spans="1:7" s="560" customFormat="1" x14ac:dyDescent="0.2">
      <c r="A43" s="559"/>
      <c r="C43" s="559"/>
      <c r="E43" s="561">
        <f>SUM(E2:E42)</f>
        <v>44173373.890000008</v>
      </c>
    </row>
    <row r="45" spans="1:7" x14ac:dyDescent="0.2">
      <c r="A45" s="662">
        <v>300</v>
      </c>
      <c r="B45" s="389" t="s">
        <v>1</v>
      </c>
      <c r="C45" s="662">
        <v>601300</v>
      </c>
      <c r="D45" t="s">
        <v>763</v>
      </c>
      <c r="E45" s="94">
        <v>28865919.640000001</v>
      </c>
    </row>
    <row r="46" spans="1:7" x14ac:dyDescent="0.2">
      <c r="A46" s="662">
        <v>300</v>
      </c>
      <c r="B46" s="389" t="s">
        <v>1</v>
      </c>
      <c r="C46" s="662">
        <v>601301</v>
      </c>
      <c r="D46" t="s">
        <v>764</v>
      </c>
      <c r="E46" s="94">
        <v>6709946</v>
      </c>
    </row>
    <row r="47" spans="1:7" x14ac:dyDescent="0.2">
      <c r="A47" s="662">
        <v>300</v>
      </c>
      <c r="B47" s="389" t="s">
        <v>1</v>
      </c>
      <c r="C47" s="662">
        <v>602100</v>
      </c>
      <c r="D47" t="s">
        <v>525</v>
      </c>
      <c r="E47" s="94">
        <v>-2205703.67</v>
      </c>
    </row>
    <row r="48" spans="1:7" x14ac:dyDescent="0.2">
      <c r="A48" s="662">
        <v>300</v>
      </c>
      <c r="B48" s="389" t="s">
        <v>1</v>
      </c>
      <c r="C48" s="662">
        <v>602300</v>
      </c>
      <c r="D48" t="s">
        <v>768</v>
      </c>
      <c r="E48" s="94">
        <v>-31289.85</v>
      </c>
    </row>
    <row r="49" spans="1:5" x14ac:dyDescent="0.2">
      <c r="A49" s="662">
        <v>300</v>
      </c>
      <c r="B49" s="389" t="s">
        <v>1</v>
      </c>
      <c r="C49" s="662">
        <v>603100</v>
      </c>
      <c r="D49" t="s">
        <v>528</v>
      </c>
      <c r="E49" s="94">
        <v>8131674</v>
      </c>
    </row>
    <row r="50" spans="1:5" x14ac:dyDescent="0.2">
      <c r="A50" s="662">
        <v>300</v>
      </c>
      <c r="B50" s="389" t="s">
        <v>1</v>
      </c>
      <c r="C50" s="662">
        <v>603200</v>
      </c>
      <c r="D50" t="s">
        <v>632</v>
      </c>
      <c r="E50" s="94">
        <v>508802</v>
      </c>
    </row>
    <row r="51" spans="1:5" x14ac:dyDescent="0.2">
      <c r="A51" s="662">
        <v>300</v>
      </c>
      <c r="B51" s="389" t="s">
        <v>1</v>
      </c>
      <c r="C51" s="662">
        <v>603300</v>
      </c>
      <c r="D51" t="s">
        <v>633</v>
      </c>
      <c r="E51" s="94">
        <v>275091.62</v>
      </c>
    </row>
    <row r="52" spans="1:5" x14ac:dyDescent="0.2">
      <c r="A52" s="662">
        <v>300</v>
      </c>
      <c r="B52" s="389" t="s">
        <v>1</v>
      </c>
      <c r="C52" s="662">
        <v>604100</v>
      </c>
      <c r="D52" t="s">
        <v>769</v>
      </c>
      <c r="E52" s="94">
        <v>-497537.47</v>
      </c>
    </row>
    <row r="53" spans="1:5" x14ac:dyDescent="0.2">
      <c r="A53" s="662">
        <v>300</v>
      </c>
      <c r="B53" s="389" t="s">
        <v>1</v>
      </c>
      <c r="C53" s="662">
        <v>604200</v>
      </c>
      <c r="D53" t="s">
        <v>770</v>
      </c>
      <c r="E53" s="94">
        <v>-75374</v>
      </c>
    </row>
    <row r="54" spans="1:5" x14ac:dyDescent="0.2">
      <c r="A54" s="662">
        <v>300</v>
      </c>
      <c r="B54" s="389" t="s">
        <v>1</v>
      </c>
      <c r="C54" s="662">
        <v>605100</v>
      </c>
      <c r="D54" t="s">
        <v>634</v>
      </c>
      <c r="E54" s="94">
        <v>3408931.15</v>
      </c>
    </row>
    <row r="55" spans="1:5" x14ac:dyDescent="0.2">
      <c r="A55" s="662">
        <v>300</v>
      </c>
      <c r="B55" s="389" t="s">
        <v>1</v>
      </c>
      <c r="C55" s="662">
        <v>606100</v>
      </c>
      <c r="D55" t="s">
        <v>637</v>
      </c>
      <c r="E55" s="94">
        <v>-211353.73</v>
      </c>
    </row>
    <row r="56" spans="1:5" x14ac:dyDescent="0.2">
      <c r="A56" s="662">
        <v>300</v>
      </c>
      <c r="B56" s="389" t="s">
        <v>1</v>
      </c>
      <c r="C56" s="662">
        <v>618100</v>
      </c>
      <c r="D56" t="s">
        <v>541</v>
      </c>
      <c r="E56" s="94">
        <v>534.97</v>
      </c>
    </row>
    <row r="57" spans="1:5" x14ac:dyDescent="0.2">
      <c r="A57" s="662">
        <v>300</v>
      </c>
      <c r="B57" s="389" t="s">
        <v>1</v>
      </c>
      <c r="C57" s="662">
        <v>618200</v>
      </c>
      <c r="D57" t="s">
        <v>542</v>
      </c>
      <c r="E57" s="94">
        <v>929.52</v>
      </c>
    </row>
    <row r="58" spans="1:5" x14ac:dyDescent="0.2">
      <c r="A58" s="662">
        <v>300</v>
      </c>
      <c r="B58" s="389" t="s">
        <v>1</v>
      </c>
      <c r="C58" s="662">
        <v>618300</v>
      </c>
      <c r="D58" t="s">
        <v>543</v>
      </c>
      <c r="E58" s="94">
        <v>310.26</v>
      </c>
    </row>
    <row r="59" spans="1:5" x14ac:dyDescent="0.2">
      <c r="A59" s="662">
        <v>300</v>
      </c>
      <c r="B59" s="389" t="s">
        <v>1</v>
      </c>
      <c r="C59" s="662">
        <v>690674</v>
      </c>
      <c r="D59" t="s">
        <v>544</v>
      </c>
      <c r="E59" s="94">
        <v>0.04</v>
      </c>
    </row>
    <row r="60" spans="1:5" x14ac:dyDescent="0.2">
      <c r="A60" s="662">
        <v>300</v>
      </c>
      <c r="B60" s="389" t="s">
        <v>1</v>
      </c>
      <c r="C60" s="662">
        <v>690675</v>
      </c>
      <c r="D60" t="s">
        <v>4710</v>
      </c>
      <c r="E60" s="94">
        <v>3068132.6</v>
      </c>
    </row>
    <row r="61" spans="1:5" x14ac:dyDescent="0.2">
      <c r="A61" s="662">
        <v>300</v>
      </c>
      <c r="B61" s="389" t="s">
        <v>1</v>
      </c>
      <c r="C61" s="662">
        <v>699674</v>
      </c>
      <c r="D61" t="s">
        <v>544</v>
      </c>
      <c r="E61" s="94">
        <v>798.61</v>
      </c>
    </row>
    <row r="62" spans="1:5" s="560" customFormat="1" x14ac:dyDescent="0.2">
      <c r="A62" s="559"/>
      <c r="C62" s="559"/>
      <c r="E62" s="561">
        <f>SUM(E45:E61)</f>
        <v>47949811.689999998</v>
      </c>
    </row>
    <row r="63" spans="1:5" s="666" customFormat="1" ht="15" x14ac:dyDescent="0.25">
      <c r="A63" s="671"/>
      <c r="C63" s="671"/>
      <c r="D63" s="182" t="s">
        <v>7209</v>
      </c>
      <c r="E63" s="673">
        <f>E62-E43</f>
        <v>3776437.7999999896</v>
      </c>
    </row>
    <row r="65" spans="1:7" x14ac:dyDescent="0.2">
      <c r="A65" s="662">
        <v>400</v>
      </c>
      <c r="B65" s="389" t="s">
        <v>1693</v>
      </c>
      <c r="C65" s="662">
        <v>501400</v>
      </c>
      <c r="D65" t="s">
        <v>895</v>
      </c>
      <c r="E65" s="94">
        <v>336240</v>
      </c>
    </row>
    <row r="66" spans="1:7" x14ac:dyDescent="0.2">
      <c r="A66" s="662">
        <v>400</v>
      </c>
      <c r="B66" s="389" t="s">
        <v>1693</v>
      </c>
      <c r="C66" s="662">
        <v>501410</v>
      </c>
      <c r="D66" t="s">
        <v>727</v>
      </c>
      <c r="E66" s="94">
        <v>18900</v>
      </c>
    </row>
    <row r="67" spans="1:7" x14ac:dyDescent="0.2">
      <c r="A67" s="662">
        <v>400</v>
      </c>
      <c r="B67" s="389" t="s">
        <v>1693</v>
      </c>
      <c r="C67" s="662">
        <v>501500</v>
      </c>
      <c r="D67" t="s">
        <v>728</v>
      </c>
      <c r="E67" s="94">
        <v>7500</v>
      </c>
    </row>
    <row r="68" spans="1:7" x14ac:dyDescent="0.2">
      <c r="A68" s="662">
        <v>400</v>
      </c>
      <c r="B68" s="389" t="s">
        <v>1693</v>
      </c>
      <c r="C68" s="662">
        <v>503400</v>
      </c>
      <c r="D68" t="s">
        <v>731</v>
      </c>
      <c r="E68" s="94">
        <v>37930.06</v>
      </c>
    </row>
    <row r="69" spans="1:7" x14ac:dyDescent="0.2">
      <c r="A69" s="662">
        <v>400</v>
      </c>
      <c r="B69" s="389" t="s">
        <v>1693</v>
      </c>
      <c r="C69" s="662">
        <v>505200</v>
      </c>
      <c r="D69" t="s">
        <v>911</v>
      </c>
      <c r="E69" s="94">
        <v>914865</v>
      </c>
    </row>
    <row r="70" spans="1:7" x14ac:dyDescent="0.2">
      <c r="A70" s="662">
        <v>400</v>
      </c>
      <c r="B70" s="389" t="s">
        <v>1693</v>
      </c>
      <c r="C70" s="662">
        <v>505400</v>
      </c>
      <c r="D70" t="s">
        <v>1092</v>
      </c>
      <c r="E70" s="94">
        <v>78645.19</v>
      </c>
    </row>
    <row r="71" spans="1:7" x14ac:dyDescent="0.2">
      <c r="A71" s="662">
        <v>400</v>
      </c>
      <c r="B71" s="395" t="s">
        <v>1693</v>
      </c>
      <c r="C71" s="806">
        <v>511100</v>
      </c>
      <c r="D71" s="729" t="s">
        <v>935</v>
      </c>
      <c r="E71" s="735">
        <v>9565.0499999999993</v>
      </c>
    </row>
    <row r="72" spans="1:7" x14ac:dyDescent="0.2">
      <c r="A72" s="662">
        <v>400</v>
      </c>
      <c r="B72" s="395" t="s">
        <v>1693</v>
      </c>
      <c r="C72" s="806">
        <v>511101</v>
      </c>
      <c r="D72" s="729" t="s">
        <v>936</v>
      </c>
      <c r="E72" s="735">
        <v>5382</v>
      </c>
    </row>
    <row r="73" spans="1:7" x14ac:dyDescent="0.2">
      <c r="A73" s="662">
        <v>400</v>
      </c>
      <c r="B73" s="395" t="s">
        <v>1693</v>
      </c>
      <c r="C73" s="806">
        <v>511302</v>
      </c>
      <c r="D73" s="729" t="s">
        <v>737</v>
      </c>
      <c r="E73" s="905">
        <v>3000</v>
      </c>
    </row>
    <row r="74" spans="1:7" x14ac:dyDescent="0.2">
      <c r="A74" s="662">
        <v>400</v>
      </c>
      <c r="B74" s="395" t="s">
        <v>1693</v>
      </c>
      <c r="C74" s="806">
        <v>511410</v>
      </c>
      <c r="D74" s="729" t="s">
        <v>739</v>
      </c>
      <c r="E74" s="906">
        <v>2594.04</v>
      </c>
    </row>
    <row r="75" spans="1:7" ht="51" x14ac:dyDescent="0.2">
      <c r="A75" s="662">
        <v>400</v>
      </c>
      <c r="B75" s="395" t="s">
        <v>1693</v>
      </c>
      <c r="C75" s="806">
        <v>511700</v>
      </c>
      <c r="D75" s="729" t="s">
        <v>5465</v>
      </c>
      <c r="E75" s="735">
        <v>5112</v>
      </c>
      <c r="F75" s="865">
        <f>4310+6781-3692-2073</f>
        <v>5326</v>
      </c>
      <c r="G75" s="824" t="s">
        <v>6602</v>
      </c>
    </row>
    <row r="76" spans="1:7" x14ac:dyDescent="0.2">
      <c r="A76" s="662">
        <v>400</v>
      </c>
      <c r="B76" s="395" t="s">
        <v>1693</v>
      </c>
      <c r="C76" s="806">
        <v>512309</v>
      </c>
      <c r="D76" s="729" t="s">
        <v>974</v>
      </c>
      <c r="E76" s="735">
        <v>12100</v>
      </c>
    </row>
    <row r="77" spans="1:7" x14ac:dyDescent="0.2">
      <c r="A77" s="662">
        <v>400</v>
      </c>
      <c r="B77" s="395" t="s">
        <v>1693</v>
      </c>
      <c r="C77" s="806">
        <v>512320</v>
      </c>
      <c r="D77" s="729" t="s">
        <v>4681</v>
      </c>
      <c r="E77" s="735">
        <v>44404.800000000003</v>
      </c>
    </row>
    <row r="78" spans="1:7" x14ac:dyDescent="0.2">
      <c r="A78" s="662">
        <v>400</v>
      </c>
      <c r="B78" s="395" t="s">
        <v>1693</v>
      </c>
      <c r="C78" s="806">
        <v>512340</v>
      </c>
      <c r="D78" s="729" t="s">
        <v>970</v>
      </c>
      <c r="E78" s="735">
        <v>86</v>
      </c>
    </row>
    <row r="79" spans="1:7" x14ac:dyDescent="0.2">
      <c r="A79" s="662">
        <v>400</v>
      </c>
      <c r="B79" s="395" t="s">
        <v>1693</v>
      </c>
      <c r="C79" s="806">
        <v>512353</v>
      </c>
      <c r="D79" s="729" t="s">
        <v>4689</v>
      </c>
      <c r="E79" s="735">
        <v>145200</v>
      </c>
    </row>
    <row r="80" spans="1:7" x14ac:dyDescent="0.2">
      <c r="A80" s="662">
        <v>400</v>
      </c>
      <c r="B80" s="389" t="s">
        <v>1693</v>
      </c>
      <c r="C80" s="662">
        <v>518100</v>
      </c>
      <c r="D80" t="s">
        <v>488</v>
      </c>
      <c r="E80" s="94">
        <v>1700</v>
      </c>
      <c r="F80" s="830">
        <f>E73+E74+F75+E82</f>
        <v>12539.980000000001</v>
      </c>
      <c r="G80" s="831" t="s">
        <v>5966</v>
      </c>
    </row>
    <row r="81" spans="1:7" x14ac:dyDescent="0.2">
      <c r="A81" s="662">
        <v>400</v>
      </c>
      <c r="B81" s="395" t="s">
        <v>1693</v>
      </c>
      <c r="C81" s="806">
        <v>590520</v>
      </c>
      <c r="D81" s="729" t="s">
        <v>935</v>
      </c>
      <c r="E81" s="735">
        <v>13373.51</v>
      </c>
    </row>
    <row r="82" spans="1:7" x14ac:dyDescent="0.2">
      <c r="A82" s="662">
        <v>400</v>
      </c>
      <c r="B82" s="395" t="s">
        <v>1693</v>
      </c>
      <c r="C82" s="806">
        <v>590521</v>
      </c>
      <c r="D82" s="729" t="s">
        <v>4702</v>
      </c>
      <c r="E82" s="827">
        <v>1619.94</v>
      </c>
    </row>
    <row r="83" spans="1:7" x14ac:dyDescent="0.2">
      <c r="A83" s="662">
        <v>400</v>
      </c>
      <c r="B83" s="395" t="s">
        <v>1693</v>
      </c>
      <c r="C83" s="806">
        <v>590522</v>
      </c>
      <c r="D83" s="729" t="s">
        <v>936</v>
      </c>
      <c r="E83" s="735">
        <v>1200.6300000000001</v>
      </c>
    </row>
    <row r="84" spans="1:7" x14ac:dyDescent="0.2">
      <c r="A84" s="662">
        <v>400</v>
      </c>
      <c r="B84" s="395" t="s">
        <v>1693</v>
      </c>
      <c r="C84" s="806">
        <v>590524</v>
      </c>
      <c r="D84" s="729" t="s">
        <v>4705</v>
      </c>
      <c r="E84" s="735">
        <v>331288.02</v>
      </c>
    </row>
    <row r="85" spans="1:7" x14ac:dyDescent="0.2">
      <c r="A85" s="662">
        <v>400</v>
      </c>
      <c r="B85" s="395" t="s">
        <v>1693</v>
      </c>
      <c r="C85" s="806">
        <v>590525</v>
      </c>
      <c r="D85" s="729" t="s">
        <v>4706</v>
      </c>
      <c r="E85" s="735">
        <v>81875.37</v>
      </c>
    </row>
    <row r="86" spans="1:7" x14ac:dyDescent="0.2">
      <c r="A86" s="662">
        <v>400</v>
      </c>
      <c r="B86" s="395" t="s">
        <v>1693</v>
      </c>
      <c r="C86" s="806">
        <v>590527</v>
      </c>
      <c r="D86" s="729" t="s">
        <v>4708</v>
      </c>
      <c r="E86" s="735">
        <v>66819.360000000001</v>
      </c>
    </row>
    <row r="87" spans="1:7" x14ac:dyDescent="0.2">
      <c r="A87" s="662">
        <v>400</v>
      </c>
      <c r="B87" s="389" t="s">
        <v>1693</v>
      </c>
      <c r="C87" s="662">
        <v>590529</v>
      </c>
      <c r="D87" t="s">
        <v>491</v>
      </c>
      <c r="E87" s="94">
        <v>0.4</v>
      </c>
    </row>
    <row r="88" spans="1:7" x14ac:dyDescent="0.2">
      <c r="A88" s="662">
        <v>400</v>
      </c>
      <c r="B88" s="389" t="s">
        <v>1693</v>
      </c>
      <c r="C88" s="662">
        <v>590530</v>
      </c>
      <c r="D88" t="s">
        <v>1306</v>
      </c>
      <c r="E88" s="94">
        <v>82032.960000000006</v>
      </c>
    </row>
    <row r="89" spans="1:7" x14ac:dyDescent="0.2">
      <c r="A89" s="662">
        <v>400</v>
      </c>
      <c r="B89" s="395" t="s">
        <v>1693</v>
      </c>
      <c r="C89" s="806">
        <v>599524</v>
      </c>
      <c r="D89" s="729" t="s">
        <v>4705</v>
      </c>
      <c r="E89" s="735">
        <v>2524.8000000000002</v>
      </c>
    </row>
    <row r="90" spans="1:7" x14ac:dyDescent="0.2">
      <c r="A90" s="662">
        <v>400</v>
      </c>
      <c r="B90" s="395" t="s">
        <v>1693</v>
      </c>
      <c r="C90" s="806">
        <v>599525</v>
      </c>
      <c r="D90" s="729" t="s">
        <v>4706</v>
      </c>
      <c r="E90" s="735">
        <v>14873.06</v>
      </c>
    </row>
    <row r="91" spans="1:7" ht="15" x14ac:dyDescent="0.25">
      <c r="A91" s="662">
        <v>400</v>
      </c>
      <c r="B91" s="395" t="s">
        <v>1693</v>
      </c>
      <c r="C91" s="806">
        <v>599527</v>
      </c>
      <c r="D91" s="729" t="s">
        <v>4711</v>
      </c>
      <c r="E91" s="735">
        <v>619.17999999999995</v>
      </c>
      <c r="F91" s="808">
        <f>E71+E72+E73+E74+E75+E76+E77+E78+E79+E81+E82+E83+E84+E85+E86+E89+E90+E91</f>
        <v>741637.76000000013</v>
      </c>
      <c r="G91" s="809" t="s">
        <v>5958</v>
      </c>
    </row>
    <row r="92" spans="1:7" x14ac:dyDescent="0.2">
      <c r="A92" s="662">
        <v>400</v>
      </c>
      <c r="B92" s="389" t="s">
        <v>1693</v>
      </c>
      <c r="C92" s="662">
        <v>599529</v>
      </c>
      <c r="D92" t="s">
        <v>491</v>
      </c>
      <c r="E92" s="94">
        <v>731.03</v>
      </c>
    </row>
    <row r="93" spans="1:7" x14ac:dyDescent="0.2">
      <c r="A93" s="662">
        <v>400</v>
      </c>
      <c r="B93" s="389" t="s">
        <v>1693</v>
      </c>
      <c r="C93" s="662">
        <v>599530</v>
      </c>
      <c r="D93" t="s">
        <v>1306</v>
      </c>
      <c r="E93" s="94">
        <v>2316.96</v>
      </c>
    </row>
    <row r="94" spans="1:7" x14ac:dyDescent="0.2">
      <c r="A94" s="662">
        <v>400</v>
      </c>
      <c r="B94" s="389" t="s">
        <v>1693</v>
      </c>
      <c r="C94" s="662">
        <v>599531</v>
      </c>
      <c r="D94" t="s">
        <v>4713</v>
      </c>
      <c r="E94" s="94">
        <v>108608.5</v>
      </c>
    </row>
    <row r="95" spans="1:7" s="560" customFormat="1" x14ac:dyDescent="0.2">
      <c r="A95" s="661"/>
      <c r="B95" s="89"/>
      <c r="C95" s="661"/>
      <c r="D95" s="91"/>
      <c r="E95" s="136">
        <f>SUM(E65:E94)</f>
        <v>2331107.8599999994</v>
      </c>
    </row>
    <row r="96" spans="1:7" x14ac:dyDescent="0.2">
      <c r="A96" s="662"/>
      <c r="B96" s="389"/>
      <c r="C96" s="662"/>
      <c r="D96"/>
      <c r="E96" s="94"/>
    </row>
    <row r="97" spans="1:5" x14ac:dyDescent="0.2">
      <c r="A97" s="662">
        <v>400</v>
      </c>
      <c r="B97" s="389" t="s">
        <v>1693</v>
      </c>
      <c r="C97" s="662">
        <v>601400</v>
      </c>
      <c r="D97" t="s">
        <v>516</v>
      </c>
      <c r="E97" s="94">
        <v>983737</v>
      </c>
    </row>
    <row r="98" spans="1:5" x14ac:dyDescent="0.2">
      <c r="A98" s="662">
        <v>400</v>
      </c>
      <c r="B98" s="389" t="s">
        <v>1693</v>
      </c>
      <c r="C98" s="662">
        <v>601410</v>
      </c>
      <c r="D98" t="s">
        <v>765</v>
      </c>
      <c r="E98" s="94">
        <v>89950</v>
      </c>
    </row>
    <row r="99" spans="1:5" x14ac:dyDescent="0.2">
      <c r="A99" s="662">
        <v>400</v>
      </c>
      <c r="B99" s="389" t="s">
        <v>1693</v>
      </c>
      <c r="C99" s="662">
        <v>605200</v>
      </c>
      <c r="D99" t="s">
        <v>771</v>
      </c>
      <c r="E99" s="94">
        <v>952327</v>
      </c>
    </row>
    <row r="100" spans="1:5" x14ac:dyDescent="0.2">
      <c r="A100" s="662">
        <v>400</v>
      </c>
      <c r="B100" s="389" t="s">
        <v>1693</v>
      </c>
      <c r="C100" s="662">
        <v>605400</v>
      </c>
      <c r="D100" t="s">
        <v>1105</v>
      </c>
      <c r="E100" s="94">
        <v>115128.7</v>
      </c>
    </row>
    <row r="101" spans="1:5" x14ac:dyDescent="0.2">
      <c r="A101" s="662">
        <v>400</v>
      </c>
      <c r="B101" s="389" t="s">
        <v>1693</v>
      </c>
      <c r="C101" s="662">
        <v>618100</v>
      </c>
      <c r="D101" t="s">
        <v>541</v>
      </c>
      <c r="E101" s="94">
        <v>5.46</v>
      </c>
    </row>
    <row r="102" spans="1:5" x14ac:dyDescent="0.2">
      <c r="A102" s="662">
        <v>400</v>
      </c>
      <c r="B102" s="389" t="s">
        <v>1693</v>
      </c>
      <c r="C102" s="662">
        <v>618200</v>
      </c>
      <c r="D102" t="s">
        <v>542</v>
      </c>
      <c r="E102" s="94">
        <v>0.4</v>
      </c>
    </row>
    <row r="103" spans="1:5" x14ac:dyDescent="0.2">
      <c r="A103" s="662">
        <v>400</v>
      </c>
      <c r="B103" s="389" t="s">
        <v>1693</v>
      </c>
      <c r="C103" s="662">
        <v>690675</v>
      </c>
      <c r="D103" t="s">
        <v>4710</v>
      </c>
      <c r="E103" s="94">
        <v>103420.2</v>
      </c>
    </row>
    <row r="104" spans="1:5" x14ac:dyDescent="0.2">
      <c r="A104" s="662">
        <v>400</v>
      </c>
      <c r="B104" s="389" t="s">
        <v>1693</v>
      </c>
      <c r="C104" s="662">
        <v>699674</v>
      </c>
      <c r="D104" t="s">
        <v>544</v>
      </c>
      <c r="E104" s="94">
        <v>26.92</v>
      </c>
    </row>
    <row r="105" spans="1:5" s="560" customFormat="1" x14ac:dyDescent="0.2">
      <c r="A105" s="661"/>
      <c r="B105" s="89"/>
      <c r="C105" s="661"/>
      <c r="D105" s="91"/>
      <c r="E105" s="136">
        <f>SUM(E97:E104)</f>
        <v>2244595.6800000002</v>
      </c>
    </row>
    <row r="106" spans="1:5" s="666" customFormat="1" ht="15" x14ac:dyDescent="0.25">
      <c r="A106" s="663"/>
      <c r="B106" s="519"/>
      <c r="C106" s="663"/>
      <c r="D106" s="182" t="s">
        <v>7210</v>
      </c>
      <c r="E106" s="665">
        <f>E105-E95</f>
        <v>-86512.179999999236</v>
      </c>
    </row>
    <row r="107" spans="1:5" x14ac:dyDescent="0.2">
      <c r="A107" s="662"/>
      <c r="B107" s="389"/>
      <c r="C107" s="662"/>
      <c r="D107"/>
      <c r="E107" s="94"/>
    </row>
    <row r="108" spans="1:5" x14ac:dyDescent="0.2">
      <c r="A108" s="662">
        <v>500</v>
      </c>
      <c r="B108" s="389" t="s">
        <v>1694</v>
      </c>
      <c r="C108" s="662">
        <v>501500</v>
      </c>
      <c r="D108" t="s">
        <v>728</v>
      </c>
      <c r="E108" s="94">
        <v>154585</v>
      </c>
    </row>
    <row r="109" spans="1:5" x14ac:dyDescent="0.2">
      <c r="A109" s="662">
        <v>500</v>
      </c>
      <c r="B109" s="389" t="s">
        <v>1694</v>
      </c>
      <c r="C109" s="662">
        <v>505300</v>
      </c>
      <c r="D109" t="s">
        <v>614</v>
      </c>
      <c r="E109" s="94">
        <v>2536086.59</v>
      </c>
    </row>
    <row r="110" spans="1:5" x14ac:dyDescent="0.2">
      <c r="A110" s="662">
        <v>500</v>
      </c>
      <c r="B110" s="389" t="s">
        <v>1694</v>
      </c>
      <c r="C110" s="662">
        <v>506200</v>
      </c>
      <c r="D110" t="s">
        <v>4677</v>
      </c>
      <c r="E110" s="94">
        <v>-157237.35999999999</v>
      </c>
    </row>
    <row r="111" spans="1:5" x14ac:dyDescent="0.2">
      <c r="A111" s="662">
        <v>500</v>
      </c>
      <c r="B111" s="811" t="s">
        <v>1694</v>
      </c>
      <c r="C111" s="810">
        <v>511100</v>
      </c>
      <c r="D111" s="527" t="s">
        <v>935</v>
      </c>
      <c r="E111" s="528">
        <v>106861.15</v>
      </c>
    </row>
    <row r="112" spans="1:5" x14ac:dyDescent="0.2">
      <c r="A112" s="662">
        <v>500</v>
      </c>
      <c r="B112" s="811" t="s">
        <v>1694</v>
      </c>
      <c r="C112" s="810">
        <v>511101</v>
      </c>
      <c r="D112" s="527" t="s">
        <v>936</v>
      </c>
      <c r="E112" s="528">
        <v>71227.86</v>
      </c>
    </row>
    <row r="113" spans="1:7" x14ac:dyDescent="0.2">
      <c r="A113" s="662">
        <v>500</v>
      </c>
      <c r="B113" s="811" t="s">
        <v>1694</v>
      </c>
      <c r="C113" s="810">
        <v>511110</v>
      </c>
      <c r="D113" s="527" t="s">
        <v>1297</v>
      </c>
      <c r="E113" s="528">
        <v>33979</v>
      </c>
    </row>
    <row r="114" spans="1:7" x14ac:dyDescent="0.2">
      <c r="A114" s="662">
        <v>500</v>
      </c>
      <c r="B114" s="811" t="s">
        <v>1694</v>
      </c>
      <c r="C114" s="810">
        <v>511119</v>
      </c>
      <c r="D114" s="527" t="s">
        <v>5369</v>
      </c>
      <c r="E114" s="528">
        <v>165029.43</v>
      </c>
    </row>
    <row r="115" spans="1:7" x14ac:dyDescent="0.2">
      <c r="A115" s="662">
        <v>500</v>
      </c>
      <c r="B115" s="811" t="s">
        <v>1694</v>
      </c>
      <c r="C115" s="810">
        <v>511500</v>
      </c>
      <c r="D115" s="527" t="s">
        <v>740</v>
      </c>
      <c r="E115" s="832">
        <v>1804.33</v>
      </c>
    </row>
    <row r="116" spans="1:7" ht="51" x14ac:dyDescent="0.2">
      <c r="A116" s="662">
        <v>500</v>
      </c>
      <c r="B116" s="811" t="s">
        <v>1694</v>
      </c>
      <c r="C116" s="810">
        <v>511700</v>
      </c>
      <c r="D116" s="527" t="s">
        <v>5465</v>
      </c>
      <c r="E116" s="528">
        <v>14462</v>
      </c>
      <c r="F116" s="864">
        <f>6147+1277-2087-872</f>
        <v>4465</v>
      </c>
      <c r="G116" s="824" t="s">
        <v>5964</v>
      </c>
    </row>
    <row r="117" spans="1:7" x14ac:dyDescent="0.2">
      <c r="A117" s="662">
        <v>500</v>
      </c>
      <c r="B117" s="811" t="s">
        <v>1694</v>
      </c>
      <c r="C117" s="810">
        <v>512110</v>
      </c>
      <c r="D117" s="527" t="s">
        <v>940</v>
      </c>
      <c r="E117" s="528">
        <v>150</v>
      </c>
    </row>
    <row r="118" spans="1:7" x14ac:dyDescent="0.2">
      <c r="A118" s="662">
        <v>500</v>
      </c>
      <c r="B118" s="811" t="s">
        <v>1694</v>
      </c>
      <c r="C118" s="810">
        <v>512130</v>
      </c>
      <c r="D118" s="527" t="s">
        <v>944</v>
      </c>
      <c r="E118" s="528">
        <v>6467</v>
      </c>
    </row>
    <row r="119" spans="1:7" x14ac:dyDescent="0.2">
      <c r="A119" s="662">
        <v>500</v>
      </c>
      <c r="B119" s="811" t="s">
        <v>1694</v>
      </c>
      <c r="C119" s="810">
        <v>512309</v>
      </c>
      <c r="D119" s="527" t="s">
        <v>974</v>
      </c>
      <c r="E119" s="528">
        <v>12100</v>
      </c>
    </row>
    <row r="120" spans="1:7" x14ac:dyDescent="0.2">
      <c r="A120" s="662">
        <v>500</v>
      </c>
      <c r="B120" s="811" t="s">
        <v>1694</v>
      </c>
      <c r="C120" s="810">
        <v>512340</v>
      </c>
      <c r="D120" s="527" t="s">
        <v>970</v>
      </c>
      <c r="E120" s="528">
        <v>127666</v>
      </c>
    </row>
    <row r="121" spans="1:7" x14ac:dyDescent="0.2">
      <c r="A121" s="662">
        <v>500</v>
      </c>
      <c r="B121" s="811" t="s">
        <v>1694</v>
      </c>
      <c r="C121" s="810">
        <v>512353</v>
      </c>
      <c r="D121" s="527" t="s">
        <v>4689</v>
      </c>
      <c r="E121" s="528">
        <v>145200</v>
      </c>
    </row>
    <row r="122" spans="1:7" x14ac:dyDescent="0.2">
      <c r="A122" s="662">
        <v>500</v>
      </c>
      <c r="B122" s="389" t="s">
        <v>1694</v>
      </c>
      <c r="C122" s="662">
        <v>518100</v>
      </c>
      <c r="D122" t="s">
        <v>488</v>
      </c>
      <c r="E122" s="94">
        <v>8278.5</v>
      </c>
      <c r="F122" s="835">
        <f>E115+F116+E125</f>
        <v>10589.17</v>
      </c>
      <c r="G122" s="560" t="s">
        <v>5967</v>
      </c>
    </row>
    <row r="123" spans="1:7" x14ac:dyDescent="0.2">
      <c r="A123" s="662">
        <v>500</v>
      </c>
      <c r="B123" s="389" t="s">
        <v>1694</v>
      </c>
      <c r="C123" s="662">
        <v>562109</v>
      </c>
      <c r="D123" t="s">
        <v>4700</v>
      </c>
      <c r="E123" s="94">
        <v>-30400</v>
      </c>
    </row>
    <row r="124" spans="1:7" x14ac:dyDescent="0.2">
      <c r="A124" s="662">
        <v>500</v>
      </c>
      <c r="B124" s="811" t="s">
        <v>1694</v>
      </c>
      <c r="C124" s="810">
        <v>590520</v>
      </c>
      <c r="D124" s="527" t="s">
        <v>935</v>
      </c>
      <c r="E124" s="528">
        <v>35662.69</v>
      </c>
    </row>
    <row r="125" spans="1:7" x14ac:dyDescent="0.2">
      <c r="A125" s="662">
        <v>500</v>
      </c>
      <c r="B125" s="811" t="s">
        <v>1694</v>
      </c>
      <c r="C125" s="810">
        <v>590521</v>
      </c>
      <c r="D125" s="527" t="s">
        <v>4702</v>
      </c>
      <c r="E125" s="832">
        <v>4319.84</v>
      </c>
    </row>
    <row r="126" spans="1:7" x14ac:dyDescent="0.2">
      <c r="A126" s="662">
        <v>500</v>
      </c>
      <c r="B126" s="811" t="s">
        <v>1694</v>
      </c>
      <c r="C126" s="810">
        <v>590522</v>
      </c>
      <c r="D126" s="527" t="s">
        <v>936</v>
      </c>
      <c r="E126" s="528">
        <v>3201.68</v>
      </c>
    </row>
    <row r="127" spans="1:7" x14ac:dyDescent="0.2">
      <c r="A127" s="662">
        <v>500</v>
      </c>
      <c r="B127" s="811" t="s">
        <v>1694</v>
      </c>
      <c r="C127" s="810">
        <v>590524</v>
      </c>
      <c r="D127" s="527" t="s">
        <v>4705</v>
      </c>
      <c r="E127" s="528">
        <v>883434.72</v>
      </c>
    </row>
    <row r="128" spans="1:7" x14ac:dyDescent="0.2">
      <c r="A128" s="662">
        <v>500</v>
      </c>
      <c r="B128" s="811" t="s">
        <v>1694</v>
      </c>
      <c r="C128" s="810">
        <v>590525</v>
      </c>
      <c r="D128" s="527" t="s">
        <v>4706</v>
      </c>
      <c r="E128" s="528">
        <v>218334.33</v>
      </c>
    </row>
    <row r="129" spans="1:7" x14ac:dyDescent="0.2">
      <c r="A129" s="662">
        <v>500</v>
      </c>
      <c r="B129" s="811" t="s">
        <v>1694</v>
      </c>
      <c r="C129" s="810">
        <v>590527</v>
      </c>
      <c r="D129" s="527" t="s">
        <v>4708</v>
      </c>
      <c r="E129" s="528">
        <v>178184.95999999999</v>
      </c>
    </row>
    <row r="130" spans="1:7" x14ac:dyDescent="0.2">
      <c r="A130" s="662">
        <v>500</v>
      </c>
      <c r="B130" s="389" t="s">
        <v>1694</v>
      </c>
      <c r="C130" s="662">
        <v>590529</v>
      </c>
      <c r="D130" t="s">
        <v>491</v>
      </c>
      <c r="E130" s="94">
        <v>1.08</v>
      </c>
    </row>
    <row r="131" spans="1:7" x14ac:dyDescent="0.2">
      <c r="A131" s="662">
        <v>500</v>
      </c>
      <c r="B131" s="389" t="s">
        <v>1694</v>
      </c>
      <c r="C131" s="662">
        <v>590530</v>
      </c>
      <c r="D131" t="s">
        <v>1306</v>
      </c>
      <c r="E131" s="94">
        <v>218754.56</v>
      </c>
    </row>
    <row r="132" spans="1:7" x14ac:dyDescent="0.2">
      <c r="A132" s="662">
        <v>500</v>
      </c>
      <c r="B132" s="811" t="s">
        <v>1694</v>
      </c>
      <c r="C132" s="810">
        <v>599524</v>
      </c>
      <c r="D132" s="527" t="s">
        <v>4705</v>
      </c>
      <c r="E132" s="528">
        <v>6732.81</v>
      </c>
    </row>
    <row r="133" spans="1:7" x14ac:dyDescent="0.2">
      <c r="A133" s="662">
        <v>500</v>
      </c>
      <c r="B133" s="811" t="s">
        <v>1694</v>
      </c>
      <c r="C133" s="810">
        <v>599525</v>
      </c>
      <c r="D133" s="527" t="s">
        <v>4706</v>
      </c>
      <c r="E133" s="528">
        <v>39661.5</v>
      </c>
    </row>
    <row r="134" spans="1:7" ht="15" x14ac:dyDescent="0.25">
      <c r="A134" s="662">
        <v>500</v>
      </c>
      <c r="B134" s="811" t="s">
        <v>1694</v>
      </c>
      <c r="C134" s="810">
        <v>599527</v>
      </c>
      <c r="D134" s="527" t="s">
        <v>4711</v>
      </c>
      <c r="E134" s="528">
        <v>1651.15</v>
      </c>
      <c r="F134" s="814">
        <f>E111+E112+E113+E114+E115+E116+E117+E118+E119+E120+E121+E124+E125+E126+E127+E128+E129+E132+E133+E134</f>
        <v>2056130.45</v>
      </c>
      <c r="G134" s="813" t="s">
        <v>5346</v>
      </c>
    </row>
    <row r="135" spans="1:7" x14ac:dyDescent="0.2">
      <c r="A135" s="662">
        <v>500</v>
      </c>
      <c r="B135" s="389" t="s">
        <v>1694</v>
      </c>
      <c r="C135" s="662">
        <v>599529</v>
      </c>
      <c r="D135" t="s">
        <v>491</v>
      </c>
      <c r="E135" s="94">
        <v>1949.41</v>
      </c>
    </row>
    <row r="136" spans="1:7" x14ac:dyDescent="0.2">
      <c r="A136" s="662">
        <v>500</v>
      </c>
      <c r="B136" s="389" t="s">
        <v>1694</v>
      </c>
      <c r="C136" s="662">
        <v>599530</v>
      </c>
      <c r="D136" t="s">
        <v>1306</v>
      </c>
      <c r="E136" s="94">
        <v>6178.56</v>
      </c>
    </row>
    <row r="137" spans="1:7" x14ac:dyDescent="0.2">
      <c r="A137" s="662">
        <v>500</v>
      </c>
      <c r="B137" s="389" t="s">
        <v>1694</v>
      </c>
      <c r="C137" s="662">
        <v>599531</v>
      </c>
      <c r="D137" t="s">
        <v>4713</v>
      </c>
      <c r="E137" s="94">
        <v>140.80000000000001</v>
      </c>
    </row>
    <row r="138" spans="1:7" s="560" customFormat="1" x14ac:dyDescent="0.2">
      <c r="A138" s="661"/>
      <c r="B138" s="89"/>
      <c r="C138" s="661"/>
      <c r="D138" s="91"/>
      <c r="E138" s="136">
        <f>SUM(E108:E137)</f>
        <v>4794467.5899999989</v>
      </c>
    </row>
    <row r="139" spans="1:7" x14ac:dyDescent="0.2">
      <c r="A139" s="662"/>
      <c r="B139" s="389"/>
      <c r="C139" s="662"/>
      <c r="D139"/>
      <c r="E139" s="94"/>
    </row>
    <row r="140" spans="1:7" x14ac:dyDescent="0.2">
      <c r="A140" s="662">
        <v>500</v>
      </c>
      <c r="B140" s="389" t="s">
        <v>1694</v>
      </c>
      <c r="C140" s="662">
        <v>601500</v>
      </c>
      <c r="D140" t="s">
        <v>766</v>
      </c>
      <c r="E140" s="94">
        <v>1727003</v>
      </c>
    </row>
    <row r="141" spans="1:7" x14ac:dyDescent="0.2">
      <c r="A141" s="662">
        <v>500</v>
      </c>
      <c r="B141" s="389" t="s">
        <v>1694</v>
      </c>
      <c r="C141" s="662">
        <v>601501</v>
      </c>
      <c r="D141" t="s">
        <v>6644</v>
      </c>
      <c r="E141" s="94">
        <v>227750</v>
      </c>
    </row>
    <row r="142" spans="1:7" x14ac:dyDescent="0.2">
      <c r="A142" s="662">
        <v>500</v>
      </c>
      <c r="B142" s="389" t="s">
        <v>1694</v>
      </c>
      <c r="C142" s="662">
        <v>601510</v>
      </c>
      <c r="D142" t="s">
        <v>767</v>
      </c>
      <c r="E142" s="94">
        <v>1119960</v>
      </c>
    </row>
    <row r="143" spans="1:7" x14ac:dyDescent="0.2">
      <c r="A143" s="662">
        <v>500</v>
      </c>
      <c r="B143" s="389" t="s">
        <v>1694</v>
      </c>
      <c r="C143" s="662">
        <v>602300</v>
      </c>
      <c r="D143" t="s">
        <v>768</v>
      </c>
      <c r="E143" s="94">
        <v>-159342.35999999999</v>
      </c>
    </row>
    <row r="144" spans="1:7" x14ac:dyDescent="0.2">
      <c r="A144" s="662">
        <v>500</v>
      </c>
      <c r="B144" s="389" t="s">
        <v>1694</v>
      </c>
      <c r="C144" s="662">
        <v>605300</v>
      </c>
      <c r="D144" t="s">
        <v>635</v>
      </c>
      <c r="E144" s="94">
        <v>2394317.5099999998</v>
      </c>
    </row>
    <row r="145" spans="1:5" x14ac:dyDescent="0.2">
      <c r="A145" s="662">
        <v>500</v>
      </c>
      <c r="B145" s="389" t="s">
        <v>1694</v>
      </c>
      <c r="C145" s="662">
        <v>606200</v>
      </c>
      <c r="D145" t="s">
        <v>5378</v>
      </c>
      <c r="E145" s="94">
        <v>-148447.69</v>
      </c>
    </row>
    <row r="146" spans="1:5" x14ac:dyDescent="0.2">
      <c r="A146" s="662">
        <v>500</v>
      </c>
      <c r="B146" s="389" t="s">
        <v>1694</v>
      </c>
      <c r="C146" s="662">
        <v>618100</v>
      </c>
      <c r="D146" t="s">
        <v>541</v>
      </c>
      <c r="E146" s="94">
        <v>14.86</v>
      </c>
    </row>
    <row r="147" spans="1:5" x14ac:dyDescent="0.2">
      <c r="A147" s="662">
        <v>500</v>
      </c>
      <c r="B147" s="389" t="s">
        <v>1694</v>
      </c>
      <c r="C147" s="662">
        <v>690675</v>
      </c>
      <c r="D147" t="s">
        <v>4710</v>
      </c>
      <c r="E147" s="94">
        <v>275787.2</v>
      </c>
    </row>
    <row r="148" spans="1:5" x14ac:dyDescent="0.2">
      <c r="A148" s="662">
        <v>500</v>
      </c>
      <c r="B148" s="389" t="s">
        <v>1694</v>
      </c>
      <c r="C148" s="662">
        <v>699674</v>
      </c>
      <c r="D148" t="s">
        <v>544</v>
      </c>
      <c r="E148" s="94">
        <v>71.78</v>
      </c>
    </row>
    <row r="149" spans="1:5" s="560" customFormat="1" x14ac:dyDescent="0.2">
      <c r="A149" s="661"/>
      <c r="B149" s="89"/>
      <c r="C149" s="661"/>
      <c r="D149" s="91"/>
      <c r="E149" s="136">
        <f>SUM(E140:E148)</f>
        <v>5437114.3000000007</v>
      </c>
    </row>
    <row r="150" spans="1:5" s="666" customFormat="1" ht="15" x14ac:dyDescent="0.25">
      <c r="A150" s="663"/>
      <c r="B150" s="519"/>
      <c r="C150" s="663"/>
      <c r="D150" s="182" t="s">
        <v>7211</v>
      </c>
      <c r="E150" s="665">
        <f>E149-E138</f>
        <v>642646.71000000183</v>
      </c>
    </row>
    <row r="151" spans="1:5" x14ac:dyDescent="0.2">
      <c r="A151" s="662"/>
      <c r="B151" s="389"/>
      <c r="C151" s="662"/>
      <c r="D151"/>
      <c r="E151" s="94"/>
    </row>
    <row r="152" spans="1:5" x14ac:dyDescent="0.2">
      <c r="A152" s="662">
        <v>900</v>
      </c>
      <c r="B152" s="389" t="s">
        <v>1699</v>
      </c>
      <c r="C152" s="662">
        <v>511100</v>
      </c>
      <c r="D152" t="s">
        <v>935</v>
      </c>
      <c r="E152" s="94">
        <v>445783.63</v>
      </c>
    </row>
    <row r="153" spans="1:5" x14ac:dyDescent="0.2">
      <c r="A153" s="662">
        <v>900</v>
      </c>
      <c r="B153" s="389" t="s">
        <v>1699</v>
      </c>
      <c r="C153" s="662">
        <v>511101</v>
      </c>
      <c r="D153" t="s">
        <v>936</v>
      </c>
      <c r="E153" s="94">
        <v>40021</v>
      </c>
    </row>
    <row r="154" spans="1:5" x14ac:dyDescent="0.2">
      <c r="A154" s="662">
        <v>900</v>
      </c>
      <c r="B154" s="389" t="s">
        <v>1699</v>
      </c>
      <c r="C154" s="662">
        <v>511302</v>
      </c>
      <c r="D154" t="s">
        <v>737</v>
      </c>
      <c r="E154" s="94">
        <v>53998</v>
      </c>
    </row>
    <row r="155" spans="1:5" x14ac:dyDescent="0.2">
      <c r="A155" s="662">
        <v>900</v>
      </c>
      <c r="B155" s="389" t="s">
        <v>1699</v>
      </c>
      <c r="C155" s="662">
        <v>512100</v>
      </c>
      <c r="D155" t="s">
        <v>939</v>
      </c>
      <c r="E155" s="94">
        <v>447</v>
      </c>
    </row>
    <row r="156" spans="1:5" x14ac:dyDescent="0.2">
      <c r="A156" s="662">
        <v>900</v>
      </c>
      <c r="B156" s="389" t="s">
        <v>1699</v>
      </c>
      <c r="C156" s="662">
        <v>512120</v>
      </c>
      <c r="D156" t="s">
        <v>4678</v>
      </c>
      <c r="E156" s="94">
        <v>140203</v>
      </c>
    </row>
    <row r="157" spans="1:5" x14ac:dyDescent="0.2">
      <c r="A157" s="662">
        <v>900</v>
      </c>
      <c r="B157" s="389" t="s">
        <v>1699</v>
      </c>
      <c r="C157" s="662">
        <v>512200</v>
      </c>
      <c r="D157" t="s">
        <v>941</v>
      </c>
      <c r="E157" s="94">
        <v>313616</v>
      </c>
    </row>
    <row r="158" spans="1:5" x14ac:dyDescent="0.2">
      <c r="A158" s="662">
        <v>900</v>
      </c>
      <c r="B158" s="389" t="s">
        <v>1699</v>
      </c>
      <c r="C158" s="662">
        <v>512209</v>
      </c>
      <c r="D158" t="s">
        <v>942</v>
      </c>
      <c r="E158" s="94">
        <v>705744</v>
      </c>
    </row>
    <row r="159" spans="1:5" x14ac:dyDescent="0.2">
      <c r="A159" s="662">
        <v>900</v>
      </c>
      <c r="B159" s="389" t="s">
        <v>1699</v>
      </c>
      <c r="C159" s="662">
        <v>512300</v>
      </c>
      <c r="D159" t="s">
        <v>943</v>
      </c>
      <c r="E159" s="94">
        <v>4946</v>
      </c>
    </row>
    <row r="160" spans="1:5" x14ac:dyDescent="0.2">
      <c r="A160" s="662">
        <v>900</v>
      </c>
      <c r="B160" s="389" t="s">
        <v>1699</v>
      </c>
      <c r="C160" s="662">
        <v>512302</v>
      </c>
      <c r="D160" t="s">
        <v>4679</v>
      </c>
      <c r="E160" s="94">
        <v>10000</v>
      </c>
    </row>
    <row r="161" spans="1:5" x14ac:dyDescent="0.2">
      <c r="A161" s="662">
        <v>900</v>
      </c>
      <c r="B161" s="389" t="s">
        <v>1699</v>
      </c>
      <c r="C161" s="662">
        <v>512309</v>
      </c>
      <c r="D161" t="s">
        <v>974</v>
      </c>
      <c r="E161" s="94">
        <v>28536.6</v>
      </c>
    </row>
    <row r="162" spans="1:5" x14ac:dyDescent="0.2">
      <c r="A162" s="662">
        <v>900</v>
      </c>
      <c r="B162" s="389" t="s">
        <v>1699</v>
      </c>
      <c r="C162" s="662">
        <v>512310</v>
      </c>
      <c r="D162" t="s">
        <v>741</v>
      </c>
      <c r="E162" s="94">
        <v>1428056.6</v>
      </c>
    </row>
    <row r="163" spans="1:5" x14ac:dyDescent="0.2">
      <c r="A163" s="662">
        <v>900</v>
      </c>
      <c r="B163" s="389" t="s">
        <v>1699</v>
      </c>
      <c r="C163" s="662">
        <v>512320</v>
      </c>
      <c r="D163" t="s">
        <v>4681</v>
      </c>
      <c r="E163" s="94">
        <v>1098579.44</v>
      </c>
    </row>
    <row r="164" spans="1:5" x14ac:dyDescent="0.2">
      <c r="A164" s="662">
        <v>900</v>
      </c>
      <c r="B164" s="389" t="s">
        <v>1699</v>
      </c>
      <c r="C164" s="662">
        <v>512321</v>
      </c>
      <c r="D164" t="s">
        <v>967</v>
      </c>
      <c r="E164" s="94">
        <v>194221.7</v>
      </c>
    </row>
    <row r="165" spans="1:5" x14ac:dyDescent="0.2">
      <c r="A165" s="662">
        <v>900</v>
      </c>
      <c r="B165" s="389" t="s">
        <v>1699</v>
      </c>
      <c r="C165" s="662">
        <v>512342</v>
      </c>
      <c r="D165" t="s">
        <v>950</v>
      </c>
      <c r="E165" s="94">
        <v>25140.400000000001</v>
      </c>
    </row>
    <row r="166" spans="1:5" x14ac:dyDescent="0.2">
      <c r="A166" s="662">
        <v>900</v>
      </c>
      <c r="B166" s="389" t="s">
        <v>1699</v>
      </c>
      <c r="C166" s="662">
        <v>512343</v>
      </c>
      <c r="D166" t="s">
        <v>951</v>
      </c>
      <c r="E166" s="94">
        <v>72489.460000000006</v>
      </c>
    </row>
    <row r="167" spans="1:5" x14ac:dyDescent="0.2">
      <c r="A167" s="662">
        <v>900</v>
      </c>
      <c r="B167" s="389" t="s">
        <v>1699</v>
      </c>
      <c r="C167" s="662">
        <v>512350</v>
      </c>
      <c r="D167" t="s">
        <v>4686</v>
      </c>
      <c r="E167" s="94">
        <v>198803</v>
      </c>
    </row>
    <row r="168" spans="1:5" x14ac:dyDescent="0.2">
      <c r="A168" s="662">
        <v>900</v>
      </c>
      <c r="B168" s="389" t="s">
        <v>1699</v>
      </c>
      <c r="C168" s="662">
        <v>512351</v>
      </c>
      <c r="D168" t="s">
        <v>954</v>
      </c>
      <c r="E168" s="94">
        <v>151600</v>
      </c>
    </row>
    <row r="169" spans="1:5" x14ac:dyDescent="0.2">
      <c r="A169" s="662">
        <v>900</v>
      </c>
      <c r="B169" s="389" t="s">
        <v>1699</v>
      </c>
      <c r="C169" s="662">
        <v>512352</v>
      </c>
      <c r="D169" t="s">
        <v>956</v>
      </c>
      <c r="E169" s="94">
        <v>63287.9</v>
      </c>
    </row>
    <row r="170" spans="1:5" x14ac:dyDescent="0.2">
      <c r="A170" s="662">
        <v>900</v>
      </c>
      <c r="B170" s="389" t="s">
        <v>1699</v>
      </c>
      <c r="C170" s="662">
        <v>512355</v>
      </c>
      <c r="D170" t="s">
        <v>961</v>
      </c>
      <c r="E170" s="94">
        <v>239370</v>
      </c>
    </row>
    <row r="171" spans="1:5" x14ac:dyDescent="0.2">
      <c r="A171" s="662">
        <v>900</v>
      </c>
      <c r="B171" s="389" t="s">
        <v>1699</v>
      </c>
      <c r="C171" s="662">
        <v>512356</v>
      </c>
      <c r="D171" t="s">
        <v>962</v>
      </c>
      <c r="E171" s="94">
        <v>161450</v>
      </c>
    </row>
    <row r="172" spans="1:5" x14ac:dyDescent="0.2">
      <c r="A172" s="662">
        <v>900</v>
      </c>
      <c r="B172" s="389" t="s">
        <v>1699</v>
      </c>
      <c r="C172" s="662">
        <v>512357</v>
      </c>
      <c r="D172" t="s">
        <v>963</v>
      </c>
      <c r="E172" s="94">
        <v>120000</v>
      </c>
    </row>
    <row r="173" spans="1:5" x14ac:dyDescent="0.2">
      <c r="A173" s="662">
        <v>900</v>
      </c>
      <c r="B173" s="389" t="s">
        <v>1699</v>
      </c>
      <c r="C173" s="662">
        <v>512800</v>
      </c>
      <c r="D173" t="s">
        <v>976</v>
      </c>
      <c r="E173" s="94">
        <v>6184470</v>
      </c>
    </row>
    <row r="174" spans="1:5" x14ac:dyDescent="0.2">
      <c r="A174" s="662">
        <v>900</v>
      </c>
      <c r="B174" s="389" t="s">
        <v>1699</v>
      </c>
      <c r="C174" s="662">
        <v>512801</v>
      </c>
      <c r="D174" t="s">
        <v>1095</v>
      </c>
      <c r="E174" s="94">
        <v>8939</v>
      </c>
    </row>
    <row r="175" spans="1:5" x14ac:dyDescent="0.2">
      <c r="A175" s="662">
        <v>900</v>
      </c>
      <c r="B175" s="389" t="s">
        <v>1699</v>
      </c>
      <c r="C175" s="662">
        <v>512810</v>
      </c>
      <c r="D175" t="s">
        <v>978</v>
      </c>
      <c r="E175" s="94">
        <v>97150</v>
      </c>
    </row>
    <row r="176" spans="1:5" x14ac:dyDescent="0.2">
      <c r="A176" s="662">
        <v>900</v>
      </c>
      <c r="B176" s="389" t="s">
        <v>1699</v>
      </c>
      <c r="C176" s="662">
        <v>512830</v>
      </c>
      <c r="D176" t="s">
        <v>982</v>
      </c>
      <c r="E176" s="94">
        <v>1408210</v>
      </c>
    </row>
    <row r="177" spans="1:5" x14ac:dyDescent="0.2">
      <c r="A177" s="662">
        <v>900</v>
      </c>
      <c r="B177" s="389" t="s">
        <v>1699</v>
      </c>
      <c r="C177" s="662">
        <v>512831</v>
      </c>
      <c r="D177" t="s">
        <v>5371</v>
      </c>
      <c r="E177" s="94">
        <v>443750</v>
      </c>
    </row>
    <row r="178" spans="1:5" x14ac:dyDescent="0.2">
      <c r="A178" s="662">
        <v>900</v>
      </c>
      <c r="B178" s="389" t="s">
        <v>1699</v>
      </c>
      <c r="C178" s="662">
        <v>512840</v>
      </c>
      <c r="D178" t="s">
        <v>984</v>
      </c>
      <c r="E178" s="94">
        <v>560021</v>
      </c>
    </row>
    <row r="179" spans="1:5" x14ac:dyDescent="0.2">
      <c r="A179" s="662">
        <v>900</v>
      </c>
      <c r="B179" s="389" t="s">
        <v>1699</v>
      </c>
      <c r="C179" s="662">
        <v>512841</v>
      </c>
      <c r="D179" t="s">
        <v>5373</v>
      </c>
      <c r="E179" s="94">
        <v>159750</v>
      </c>
    </row>
    <row r="180" spans="1:5" x14ac:dyDescent="0.2">
      <c r="A180" s="662">
        <v>900</v>
      </c>
      <c r="B180" s="389" t="s">
        <v>1699</v>
      </c>
      <c r="C180" s="662">
        <v>512850</v>
      </c>
      <c r="D180" t="s">
        <v>469</v>
      </c>
      <c r="E180" s="94">
        <v>112090</v>
      </c>
    </row>
    <row r="181" spans="1:5" x14ac:dyDescent="0.2">
      <c r="A181" s="662">
        <v>900</v>
      </c>
      <c r="B181" s="389" t="s">
        <v>1699</v>
      </c>
      <c r="C181" s="662">
        <v>512852</v>
      </c>
      <c r="D181" t="s">
        <v>473</v>
      </c>
      <c r="E181" s="94">
        <v>70800</v>
      </c>
    </row>
    <row r="182" spans="1:5" x14ac:dyDescent="0.2">
      <c r="A182" s="662">
        <v>900</v>
      </c>
      <c r="B182" s="389" t="s">
        <v>1699</v>
      </c>
      <c r="C182" s="662">
        <v>512859</v>
      </c>
      <c r="D182" t="s">
        <v>475</v>
      </c>
      <c r="E182" s="94">
        <v>200310</v>
      </c>
    </row>
    <row r="183" spans="1:5" x14ac:dyDescent="0.2">
      <c r="A183" s="662">
        <v>900</v>
      </c>
      <c r="B183" s="389" t="s">
        <v>1699</v>
      </c>
      <c r="C183" s="662">
        <v>512860</v>
      </c>
      <c r="D183" t="s">
        <v>477</v>
      </c>
      <c r="E183" s="94">
        <v>16669</v>
      </c>
    </row>
    <row r="184" spans="1:5" x14ac:dyDescent="0.2">
      <c r="A184" s="662">
        <v>900</v>
      </c>
      <c r="B184" s="389" t="s">
        <v>1699</v>
      </c>
      <c r="C184" s="662">
        <v>512870</v>
      </c>
      <c r="D184" t="s">
        <v>479</v>
      </c>
      <c r="E184" s="94">
        <v>5775</v>
      </c>
    </row>
    <row r="185" spans="1:5" x14ac:dyDescent="0.2">
      <c r="A185" s="662">
        <v>900</v>
      </c>
      <c r="B185" s="389" t="s">
        <v>1699</v>
      </c>
      <c r="C185" s="662">
        <v>512890</v>
      </c>
      <c r="D185" t="s">
        <v>5375</v>
      </c>
      <c r="E185" s="94">
        <v>1775000</v>
      </c>
    </row>
    <row r="186" spans="1:5" x14ac:dyDescent="0.2">
      <c r="A186" s="662">
        <v>900</v>
      </c>
      <c r="B186" s="389" t="s">
        <v>1699</v>
      </c>
      <c r="C186" s="662">
        <v>518200</v>
      </c>
      <c r="D186" t="s">
        <v>489</v>
      </c>
      <c r="E186" s="94">
        <v>13.43</v>
      </c>
    </row>
    <row r="187" spans="1:5" x14ac:dyDescent="0.2">
      <c r="A187" s="662">
        <v>900</v>
      </c>
      <c r="B187" s="389" t="s">
        <v>1699</v>
      </c>
      <c r="C187" s="662">
        <v>561109</v>
      </c>
      <c r="D187" t="s">
        <v>502</v>
      </c>
      <c r="E187" s="94">
        <v>2734432</v>
      </c>
    </row>
    <row r="188" spans="1:5" x14ac:dyDescent="0.2">
      <c r="A188" s="662">
        <v>900</v>
      </c>
      <c r="B188" s="389" t="s">
        <v>1694</v>
      </c>
      <c r="C188" s="662">
        <v>590674</v>
      </c>
      <c r="D188" t="s">
        <v>544</v>
      </c>
      <c r="E188" s="94">
        <v>0.04</v>
      </c>
    </row>
    <row r="189" spans="1:5" x14ac:dyDescent="0.2">
      <c r="A189" s="662">
        <v>900</v>
      </c>
      <c r="B189" s="389" t="s">
        <v>1699</v>
      </c>
      <c r="C189" s="662">
        <v>590675</v>
      </c>
      <c r="D189" t="s">
        <v>4710</v>
      </c>
      <c r="E189" s="94">
        <v>3447340</v>
      </c>
    </row>
    <row r="190" spans="1:5" s="560" customFormat="1" x14ac:dyDescent="0.2">
      <c r="A190" s="661"/>
      <c r="B190" s="89"/>
      <c r="C190" s="661"/>
      <c r="D190" s="91"/>
      <c r="E190" s="136">
        <f>SUM(E152:E189)</f>
        <v>22721013.199999999</v>
      </c>
    </row>
    <row r="191" spans="1:5" x14ac:dyDescent="0.2">
      <c r="A191" s="662"/>
      <c r="B191" s="389"/>
      <c r="C191" s="662"/>
      <c r="D191"/>
      <c r="E191" s="94"/>
    </row>
    <row r="192" spans="1:5" x14ac:dyDescent="0.2">
      <c r="A192" s="662">
        <v>900</v>
      </c>
      <c r="B192" s="389" t="s">
        <v>1699</v>
      </c>
      <c r="C192" s="662">
        <v>618200</v>
      </c>
      <c r="D192" t="s">
        <v>542</v>
      </c>
      <c r="E192" s="94">
        <v>0.04</v>
      </c>
    </row>
    <row r="193" spans="1:5" x14ac:dyDescent="0.2">
      <c r="A193" s="662">
        <v>900</v>
      </c>
      <c r="B193" s="389" t="s">
        <v>1699</v>
      </c>
      <c r="C193" s="662">
        <v>661109</v>
      </c>
      <c r="D193" t="s">
        <v>556</v>
      </c>
      <c r="E193" s="94">
        <v>3447340</v>
      </c>
    </row>
    <row r="194" spans="1:5" x14ac:dyDescent="0.2">
      <c r="A194" s="662">
        <v>900</v>
      </c>
      <c r="B194" s="389" t="s">
        <v>1699</v>
      </c>
      <c r="C194" s="662">
        <v>690520</v>
      </c>
      <c r="D194" t="s">
        <v>4716</v>
      </c>
      <c r="E194" s="94">
        <v>445783.63</v>
      </c>
    </row>
    <row r="195" spans="1:5" x14ac:dyDescent="0.2">
      <c r="A195" s="662">
        <v>900</v>
      </c>
      <c r="B195" s="389" t="s">
        <v>1699</v>
      </c>
      <c r="C195" s="662">
        <v>690521</v>
      </c>
      <c r="D195" t="s">
        <v>4702</v>
      </c>
      <c r="E195" s="94">
        <v>53998</v>
      </c>
    </row>
    <row r="196" spans="1:5" x14ac:dyDescent="0.2">
      <c r="A196" s="662">
        <v>900</v>
      </c>
      <c r="B196" s="389" t="s">
        <v>1699</v>
      </c>
      <c r="C196" s="662">
        <v>690522</v>
      </c>
      <c r="D196" t="s">
        <v>4717</v>
      </c>
      <c r="E196" s="94">
        <v>40021</v>
      </c>
    </row>
    <row r="197" spans="1:5" x14ac:dyDescent="0.2">
      <c r="A197" s="662">
        <v>900</v>
      </c>
      <c r="B197" s="389" t="s">
        <v>1699</v>
      </c>
      <c r="C197" s="662">
        <v>690524</v>
      </c>
      <c r="D197" t="s">
        <v>4705</v>
      </c>
      <c r="E197" s="94">
        <v>11042934</v>
      </c>
    </row>
    <row r="198" spans="1:5" x14ac:dyDescent="0.2">
      <c r="A198" s="662">
        <v>900</v>
      </c>
      <c r="B198" s="389" t="s">
        <v>1699</v>
      </c>
      <c r="C198" s="662">
        <v>690525</v>
      </c>
      <c r="D198" t="s">
        <v>4706</v>
      </c>
      <c r="E198" s="94">
        <v>2729179.06</v>
      </c>
    </row>
    <row r="199" spans="1:5" x14ac:dyDescent="0.2">
      <c r="A199" s="662">
        <v>900</v>
      </c>
      <c r="B199" s="389" t="s">
        <v>1699</v>
      </c>
      <c r="C199" s="662">
        <v>690527</v>
      </c>
      <c r="D199" t="s">
        <v>4711</v>
      </c>
      <c r="E199" s="94">
        <v>2227312.04</v>
      </c>
    </row>
    <row r="200" spans="1:5" x14ac:dyDescent="0.2">
      <c r="A200" s="662">
        <v>900</v>
      </c>
      <c r="B200" s="389" t="s">
        <v>1699</v>
      </c>
      <c r="C200" s="662">
        <v>690529</v>
      </c>
      <c r="D200" t="s">
        <v>491</v>
      </c>
      <c r="E200" s="94">
        <v>13.43</v>
      </c>
    </row>
    <row r="201" spans="1:5" x14ac:dyDescent="0.2">
      <c r="A201" s="662">
        <v>900</v>
      </c>
      <c r="B201" s="389" t="s">
        <v>1699</v>
      </c>
      <c r="C201" s="662">
        <v>690530</v>
      </c>
      <c r="D201" t="s">
        <v>1306</v>
      </c>
      <c r="E201" s="94">
        <v>2734432</v>
      </c>
    </row>
    <row r="202" spans="1:5" s="560" customFormat="1" x14ac:dyDescent="0.2">
      <c r="A202" s="661"/>
      <c r="B202" s="89"/>
      <c r="C202" s="661"/>
      <c r="D202" s="91"/>
      <c r="E202" s="136">
        <f>SUM(E192:E201)</f>
        <v>22721013.199999999</v>
      </c>
    </row>
    <row r="203" spans="1:5" s="666" customFormat="1" ht="15" x14ac:dyDescent="0.25">
      <c r="A203" s="663"/>
      <c r="B203" s="519"/>
      <c r="C203" s="663"/>
      <c r="D203" s="182" t="s">
        <v>4721</v>
      </c>
      <c r="E203" s="665">
        <f>E202-E190</f>
        <v>0</v>
      </c>
    </row>
    <row r="204" spans="1:5" x14ac:dyDescent="0.2">
      <c r="A204" s="662"/>
      <c r="B204" s="389"/>
      <c r="C204" s="662"/>
      <c r="D204"/>
      <c r="E204" s="94"/>
    </row>
    <row r="205" spans="1:5" x14ac:dyDescent="0.2">
      <c r="A205" s="662">
        <v>990</v>
      </c>
      <c r="B205" s="389" t="s">
        <v>1700</v>
      </c>
      <c r="C205" s="662">
        <v>512100</v>
      </c>
      <c r="D205" t="s">
        <v>939</v>
      </c>
      <c r="E205" s="94">
        <v>138113.04999999999</v>
      </c>
    </row>
    <row r="206" spans="1:5" x14ac:dyDescent="0.2">
      <c r="A206" s="662">
        <v>990</v>
      </c>
      <c r="B206" s="389" t="s">
        <v>1700</v>
      </c>
      <c r="C206" s="662">
        <v>512109</v>
      </c>
      <c r="D206" t="s">
        <v>946</v>
      </c>
      <c r="E206" s="94">
        <v>88266</v>
      </c>
    </row>
    <row r="207" spans="1:5" x14ac:dyDescent="0.2">
      <c r="A207" s="662">
        <v>990</v>
      </c>
      <c r="B207" s="389" t="s">
        <v>1700</v>
      </c>
      <c r="C207" s="662">
        <v>512110</v>
      </c>
      <c r="D207" t="s">
        <v>940</v>
      </c>
      <c r="E207" s="94">
        <v>37247.699999999997</v>
      </c>
    </row>
    <row r="208" spans="1:5" x14ac:dyDescent="0.2">
      <c r="A208" s="662">
        <v>990</v>
      </c>
      <c r="B208" s="389" t="s">
        <v>1700</v>
      </c>
      <c r="C208" s="662">
        <v>512300</v>
      </c>
      <c r="D208" t="s">
        <v>943</v>
      </c>
      <c r="E208" s="94">
        <v>70289.399999999994</v>
      </c>
    </row>
    <row r="209" spans="1:8" x14ac:dyDescent="0.2">
      <c r="A209" s="662">
        <v>990</v>
      </c>
      <c r="B209" s="389" t="s">
        <v>1700</v>
      </c>
      <c r="C209" s="662">
        <v>512302</v>
      </c>
      <c r="D209" t="s">
        <v>4679</v>
      </c>
      <c r="E209" s="94">
        <v>7533</v>
      </c>
    </row>
    <row r="210" spans="1:8" x14ac:dyDescent="0.2">
      <c r="A210" s="662">
        <v>990</v>
      </c>
      <c r="B210" s="389" t="s">
        <v>1700</v>
      </c>
      <c r="C210" s="662">
        <v>512305</v>
      </c>
      <c r="D210" t="s">
        <v>972</v>
      </c>
      <c r="E210" s="94">
        <v>122899.04</v>
      </c>
    </row>
    <row r="211" spans="1:8" x14ac:dyDescent="0.2">
      <c r="A211" s="662">
        <v>990</v>
      </c>
      <c r="B211" s="389" t="s">
        <v>1700</v>
      </c>
      <c r="C211" s="662">
        <v>512320</v>
      </c>
      <c r="D211" t="s">
        <v>4681</v>
      </c>
      <c r="E211" s="94">
        <v>20639.39</v>
      </c>
    </row>
    <row r="212" spans="1:8" x14ac:dyDescent="0.2">
      <c r="A212" s="662">
        <v>990</v>
      </c>
      <c r="B212" s="389" t="s">
        <v>1700</v>
      </c>
      <c r="C212" s="662">
        <v>512340</v>
      </c>
      <c r="D212" t="s">
        <v>970</v>
      </c>
      <c r="E212" s="94">
        <v>30507</v>
      </c>
    </row>
    <row r="213" spans="1:8" x14ac:dyDescent="0.2">
      <c r="A213" s="662">
        <v>990</v>
      </c>
      <c r="B213" s="389" t="s">
        <v>1700</v>
      </c>
      <c r="C213" s="662">
        <v>512343</v>
      </c>
      <c r="D213" t="s">
        <v>951</v>
      </c>
      <c r="E213" s="94">
        <v>913.51</v>
      </c>
    </row>
    <row r="214" spans="1:8" x14ac:dyDescent="0.2">
      <c r="A214" s="662">
        <v>990</v>
      </c>
      <c r="B214" s="389" t="s">
        <v>1700</v>
      </c>
      <c r="C214" s="662">
        <v>512851</v>
      </c>
      <c r="D214" t="s">
        <v>471</v>
      </c>
      <c r="E214" s="94">
        <v>13270.7</v>
      </c>
    </row>
    <row r="215" spans="1:8" x14ac:dyDescent="0.2">
      <c r="A215" s="662">
        <v>990</v>
      </c>
      <c r="B215" s="389" t="s">
        <v>1700</v>
      </c>
      <c r="C215" s="662">
        <v>512859</v>
      </c>
      <c r="D215" t="s">
        <v>475</v>
      </c>
      <c r="E215" s="94">
        <v>2710.4</v>
      </c>
    </row>
    <row r="216" spans="1:8" x14ac:dyDescent="0.2">
      <c r="A216" s="662">
        <v>990</v>
      </c>
      <c r="B216" s="389" t="s">
        <v>1700</v>
      </c>
      <c r="C216" s="662">
        <v>512870</v>
      </c>
      <c r="D216" t="s">
        <v>479</v>
      </c>
      <c r="E216" s="94">
        <v>68179</v>
      </c>
    </row>
    <row r="217" spans="1:8" x14ac:dyDescent="0.2">
      <c r="A217" s="662">
        <v>990</v>
      </c>
      <c r="B217" s="389" t="s">
        <v>1700</v>
      </c>
      <c r="C217" s="662">
        <v>518100</v>
      </c>
      <c r="D217" t="s">
        <v>488</v>
      </c>
      <c r="E217" s="94">
        <v>15800</v>
      </c>
    </row>
    <row r="218" spans="1:8" x14ac:dyDescent="0.2">
      <c r="A218" s="662">
        <v>990</v>
      </c>
      <c r="B218" s="389" t="s">
        <v>1700</v>
      </c>
      <c r="C218" s="662">
        <v>518200</v>
      </c>
      <c r="D218" t="s">
        <v>489</v>
      </c>
      <c r="E218" s="94">
        <v>8567.58</v>
      </c>
    </row>
    <row r="219" spans="1:8" x14ac:dyDescent="0.2">
      <c r="A219" s="662">
        <v>990</v>
      </c>
      <c r="B219" s="389" t="s">
        <v>1700</v>
      </c>
      <c r="C219" s="810">
        <v>551100</v>
      </c>
      <c r="D219" s="527" t="s">
        <v>4698</v>
      </c>
      <c r="E219" s="528">
        <v>162038.32</v>
      </c>
      <c r="F219" s="812"/>
      <c r="G219" s="812"/>
      <c r="H219" s="812"/>
    </row>
    <row r="220" spans="1:8" x14ac:dyDescent="0.2">
      <c r="A220" s="662">
        <v>990</v>
      </c>
      <c r="B220" s="389" t="s">
        <v>1700</v>
      </c>
      <c r="C220" s="810">
        <v>551200</v>
      </c>
      <c r="D220" s="527" t="s">
        <v>4699</v>
      </c>
      <c r="E220" s="528">
        <v>312</v>
      </c>
      <c r="F220" s="812"/>
      <c r="G220" s="812"/>
      <c r="H220" s="812"/>
    </row>
    <row r="221" spans="1:8" x14ac:dyDescent="0.2">
      <c r="A221" s="662">
        <v>990</v>
      </c>
      <c r="B221" s="389" t="s">
        <v>1700</v>
      </c>
      <c r="C221" s="810">
        <v>555200</v>
      </c>
      <c r="D221" s="527" t="s">
        <v>1304</v>
      </c>
      <c r="E221" s="528">
        <v>1108015.8500000001</v>
      </c>
      <c r="F221" s="812"/>
      <c r="G221" s="812"/>
      <c r="H221" s="812"/>
    </row>
    <row r="222" spans="1:8" x14ac:dyDescent="0.2">
      <c r="A222" s="662">
        <v>990</v>
      </c>
      <c r="B222" s="389" t="s">
        <v>1700</v>
      </c>
      <c r="C222" s="662">
        <v>558109</v>
      </c>
      <c r="D222" t="s">
        <v>1307</v>
      </c>
      <c r="E222" s="94">
        <v>2232</v>
      </c>
    </row>
    <row r="223" spans="1:8" x14ac:dyDescent="0.2">
      <c r="A223" s="662">
        <v>990</v>
      </c>
      <c r="B223" s="389" t="s">
        <v>1700</v>
      </c>
      <c r="C223" s="662">
        <v>558200</v>
      </c>
      <c r="D223" t="s">
        <v>500</v>
      </c>
      <c r="E223" s="94">
        <v>75000</v>
      </c>
    </row>
    <row r="224" spans="1:8" x14ac:dyDescent="0.2">
      <c r="A224" s="662">
        <v>990</v>
      </c>
      <c r="B224" s="389" t="s">
        <v>1700</v>
      </c>
      <c r="C224" s="662">
        <v>562200</v>
      </c>
      <c r="D224" t="s">
        <v>848</v>
      </c>
      <c r="E224" s="94">
        <v>1760</v>
      </c>
    </row>
    <row r="225" spans="1:8" x14ac:dyDescent="0.2">
      <c r="A225" s="662">
        <v>990</v>
      </c>
      <c r="B225" s="389" t="s">
        <v>1700</v>
      </c>
      <c r="C225" s="810">
        <v>564100</v>
      </c>
      <c r="D225" s="527" t="s">
        <v>507</v>
      </c>
      <c r="E225" s="528">
        <v>192400</v>
      </c>
      <c r="F225" s="812"/>
      <c r="G225" s="812"/>
      <c r="H225" s="812"/>
    </row>
    <row r="226" spans="1:8" x14ac:dyDescent="0.2">
      <c r="A226" s="662">
        <v>990</v>
      </c>
      <c r="B226" s="389" t="s">
        <v>1700</v>
      </c>
      <c r="C226" s="810">
        <v>571100</v>
      </c>
      <c r="D226" s="527" t="s">
        <v>628</v>
      </c>
      <c r="E226" s="528">
        <v>1317840</v>
      </c>
      <c r="F226" s="812"/>
      <c r="G226" s="812"/>
      <c r="H226" s="812"/>
    </row>
    <row r="227" spans="1:8" x14ac:dyDescent="0.2">
      <c r="A227" s="662">
        <v>990</v>
      </c>
      <c r="B227" s="389" t="s">
        <v>1700</v>
      </c>
      <c r="C227" s="810">
        <v>571109</v>
      </c>
      <c r="D227" s="527" t="s">
        <v>1098</v>
      </c>
      <c r="E227" s="528">
        <v>-4560</v>
      </c>
      <c r="F227" s="812"/>
      <c r="G227" s="812"/>
      <c r="H227" s="812"/>
    </row>
    <row r="228" spans="1:8" x14ac:dyDescent="0.2">
      <c r="A228" s="662">
        <v>990</v>
      </c>
      <c r="B228" s="389" t="s">
        <v>1700</v>
      </c>
      <c r="C228" s="662">
        <v>599674</v>
      </c>
      <c r="D228" t="s">
        <v>544</v>
      </c>
      <c r="E228" s="94">
        <v>897.31</v>
      </c>
    </row>
    <row r="229" spans="1:8" s="560" customFormat="1" x14ac:dyDescent="0.2">
      <c r="A229" s="661"/>
      <c r="B229" s="89"/>
      <c r="C229" s="661"/>
      <c r="D229" s="91"/>
      <c r="E229" s="136">
        <f>SUM(E205:E228)</f>
        <v>3480871.2500000005</v>
      </c>
    </row>
    <row r="230" spans="1:8" x14ac:dyDescent="0.2">
      <c r="A230" s="662"/>
      <c r="B230" s="389"/>
      <c r="C230" s="662"/>
      <c r="D230"/>
      <c r="E230" s="94"/>
    </row>
    <row r="231" spans="1:8" x14ac:dyDescent="0.2">
      <c r="A231" s="662">
        <v>990</v>
      </c>
      <c r="B231" s="389" t="s">
        <v>1700</v>
      </c>
      <c r="C231" s="810">
        <v>611100</v>
      </c>
      <c r="D231" s="527" t="s">
        <v>538</v>
      </c>
      <c r="E231" s="528">
        <v>1718115.26</v>
      </c>
      <c r="F231" s="812"/>
      <c r="G231" s="812"/>
      <c r="H231" s="812"/>
    </row>
    <row r="232" spans="1:8" x14ac:dyDescent="0.2">
      <c r="A232" s="662">
        <v>990</v>
      </c>
      <c r="B232" s="389" t="s">
        <v>1700</v>
      </c>
      <c r="C232" s="662">
        <v>618100</v>
      </c>
      <c r="D232" t="s">
        <v>541</v>
      </c>
      <c r="E232" s="94">
        <v>214.08</v>
      </c>
    </row>
    <row r="233" spans="1:8" x14ac:dyDescent="0.2">
      <c r="A233" s="662">
        <v>990</v>
      </c>
      <c r="B233" s="389" t="s">
        <v>1700</v>
      </c>
      <c r="C233" s="662">
        <v>618200</v>
      </c>
      <c r="D233" t="s">
        <v>542</v>
      </c>
      <c r="E233" s="94">
        <v>683.23</v>
      </c>
    </row>
    <row r="234" spans="1:8" x14ac:dyDescent="0.2">
      <c r="A234" s="662">
        <v>990</v>
      </c>
      <c r="B234" s="389" t="s">
        <v>1700</v>
      </c>
      <c r="C234" s="810">
        <v>653100</v>
      </c>
      <c r="D234" s="527" t="s">
        <v>546</v>
      </c>
      <c r="E234" s="528">
        <v>1365505.63</v>
      </c>
      <c r="F234" s="812"/>
      <c r="G234" s="812"/>
      <c r="H234" s="812"/>
    </row>
    <row r="235" spans="1:8" x14ac:dyDescent="0.2">
      <c r="A235" s="662">
        <v>990</v>
      </c>
      <c r="B235" s="389" t="s">
        <v>1700</v>
      </c>
      <c r="C235" s="810">
        <v>653101</v>
      </c>
      <c r="D235" s="527" t="s">
        <v>547</v>
      </c>
      <c r="E235" s="528">
        <v>175.78</v>
      </c>
      <c r="F235" s="812"/>
      <c r="G235" s="812"/>
      <c r="H235" s="812"/>
    </row>
    <row r="236" spans="1:8" x14ac:dyDescent="0.2">
      <c r="A236" s="662">
        <v>990</v>
      </c>
      <c r="B236" s="389" t="s">
        <v>1700</v>
      </c>
      <c r="C236" s="810">
        <v>653200</v>
      </c>
      <c r="D236" s="527" t="s">
        <v>548</v>
      </c>
      <c r="E236" s="528">
        <v>1815200.02</v>
      </c>
      <c r="F236" s="812"/>
      <c r="G236" s="812"/>
      <c r="H236" s="812"/>
    </row>
    <row r="237" spans="1:8" x14ac:dyDescent="0.2">
      <c r="A237" s="662">
        <v>990</v>
      </c>
      <c r="B237" s="389" t="s">
        <v>1700</v>
      </c>
      <c r="C237" s="810">
        <v>657100</v>
      </c>
      <c r="D237" s="527" t="s">
        <v>553</v>
      </c>
      <c r="E237" s="528">
        <v>-1718115.26</v>
      </c>
      <c r="F237" s="812"/>
      <c r="G237" s="812"/>
      <c r="H237" s="812"/>
    </row>
    <row r="238" spans="1:8" x14ac:dyDescent="0.2">
      <c r="A238" s="662">
        <v>990</v>
      </c>
      <c r="B238" s="389" t="s">
        <v>1700</v>
      </c>
      <c r="C238" s="662">
        <v>699524</v>
      </c>
      <c r="D238" t="s">
        <v>4705</v>
      </c>
      <c r="E238" s="94">
        <v>84160.1</v>
      </c>
    </row>
    <row r="239" spans="1:8" x14ac:dyDescent="0.2">
      <c r="A239" s="662">
        <v>990</v>
      </c>
      <c r="B239" s="389" t="s">
        <v>1700</v>
      </c>
      <c r="C239" s="662">
        <v>699525</v>
      </c>
      <c r="D239" t="s">
        <v>4706</v>
      </c>
      <c r="E239" s="94">
        <v>495768.7</v>
      </c>
    </row>
    <row r="240" spans="1:8" x14ac:dyDescent="0.2">
      <c r="A240" s="662">
        <v>990</v>
      </c>
      <c r="B240" s="389" t="s">
        <v>1700</v>
      </c>
      <c r="C240" s="662">
        <v>699527</v>
      </c>
      <c r="D240" t="s">
        <v>4711</v>
      </c>
      <c r="E240" s="94">
        <v>20639.39</v>
      </c>
    </row>
    <row r="241" spans="1:8" x14ac:dyDescent="0.2">
      <c r="A241" s="662">
        <v>990</v>
      </c>
      <c r="B241" s="389" t="s">
        <v>1700</v>
      </c>
      <c r="C241" s="662">
        <v>699529</v>
      </c>
      <c r="D241" t="s">
        <v>491</v>
      </c>
      <c r="E241" s="94">
        <v>24367.58</v>
      </c>
    </row>
    <row r="242" spans="1:8" x14ac:dyDescent="0.2">
      <c r="A242" s="662">
        <v>990</v>
      </c>
      <c r="B242" s="389" t="s">
        <v>1700</v>
      </c>
      <c r="C242" s="662">
        <v>699530</v>
      </c>
      <c r="D242" t="s">
        <v>1306</v>
      </c>
      <c r="E242" s="94">
        <v>77232</v>
      </c>
    </row>
    <row r="243" spans="1:8" x14ac:dyDescent="0.2">
      <c r="A243" s="662">
        <v>990</v>
      </c>
      <c r="B243" s="389" t="s">
        <v>1700</v>
      </c>
      <c r="C243" s="810">
        <v>699531</v>
      </c>
      <c r="D243" s="527" t="s">
        <v>4713</v>
      </c>
      <c r="E243" s="528">
        <v>988630</v>
      </c>
      <c r="F243" s="812"/>
      <c r="G243" s="812"/>
      <c r="H243" s="812"/>
    </row>
    <row r="244" spans="1:8" s="560" customFormat="1" x14ac:dyDescent="0.2">
      <c r="A244" s="661"/>
      <c r="B244" s="89"/>
      <c r="C244" s="661"/>
      <c r="D244" s="91"/>
      <c r="E244" s="136">
        <f>SUM(E231:E243)</f>
        <v>4872576.5100000007</v>
      </c>
    </row>
    <row r="245" spans="1:8" s="666" customFormat="1" ht="15" x14ac:dyDescent="0.25">
      <c r="A245" s="663"/>
      <c r="B245" s="519"/>
      <c r="C245" s="663"/>
      <c r="D245" s="182" t="s">
        <v>7212</v>
      </c>
      <c r="E245" s="665">
        <f>E244-E229</f>
        <v>1391705.2600000002</v>
      </c>
    </row>
    <row r="246" spans="1:8" s="666" customFormat="1" ht="15" x14ac:dyDescent="0.25">
      <c r="A246" s="663"/>
      <c r="B246" s="519"/>
      <c r="C246" s="663"/>
      <c r="D246" s="182"/>
      <c r="E246" s="665"/>
    </row>
    <row r="247" spans="1:8" s="666" customFormat="1" ht="15" x14ac:dyDescent="0.25">
      <c r="A247" s="663"/>
      <c r="B247" s="519"/>
      <c r="C247" s="663"/>
      <c r="D247" s="182" t="s">
        <v>7213</v>
      </c>
      <c r="E247" s="665">
        <f>E245+E203+E150+E106+E63</f>
        <v>5724277.5899999924</v>
      </c>
    </row>
    <row r="248" spans="1:8" s="666" customFormat="1" ht="15" x14ac:dyDescent="0.25">
      <c r="A248" s="663"/>
      <c r="B248" s="519"/>
      <c r="C248" s="663"/>
      <c r="D248" s="182"/>
      <c r="E248" s="665"/>
    </row>
    <row r="249" spans="1:8" x14ac:dyDescent="0.2">
      <c r="A249" s="662"/>
      <c r="B249" s="389"/>
      <c r="C249" s="662"/>
      <c r="D249"/>
      <c r="E249" s="94"/>
    </row>
    <row r="250" spans="1:8" x14ac:dyDescent="0.2">
      <c r="A250" s="662" t="s">
        <v>1701</v>
      </c>
      <c r="B250" s="389" t="s">
        <v>1702</v>
      </c>
      <c r="C250" s="662">
        <v>501300</v>
      </c>
      <c r="D250" t="s">
        <v>725</v>
      </c>
      <c r="E250" s="94">
        <v>3375167.59</v>
      </c>
    </row>
    <row r="251" spans="1:8" x14ac:dyDescent="0.2">
      <c r="A251" s="662" t="s">
        <v>1701</v>
      </c>
      <c r="B251" s="389" t="s">
        <v>1702</v>
      </c>
      <c r="C251" s="662">
        <v>501310</v>
      </c>
      <c r="D251" t="s">
        <v>726</v>
      </c>
      <c r="E251" s="94">
        <v>4909275.99</v>
      </c>
    </row>
    <row r="252" spans="1:8" x14ac:dyDescent="0.2">
      <c r="A252" s="662" t="s">
        <v>1701</v>
      </c>
      <c r="B252" s="389" t="s">
        <v>1702</v>
      </c>
      <c r="C252" s="662">
        <v>501400</v>
      </c>
      <c r="D252" t="s">
        <v>895</v>
      </c>
      <c r="E252" s="94">
        <v>336240</v>
      </c>
    </row>
    <row r="253" spans="1:8" x14ac:dyDescent="0.2">
      <c r="A253" s="662" t="s">
        <v>1701</v>
      </c>
      <c r="B253" s="389" t="s">
        <v>1702</v>
      </c>
      <c r="C253" s="662">
        <v>501410</v>
      </c>
      <c r="D253" t="s">
        <v>727</v>
      </c>
      <c r="E253" s="94">
        <v>18900</v>
      </c>
    </row>
    <row r="254" spans="1:8" x14ac:dyDescent="0.2">
      <c r="A254" s="662" t="s">
        <v>1701</v>
      </c>
      <c r="B254" s="389" t="s">
        <v>1702</v>
      </c>
      <c r="C254" s="662">
        <v>501500</v>
      </c>
      <c r="D254" t="s">
        <v>728</v>
      </c>
      <c r="E254" s="94">
        <v>162085</v>
      </c>
    </row>
    <row r="255" spans="1:8" x14ac:dyDescent="0.2">
      <c r="A255" s="662" t="s">
        <v>1701</v>
      </c>
      <c r="B255" s="389" t="s">
        <v>1702</v>
      </c>
      <c r="C255" s="662">
        <v>502100</v>
      </c>
      <c r="D255" t="s">
        <v>898</v>
      </c>
      <c r="E255" s="94">
        <v>-639810.36</v>
      </c>
    </row>
    <row r="256" spans="1:8" x14ac:dyDescent="0.2">
      <c r="A256" s="662" t="s">
        <v>1701</v>
      </c>
      <c r="B256" s="389" t="s">
        <v>1702</v>
      </c>
      <c r="C256" s="662">
        <v>503100</v>
      </c>
      <c r="D256" t="s">
        <v>901</v>
      </c>
      <c r="E256" s="94">
        <v>8249050</v>
      </c>
    </row>
    <row r="257" spans="1:5" x14ac:dyDescent="0.2">
      <c r="A257" s="662" t="s">
        <v>1701</v>
      </c>
      <c r="B257" s="389" t="s">
        <v>1702</v>
      </c>
      <c r="C257" s="662">
        <v>503200</v>
      </c>
      <c r="D257" t="s">
        <v>902</v>
      </c>
      <c r="E257" s="94">
        <v>1746111</v>
      </c>
    </row>
    <row r="258" spans="1:5" x14ac:dyDescent="0.2">
      <c r="A258" s="662" t="s">
        <v>1701</v>
      </c>
      <c r="B258" s="389" t="s">
        <v>1702</v>
      </c>
      <c r="C258" s="662">
        <v>503300</v>
      </c>
      <c r="D258" t="s">
        <v>903</v>
      </c>
      <c r="E258" s="94">
        <v>505388.19</v>
      </c>
    </row>
    <row r="259" spans="1:5" x14ac:dyDescent="0.2">
      <c r="A259" s="662" t="s">
        <v>1701</v>
      </c>
      <c r="B259" s="389" t="s">
        <v>1702</v>
      </c>
      <c r="C259" s="662">
        <v>503400</v>
      </c>
      <c r="D259" t="s">
        <v>731</v>
      </c>
      <c r="E259" s="94">
        <v>37930.06</v>
      </c>
    </row>
    <row r="260" spans="1:5" x14ac:dyDescent="0.2">
      <c r="A260" s="662" t="s">
        <v>1701</v>
      </c>
      <c r="B260" s="389" t="s">
        <v>1702</v>
      </c>
      <c r="C260" s="662">
        <v>504100</v>
      </c>
      <c r="D260" t="s">
        <v>732</v>
      </c>
      <c r="E260" s="94">
        <v>-798540.32</v>
      </c>
    </row>
    <row r="261" spans="1:5" x14ac:dyDescent="0.2">
      <c r="A261" s="662" t="s">
        <v>1701</v>
      </c>
      <c r="B261" s="389" t="s">
        <v>1702</v>
      </c>
      <c r="C261" s="662">
        <v>504200</v>
      </c>
      <c r="D261" t="s">
        <v>733</v>
      </c>
      <c r="E261" s="94">
        <v>-212155</v>
      </c>
    </row>
    <row r="262" spans="1:5" x14ac:dyDescent="0.2">
      <c r="A262" s="662" t="s">
        <v>1701</v>
      </c>
      <c r="B262" s="389" t="s">
        <v>1702</v>
      </c>
      <c r="C262" s="662">
        <v>505100</v>
      </c>
      <c r="D262" t="s">
        <v>910</v>
      </c>
      <c r="E262" s="94">
        <v>3457043.58</v>
      </c>
    </row>
    <row r="263" spans="1:5" x14ac:dyDescent="0.2">
      <c r="A263" s="662" t="s">
        <v>1701</v>
      </c>
      <c r="B263" s="389" t="s">
        <v>1702</v>
      </c>
      <c r="C263" s="662">
        <v>505200</v>
      </c>
      <c r="D263" t="s">
        <v>911</v>
      </c>
      <c r="E263" s="94">
        <v>914865</v>
      </c>
    </row>
    <row r="264" spans="1:5" x14ac:dyDescent="0.2">
      <c r="A264" s="662" t="s">
        <v>1701</v>
      </c>
      <c r="B264" s="389" t="s">
        <v>1702</v>
      </c>
      <c r="C264" s="662">
        <v>505300</v>
      </c>
      <c r="D264" t="s">
        <v>614</v>
      </c>
      <c r="E264" s="94">
        <v>2536086.59</v>
      </c>
    </row>
    <row r="265" spans="1:5" x14ac:dyDescent="0.2">
      <c r="A265" s="662" t="s">
        <v>1701</v>
      </c>
      <c r="B265" s="389" t="s">
        <v>1702</v>
      </c>
      <c r="C265" s="662">
        <v>505400</v>
      </c>
      <c r="D265" t="s">
        <v>1092</v>
      </c>
      <c r="E265" s="94">
        <v>78645.19</v>
      </c>
    </row>
    <row r="266" spans="1:5" x14ac:dyDescent="0.2">
      <c r="A266" s="662" t="s">
        <v>1701</v>
      </c>
      <c r="B266" s="389" t="s">
        <v>1702</v>
      </c>
      <c r="C266" s="662">
        <v>506100</v>
      </c>
      <c r="D266" t="s">
        <v>4676</v>
      </c>
      <c r="E266" s="94">
        <v>-214336.7</v>
      </c>
    </row>
    <row r="267" spans="1:5" x14ac:dyDescent="0.2">
      <c r="A267" s="662" t="s">
        <v>1701</v>
      </c>
      <c r="B267" s="389" t="s">
        <v>1702</v>
      </c>
      <c r="C267" s="662">
        <v>506200</v>
      </c>
      <c r="D267" t="s">
        <v>4677</v>
      </c>
      <c r="E267" s="94">
        <v>-157237.35999999999</v>
      </c>
    </row>
    <row r="268" spans="1:5" x14ac:dyDescent="0.2">
      <c r="A268" s="662" t="s">
        <v>1701</v>
      </c>
      <c r="B268" s="389" t="s">
        <v>1702</v>
      </c>
      <c r="C268" s="662">
        <v>511100</v>
      </c>
      <c r="D268" t="s">
        <v>935</v>
      </c>
      <c r="E268" s="94">
        <v>562857.18000000005</v>
      </c>
    </row>
    <row r="269" spans="1:5" x14ac:dyDescent="0.2">
      <c r="A269" s="662" t="s">
        <v>1701</v>
      </c>
      <c r="B269" s="389" t="s">
        <v>1702</v>
      </c>
      <c r="C269" s="662">
        <v>511101</v>
      </c>
      <c r="D269" t="s">
        <v>936</v>
      </c>
      <c r="E269" s="94">
        <v>527253.5</v>
      </c>
    </row>
    <row r="270" spans="1:5" x14ac:dyDescent="0.2">
      <c r="A270" s="662" t="s">
        <v>1701</v>
      </c>
      <c r="B270" s="389" t="s">
        <v>1702</v>
      </c>
      <c r="C270" s="662">
        <v>511110</v>
      </c>
      <c r="D270" t="s">
        <v>1297</v>
      </c>
      <c r="E270" s="94">
        <v>33979</v>
      </c>
    </row>
    <row r="271" spans="1:5" x14ac:dyDescent="0.2">
      <c r="A271" s="662" t="s">
        <v>1701</v>
      </c>
      <c r="B271" s="389" t="s">
        <v>1702</v>
      </c>
      <c r="C271" s="662">
        <v>511119</v>
      </c>
      <c r="D271" t="s">
        <v>5369</v>
      </c>
      <c r="E271" s="94">
        <v>165029.43</v>
      </c>
    </row>
    <row r="272" spans="1:5" x14ac:dyDescent="0.2">
      <c r="A272" s="662" t="s">
        <v>1701</v>
      </c>
      <c r="B272" s="389" t="s">
        <v>1702</v>
      </c>
      <c r="C272" s="662">
        <v>511300</v>
      </c>
      <c r="D272" t="s">
        <v>735</v>
      </c>
      <c r="E272" s="94">
        <v>1798371.27</v>
      </c>
    </row>
    <row r="273" spans="1:5" x14ac:dyDescent="0.2">
      <c r="A273" s="662" t="s">
        <v>1701</v>
      </c>
      <c r="B273" s="389" t="s">
        <v>1702</v>
      </c>
      <c r="C273" s="662">
        <v>511301</v>
      </c>
      <c r="D273" t="s">
        <v>736</v>
      </c>
      <c r="E273" s="94">
        <v>490951.67</v>
      </c>
    </row>
    <row r="274" spans="1:5" x14ac:dyDescent="0.2">
      <c r="A274" s="662" t="s">
        <v>1701</v>
      </c>
      <c r="B274" s="389" t="s">
        <v>1702</v>
      </c>
      <c r="C274" s="662">
        <v>511302</v>
      </c>
      <c r="D274" t="s">
        <v>737</v>
      </c>
      <c r="E274" s="94">
        <v>58998</v>
      </c>
    </row>
    <row r="275" spans="1:5" x14ac:dyDescent="0.2">
      <c r="A275" s="662" t="s">
        <v>1701</v>
      </c>
      <c r="B275" s="389" t="s">
        <v>1702</v>
      </c>
      <c r="C275" s="662">
        <v>511410</v>
      </c>
      <c r="D275" t="s">
        <v>739</v>
      </c>
      <c r="E275" s="94">
        <v>2594.04</v>
      </c>
    </row>
    <row r="276" spans="1:5" x14ac:dyDescent="0.2">
      <c r="A276" s="662" t="s">
        <v>1701</v>
      </c>
      <c r="B276" s="389" t="s">
        <v>1702</v>
      </c>
      <c r="C276" s="662">
        <v>511500</v>
      </c>
      <c r="D276" t="s">
        <v>740</v>
      </c>
      <c r="E276" s="94">
        <v>1804.33</v>
      </c>
    </row>
    <row r="277" spans="1:5" x14ac:dyDescent="0.2">
      <c r="A277" s="662" t="s">
        <v>1701</v>
      </c>
      <c r="B277" s="389" t="s">
        <v>1702</v>
      </c>
      <c r="C277" s="662">
        <v>511700</v>
      </c>
      <c r="D277" t="s">
        <v>5465</v>
      </c>
      <c r="E277" s="94">
        <v>30356</v>
      </c>
    </row>
    <row r="278" spans="1:5" x14ac:dyDescent="0.2">
      <c r="A278" s="662" t="s">
        <v>1701</v>
      </c>
      <c r="B278" s="389" t="s">
        <v>1702</v>
      </c>
      <c r="C278" s="662">
        <v>512100</v>
      </c>
      <c r="D278" t="s">
        <v>939</v>
      </c>
      <c r="E278" s="94">
        <v>138560.04999999999</v>
      </c>
    </row>
    <row r="279" spans="1:5" x14ac:dyDescent="0.2">
      <c r="A279" s="662" t="s">
        <v>1701</v>
      </c>
      <c r="B279" s="389" t="s">
        <v>1702</v>
      </c>
      <c r="C279" s="662">
        <v>512109</v>
      </c>
      <c r="D279" t="s">
        <v>946</v>
      </c>
      <c r="E279" s="94">
        <v>88266</v>
      </c>
    </row>
    <row r="280" spans="1:5" x14ac:dyDescent="0.2">
      <c r="A280" s="662" t="s">
        <v>1701</v>
      </c>
      <c r="B280" s="389" t="s">
        <v>1702</v>
      </c>
      <c r="C280" s="662">
        <v>512110</v>
      </c>
      <c r="D280" t="s">
        <v>940</v>
      </c>
      <c r="E280" s="94">
        <v>41605.699999999997</v>
      </c>
    </row>
    <row r="281" spans="1:5" x14ac:dyDescent="0.2">
      <c r="A281" s="662" t="s">
        <v>1701</v>
      </c>
      <c r="B281" s="389" t="s">
        <v>1702</v>
      </c>
      <c r="C281" s="662">
        <v>512120</v>
      </c>
      <c r="D281" t="s">
        <v>4678</v>
      </c>
      <c r="E281" s="94">
        <v>140203</v>
      </c>
    </row>
    <row r="282" spans="1:5" x14ac:dyDescent="0.2">
      <c r="A282" s="662" t="s">
        <v>1701</v>
      </c>
      <c r="B282" s="389" t="s">
        <v>1702</v>
      </c>
      <c r="C282" s="662">
        <v>512130</v>
      </c>
      <c r="D282" t="s">
        <v>944</v>
      </c>
      <c r="E282" s="94">
        <v>6467</v>
      </c>
    </row>
    <row r="283" spans="1:5" x14ac:dyDescent="0.2">
      <c r="A283" s="662" t="s">
        <v>1701</v>
      </c>
      <c r="B283" s="389" t="s">
        <v>1702</v>
      </c>
      <c r="C283" s="662">
        <v>512200</v>
      </c>
      <c r="D283" t="s">
        <v>941</v>
      </c>
      <c r="E283" s="94">
        <v>313616</v>
      </c>
    </row>
    <row r="284" spans="1:5" x14ac:dyDescent="0.2">
      <c r="A284" s="662" t="s">
        <v>1701</v>
      </c>
      <c r="B284" s="389" t="s">
        <v>1702</v>
      </c>
      <c r="C284" s="662">
        <v>512209</v>
      </c>
      <c r="D284" t="s">
        <v>942</v>
      </c>
      <c r="E284" s="94">
        <v>705744</v>
      </c>
    </row>
    <row r="285" spans="1:5" x14ac:dyDescent="0.2">
      <c r="A285" s="662" t="s">
        <v>1701</v>
      </c>
      <c r="B285" s="389" t="s">
        <v>1702</v>
      </c>
      <c r="C285" s="662">
        <v>512300</v>
      </c>
      <c r="D285" t="s">
        <v>943</v>
      </c>
      <c r="E285" s="94">
        <v>75235.399999999994</v>
      </c>
    </row>
    <row r="286" spans="1:5" x14ac:dyDescent="0.2">
      <c r="A286" s="662" t="s">
        <v>1701</v>
      </c>
      <c r="B286" s="389" t="s">
        <v>1702</v>
      </c>
      <c r="C286" s="662">
        <v>512302</v>
      </c>
      <c r="D286" t="s">
        <v>4679</v>
      </c>
      <c r="E286" s="94">
        <v>17533</v>
      </c>
    </row>
    <row r="287" spans="1:5" x14ac:dyDescent="0.2">
      <c r="A287" s="662" t="s">
        <v>1701</v>
      </c>
      <c r="B287" s="389" t="s">
        <v>1702</v>
      </c>
      <c r="C287" s="662">
        <v>512305</v>
      </c>
      <c r="D287" t="s">
        <v>972</v>
      </c>
      <c r="E287" s="94">
        <v>122899.04</v>
      </c>
    </row>
    <row r="288" spans="1:5" x14ac:dyDescent="0.2">
      <c r="A288" s="662" t="s">
        <v>1701</v>
      </c>
      <c r="B288" s="389" t="s">
        <v>1702</v>
      </c>
      <c r="C288" s="662">
        <v>512309</v>
      </c>
      <c r="D288" t="s">
        <v>974</v>
      </c>
      <c r="E288" s="94">
        <v>142963.6</v>
      </c>
    </row>
    <row r="289" spans="1:5" x14ac:dyDescent="0.2">
      <c r="A289" s="662" t="s">
        <v>1701</v>
      </c>
      <c r="B289" s="389" t="s">
        <v>1702</v>
      </c>
      <c r="C289" s="662">
        <v>512310</v>
      </c>
      <c r="D289" t="s">
        <v>741</v>
      </c>
      <c r="E289" s="94">
        <v>1428056.6</v>
      </c>
    </row>
    <row r="290" spans="1:5" x14ac:dyDescent="0.2">
      <c r="A290" s="662" t="s">
        <v>1701</v>
      </c>
      <c r="B290" s="389" t="s">
        <v>1702</v>
      </c>
      <c r="C290" s="662">
        <v>512320</v>
      </c>
      <c r="D290" t="s">
        <v>4681</v>
      </c>
      <c r="E290" s="94">
        <v>1163623.6299999999</v>
      </c>
    </row>
    <row r="291" spans="1:5" x14ac:dyDescent="0.2">
      <c r="A291" s="662" t="s">
        <v>1701</v>
      </c>
      <c r="B291" s="389" t="s">
        <v>1702</v>
      </c>
      <c r="C291" s="662">
        <v>512321</v>
      </c>
      <c r="D291" t="s">
        <v>967</v>
      </c>
      <c r="E291" s="94">
        <v>194221.7</v>
      </c>
    </row>
    <row r="292" spans="1:5" x14ac:dyDescent="0.2">
      <c r="A292" s="662" t="s">
        <v>1701</v>
      </c>
      <c r="B292" s="389" t="s">
        <v>1702</v>
      </c>
      <c r="C292" s="662">
        <v>512340</v>
      </c>
      <c r="D292" t="s">
        <v>970</v>
      </c>
      <c r="E292" s="94">
        <v>161424</v>
      </c>
    </row>
    <row r="293" spans="1:5" x14ac:dyDescent="0.2">
      <c r="A293" s="662" t="s">
        <v>1701</v>
      </c>
      <c r="B293" s="389" t="s">
        <v>1702</v>
      </c>
      <c r="C293" s="662">
        <v>512342</v>
      </c>
      <c r="D293" t="s">
        <v>950</v>
      </c>
      <c r="E293" s="94">
        <v>57251.4</v>
      </c>
    </row>
    <row r="294" spans="1:5" x14ac:dyDescent="0.2">
      <c r="A294" s="662" t="s">
        <v>1701</v>
      </c>
      <c r="B294" s="389" t="s">
        <v>1702</v>
      </c>
      <c r="C294" s="662">
        <v>512343</v>
      </c>
      <c r="D294" t="s">
        <v>951</v>
      </c>
      <c r="E294" s="94">
        <v>73402.97</v>
      </c>
    </row>
    <row r="295" spans="1:5" x14ac:dyDescent="0.2">
      <c r="A295" s="662" t="s">
        <v>1701</v>
      </c>
      <c r="B295" s="389" t="s">
        <v>1702</v>
      </c>
      <c r="C295" s="662">
        <v>512350</v>
      </c>
      <c r="D295" t="s">
        <v>4686</v>
      </c>
      <c r="E295" s="94">
        <v>198803</v>
      </c>
    </row>
    <row r="296" spans="1:5" x14ac:dyDescent="0.2">
      <c r="A296" s="662" t="s">
        <v>1701</v>
      </c>
      <c r="B296" s="389" t="s">
        <v>1702</v>
      </c>
      <c r="C296" s="662">
        <v>512351</v>
      </c>
      <c r="D296" t="s">
        <v>954</v>
      </c>
      <c r="E296" s="94">
        <v>151600</v>
      </c>
    </row>
    <row r="297" spans="1:5" x14ac:dyDescent="0.2">
      <c r="A297" s="662" t="s">
        <v>1701</v>
      </c>
      <c r="B297" s="389" t="s">
        <v>1702</v>
      </c>
      <c r="C297" s="662">
        <v>512352</v>
      </c>
      <c r="D297" t="s">
        <v>956</v>
      </c>
      <c r="E297" s="94">
        <v>63287.9</v>
      </c>
    </row>
    <row r="298" spans="1:5" x14ac:dyDescent="0.2">
      <c r="A298" s="662" t="s">
        <v>1701</v>
      </c>
      <c r="B298" s="389" t="s">
        <v>1702</v>
      </c>
      <c r="C298" s="662">
        <v>512353</v>
      </c>
      <c r="D298" t="s">
        <v>4689</v>
      </c>
      <c r="E298" s="94">
        <v>290400</v>
      </c>
    </row>
    <row r="299" spans="1:5" x14ac:dyDescent="0.2">
      <c r="A299" s="662" t="s">
        <v>1701</v>
      </c>
      <c r="B299" s="389" t="s">
        <v>1702</v>
      </c>
      <c r="C299" s="662">
        <v>512355</v>
      </c>
      <c r="D299" t="s">
        <v>961</v>
      </c>
      <c r="E299" s="94">
        <v>239370</v>
      </c>
    </row>
    <row r="300" spans="1:5" x14ac:dyDescent="0.2">
      <c r="A300" s="662" t="s">
        <v>1701</v>
      </c>
      <c r="B300" s="389" t="s">
        <v>1702</v>
      </c>
      <c r="C300" s="662">
        <v>512356</v>
      </c>
      <c r="D300" t="s">
        <v>962</v>
      </c>
      <c r="E300" s="94">
        <v>161450</v>
      </c>
    </row>
    <row r="301" spans="1:5" x14ac:dyDescent="0.2">
      <c r="A301" s="662" t="s">
        <v>1701</v>
      </c>
      <c r="B301" s="389" t="s">
        <v>1702</v>
      </c>
      <c r="C301" s="662">
        <v>512357</v>
      </c>
      <c r="D301" t="s">
        <v>963</v>
      </c>
      <c r="E301" s="94">
        <v>120000</v>
      </c>
    </row>
    <row r="302" spans="1:5" x14ac:dyDescent="0.2">
      <c r="A302" s="662" t="s">
        <v>1701</v>
      </c>
      <c r="B302" s="389" t="s">
        <v>1702</v>
      </c>
      <c r="C302" s="662">
        <v>512360</v>
      </c>
      <c r="D302" t="s">
        <v>4693</v>
      </c>
      <c r="E302" s="94">
        <v>1577755.5</v>
      </c>
    </row>
    <row r="303" spans="1:5" x14ac:dyDescent="0.2">
      <c r="A303" s="662" t="s">
        <v>1701</v>
      </c>
      <c r="B303" s="389" t="s">
        <v>1702</v>
      </c>
      <c r="C303" s="662">
        <v>512800</v>
      </c>
      <c r="D303" t="s">
        <v>976</v>
      </c>
      <c r="E303" s="94">
        <v>6184470</v>
      </c>
    </row>
    <row r="304" spans="1:5" x14ac:dyDescent="0.2">
      <c r="A304" s="662" t="s">
        <v>1701</v>
      </c>
      <c r="B304" s="389" t="s">
        <v>1702</v>
      </c>
      <c r="C304" s="662">
        <v>512801</v>
      </c>
      <c r="D304" t="s">
        <v>1095</v>
      </c>
      <c r="E304" s="94">
        <v>8939</v>
      </c>
    </row>
    <row r="305" spans="1:5" x14ac:dyDescent="0.2">
      <c r="A305" s="662" t="s">
        <v>1701</v>
      </c>
      <c r="B305" s="389" t="s">
        <v>1702</v>
      </c>
      <c r="C305" s="662">
        <v>512810</v>
      </c>
      <c r="D305" t="s">
        <v>978</v>
      </c>
      <c r="E305" s="94">
        <v>97150</v>
      </c>
    </row>
    <row r="306" spans="1:5" x14ac:dyDescent="0.2">
      <c r="A306" s="662" t="s">
        <v>1701</v>
      </c>
      <c r="B306" s="389" t="s">
        <v>1702</v>
      </c>
      <c r="C306" s="662">
        <v>512811</v>
      </c>
      <c r="D306" t="s">
        <v>6643</v>
      </c>
      <c r="E306" s="94">
        <v>387932</v>
      </c>
    </row>
    <row r="307" spans="1:5" x14ac:dyDescent="0.2">
      <c r="A307" s="662" t="s">
        <v>1701</v>
      </c>
      <c r="B307" s="389" t="s">
        <v>1702</v>
      </c>
      <c r="C307" s="662">
        <v>512830</v>
      </c>
      <c r="D307" t="s">
        <v>982</v>
      </c>
      <c r="E307" s="94">
        <v>1408210</v>
      </c>
    </row>
    <row r="308" spans="1:5" x14ac:dyDescent="0.2">
      <c r="A308" s="662" t="s">
        <v>1701</v>
      </c>
      <c r="B308" s="389" t="s">
        <v>1702</v>
      </c>
      <c r="C308" s="662">
        <v>512831</v>
      </c>
      <c r="D308" t="s">
        <v>5371</v>
      </c>
      <c r="E308" s="94">
        <v>443750</v>
      </c>
    </row>
    <row r="309" spans="1:5" x14ac:dyDescent="0.2">
      <c r="A309" s="662" t="s">
        <v>1701</v>
      </c>
      <c r="B309" s="389" t="s">
        <v>1702</v>
      </c>
      <c r="C309" s="662">
        <v>512840</v>
      </c>
      <c r="D309" t="s">
        <v>984</v>
      </c>
      <c r="E309" s="94">
        <v>560021</v>
      </c>
    </row>
    <row r="310" spans="1:5" x14ac:dyDescent="0.2">
      <c r="A310" s="662" t="s">
        <v>1701</v>
      </c>
      <c r="B310" s="389" t="s">
        <v>1702</v>
      </c>
      <c r="C310" s="662">
        <v>512841</v>
      </c>
      <c r="D310" t="s">
        <v>5373</v>
      </c>
      <c r="E310" s="94">
        <v>159750</v>
      </c>
    </row>
    <row r="311" spans="1:5" x14ac:dyDescent="0.2">
      <c r="A311" s="662" t="s">
        <v>1701</v>
      </c>
      <c r="B311" s="389" t="s">
        <v>1702</v>
      </c>
      <c r="C311" s="662">
        <v>512850</v>
      </c>
      <c r="D311" t="s">
        <v>469</v>
      </c>
      <c r="E311" s="94">
        <v>112090</v>
      </c>
    </row>
    <row r="312" spans="1:5" x14ac:dyDescent="0.2">
      <c r="A312" s="662" t="s">
        <v>1701</v>
      </c>
      <c r="B312" s="389" t="s">
        <v>1702</v>
      </c>
      <c r="C312" s="662">
        <v>512851</v>
      </c>
      <c r="D312" t="s">
        <v>471</v>
      </c>
      <c r="E312" s="94">
        <v>13270.7</v>
      </c>
    </row>
    <row r="313" spans="1:5" x14ac:dyDescent="0.2">
      <c r="A313" s="662" t="s">
        <v>1701</v>
      </c>
      <c r="B313" s="389" t="s">
        <v>1702</v>
      </c>
      <c r="C313" s="662">
        <v>512852</v>
      </c>
      <c r="D313" t="s">
        <v>473</v>
      </c>
      <c r="E313" s="94">
        <v>70800</v>
      </c>
    </row>
    <row r="314" spans="1:5" x14ac:dyDescent="0.2">
      <c r="A314" s="662" t="s">
        <v>1701</v>
      </c>
      <c r="B314" s="389" t="s">
        <v>1702</v>
      </c>
      <c r="C314" s="662">
        <v>512859</v>
      </c>
      <c r="D314" t="s">
        <v>475</v>
      </c>
      <c r="E314" s="94">
        <v>203020.4</v>
      </c>
    </row>
    <row r="315" spans="1:5" x14ac:dyDescent="0.2">
      <c r="A315" s="662" t="s">
        <v>1701</v>
      </c>
      <c r="B315" s="389" t="s">
        <v>1702</v>
      </c>
      <c r="C315" s="662">
        <v>512860</v>
      </c>
      <c r="D315" t="s">
        <v>477</v>
      </c>
      <c r="E315" s="94">
        <v>16669</v>
      </c>
    </row>
    <row r="316" spans="1:5" x14ac:dyDescent="0.2">
      <c r="A316" s="662" t="s">
        <v>1701</v>
      </c>
      <c r="B316" s="389" t="s">
        <v>1702</v>
      </c>
      <c r="C316" s="662">
        <v>512870</v>
      </c>
      <c r="D316" t="s">
        <v>479</v>
      </c>
      <c r="E316" s="94">
        <v>73954</v>
      </c>
    </row>
    <row r="317" spans="1:5" x14ac:dyDescent="0.2">
      <c r="A317" s="662" t="s">
        <v>1701</v>
      </c>
      <c r="B317" s="389" t="s">
        <v>1702</v>
      </c>
      <c r="C317" s="662">
        <v>512890</v>
      </c>
      <c r="D317" t="s">
        <v>5375</v>
      </c>
      <c r="E317" s="94">
        <v>1775000</v>
      </c>
    </row>
    <row r="318" spans="1:5" x14ac:dyDescent="0.2">
      <c r="A318" s="662" t="s">
        <v>1701</v>
      </c>
      <c r="B318" s="389" t="s">
        <v>1702</v>
      </c>
      <c r="C318" s="662">
        <v>518100</v>
      </c>
      <c r="D318" t="s">
        <v>488</v>
      </c>
      <c r="E318" s="94">
        <v>95401.5</v>
      </c>
    </row>
    <row r="319" spans="1:5" x14ac:dyDescent="0.2">
      <c r="A319" s="662" t="s">
        <v>1701</v>
      </c>
      <c r="B319" s="389" t="s">
        <v>1702</v>
      </c>
      <c r="C319" s="662">
        <v>518101</v>
      </c>
      <c r="D319" t="s">
        <v>1301</v>
      </c>
      <c r="E319" s="94">
        <v>76984.679999999993</v>
      </c>
    </row>
    <row r="320" spans="1:5" x14ac:dyDescent="0.2">
      <c r="A320" s="662" t="s">
        <v>1701</v>
      </c>
      <c r="B320" s="389" t="s">
        <v>1702</v>
      </c>
      <c r="C320" s="662">
        <v>518102</v>
      </c>
      <c r="D320" t="s">
        <v>1302</v>
      </c>
      <c r="E320" s="94">
        <v>132776.82</v>
      </c>
    </row>
    <row r="321" spans="1:5" x14ac:dyDescent="0.2">
      <c r="A321" s="662" t="s">
        <v>1701</v>
      </c>
      <c r="B321" s="389" t="s">
        <v>1702</v>
      </c>
      <c r="C321" s="662">
        <v>518200</v>
      </c>
      <c r="D321" t="s">
        <v>489</v>
      </c>
      <c r="E321" s="94">
        <v>8634.02</v>
      </c>
    </row>
    <row r="322" spans="1:5" x14ac:dyDescent="0.2">
      <c r="A322" s="662" t="s">
        <v>1701</v>
      </c>
      <c r="B322" s="389" t="s">
        <v>1702</v>
      </c>
      <c r="C322" s="662">
        <v>518400</v>
      </c>
      <c r="D322" t="s">
        <v>490</v>
      </c>
      <c r="E322" s="94">
        <v>49589.86</v>
      </c>
    </row>
    <row r="323" spans="1:5" x14ac:dyDescent="0.2">
      <c r="A323" s="662" t="s">
        <v>1701</v>
      </c>
      <c r="B323" s="389" t="s">
        <v>1702</v>
      </c>
      <c r="C323" s="662">
        <v>551100</v>
      </c>
      <c r="D323" t="s">
        <v>4698</v>
      </c>
      <c r="E323" s="94">
        <v>162038.32</v>
      </c>
    </row>
    <row r="324" spans="1:5" x14ac:dyDescent="0.2">
      <c r="A324" s="662" t="s">
        <v>1701</v>
      </c>
      <c r="B324" s="389" t="s">
        <v>1702</v>
      </c>
      <c r="C324" s="662">
        <v>551200</v>
      </c>
      <c r="D324" t="s">
        <v>4699</v>
      </c>
      <c r="E324" s="94">
        <v>312</v>
      </c>
    </row>
    <row r="325" spans="1:5" x14ac:dyDescent="0.2">
      <c r="A325" s="662" t="s">
        <v>1701</v>
      </c>
      <c r="B325" s="389" t="s">
        <v>1702</v>
      </c>
      <c r="C325" s="662">
        <v>555200</v>
      </c>
      <c r="D325" t="s">
        <v>1304</v>
      </c>
      <c r="E325" s="94">
        <v>1108015.8500000001</v>
      </c>
    </row>
    <row r="326" spans="1:5" x14ac:dyDescent="0.2">
      <c r="A326" s="662" t="s">
        <v>1701</v>
      </c>
      <c r="B326" s="389" t="s">
        <v>1702</v>
      </c>
      <c r="C326" s="662">
        <v>558109</v>
      </c>
      <c r="D326" t="s">
        <v>1307</v>
      </c>
      <c r="E326" s="94">
        <v>2232</v>
      </c>
    </row>
    <row r="327" spans="1:5" x14ac:dyDescent="0.2">
      <c r="A327" s="662" t="s">
        <v>1701</v>
      </c>
      <c r="B327" s="389" t="s">
        <v>1702</v>
      </c>
      <c r="C327" s="662">
        <v>558200</v>
      </c>
      <c r="D327" t="s">
        <v>500</v>
      </c>
      <c r="E327" s="94">
        <v>75000</v>
      </c>
    </row>
    <row r="328" spans="1:5" x14ac:dyDescent="0.2">
      <c r="A328" s="662" t="s">
        <v>1701</v>
      </c>
      <c r="B328" s="389" t="s">
        <v>1702</v>
      </c>
      <c r="C328" s="662">
        <v>561109</v>
      </c>
      <c r="D328" t="s">
        <v>502</v>
      </c>
      <c r="E328" s="94">
        <v>2734432</v>
      </c>
    </row>
    <row r="329" spans="1:5" x14ac:dyDescent="0.2">
      <c r="A329" s="662" t="s">
        <v>1701</v>
      </c>
      <c r="B329" s="389" t="s">
        <v>1702</v>
      </c>
      <c r="C329" s="662">
        <v>562109</v>
      </c>
      <c r="D329" t="s">
        <v>4700</v>
      </c>
      <c r="E329" s="94">
        <v>-30400</v>
      </c>
    </row>
    <row r="330" spans="1:5" x14ac:dyDescent="0.2">
      <c r="A330" s="662" t="s">
        <v>1701</v>
      </c>
      <c r="B330" s="389" t="s">
        <v>1702</v>
      </c>
      <c r="C330" s="662">
        <v>562200</v>
      </c>
      <c r="D330" t="s">
        <v>848</v>
      </c>
      <c r="E330" s="94">
        <v>1760</v>
      </c>
    </row>
    <row r="331" spans="1:5" x14ac:dyDescent="0.2">
      <c r="A331" s="662" t="s">
        <v>1701</v>
      </c>
      <c r="B331" s="389" t="s">
        <v>1702</v>
      </c>
      <c r="C331" s="662">
        <v>564100</v>
      </c>
      <c r="D331" t="s">
        <v>507</v>
      </c>
      <c r="E331" s="94">
        <v>192400</v>
      </c>
    </row>
    <row r="332" spans="1:5" x14ac:dyDescent="0.2">
      <c r="A332" s="662" t="s">
        <v>1701</v>
      </c>
      <c r="B332" s="389" t="s">
        <v>1702</v>
      </c>
      <c r="C332" s="662">
        <v>571100</v>
      </c>
      <c r="D332" t="s">
        <v>628</v>
      </c>
      <c r="E332" s="94">
        <v>1317840</v>
      </c>
    </row>
    <row r="333" spans="1:5" x14ac:dyDescent="0.2">
      <c r="A333" s="662" t="s">
        <v>1701</v>
      </c>
      <c r="B333" s="389" t="s">
        <v>1702</v>
      </c>
      <c r="C333" s="662">
        <v>571109</v>
      </c>
      <c r="D333" t="s">
        <v>1098</v>
      </c>
      <c r="E333" s="94">
        <v>-4560</v>
      </c>
    </row>
    <row r="334" spans="1:5" x14ac:dyDescent="0.2">
      <c r="A334" s="662" t="s">
        <v>1701</v>
      </c>
      <c r="B334" s="389" t="s">
        <v>1702</v>
      </c>
      <c r="C334" s="662">
        <v>590520</v>
      </c>
      <c r="D334" t="s">
        <v>935</v>
      </c>
      <c r="E334" s="94">
        <v>445783.63</v>
      </c>
    </row>
    <row r="335" spans="1:5" x14ac:dyDescent="0.2">
      <c r="A335" s="662" t="s">
        <v>1701</v>
      </c>
      <c r="B335" s="389" t="s">
        <v>1702</v>
      </c>
      <c r="C335" s="662">
        <v>590521</v>
      </c>
      <c r="D335" t="s">
        <v>4702</v>
      </c>
      <c r="E335" s="94">
        <v>53998</v>
      </c>
    </row>
    <row r="336" spans="1:5" x14ac:dyDescent="0.2">
      <c r="A336" s="662" t="s">
        <v>1701</v>
      </c>
      <c r="B336" s="389" t="s">
        <v>1702</v>
      </c>
      <c r="C336" s="662">
        <v>590522</v>
      </c>
      <c r="D336" t="s">
        <v>936</v>
      </c>
      <c r="E336" s="94">
        <v>40021</v>
      </c>
    </row>
    <row r="337" spans="1:5" x14ac:dyDescent="0.2">
      <c r="A337" s="662" t="s">
        <v>1701</v>
      </c>
      <c r="B337" s="389" t="s">
        <v>1702</v>
      </c>
      <c r="C337" s="662">
        <v>590524</v>
      </c>
      <c r="D337" t="s">
        <v>4705</v>
      </c>
      <c r="E337" s="94">
        <v>11042934</v>
      </c>
    </row>
    <row r="338" spans="1:5" x14ac:dyDescent="0.2">
      <c r="A338" s="662" t="s">
        <v>1701</v>
      </c>
      <c r="B338" s="389" t="s">
        <v>1702</v>
      </c>
      <c r="C338" s="662">
        <v>590525</v>
      </c>
      <c r="D338" t="s">
        <v>4706</v>
      </c>
      <c r="E338" s="94">
        <v>2729179.06</v>
      </c>
    </row>
    <row r="339" spans="1:5" x14ac:dyDescent="0.2">
      <c r="A339" s="662" t="s">
        <v>1701</v>
      </c>
      <c r="B339" s="389" t="s">
        <v>1702</v>
      </c>
      <c r="C339" s="662">
        <v>590527</v>
      </c>
      <c r="D339" t="s">
        <v>4708</v>
      </c>
      <c r="E339" s="94">
        <v>2227312.04</v>
      </c>
    </row>
    <row r="340" spans="1:5" x14ac:dyDescent="0.2">
      <c r="A340" s="662" t="s">
        <v>1701</v>
      </c>
      <c r="B340" s="389" t="s">
        <v>1702</v>
      </c>
      <c r="C340" s="662">
        <v>590529</v>
      </c>
      <c r="D340" t="s">
        <v>491</v>
      </c>
      <c r="E340" s="94">
        <v>13.43</v>
      </c>
    </row>
    <row r="341" spans="1:5" x14ac:dyDescent="0.2">
      <c r="A341" s="662" t="s">
        <v>1701</v>
      </c>
      <c r="B341" s="389" t="s">
        <v>1702</v>
      </c>
      <c r="C341" s="662">
        <v>590530</v>
      </c>
      <c r="D341" t="s">
        <v>1306</v>
      </c>
      <c r="E341" s="94">
        <v>2734432</v>
      </c>
    </row>
    <row r="342" spans="1:5" x14ac:dyDescent="0.2">
      <c r="A342" s="662" t="s">
        <v>1701</v>
      </c>
      <c r="B342" s="389" t="s">
        <v>1702</v>
      </c>
      <c r="C342" s="662">
        <v>590674</v>
      </c>
      <c r="D342" t="s">
        <v>544</v>
      </c>
      <c r="E342" s="94">
        <v>0.04</v>
      </c>
    </row>
    <row r="343" spans="1:5" x14ac:dyDescent="0.2">
      <c r="A343" s="662" t="s">
        <v>1701</v>
      </c>
      <c r="B343" s="389" t="s">
        <v>1702</v>
      </c>
      <c r="C343" s="662">
        <v>590675</v>
      </c>
      <c r="D343" t="s">
        <v>4710</v>
      </c>
      <c r="E343" s="94">
        <v>3447340</v>
      </c>
    </row>
    <row r="344" spans="1:5" x14ac:dyDescent="0.2">
      <c r="A344" s="662" t="s">
        <v>1701</v>
      </c>
      <c r="B344" s="389" t="s">
        <v>1702</v>
      </c>
      <c r="C344" s="662">
        <v>599524</v>
      </c>
      <c r="D344" t="s">
        <v>4705</v>
      </c>
      <c r="E344" s="94">
        <v>84160.1</v>
      </c>
    </row>
    <row r="345" spans="1:5" x14ac:dyDescent="0.2">
      <c r="A345" s="662" t="s">
        <v>1701</v>
      </c>
      <c r="B345" s="389" t="s">
        <v>1702</v>
      </c>
      <c r="C345" s="662">
        <v>599525</v>
      </c>
      <c r="D345" t="s">
        <v>4706</v>
      </c>
      <c r="E345" s="94">
        <v>495768.7</v>
      </c>
    </row>
    <row r="346" spans="1:5" x14ac:dyDescent="0.2">
      <c r="A346" s="662" t="s">
        <v>1701</v>
      </c>
      <c r="B346" s="389" t="s">
        <v>1702</v>
      </c>
      <c r="C346" s="662">
        <v>599527</v>
      </c>
      <c r="D346" t="s">
        <v>4711</v>
      </c>
      <c r="E346" s="94">
        <v>20639.39</v>
      </c>
    </row>
    <row r="347" spans="1:5" x14ac:dyDescent="0.2">
      <c r="A347" s="662" t="s">
        <v>1701</v>
      </c>
      <c r="B347" s="389" t="s">
        <v>1702</v>
      </c>
      <c r="C347" s="662">
        <v>599529</v>
      </c>
      <c r="D347" t="s">
        <v>491</v>
      </c>
      <c r="E347" s="94">
        <v>24367.58</v>
      </c>
    </row>
    <row r="348" spans="1:5" x14ac:dyDescent="0.2">
      <c r="A348" s="662" t="s">
        <v>1701</v>
      </c>
      <c r="B348" s="389" t="s">
        <v>1702</v>
      </c>
      <c r="C348" s="662">
        <v>599530</v>
      </c>
      <c r="D348" t="s">
        <v>1306</v>
      </c>
      <c r="E348" s="94">
        <v>77232</v>
      </c>
    </row>
    <row r="349" spans="1:5" x14ac:dyDescent="0.2">
      <c r="A349" s="662" t="s">
        <v>1701</v>
      </c>
      <c r="B349" s="389" t="s">
        <v>1702</v>
      </c>
      <c r="C349" s="662">
        <v>599531</v>
      </c>
      <c r="D349" t="s">
        <v>4713</v>
      </c>
      <c r="E349" s="94">
        <v>988630</v>
      </c>
    </row>
    <row r="350" spans="1:5" x14ac:dyDescent="0.2">
      <c r="A350" s="662" t="s">
        <v>1701</v>
      </c>
      <c r="B350" s="389" t="s">
        <v>1702</v>
      </c>
      <c r="C350" s="662">
        <v>599674</v>
      </c>
      <c r="D350" t="s">
        <v>544</v>
      </c>
      <c r="E350" s="94">
        <v>897.31</v>
      </c>
    </row>
    <row r="351" spans="1:5" s="560" customFormat="1" x14ac:dyDescent="0.2">
      <c r="A351" s="661"/>
      <c r="B351" s="89"/>
      <c r="C351" s="661"/>
      <c r="D351" s="91"/>
      <c r="E351" s="136">
        <f>SUM(E250:E350)</f>
        <v>77500833.790000021</v>
      </c>
    </row>
    <row r="352" spans="1:5" x14ac:dyDescent="0.2">
      <c r="A352" s="662"/>
      <c r="B352" s="389"/>
      <c r="C352" s="662"/>
      <c r="D352"/>
      <c r="E352" s="94"/>
    </row>
    <row r="353" spans="1:5" x14ac:dyDescent="0.2">
      <c r="A353" s="662" t="s">
        <v>1701</v>
      </c>
      <c r="B353" s="389" t="s">
        <v>1702</v>
      </c>
      <c r="C353" s="662">
        <v>601300</v>
      </c>
      <c r="D353" t="s">
        <v>763</v>
      </c>
      <c r="E353" s="94">
        <v>28865919.640000001</v>
      </c>
    </row>
    <row r="354" spans="1:5" x14ac:dyDescent="0.2">
      <c r="A354" s="662" t="s">
        <v>1701</v>
      </c>
      <c r="B354" s="389" t="s">
        <v>1702</v>
      </c>
      <c r="C354" s="662">
        <v>601301</v>
      </c>
      <c r="D354" t="s">
        <v>764</v>
      </c>
      <c r="E354" s="94">
        <v>6709946</v>
      </c>
    </row>
    <row r="355" spans="1:5" x14ac:dyDescent="0.2">
      <c r="A355" s="662" t="s">
        <v>1701</v>
      </c>
      <c r="B355" s="389" t="s">
        <v>1702</v>
      </c>
      <c r="C355" s="662">
        <v>601400</v>
      </c>
      <c r="D355" t="s">
        <v>516</v>
      </c>
      <c r="E355" s="94">
        <v>983737</v>
      </c>
    </row>
    <row r="356" spans="1:5" x14ac:dyDescent="0.2">
      <c r="A356" s="662" t="s">
        <v>1701</v>
      </c>
      <c r="B356" s="389" t="s">
        <v>1702</v>
      </c>
      <c r="C356" s="662">
        <v>601410</v>
      </c>
      <c r="D356" t="s">
        <v>765</v>
      </c>
      <c r="E356" s="94">
        <v>89950</v>
      </c>
    </row>
    <row r="357" spans="1:5" x14ac:dyDescent="0.2">
      <c r="A357" s="662" t="s">
        <v>1701</v>
      </c>
      <c r="B357" s="389" t="s">
        <v>1702</v>
      </c>
      <c r="C357" s="662">
        <v>601500</v>
      </c>
      <c r="D357" t="s">
        <v>766</v>
      </c>
      <c r="E357" s="94">
        <v>1727003</v>
      </c>
    </row>
    <row r="358" spans="1:5" x14ac:dyDescent="0.2">
      <c r="A358" s="662" t="s">
        <v>1701</v>
      </c>
      <c r="B358" s="389" t="s">
        <v>1702</v>
      </c>
      <c r="C358" s="662">
        <v>601501</v>
      </c>
      <c r="D358" t="s">
        <v>6644</v>
      </c>
      <c r="E358" s="94">
        <v>227750</v>
      </c>
    </row>
    <row r="359" spans="1:5" x14ac:dyDescent="0.2">
      <c r="A359" s="662" t="s">
        <v>1701</v>
      </c>
      <c r="B359" s="389" t="s">
        <v>1702</v>
      </c>
      <c r="C359" s="662">
        <v>601510</v>
      </c>
      <c r="D359" t="s">
        <v>767</v>
      </c>
      <c r="E359" s="94">
        <v>1119960</v>
      </c>
    </row>
    <row r="360" spans="1:5" x14ac:dyDescent="0.2">
      <c r="A360" s="662" t="s">
        <v>1701</v>
      </c>
      <c r="B360" s="389" t="s">
        <v>1702</v>
      </c>
      <c r="C360" s="662">
        <v>602100</v>
      </c>
      <c r="D360" t="s">
        <v>525</v>
      </c>
      <c r="E360" s="94">
        <v>-2205703.67</v>
      </c>
    </row>
    <row r="361" spans="1:5" x14ac:dyDescent="0.2">
      <c r="A361" s="662" t="s">
        <v>1701</v>
      </c>
      <c r="B361" s="389" t="s">
        <v>1702</v>
      </c>
      <c r="C361" s="662">
        <v>602300</v>
      </c>
      <c r="D361" t="s">
        <v>768</v>
      </c>
      <c r="E361" s="94">
        <v>-190632.21</v>
      </c>
    </row>
    <row r="362" spans="1:5" x14ac:dyDescent="0.2">
      <c r="A362" s="662" t="s">
        <v>1701</v>
      </c>
      <c r="B362" s="389" t="s">
        <v>1702</v>
      </c>
      <c r="C362" s="662">
        <v>603100</v>
      </c>
      <c r="D362" t="s">
        <v>528</v>
      </c>
      <c r="E362" s="94">
        <v>8131674</v>
      </c>
    </row>
    <row r="363" spans="1:5" x14ac:dyDescent="0.2">
      <c r="A363" s="662" t="s">
        <v>1701</v>
      </c>
      <c r="B363" s="389" t="s">
        <v>1702</v>
      </c>
      <c r="C363" s="662">
        <v>603200</v>
      </c>
      <c r="D363" t="s">
        <v>632</v>
      </c>
      <c r="E363" s="94">
        <v>508802</v>
      </c>
    </row>
    <row r="364" spans="1:5" x14ac:dyDescent="0.2">
      <c r="A364" s="662" t="s">
        <v>1701</v>
      </c>
      <c r="B364" s="389" t="s">
        <v>1702</v>
      </c>
      <c r="C364" s="662">
        <v>603300</v>
      </c>
      <c r="D364" t="s">
        <v>633</v>
      </c>
      <c r="E364" s="94">
        <v>275091.62</v>
      </c>
    </row>
    <row r="365" spans="1:5" x14ac:dyDescent="0.2">
      <c r="A365" s="662" t="s">
        <v>1701</v>
      </c>
      <c r="B365" s="389" t="s">
        <v>1702</v>
      </c>
      <c r="C365" s="662">
        <v>604100</v>
      </c>
      <c r="D365" t="s">
        <v>769</v>
      </c>
      <c r="E365" s="94">
        <v>-497537.47</v>
      </c>
    </row>
    <row r="366" spans="1:5" x14ac:dyDescent="0.2">
      <c r="A366" s="662" t="s">
        <v>1701</v>
      </c>
      <c r="B366" s="389" t="s">
        <v>1702</v>
      </c>
      <c r="C366" s="662">
        <v>604200</v>
      </c>
      <c r="D366" t="s">
        <v>770</v>
      </c>
      <c r="E366" s="94">
        <v>-75374</v>
      </c>
    </row>
    <row r="367" spans="1:5" x14ac:dyDescent="0.2">
      <c r="A367" s="662" t="s">
        <v>1701</v>
      </c>
      <c r="B367" s="389" t="s">
        <v>1702</v>
      </c>
      <c r="C367" s="662">
        <v>605100</v>
      </c>
      <c r="D367" t="s">
        <v>634</v>
      </c>
      <c r="E367" s="94">
        <v>3408931.15</v>
      </c>
    </row>
    <row r="368" spans="1:5" x14ac:dyDescent="0.2">
      <c r="A368" s="662" t="s">
        <v>1701</v>
      </c>
      <c r="B368" s="389" t="s">
        <v>1702</v>
      </c>
      <c r="C368" s="662">
        <v>605200</v>
      </c>
      <c r="D368" t="s">
        <v>771</v>
      </c>
      <c r="E368" s="94">
        <v>952327</v>
      </c>
    </row>
    <row r="369" spans="1:5" x14ac:dyDescent="0.2">
      <c r="A369" s="662" t="s">
        <v>1701</v>
      </c>
      <c r="B369" s="389" t="s">
        <v>1702</v>
      </c>
      <c r="C369" s="662">
        <v>605300</v>
      </c>
      <c r="D369" t="s">
        <v>635</v>
      </c>
      <c r="E369" s="94">
        <v>2394317.5099999998</v>
      </c>
    </row>
    <row r="370" spans="1:5" x14ac:dyDescent="0.2">
      <c r="A370" s="662" t="s">
        <v>1701</v>
      </c>
      <c r="B370" s="389" t="s">
        <v>1702</v>
      </c>
      <c r="C370" s="662">
        <v>605400</v>
      </c>
      <c r="D370" t="s">
        <v>1105</v>
      </c>
      <c r="E370" s="94">
        <v>115128.7</v>
      </c>
    </row>
    <row r="371" spans="1:5" x14ac:dyDescent="0.2">
      <c r="A371" s="662" t="s">
        <v>1701</v>
      </c>
      <c r="B371" s="389" t="s">
        <v>1702</v>
      </c>
      <c r="C371" s="662">
        <v>606100</v>
      </c>
      <c r="D371" t="s">
        <v>637</v>
      </c>
      <c r="E371" s="94">
        <v>-211353.73</v>
      </c>
    </row>
    <row r="372" spans="1:5" x14ac:dyDescent="0.2">
      <c r="A372" s="662" t="s">
        <v>1701</v>
      </c>
      <c r="B372" s="389" t="s">
        <v>1702</v>
      </c>
      <c r="C372" s="662">
        <v>606200</v>
      </c>
      <c r="D372" t="s">
        <v>5378</v>
      </c>
      <c r="E372" s="94">
        <v>-148447.69</v>
      </c>
    </row>
    <row r="373" spans="1:5" x14ac:dyDescent="0.2">
      <c r="A373" s="662" t="s">
        <v>1701</v>
      </c>
      <c r="B373" s="389" t="s">
        <v>1702</v>
      </c>
      <c r="C373" s="662">
        <v>611100</v>
      </c>
      <c r="D373" t="s">
        <v>538</v>
      </c>
      <c r="E373" s="94">
        <v>1718115.26</v>
      </c>
    </row>
    <row r="374" spans="1:5" x14ac:dyDescent="0.2">
      <c r="A374" s="662" t="s">
        <v>1701</v>
      </c>
      <c r="B374" s="389" t="s">
        <v>1702</v>
      </c>
      <c r="C374" s="662">
        <v>618100</v>
      </c>
      <c r="D374" t="s">
        <v>541</v>
      </c>
      <c r="E374" s="94">
        <v>769.37</v>
      </c>
    </row>
    <row r="375" spans="1:5" x14ac:dyDescent="0.2">
      <c r="A375" s="662" t="s">
        <v>1701</v>
      </c>
      <c r="B375" s="389" t="s">
        <v>1702</v>
      </c>
      <c r="C375" s="662">
        <v>618200</v>
      </c>
      <c r="D375" t="s">
        <v>542</v>
      </c>
      <c r="E375" s="94">
        <v>1613.19</v>
      </c>
    </row>
    <row r="376" spans="1:5" x14ac:dyDescent="0.2">
      <c r="A376" s="662" t="s">
        <v>1701</v>
      </c>
      <c r="B376" s="389" t="s">
        <v>1702</v>
      </c>
      <c r="C376" s="662">
        <v>618300</v>
      </c>
      <c r="D376" t="s">
        <v>543</v>
      </c>
      <c r="E376" s="94">
        <v>310.26</v>
      </c>
    </row>
    <row r="377" spans="1:5" x14ac:dyDescent="0.2">
      <c r="A377" s="662" t="s">
        <v>1701</v>
      </c>
      <c r="B377" s="389" t="s">
        <v>1702</v>
      </c>
      <c r="C377" s="662">
        <v>653100</v>
      </c>
      <c r="D377" t="s">
        <v>546</v>
      </c>
      <c r="E377" s="94">
        <v>1365505.63</v>
      </c>
    </row>
    <row r="378" spans="1:5" x14ac:dyDescent="0.2">
      <c r="A378" s="662" t="s">
        <v>1701</v>
      </c>
      <c r="B378" s="389" t="s">
        <v>1702</v>
      </c>
      <c r="C378" s="662">
        <v>653101</v>
      </c>
      <c r="D378" t="s">
        <v>547</v>
      </c>
      <c r="E378" s="94">
        <v>175.78</v>
      </c>
    </row>
    <row r="379" spans="1:5" x14ac:dyDescent="0.2">
      <c r="A379" s="662" t="s">
        <v>1701</v>
      </c>
      <c r="B379" s="389" t="s">
        <v>1702</v>
      </c>
      <c r="C379" s="662">
        <v>653200</v>
      </c>
      <c r="D379" t="s">
        <v>548</v>
      </c>
      <c r="E379" s="94">
        <v>1815200.02</v>
      </c>
    </row>
    <row r="380" spans="1:5" x14ac:dyDescent="0.2">
      <c r="A380" s="662" t="s">
        <v>1701</v>
      </c>
      <c r="B380" s="389" t="s">
        <v>1702</v>
      </c>
      <c r="C380" s="662">
        <v>657100</v>
      </c>
      <c r="D380" t="s">
        <v>553</v>
      </c>
      <c r="E380" s="94">
        <v>-1718115.26</v>
      </c>
    </row>
    <row r="381" spans="1:5" x14ac:dyDescent="0.2">
      <c r="A381" s="662" t="s">
        <v>1701</v>
      </c>
      <c r="B381" s="389" t="s">
        <v>1702</v>
      </c>
      <c r="C381" s="662">
        <v>661109</v>
      </c>
      <c r="D381" t="s">
        <v>556</v>
      </c>
      <c r="E381" s="94">
        <v>3447340</v>
      </c>
    </row>
    <row r="382" spans="1:5" x14ac:dyDescent="0.2">
      <c r="A382" s="662" t="s">
        <v>1701</v>
      </c>
      <c r="B382" s="389" t="s">
        <v>1702</v>
      </c>
      <c r="C382" s="662">
        <v>690520</v>
      </c>
      <c r="D382" t="s">
        <v>4716</v>
      </c>
      <c r="E382" s="94">
        <v>445783.63</v>
      </c>
    </row>
    <row r="383" spans="1:5" x14ac:dyDescent="0.2">
      <c r="A383" s="662" t="s">
        <v>1701</v>
      </c>
      <c r="B383" s="389" t="s">
        <v>1702</v>
      </c>
      <c r="C383" s="662">
        <v>690521</v>
      </c>
      <c r="D383" t="s">
        <v>4702</v>
      </c>
      <c r="E383" s="94">
        <v>53998</v>
      </c>
    </row>
    <row r="384" spans="1:5" x14ac:dyDescent="0.2">
      <c r="A384" s="662" t="s">
        <v>1701</v>
      </c>
      <c r="B384" s="389" t="s">
        <v>1702</v>
      </c>
      <c r="C384" s="662">
        <v>690522</v>
      </c>
      <c r="D384" t="s">
        <v>4717</v>
      </c>
      <c r="E384" s="94">
        <v>40021</v>
      </c>
    </row>
    <row r="385" spans="1:5" x14ac:dyDescent="0.2">
      <c r="A385" s="662" t="s">
        <v>1701</v>
      </c>
      <c r="B385" s="389" t="s">
        <v>1702</v>
      </c>
      <c r="C385" s="662">
        <v>690524</v>
      </c>
      <c r="D385" t="s">
        <v>4705</v>
      </c>
      <c r="E385" s="94">
        <v>11042934</v>
      </c>
    </row>
    <row r="386" spans="1:5" x14ac:dyDescent="0.2">
      <c r="A386" s="662" t="s">
        <v>1701</v>
      </c>
      <c r="B386" s="389" t="s">
        <v>1702</v>
      </c>
      <c r="C386" s="662">
        <v>690525</v>
      </c>
      <c r="D386" t="s">
        <v>4706</v>
      </c>
      <c r="E386" s="94">
        <v>2729179.06</v>
      </c>
    </row>
    <row r="387" spans="1:5" x14ac:dyDescent="0.2">
      <c r="A387" s="662" t="s">
        <v>1701</v>
      </c>
      <c r="B387" s="389" t="s">
        <v>1702</v>
      </c>
      <c r="C387" s="662">
        <v>690527</v>
      </c>
      <c r="D387" t="s">
        <v>4711</v>
      </c>
      <c r="E387" s="94">
        <v>2227312.04</v>
      </c>
    </row>
    <row r="388" spans="1:5" x14ac:dyDescent="0.2">
      <c r="A388" s="662" t="s">
        <v>1701</v>
      </c>
      <c r="B388" s="389" t="s">
        <v>1702</v>
      </c>
      <c r="C388" s="662">
        <v>690529</v>
      </c>
      <c r="D388" t="s">
        <v>491</v>
      </c>
      <c r="E388" s="94">
        <v>13.43</v>
      </c>
    </row>
    <row r="389" spans="1:5" x14ac:dyDescent="0.2">
      <c r="A389" s="662" t="s">
        <v>1701</v>
      </c>
      <c r="B389" s="389" t="s">
        <v>1702</v>
      </c>
      <c r="C389" s="662">
        <v>690530</v>
      </c>
      <c r="D389" t="s">
        <v>1306</v>
      </c>
      <c r="E389" s="94">
        <v>2734432</v>
      </c>
    </row>
    <row r="390" spans="1:5" x14ac:dyDescent="0.2">
      <c r="A390" s="662" t="s">
        <v>1701</v>
      </c>
      <c r="B390" s="389" t="s">
        <v>1702</v>
      </c>
      <c r="C390" s="662">
        <v>690674</v>
      </c>
      <c r="D390" t="s">
        <v>544</v>
      </c>
      <c r="E390" s="94">
        <v>0.04</v>
      </c>
    </row>
    <row r="391" spans="1:5" x14ac:dyDescent="0.2">
      <c r="A391" s="662" t="s">
        <v>1701</v>
      </c>
      <c r="B391" s="389" t="s">
        <v>1702</v>
      </c>
      <c r="C391" s="662">
        <v>690675</v>
      </c>
      <c r="D391" t="s">
        <v>4710</v>
      </c>
      <c r="E391" s="94">
        <v>3447340</v>
      </c>
    </row>
    <row r="392" spans="1:5" x14ac:dyDescent="0.2">
      <c r="A392" s="662" t="s">
        <v>1701</v>
      </c>
      <c r="B392" s="389" t="s">
        <v>1702</v>
      </c>
      <c r="C392" s="662">
        <v>699524</v>
      </c>
      <c r="D392" t="s">
        <v>4705</v>
      </c>
      <c r="E392" s="94">
        <v>84160.1</v>
      </c>
    </row>
    <row r="393" spans="1:5" x14ac:dyDescent="0.2">
      <c r="A393" s="662" t="s">
        <v>1701</v>
      </c>
      <c r="B393" s="389" t="s">
        <v>1702</v>
      </c>
      <c r="C393" s="662">
        <v>699525</v>
      </c>
      <c r="D393" t="s">
        <v>4706</v>
      </c>
      <c r="E393" s="94">
        <v>495768.7</v>
      </c>
    </row>
    <row r="394" spans="1:5" x14ac:dyDescent="0.2">
      <c r="A394" s="662" t="s">
        <v>1701</v>
      </c>
      <c r="B394" s="389" t="s">
        <v>1702</v>
      </c>
      <c r="C394" s="662">
        <v>699527</v>
      </c>
      <c r="D394" t="s">
        <v>4711</v>
      </c>
      <c r="E394" s="94">
        <v>20639.39</v>
      </c>
    </row>
    <row r="395" spans="1:5" x14ac:dyDescent="0.2">
      <c r="A395" s="662" t="s">
        <v>1701</v>
      </c>
      <c r="B395" s="389" t="s">
        <v>1702</v>
      </c>
      <c r="C395" s="662">
        <v>699529</v>
      </c>
      <c r="D395" t="s">
        <v>491</v>
      </c>
      <c r="E395" s="94">
        <v>24367.58</v>
      </c>
    </row>
    <row r="396" spans="1:5" x14ac:dyDescent="0.2">
      <c r="A396" s="662" t="s">
        <v>1701</v>
      </c>
      <c r="B396" s="389" t="s">
        <v>1702</v>
      </c>
      <c r="C396" s="662">
        <v>699530</v>
      </c>
      <c r="D396" t="s">
        <v>1306</v>
      </c>
      <c r="E396" s="94">
        <v>77232</v>
      </c>
    </row>
    <row r="397" spans="1:5" x14ac:dyDescent="0.2">
      <c r="A397" s="662" t="s">
        <v>1701</v>
      </c>
      <c r="B397" s="389" t="s">
        <v>1702</v>
      </c>
      <c r="C397" s="662">
        <v>699531</v>
      </c>
      <c r="D397" t="s">
        <v>4713</v>
      </c>
      <c r="E397" s="94">
        <v>988630</v>
      </c>
    </row>
    <row r="398" spans="1:5" x14ac:dyDescent="0.2">
      <c r="A398" s="662" t="s">
        <v>1701</v>
      </c>
      <c r="B398" s="389" t="s">
        <v>1702</v>
      </c>
      <c r="C398" s="662">
        <v>699674</v>
      </c>
      <c r="D398" t="s">
        <v>544</v>
      </c>
      <c r="E398" s="94">
        <v>897.31</v>
      </c>
    </row>
    <row r="399" spans="1:5" s="560" customFormat="1" x14ac:dyDescent="0.2">
      <c r="A399" s="559"/>
      <c r="C399" s="559"/>
      <c r="E399" s="561">
        <f>SUM(E353:E398)</f>
        <v>83225111.380000025</v>
      </c>
    </row>
    <row r="401" spans="1:6" s="666" customFormat="1" ht="15" x14ac:dyDescent="0.25">
      <c r="A401" s="671"/>
      <c r="C401" s="671"/>
      <c r="D401" s="666" t="s">
        <v>7214</v>
      </c>
      <c r="E401" s="673">
        <f>E399-E351</f>
        <v>5724277.5900000036</v>
      </c>
    </row>
    <row r="403" spans="1:6" ht="13.5" thickBot="1" x14ac:dyDescent="0.25">
      <c r="D403" s="675" t="s">
        <v>7215</v>
      </c>
      <c r="E403" s="676" t="s">
        <v>4726</v>
      </c>
      <c r="F403" s="677" t="s">
        <v>4727</v>
      </c>
    </row>
    <row r="404" spans="1:6" ht="13.5" thickTop="1" x14ac:dyDescent="0.2">
      <c r="D404" s="560" t="s">
        <v>7209</v>
      </c>
      <c r="E404" s="561">
        <f>E63</f>
        <v>3776437.7999999896</v>
      </c>
      <c r="F404" s="560">
        <v>3776</v>
      </c>
    </row>
    <row r="405" spans="1:6" x14ac:dyDescent="0.2">
      <c r="D405" s="560" t="s">
        <v>7210</v>
      </c>
      <c r="E405" s="561">
        <f>E106</f>
        <v>-86512.179999999236</v>
      </c>
      <c r="F405" s="560">
        <v>-87</v>
      </c>
    </row>
    <row r="406" spans="1:6" x14ac:dyDescent="0.2">
      <c r="D406" s="560" t="s">
        <v>7211</v>
      </c>
      <c r="E406" s="561">
        <f>E150</f>
        <v>642646.71000000183</v>
      </c>
      <c r="F406" s="560">
        <v>643</v>
      </c>
    </row>
    <row r="407" spans="1:6" x14ac:dyDescent="0.2">
      <c r="D407" s="560" t="s">
        <v>7216</v>
      </c>
      <c r="E407" s="561">
        <f>E203</f>
        <v>0</v>
      </c>
      <c r="F407" s="560">
        <v>0</v>
      </c>
    </row>
    <row r="408" spans="1:6" x14ac:dyDescent="0.2">
      <c r="D408" s="678" t="s">
        <v>7217</v>
      </c>
      <c r="E408" s="679">
        <f>E245</f>
        <v>1391705.2600000002</v>
      </c>
      <c r="F408" s="678">
        <v>1392</v>
      </c>
    </row>
    <row r="409" spans="1:6" x14ac:dyDescent="0.2">
      <c r="D409" s="560" t="s">
        <v>7218</v>
      </c>
      <c r="E409" s="561">
        <f>SUM(E404:E408)</f>
        <v>5724277.5899999924</v>
      </c>
      <c r="F409" s="560">
        <f>SUM(F404:F408)</f>
        <v>5724</v>
      </c>
    </row>
  </sheetData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44201-8EC0-44DA-AF19-BDABDB2BD078}">
  <dimension ref="A1:V360"/>
  <sheetViews>
    <sheetView topLeftCell="A79" workbookViewId="0">
      <selection activeCell="F105" sqref="F105"/>
    </sheetView>
  </sheetViews>
  <sheetFormatPr defaultColWidth="8.85546875" defaultRowHeight="12.75" x14ac:dyDescent="0.2"/>
  <cols>
    <col min="1" max="1" width="8" style="1213" bestFit="1" customWidth="1"/>
    <col min="2" max="2" width="16.28515625" style="551" bestFit="1" customWidth="1"/>
    <col min="3" max="3" width="10.140625" style="1213" bestFit="1" customWidth="1"/>
    <col min="4" max="4" width="44.5703125" style="551" bestFit="1" customWidth="1"/>
    <col min="5" max="5" width="14.140625" style="552" bestFit="1" customWidth="1"/>
    <col min="6" max="6" width="12.140625" style="551" customWidth="1"/>
    <col min="7" max="7" width="18.7109375" style="551" customWidth="1"/>
    <col min="8" max="8" width="18" style="551" bestFit="1" customWidth="1"/>
    <col min="9" max="16384" width="8.8554687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s="1215" t="s">
        <v>725</v>
      </c>
      <c r="E2" s="94">
        <v>6353871.3399999999</v>
      </c>
    </row>
    <row r="3" spans="1:22" x14ac:dyDescent="0.2">
      <c r="A3" s="662">
        <v>300</v>
      </c>
      <c r="B3" s="389" t="s">
        <v>1</v>
      </c>
      <c r="C3" s="662">
        <v>501301</v>
      </c>
      <c r="D3" s="1215" t="s">
        <v>9196</v>
      </c>
      <c r="E3" s="94">
        <v>6282443.6900000004</v>
      </c>
    </row>
    <row r="4" spans="1:22" x14ac:dyDescent="0.2">
      <c r="A4" s="662">
        <v>300</v>
      </c>
      <c r="B4" s="389" t="s">
        <v>1</v>
      </c>
      <c r="C4" s="662">
        <v>501310</v>
      </c>
      <c r="D4" s="1215" t="s">
        <v>726</v>
      </c>
      <c r="E4" s="94">
        <v>-59632.09</v>
      </c>
    </row>
    <row r="5" spans="1:22" x14ac:dyDescent="0.2">
      <c r="A5" s="662">
        <v>300</v>
      </c>
      <c r="B5" s="389" t="s">
        <v>1</v>
      </c>
      <c r="C5" s="662">
        <v>502100</v>
      </c>
      <c r="D5" s="1215" t="s">
        <v>898</v>
      </c>
      <c r="E5" s="94">
        <v>-4181220.34</v>
      </c>
    </row>
    <row r="6" spans="1:22" x14ac:dyDescent="0.2">
      <c r="A6" s="662">
        <v>300</v>
      </c>
      <c r="B6" s="389" t="s">
        <v>1</v>
      </c>
      <c r="C6" s="662">
        <v>503100</v>
      </c>
      <c r="D6" s="1215" t="s">
        <v>901</v>
      </c>
      <c r="E6" s="94">
        <v>12327000</v>
      </c>
    </row>
    <row r="7" spans="1:22" x14ac:dyDescent="0.2">
      <c r="A7" s="662">
        <v>300</v>
      </c>
      <c r="B7" s="389" t="s">
        <v>1</v>
      </c>
      <c r="C7" s="662">
        <v>503200</v>
      </c>
      <c r="D7" s="1215" t="s">
        <v>902</v>
      </c>
      <c r="E7" s="94">
        <v>2740531</v>
      </c>
    </row>
    <row r="8" spans="1:22" x14ac:dyDescent="0.2">
      <c r="A8" s="662">
        <v>300</v>
      </c>
      <c r="B8" s="389" t="s">
        <v>1</v>
      </c>
      <c r="C8" s="662">
        <v>503300</v>
      </c>
      <c r="D8" s="1215" t="s">
        <v>903</v>
      </c>
      <c r="E8" s="94">
        <v>406002.71</v>
      </c>
    </row>
    <row r="9" spans="1:22" x14ac:dyDescent="0.2">
      <c r="A9" s="662">
        <v>300</v>
      </c>
      <c r="B9" s="389" t="s">
        <v>1</v>
      </c>
      <c r="C9" s="662">
        <v>504100</v>
      </c>
      <c r="D9" s="1215" t="s">
        <v>732</v>
      </c>
      <c r="E9" s="94">
        <v>-1384975.3600000001</v>
      </c>
    </row>
    <row r="10" spans="1:22" x14ac:dyDescent="0.2">
      <c r="A10" s="662">
        <v>300</v>
      </c>
      <c r="B10" s="389" t="s">
        <v>1</v>
      </c>
      <c r="C10" s="662">
        <v>504200</v>
      </c>
      <c r="D10" s="1215" t="s">
        <v>733</v>
      </c>
      <c r="E10" s="94">
        <v>-710544.2</v>
      </c>
    </row>
    <row r="11" spans="1:22" x14ac:dyDescent="0.2">
      <c r="A11" s="662">
        <v>300</v>
      </c>
      <c r="B11" s="389" t="s">
        <v>1</v>
      </c>
      <c r="C11" s="662">
        <v>505100</v>
      </c>
      <c r="D11" s="1215" t="s">
        <v>910</v>
      </c>
      <c r="E11" s="94">
        <v>3564760.98</v>
      </c>
    </row>
    <row r="12" spans="1:22" x14ac:dyDescent="0.2">
      <c r="A12" s="662">
        <v>300</v>
      </c>
      <c r="B12" s="389" t="s">
        <v>1</v>
      </c>
      <c r="C12" s="662">
        <v>506100</v>
      </c>
      <c r="D12" s="1215" t="s">
        <v>4676</v>
      </c>
      <c r="E12" s="94">
        <v>-230338.42</v>
      </c>
    </row>
    <row r="13" spans="1:22" ht="13.5" thickBot="1" x14ac:dyDescent="0.25">
      <c r="A13" s="803">
        <v>300</v>
      </c>
      <c r="B13" s="398" t="s">
        <v>1</v>
      </c>
      <c r="C13" s="803">
        <v>511101</v>
      </c>
      <c r="D13" s="489" t="s">
        <v>936</v>
      </c>
      <c r="E13" s="601">
        <v>362962.49</v>
      </c>
    </row>
    <row r="14" spans="1:22" ht="13.5" thickBot="1" x14ac:dyDescent="0.25">
      <c r="A14" s="803">
        <v>300</v>
      </c>
      <c r="B14" s="398" t="s">
        <v>1</v>
      </c>
      <c r="C14" s="803">
        <v>511300</v>
      </c>
      <c r="D14" s="489" t="s">
        <v>735</v>
      </c>
      <c r="E14" s="1234">
        <v>1829636.37</v>
      </c>
    </row>
    <row r="15" spans="1:22" ht="45.75" thickBot="1" x14ac:dyDescent="0.25">
      <c r="A15" s="803">
        <v>300</v>
      </c>
      <c r="B15" s="398" t="s">
        <v>1</v>
      </c>
      <c r="C15" s="803">
        <v>511700</v>
      </c>
      <c r="D15" s="489" t="s">
        <v>5465</v>
      </c>
      <c r="E15" s="601">
        <v>6129</v>
      </c>
      <c r="F15" s="1110">
        <v>559</v>
      </c>
      <c r="G15" s="1095" t="s">
        <v>9840</v>
      </c>
      <c r="H15" s="1107" t="s">
        <v>9158</v>
      </c>
    </row>
    <row r="16" spans="1:22" x14ac:dyDescent="0.2">
      <c r="A16" s="803">
        <v>300</v>
      </c>
      <c r="B16" s="398" t="s">
        <v>1</v>
      </c>
      <c r="C16" s="803">
        <v>512100</v>
      </c>
      <c r="D16" s="489" t="s">
        <v>939</v>
      </c>
      <c r="E16" s="601">
        <v>859</v>
      </c>
    </row>
    <row r="17" spans="1:7" x14ac:dyDescent="0.2">
      <c r="A17" s="803">
        <v>300</v>
      </c>
      <c r="B17" s="398" t="s">
        <v>1</v>
      </c>
      <c r="C17" s="803">
        <v>512110</v>
      </c>
      <c r="D17" s="489" t="s">
        <v>940</v>
      </c>
      <c r="E17" s="601">
        <v>7951</v>
      </c>
    </row>
    <row r="18" spans="1:7" x14ac:dyDescent="0.2">
      <c r="A18" s="803">
        <v>300</v>
      </c>
      <c r="B18" s="398" t="s">
        <v>1</v>
      </c>
      <c r="C18" s="803">
        <v>512300</v>
      </c>
      <c r="D18" s="489" t="s">
        <v>943</v>
      </c>
      <c r="E18" s="601">
        <v>89211</v>
      </c>
    </row>
    <row r="19" spans="1:7" x14ac:dyDescent="0.2">
      <c r="A19" s="803">
        <v>300</v>
      </c>
      <c r="B19" s="398" t="s">
        <v>1</v>
      </c>
      <c r="C19" s="803">
        <v>512309</v>
      </c>
      <c r="D19" s="489" t="s">
        <v>974</v>
      </c>
      <c r="E19" s="601">
        <v>18410</v>
      </c>
    </row>
    <row r="20" spans="1:7" x14ac:dyDescent="0.2">
      <c r="A20" s="803">
        <v>300</v>
      </c>
      <c r="B20" s="398" t="s">
        <v>1</v>
      </c>
      <c r="C20" s="803">
        <v>512340</v>
      </c>
      <c r="D20" s="489" t="s">
        <v>970</v>
      </c>
      <c r="E20" s="601">
        <v>341</v>
      </c>
    </row>
    <row r="21" spans="1:7" x14ac:dyDescent="0.2">
      <c r="A21" s="803">
        <v>300</v>
      </c>
      <c r="B21" s="398" t="s">
        <v>1</v>
      </c>
      <c r="C21" s="803">
        <v>512342</v>
      </c>
      <c r="D21" s="489" t="s">
        <v>950</v>
      </c>
      <c r="E21" s="601">
        <v>17783.7</v>
      </c>
    </row>
    <row r="22" spans="1:7" x14ac:dyDescent="0.2">
      <c r="A22" s="803">
        <v>300</v>
      </c>
      <c r="B22" s="398" t="s">
        <v>1</v>
      </c>
      <c r="C22" s="803">
        <v>512360</v>
      </c>
      <c r="D22" s="489" t="s">
        <v>4693</v>
      </c>
      <c r="E22" s="601">
        <v>1473617.59</v>
      </c>
    </row>
    <row r="23" spans="1:7" x14ac:dyDescent="0.2">
      <c r="A23" s="803">
        <v>300</v>
      </c>
      <c r="B23" s="398" t="s">
        <v>1</v>
      </c>
      <c r="C23" s="803">
        <v>512811</v>
      </c>
      <c r="D23" s="489" t="s">
        <v>6643</v>
      </c>
      <c r="E23" s="601">
        <v>848220</v>
      </c>
      <c r="F23" s="825">
        <f>E14+F15</f>
        <v>1830195.37</v>
      </c>
      <c r="G23" s="826" t="s">
        <v>5965</v>
      </c>
    </row>
    <row r="24" spans="1:7" x14ac:dyDescent="0.2">
      <c r="A24" s="803">
        <v>300</v>
      </c>
      <c r="B24" s="398" t="s">
        <v>1</v>
      </c>
      <c r="C24" s="803">
        <v>512812</v>
      </c>
      <c r="D24" s="489" t="s">
        <v>9859</v>
      </c>
      <c r="E24" s="601">
        <v>75998</v>
      </c>
    </row>
    <row r="25" spans="1:7" x14ac:dyDescent="0.2">
      <c r="A25" s="803">
        <v>300</v>
      </c>
      <c r="B25" s="398" t="s">
        <v>1</v>
      </c>
      <c r="C25" s="803">
        <v>512860</v>
      </c>
      <c r="D25" s="489" t="s">
        <v>477</v>
      </c>
      <c r="E25" s="601">
        <v>400</v>
      </c>
    </row>
    <row r="26" spans="1:7" x14ac:dyDescent="0.2">
      <c r="A26" s="662">
        <v>300</v>
      </c>
      <c r="B26" s="389" t="s">
        <v>1</v>
      </c>
      <c r="C26" s="662">
        <v>518100</v>
      </c>
      <c r="D26" s="1215" t="s">
        <v>488</v>
      </c>
      <c r="E26" s="94">
        <v>96822</v>
      </c>
    </row>
    <row r="27" spans="1:7" x14ac:dyDescent="0.2">
      <c r="A27" s="662">
        <v>300</v>
      </c>
      <c r="B27" s="389" t="s">
        <v>1</v>
      </c>
      <c r="C27" s="662">
        <v>518101</v>
      </c>
      <c r="D27" s="1215" t="s">
        <v>1301</v>
      </c>
      <c r="E27" s="94">
        <v>63595.89</v>
      </c>
    </row>
    <row r="28" spans="1:7" x14ac:dyDescent="0.2">
      <c r="A28" s="662">
        <v>300</v>
      </c>
      <c r="B28" s="389" t="s">
        <v>1</v>
      </c>
      <c r="C28" s="662">
        <v>518102</v>
      </c>
      <c r="D28" s="1215" t="s">
        <v>8567</v>
      </c>
      <c r="E28" s="94">
        <v>303871.06</v>
      </c>
    </row>
    <row r="29" spans="1:7" x14ac:dyDescent="0.2">
      <c r="A29" s="662">
        <v>300</v>
      </c>
      <c r="B29" s="389" t="s">
        <v>1</v>
      </c>
      <c r="C29" s="662">
        <v>518200</v>
      </c>
      <c r="D29" s="1215" t="s">
        <v>489</v>
      </c>
      <c r="E29" s="94">
        <v>31.3</v>
      </c>
    </row>
    <row r="30" spans="1:7" x14ac:dyDescent="0.2">
      <c r="A30" s="662">
        <v>300</v>
      </c>
      <c r="B30" s="389" t="s">
        <v>1</v>
      </c>
      <c r="C30" s="662">
        <v>518400</v>
      </c>
      <c r="D30" s="1215" t="s">
        <v>490</v>
      </c>
      <c r="E30" s="94">
        <v>85762.37</v>
      </c>
    </row>
    <row r="31" spans="1:7" x14ac:dyDescent="0.2">
      <c r="A31" s="662">
        <v>300</v>
      </c>
      <c r="B31" s="389" t="s">
        <v>1</v>
      </c>
      <c r="C31" s="662">
        <v>559309</v>
      </c>
      <c r="D31" s="1215" t="s">
        <v>9199</v>
      </c>
      <c r="E31" s="94">
        <v>26750</v>
      </c>
    </row>
    <row r="32" spans="1:7" x14ac:dyDescent="0.2">
      <c r="A32" s="803">
        <v>300</v>
      </c>
      <c r="B32" s="398" t="s">
        <v>1</v>
      </c>
      <c r="C32" s="803">
        <v>590520</v>
      </c>
      <c r="D32" s="489" t="s">
        <v>935</v>
      </c>
      <c r="E32" s="601">
        <v>380803.3</v>
      </c>
    </row>
    <row r="33" spans="1:7" x14ac:dyDescent="0.2">
      <c r="A33" s="803">
        <v>300</v>
      </c>
      <c r="B33" s="398" t="s">
        <v>1</v>
      </c>
      <c r="C33" s="803">
        <v>590522</v>
      </c>
      <c r="D33" s="489" t="s">
        <v>936</v>
      </c>
      <c r="E33" s="601">
        <v>125387.76</v>
      </c>
    </row>
    <row r="34" spans="1:7" x14ac:dyDescent="0.2">
      <c r="A34" s="803">
        <v>300</v>
      </c>
      <c r="B34" s="398" t="s">
        <v>1</v>
      </c>
      <c r="C34" s="803">
        <v>590524</v>
      </c>
      <c r="D34" s="489" t="s">
        <v>4705</v>
      </c>
      <c r="E34" s="601">
        <v>10898742.4</v>
      </c>
    </row>
    <row r="35" spans="1:7" x14ac:dyDescent="0.2">
      <c r="A35" s="803">
        <v>300</v>
      </c>
      <c r="B35" s="398" t="s">
        <v>1</v>
      </c>
      <c r="C35" s="803">
        <v>590525</v>
      </c>
      <c r="D35" s="489" t="s">
        <v>4706</v>
      </c>
      <c r="E35" s="601">
        <v>1949932.81</v>
      </c>
    </row>
    <row r="36" spans="1:7" x14ac:dyDescent="0.2">
      <c r="A36" s="803">
        <v>300</v>
      </c>
      <c r="B36" s="398" t="s">
        <v>1</v>
      </c>
      <c r="C36" s="803">
        <v>590527</v>
      </c>
      <c r="D36" s="489" t="s">
        <v>4708</v>
      </c>
      <c r="E36" s="601">
        <v>3085438.99</v>
      </c>
    </row>
    <row r="37" spans="1:7" x14ac:dyDescent="0.2">
      <c r="A37" s="662">
        <v>300</v>
      </c>
      <c r="B37" s="389" t="s">
        <v>1</v>
      </c>
      <c r="C37" s="662">
        <v>590529</v>
      </c>
      <c r="D37" s="1215" t="s">
        <v>491</v>
      </c>
      <c r="E37" s="94">
        <v>0.4</v>
      </c>
    </row>
    <row r="38" spans="1:7" x14ac:dyDescent="0.2">
      <c r="A38" s="662">
        <v>300</v>
      </c>
      <c r="B38" s="389" t="s">
        <v>1</v>
      </c>
      <c r="C38" s="662">
        <v>590530</v>
      </c>
      <c r="D38" s="1215" t="s">
        <v>1306</v>
      </c>
      <c r="E38" s="94">
        <v>2575752.27</v>
      </c>
    </row>
    <row r="39" spans="1:7" x14ac:dyDescent="0.2">
      <c r="A39" s="803">
        <v>300</v>
      </c>
      <c r="B39" s="398" t="s">
        <v>1</v>
      </c>
      <c r="C39" s="803">
        <v>599524</v>
      </c>
      <c r="D39" s="489" t="s">
        <v>4705</v>
      </c>
      <c r="E39" s="601">
        <v>182411.14</v>
      </c>
    </row>
    <row r="40" spans="1:7" x14ac:dyDescent="0.2">
      <c r="A40" s="803">
        <v>300</v>
      </c>
      <c r="B40" s="398" t="s">
        <v>1</v>
      </c>
      <c r="C40" s="803">
        <v>599525</v>
      </c>
      <c r="D40" s="489" t="s">
        <v>4706</v>
      </c>
      <c r="E40" s="601">
        <v>433055.98</v>
      </c>
      <c r="F40" s="825">
        <f>E13+E14+E15+E16+E17+E18+E19+E20+E21+E22+E23+E24+E25+E32+E33+E34+E35+E36+E39+E40+E41</f>
        <v>21803644.309999999</v>
      </c>
      <c r="G40" s="826" t="s">
        <v>8664</v>
      </c>
    </row>
    <row r="41" spans="1:7" x14ac:dyDescent="0.2">
      <c r="A41" s="803">
        <v>300</v>
      </c>
      <c r="B41" s="398" t="s">
        <v>1</v>
      </c>
      <c r="C41" s="803">
        <v>599527</v>
      </c>
      <c r="D41" s="489" t="s">
        <v>4711</v>
      </c>
      <c r="E41" s="601">
        <v>16352.78</v>
      </c>
    </row>
    <row r="42" spans="1:7" x14ac:dyDescent="0.2">
      <c r="A42" s="662">
        <v>300</v>
      </c>
      <c r="B42" s="389" t="s">
        <v>1</v>
      </c>
      <c r="C42" s="662">
        <v>599529</v>
      </c>
      <c r="D42" s="1215" t="s">
        <v>491</v>
      </c>
      <c r="E42" s="94">
        <v>22350.28</v>
      </c>
    </row>
    <row r="43" spans="1:7" x14ac:dyDescent="0.2">
      <c r="A43" s="662">
        <v>300</v>
      </c>
      <c r="B43" s="389" t="s">
        <v>1</v>
      </c>
      <c r="C43" s="662">
        <v>599531</v>
      </c>
      <c r="D43" s="1215" t="s">
        <v>4713</v>
      </c>
      <c r="E43" s="94">
        <v>1375865.4</v>
      </c>
    </row>
    <row r="44" spans="1:7" x14ac:dyDescent="0.2">
      <c r="A44" s="662"/>
      <c r="B44" s="389"/>
      <c r="C44" s="662"/>
      <c r="D44" s="1215"/>
      <c r="E44" s="136">
        <f>SUM(E2:E43)</f>
        <v>51462344.590000011</v>
      </c>
    </row>
    <row r="45" spans="1:7" x14ac:dyDescent="0.2">
      <c r="A45" s="662"/>
      <c r="B45" s="389"/>
      <c r="C45" s="662"/>
      <c r="D45" s="1215"/>
      <c r="E45" s="94"/>
    </row>
    <row r="46" spans="1:7" x14ac:dyDescent="0.2">
      <c r="A46" s="662">
        <v>300</v>
      </c>
      <c r="B46" s="389" t="s">
        <v>1</v>
      </c>
      <c r="C46" s="662">
        <v>601300</v>
      </c>
      <c r="D46" s="1215" t="s">
        <v>7266</v>
      </c>
      <c r="E46" s="94">
        <v>31612514</v>
      </c>
    </row>
    <row r="47" spans="1:7" x14ac:dyDescent="0.2">
      <c r="A47" s="662">
        <v>300</v>
      </c>
      <c r="B47" s="389" t="s">
        <v>1</v>
      </c>
      <c r="C47" s="662">
        <v>601301</v>
      </c>
      <c r="D47" s="1215" t="s">
        <v>7267</v>
      </c>
      <c r="E47" s="94">
        <v>10906261</v>
      </c>
    </row>
    <row r="48" spans="1:7" x14ac:dyDescent="0.2">
      <c r="A48" s="662">
        <v>300</v>
      </c>
      <c r="B48" s="389" t="s">
        <v>1</v>
      </c>
      <c r="C48" s="662">
        <v>601303</v>
      </c>
      <c r="D48" s="1215" t="s">
        <v>7269</v>
      </c>
      <c r="E48" s="94">
        <v>-129165</v>
      </c>
    </row>
    <row r="49" spans="1:5" x14ac:dyDescent="0.2">
      <c r="A49" s="662">
        <v>300</v>
      </c>
      <c r="B49" s="389" t="s">
        <v>1</v>
      </c>
      <c r="C49" s="662">
        <v>601304</v>
      </c>
      <c r="D49" s="1215" t="s">
        <v>8571</v>
      </c>
      <c r="E49" s="94">
        <v>-344</v>
      </c>
    </row>
    <row r="50" spans="1:5" x14ac:dyDescent="0.2">
      <c r="A50" s="662">
        <v>300</v>
      </c>
      <c r="B50" s="389" t="s">
        <v>1</v>
      </c>
      <c r="C50" s="662">
        <v>602100</v>
      </c>
      <c r="D50" s="1215" t="s">
        <v>525</v>
      </c>
      <c r="E50" s="94">
        <v>-2797691.55</v>
      </c>
    </row>
    <row r="51" spans="1:5" x14ac:dyDescent="0.2">
      <c r="A51" s="662">
        <v>300</v>
      </c>
      <c r="B51" s="389" t="s">
        <v>1</v>
      </c>
      <c r="C51" s="662">
        <v>603100</v>
      </c>
      <c r="D51" s="1215" t="s">
        <v>528</v>
      </c>
      <c r="E51" s="94">
        <v>13060596</v>
      </c>
    </row>
    <row r="52" spans="1:5" x14ac:dyDescent="0.2">
      <c r="A52" s="662">
        <v>300</v>
      </c>
      <c r="B52" s="389" t="s">
        <v>1</v>
      </c>
      <c r="C52" s="662">
        <v>603200</v>
      </c>
      <c r="D52" s="1215" t="s">
        <v>632</v>
      </c>
      <c r="E52" s="94">
        <v>400520</v>
      </c>
    </row>
    <row r="53" spans="1:5" x14ac:dyDescent="0.2">
      <c r="A53" s="662">
        <v>300</v>
      </c>
      <c r="B53" s="389" t="s">
        <v>1</v>
      </c>
      <c r="C53" s="662">
        <v>603300</v>
      </c>
      <c r="D53" s="1215" t="s">
        <v>633</v>
      </c>
      <c r="E53" s="94">
        <v>130261.59</v>
      </c>
    </row>
    <row r="54" spans="1:5" x14ac:dyDescent="0.2">
      <c r="A54" s="662">
        <v>300</v>
      </c>
      <c r="B54" s="389" t="s">
        <v>1</v>
      </c>
      <c r="C54" s="662">
        <v>604100</v>
      </c>
      <c r="D54" s="1215" t="s">
        <v>769</v>
      </c>
      <c r="E54" s="94">
        <v>-2571697.4500000002</v>
      </c>
    </row>
    <row r="55" spans="1:5" x14ac:dyDescent="0.2">
      <c r="A55" s="662">
        <v>300</v>
      </c>
      <c r="B55" s="389" t="s">
        <v>1</v>
      </c>
      <c r="C55" s="662">
        <v>604200</v>
      </c>
      <c r="D55" s="1215" t="s">
        <v>770</v>
      </c>
      <c r="E55" s="94">
        <v>-240666.2</v>
      </c>
    </row>
    <row r="56" spans="1:5" x14ac:dyDescent="0.2">
      <c r="A56" s="662">
        <v>300</v>
      </c>
      <c r="B56" s="389" t="s">
        <v>1</v>
      </c>
      <c r="C56" s="662">
        <v>605100</v>
      </c>
      <c r="D56" s="1215" t="s">
        <v>634</v>
      </c>
      <c r="E56" s="94">
        <v>3541620</v>
      </c>
    </row>
    <row r="57" spans="1:5" x14ac:dyDescent="0.2">
      <c r="A57" s="662">
        <v>300</v>
      </c>
      <c r="B57" s="389" t="s">
        <v>1</v>
      </c>
      <c r="C57" s="662">
        <v>605300</v>
      </c>
      <c r="D57" s="1215" t="s">
        <v>635</v>
      </c>
      <c r="E57" s="94">
        <v>0</v>
      </c>
    </row>
    <row r="58" spans="1:5" x14ac:dyDescent="0.2">
      <c r="A58" s="662">
        <v>300</v>
      </c>
      <c r="B58" s="389" t="s">
        <v>1</v>
      </c>
      <c r="C58" s="662">
        <v>606100</v>
      </c>
      <c r="D58" s="1215" t="s">
        <v>637</v>
      </c>
      <c r="E58" s="94">
        <v>-227501.41</v>
      </c>
    </row>
    <row r="59" spans="1:5" x14ac:dyDescent="0.2">
      <c r="A59" s="662">
        <v>300</v>
      </c>
      <c r="B59" s="389" t="s">
        <v>1</v>
      </c>
      <c r="C59" s="662">
        <v>618100</v>
      </c>
      <c r="D59" s="1215" t="s">
        <v>541</v>
      </c>
      <c r="E59" s="94">
        <v>707.54</v>
      </c>
    </row>
    <row r="60" spans="1:5" x14ac:dyDescent="0.2">
      <c r="A60" s="662">
        <v>300</v>
      </c>
      <c r="B60" s="389" t="s">
        <v>1</v>
      </c>
      <c r="C60" s="662">
        <v>618200</v>
      </c>
      <c r="D60" s="1215" t="s">
        <v>542</v>
      </c>
      <c r="E60" s="94">
        <v>4219.0600000000004</v>
      </c>
    </row>
    <row r="61" spans="1:5" x14ac:dyDescent="0.2">
      <c r="A61" s="662">
        <v>300</v>
      </c>
      <c r="B61" s="389" t="s">
        <v>1</v>
      </c>
      <c r="C61" s="662">
        <v>618300</v>
      </c>
      <c r="D61" s="1215" t="s">
        <v>543</v>
      </c>
      <c r="E61" s="94">
        <v>2815.58</v>
      </c>
    </row>
    <row r="62" spans="1:5" x14ac:dyDescent="0.2">
      <c r="A62" s="662">
        <v>300</v>
      </c>
      <c r="B62" s="389" t="s">
        <v>1</v>
      </c>
      <c r="C62" s="662">
        <v>618400</v>
      </c>
      <c r="D62" s="1215" t="s">
        <v>8574</v>
      </c>
      <c r="E62" s="94">
        <v>98765</v>
      </c>
    </row>
    <row r="63" spans="1:5" x14ac:dyDescent="0.2">
      <c r="A63" s="662">
        <v>300</v>
      </c>
      <c r="B63" s="389" t="s">
        <v>1</v>
      </c>
      <c r="C63" s="662">
        <v>618401</v>
      </c>
      <c r="D63" s="1215" t="s">
        <v>9200</v>
      </c>
      <c r="E63" s="94">
        <v>12496</v>
      </c>
    </row>
    <row r="64" spans="1:5" x14ac:dyDescent="0.2">
      <c r="A64" s="662">
        <v>300</v>
      </c>
      <c r="B64" s="389" t="s">
        <v>1</v>
      </c>
      <c r="C64" s="662">
        <v>659309</v>
      </c>
      <c r="D64" s="1215" t="s">
        <v>9202</v>
      </c>
      <c r="E64" s="94">
        <v>40243</v>
      </c>
    </row>
    <row r="65" spans="1:7" x14ac:dyDescent="0.2">
      <c r="A65" s="662">
        <v>300</v>
      </c>
      <c r="B65" s="389" t="s">
        <v>1</v>
      </c>
      <c r="C65" s="662">
        <v>690674</v>
      </c>
      <c r="D65" s="1215" t="s">
        <v>544</v>
      </c>
      <c r="E65" s="94">
        <v>0.04</v>
      </c>
    </row>
    <row r="66" spans="1:7" x14ac:dyDescent="0.2">
      <c r="A66" s="662">
        <v>300</v>
      </c>
      <c r="B66" s="389" t="s">
        <v>1</v>
      </c>
      <c r="C66" s="662">
        <v>690675</v>
      </c>
      <c r="D66" s="1215" t="s">
        <v>4710</v>
      </c>
      <c r="E66" s="94">
        <v>2414682.27</v>
      </c>
    </row>
    <row r="67" spans="1:7" x14ac:dyDescent="0.2">
      <c r="A67" s="662">
        <v>300</v>
      </c>
      <c r="B67" s="389" t="s">
        <v>1</v>
      </c>
      <c r="C67" s="662">
        <v>699674</v>
      </c>
      <c r="D67" s="1215" t="s">
        <v>544</v>
      </c>
      <c r="E67" s="94">
        <v>70128.789999999994</v>
      </c>
    </row>
    <row r="68" spans="1:7" x14ac:dyDescent="0.2">
      <c r="A68" s="662"/>
      <c r="B68" s="389"/>
      <c r="C68" s="662"/>
      <c r="D68" s="1215"/>
      <c r="E68" s="136">
        <f>SUM(E46:E67)</f>
        <v>56328764.260000005</v>
      </c>
    </row>
    <row r="69" spans="1:7" s="560" customFormat="1" ht="15" x14ac:dyDescent="0.25">
      <c r="A69" s="661"/>
      <c r="B69" s="89"/>
      <c r="C69" s="661"/>
      <c r="D69" s="182" t="s">
        <v>9839</v>
      </c>
      <c r="E69" s="665">
        <f>E68-E44</f>
        <v>4866419.6699999943</v>
      </c>
    </row>
    <row r="70" spans="1:7" x14ac:dyDescent="0.2">
      <c r="A70" s="662"/>
      <c r="B70" s="389"/>
      <c r="C70" s="662"/>
      <c r="D70" s="1215"/>
      <c r="E70" s="94"/>
    </row>
    <row r="71" spans="1:7" x14ac:dyDescent="0.2">
      <c r="A71" s="662">
        <v>400</v>
      </c>
      <c r="B71" s="389" t="s">
        <v>1693</v>
      </c>
      <c r="C71" s="662">
        <v>501410</v>
      </c>
      <c r="D71" s="1215" t="s">
        <v>727</v>
      </c>
      <c r="E71" s="94">
        <v>14600</v>
      </c>
    </row>
    <row r="72" spans="1:7" x14ac:dyDescent="0.2">
      <c r="A72" s="662">
        <v>400</v>
      </c>
      <c r="B72" s="389" t="s">
        <v>1693</v>
      </c>
      <c r="C72" s="662">
        <v>503400</v>
      </c>
      <c r="D72" s="1215" t="s">
        <v>731</v>
      </c>
      <c r="E72" s="94">
        <v>11487.87</v>
      </c>
    </row>
    <row r="73" spans="1:7" ht="13.5" thickBot="1" x14ac:dyDescent="0.25">
      <c r="A73" s="662">
        <v>400</v>
      </c>
      <c r="B73" s="389" t="s">
        <v>1693</v>
      </c>
      <c r="C73" s="662">
        <v>505400</v>
      </c>
      <c r="D73" s="1215" t="s">
        <v>1092</v>
      </c>
      <c r="E73" s="94">
        <v>31117.54</v>
      </c>
    </row>
    <row r="74" spans="1:7" ht="13.5" thickBot="1" x14ac:dyDescent="0.25">
      <c r="A74" s="806">
        <v>400</v>
      </c>
      <c r="B74" s="395" t="s">
        <v>1693</v>
      </c>
      <c r="C74" s="806">
        <v>511410</v>
      </c>
      <c r="D74" s="729" t="s">
        <v>739</v>
      </c>
      <c r="E74" s="1111">
        <v>158.22999999999999</v>
      </c>
    </row>
    <row r="75" spans="1:7" ht="51.75" thickBot="1" x14ac:dyDescent="0.25">
      <c r="A75" s="806">
        <v>400</v>
      </c>
      <c r="B75" s="395" t="s">
        <v>1693</v>
      </c>
      <c r="C75" s="806">
        <v>511700</v>
      </c>
      <c r="D75" s="729" t="s">
        <v>5465</v>
      </c>
      <c r="E75" s="735">
        <v>177</v>
      </c>
      <c r="F75" s="1168">
        <v>-69</v>
      </c>
      <c r="G75" s="824" t="s">
        <v>5964</v>
      </c>
    </row>
    <row r="76" spans="1:7" x14ac:dyDescent="0.2">
      <c r="A76" s="662">
        <v>400</v>
      </c>
      <c r="B76" s="389" t="s">
        <v>1693</v>
      </c>
      <c r="C76" s="662">
        <v>518100</v>
      </c>
      <c r="D76" s="1215" t="s">
        <v>488</v>
      </c>
      <c r="E76" s="94">
        <v>1311</v>
      </c>
    </row>
    <row r="77" spans="1:7" s="560" customFormat="1" x14ac:dyDescent="0.2">
      <c r="A77" s="661"/>
      <c r="B77" s="89"/>
      <c r="C77" s="661"/>
      <c r="D77" s="91"/>
      <c r="E77" s="136">
        <f>SUM(E71:E76)</f>
        <v>58851.640000000007</v>
      </c>
      <c r="F77" s="551"/>
      <c r="G77" s="551"/>
    </row>
    <row r="78" spans="1:7" x14ac:dyDescent="0.2">
      <c r="A78" s="662"/>
      <c r="B78" s="389"/>
      <c r="C78" s="662"/>
      <c r="D78" s="1215"/>
      <c r="E78" s="94"/>
    </row>
    <row r="79" spans="1:7" x14ac:dyDescent="0.2">
      <c r="A79" s="662">
        <v>400</v>
      </c>
      <c r="B79" s="389" t="s">
        <v>1693</v>
      </c>
      <c r="C79" s="662">
        <v>601410</v>
      </c>
      <c r="D79" s="1215" t="s">
        <v>7271</v>
      </c>
      <c r="E79" s="94">
        <v>36750</v>
      </c>
      <c r="F79" s="807"/>
    </row>
    <row r="80" spans="1:7" x14ac:dyDescent="0.2">
      <c r="A80" s="662">
        <v>400</v>
      </c>
      <c r="B80" s="389" t="s">
        <v>1693</v>
      </c>
      <c r="C80" s="662">
        <v>605400</v>
      </c>
      <c r="D80" s="1215" t="s">
        <v>1105</v>
      </c>
      <c r="E80" s="94">
        <v>32660.47</v>
      </c>
      <c r="F80" s="830">
        <f>E74+F75</f>
        <v>89.22999999999999</v>
      </c>
      <c r="G80" s="831" t="s">
        <v>5966</v>
      </c>
    </row>
    <row r="81" spans="1:8" s="560" customFormat="1" ht="15" x14ac:dyDescent="0.25">
      <c r="A81" s="661"/>
      <c r="B81" s="89"/>
      <c r="C81" s="661"/>
      <c r="D81" s="91"/>
      <c r="E81" s="136">
        <f>SUM(E79:E80)</f>
        <v>69410.47</v>
      </c>
      <c r="F81" s="808">
        <f>E74+E75</f>
        <v>335.23</v>
      </c>
      <c r="G81" s="809" t="s">
        <v>5958</v>
      </c>
    </row>
    <row r="82" spans="1:8" s="666" customFormat="1" ht="15" x14ac:dyDescent="0.25">
      <c r="A82" s="663"/>
      <c r="B82" s="519"/>
      <c r="C82" s="663"/>
      <c r="D82" s="182" t="s">
        <v>7210</v>
      </c>
      <c r="E82" s="665">
        <f>E81-E77</f>
        <v>10558.829999999994</v>
      </c>
      <c r="F82" s="551"/>
      <c r="G82" s="551"/>
    </row>
    <row r="83" spans="1:8" x14ac:dyDescent="0.2">
      <c r="A83" s="662"/>
      <c r="B83" s="389"/>
      <c r="C83" s="662"/>
      <c r="D83" s="1215"/>
      <c r="E83" s="94"/>
    </row>
    <row r="84" spans="1:8" x14ac:dyDescent="0.2">
      <c r="A84" s="662">
        <v>500</v>
      </c>
      <c r="B84" s="389" t="s">
        <v>1694</v>
      </c>
      <c r="C84" s="662">
        <v>501500</v>
      </c>
      <c r="D84" s="1215" t="s">
        <v>728</v>
      </c>
      <c r="E84" s="94">
        <v>684417</v>
      </c>
    </row>
    <row r="85" spans="1:8" x14ac:dyDescent="0.2">
      <c r="A85" s="662">
        <v>500</v>
      </c>
      <c r="B85" s="389" t="s">
        <v>1694</v>
      </c>
      <c r="C85" s="662">
        <v>505300</v>
      </c>
      <c r="D85" s="1215" t="s">
        <v>614</v>
      </c>
      <c r="E85" s="94">
        <v>3413659.44</v>
      </c>
    </row>
    <row r="86" spans="1:8" x14ac:dyDescent="0.2">
      <c r="A86" s="662">
        <v>500</v>
      </c>
      <c r="B86" s="389" t="s">
        <v>1694</v>
      </c>
      <c r="C86" s="662">
        <v>506200</v>
      </c>
      <c r="D86" s="1215" t="s">
        <v>4677</v>
      </c>
      <c r="E86" s="94">
        <v>-221939.48</v>
      </c>
      <c r="H86" s="1235"/>
    </row>
    <row r="87" spans="1:8" x14ac:dyDescent="0.2">
      <c r="A87" s="810">
        <v>500</v>
      </c>
      <c r="B87" s="811" t="s">
        <v>1694</v>
      </c>
      <c r="C87" s="810">
        <v>511101</v>
      </c>
      <c r="D87" s="527" t="s">
        <v>936</v>
      </c>
      <c r="E87" s="528">
        <v>77548.899999999994</v>
      </c>
    </row>
    <row r="88" spans="1:8" x14ac:dyDescent="0.2">
      <c r="A88" s="810">
        <v>500</v>
      </c>
      <c r="B88" s="811" t="s">
        <v>1694</v>
      </c>
      <c r="C88" s="810">
        <v>511110</v>
      </c>
      <c r="D88" s="527" t="s">
        <v>1297</v>
      </c>
      <c r="E88" s="528">
        <v>39595</v>
      </c>
    </row>
    <row r="89" spans="1:8" ht="13.5" thickBot="1" x14ac:dyDescent="0.25">
      <c r="A89" s="810">
        <v>500</v>
      </c>
      <c r="B89" s="811" t="s">
        <v>1694</v>
      </c>
      <c r="C89" s="810">
        <v>511119</v>
      </c>
      <c r="D89" s="527" t="s">
        <v>5369</v>
      </c>
      <c r="E89" s="528">
        <v>229570.35</v>
      </c>
    </row>
    <row r="90" spans="1:8" ht="13.5" thickBot="1" x14ac:dyDescent="0.25">
      <c r="A90" s="810">
        <v>500</v>
      </c>
      <c r="B90" s="811" t="s">
        <v>1694</v>
      </c>
      <c r="C90" s="810">
        <v>511500</v>
      </c>
      <c r="D90" s="527" t="s">
        <v>740</v>
      </c>
      <c r="E90" s="1112">
        <v>70481.320000000007</v>
      </c>
    </row>
    <row r="91" spans="1:8" ht="51.75" thickBot="1" x14ac:dyDescent="0.25">
      <c r="A91" s="810">
        <v>500</v>
      </c>
      <c r="B91" s="811" t="s">
        <v>1694</v>
      </c>
      <c r="C91" s="810">
        <v>511700</v>
      </c>
      <c r="D91" s="527" t="s">
        <v>5465</v>
      </c>
      <c r="E91" s="528">
        <v>22112</v>
      </c>
      <c r="F91" s="1171">
        <v>8683</v>
      </c>
      <c r="G91" s="824" t="s">
        <v>5964</v>
      </c>
    </row>
    <row r="92" spans="1:8" x14ac:dyDescent="0.2">
      <c r="A92" s="810">
        <v>500</v>
      </c>
      <c r="B92" s="811" t="s">
        <v>1694</v>
      </c>
      <c r="C92" s="810">
        <v>512309</v>
      </c>
      <c r="D92" s="527" t="s">
        <v>974</v>
      </c>
      <c r="E92" s="528">
        <v>67</v>
      </c>
      <c r="F92" s="1172"/>
    </row>
    <row r="93" spans="1:8" ht="13.5" thickBot="1" x14ac:dyDescent="0.25">
      <c r="A93" s="810">
        <v>500</v>
      </c>
      <c r="B93" s="811" t="s">
        <v>1694</v>
      </c>
      <c r="C93" s="810">
        <v>512340</v>
      </c>
      <c r="D93" s="527" t="s">
        <v>970</v>
      </c>
      <c r="E93" s="528">
        <v>198020</v>
      </c>
      <c r="F93" s="1172"/>
    </row>
    <row r="94" spans="1:8" ht="13.5" thickBot="1" x14ac:dyDescent="0.25">
      <c r="A94" s="662">
        <v>500</v>
      </c>
      <c r="B94" s="389" t="s">
        <v>1694</v>
      </c>
      <c r="C94" s="662">
        <v>518100</v>
      </c>
      <c r="D94" s="1215" t="s">
        <v>488</v>
      </c>
      <c r="E94" s="94">
        <v>12252.5</v>
      </c>
      <c r="F94" s="1173">
        <f>E90+F91</f>
        <v>79164.320000000007</v>
      </c>
      <c r="G94" s="1170" t="s">
        <v>5967</v>
      </c>
    </row>
    <row r="95" spans="1:8" x14ac:dyDescent="0.2">
      <c r="A95" s="810">
        <v>500</v>
      </c>
      <c r="B95" s="811" t="s">
        <v>1694</v>
      </c>
      <c r="C95" s="810">
        <v>590520</v>
      </c>
      <c r="D95" s="527" t="s">
        <v>935</v>
      </c>
      <c r="E95" s="528">
        <v>37661.870000000003</v>
      </c>
      <c r="F95" s="1172"/>
    </row>
    <row r="96" spans="1:8" x14ac:dyDescent="0.2">
      <c r="A96" s="810">
        <v>500</v>
      </c>
      <c r="B96" s="811" t="s">
        <v>1694</v>
      </c>
      <c r="C96" s="810">
        <v>590522</v>
      </c>
      <c r="D96" s="527" t="s">
        <v>936</v>
      </c>
      <c r="E96" s="528">
        <v>12400.99</v>
      </c>
      <c r="F96" s="1172"/>
    </row>
    <row r="97" spans="1:7" x14ac:dyDescent="0.2">
      <c r="A97" s="810">
        <v>500</v>
      </c>
      <c r="B97" s="811" t="s">
        <v>1694</v>
      </c>
      <c r="C97" s="810">
        <v>590524</v>
      </c>
      <c r="D97" s="527" t="s">
        <v>4705</v>
      </c>
      <c r="E97" s="528">
        <v>1077897.6000000001</v>
      </c>
      <c r="F97" s="1172"/>
    </row>
    <row r="98" spans="1:7" x14ac:dyDescent="0.2">
      <c r="A98" s="810">
        <v>500</v>
      </c>
      <c r="B98" s="811" t="s">
        <v>1694</v>
      </c>
      <c r="C98" s="810">
        <v>590525</v>
      </c>
      <c r="D98" s="527" t="s">
        <v>4706</v>
      </c>
      <c r="E98" s="528">
        <v>192850.5</v>
      </c>
      <c r="F98" s="1172"/>
    </row>
    <row r="99" spans="1:7" x14ac:dyDescent="0.2">
      <c r="A99" s="810">
        <v>500</v>
      </c>
      <c r="B99" s="811" t="s">
        <v>1694</v>
      </c>
      <c r="C99" s="810">
        <v>590527</v>
      </c>
      <c r="D99" s="527" t="s">
        <v>4708</v>
      </c>
      <c r="E99" s="528">
        <v>305153.31</v>
      </c>
      <c r="F99" s="1172"/>
    </row>
    <row r="100" spans="1:7" x14ac:dyDescent="0.2">
      <c r="A100" s="662">
        <v>500</v>
      </c>
      <c r="B100" s="389" t="s">
        <v>1694</v>
      </c>
      <c r="C100" s="662">
        <v>590529</v>
      </c>
      <c r="D100" s="1215" t="s">
        <v>491</v>
      </c>
      <c r="E100" s="94">
        <v>0.04</v>
      </c>
      <c r="F100" s="1172"/>
    </row>
    <row r="101" spans="1:7" x14ac:dyDescent="0.2">
      <c r="A101" s="662">
        <v>500</v>
      </c>
      <c r="B101" s="389" t="s">
        <v>1694</v>
      </c>
      <c r="C101" s="662">
        <v>590530</v>
      </c>
      <c r="D101" s="1215" t="s">
        <v>1306</v>
      </c>
      <c r="E101" s="94">
        <v>254744.73</v>
      </c>
      <c r="F101" s="1172"/>
    </row>
    <row r="102" spans="1:7" x14ac:dyDescent="0.2">
      <c r="A102" s="810">
        <v>500</v>
      </c>
      <c r="B102" s="811" t="s">
        <v>1694</v>
      </c>
      <c r="C102" s="810">
        <v>599524</v>
      </c>
      <c r="D102" s="527" t="s">
        <v>4705</v>
      </c>
      <c r="E102" s="528">
        <v>18040.66</v>
      </c>
      <c r="F102" s="1172"/>
    </row>
    <row r="103" spans="1:7" x14ac:dyDescent="0.2">
      <c r="A103" s="810">
        <v>500</v>
      </c>
      <c r="B103" s="811" t="s">
        <v>1694</v>
      </c>
      <c r="C103" s="810">
        <v>599525</v>
      </c>
      <c r="D103" s="527" t="s">
        <v>4706</v>
      </c>
      <c r="E103" s="528">
        <v>42829.71</v>
      </c>
      <c r="F103" s="1172"/>
    </row>
    <row r="104" spans="1:7" ht="15" x14ac:dyDescent="0.25">
      <c r="A104" s="810">
        <v>500</v>
      </c>
      <c r="B104" s="811" t="s">
        <v>1694</v>
      </c>
      <c r="C104" s="810">
        <v>599527</v>
      </c>
      <c r="D104" s="527" t="s">
        <v>4711</v>
      </c>
      <c r="E104" s="528">
        <v>1617.31</v>
      </c>
      <c r="F104" s="1167">
        <f>E87+E88+E89+E90+E91+E92+E93+E95+E96+E97+E98+E99+E102+E103+E104</f>
        <v>2325846.5200000005</v>
      </c>
      <c r="G104" s="737" t="s">
        <v>10324</v>
      </c>
    </row>
    <row r="105" spans="1:7" x14ac:dyDescent="0.2">
      <c r="A105" s="662">
        <v>500</v>
      </c>
      <c r="B105" s="389" t="s">
        <v>1694</v>
      </c>
      <c r="C105" s="662">
        <v>599529</v>
      </c>
      <c r="D105" s="1215" t="s">
        <v>491</v>
      </c>
      <c r="E105" s="94">
        <v>2210.4699999999998</v>
      </c>
    </row>
    <row r="106" spans="1:7" x14ac:dyDescent="0.2">
      <c r="A106" s="662">
        <v>500</v>
      </c>
      <c r="B106" s="389" t="s">
        <v>1694</v>
      </c>
      <c r="C106" s="662">
        <v>599531</v>
      </c>
      <c r="D106" s="1215" t="s">
        <v>4713</v>
      </c>
      <c r="E106" s="94">
        <v>136074.6</v>
      </c>
    </row>
    <row r="107" spans="1:7" s="560" customFormat="1" x14ac:dyDescent="0.2">
      <c r="A107" s="661"/>
      <c r="B107" s="89"/>
      <c r="C107" s="661"/>
      <c r="D107" s="91"/>
      <c r="E107" s="136">
        <f>SUM(E84:E106)</f>
        <v>6607265.8199999994</v>
      </c>
    </row>
    <row r="108" spans="1:7" x14ac:dyDescent="0.2">
      <c r="A108" s="662"/>
      <c r="B108" s="389"/>
      <c r="C108" s="662"/>
      <c r="D108" s="1215"/>
      <c r="E108" s="94"/>
    </row>
    <row r="109" spans="1:7" x14ac:dyDescent="0.2">
      <c r="A109" s="662">
        <v>500</v>
      </c>
      <c r="B109" s="389" t="s">
        <v>1694</v>
      </c>
      <c r="C109" s="662">
        <v>601500</v>
      </c>
      <c r="D109" s="1215" t="s">
        <v>7272</v>
      </c>
      <c r="E109" s="94">
        <v>2644584</v>
      </c>
    </row>
    <row r="110" spans="1:7" x14ac:dyDescent="0.2">
      <c r="A110" s="662">
        <v>500</v>
      </c>
      <c r="B110" s="389" t="s">
        <v>1694</v>
      </c>
      <c r="C110" s="662">
        <v>601501</v>
      </c>
      <c r="D110" s="1215" t="s">
        <v>9860</v>
      </c>
      <c r="E110" s="94">
        <v>1523085</v>
      </c>
    </row>
    <row r="111" spans="1:7" x14ac:dyDescent="0.2">
      <c r="A111" s="662">
        <v>500</v>
      </c>
      <c r="B111" s="389" t="s">
        <v>1694</v>
      </c>
      <c r="C111" s="662">
        <v>602300</v>
      </c>
      <c r="D111" s="1215" t="s">
        <v>768</v>
      </c>
      <c r="E111" s="94">
        <v>-275066.15000000002</v>
      </c>
    </row>
    <row r="112" spans="1:7" x14ac:dyDescent="0.2">
      <c r="A112" s="662">
        <v>500</v>
      </c>
      <c r="B112" s="389" t="s">
        <v>1694</v>
      </c>
      <c r="C112" s="662">
        <v>605300</v>
      </c>
      <c r="D112" s="1215" t="s">
        <v>635</v>
      </c>
      <c r="E112" s="94">
        <v>3537274.58</v>
      </c>
    </row>
    <row r="113" spans="1:5" x14ac:dyDescent="0.2">
      <c r="A113" s="662">
        <v>500</v>
      </c>
      <c r="B113" s="389" t="s">
        <v>1694</v>
      </c>
      <c r="C113" s="662">
        <v>606200</v>
      </c>
      <c r="D113" s="1215" t="s">
        <v>5378</v>
      </c>
      <c r="E113" s="94">
        <v>-226005.14</v>
      </c>
    </row>
    <row r="114" spans="1:5" x14ac:dyDescent="0.2">
      <c r="A114" s="662">
        <v>500</v>
      </c>
      <c r="B114" s="389" t="s">
        <v>1694</v>
      </c>
      <c r="C114" s="662">
        <v>618200</v>
      </c>
      <c r="D114" s="1215" t="s">
        <v>542</v>
      </c>
      <c r="E114" s="94">
        <v>8</v>
      </c>
    </row>
    <row r="115" spans="1:5" x14ac:dyDescent="0.2">
      <c r="A115" s="662">
        <v>500</v>
      </c>
      <c r="B115" s="389" t="s">
        <v>1694</v>
      </c>
      <c r="C115" s="662">
        <v>690675</v>
      </c>
      <c r="D115" s="1215" t="s">
        <v>4710</v>
      </c>
      <c r="E115" s="94">
        <v>238814.73</v>
      </c>
    </row>
    <row r="117" spans="1:5" x14ac:dyDescent="0.2">
      <c r="A117" s="662">
        <v>500</v>
      </c>
      <c r="B117" s="389" t="s">
        <v>1694</v>
      </c>
      <c r="C117" s="662">
        <v>699674</v>
      </c>
      <c r="D117" s="1215" t="s">
        <v>544</v>
      </c>
      <c r="E117" s="94">
        <v>6935.81</v>
      </c>
    </row>
    <row r="118" spans="1:5" s="560" customFormat="1" x14ac:dyDescent="0.2">
      <c r="A118" s="661"/>
      <c r="B118" s="89"/>
      <c r="C118" s="661"/>
      <c r="D118" s="91"/>
      <c r="E118" s="136">
        <f>SUM(E109:E117)</f>
        <v>7449630.8300000001</v>
      </c>
    </row>
    <row r="119" spans="1:5" s="666" customFormat="1" ht="15" x14ac:dyDescent="0.25">
      <c r="A119" s="663"/>
      <c r="B119" s="519"/>
      <c r="C119" s="663"/>
      <c r="D119" s="182" t="s">
        <v>7211</v>
      </c>
      <c r="E119" s="665">
        <f>E118-E107</f>
        <v>842365.01000000071</v>
      </c>
    </row>
    <row r="120" spans="1:5" x14ac:dyDescent="0.2">
      <c r="A120" s="662"/>
      <c r="B120" s="389"/>
      <c r="C120" s="662"/>
      <c r="D120" s="1215"/>
      <c r="E120" s="94"/>
    </row>
    <row r="121" spans="1:5" x14ac:dyDescent="0.2">
      <c r="A121" s="662">
        <v>900</v>
      </c>
      <c r="B121" s="389" t="s">
        <v>1699</v>
      </c>
      <c r="C121" s="662">
        <v>511100</v>
      </c>
      <c r="D121" s="1215" t="s">
        <v>935</v>
      </c>
      <c r="E121" s="94">
        <v>418465.17</v>
      </c>
    </row>
    <row r="122" spans="1:5" x14ac:dyDescent="0.2">
      <c r="A122" s="662">
        <v>900</v>
      </c>
      <c r="B122" s="389" t="s">
        <v>1699</v>
      </c>
      <c r="C122" s="662">
        <v>511101</v>
      </c>
      <c r="D122" s="1215" t="s">
        <v>936</v>
      </c>
      <c r="E122" s="94">
        <v>137788.75</v>
      </c>
    </row>
    <row r="123" spans="1:5" x14ac:dyDescent="0.2">
      <c r="A123" s="662">
        <v>900</v>
      </c>
      <c r="B123" s="389" t="s">
        <v>1699</v>
      </c>
      <c r="C123" s="662">
        <v>512100</v>
      </c>
      <c r="D123" s="1215" t="s">
        <v>939</v>
      </c>
      <c r="E123" s="94">
        <v>2914</v>
      </c>
    </row>
    <row r="124" spans="1:5" x14ac:dyDescent="0.2">
      <c r="A124" s="662">
        <v>900</v>
      </c>
      <c r="B124" s="389" t="s">
        <v>1699</v>
      </c>
      <c r="C124" s="662">
        <v>512109</v>
      </c>
      <c r="D124" s="1215" t="s">
        <v>946</v>
      </c>
      <c r="E124" s="94">
        <v>5874</v>
      </c>
    </row>
    <row r="125" spans="1:5" x14ac:dyDescent="0.2">
      <c r="A125" s="662">
        <v>900</v>
      </c>
      <c r="B125" s="389" t="s">
        <v>1699</v>
      </c>
      <c r="C125" s="662">
        <v>512110</v>
      </c>
      <c r="D125" s="1215" t="s">
        <v>940</v>
      </c>
      <c r="E125" s="94">
        <v>5851.5</v>
      </c>
    </row>
    <row r="126" spans="1:5" x14ac:dyDescent="0.2">
      <c r="A126" s="662">
        <v>900</v>
      </c>
      <c r="B126" s="389" t="s">
        <v>1699</v>
      </c>
      <c r="C126" s="662">
        <v>512120</v>
      </c>
      <c r="D126" s="1215" t="s">
        <v>4678</v>
      </c>
      <c r="E126" s="94">
        <v>115179.48</v>
      </c>
    </row>
    <row r="127" spans="1:5" x14ac:dyDescent="0.2">
      <c r="A127" s="662">
        <v>900</v>
      </c>
      <c r="B127" s="389" t="s">
        <v>1699</v>
      </c>
      <c r="C127" s="662">
        <v>512200</v>
      </c>
      <c r="D127" s="1215" t="s">
        <v>941</v>
      </c>
      <c r="E127" s="94">
        <v>473787</v>
      </c>
    </row>
    <row r="128" spans="1:5" x14ac:dyDescent="0.2">
      <c r="A128" s="662">
        <v>900</v>
      </c>
      <c r="B128" s="389" t="s">
        <v>1699</v>
      </c>
      <c r="C128" s="662">
        <v>512209</v>
      </c>
      <c r="D128" s="1215" t="s">
        <v>942</v>
      </c>
      <c r="E128" s="94">
        <v>32639</v>
      </c>
    </row>
    <row r="129" spans="1:5" x14ac:dyDescent="0.2">
      <c r="A129" s="662">
        <v>900</v>
      </c>
      <c r="B129" s="389" t="s">
        <v>1699</v>
      </c>
      <c r="C129" s="662">
        <v>512300</v>
      </c>
      <c r="D129" s="1215" t="s">
        <v>943</v>
      </c>
      <c r="E129" s="94">
        <v>39620.400000000001</v>
      </c>
    </row>
    <row r="130" spans="1:5" x14ac:dyDescent="0.2">
      <c r="A130" s="662">
        <v>900</v>
      </c>
      <c r="B130" s="389" t="s">
        <v>1699</v>
      </c>
      <c r="C130" s="662">
        <v>512310</v>
      </c>
      <c r="D130" s="1215" t="s">
        <v>741</v>
      </c>
      <c r="E130" s="94">
        <v>1408929.58</v>
      </c>
    </row>
    <row r="131" spans="1:5" x14ac:dyDescent="0.2">
      <c r="A131" s="662">
        <v>900</v>
      </c>
      <c r="B131" s="389" t="s">
        <v>1699</v>
      </c>
      <c r="C131" s="662">
        <v>512320</v>
      </c>
      <c r="D131" s="1215" t="s">
        <v>4681</v>
      </c>
      <c r="E131" s="94">
        <v>1824779.86</v>
      </c>
    </row>
    <row r="132" spans="1:5" x14ac:dyDescent="0.2">
      <c r="A132" s="662">
        <v>900</v>
      </c>
      <c r="B132" s="389" t="s">
        <v>1699</v>
      </c>
      <c r="C132" s="662">
        <v>512321</v>
      </c>
      <c r="D132" s="1215" t="s">
        <v>967</v>
      </c>
      <c r="E132" s="94">
        <v>131783.1</v>
      </c>
    </row>
    <row r="133" spans="1:5" x14ac:dyDescent="0.2">
      <c r="A133" s="662">
        <v>900</v>
      </c>
      <c r="B133" s="389" t="s">
        <v>1699</v>
      </c>
      <c r="C133" s="662">
        <v>512340</v>
      </c>
      <c r="D133" s="1215" t="s">
        <v>970</v>
      </c>
      <c r="E133" s="94">
        <v>1884</v>
      </c>
    </row>
    <row r="134" spans="1:5" x14ac:dyDescent="0.2">
      <c r="A134" s="662">
        <v>900</v>
      </c>
      <c r="B134" s="389" t="s">
        <v>1699</v>
      </c>
      <c r="C134" s="662">
        <v>512342</v>
      </c>
      <c r="D134" s="1215" t="s">
        <v>950</v>
      </c>
      <c r="E134" s="94">
        <v>19569.599999999999</v>
      </c>
    </row>
    <row r="135" spans="1:5" x14ac:dyDescent="0.2">
      <c r="A135" s="662">
        <v>900</v>
      </c>
      <c r="B135" s="389" t="s">
        <v>1699</v>
      </c>
      <c r="C135" s="662">
        <v>512343</v>
      </c>
      <c r="D135" s="1215" t="s">
        <v>951</v>
      </c>
      <c r="E135" s="94">
        <v>36534.75</v>
      </c>
    </row>
    <row r="136" spans="1:5" x14ac:dyDescent="0.2">
      <c r="A136" s="662">
        <v>900</v>
      </c>
      <c r="B136" s="389" t="s">
        <v>1699</v>
      </c>
      <c r="C136" s="662">
        <v>512350</v>
      </c>
      <c r="D136" s="1215" t="s">
        <v>4686</v>
      </c>
      <c r="E136" s="94">
        <v>185311.5</v>
      </c>
    </row>
    <row r="137" spans="1:5" x14ac:dyDescent="0.2">
      <c r="A137" s="662">
        <v>900</v>
      </c>
      <c r="B137" s="389" t="s">
        <v>1699</v>
      </c>
      <c r="C137" s="662">
        <v>512351</v>
      </c>
      <c r="D137" s="1215" t="s">
        <v>954</v>
      </c>
      <c r="E137" s="94">
        <v>264100</v>
      </c>
    </row>
    <row r="138" spans="1:5" x14ac:dyDescent="0.2">
      <c r="A138" s="662">
        <v>900</v>
      </c>
      <c r="B138" s="389" t="s">
        <v>1699</v>
      </c>
      <c r="C138" s="662">
        <v>512352</v>
      </c>
      <c r="D138" s="1215" t="s">
        <v>956</v>
      </c>
      <c r="E138" s="94">
        <v>132600</v>
      </c>
    </row>
    <row r="139" spans="1:5" x14ac:dyDescent="0.2">
      <c r="A139" s="662">
        <v>900</v>
      </c>
      <c r="B139" s="389" t="s">
        <v>1699</v>
      </c>
      <c r="C139" s="662">
        <v>512355</v>
      </c>
      <c r="D139" s="1215" t="s">
        <v>961</v>
      </c>
      <c r="E139" s="94">
        <v>441517.84</v>
      </c>
    </row>
    <row r="140" spans="1:5" x14ac:dyDescent="0.2">
      <c r="A140" s="662">
        <v>900</v>
      </c>
      <c r="B140" s="389" t="s">
        <v>1699</v>
      </c>
      <c r="C140" s="662">
        <v>512356</v>
      </c>
      <c r="D140" s="1215" t="s">
        <v>962</v>
      </c>
      <c r="E140" s="94">
        <v>302500</v>
      </c>
    </row>
    <row r="141" spans="1:5" x14ac:dyDescent="0.2">
      <c r="A141" s="662">
        <v>900</v>
      </c>
      <c r="B141" s="389" t="s">
        <v>1699</v>
      </c>
      <c r="C141" s="662">
        <v>512357</v>
      </c>
      <c r="D141" s="1215" t="s">
        <v>963</v>
      </c>
      <c r="E141" s="94">
        <v>108000</v>
      </c>
    </row>
    <row r="142" spans="1:5" x14ac:dyDescent="0.2">
      <c r="A142" s="662">
        <v>900</v>
      </c>
      <c r="B142" s="389" t="s">
        <v>1699</v>
      </c>
      <c r="C142" s="662">
        <v>512800</v>
      </c>
      <c r="D142" s="1215" t="s">
        <v>976</v>
      </c>
      <c r="E142" s="94">
        <v>7118969</v>
      </c>
    </row>
    <row r="143" spans="1:5" x14ac:dyDescent="0.2">
      <c r="A143" s="662">
        <v>900</v>
      </c>
      <c r="B143" s="389" t="s">
        <v>1699</v>
      </c>
      <c r="C143" s="662">
        <v>512801</v>
      </c>
      <c r="D143" s="1215" t="s">
        <v>1095</v>
      </c>
      <c r="E143" s="94">
        <v>3292</v>
      </c>
    </row>
    <row r="144" spans="1:5" x14ac:dyDescent="0.2">
      <c r="A144" s="662">
        <v>900</v>
      </c>
      <c r="B144" s="389" t="s">
        <v>1699</v>
      </c>
      <c r="C144" s="662">
        <v>512810</v>
      </c>
      <c r="D144" s="1215" t="s">
        <v>978</v>
      </c>
      <c r="E144" s="94">
        <v>297350</v>
      </c>
    </row>
    <row r="145" spans="1:5" x14ac:dyDescent="0.2">
      <c r="A145" s="662">
        <v>900</v>
      </c>
      <c r="B145" s="389" t="s">
        <v>1699</v>
      </c>
      <c r="C145" s="662">
        <v>512830</v>
      </c>
      <c r="D145" s="1215" t="s">
        <v>982</v>
      </c>
      <c r="E145" s="94">
        <v>1795640</v>
      </c>
    </row>
    <row r="146" spans="1:5" x14ac:dyDescent="0.2">
      <c r="A146" s="662">
        <v>900</v>
      </c>
      <c r="B146" s="389" t="s">
        <v>1699</v>
      </c>
      <c r="C146" s="662">
        <v>512831</v>
      </c>
      <c r="D146" s="1215" t="s">
        <v>5371</v>
      </c>
      <c r="E146" s="94">
        <v>310415</v>
      </c>
    </row>
    <row r="147" spans="1:5" x14ac:dyDescent="0.2">
      <c r="A147" s="662">
        <v>900</v>
      </c>
      <c r="B147" s="389" t="s">
        <v>1699</v>
      </c>
      <c r="C147" s="662">
        <v>512840</v>
      </c>
      <c r="D147" s="1215" t="s">
        <v>984</v>
      </c>
      <c r="E147" s="94">
        <v>648733</v>
      </c>
    </row>
    <row r="148" spans="1:5" x14ac:dyDescent="0.2">
      <c r="A148" s="662">
        <v>900</v>
      </c>
      <c r="B148" s="389" t="s">
        <v>1699</v>
      </c>
      <c r="C148" s="662">
        <v>512841</v>
      </c>
      <c r="D148" s="1215" t="s">
        <v>5373</v>
      </c>
      <c r="E148" s="94">
        <v>111942</v>
      </c>
    </row>
    <row r="149" spans="1:5" x14ac:dyDescent="0.2">
      <c r="A149" s="662">
        <v>900</v>
      </c>
      <c r="B149" s="389" t="s">
        <v>1699</v>
      </c>
      <c r="C149" s="662">
        <v>512850</v>
      </c>
      <c r="D149" s="1215" t="s">
        <v>469</v>
      </c>
      <c r="E149" s="94">
        <v>121550</v>
      </c>
    </row>
    <row r="150" spans="1:5" x14ac:dyDescent="0.2">
      <c r="A150" s="662">
        <v>900</v>
      </c>
      <c r="B150" s="389" t="s">
        <v>1699</v>
      </c>
      <c r="C150" s="662">
        <v>512852</v>
      </c>
      <c r="D150" s="1215" t="s">
        <v>473</v>
      </c>
      <c r="E150" s="94">
        <v>92000</v>
      </c>
    </row>
    <row r="151" spans="1:5" x14ac:dyDescent="0.2">
      <c r="A151" s="662">
        <v>900</v>
      </c>
      <c r="B151" s="389" t="s">
        <v>1699</v>
      </c>
      <c r="C151" s="662">
        <v>512859</v>
      </c>
      <c r="D151" s="1215" t="s">
        <v>475</v>
      </c>
      <c r="E151" s="94">
        <v>219450</v>
      </c>
    </row>
    <row r="152" spans="1:5" x14ac:dyDescent="0.2">
      <c r="A152" s="662">
        <v>900</v>
      </c>
      <c r="B152" s="389" t="s">
        <v>1699</v>
      </c>
      <c r="C152" s="662">
        <v>512860</v>
      </c>
      <c r="D152" s="1215" t="s">
        <v>477</v>
      </c>
      <c r="E152" s="94">
        <v>21499</v>
      </c>
    </row>
    <row r="153" spans="1:5" x14ac:dyDescent="0.2">
      <c r="A153" s="662">
        <v>900</v>
      </c>
      <c r="B153" s="389" t="s">
        <v>1699</v>
      </c>
      <c r="C153" s="662">
        <v>512890</v>
      </c>
      <c r="D153" s="1215" t="s">
        <v>5375</v>
      </c>
      <c r="E153" s="94">
        <v>1235800</v>
      </c>
    </row>
    <row r="154" spans="1:5" x14ac:dyDescent="0.2">
      <c r="A154" s="662">
        <v>900</v>
      </c>
      <c r="B154" s="389" t="s">
        <v>1699</v>
      </c>
      <c r="C154" s="662">
        <v>518200</v>
      </c>
      <c r="D154" s="1215" t="s">
        <v>489</v>
      </c>
      <c r="E154" s="94">
        <v>0.44</v>
      </c>
    </row>
    <row r="155" spans="1:5" x14ac:dyDescent="0.2">
      <c r="A155" s="662">
        <v>900</v>
      </c>
      <c r="B155" s="389" t="s">
        <v>1699</v>
      </c>
      <c r="C155" s="662">
        <v>561109</v>
      </c>
      <c r="D155" s="1215" t="s">
        <v>502</v>
      </c>
      <c r="E155" s="94">
        <v>2830497</v>
      </c>
    </row>
    <row r="156" spans="1:5" x14ac:dyDescent="0.2">
      <c r="A156" s="662">
        <v>900</v>
      </c>
      <c r="B156" s="389" t="s">
        <v>1699</v>
      </c>
      <c r="C156" s="662">
        <v>590674</v>
      </c>
      <c r="D156" s="1215" t="s">
        <v>544</v>
      </c>
      <c r="E156" s="94">
        <v>0.04</v>
      </c>
    </row>
    <row r="157" spans="1:5" x14ac:dyDescent="0.2">
      <c r="A157" s="662">
        <v>900</v>
      </c>
      <c r="B157" s="389" t="s">
        <v>1699</v>
      </c>
      <c r="C157" s="662">
        <v>590675</v>
      </c>
      <c r="D157" s="1215" t="s">
        <v>4710</v>
      </c>
      <c r="E157" s="94">
        <v>2653497</v>
      </c>
    </row>
    <row r="158" spans="1:5" s="560" customFormat="1" x14ac:dyDescent="0.2">
      <c r="A158" s="661"/>
      <c r="B158" s="89"/>
      <c r="C158" s="661"/>
      <c r="D158" s="91"/>
      <c r="E158" s="136">
        <f>SUM(E121:E157)</f>
        <v>23550264.010000002</v>
      </c>
    </row>
    <row r="159" spans="1:5" x14ac:dyDescent="0.2">
      <c r="A159" s="662"/>
      <c r="B159" s="389"/>
      <c r="C159" s="662"/>
      <c r="D159" s="1215"/>
      <c r="E159" s="94"/>
    </row>
    <row r="160" spans="1:5" x14ac:dyDescent="0.2">
      <c r="A160" s="662">
        <v>900</v>
      </c>
      <c r="B160" s="389" t="s">
        <v>1699</v>
      </c>
      <c r="C160" s="662">
        <v>618200</v>
      </c>
      <c r="D160" s="1215" t="s">
        <v>542</v>
      </c>
      <c r="E160" s="94">
        <v>0.04</v>
      </c>
    </row>
    <row r="161" spans="1:5" x14ac:dyDescent="0.2">
      <c r="A161" s="662">
        <v>900</v>
      </c>
      <c r="B161" s="389" t="s">
        <v>1699</v>
      </c>
      <c r="C161" s="662">
        <v>661109</v>
      </c>
      <c r="D161" s="1215" t="s">
        <v>556</v>
      </c>
      <c r="E161" s="94">
        <v>2653497</v>
      </c>
    </row>
    <row r="162" spans="1:5" x14ac:dyDescent="0.2">
      <c r="A162" s="662">
        <v>900</v>
      </c>
      <c r="B162" s="389" t="s">
        <v>1699</v>
      </c>
      <c r="C162" s="662">
        <v>690520</v>
      </c>
      <c r="D162" s="1215" t="s">
        <v>4716</v>
      </c>
      <c r="E162" s="94">
        <v>418465.17</v>
      </c>
    </row>
    <row r="163" spans="1:5" x14ac:dyDescent="0.2">
      <c r="A163" s="662">
        <v>900</v>
      </c>
      <c r="B163" s="389" t="s">
        <v>1699</v>
      </c>
      <c r="C163" s="662">
        <v>690522</v>
      </c>
      <c r="D163" s="1215" t="s">
        <v>4717</v>
      </c>
      <c r="E163" s="94">
        <v>137788.75</v>
      </c>
    </row>
    <row r="164" spans="1:5" x14ac:dyDescent="0.2">
      <c r="A164" s="662">
        <v>900</v>
      </c>
      <c r="B164" s="389" t="s">
        <v>1699</v>
      </c>
      <c r="C164" s="662">
        <v>690524</v>
      </c>
      <c r="D164" s="1215" t="s">
        <v>4705</v>
      </c>
      <c r="E164" s="94">
        <v>11976640</v>
      </c>
    </row>
    <row r="165" spans="1:5" x14ac:dyDescent="0.2">
      <c r="A165" s="662">
        <v>900</v>
      </c>
      <c r="B165" s="389" t="s">
        <v>1699</v>
      </c>
      <c r="C165" s="662">
        <v>690525</v>
      </c>
      <c r="D165" s="1215" t="s">
        <v>4706</v>
      </c>
      <c r="E165" s="94">
        <v>2142783.31</v>
      </c>
    </row>
    <row r="166" spans="1:5" x14ac:dyDescent="0.2">
      <c r="A166" s="662">
        <v>900</v>
      </c>
      <c r="B166" s="389" t="s">
        <v>1699</v>
      </c>
      <c r="C166" s="662">
        <v>690527</v>
      </c>
      <c r="D166" s="1215" t="s">
        <v>4711</v>
      </c>
      <c r="E166" s="94">
        <v>3390592.3</v>
      </c>
    </row>
    <row r="167" spans="1:5" x14ac:dyDescent="0.2">
      <c r="A167" s="662">
        <v>900</v>
      </c>
      <c r="B167" s="389" t="s">
        <v>1699</v>
      </c>
      <c r="C167" s="662">
        <v>690529</v>
      </c>
      <c r="D167" s="1215" t="s">
        <v>491</v>
      </c>
      <c r="E167" s="94">
        <v>0.44</v>
      </c>
    </row>
    <row r="168" spans="1:5" x14ac:dyDescent="0.2">
      <c r="A168" s="662">
        <v>900</v>
      </c>
      <c r="B168" s="389" t="s">
        <v>1699</v>
      </c>
      <c r="C168" s="662">
        <v>690530</v>
      </c>
      <c r="D168" s="1215" t="s">
        <v>1306</v>
      </c>
      <c r="E168" s="94">
        <v>2830497</v>
      </c>
    </row>
    <row r="169" spans="1:5" s="560" customFormat="1" x14ac:dyDescent="0.2">
      <c r="A169" s="661"/>
      <c r="B169" s="89"/>
      <c r="C169" s="661"/>
      <c r="D169" s="91"/>
      <c r="E169" s="136">
        <f>SUM(E160:E168)</f>
        <v>23550264.010000002</v>
      </c>
    </row>
    <row r="170" spans="1:5" s="666" customFormat="1" ht="15" x14ac:dyDescent="0.25">
      <c r="A170" s="663"/>
      <c r="B170" s="519"/>
      <c r="C170" s="663"/>
      <c r="D170" s="182" t="s">
        <v>7216</v>
      </c>
      <c r="E170" s="665">
        <f>E169-E158</f>
        <v>0</v>
      </c>
    </row>
    <row r="171" spans="1:5" x14ac:dyDescent="0.2">
      <c r="A171" s="662"/>
      <c r="B171" s="389"/>
      <c r="C171" s="662"/>
      <c r="D171" s="1215"/>
      <c r="E171" s="94"/>
    </row>
    <row r="172" spans="1:5" x14ac:dyDescent="0.2">
      <c r="A172" s="662">
        <v>990</v>
      </c>
      <c r="B172" s="389" t="s">
        <v>1700</v>
      </c>
      <c r="C172" s="662">
        <v>512100</v>
      </c>
      <c r="D172" s="1215" t="s">
        <v>939</v>
      </c>
      <c r="E172" s="94">
        <v>180477.53</v>
      </c>
    </row>
    <row r="173" spans="1:5" x14ac:dyDescent="0.2">
      <c r="A173" s="662">
        <v>990</v>
      </c>
      <c r="B173" s="389" t="s">
        <v>1700</v>
      </c>
      <c r="C173" s="662">
        <v>512109</v>
      </c>
      <c r="D173" s="1215" t="s">
        <v>946</v>
      </c>
      <c r="E173" s="94">
        <v>120636.2</v>
      </c>
    </row>
    <row r="174" spans="1:5" x14ac:dyDescent="0.2">
      <c r="A174" s="662">
        <v>990</v>
      </c>
      <c r="B174" s="389" t="s">
        <v>1700</v>
      </c>
      <c r="C174" s="662">
        <v>512110</v>
      </c>
      <c r="D174" s="1215" t="s">
        <v>940</v>
      </c>
      <c r="E174" s="94">
        <v>18934</v>
      </c>
    </row>
    <row r="175" spans="1:5" x14ac:dyDescent="0.2">
      <c r="A175" s="662">
        <v>990</v>
      </c>
      <c r="B175" s="389" t="s">
        <v>1700</v>
      </c>
      <c r="C175" s="662">
        <v>512300</v>
      </c>
      <c r="D175" s="1215" t="s">
        <v>943</v>
      </c>
      <c r="E175" s="94">
        <v>61427.96</v>
      </c>
    </row>
    <row r="176" spans="1:5" x14ac:dyDescent="0.2">
      <c r="A176" s="662">
        <v>990</v>
      </c>
      <c r="B176" s="389" t="s">
        <v>1700</v>
      </c>
      <c r="C176" s="662">
        <v>512302</v>
      </c>
      <c r="D176" s="1215" t="s">
        <v>4679</v>
      </c>
      <c r="E176" s="94">
        <v>8554</v>
      </c>
    </row>
    <row r="177" spans="1:10" x14ac:dyDescent="0.2">
      <c r="A177" s="662">
        <v>990</v>
      </c>
      <c r="B177" s="389" t="s">
        <v>1700</v>
      </c>
      <c r="C177" s="662">
        <v>512305</v>
      </c>
      <c r="D177" s="1215" t="s">
        <v>972</v>
      </c>
      <c r="E177" s="94">
        <v>49709</v>
      </c>
    </row>
    <row r="178" spans="1:10" x14ac:dyDescent="0.2">
      <c r="A178" s="662">
        <v>990</v>
      </c>
      <c r="B178" s="389" t="s">
        <v>1700</v>
      </c>
      <c r="C178" s="662">
        <v>512320</v>
      </c>
      <c r="D178" s="1215" t="s">
        <v>4681</v>
      </c>
      <c r="E178" s="94">
        <v>17970.09</v>
      </c>
    </row>
    <row r="179" spans="1:10" x14ac:dyDescent="0.2">
      <c r="A179" s="662">
        <v>990</v>
      </c>
      <c r="B179" s="389" t="s">
        <v>1700</v>
      </c>
      <c r="C179" s="662">
        <v>512340</v>
      </c>
      <c r="D179" s="1215" t="s">
        <v>970</v>
      </c>
      <c r="E179" s="94">
        <v>36147</v>
      </c>
    </row>
    <row r="180" spans="1:10" x14ac:dyDescent="0.2">
      <c r="A180" s="662">
        <v>990</v>
      </c>
      <c r="B180" s="389" t="s">
        <v>1700</v>
      </c>
      <c r="C180" s="662">
        <v>512851</v>
      </c>
      <c r="D180" s="1215" t="s">
        <v>7265</v>
      </c>
      <c r="E180" s="94">
        <v>16220.68</v>
      </c>
    </row>
    <row r="181" spans="1:10" x14ac:dyDescent="0.2">
      <c r="A181" s="662">
        <v>990</v>
      </c>
      <c r="B181" s="389" t="s">
        <v>1700</v>
      </c>
      <c r="C181" s="662">
        <v>512859</v>
      </c>
      <c r="D181" s="1215" t="s">
        <v>475</v>
      </c>
      <c r="E181" s="94">
        <v>3037.1</v>
      </c>
    </row>
    <row r="182" spans="1:10" x14ac:dyDescent="0.2">
      <c r="A182" s="662">
        <v>990</v>
      </c>
      <c r="B182" s="389" t="s">
        <v>1700</v>
      </c>
      <c r="C182" s="662">
        <v>512870</v>
      </c>
      <c r="D182" s="1215" t="s">
        <v>479</v>
      </c>
      <c r="E182" s="94">
        <v>181194.02</v>
      </c>
    </row>
    <row r="183" spans="1:10" x14ac:dyDescent="0.2">
      <c r="A183" s="662">
        <v>990</v>
      </c>
      <c r="B183" s="389" t="s">
        <v>1700</v>
      </c>
      <c r="C183" s="662">
        <v>518100</v>
      </c>
      <c r="D183" s="1215" t="s">
        <v>488</v>
      </c>
      <c r="E183" s="94">
        <v>18106.5</v>
      </c>
    </row>
    <row r="184" spans="1:10" x14ac:dyDescent="0.2">
      <c r="A184" s="662">
        <v>990</v>
      </c>
      <c r="B184" s="389" t="s">
        <v>1700</v>
      </c>
      <c r="C184" s="662">
        <v>518200</v>
      </c>
      <c r="D184" s="1215" t="s">
        <v>489</v>
      </c>
      <c r="E184" s="94">
        <v>6454.25</v>
      </c>
    </row>
    <row r="185" spans="1:10" x14ac:dyDescent="0.2">
      <c r="A185" s="1093">
        <v>990</v>
      </c>
      <c r="B185" s="1094" t="s">
        <v>1700</v>
      </c>
      <c r="C185" s="1093">
        <v>551100</v>
      </c>
      <c r="D185" s="529" t="s">
        <v>7887</v>
      </c>
      <c r="E185" s="534">
        <v>52082.83</v>
      </c>
    </row>
    <row r="186" spans="1:10" x14ac:dyDescent="0.2">
      <c r="A186" s="1093">
        <v>990</v>
      </c>
      <c r="B186" s="1094" t="s">
        <v>1700</v>
      </c>
      <c r="C186" s="1093">
        <v>551200</v>
      </c>
      <c r="D186" s="529" t="s">
        <v>7888</v>
      </c>
      <c r="E186" s="534">
        <v>5319</v>
      </c>
    </row>
    <row r="187" spans="1:10" x14ac:dyDescent="0.2">
      <c r="A187" s="1093">
        <v>990</v>
      </c>
      <c r="B187" s="1094" t="s">
        <v>1700</v>
      </c>
      <c r="C187" s="1093">
        <v>555200</v>
      </c>
      <c r="D187" s="529" t="s">
        <v>8568</v>
      </c>
      <c r="E187" s="534">
        <v>659367.99</v>
      </c>
    </row>
    <row r="188" spans="1:10" x14ac:dyDescent="0.2">
      <c r="A188" s="1093">
        <v>990</v>
      </c>
      <c r="B188" s="1094" t="s">
        <v>1700</v>
      </c>
      <c r="C188" s="1093">
        <v>562200</v>
      </c>
      <c r="D188" s="529" t="s">
        <v>848</v>
      </c>
      <c r="E188" s="534">
        <v>300</v>
      </c>
      <c r="F188" s="1330" t="s">
        <v>8661</v>
      </c>
      <c r="G188" s="1330"/>
      <c r="H188" s="1330"/>
      <c r="I188" s="1330"/>
      <c r="J188" s="1330"/>
    </row>
    <row r="189" spans="1:10" x14ac:dyDescent="0.2">
      <c r="A189" s="1093">
        <v>990</v>
      </c>
      <c r="B189" s="1094" t="s">
        <v>1700</v>
      </c>
      <c r="C189" s="1093">
        <v>571100</v>
      </c>
      <c r="D189" s="529" t="s">
        <v>628</v>
      </c>
      <c r="E189" s="534">
        <v>1850600</v>
      </c>
    </row>
    <row r="190" spans="1:10" x14ac:dyDescent="0.2">
      <c r="A190" s="662">
        <v>990</v>
      </c>
      <c r="B190" s="389" t="s">
        <v>1700</v>
      </c>
      <c r="C190" s="662">
        <v>599674</v>
      </c>
      <c r="D190" s="1215" t="s">
        <v>544</v>
      </c>
      <c r="E190" s="94">
        <v>77064.600000000006</v>
      </c>
    </row>
    <row r="191" spans="1:10" s="560" customFormat="1" x14ac:dyDescent="0.2">
      <c r="A191" s="661"/>
      <c r="B191" s="89"/>
      <c r="C191" s="661"/>
      <c r="D191" s="91"/>
      <c r="E191" s="136">
        <f>SUM(E172:E190)</f>
        <v>3363602.75</v>
      </c>
    </row>
    <row r="192" spans="1:10" x14ac:dyDescent="0.2">
      <c r="A192" s="662"/>
      <c r="B192" s="389"/>
      <c r="C192" s="662"/>
      <c r="D192" s="1215"/>
      <c r="E192" s="94"/>
    </row>
    <row r="193" spans="1:7" x14ac:dyDescent="0.2">
      <c r="A193" s="1093">
        <v>990</v>
      </c>
      <c r="B193" s="1094" t="s">
        <v>1700</v>
      </c>
      <c r="C193" s="1093">
        <v>611100</v>
      </c>
      <c r="D193" s="529" t="s">
        <v>8572</v>
      </c>
      <c r="E193" s="534">
        <v>1784948.96</v>
      </c>
    </row>
    <row r="194" spans="1:7" x14ac:dyDescent="0.2">
      <c r="A194" s="662">
        <v>990</v>
      </c>
      <c r="B194" s="389" t="s">
        <v>1700</v>
      </c>
      <c r="C194" s="662">
        <v>618100</v>
      </c>
      <c r="D194" s="1215" t="s">
        <v>541</v>
      </c>
      <c r="E194" s="94">
        <v>77064.399999999994</v>
      </c>
    </row>
    <row r="195" spans="1:7" x14ac:dyDescent="0.2">
      <c r="A195" s="662">
        <v>990</v>
      </c>
      <c r="B195" s="389" t="s">
        <v>1700</v>
      </c>
      <c r="C195" s="662">
        <v>618200</v>
      </c>
      <c r="D195" s="1215" t="s">
        <v>542</v>
      </c>
      <c r="E195" s="94">
        <v>0.2</v>
      </c>
    </row>
    <row r="196" spans="1:7" x14ac:dyDescent="0.2">
      <c r="A196" s="1093">
        <v>990</v>
      </c>
      <c r="B196" s="1094" t="s">
        <v>1700</v>
      </c>
      <c r="C196" s="1093">
        <v>653100</v>
      </c>
      <c r="D196" s="529" t="s">
        <v>546</v>
      </c>
      <c r="E196" s="534">
        <v>1660854.39</v>
      </c>
    </row>
    <row r="197" spans="1:7" x14ac:dyDescent="0.2">
      <c r="A197" s="1093">
        <v>990</v>
      </c>
      <c r="B197" s="1094" t="s">
        <v>1700</v>
      </c>
      <c r="C197" s="1093">
        <v>653101</v>
      </c>
      <c r="D197" s="529" t="s">
        <v>547</v>
      </c>
      <c r="E197" s="534">
        <v>411.68</v>
      </c>
    </row>
    <row r="198" spans="1:7" x14ac:dyDescent="0.2">
      <c r="A198" s="1093">
        <v>990</v>
      </c>
      <c r="B198" s="1094" t="s">
        <v>1700</v>
      </c>
      <c r="C198" s="1093">
        <v>653200</v>
      </c>
      <c r="D198" s="529" t="s">
        <v>548</v>
      </c>
      <c r="E198" s="534">
        <v>840452.75</v>
      </c>
    </row>
    <row r="199" spans="1:7" x14ac:dyDescent="0.2">
      <c r="A199" s="1093">
        <v>990</v>
      </c>
      <c r="B199" s="1094" t="s">
        <v>1700</v>
      </c>
      <c r="C199" s="1093">
        <v>657100</v>
      </c>
      <c r="D199" s="529" t="s">
        <v>7897</v>
      </c>
      <c r="E199" s="534">
        <v>-1784948.96</v>
      </c>
    </row>
    <row r="200" spans="1:7" x14ac:dyDescent="0.2">
      <c r="A200" s="662">
        <v>990</v>
      </c>
      <c r="B200" s="389" t="s">
        <v>1700</v>
      </c>
      <c r="C200" s="662">
        <v>699524</v>
      </c>
      <c r="D200" s="1215" t="s">
        <v>4705</v>
      </c>
      <c r="E200" s="94">
        <v>200451.8</v>
      </c>
    </row>
    <row r="201" spans="1:7" x14ac:dyDescent="0.2">
      <c r="A201" s="662">
        <v>990</v>
      </c>
      <c r="B201" s="389" t="s">
        <v>1700</v>
      </c>
      <c r="C201" s="662">
        <v>699525</v>
      </c>
      <c r="D201" s="1215" t="s">
        <v>4706</v>
      </c>
      <c r="E201" s="94">
        <v>475885.69</v>
      </c>
    </row>
    <row r="202" spans="1:7" x14ac:dyDescent="0.2">
      <c r="A202" s="662">
        <v>990</v>
      </c>
      <c r="B202" s="389" t="s">
        <v>1700</v>
      </c>
      <c r="C202" s="662">
        <v>699527</v>
      </c>
      <c r="D202" s="1215" t="s">
        <v>4711</v>
      </c>
      <c r="E202" s="94">
        <v>17970.09</v>
      </c>
    </row>
    <row r="203" spans="1:7" x14ac:dyDescent="0.2">
      <c r="A203" s="662">
        <v>990</v>
      </c>
      <c r="B203" s="389" t="s">
        <v>1700</v>
      </c>
      <c r="C203" s="662">
        <v>699529</v>
      </c>
      <c r="D203" s="1215" t="s">
        <v>491</v>
      </c>
      <c r="E203" s="94">
        <v>24560.75</v>
      </c>
    </row>
    <row r="204" spans="1:7" x14ac:dyDescent="0.2">
      <c r="A204" s="1093">
        <v>990</v>
      </c>
      <c r="B204" s="1094" t="s">
        <v>1700</v>
      </c>
      <c r="C204" s="1093">
        <v>699531</v>
      </c>
      <c r="D204" s="529" t="s">
        <v>4713</v>
      </c>
      <c r="E204" s="534">
        <v>1511940</v>
      </c>
    </row>
    <row r="205" spans="1:7" s="560" customFormat="1" x14ac:dyDescent="0.2">
      <c r="A205" s="661"/>
      <c r="B205" s="89"/>
      <c r="C205" s="661"/>
      <c r="D205" s="91"/>
      <c r="E205" s="136">
        <f>SUM(E193:E204)</f>
        <v>4809591.75</v>
      </c>
    </row>
    <row r="206" spans="1:7" s="666" customFormat="1" ht="15" x14ac:dyDescent="0.25">
      <c r="A206" s="663"/>
      <c r="B206" s="519"/>
      <c r="C206" s="663"/>
      <c r="D206" s="182" t="s">
        <v>7212</v>
      </c>
      <c r="E206" s="665">
        <f>E205-E191</f>
        <v>1445989</v>
      </c>
      <c r="F206" s="1167">
        <f>E204+E199+E198+E197+E196+E193-E189-E188-E187-E186-E185</f>
        <v>1445988.9999999998</v>
      </c>
      <c r="G206" s="673"/>
    </row>
    <row r="207" spans="1:7" s="666" customFormat="1" ht="15" x14ac:dyDescent="0.25">
      <c r="A207" s="663"/>
      <c r="B207" s="519"/>
      <c r="C207" s="663"/>
      <c r="E207" s="665"/>
      <c r="F207" s="673"/>
    </row>
    <row r="208" spans="1:7" s="666" customFormat="1" ht="15.75" x14ac:dyDescent="0.25">
      <c r="A208" s="663"/>
      <c r="B208" s="519"/>
      <c r="C208" s="663"/>
      <c r="D208" s="1021" t="s">
        <v>7213</v>
      </c>
      <c r="E208" s="1022">
        <f>E206+E170+E119+E82+E69</f>
        <v>7165332.5099999951</v>
      </c>
      <c r="F208" s="551"/>
    </row>
    <row r="209" spans="1:5" s="666" customFormat="1" ht="15" x14ac:dyDescent="0.25">
      <c r="A209" s="663"/>
      <c r="B209" s="519"/>
      <c r="C209" s="663"/>
      <c r="D209" s="182"/>
      <c r="E209" s="665"/>
    </row>
    <row r="210" spans="1:5" x14ac:dyDescent="0.2">
      <c r="A210" s="662"/>
      <c r="B210" s="389"/>
      <c r="C210" s="662"/>
      <c r="D210" s="1215"/>
      <c r="E210" s="94"/>
    </row>
    <row r="211" spans="1:5" x14ac:dyDescent="0.2">
      <c r="A211" s="662" t="s">
        <v>1701</v>
      </c>
      <c r="B211" s="389" t="s">
        <v>1702</v>
      </c>
      <c r="C211" s="662">
        <v>501300</v>
      </c>
      <c r="D211" s="1215" t="s">
        <v>725</v>
      </c>
      <c r="E211" s="94">
        <v>6353871.3399999999</v>
      </c>
    </row>
    <row r="212" spans="1:5" x14ac:dyDescent="0.2">
      <c r="A212" s="662" t="s">
        <v>1701</v>
      </c>
      <c r="B212" s="389" t="s">
        <v>1702</v>
      </c>
      <c r="C212" s="662">
        <v>501301</v>
      </c>
      <c r="D212" s="1215" t="s">
        <v>9196</v>
      </c>
      <c r="E212" s="94">
        <v>6282443.6900000004</v>
      </c>
    </row>
    <row r="213" spans="1:5" x14ac:dyDescent="0.2">
      <c r="A213" s="662" t="s">
        <v>1701</v>
      </c>
      <c r="B213" s="389" t="s">
        <v>1702</v>
      </c>
      <c r="C213" s="662">
        <v>501310</v>
      </c>
      <c r="D213" s="1215" t="s">
        <v>726</v>
      </c>
      <c r="E213" s="94">
        <v>-59632.09</v>
      </c>
    </row>
    <row r="214" spans="1:5" x14ac:dyDescent="0.2">
      <c r="A214" s="662" t="s">
        <v>1701</v>
      </c>
      <c r="B214" s="389" t="s">
        <v>1702</v>
      </c>
      <c r="C214" s="662">
        <v>501410</v>
      </c>
      <c r="D214" s="1215" t="s">
        <v>727</v>
      </c>
      <c r="E214" s="94">
        <v>14600</v>
      </c>
    </row>
    <row r="215" spans="1:5" x14ac:dyDescent="0.2">
      <c r="A215" s="662" t="s">
        <v>1701</v>
      </c>
      <c r="B215" s="389" t="s">
        <v>1702</v>
      </c>
      <c r="C215" s="662">
        <v>501500</v>
      </c>
      <c r="D215" s="1215" t="s">
        <v>728</v>
      </c>
      <c r="E215" s="94">
        <v>684417</v>
      </c>
    </row>
    <row r="216" spans="1:5" x14ac:dyDescent="0.2">
      <c r="A216" s="662" t="s">
        <v>1701</v>
      </c>
      <c r="B216" s="389" t="s">
        <v>1702</v>
      </c>
      <c r="C216" s="662">
        <v>502100</v>
      </c>
      <c r="D216" s="1215" t="s">
        <v>898</v>
      </c>
      <c r="E216" s="94">
        <v>-4181220.34</v>
      </c>
    </row>
    <row r="217" spans="1:5" x14ac:dyDescent="0.2">
      <c r="A217" s="662" t="s">
        <v>1701</v>
      </c>
      <c r="B217" s="389" t="s">
        <v>1702</v>
      </c>
      <c r="C217" s="662">
        <v>503100</v>
      </c>
      <c r="D217" s="1215" t="s">
        <v>901</v>
      </c>
      <c r="E217" s="94">
        <v>12327000</v>
      </c>
    </row>
    <row r="218" spans="1:5" x14ac:dyDescent="0.2">
      <c r="A218" s="662" t="s">
        <v>1701</v>
      </c>
      <c r="B218" s="389" t="s">
        <v>1702</v>
      </c>
      <c r="C218" s="662">
        <v>503200</v>
      </c>
      <c r="D218" s="1215" t="s">
        <v>902</v>
      </c>
      <c r="E218" s="94">
        <v>2740531</v>
      </c>
    </row>
    <row r="219" spans="1:5" x14ac:dyDescent="0.2">
      <c r="A219" s="662" t="s">
        <v>1701</v>
      </c>
      <c r="B219" s="389" t="s">
        <v>1702</v>
      </c>
      <c r="C219" s="662">
        <v>503300</v>
      </c>
      <c r="D219" s="1215" t="s">
        <v>903</v>
      </c>
      <c r="E219" s="94">
        <v>406002.71</v>
      </c>
    </row>
    <row r="220" spans="1:5" x14ac:dyDescent="0.2">
      <c r="A220" s="662" t="s">
        <v>1701</v>
      </c>
      <c r="B220" s="389" t="s">
        <v>1702</v>
      </c>
      <c r="C220" s="662">
        <v>503400</v>
      </c>
      <c r="D220" s="1215" t="s">
        <v>731</v>
      </c>
      <c r="E220" s="94">
        <v>11487.87</v>
      </c>
    </row>
    <row r="221" spans="1:5" x14ac:dyDescent="0.2">
      <c r="A221" s="662" t="s">
        <v>1701</v>
      </c>
      <c r="B221" s="389" t="s">
        <v>1702</v>
      </c>
      <c r="C221" s="662">
        <v>504100</v>
      </c>
      <c r="D221" s="1215" t="s">
        <v>732</v>
      </c>
      <c r="E221" s="94">
        <v>-1384975.3600000001</v>
      </c>
    </row>
    <row r="222" spans="1:5" x14ac:dyDescent="0.2">
      <c r="A222" s="662" t="s">
        <v>1701</v>
      </c>
      <c r="B222" s="389" t="s">
        <v>1702</v>
      </c>
      <c r="C222" s="662">
        <v>504200</v>
      </c>
      <c r="D222" s="1215" t="s">
        <v>733</v>
      </c>
      <c r="E222" s="94">
        <v>-710544.2</v>
      </c>
    </row>
    <row r="223" spans="1:5" x14ac:dyDescent="0.2">
      <c r="A223" s="662" t="s">
        <v>1701</v>
      </c>
      <c r="B223" s="389" t="s">
        <v>1702</v>
      </c>
      <c r="C223" s="662">
        <v>505100</v>
      </c>
      <c r="D223" s="1215" t="s">
        <v>910</v>
      </c>
      <c r="E223" s="94">
        <v>3564760.98</v>
      </c>
    </row>
    <row r="224" spans="1:5" x14ac:dyDescent="0.2">
      <c r="A224" s="662" t="s">
        <v>1701</v>
      </c>
      <c r="B224" s="389" t="s">
        <v>1702</v>
      </c>
      <c r="C224" s="662">
        <v>505300</v>
      </c>
      <c r="D224" s="1215" t="s">
        <v>614</v>
      </c>
      <c r="E224" s="94">
        <v>3413659.44</v>
      </c>
    </row>
    <row r="225" spans="1:5" x14ac:dyDescent="0.2">
      <c r="A225" s="662" t="s">
        <v>1701</v>
      </c>
      <c r="B225" s="389" t="s">
        <v>1702</v>
      </c>
      <c r="C225" s="662">
        <v>505400</v>
      </c>
      <c r="D225" s="1215" t="s">
        <v>1092</v>
      </c>
      <c r="E225" s="94">
        <v>31117.54</v>
      </c>
    </row>
    <row r="226" spans="1:5" x14ac:dyDescent="0.2">
      <c r="A226" s="662" t="s">
        <v>1701</v>
      </c>
      <c r="B226" s="389" t="s">
        <v>1702</v>
      </c>
      <c r="C226" s="662">
        <v>506100</v>
      </c>
      <c r="D226" s="1215" t="s">
        <v>4676</v>
      </c>
      <c r="E226" s="94">
        <v>-230338.42</v>
      </c>
    </row>
    <row r="227" spans="1:5" x14ac:dyDescent="0.2">
      <c r="A227" s="662" t="s">
        <v>1701</v>
      </c>
      <c r="B227" s="389" t="s">
        <v>1702</v>
      </c>
      <c r="C227" s="662">
        <v>506200</v>
      </c>
      <c r="D227" s="1215" t="s">
        <v>4677</v>
      </c>
      <c r="E227" s="94">
        <v>-221939.48</v>
      </c>
    </row>
    <row r="228" spans="1:5" x14ac:dyDescent="0.2">
      <c r="A228" s="662" t="s">
        <v>1701</v>
      </c>
      <c r="B228" s="389" t="s">
        <v>1702</v>
      </c>
      <c r="C228" s="662">
        <v>511100</v>
      </c>
      <c r="D228" s="1215" t="s">
        <v>935</v>
      </c>
      <c r="E228" s="94">
        <v>418465.17</v>
      </c>
    </row>
    <row r="229" spans="1:5" x14ac:dyDescent="0.2">
      <c r="A229" s="662" t="s">
        <v>1701</v>
      </c>
      <c r="B229" s="389" t="s">
        <v>1702</v>
      </c>
      <c r="C229" s="662">
        <v>511101</v>
      </c>
      <c r="D229" s="1215" t="s">
        <v>936</v>
      </c>
      <c r="E229" s="94">
        <v>578300.14</v>
      </c>
    </row>
    <row r="230" spans="1:5" x14ac:dyDescent="0.2">
      <c r="A230" s="662" t="s">
        <v>1701</v>
      </c>
      <c r="B230" s="389" t="s">
        <v>1702</v>
      </c>
      <c r="C230" s="662">
        <v>511110</v>
      </c>
      <c r="D230" s="1215" t="s">
        <v>1297</v>
      </c>
      <c r="E230" s="94">
        <v>39595</v>
      </c>
    </row>
    <row r="231" spans="1:5" x14ac:dyDescent="0.2">
      <c r="A231" s="662" t="s">
        <v>1701</v>
      </c>
      <c r="B231" s="389" t="s">
        <v>1702</v>
      </c>
      <c r="C231" s="662">
        <v>511119</v>
      </c>
      <c r="D231" s="1215" t="s">
        <v>5369</v>
      </c>
      <c r="E231" s="94">
        <v>229570.35</v>
      </c>
    </row>
    <row r="232" spans="1:5" x14ac:dyDescent="0.2">
      <c r="A232" s="662" t="s">
        <v>1701</v>
      </c>
      <c r="B232" s="389" t="s">
        <v>1702</v>
      </c>
      <c r="C232" s="662">
        <v>511300</v>
      </c>
      <c r="D232" s="1215" t="s">
        <v>735</v>
      </c>
      <c r="E232" s="94">
        <v>1829636.37</v>
      </c>
    </row>
    <row r="233" spans="1:5" x14ac:dyDescent="0.2">
      <c r="A233" s="662" t="s">
        <v>1701</v>
      </c>
      <c r="B233" s="389" t="s">
        <v>1702</v>
      </c>
      <c r="C233" s="662">
        <v>511410</v>
      </c>
      <c r="D233" s="1215" t="s">
        <v>739</v>
      </c>
      <c r="E233" s="94">
        <v>158.22999999999999</v>
      </c>
    </row>
    <row r="234" spans="1:5" x14ac:dyDescent="0.2">
      <c r="A234" s="662" t="s">
        <v>1701</v>
      </c>
      <c r="B234" s="389" t="s">
        <v>1702</v>
      </c>
      <c r="C234" s="662">
        <v>511500</v>
      </c>
      <c r="D234" s="1215" t="s">
        <v>740</v>
      </c>
      <c r="E234" s="94">
        <v>70481.320000000007</v>
      </c>
    </row>
    <row r="235" spans="1:5" x14ac:dyDescent="0.2">
      <c r="A235" s="662" t="s">
        <v>1701</v>
      </c>
      <c r="B235" s="389" t="s">
        <v>1702</v>
      </c>
      <c r="C235" s="662">
        <v>511700</v>
      </c>
      <c r="D235" s="1215" t="s">
        <v>5465</v>
      </c>
      <c r="E235" s="94">
        <v>28418</v>
      </c>
    </row>
    <row r="236" spans="1:5" x14ac:dyDescent="0.2">
      <c r="A236" s="662" t="s">
        <v>1701</v>
      </c>
      <c r="B236" s="389" t="s">
        <v>1702</v>
      </c>
      <c r="C236" s="662">
        <v>512100</v>
      </c>
      <c r="D236" s="1215" t="s">
        <v>939</v>
      </c>
      <c r="E236" s="94">
        <v>184250.53</v>
      </c>
    </row>
    <row r="237" spans="1:5" x14ac:dyDescent="0.2">
      <c r="A237" s="662" t="s">
        <v>1701</v>
      </c>
      <c r="B237" s="389" t="s">
        <v>1702</v>
      </c>
      <c r="C237" s="662">
        <v>512109</v>
      </c>
      <c r="D237" s="1215" t="s">
        <v>946</v>
      </c>
      <c r="E237" s="94">
        <v>126510.2</v>
      </c>
    </row>
    <row r="238" spans="1:5" x14ac:dyDescent="0.2">
      <c r="A238" s="662" t="s">
        <v>1701</v>
      </c>
      <c r="B238" s="389" t="s">
        <v>1702</v>
      </c>
      <c r="C238" s="662">
        <v>512110</v>
      </c>
      <c r="D238" s="1215" t="s">
        <v>940</v>
      </c>
      <c r="E238" s="94">
        <v>32736.5</v>
      </c>
    </row>
    <row r="239" spans="1:5" x14ac:dyDescent="0.2">
      <c r="A239" s="662" t="s">
        <v>1701</v>
      </c>
      <c r="B239" s="389" t="s">
        <v>1702</v>
      </c>
      <c r="C239" s="662">
        <v>512120</v>
      </c>
      <c r="D239" s="1215" t="s">
        <v>4678</v>
      </c>
      <c r="E239" s="94">
        <v>115179.48</v>
      </c>
    </row>
    <row r="240" spans="1:5" x14ac:dyDescent="0.2">
      <c r="A240" s="662" t="s">
        <v>1701</v>
      </c>
      <c r="B240" s="389" t="s">
        <v>1702</v>
      </c>
      <c r="C240" s="662">
        <v>512200</v>
      </c>
      <c r="D240" s="1215" t="s">
        <v>941</v>
      </c>
      <c r="E240" s="94">
        <v>473787</v>
      </c>
    </row>
    <row r="241" spans="1:5" x14ac:dyDescent="0.2">
      <c r="A241" s="662" t="s">
        <v>1701</v>
      </c>
      <c r="B241" s="389" t="s">
        <v>1702</v>
      </c>
      <c r="C241" s="662">
        <v>512209</v>
      </c>
      <c r="D241" s="1215" t="s">
        <v>942</v>
      </c>
      <c r="E241" s="94">
        <v>32639</v>
      </c>
    </row>
    <row r="242" spans="1:5" x14ac:dyDescent="0.2">
      <c r="A242" s="662" t="s">
        <v>1701</v>
      </c>
      <c r="B242" s="389" t="s">
        <v>1702</v>
      </c>
      <c r="C242" s="662">
        <v>512300</v>
      </c>
      <c r="D242" s="1215" t="s">
        <v>943</v>
      </c>
      <c r="E242" s="94">
        <v>190259.36</v>
      </c>
    </row>
    <row r="243" spans="1:5" x14ac:dyDescent="0.2">
      <c r="A243" s="662" t="s">
        <v>1701</v>
      </c>
      <c r="B243" s="389" t="s">
        <v>1702</v>
      </c>
      <c r="C243" s="662">
        <v>512302</v>
      </c>
      <c r="D243" s="1215" t="s">
        <v>4679</v>
      </c>
      <c r="E243" s="94">
        <v>8554</v>
      </c>
    </row>
    <row r="244" spans="1:5" x14ac:dyDescent="0.2">
      <c r="A244" s="662" t="s">
        <v>1701</v>
      </c>
      <c r="B244" s="389" t="s">
        <v>1702</v>
      </c>
      <c r="C244" s="662">
        <v>512305</v>
      </c>
      <c r="D244" s="1215" t="s">
        <v>972</v>
      </c>
      <c r="E244" s="94">
        <v>49709</v>
      </c>
    </row>
    <row r="245" spans="1:5" x14ac:dyDescent="0.2">
      <c r="A245" s="662" t="s">
        <v>1701</v>
      </c>
      <c r="B245" s="389" t="s">
        <v>1702</v>
      </c>
      <c r="C245" s="662">
        <v>512309</v>
      </c>
      <c r="D245" s="1215" t="s">
        <v>974</v>
      </c>
      <c r="E245" s="94">
        <v>18477</v>
      </c>
    </row>
    <row r="246" spans="1:5" x14ac:dyDescent="0.2">
      <c r="A246" s="662" t="s">
        <v>1701</v>
      </c>
      <c r="B246" s="389" t="s">
        <v>1702</v>
      </c>
      <c r="C246" s="662">
        <v>512310</v>
      </c>
      <c r="D246" s="1215" t="s">
        <v>741</v>
      </c>
      <c r="E246" s="94">
        <v>1408929.58</v>
      </c>
    </row>
    <row r="247" spans="1:5" x14ac:dyDescent="0.2">
      <c r="A247" s="662" t="s">
        <v>1701</v>
      </c>
      <c r="B247" s="389" t="s">
        <v>1702</v>
      </c>
      <c r="C247" s="662">
        <v>512320</v>
      </c>
      <c r="D247" s="1215" t="s">
        <v>4681</v>
      </c>
      <c r="E247" s="94">
        <v>1842749.95</v>
      </c>
    </row>
    <row r="248" spans="1:5" x14ac:dyDescent="0.2">
      <c r="A248" s="662" t="s">
        <v>1701</v>
      </c>
      <c r="B248" s="389" t="s">
        <v>1702</v>
      </c>
      <c r="C248" s="662">
        <v>512321</v>
      </c>
      <c r="D248" s="1215" t="s">
        <v>967</v>
      </c>
      <c r="E248" s="94">
        <v>131783.1</v>
      </c>
    </row>
    <row r="249" spans="1:5" x14ac:dyDescent="0.2">
      <c r="A249" s="662" t="s">
        <v>1701</v>
      </c>
      <c r="B249" s="389" t="s">
        <v>1702</v>
      </c>
      <c r="C249" s="662">
        <v>512340</v>
      </c>
      <c r="D249" s="1215" t="s">
        <v>970</v>
      </c>
      <c r="E249" s="94">
        <v>236392</v>
      </c>
    </row>
    <row r="250" spans="1:5" x14ac:dyDescent="0.2">
      <c r="A250" s="662" t="s">
        <v>1701</v>
      </c>
      <c r="B250" s="389" t="s">
        <v>1702</v>
      </c>
      <c r="C250" s="662">
        <v>512342</v>
      </c>
      <c r="D250" s="1215" t="s">
        <v>950</v>
      </c>
      <c r="E250" s="94">
        <v>37353.300000000003</v>
      </c>
    </row>
    <row r="251" spans="1:5" x14ac:dyDescent="0.2">
      <c r="A251" s="662" t="s">
        <v>1701</v>
      </c>
      <c r="B251" s="389" t="s">
        <v>1702</v>
      </c>
      <c r="C251" s="662">
        <v>512343</v>
      </c>
      <c r="D251" s="1215" t="s">
        <v>951</v>
      </c>
      <c r="E251" s="94">
        <v>36534.75</v>
      </c>
    </row>
    <row r="252" spans="1:5" x14ac:dyDescent="0.2">
      <c r="A252" s="662" t="s">
        <v>1701</v>
      </c>
      <c r="B252" s="389" t="s">
        <v>1702</v>
      </c>
      <c r="C252" s="662">
        <v>512350</v>
      </c>
      <c r="D252" s="1215" t="s">
        <v>4686</v>
      </c>
      <c r="E252" s="94">
        <v>185311.5</v>
      </c>
    </row>
    <row r="253" spans="1:5" x14ac:dyDescent="0.2">
      <c r="A253" s="662" t="s">
        <v>1701</v>
      </c>
      <c r="B253" s="389" t="s">
        <v>1702</v>
      </c>
      <c r="C253" s="662">
        <v>512351</v>
      </c>
      <c r="D253" s="1215" t="s">
        <v>954</v>
      </c>
      <c r="E253" s="94">
        <v>264100</v>
      </c>
    </row>
    <row r="254" spans="1:5" x14ac:dyDescent="0.2">
      <c r="A254" s="662" t="s">
        <v>1701</v>
      </c>
      <c r="B254" s="389" t="s">
        <v>1702</v>
      </c>
      <c r="C254" s="662">
        <v>512352</v>
      </c>
      <c r="D254" s="1215" t="s">
        <v>956</v>
      </c>
      <c r="E254" s="94">
        <v>132600</v>
      </c>
    </row>
    <row r="255" spans="1:5" x14ac:dyDescent="0.2">
      <c r="A255" s="662" t="s">
        <v>1701</v>
      </c>
      <c r="B255" s="389" t="s">
        <v>1702</v>
      </c>
      <c r="C255" s="662">
        <v>512355</v>
      </c>
      <c r="D255" s="1215" t="s">
        <v>961</v>
      </c>
      <c r="E255" s="94">
        <v>441517.84</v>
      </c>
    </row>
    <row r="256" spans="1:5" x14ac:dyDescent="0.2">
      <c r="A256" s="662" t="s">
        <v>1701</v>
      </c>
      <c r="B256" s="389" t="s">
        <v>1702</v>
      </c>
      <c r="C256" s="662">
        <v>512356</v>
      </c>
      <c r="D256" s="1215" t="s">
        <v>962</v>
      </c>
      <c r="E256" s="94">
        <v>302500</v>
      </c>
    </row>
    <row r="257" spans="1:5" x14ac:dyDescent="0.2">
      <c r="A257" s="662" t="s">
        <v>1701</v>
      </c>
      <c r="B257" s="389" t="s">
        <v>1702</v>
      </c>
      <c r="C257" s="662">
        <v>512357</v>
      </c>
      <c r="D257" s="1215" t="s">
        <v>963</v>
      </c>
      <c r="E257" s="94">
        <v>108000</v>
      </c>
    </row>
    <row r="258" spans="1:5" x14ac:dyDescent="0.2">
      <c r="A258" s="662" t="s">
        <v>1701</v>
      </c>
      <c r="B258" s="389" t="s">
        <v>1702</v>
      </c>
      <c r="C258" s="662">
        <v>512360</v>
      </c>
      <c r="D258" s="1215" t="s">
        <v>4693</v>
      </c>
      <c r="E258" s="94">
        <v>1473617.59</v>
      </c>
    </row>
    <row r="259" spans="1:5" x14ac:dyDescent="0.2">
      <c r="A259" s="662" t="s">
        <v>1701</v>
      </c>
      <c r="B259" s="389" t="s">
        <v>1702</v>
      </c>
      <c r="C259" s="662">
        <v>512800</v>
      </c>
      <c r="D259" s="1215" t="s">
        <v>976</v>
      </c>
      <c r="E259" s="94">
        <v>7118969</v>
      </c>
    </row>
    <row r="260" spans="1:5" x14ac:dyDescent="0.2">
      <c r="A260" s="662" t="s">
        <v>1701</v>
      </c>
      <c r="B260" s="389" t="s">
        <v>1702</v>
      </c>
      <c r="C260" s="662">
        <v>512801</v>
      </c>
      <c r="D260" s="1215" t="s">
        <v>1095</v>
      </c>
      <c r="E260" s="94">
        <v>3292</v>
      </c>
    </row>
    <row r="261" spans="1:5" x14ac:dyDescent="0.2">
      <c r="A261" s="662" t="s">
        <v>1701</v>
      </c>
      <c r="B261" s="389" t="s">
        <v>1702</v>
      </c>
      <c r="C261" s="662">
        <v>512810</v>
      </c>
      <c r="D261" s="1215" t="s">
        <v>978</v>
      </c>
      <c r="E261" s="94">
        <v>297350</v>
      </c>
    </row>
    <row r="262" spans="1:5" x14ac:dyDescent="0.2">
      <c r="A262" s="662" t="s">
        <v>1701</v>
      </c>
      <c r="B262" s="389" t="s">
        <v>1702</v>
      </c>
      <c r="C262" s="662">
        <v>512811</v>
      </c>
      <c r="D262" s="1215" t="s">
        <v>6643</v>
      </c>
      <c r="E262" s="94">
        <v>848220</v>
      </c>
    </row>
    <row r="263" spans="1:5" x14ac:dyDescent="0.2">
      <c r="A263" s="662" t="s">
        <v>1701</v>
      </c>
      <c r="B263" s="389" t="s">
        <v>1702</v>
      </c>
      <c r="C263" s="662">
        <v>512812</v>
      </c>
      <c r="D263" s="1215" t="s">
        <v>9859</v>
      </c>
      <c r="E263" s="94">
        <v>75998</v>
      </c>
    </row>
    <row r="264" spans="1:5" x14ac:dyDescent="0.2">
      <c r="A264" s="662" t="s">
        <v>1701</v>
      </c>
      <c r="B264" s="389" t="s">
        <v>1702</v>
      </c>
      <c r="C264" s="662">
        <v>512830</v>
      </c>
      <c r="D264" s="1215" t="s">
        <v>982</v>
      </c>
      <c r="E264" s="94">
        <v>1795640</v>
      </c>
    </row>
    <row r="265" spans="1:5" x14ac:dyDescent="0.2">
      <c r="A265" s="662" t="s">
        <v>1701</v>
      </c>
      <c r="B265" s="389" t="s">
        <v>1702</v>
      </c>
      <c r="C265" s="662">
        <v>512831</v>
      </c>
      <c r="D265" s="1215" t="s">
        <v>5371</v>
      </c>
      <c r="E265" s="94">
        <v>310415</v>
      </c>
    </row>
    <row r="266" spans="1:5" x14ac:dyDescent="0.2">
      <c r="A266" s="662" t="s">
        <v>1701</v>
      </c>
      <c r="B266" s="389" t="s">
        <v>1702</v>
      </c>
      <c r="C266" s="662">
        <v>512840</v>
      </c>
      <c r="D266" s="1215" t="s">
        <v>984</v>
      </c>
      <c r="E266" s="94">
        <v>648733</v>
      </c>
    </row>
    <row r="267" spans="1:5" x14ac:dyDescent="0.2">
      <c r="A267" s="662" t="s">
        <v>1701</v>
      </c>
      <c r="B267" s="389" t="s">
        <v>1702</v>
      </c>
      <c r="C267" s="662">
        <v>512841</v>
      </c>
      <c r="D267" s="1215" t="s">
        <v>5373</v>
      </c>
      <c r="E267" s="94">
        <v>111942</v>
      </c>
    </row>
    <row r="268" spans="1:5" x14ac:dyDescent="0.2">
      <c r="A268" s="662" t="s">
        <v>1701</v>
      </c>
      <c r="B268" s="389" t="s">
        <v>1702</v>
      </c>
      <c r="C268" s="662">
        <v>512850</v>
      </c>
      <c r="D268" s="1215" t="s">
        <v>469</v>
      </c>
      <c r="E268" s="94">
        <v>121550</v>
      </c>
    </row>
    <row r="269" spans="1:5" x14ac:dyDescent="0.2">
      <c r="A269" s="662" t="s">
        <v>1701</v>
      </c>
      <c r="B269" s="389" t="s">
        <v>1702</v>
      </c>
      <c r="C269" s="662">
        <v>512851</v>
      </c>
      <c r="D269" s="1215" t="s">
        <v>7265</v>
      </c>
      <c r="E269" s="94">
        <v>16220.68</v>
      </c>
    </row>
    <row r="270" spans="1:5" x14ac:dyDescent="0.2">
      <c r="A270" s="662" t="s">
        <v>1701</v>
      </c>
      <c r="B270" s="389" t="s">
        <v>1702</v>
      </c>
      <c r="C270" s="662">
        <v>512852</v>
      </c>
      <c r="D270" s="1215" t="s">
        <v>473</v>
      </c>
      <c r="E270" s="94">
        <v>92000</v>
      </c>
    </row>
    <row r="271" spans="1:5" x14ac:dyDescent="0.2">
      <c r="A271" s="662" t="s">
        <v>1701</v>
      </c>
      <c r="B271" s="389" t="s">
        <v>1702</v>
      </c>
      <c r="C271" s="662">
        <v>512859</v>
      </c>
      <c r="D271" s="1215" t="s">
        <v>475</v>
      </c>
      <c r="E271" s="94">
        <v>222487.1</v>
      </c>
    </row>
    <row r="272" spans="1:5" x14ac:dyDescent="0.2">
      <c r="A272" s="662" t="s">
        <v>1701</v>
      </c>
      <c r="B272" s="389" t="s">
        <v>1702</v>
      </c>
      <c r="C272" s="662">
        <v>512860</v>
      </c>
      <c r="D272" s="1215" t="s">
        <v>477</v>
      </c>
      <c r="E272" s="94">
        <v>21899</v>
      </c>
    </row>
    <row r="273" spans="1:5" x14ac:dyDescent="0.2">
      <c r="A273" s="662" t="s">
        <v>1701</v>
      </c>
      <c r="B273" s="389" t="s">
        <v>1702</v>
      </c>
      <c r="C273" s="662">
        <v>512870</v>
      </c>
      <c r="D273" s="1215" t="s">
        <v>479</v>
      </c>
      <c r="E273" s="94">
        <v>181194.02</v>
      </c>
    </row>
    <row r="274" spans="1:5" x14ac:dyDescent="0.2">
      <c r="A274" s="662" t="s">
        <v>1701</v>
      </c>
      <c r="B274" s="389" t="s">
        <v>1702</v>
      </c>
      <c r="C274" s="662">
        <v>512890</v>
      </c>
      <c r="D274" s="1215" t="s">
        <v>5375</v>
      </c>
      <c r="E274" s="94">
        <v>1235800</v>
      </c>
    </row>
    <row r="275" spans="1:5" x14ac:dyDescent="0.2">
      <c r="A275" s="662" t="s">
        <v>1701</v>
      </c>
      <c r="B275" s="389" t="s">
        <v>1702</v>
      </c>
      <c r="C275" s="662">
        <v>518100</v>
      </c>
      <c r="D275" s="1215" t="s">
        <v>488</v>
      </c>
      <c r="E275" s="94">
        <v>128492</v>
      </c>
    </row>
    <row r="276" spans="1:5" x14ac:dyDescent="0.2">
      <c r="A276" s="662" t="s">
        <v>1701</v>
      </c>
      <c r="B276" s="389" t="s">
        <v>1702</v>
      </c>
      <c r="C276" s="662">
        <v>518101</v>
      </c>
      <c r="D276" s="1215" t="s">
        <v>1301</v>
      </c>
      <c r="E276" s="94">
        <v>63595.89</v>
      </c>
    </row>
    <row r="277" spans="1:5" x14ac:dyDescent="0.2">
      <c r="A277" s="662" t="s">
        <v>1701</v>
      </c>
      <c r="B277" s="389" t="s">
        <v>1702</v>
      </c>
      <c r="C277" s="662">
        <v>518102</v>
      </c>
      <c r="D277" s="1215" t="s">
        <v>8567</v>
      </c>
      <c r="E277" s="94">
        <v>303871.06</v>
      </c>
    </row>
    <row r="278" spans="1:5" x14ac:dyDescent="0.2">
      <c r="A278" s="662" t="s">
        <v>1701</v>
      </c>
      <c r="B278" s="389" t="s">
        <v>1702</v>
      </c>
      <c r="C278" s="662">
        <v>518200</v>
      </c>
      <c r="D278" s="1215" t="s">
        <v>489</v>
      </c>
      <c r="E278" s="94">
        <v>6485.99</v>
      </c>
    </row>
    <row r="279" spans="1:5" x14ac:dyDescent="0.2">
      <c r="A279" s="662" t="s">
        <v>1701</v>
      </c>
      <c r="B279" s="389" t="s">
        <v>1702</v>
      </c>
      <c r="C279" s="662">
        <v>518400</v>
      </c>
      <c r="D279" s="1215" t="s">
        <v>490</v>
      </c>
      <c r="E279" s="94">
        <v>85762.37</v>
      </c>
    </row>
    <row r="280" spans="1:5" x14ac:dyDescent="0.2">
      <c r="A280" s="662" t="s">
        <v>1701</v>
      </c>
      <c r="B280" s="389" t="s">
        <v>1702</v>
      </c>
      <c r="C280" s="662">
        <v>551100</v>
      </c>
      <c r="D280" s="1215" t="s">
        <v>7887</v>
      </c>
      <c r="E280" s="94">
        <v>52082.83</v>
      </c>
    </row>
    <row r="281" spans="1:5" x14ac:dyDescent="0.2">
      <c r="A281" s="662" t="s">
        <v>1701</v>
      </c>
      <c r="B281" s="389" t="s">
        <v>1702</v>
      </c>
      <c r="C281" s="662">
        <v>551200</v>
      </c>
      <c r="D281" s="1215" t="s">
        <v>7888</v>
      </c>
      <c r="E281" s="94">
        <v>5319</v>
      </c>
    </row>
    <row r="282" spans="1:5" x14ac:dyDescent="0.2">
      <c r="A282" s="662" t="s">
        <v>1701</v>
      </c>
      <c r="B282" s="389" t="s">
        <v>1702</v>
      </c>
      <c r="C282" s="662">
        <v>555200</v>
      </c>
      <c r="D282" s="1215" t="s">
        <v>8568</v>
      </c>
      <c r="E282" s="94">
        <v>659367.99</v>
      </c>
    </row>
    <row r="283" spans="1:5" x14ac:dyDescent="0.2">
      <c r="A283" s="662" t="s">
        <v>1701</v>
      </c>
      <c r="B283" s="389" t="s">
        <v>1702</v>
      </c>
      <c r="C283" s="662">
        <v>559309</v>
      </c>
      <c r="D283" s="1215" t="s">
        <v>9199</v>
      </c>
      <c r="E283" s="94">
        <v>26750</v>
      </c>
    </row>
    <row r="284" spans="1:5" x14ac:dyDescent="0.2">
      <c r="A284" s="662" t="s">
        <v>1701</v>
      </c>
      <c r="B284" s="389" t="s">
        <v>1702</v>
      </c>
      <c r="C284" s="662">
        <v>561109</v>
      </c>
      <c r="D284" s="1215" t="s">
        <v>502</v>
      </c>
      <c r="E284" s="94">
        <v>2830497</v>
      </c>
    </row>
    <row r="285" spans="1:5" x14ac:dyDescent="0.2">
      <c r="A285" s="662" t="s">
        <v>1701</v>
      </c>
      <c r="B285" s="389" t="s">
        <v>1702</v>
      </c>
      <c r="C285" s="662">
        <v>562200</v>
      </c>
      <c r="D285" s="1215" t="s">
        <v>848</v>
      </c>
      <c r="E285" s="94">
        <v>300</v>
      </c>
    </row>
    <row r="286" spans="1:5" x14ac:dyDescent="0.2">
      <c r="A286" s="662" t="s">
        <v>1701</v>
      </c>
      <c r="B286" s="389" t="s">
        <v>1702</v>
      </c>
      <c r="C286" s="662">
        <v>571100</v>
      </c>
      <c r="D286" s="1215" t="s">
        <v>628</v>
      </c>
      <c r="E286" s="94">
        <v>1850600</v>
      </c>
    </row>
    <row r="287" spans="1:5" x14ac:dyDescent="0.2">
      <c r="A287" s="662" t="s">
        <v>1701</v>
      </c>
      <c r="B287" s="389" t="s">
        <v>1702</v>
      </c>
      <c r="C287" s="662">
        <v>590520</v>
      </c>
      <c r="D287" s="1215" t="s">
        <v>935</v>
      </c>
      <c r="E287" s="94">
        <v>418465.17</v>
      </c>
    </row>
    <row r="288" spans="1:5" x14ac:dyDescent="0.2">
      <c r="A288" s="662" t="s">
        <v>1701</v>
      </c>
      <c r="B288" s="389" t="s">
        <v>1702</v>
      </c>
      <c r="C288" s="662">
        <v>590522</v>
      </c>
      <c r="D288" s="1215" t="s">
        <v>936</v>
      </c>
      <c r="E288" s="94">
        <v>137788.75</v>
      </c>
    </row>
    <row r="289" spans="1:5" x14ac:dyDescent="0.2">
      <c r="A289" s="662" t="s">
        <v>1701</v>
      </c>
      <c r="B289" s="389" t="s">
        <v>1702</v>
      </c>
      <c r="C289" s="662">
        <v>590524</v>
      </c>
      <c r="D289" s="1215" t="s">
        <v>4705</v>
      </c>
      <c r="E289" s="94">
        <v>11976640</v>
      </c>
    </row>
    <row r="290" spans="1:5" x14ac:dyDescent="0.2">
      <c r="A290" s="662" t="s">
        <v>1701</v>
      </c>
      <c r="B290" s="389" t="s">
        <v>1702</v>
      </c>
      <c r="C290" s="662">
        <v>590525</v>
      </c>
      <c r="D290" s="1215" t="s">
        <v>4706</v>
      </c>
      <c r="E290" s="94">
        <v>2142783.31</v>
      </c>
    </row>
    <row r="291" spans="1:5" x14ac:dyDescent="0.2">
      <c r="A291" s="662" t="s">
        <v>1701</v>
      </c>
      <c r="B291" s="389" t="s">
        <v>1702</v>
      </c>
      <c r="C291" s="662">
        <v>590527</v>
      </c>
      <c r="D291" s="1215" t="s">
        <v>4708</v>
      </c>
      <c r="E291" s="94">
        <v>3390592.3</v>
      </c>
    </row>
    <row r="292" spans="1:5" x14ac:dyDescent="0.2">
      <c r="A292" s="662" t="s">
        <v>1701</v>
      </c>
      <c r="B292" s="389" t="s">
        <v>1702</v>
      </c>
      <c r="C292" s="662">
        <v>590529</v>
      </c>
      <c r="D292" s="1215" t="s">
        <v>491</v>
      </c>
      <c r="E292" s="94">
        <v>0.44</v>
      </c>
    </row>
    <row r="293" spans="1:5" x14ac:dyDescent="0.2">
      <c r="A293" s="662" t="s">
        <v>1701</v>
      </c>
      <c r="B293" s="389" t="s">
        <v>1702</v>
      </c>
      <c r="C293" s="662">
        <v>590530</v>
      </c>
      <c r="D293" s="1215" t="s">
        <v>1306</v>
      </c>
      <c r="E293" s="94">
        <v>2830497</v>
      </c>
    </row>
    <row r="294" spans="1:5" x14ac:dyDescent="0.2">
      <c r="A294" s="662" t="s">
        <v>1701</v>
      </c>
      <c r="B294" s="389" t="s">
        <v>1702</v>
      </c>
      <c r="C294" s="662">
        <v>590674</v>
      </c>
      <c r="D294" s="1215" t="s">
        <v>544</v>
      </c>
      <c r="E294" s="94">
        <v>0.04</v>
      </c>
    </row>
    <row r="295" spans="1:5" x14ac:dyDescent="0.2">
      <c r="A295" s="662" t="s">
        <v>1701</v>
      </c>
      <c r="B295" s="389" t="s">
        <v>1702</v>
      </c>
      <c r="C295" s="662">
        <v>590675</v>
      </c>
      <c r="D295" s="1215" t="s">
        <v>4710</v>
      </c>
      <c r="E295" s="94">
        <v>2653497</v>
      </c>
    </row>
    <row r="296" spans="1:5" x14ac:dyDescent="0.2">
      <c r="A296" s="662" t="s">
        <v>1701</v>
      </c>
      <c r="B296" s="389" t="s">
        <v>1702</v>
      </c>
      <c r="C296" s="662">
        <v>599524</v>
      </c>
      <c r="D296" s="1215" t="s">
        <v>4705</v>
      </c>
      <c r="E296" s="94">
        <v>200451.8</v>
      </c>
    </row>
    <row r="297" spans="1:5" x14ac:dyDescent="0.2">
      <c r="A297" s="662" t="s">
        <v>1701</v>
      </c>
      <c r="B297" s="389" t="s">
        <v>1702</v>
      </c>
      <c r="C297" s="662">
        <v>599525</v>
      </c>
      <c r="D297" s="1215" t="s">
        <v>4706</v>
      </c>
      <c r="E297" s="94">
        <v>475885.69</v>
      </c>
    </row>
    <row r="298" spans="1:5" x14ac:dyDescent="0.2">
      <c r="A298" s="662" t="s">
        <v>1701</v>
      </c>
      <c r="B298" s="389" t="s">
        <v>1702</v>
      </c>
      <c r="C298" s="662">
        <v>599527</v>
      </c>
      <c r="D298" s="1215" t="s">
        <v>4711</v>
      </c>
      <c r="E298" s="94">
        <v>17970.09</v>
      </c>
    </row>
    <row r="299" spans="1:5" x14ac:dyDescent="0.2">
      <c r="A299" s="662" t="s">
        <v>1701</v>
      </c>
      <c r="B299" s="389" t="s">
        <v>1702</v>
      </c>
      <c r="C299" s="662">
        <v>599529</v>
      </c>
      <c r="D299" s="1215" t="s">
        <v>491</v>
      </c>
      <c r="E299" s="94">
        <v>24560.75</v>
      </c>
    </row>
    <row r="300" spans="1:5" x14ac:dyDescent="0.2">
      <c r="A300" s="662" t="s">
        <v>1701</v>
      </c>
      <c r="B300" s="389" t="s">
        <v>1702</v>
      </c>
      <c r="C300" s="662">
        <v>599531</v>
      </c>
      <c r="D300" s="1215" t="s">
        <v>4713</v>
      </c>
      <c r="E300" s="94">
        <v>1511940</v>
      </c>
    </row>
    <row r="301" spans="1:5" x14ac:dyDescent="0.2">
      <c r="A301" s="662" t="s">
        <v>1701</v>
      </c>
      <c r="B301" s="389" t="s">
        <v>1702</v>
      </c>
      <c r="C301" s="662">
        <v>599674</v>
      </c>
      <c r="D301" s="1215" t="s">
        <v>544</v>
      </c>
      <c r="E301" s="94">
        <v>77064.600000000006</v>
      </c>
    </row>
    <row r="302" spans="1:5" s="560" customFormat="1" x14ac:dyDescent="0.2">
      <c r="A302" s="661"/>
      <c r="B302" s="89"/>
      <c r="C302" s="661"/>
      <c r="D302" s="91"/>
      <c r="E302" s="136">
        <f>SUM(E211:E301)</f>
        <v>85042328.810000017</v>
      </c>
    </row>
    <row r="303" spans="1:5" x14ac:dyDescent="0.2">
      <c r="A303" s="662"/>
      <c r="B303" s="389"/>
      <c r="C303" s="662"/>
      <c r="D303" s="1215"/>
      <c r="E303" s="94"/>
    </row>
    <row r="304" spans="1:5" x14ac:dyDescent="0.2">
      <c r="A304" s="662" t="s">
        <v>1701</v>
      </c>
      <c r="B304" s="389" t="s">
        <v>1702</v>
      </c>
      <c r="C304" s="662">
        <v>601300</v>
      </c>
      <c r="D304" s="1215" t="s">
        <v>7266</v>
      </c>
      <c r="E304" s="94">
        <v>31612514</v>
      </c>
    </row>
    <row r="305" spans="1:5" x14ac:dyDescent="0.2">
      <c r="A305" s="662" t="s">
        <v>1701</v>
      </c>
      <c r="B305" s="389" t="s">
        <v>1702</v>
      </c>
      <c r="C305" s="662">
        <v>601301</v>
      </c>
      <c r="D305" s="1215" t="s">
        <v>7267</v>
      </c>
      <c r="E305" s="94">
        <v>10906261</v>
      </c>
    </row>
    <row r="306" spans="1:5" x14ac:dyDescent="0.2">
      <c r="A306" s="662" t="s">
        <v>1701</v>
      </c>
      <c r="B306" s="389" t="s">
        <v>1702</v>
      </c>
      <c r="C306" s="662">
        <v>601303</v>
      </c>
      <c r="D306" s="1215" t="s">
        <v>7269</v>
      </c>
      <c r="E306" s="94">
        <v>-129165</v>
      </c>
    </row>
    <row r="307" spans="1:5" x14ac:dyDescent="0.2">
      <c r="A307" s="662" t="s">
        <v>1701</v>
      </c>
      <c r="B307" s="389" t="s">
        <v>1702</v>
      </c>
      <c r="C307" s="662">
        <v>601304</v>
      </c>
      <c r="D307" s="1215" t="s">
        <v>8571</v>
      </c>
      <c r="E307" s="94">
        <v>-344</v>
      </c>
    </row>
    <row r="308" spans="1:5" x14ac:dyDescent="0.2">
      <c r="A308" s="662" t="s">
        <v>1701</v>
      </c>
      <c r="B308" s="389" t="s">
        <v>1702</v>
      </c>
      <c r="C308" s="662">
        <v>601410</v>
      </c>
      <c r="D308" s="1215" t="s">
        <v>7271</v>
      </c>
      <c r="E308" s="94">
        <v>36750</v>
      </c>
    </row>
    <row r="309" spans="1:5" x14ac:dyDescent="0.2">
      <c r="A309" s="662" t="s">
        <v>1701</v>
      </c>
      <c r="B309" s="389" t="s">
        <v>1702</v>
      </c>
      <c r="C309" s="662">
        <v>601500</v>
      </c>
      <c r="D309" s="1215" t="s">
        <v>7272</v>
      </c>
      <c r="E309" s="94">
        <v>2644584</v>
      </c>
    </row>
    <row r="310" spans="1:5" x14ac:dyDescent="0.2">
      <c r="A310" s="662" t="s">
        <v>1701</v>
      </c>
      <c r="B310" s="389" t="s">
        <v>1702</v>
      </c>
      <c r="C310" s="662">
        <v>601501</v>
      </c>
      <c r="D310" s="1215" t="s">
        <v>9860</v>
      </c>
      <c r="E310" s="94">
        <v>1523085</v>
      </c>
    </row>
    <row r="311" spans="1:5" x14ac:dyDescent="0.2">
      <c r="A311" s="662" t="s">
        <v>1701</v>
      </c>
      <c r="B311" s="389" t="s">
        <v>1702</v>
      </c>
      <c r="C311" s="662">
        <v>602100</v>
      </c>
      <c r="D311" s="1215" t="s">
        <v>525</v>
      </c>
      <c r="E311" s="94">
        <v>-2797691.55</v>
      </c>
    </row>
    <row r="312" spans="1:5" x14ac:dyDescent="0.2">
      <c r="A312" s="662" t="s">
        <v>1701</v>
      </c>
      <c r="B312" s="389" t="s">
        <v>1702</v>
      </c>
      <c r="C312" s="662">
        <v>602300</v>
      </c>
      <c r="D312" s="1215" t="s">
        <v>768</v>
      </c>
      <c r="E312" s="94">
        <v>-275066.15000000002</v>
      </c>
    </row>
    <row r="313" spans="1:5" x14ac:dyDescent="0.2">
      <c r="A313" s="662" t="s">
        <v>1701</v>
      </c>
      <c r="B313" s="389" t="s">
        <v>1702</v>
      </c>
      <c r="C313" s="662">
        <v>603100</v>
      </c>
      <c r="D313" s="1215" t="s">
        <v>528</v>
      </c>
      <c r="E313" s="94">
        <v>13060596</v>
      </c>
    </row>
    <row r="314" spans="1:5" x14ac:dyDescent="0.2">
      <c r="A314" s="662" t="s">
        <v>1701</v>
      </c>
      <c r="B314" s="389" t="s">
        <v>1702</v>
      </c>
      <c r="C314" s="662">
        <v>603200</v>
      </c>
      <c r="D314" s="1215" t="s">
        <v>632</v>
      </c>
      <c r="E314" s="94">
        <v>400520</v>
      </c>
    </row>
    <row r="315" spans="1:5" x14ac:dyDescent="0.2">
      <c r="A315" s="662" t="s">
        <v>1701</v>
      </c>
      <c r="B315" s="389" t="s">
        <v>1702</v>
      </c>
      <c r="C315" s="662">
        <v>603300</v>
      </c>
      <c r="D315" s="1215" t="s">
        <v>633</v>
      </c>
      <c r="E315" s="94">
        <v>130261.59</v>
      </c>
    </row>
    <row r="316" spans="1:5" x14ac:dyDescent="0.2">
      <c r="A316" s="662" t="s">
        <v>1701</v>
      </c>
      <c r="B316" s="389" t="s">
        <v>1702</v>
      </c>
      <c r="C316" s="662">
        <v>604100</v>
      </c>
      <c r="D316" s="1215" t="s">
        <v>769</v>
      </c>
      <c r="E316" s="94">
        <v>-2571697.4500000002</v>
      </c>
    </row>
    <row r="317" spans="1:5" x14ac:dyDescent="0.2">
      <c r="A317" s="662" t="s">
        <v>1701</v>
      </c>
      <c r="B317" s="389" t="s">
        <v>1702</v>
      </c>
      <c r="C317" s="662">
        <v>604200</v>
      </c>
      <c r="D317" s="1215" t="s">
        <v>770</v>
      </c>
      <c r="E317" s="94">
        <v>-240666.2</v>
      </c>
    </row>
    <row r="318" spans="1:5" x14ac:dyDescent="0.2">
      <c r="A318" s="662" t="s">
        <v>1701</v>
      </c>
      <c r="B318" s="389" t="s">
        <v>1702</v>
      </c>
      <c r="C318" s="662">
        <v>605100</v>
      </c>
      <c r="D318" s="1215" t="s">
        <v>634</v>
      </c>
      <c r="E318" s="94">
        <v>3541620</v>
      </c>
    </row>
    <row r="319" spans="1:5" x14ac:dyDescent="0.2">
      <c r="A319" s="662" t="s">
        <v>1701</v>
      </c>
      <c r="B319" s="389" t="s">
        <v>1702</v>
      </c>
      <c r="C319" s="662">
        <v>605300</v>
      </c>
      <c r="D319" s="1215" t="s">
        <v>635</v>
      </c>
      <c r="E319" s="94">
        <v>3537274.58</v>
      </c>
    </row>
    <row r="320" spans="1:5" x14ac:dyDescent="0.2">
      <c r="A320" s="662" t="s">
        <v>1701</v>
      </c>
      <c r="B320" s="389" t="s">
        <v>1702</v>
      </c>
      <c r="C320" s="662">
        <v>605400</v>
      </c>
      <c r="D320" s="1215" t="s">
        <v>1105</v>
      </c>
      <c r="E320" s="94">
        <v>32660.47</v>
      </c>
    </row>
    <row r="321" spans="1:5" x14ac:dyDescent="0.2">
      <c r="A321" s="662" t="s">
        <v>1701</v>
      </c>
      <c r="B321" s="389" t="s">
        <v>1702</v>
      </c>
      <c r="C321" s="662">
        <v>606100</v>
      </c>
      <c r="D321" s="1215" t="s">
        <v>637</v>
      </c>
      <c r="E321" s="94">
        <v>-227501.41</v>
      </c>
    </row>
    <row r="322" spans="1:5" x14ac:dyDescent="0.2">
      <c r="A322" s="662" t="s">
        <v>1701</v>
      </c>
      <c r="B322" s="389" t="s">
        <v>1702</v>
      </c>
      <c r="C322" s="662">
        <v>606200</v>
      </c>
      <c r="D322" s="1215" t="s">
        <v>5378</v>
      </c>
      <c r="E322" s="94">
        <v>-226005.14</v>
      </c>
    </row>
    <row r="323" spans="1:5" x14ac:dyDescent="0.2">
      <c r="A323" s="662" t="s">
        <v>1701</v>
      </c>
      <c r="B323" s="389" t="s">
        <v>1702</v>
      </c>
      <c r="C323" s="662">
        <v>611100</v>
      </c>
      <c r="D323" s="1215" t="s">
        <v>8572</v>
      </c>
      <c r="E323" s="94">
        <v>1784948.96</v>
      </c>
    </row>
    <row r="324" spans="1:5" x14ac:dyDescent="0.2">
      <c r="A324" s="662" t="s">
        <v>1701</v>
      </c>
      <c r="B324" s="389" t="s">
        <v>1702</v>
      </c>
      <c r="C324" s="662">
        <v>618100</v>
      </c>
      <c r="D324" s="1215" t="s">
        <v>541</v>
      </c>
      <c r="E324" s="94">
        <v>77771.94</v>
      </c>
    </row>
    <row r="325" spans="1:5" x14ac:dyDescent="0.2">
      <c r="A325" s="662" t="s">
        <v>1701</v>
      </c>
      <c r="B325" s="389" t="s">
        <v>1702</v>
      </c>
      <c r="C325" s="662">
        <v>618200</v>
      </c>
      <c r="D325" s="1215" t="s">
        <v>542</v>
      </c>
      <c r="E325" s="94">
        <v>4227.3</v>
      </c>
    </row>
    <row r="326" spans="1:5" x14ac:dyDescent="0.2">
      <c r="A326" s="662" t="s">
        <v>1701</v>
      </c>
      <c r="B326" s="389" t="s">
        <v>1702</v>
      </c>
      <c r="C326" s="662">
        <v>618300</v>
      </c>
      <c r="D326" s="1215" t="s">
        <v>543</v>
      </c>
      <c r="E326" s="94">
        <v>2815.58</v>
      </c>
    </row>
    <row r="327" spans="1:5" x14ac:dyDescent="0.2">
      <c r="A327" s="662" t="s">
        <v>1701</v>
      </c>
      <c r="B327" s="389" t="s">
        <v>1702</v>
      </c>
      <c r="C327" s="662">
        <v>618400</v>
      </c>
      <c r="D327" s="1215" t="s">
        <v>8574</v>
      </c>
      <c r="E327" s="94">
        <v>98765</v>
      </c>
    </row>
    <row r="328" spans="1:5" x14ac:dyDescent="0.2">
      <c r="A328" s="662" t="s">
        <v>1701</v>
      </c>
      <c r="B328" s="389" t="s">
        <v>1702</v>
      </c>
      <c r="C328" s="662">
        <v>618401</v>
      </c>
      <c r="D328" s="1215" t="s">
        <v>9200</v>
      </c>
      <c r="E328" s="94">
        <v>12496</v>
      </c>
    </row>
    <row r="329" spans="1:5" x14ac:dyDescent="0.2">
      <c r="A329" s="662" t="s">
        <v>1701</v>
      </c>
      <c r="B329" s="389" t="s">
        <v>1702</v>
      </c>
      <c r="C329" s="662">
        <v>653100</v>
      </c>
      <c r="D329" s="1215" t="s">
        <v>546</v>
      </c>
      <c r="E329" s="94">
        <v>1660854.39</v>
      </c>
    </row>
    <row r="330" spans="1:5" x14ac:dyDescent="0.2">
      <c r="A330" s="662" t="s">
        <v>1701</v>
      </c>
      <c r="B330" s="389" t="s">
        <v>1702</v>
      </c>
      <c r="C330" s="662">
        <v>653101</v>
      </c>
      <c r="D330" s="1215" t="s">
        <v>547</v>
      </c>
      <c r="E330" s="94">
        <v>411.68</v>
      </c>
    </row>
    <row r="331" spans="1:5" x14ac:dyDescent="0.2">
      <c r="A331" s="662" t="s">
        <v>1701</v>
      </c>
      <c r="B331" s="389" t="s">
        <v>1702</v>
      </c>
      <c r="C331" s="662">
        <v>653200</v>
      </c>
      <c r="D331" s="1215" t="s">
        <v>548</v>
      </c>
      <c r="E331" s="94">
        <v>840452.75</v>
      </c>
    </row>
    <row r="332" spans="1:5" x14ac:dyDescent="0.2">
      <c r="A332" s="662" t="s">
        <v>1701</v>
      </c>
      <c r="B332" s="389" t="s">
        <v>1702</v>
      </c>
      <c r="C332" s="662">
        <v>657100</v>
      </c>
      <c r="D332" s="1215" t="s">
        <v>7897</v>
      </c>
      <c r="E332" s="94">
        <v>-1784948.96</v>
      </c>
    </row>
    <row r="333" spans="1:5" x14ac:dyDescent="0.2">
      <c r="A333" s="662" t="s">
        <v>1701</v>
      </c>
      <c r="B333" s="389" t="s">
        <v>1702</v>
      </c>
      <c r="C333" s="662">
        <v>659309</v>
      </c>
      <c r="D333" s="1215" t="s">
        <v>9202</v>
      </c>
      <c r="E333" s="94">
        <v>40243</v>
      </c>
    </row>
    <row r="334" spans="1:5" x14ac:dyDescent="0.2">
      <c r="A334" s="662" t="s">
        <v>1701</v>
      </c>
      <c r="B334" s="389" t="s">
        <v>1702</v>
      </c>
      <c r="C334" s="662">
        <v>661109</v>
      </c>
      <c r="D334" s="1215" t="s">
        <v>556</v>
      </c>
      <c r="E334" s="94">
        <v>2653497</v>
      </c>
    </row>
    <row r="335" spans="1:5" x14ac:dyDescent="0.2">
      <c r="A335" s="662" t="s">
        <v>1701</v>
      </c>
      <c r="B335" s="389" t="s">
        <v>1702</v>
      </c>
      <c r="C335" s="662">
        <v>690520</v>
      </c>
      <c r="D335" s="1215" t="s">
        <v>4716</v>
      </c>
      <c r="E335" s="94">
        <v>418465.17</v>
      </c>
    </row>
    <row r="336" spans="1:5" x14ac:dyDescent="0.2">
      <c r="A336" s="662" t="s">
        <v>1701</v>
      </c>
      <c r="B336" s="389" t="s">
        <v>1702</v>
      </c>
      <c r="C336" s="662">
        <v>690522</v>
      </c>
      <c r="D336" s="1215" t="s">
        <v>4717</v>
      </c>
      <c r="E336" s="94">
        <v>137788.75</v>
      </c>
    </row>
    <row r="337" spans="1:6" x14ac:dyDescent="0.2">
      <c r="A337" s="662" t="s">
        <v>1701</v>
      </c>
      <c r="B337" s="389" t="s">
        <v>1702</v>
      </c>
      <c r="C337" s="662">
        <v>690524</v>
      </c>
      <c r="D337" s="1215" t="s">
        <v>4705</v>
      </c>
      <c r="E337" s="94">
        <v>11976640</v>
      </c>
    </row>
    <row r="338" spans="1:6" x14ac:dyDescent="0.2">
      <c r="A338" s="662" t="s">
        <v>1701</v>
      </c>
      <c r="B338" s="389" t="s">
        <v>1702</v>
      </c>
      <c r="C338" s="662">
        <v>690525</v>
      </c>
      <c r="D338" s="1215" t="s">
        <v>4706</v>
      </c>
      <c r="E338" s="94">
        <v>2142783.31</v>
      </c>
    </row>
    <row r="339" spans="1:6" x14ac:dyDescent="0.2">
      <c r="A339" s="662" t="s">
        <v>1701</v>
      </c>
      <c r="B339" s="389" t="s">
        <v>1702</v>
      </c>
      <c r="C339" s="662">
        <v>690527</v>
      </c>
      <c r="D339" s="1215" t="s">
        <v>4711</v>
      </c>
      <c r="E339" s="94">
        <v>3390592.3</v>
      </c>
    </row>
    <row r="340" spans="1:6" x14ac:dyDescent="0.2">
      <c r="A340" s="662" t="s">
        <v>1701</v>
      </c>
      <c r="B340" s="389" t="s">
        <v>1702</v>
      </c>
      <c r="C340" s="662">
        <v>690529</v>
      </c>
      <c r="D340" s="1215" t="s">
        <v>491</v>
      </c>
      <c r="E340" s="94">
        <v>0.44</v>
      </c>
    </row>
    <row r="341" spans="1:6" x14ac:dyDescent="0.2">
      <c r="A341" s="662" t="s">
        <v>1701</v>
      </c>
      <c r="B341" s="389" t="s">
        <v>1702</v>
      </c>
      <c r="C341" s="662">
        <v>690530</v>
      </c>
      <c r="D341" s="1215" t="s">
        <v>1306</v>
      </c>
      <c r="E341" s="94">
        <v>2830497</v>
      </c>
    </row>
    <row r="342" spans="1:6" x14ac:dyDescent="0.2">
      <c r="A342" s="662" t="s">
        <v>1701</v>
      </c>
      <c r="B342" s="389" t="s">
        <v>1702</v>
      </c>
      <c r="C342" s="662">
        <v>690674</v>
      </c>
      <c r="D342" s="1215" t="s">
        <v>544</v>
      </c>
      <c r="E342" s="94">
        <v>0.04</v>
      </c>
    </row>
    <row r="343" spans="1:6" x14ac:dyDescent="0.2">
      <c r="A343" s="662" t="s">
        <v>1701</v>
      </c>
      <c r="B343" s="389" t="s">
        <v>1702</v>
      </c>
      <c r="C343" s="662">
        <v>690675</v>
      </c>
      <c r="D343" s="1215" t="s">
        <v>4710</v>
      </c>
      <c r="E343" s="94">
        <v>2653497</v>
      </c>
    </row>
    <row r="344" spans="1:6" x14ac:dyDescent="0.2">
      <c r="A344" s="662" t="s">
        <v>1701</v>
      </c>
      <c r="B344" s="389" t="s">
        <v>1702</v>
      </c>
      <c r="C344" s="662">
        <v>699524</v>
      </c>
      <c r="D344" s="1215" t="s">
        <v>4705</v>
      </c>
      <c r="E344" s="94">
        <v>200451.8</v>
      </c>
    </row>
    <row r="345" spans="1:6" x14ac:dyDescent="0.2">
      <c r="A345" s="662" t="s">
        <v>1701</v>
      </c>
      <c r="B345" s="389" t="s">
        <v>1702</v>
      </c>
      <c r="C345" s="662">
        <v>699525</v>
      </c>
      <c r="D345" s="1215" t="s">
        <v>4706</v>
      </c>
      <c r="E345" s="94">
        <v>475885.69</v>
      </c>
    </row>
    <row r="346" spans="1:6" x14ac:dyDescent="0.2">
      <c r="A346" s="662" t="s">
        <v>1701</v>
      </c>
      <c r="B346" s="389" t="s">
        <v>1702</v>
      </c>
      <c r="C346" s="662">
        <v>699527</v>
      </c>
      <c r="D346" s="1215" t="s">
        <v>4711</v>
      </c>
      <c r="E346" s="94">
        <v>17970.09</v>
      </c>
    </row>
    <row r="347" spans="1:6" x14ac:dyDescent="0.2">
      <c r="A347" s="662" t="s">
        <v>1701</v>
      </c>
      <c r="B347" s="389" t="s">
        <v>1702</v>
      </c>
      <c r="C347" s="662">
        <v>699529</v>
      </c>
      <c r="D347" s="1215" t="s">
        <v>491</v>
      </c>
      <c r="E347" s="94">
        <v>24560.75</v>
      </c>
    </row>
    <row r="348" spans="1:6" x14ac:dyDescent="0.2">
      <c r="A348" s="662" t="s">
        <v>1701</v>
      </c>
      <c r="B348" s="389" t="s">
        <v>1702</v>
      </c>
      <c r="C348" s="662">
        <v>699531</v>
      </c>
      <c r="D348" s="1215" t="s">
        <v>4713</v>
      </c>
      <c r="E348" s="94">
        <v>1511940</v>
      </c>
    </row>
    <row r="349" spans="1:6" x14ac:dyDescent="0.2">
      <c r="A349" s="662" t="s">
        <v>1701</v>
      </c>
      <c r="B349" s="389" t="s">
        <v>1702</v>
      </c>
      <c r="C349" s="662">
        <v>699674</v>
      </c>
      <c r="D349" s="1215" t="s">
        <v>544</v>
      </c>
      <c r="E349" s="94">
        <v>77064.600000000006</v>
      </c>
    </row>
    <row r="350" spans="1:6" s="560" customFormat="1" x14ac:dyDescent="0.2">
      <c r="A350" s="559"/>
      <c r="C350" s="559"/>
      <c r="E350" s="561">
        <f>SUM(E304:E349)</f>
        <v>92207661.319999993</v>
      </c>
    </row>
    <row r="351" spans="1:6" s="560" customFormat="1" x14ac:dyDescent="0.2">
      <c r="A351" s="559"/>
      <c r="C351" s="559"/>
      <c r="E351" s="561"/>
    </row>
    <row r="352" spans="1:6" s="560" customFormat="1" ht="15" x14ac:dyDescent="0.25">
      <c r="A352" s="559"/>
      <c r="C352" s="559"/>
      <c r="D352" s="182" t="s">
        <v>8662</v>
      </c>
      <c r="E352" s="665">
        <f>E350-E302</f>
        <v>7165332.5099999756</v>
      </c>
      <c r="F352" s="666"/>
    </row>
    <row r="353" spans="1:6" s="560" customFormat="1" x14ac:dyDescent="0.2">
      <c r="A353" s="559"/>
      <c r="C353" s="559"/>
      <c r="D353" s="1215"/>
      <c r="E353" s="94"/>
      <c r="F353" s="551"/>
    </row>
    <row r="354" spans="1:6" ht="13.5" thickBot="1" x14ac:dyDescent="0.25">
      <c r="D354" s="1048" t="s">
        <v>10323</v>
      </c>
      <c r="E354" s="1049" t="s">
        <v>4726</v>
      </c>
      <c r="F354" s="1048" t="s">
        <v>4727</v>
      </c>
    </row>
    <row r="355" spans="1:6" ht="13.5" thickTop="1" x14ac:dyDescent="0.2">
      <c r="D355" s="91" t="s">
        <v>7209</v>
      </c>
      <c r="E355" s="136">
        <f>E69</f>
        <v>4866419.6699999943</v>
      </c>
      <c r="F355" s="367">
        <v>4866</v>
      </c>
    </row>
    <row r="356" spans="1:6" x14ac:dyDescent="0.2">
      <c r="D356" s="91" t="s">
        <v>7210</v>
      </c>
      <c r="E356" s="136">
        <f>E82</f>
        <v>10558.829999999994</v>
      </c>
      <c r="F356" s="367">
        <v>11</v>
      </c>
    </row>
    <row r="357" spans="1:6" x14ac:dyDescent="0.2">
      <c r="D357" s="91" t="s">
        <v>7211</v>
      </c>
      <c r="E357" s="136">
        <f>E119</f>
        <v>842365.01000000071</v>
      </c>
      <c r="F357" s="367">
        <v>842</v>
      </c>
    </row>
    <row r="358" spans="1:6" x14ac:dyDescent="0.2">
      <c r="D358" s="91" t="s">
        <v>7216</v>
      </c>
      <c r="E358" s="136">
        <f>E170</f>
        <v>0</v>
      </c>
      <c r="F358" s="367">
        <v>0</v>
      </c>
    </row>
    <row r="359" spans="1:6" x14ac:dyDescent="0.2">
      <c r="D359" s="193" t="s">
        <v>7217</v>
      </c>
      <c r="E359" s="878">
        <f>E206</f>
        <v>1445989</v>
      </c>
      <c r="F359" s="1050">
        <v>1446</v>
      </c>
    </row>
    <row r="360" spans="1:6" x14ac:dyDescent="0.2">
      <c r="D360" s="91" t="s">
        <v>7218</v>
      </c>
      <c r="E360" s="136">
        <f>SUM(E355:E359)</f>
        <v>7165332.5099999951</v>
      </c>
      <c r="F360" s="367">
        <f>SUM(F355:F359)</f>
        <v>7165</v>
      </c>
    </row>
  </sheetData>
  <mergeCells count="1">
    <mergeCell ref="F188:J188"/>
  </mergeCells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V396"/>
  <sheetViews>
    <sheetView topLeftCell="A103" workbookViewId="0">
      <selection activeCell="H114" sqref="H114"/>
    </sheetView>
  </sheetViews>
  <sheetFormatPr defaultColWidth="8.85546875" defaultRowHeight="12.75" x14ac:dyDescent="0.2"/>
  <cols>
    <col min="1" max="1" width="8.85546875" style="674"/>
    <col min="2" max="2" width="16.5703125" style="551" customWidth="1"/>
    <col min="3" max="3" width="10.5703125" style="674" customWidth="1"/>
    <col min="4" max="4" width="41" style="551" customWidth="1"/>
    <col min="5" max="5" width="12.7109375" style="552" bestFit="1" customWidth="1"/>
    <col min="6" max="6" width="13.28515625" style="551" customWidth="1"/>
    <col min="7" max="7" width="24.85546875" style="551" customWidth="1"/>
    <col min="8" max="8" width="19.28515625" style="551" customWidth="1"/>
    <col min="9" max="16384" width="8.8554687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3523923.08</v>
      </c>
    </row>
    <row r="3" spans="1:22" x14ac:dyDescent="0.2">
      <c r="A3" s="662">
        <v>300</v>
      </c>
      <c r="B3" s="389" t="s">
        <v>1</v>
      </c>
      <c r="C3" s="662">
        <v>501301</v>
      </c>
      <c r="D3" t="s">
        <v>9196</v>
      </c>
      <c r="E3" s="94">
        <v>5851670.9299999997</v>
      </c>
    </row>
    <row r="4" spans="1:22" x14ac:dyDescent="0.2">
      <c r="A4" s="662">
        <v>300</v>
      </c>
      <c r="B4" s="389" t="s">
        <v>1</v>
      </c>
      <c r="C4" s="662">
        <v>501310</v>
      </c>
      <c r="D4" t="s">
        <v>726</v>
      </c>
      <c r="E4" s="94">
        <v>464054</v>
      </c>
    </row>
    <row r="5" spans="1:22" x14ac:dyDescent="0.2">
      <c r="A5" s="662">
        <v>300</v>
      </c>
      <c r="B5" s="389" t="s">
        <v>1</v>
      </c>
      <c r="C5" s="662">
        <v>502100</v>
      </c>
      <c r="D5" t="s">
        <v>898</v>
      </c>
      <c r="E5" s="94">
        <v>-1634390.76</v>
      </c>
    </row>
    <row r="6" spans="1:22" x14ac:dyDescent="0.2">
      <c r="A6" s="662">
        <v>300</v>
      </c>
      <c r="B6" s="389" t="s">
        <v>1</v>
      </c>
      <c r="C6" s="662">
        <v>503100</v>
      </c>
      <c r="D6" t="s">
        <v>901</v>
      </c>
      <c r="E6" s="94">
        <v>11673170</v>
      </c>
    </row>
    <row r="7" spans="1:22" x14ac:dyDescent="0.2">
      <c r="A7" s="662">
        <v>300</v>
      </c>
      <c r="B7" s="389" t="s">
        <v>1</v>
      </c>
      <c r="C7" s="662">
        <v>503200</v>
      </c>
      <c r="D7" t="s">
        <v>902</v>
      </c>
      <c r="E7" s="94">
        <v>3240832</v>
      </c>
    </row>
    <row r="8" spans="1:22" x14ac:dyDescent="0.2">
      <c r="A8" s="662">
        <v>300</v>
      </c>
      <c r="B8" s="389" t="s">
        <v>1</v>
      </c>
      <c r="C8" s="662">
        <v>503300</v>
      </c>
      <c r="D8" t="s">
        <v>903</v>
      </c>
      <c r="E8" s="94">
        <v>541403.93999999994</v>
      </c>
    </row>
    <row r="9" spans="1:22" x14ac:dyDescent="0.2">
      <c r="A9" s="662">
        <v>300</v>
      </c>
      <c r="B9" s="389" t="s">
        <v>1</v>
      </c>
      <c r="C9" s="662">
        <v>504100</v>
      </c>
      <c r="D9" t="s">
        <v>732</v>
      </c>
      <c r="E9" s="94">
        <v>-2738341.63</v>
      </c>
    </row>
    <row r="10" spans="1:22" x14ac:dyDescent="0.2">
      <c r="A10" s="662">
        <v>300</v>
      </c>
      <c r="B10" s="389" t="s">
        <v>1</v>
      </c>
      <c r="C10" s="662">
        <v>504200</v>
      </c>
      <c r="D10" t="s">
        <v>733</v>
      </c>
      <c r="E10" s="94">
        <v>-329661</v>
      </c>
    </row>
    <row r="11" spans="1:22" x14ac:dyDescent="0.2">
      <c r="A11" s="662">
        <v>300</v>
      </c>
      <c r="B11" s="389" t="s">
        <v>1</v>
      </c>
      <c r="C11" s="662">
        <v>505100</v>
      </c>
      <c r="D11" t="s">
        <v>910</v>
      </c>
      <c r="E11" s="94">
        <v>3934205.65</v>
      </c>
    </row>
    <row r="12" spans="1:22" x14ac:dyDescent="0.2">
      <c r="A12" s="662">
        <v>300</v>
      </c>
      <c r="B12" s="389" t="s">
        <v>1</v>
      </c>
      <c r="C12" s="662">
        <v>506100</v>
      </c>
      <c r="D12" t="s">
        <v>4676</v>
      </c>
      <c r="E12" s="94">
        <v>-251789.16</v>
      </c>
    </row>
    <row r="13" spans="1:22" ht="13.5" thickBot="1" x14ac:dyDescent="0.25">
      <c r="A13" s="803">
        <v>300</v>
      </c>
      <c r="B13" s="398" t="s">
        <v>1</v>
      </c>
      <c r="C13" s="803">
        <v>511101</v>
      </c>
      <c r="D13" s="489" t="s">
        <v>936</v>
      </c>
      <c r="E13" s="601">
        <v>411498.26</v>
      </c>
    </row>
    <row r="14" spans="1:22" x14ac:dyDescent="0.2">
      <c r="A14" s="803">
        <v>300</v>
      </c>
      <c r="B14" s="398" t="s">
        <v>1</v>
      </c>
      <c r="C14" s="803">
        <v>511300</v>
      </c>
      <c r="D14" s="489" t="s">
        <v>735</v>
      </c>
      <c r="E14" s="1108">
        <v>1892951.52</v>
      </c>
    </row>
    <row r="15" spans="1:22" ht="13.5" thickBot="1" x14ac:dyDescent="0.25">
      <c r="A15" s="803">
        <v>300</v>
      </c>
      <c r="B15" s="398" t="s">
        <v>1</v>
      </c>
      <c r="C15" s="803">
        <v>511302</v>
      </c>
      <c r="D15" s="489" t="s">
        <v>737</v>
      </c>
      <c r="E15" s="1109">
        <v>63994</v>
      </c>
    </row>
    <row r="16" spans="1:22" ht="34.5" thickBot="1" x14ac:dyDescent="0.25">
      <c r="A16" s="803">
        <v>300</v>
      </c>
      <c r="B16" s="398" t="s">
        <v>1</v>
      </c>
      <c r="C16" s="803">
        <v>511700</v>
      </c>
      <c r="D16" s="489" t="s">
        <v>5465</v>
      </c>
      <c r="E16" s="601">
        <v>-15832</v>
      </c>
      <c r="F16" s="1110">
        <v>-9707</v>
      </c>
      <c r="G16" s="1095" t="s">
        <v>9840</v>
      </c>
      <c r="H16" s="1107" t="s">
        <v>9158</v>
      </c>
    </row>
    <row r="17" spans="1:7" x14ac:dyDescent="0.2">
      <c r="A17" s="803">
        <v>300</v>
      </c>
      <c r="B17" s="398" t="s">
        <v>1</v>
      </c>
      <c r="C17" s="803">
        <v>512110</v>
      </c>
      <c r="D17" s="489" t="s">
        <v>940</v>
      </c>
      <c r="E17" s="601">
        <v>8298</v>
      </c>
    </row>
    <row r="18" spans="1:7" x14ac:dyDescent="0.2">
      <c r="A18" s="803">
        <v>300</v>
      </c>
      <c r="B18" s="398" t="s">
        <v>1</v>
      </c>
      <c r="C18" s="803">
        <v>512300</v>
      </c>
      <c r="D18" s="489" t="s">
        <v>943</v>
      </c>
      <c r="E18" s="601">
        <v>275880</v>
      </c>
    </row>
    <row r="19" spans="1:7" x14ac:dyDescent="0.2">
      <c r="A19" s="803">
        <v>300</v>
      </c>
      <c r="B19" s="398" t="s">
        <v>1</v>
      </c>
      <c r="C19" s="803">
        <v>512302</v>
      </c>
      <c r="D19" s="489" t="s">
        <v>4679</v>
      </c>
      <c r="E19" s="601">
        <v>20000</v>
      </c>
    </row>
    <row r="20" spans="1:7" x14ac:dyDescent="0.2">
      <c r="A20" s="803">
        <v>300</v>
      </c>
      <c r="B20" s="398" t="s">
        <v>1</v>
      </c>
      <c r="C20" s="803">
        <v>512309</v>
      </c>
      <c r="D20" s="489" t="s">
        <v>974</v>
      </c>
      <c r="E20" s="601">
        <v>20815</v>
      </c>
    </row>
    <row r="21" spans="1:7" x14ac:dyDescent="0.2">
      <c r="A21" s="803">
        <v>300</v>
      </c>
      <c r="B21" s="398" t="s">
        <v>1</v>
      </c>
      <c r="C21" s="803">
        <v>512340</v>
      </c>
      <c r="D21" s="489" t="s">
        <v>970</v>
      </c>
      <c r="E21" s="601">
        <v>1976</v>
      </c>
    </row>
    <row r="22" spans="1:7" x14ac:dyDescent="0.2">
      <c r="A22" s="803">
        <v>300</v>
      </c>
      <c r="B22" s="398" t="s">
        <v>1</v>
      </c>
      <c r="C22" s="803">
        <v>512342</v>
      </c>
      <c r="D22" s="489" t="s">
        <v>950</v>
      </c>
      <c r="E22" s="601">
        <v>19814.2</v>
      </c>
    </row>
    <row r="23" spans="1:7" x14ac:dyDescent="0.2">
      <c r="A23" s="803">
        <v>300</v>
      </c>
      <c r="B23" s="398" t="s">
        <v>1</v>
      </c>
      <c r="C23" s="803">
        <v>512360</v>
      </c>
      <c r="D23" s="489" t="s">
        <v>4693</v>
      </c>
      <c r="E23" s="601">
        <v>1354892.35</v>
      </c>
    </row>
    <row r="24" spans="1:7" x14ac:dyDescent="0.2">
      <c r="A24" s="803">
        <v>300</v>
      </c>
      <c r="B24" s="398" t="s">
        <v>1</v>
      </c>
      <c r="C24" s="803">
        <v>512811</v>
      </c>
      <c r="D24" s="489" t="s">
        <v>6643</v>
      </c>
      <c r="E24" s="601">
        <v>634434</v>
      </c>
      <c r="F24" s="825">
        <f>E14+E15+F16</f>
        <v>1947238.52</v>
      </c>
      <c r="G24" s="826" t="s">
        <v>5965</v>
      </c>
    </row>
    <row r="25" spans="1:7" x14ac:dyDescent="0.2">
      <c r="A25" s="803">
        <v>300</v>
      </c>
      <c r="B25" s="398" t="s">
        <v>1</v>
      </c>
      <c r="C25" s="803">
        <v>512860</v>
      </c>
      <c r="D25" s="489" t="s">
        <v>477</v>
      </c>
      <c r="E25" s="601">
        <v>400</v>
      </c>
    </row>
    <row r="26" spans="1:7" x14ac:dyDescent="0.2">
      <c r="A26" s="662">
        <v>300</v>
      </c>
      <c r="B26" s="389" t="s">
        <v>1</v>
      </c>
      <c r="C26" s="662">
        <v>518100</v>
      </c>
      <c r="D26" t="s">
        <v>488</v>
      </c>
      <c r="E26" s="94">
        <v>92470</v>
      </c>
    </row>
    <row r="27" spans="1:7" x14ac:dyDescent="0.2">
      <c r="A27" s="662">
        <v>300</v>
      </c>
      <c r="B27" s="389" t="s">
        <v>1</v>
      </c>
      <c r="C27" s="662">
        <v>518101</v>
      </c>
      <c r="D27" t="s">
        <v>1301</v>
      </c>
      <c r="E27" s="94">
        <v>69357.33</v>
      </c>
    </row>
    <row r="28" spans="1:7" x14ac:dyDescent="0.2">
      <c r="A28" s="662">
        <v>300</v>
      </c>
      <c r="B28" s="389" t="s">
        <v>1</v>
      </c>
      <c r="C28" s="662">
        <v>518102</v>
      </c>
      <c r="D28" t="s">
        <v>8567</v>
      </c>
      <c r="E28" s="94">
        <v>264996.52</v>
      </c>
    </row>
    <row r="29" spans="1:7" x14ac:dyDescent="0.2">
      <c r="A29" s="662">
        <v>300</v>
      </c>
      <c r="B29" s="389" t="s">
        <v>1</v>
      </c>
      <c r="C29" s="662">
        <v>518200</v>
      </c>
      <c r="D29" t="s">
        <v>489</v>
      </c>
      <c r="E29" s="94">
        <v>31.38</v>
      </c>
    </row>
    <row r="30" spans="1:7" x14ac:dyDescent="0.2">
      <c r="A30" s="662">
        <v>300</v>
      </c>
      <c r="B30" s="389" t="s">
        <v>1</v>
      </c>
      <c r="C30" s="662">
        <v>518400</v>
      </c>
      <c r="D30" t="s">
        <v>490</v>
      </c>
      <c r="E30" s="94">
        <v>56973.32</v>
      </c>
    </row>
    <row r="31" spans="1:7" x14ac:dyDescent="0.2">
      <c r="A31" s="662">
        <v>300</v>
      </c>
      <c r="B31" s="389" t="s">
        <v>1</v>
      </c>
      <c r="C31" s="662">
        <v>559309</v>
      </c>
      <c r="D31" t="s">
        <v>9199</v>
      </c>
      <c r="E31" s="94">
        <v>284159</v>
      </c>
    </row>
    <row r="32" spans="1:7" x14ac:dyDescent="0.2">
      <c r="A32" s="803">
        <v>300</v>
      </c>
      <c r="B32" s="398" t="s">
        <v>1</v>
      </c>
      <c r="C32" s="803">
        <v>590520</v>
      </c>
      <c r="D32" s="489" t="s">
        <v>935</v>
      </c>
      <c r="E32" s="601">
        <v>731325.27</v>
      </c>
    </row>
    <row r="33" spans="1:7" x14ac:dyDescent="0.2">
      <c r="A33" s="803">
        <v>300</v>
      </c>
      <c r="B33" s="398" t="s">
        <v>1</v>
      </c>
      <c r="C33" s="803">
        <v>590522</v>
      </c>
      <c r="D33" s="489" t="s">
        <v>936</v>
      </c>
      <c r="E33" s="601">
        <v>29212.43</v>
      </c>
    </row>
    <row r="34" spans="1:7" x14ac:dyDescent="0.2">
      <c r="A34" s="803">
        <v>300</v>
      </c>
      <c r="B34" s="398" t="s">
        <v>1</v>
      </c>
      <c r="C34" s="803">
        <v>590524</v>
      </c>
      <c r="D34" s="489" t="s">
        <v>4705</v>
      </c>
      <c r="E34" s="601">
        <v>11524527.720000001</v>
      </c>
    </row>
    <row r="35" spans="1:7" x14ac:dyDescent="0.2">
      <c r="A35" s="803">
        <v>300</v>
      </c>
      <c r="B35" s="398" t="s">
        <v>1</v>
      </c>
      <c r="C35" s="803">
        <v>590525</v>
      </c>
      <c r="D35" s="489" t="s">
        <v>4706</v>
      </c>
      <c r="E35" s="601">
        <v>2201975.87</v>
      </c>
    </row>
    <row r="36" spans="1:7" x14ac:dyDescent="0.2">
      <c r="A36" s="803">
        <v>300</v>
      </c>
      <c r="B36" s="398" t="s">
        <v>1</v>
      </c>
      <c r="C36" s="803">
        <v>590527</v>
      </c>
      <c r="D36" s="489" t="s">
        <v>4708</v>
      </c>
      <c r="E36" s="601">
        <v>3639255.65</v>
      </c>
    </row>
    <row r="37" spans="1:7" x14ac:dyDescent="0.2">
      <c r="A37" s="662">
        <v>300</v>
      </c>
      <c r="B37" s="389" t="s">
        <v>1</v>
      </c>
      <c r="C37" s="662">
        <v>590529</v>
      </c>
      <c r="D37" t="s">
        <v>491</v>
      </c>
      <c r="E37" s="94">
        <v>0.38</v>
      </c>
    </row>
    <row r="38" spans="1:7" x14ac:dyDescent="0.2">
      <c r="A38" s="662">
        <v>300</v>
      </c>
      <c r="B38" s="389" t="s">
        <v>1</v>
      </c>
      <c r="C38" s="662">
        <v>590530</v>
      </c>
      <c r="D38" t="s">
        <v>1306</v>
      </c>
      <c r="E38" s="94">
        <v>2388628.7999999998</v>
      </c>
    </row>
    <row r="39" spans="1:7" x14ac:dyDescent="0.2">
      <c r="A39" s="803">
        <v>300</v>
      </c>
      <c r="B39" s="398" t="s">
        <v>1</v>
      </c>
      <c r="C39" s="803">
        <v>599524</v>
      </c>
      <c r="D39" s="489" t="s">
        <v>4705</v>
      </c>
      <c r="E39" s="601">
        <v>261605.7</v>
      </c>
    </row>
    <row r="40" spans="1:7" x14ac:dyDescent="0.2">
      <c r="A40" s="803">
        <v>300</v>
      </c>
      <c r="B40" s="398" t="s">
        <v>1</v>
      </c>
      <c r="C40" s="803">
        <v>599525</v>
      </c>
      <c r="D40" s="489" t="s">
        <v>4706</v>
      </c>
      <c r="E40" s="601">
        <v>507076.26</v>
      </c>
    </row>
    <row r="41" spans="1:7" x14ac:dyDescent="0.2">
      <c r="A41" s="803">
        <v>300</v>
      </c>
      <c r="B41" s="398" t="s">
        <v>1</v>
      </c>
      <c r="C41" s="803">
        <v>599527</v>
      </c>
      <c r="D41" s="489" t="s">
        <v>4711</v>
      </c>
      <c r="E41" s="601">
        <v>66841.070000000007</v>
      </c>
      <c r="F41" s="825">
        <f>E13+E14+E15+E16+E17+E18+E19+E20+E21+E22+E23+E24+E25+E32+E33+E34+E35+E36+E39+E40+E41</f>
        <v>23650941.300000001</v>
      </c>
      <c r="G41" s="826" t="s">
        <v>8664</v>
      </c>
    </row>
    <row r="42" spans="1:7" x14ac:dyDescent="0.2">
      <c r="A42" s="662">
        <v>300</v>
      </c>
      <c r="B42" s="389" t="s">
        <v>1</v>
      </c>
      <c r="C42" s="662">
        <v>599529</v>
      </c>
      <c r="D42" t="s">
        <v>491</v>
      </c>
      <c r="E42" s="94">
        <v>19895.740000000002</v>
      </c>
    </row>
    <row r="43" spans="1:7" x14ac:dyDescent="0.2">
      <c r="A43" s="662">
        <v>300</v>
      </c>
      <c r="B43" s="389" t="s">
        <v>1</v>
      </c>
      <c r="C43" s="662">
        <v>599531</v>
      </c>
      <c r="D43" t="s">
        <v>4713</v>
      </c>
      <c r="E43" s="94">
        <v>1236510.1000000001</v>
      </c>
    </row>
    <row r="44" spans="1:7" s="560" customFormat="1" x14ac:dyDescent="0.2">
      <c r="A44" s="661"/>
      <c r="B44" s="89"/>
      <c r="C44" s="661"/>
      <c r="D44" s="91"/>
      <c r="E44" s="136">
        <f>SUM(E2:E43)</f>
        <v>52339040.920000002</v>
      </c>
    </row>
    <row r="45" spans="1:7" x14ac:dyDescent="0.2">
      <c r="A45" s="662"/>
      <c r="B45" s="389"/>
      <c r="C45" s="662"/>
      <c r="D45"/>
      <c r="E45" s="94"/>
    </row>
    <row r="46" spans="1:7" x14ac:dyDescent="0.2">
      <c r="A46" s="662">
        <v>300</v>
      </c>
      <c r="B46" s="389" t="s">
        <v>1</v>
      </c>
      <c r="C46" s="662">
        <v>601300</v>
      </c>
      <c r="D46" t="s">
        <v>7266</v>
      </c>
      <c r="E46" s="94">
        <v>30803702</v>
      </c>
    </row>
    <row r="47" spans="1:7" x14ac:dyDescent="0.2">
      <c r="A47" s="662">
        <v>300</v>
      </c>
      <c r="B47" s="389" t="s">
        <v>1</v>
      </c>
      <c r="C47" s="662">
        <v>601301</v>
      </c>
      <c r="D47" t="s">
        <v>7267</v>
      </c>
      <c r="E47" s="94">
        <v>6950946</v>
      </c>
    </row>
    <row r="48" spans="1:7" x14ac:dyDescent="0.2">
      <c r="A48" s="662">
        <v>300</v>
      </c>
      <c r="B48" s="389" t="s">
        <v>1</v>
      </c>
      <c r="C48" s="662">
        <v>601302</v>
      </c>
      <c r="D48" t="s">
        <v>7268</v>
      </c>
      <c r="E48" s="94">
        <v>3943035</v>
      </c>
    </row>
    <row r="49" spans="1:5" x14ac:dyDescent="0.2">
      <c r="A49" s="662">
        <v>300</v>
      </c>
      <c r="B49" s="389" t="s">
        <v>1</v>
      </c>
      <c r="C49" s="662">
        <v>601303</v>
      </c>
      <c r="D49" t="s">
        <v>7269</v>
      </c>
      <c r="E49" s="94">
        <v>-132350</v>
      </c>
    </row>
    <row r="50" spans="1:5" x14ac:dyDescent="0.2">
      <c r="A50" s="662">
        <v>300</v>
      </c>
      <c r="B50" s="389" t="s">
        <v>1</v>
      </c>
      <c r="C50" s="662">
        <v>601410</v>
      </c>
      <c r="D50" t="s">
        <v>7271</v>
      </c>
      <c r="E50" s="94">
        <v>700</v>
      </c>
    </row>
    <row r="51" spans="1:5" x14ac:dyDescent="0.2">
      <c r="A51" s="662">
        <v>300</v>
      </c>
      <c r="B51" s="389" t="s">
        <v>1</v>
      </c>
      <c r="C51" s="662">
        <v>602100</v>
      </c>
      <c r="D51" t="s">
        <v>525</v>
      </c>
      <c r="E51" s="94">
        <v>-2660232.37</v>
      </c>
    </row>
    <row r="52" spans="1:5" x14ac:dyDescent="0.2">
      <c r="A52" s="662">
        <v>300</v>
      </c>
      <c r="B52" s="389" t="s">
        <v>1</v>
      </c>
      <c r="C52" s="662">
        <v>603100</v>
      </c>
      <c r="D52" t="s">
        <v>528</v>
      </c>
      <c r="E52" s="94">
        <v>8566607</v>
      </c>
    </row>
    <row r="53" spans="1:5" x14ac:dyDescent="0.2">
      <c r="A53" s="662">
        <v>300</v>
      </c>
      <c r="B53" s="389" t="s">
        <v>1</v>
      </c>
      <c r="C53" s="662">
        <v>603200</v>
      </c>
      <c r="D53" t="s">
        <v>632</v>
      </c>
      <c r="E53" s="94">
        <v>4276304</v>
      </c>
    </row>
    <row r="54" spans="1:5" x14ac:dyDescent="0.2">
      <c r="A54" s="662">
        <v>300</v>
      </c>
      <c r="B54" s="389" t="s">
        <v>1</v>
      </c>
      <c r="C54" s="662">
        <v>603300</v>
      </c>
      <c r="D54" t="s">
        <v>633</v>
      </c>
      <c r="E54" s="94">
        <v>189318.21</v>
      </c>
    </row>
    <row r="55" spans="1:5" x14ac:dyDescent="0.2">
      <c r="A55" s="662">
        <v>300</v>
      </c>
      <c r="B55" s="389" t="s">
        <v>1</v>
      </c>
      <c r="C55" s="662">
        <v>604100</v>
      </c>
      <c r="D55" t="s">
        <v>769</v>
      </c>
      <c r="E55" s="94">
        <v>-333791.94</v>
      </c>
    </row>
    <row r="56" spans="1:5" x14ac:dyDescent="0.2">
      <c r="A56" s="662">
        <v>300</v>
      </c>
      <c r="B56" s="389" t="s">
        <v>1</v>
      </c>
      <c r="C56" s="662">
        <v>604200</v>
      </c>
      <c r="D56" t="s">
        <v>770</v>
      </c>
      <c r="E56" s="94">
        <v>-1290208.81</v>
      </c>
    </row>
    <row r="57" spans="1:5" x14ac:dyDescent="0.2">
      <c r="A57" s="662">
        <v>300</v>
      </c>
      <c r="B57" s="389" t="s">
        <v>1</v>
      </c>
      <c r="C57" s="662">
        <v>605100</v>
      </c>
      <c r="D57" t="s">
        <v>634</v>
      </c>
      <c r="E57" s="94">
        <v>3764921.7</v>
      </c>
    </row>
    <row r="58" spans="1:5" x14ac:dyDescent="0.2">
      <c r="A58" s="662">
        <v>300</v>
      </c>
      <c r="B58" s="389" t="s">
        <v>1</v>
      </c>
      <c r="C58" s="662">
        <v>606100</v>
      </c>
      <c r="D58" t="s">
        <v>637</v>
      </c>
      <c r="E58" s="94">
        <v>-239983.86</v>
      </c>
    </row>
    <row r="59" spans="1:5" x14ac:dyDescent="0.2">
      <c r="A59" s="662">
        <v>300</v>
      </c>
      <c r="B59" s="389" t="s">
        <v>1</v>
      </c>
      <c r="C59" s="662">
        <v>618100</v>
      </c>
      <c r="D59" t="s">
        <v>541</v>
      </c>
      <c r="E59" s="94">
        <v>372.74</v>
      </c>
    </row>
    <row r="60" spans="1:5" x14ac:dyDescent="0.2">
      <c r="A60" s="662">
        <v>300</v>
      </c>
      <c r="B60" s="389" t="s">
        <v>1</v>
      </c>
      <c r="C60" s="662">
        <v>618200</v>
      </c>
      <c r="D60" t="s">
        <v>542</v>
      </c>
      <c r="E60" s="94">
        <v>311.37</v>
      </c>
    </row>
    <row r="61" spans="1:5" x14ac:dyDescent="0.2">
      <c r="A61" s="662">
        <v>300</v>
      </c>
      <c r="B61" s="389" t="s">
        <v>1</v>
      </c>
      <c r="C61" s="662">
        <v>618300</v>
      </c>
      <c r="D61" t="s">
        <v>543</v>
      </c>
      <c r="E61" s="94">
        <v>38078.910000000003</v>
      </c>
    </row>
    <row r="62" spans="1:5" x14ac:dyDescent="0.2">
      <c r="A62" s="662">
        <v>300</v>
      </c>
      <c r="B62" s="389" t="s">
        <v>1</v>
      </c>
      <c r="C62" s="662">
        <v>618400</v>
      </c>
      <c r="D62" t="s">
        <v>8574</v>
      </c>
      <c r="E62" s="94">
        <v>261928</v>
      </c>
    </row>
    <row r="63" spans="1:5" x14ac:dyDescent="0.2">
      <c r="A63" s="662">
        <v>300</v>
      </c>
      <c r="B63" s="389" t="s">
        <v>1</v>
      </c>
      <c r="C63" s="662">
        <v>618401</v>
      </c>
      <c r="D63" t="s">
        <v>9200</v>
      </c>
      <c r="E63" s="94">
        <v>221393</v>
      </c>
    </row>
    <row r="64" spans="1:5" x14ac:dyDescent="0.2">
      <c r="A64" s="662">
        <v>300</v>
      </c>
      <c r="B64" s="389" t="s">
        <v>1</v>
      </c>
      <c r="C64" s="662">
        <v>659309</v>
      </c>
      <c r="D64" t="s">
        <v>9202</v>
      </c>
      <c r="E64" s="94">
        <v>269285</v>
      </c>
    </row>
    <row r="65" spans="1:7" x14ac:dyDescent="0.2">
      <c r="A65" s="662">
        <v>300</v>
      </c>
      <c r="B65" s="389" t="s">
        <v>1</v>
      </c>
      <c r="C65" s="662">
        <v>690674</v>
      </c>
      <c r="D65" t="s">
        <v>544</v>
      </c>
      <c r="E65" s="94">
        <v>476</v>
      </c>
    </row>
    <row r="66" spans="1:7" x14ac:dyDescent="0.2">
      <c r="A66" s="662">
        <v>300</v>
      </c>
      <c r="B66" s="389" t="s">
        <v>1</v>
      </c>
      <c r="C66" s="662">
        <v>690675</v>
      </c>
      <c r="D66" t="s">
        <v>4710</v>
      </c>
      <c r="E66" s="94">
        <v>2615443.2000000002</v>
      </c>
    </row>
    <row r="67" spans="1:7" x14ac:dyDescent="0.2">
      <c r="A67" s="662">
        <v>300</v>
      </c>
      <c r="B67" s="389" t="s">
        <v>1</v>
      </c>
      <c r="C67" s="662">
        <v>699674</v>
      </c>
      <c r="D67" t="s">
        <v>544</v>
      </c>
      <c r="E67" s="94">
        <v>0.02</v>
      </c>
    </row>
    <row r="68" spans="1:7" s="560" customFormat="1" x14ac:dyDescent="0.2">
      <c r="A68" s="661"/>
      <c r="B68" s="89"/>
      <c r="C68" s="661"/>
      <c r="D68" s="91"/>
      <c r="E68" s="136">
        <f>SUM(E46:E67)</f>
        <v>57246255.170000009</v>
      </c>
    </row>
    <row r="69" spans="1:7" s="666" customFormat="1" ht="15" x14ac:dyDescent="0.25">
      <c r="A69" s="663"/>
      <c r="B69" s="519"/>
      <c r="C69" s="663"/>
      <c r="D69" s="182" t="s">
        <v>9839</v>
      </c>
      <c r="E69" s="665">
        <f>E68-E44</f>
        <v>4907214.2500000075</v>
      </c>
    </row>
    <row r="70" spans="1:7" x14ac:dyDescent="0.2">
      <c r="A70" s="662"/>
      <c r="B70" s="389"/>
      <c r="C70" s="662"/>
      <c r="D70"/>
      <c r="E70" s="94"/>
    </row>
    <row r="71" spans="1:7" x14ac:dyDescent="0.2">
      <c r="A71" s="662">
        <v>400</v>
      </c>
      <c r="B71" s="389" t="s">
        <v>1693</v>
      </c>
      <c r="C71" s="662">
        <v>501400</v>
      </c>
      <c r="D71" t="s">
        <v>895</v>
      </c>
      <c r="E71" s="94">
        <v>386566</v>
      </c>
    </row>
    <row r="72" spans="1:7" x14ac:dyDescent="0.2">
      <c r="A72" s="662">
        <v>400</v>
      </c>
      <c r="B72" s="389" t="s">
        <v>1693</v>
      </c>
      <c r="C72" s="662">
        <v>501410</v>
      </c>
      <c r="D72" t="s">
        <v>727</v>
      </c>
      <c r="E72" s="94">
        <v>9100</v>
      </c>
    </row>
    <row r="73" spans="1:7" x14ac:dyDescent="0.2">
      <c r="A73" s="662">
        <v>400</v>
      </c>
      <c r="B73" s="389" t="s">
        <v>1693</v>
      </c>
      <c r="C73" s="662">
        <v>503400</v>
      </c>
      <c r="D73" t="s">
        <v>731</v>
      </c>
      <c r="E73" s="94">
        <v>10434.73</v>
      </c>
    </row>
    <row r="74" spans="1:7" x14ac:dyDescent="0.2">
      <c r="A74" s="662">
        <v>400</v>
      </c>
      <c r="B74" s="389" t="s">
        <v>1693</v>
      </c>
      <c r="C74" s="662">
        <v>505200</v>
      </c>
      <c r="D74" t="s">
        <v>911</v>
      </c>
      <c r="E74" s="94">
        <v>490485</v>
      </c>
    </row>
    <row r="75" spans="1:7" ht="13.5" thickBot="1" x14ac:dyDescent="0.25">
      <c r="A75" s="662">
        <v>400</v>
      </c>
      <c r="B75" s="389" t="s">
        <v>1693</v>
      </c>
      <c r="C75" s="662">
        <v>505400</v>
      </c>
      <c r="D75" t="s">
        <v>1092</v>
      </c>
      <c r="E75" s="94">
        <v>44891.48</v>
      </c>
    </row>
    <row r="76" spans="1:7" ht="13.5" thickBot="1" x14ac:dyDescent="0.25">
      <c r="A76" s="806">
        <v>400</v>
      </c>
      <c r="B76" s="395" t="s">
        <v>1693</v>
      </c>
      <c r="C76" s="806">
        <v>511410</v>
      </c>
      <c r="D76" s="729" t="s">
        <v>739</v>
      </c>
      <c r="E76" s="1111">
        <v>178.99</v>
      </c>
    </row>
    <row r="77" spans="1:7" ht="39" thickBot="1" x14ac:dyDescent="0.25">
      <c r="A77" s="806">
        <v>400</v>
      </c>
      <c r="B77" s="395" t="s">
        <v>1693</v>
      </c>
      <c r="C77" s="806">
        <v>511700</v>
      </c>
      <c r="D77" s="729" t="s">
        <v>5465</v>
      </c>
      <c r="E77" s="735">
        <v>7321</v>
      </c>
      <c r="F77" s="1168">
        <f>171-153</f>
        <v>18</v>
      </c>
      <c r="G77" s="824" t="s">
        <v>5964</v>
      </c>
    </row>
    <row r="78" spans="1:7" x14ac:dyDescent="0.2">
      <c r="A78" s="806">
        <v>400</v>
      </c>
      <c r="B78" s="395" t="s">
        <v>1693</v>
      </c>
      <c r="C78" s="806">
        <v>512309</v>
      </c>
      <c r="D78" s="729" t="s">
        <v>974</v>
      </c>
      <c r="E78" s="735">
        <v>363</v>
      </c>
    </row>
    <row r="79" spans="1:7" x14ac:dyDescent="0.2">
      <c r="A79" s="806">
        <v>400</v>
      </c>
      <c r="B79" s="395" t="s">
        <v>1693</v>
      </c>
      <c r="C79" s="806">
        <v>512320</v>
      </c>
      <c r="D79" s="729" t="s">
        <v>4681</v>
      </c>
      <c r="E79" s="735">
        <v>22000</v>
      </c>
    </row>
    <row r="80" spans="1:7" x14ac:dyDescent="0.2">
      <c r="A80" s="662">
        <v>400</v>
      </c>
      <c r="B80" s="389" t="s">
        <v>1693</v>
      </c>
      <c r="C80" s="662">
        <v>518100</v>
      </c>
      <c r="D80" t="s">
        <v>488</v>
      </c>
      <c r="E80" s="94">
        <v>1351</v>
      </c>
    </row>
    <row r="81" spans="1:7" x14ac:dyDescent="0.2">
      <c r="A81" s="806">
        <v>400</v>
      </c>
      <c r="B81" s="395" t="s">
        <v>1693</v>
      </c>
      <c r="C81" s="806">
        <v>590520</v>
      </c>
      <c r="D81" s="729" t="s">
        <v>935</v>
      </c>
      <c r="E81" s="735">
        <v>8125.84</v>
      </c>
      <c r="F81" s="807"/>
    </row>
    <row r="82" spans="1:7" x14ac:dyDescent="0.2">
      <c r="A82" s="806">
        <v>400</v>
      </c>
      <c r="B82" s="395" t="s">
        <v>1693</v>
      </c>
      <c r="C82" s="806">
        <v>590522</v>
      </c>
      <c r="D82" s="729" t="s">
        <v>936</v>
      </c>
      <c r="E82" s="735">
        <v>324.58</v>
      </c>
      <c r="F82" s="830">
        <f>E76+F77</f>
        <v>196.99</v>
      </c>
      <c r="G82" s="831" t="s">
        <v>5966</v>
      </c>
    </row>
    <row r="83" spans="1:7" x14ac:dyDescent="0.2">
      <c r="A83" s="806">
        <v>400</v>
      </c>
      <c r="B83" s="395" t="s">
        <v>1693</v>
      </c>
      <c r="C83" s="806">
        <v>590524</v>
      </c>
      <c r="D83" s="729" t="s">
        <v>4705</v>
      </c>
      <c r="E83" s="735">
        <v>128050.31</v>
      </c>
    </row>
    <row r="84" spans="1:7" x14ac:dyDescent="0.2">
      <c r="A84" s="806">
        <v>400</v>
      </c>
      <c r="B84" s="395" t="s">
        <v>1693</v>
      </c>
      <c r="C84" s="806">
        <v>590525</v>
      </c>
      <c r="D84" s="729" t="s">
        <v>4706</v>
      </c>
      <c r="E84" s="735">
        <v>24466.400000000001</v>
      </c>
    </row>
    <row r="85" spans="1:7" x14ac:dyDescent="0.2">
      <c r="A85" s="806">
        <v>400</v>
      </c>
      <c r="B85" s="395" t="s">
        <v>1693</v>
      </c>
      <c r="C85" s="806">
        <v>590527</v>
      </c>
      <c r="D85" s="729" t="s">
        <v>4708</v>
      </c>
      <c r="E85" s="735">
        <v>40436.17</v>
      </c>
    </row>
    <row r="86" spans="1:7" x14ac:dyDescent="0.2">
      <c r="A86" s="662">
        <v>400</v>
      </c>
      <c r="B86" s="389" t="s">
        <v>1693</v>
      </c>
      <c r="C86" s="662">
        <v>590530</v>
      </c>
      <c r="D86" t="s">
        <v>1306</v>
      </c>
      <c r="E86" s="94">
        <v>26540.32</v>
      </c>
    </row>
    <row r="87" spans="1:7" x14ac:dyDescent="0.2">
      <c r="A87" s="806">
        <v>400</v>
      </c>
      <c r="B87" s="395" t="s">
        <v>1693</v>
      </c>
      <c r="C87" s="806">
        <v>599524</v>
      </c>
      <c r="D87" s="729" t="s">
        <v>4705</v>
      </c>
      <c r="E87" s="735">
        <v>2906.73</v>
      </c>
    </row>
    <row r="88" spans="1:7" x14ac:dyDescent="0.2">
      <c r="A88" s="806">
        <v>400</v>
      </c>
      <c r="B88" s="395" t="s">
        <v>1693</v>
      </c>
      <c r="C88" s="806">
        <v>599525</v>
      </c>
      <c r="D88" s="729" t="s">
        <v>4706</v>
      </c>
      <c r="E88" s="735">
        <v>5634.18</v>
      </c>
    </row>
    <row r="89" spans="1:7" x14ac:dyDescent="0.2">
      <c r="A89" s="806">
        <v>400</v>
      </c>
      <c r="B89" s="395" t="s">
        <v>1693</v>
      </c>
      <c r="C89" s="806">
        <v>599527</v>
      </c>
      <c r="D89" s="729" t="s">
        <v>4711</v>
      </c>
      <c r="E89" s="735">
        <v>742.68</v>
      </c>
    </row>
    <row r="90" spans="1:7" x14ac:dyDescent="0.2">
      <c r="A90" s="662">
        <v>400</v>
      </c>
      <c r="B90" s="389" t="s">
        <v>1693</v>
      </c>
      <c r="C90" s="662">
        <v>599529</v>
      </c>
      <c r="D90" t="s">
        <v>491</v>
      </c>
      <c r="E90" s="94">
        <v>221.06</v>
      </c>
    </row>
    <row r="91" spans="1:7" x14ac:dyDescent="0.2">
      <c r="A91" s="662">
        <v>400</v>
      </c>
      <c r="B91" s="389" t="s">
        <v>1693</v>
      </c>
      <c r="C91" s="662">
        <v>599531</v>
      </c>
      <c r="D91" t="s">
        <v>4713</v>
      </c>
      <c r="E91" s="94">
        <v>42149.1</v>
      </c>
    </row>
    <row r="92" spans="1:7" s="560" customFormat="1" x14ac:dyDescent="0.2">
      <c r="A92" s="661"/>
      <c r="B92" s="89"/>
      <c r="C92" s="661"/>
      <c r="D92" s="91"/>
      <c r="E92" s="136">
        <f>SUM(E71:E91)</f>
        <v>1252288.5699999998</v>
      </c>
      <c r="F92" s="551"/>
      <c r="G92" s="551"/>
    </row>
    <row r="93" spans="1:7" ht="15" x14ac:dyDescent="0.25">
      <c r="A93" s="662"/>
      <c r="B93" s="389"/>
      <c r="C93" s="662"/>
      <c r="D93"/>
      <c r="E93" s="94"/>
      <c r="F93" s="808">
        <f>E76+E77+E78+E79+E81+E82+E83+E84+E85+E87+E88+E89</f>
        <v>240549.87999999998</v>
      </c>
      <c r="G93" s="809" t="s">
        <v>5958</v>
      </c>
    </row>
    <row r="94" spans="1:7" x14ac:dyDescent="0.2">
      <c r="A94" s="662">
        <v>400</v>
      </c>
      <c r="B94" s="389" t="s">
        <v>1693</v>
      </c>
      <c r="C94" s="662">
        <v>601400</v>
      </c>
      <c r="D94" t="s">
        <v>7270</v>
      </c>
      <c r="E94" s="94">
        <v>598821</v>
      </c>
    </row>
    <row r="95" spans="1:7" x14ac:dyDescent="0.2">
      <c r="A95" s="662">
        <v>400</v>
      </c>
      <c r="B95" s="389" t="s">
        <v>1693</v>
      </c>
      <c r="C95" s="662">
        <v>601410</v>
      </c>
      <c r="D95" t="s">
        <v>7271</v>
      </c>
      <c r="E95" s="94">
        <v>41300</v>
      </c>
    </row>
    <row r="96" spans="1:7" x14ac:dyDescent="0.2">
      <c r="A96" s="662">
        <v>400</v>
      </c>
      <c r="B96" s="389" t="s">
        <v>1693</v>
      </c>
      <c r="C96" s="662">
        <v>601500</v>
      </c>
      <c r="D96" t="s">
        <v>7272</v>
      </c>
      <c r="E96" s="94">
        <v>150</v>
      </c>
    </row>
    <row r="97" spans="1:7" x14ac:dyDescent="0.2">
      <c r="A97" s="662">
        <v>400</v>
      </c>
      <c r="B97" s="389" t="s">
        <v>1693</v>
      </c>
      <c r="C97" s="662">
        <v>601501</v>
      </c>
      <c r="D97" t="s">
        <v>7273</v>
      </c>
      <c r="E97" s="94">
        <v>118280</v>
      </c>
    </row>
    <row r="98" spans="1:7" x14ac:dyDescent="0.2">
      <c r="A98" s="662">
        <v>400</v>
      </c>
      <c r="B98" s="389" t="s">
        <v>1693</v>
      </c>
      <c r="C98" s="662">
        <v>605200</v>
      </c>
      <c r="D98" t="s">
        <v>771</v>
      </c>
      <c r="E98" s="94">
        <v>871344</v>
      </c>
    </row>
    <row r="99" spans="1:7" x14ac:dyDescent="0.2">
      <c r="A99" s="662">
        <v>400</v>
      </c>
      <c r="B99" s="389" t="s">
        <v>1693</v>
      </c>
      <c r="C99" s="662">
        <v>605400</v>
      </c>
      <c r="D99" t="s">
        <v>1105</v>
      </c>
      <c r="E99" s="94">
        <v>37673.910000000003</v>
      </c>
    </row>
    <row r="100" spans="1:7" x14ac:dyDescent="0.2">
      <c r="A100" s="662">
        <v>400</v>
      </c>
      <c r="B100" s="389" t="s">
        <v>1693</v>
      </c>
      <c r="C100" s="662">
        <v>690674</v>
      </c>
      <c r="D100" t="s">
        <v>544</v>
      </c>
      <c r="E100" s="94">
        <v>5.29</v>
      </c>
    </row>
    <row r="101" spans="1:7" x14ac:dyDescent="0.2">
      <c r="A101" s="662">
        <v>400</v>
      </c>
      <c r="B101" s="389" t="s">
        <v>1693</v>
      </c>
      <c r="C101" s="662">
        <v>690675</v>
      </c>
      <c r="D101" t="s">
        <v>4710</v>
      </c>
      <c r="E101" s="94">
        <v>29060.48</v>
      </c>
    </row>
    <row r="102" spans="1:7" s="560" customFormat="1" x14ac:dyDescent="0.2">
      <c r="A102" s="661"/>
      <c r="B102" s="89"/>
      <c r="C102" s="661"/>
      <c r="D102" s="91"/>
      <c r="E102" s="136">
        <f>SUM(E94:E101)</f>
        <v>1696634.68</v>
      </c>
    </row>
    <row r="103" spans="1:7" s="666" customFormat="1" ht="15" x14ac:dyDescent="0.25">
      <c r="A103" s="663"/>
      <c r="B103" s="519"/>
      <c r="C103" s="663"/>
      <c r="D103" s="182" t="s">
        <v>7210</v>
      </c>
      <c r="E103" s="665">
        <f>E102-E92</f>
        <v>444346.1100000001</v>
      </c>
    </row>
    <row r="104" spans="1:7" x14ac:dyDescent="0.2">
      <c r="A104" s="662"/>
      <c r="B104" s="389"/>
      <c r="C104" s="662"/>
      <c r="D104"/>
      <c r="E104" s="94"/>
    </row>
    <row r="105" spans="1:7" x14ac:dyDescent="0.2">
      <c r="A105" s="662">
        <v>500</v>
      </c>
      <c r="B105" s="389" t="s">
        <v>1694</v>
      </c>
      <c r="C105" s="662">
        <v>501500</v>
      </c>
      <c r="D105" t="s">
        <v>728</v>
      </c>
      <c r="E105" s="94">
        <v>666183</v>
      </c>
    </row>
    <row r="106" spans="1:7" x14ac:dyDescent="0.2">
      <c r="A106" s="662">
        <v>500</v>
      </c>
      <c r="B106" s="389" t="s">
        <v>1694</v>
      </c>
      <c r="C106" s="662">
        <v>505300</v>
      </c>
      <c r="D106" t="s">
        <v>614</v>
      </c>
      <c r="E106" s="94">
        <v>3508600.08</v>
      </c>
    </row>
    <row r="107" spans="1:7" x14ac:dyDescent="0.2">
      <c r="A107" s="662">
        <v>500</v>
      </c>
      <c r="B107" s="389" t="s">
        <v>1694</v>
      </c>
      <c r="C107" s="662">
        <v>506200</v>
      </c>
      <c r="D107" t="s">
        <v>4677</v>
      </c>
      <c r="E107" s="94">
        <v>-222882.62</v>
      </c>
    </row>
    <row r="108" spans="1:7" x14ac:dyDescent="0.2">
      <c r="A108" s="1093">
        <v>500</v>
      </c>
      <c r="B108" s="1094" t="s">
        <v>1694</v>
      </c>
      <c r="C108" s="1093">
        <v>511101</v>
      </c>
      <c r="D108" s="529" t="s">
        <v>936</v>
      </c>
      <c r="E108" s="534">
        <v>75127.69</v>
      </c>
    </row>
    <row r="109" spans="1:7" x14ac:dyDescent="0.2">
      <c r="A109" s="1093">
        <v>500</v>
      </c>
      <c r="B109" s="1094" t="s">
        <v>1694</v>
      </c>
      <c r="C109" s="1093">
        <v>511110</v>
      </c>
      <c r="D109" s="529" t="s">
        <v>1297</v>
      </c>
      <c r="E109" s="534">
        <v>27760</v>
      </c>
    </row>
    <row r="110" spans="1:7" ht="13.5" thickBot="1" x14ac:dyDescent="0.25">
      <c r="A110" s="1093">
        <v>500</v>
      </c>
      <c r="B110" s="1094" t="s">
        <v>1694</v>
      </c>
      <c r="C110" s="1093">
        <v>511119</v>
      </c>
      <c r="D110" s="529" t="s">
        <v>5369</v>
      </c>
      <c r="E110" s="534">
        <v>223126.27</v>
      </c>
    </row>
    <row r="111" spans="1:7" ht="13.5" thickBot="1" x14ac:dyDescent="0.25">
      <c r="A111" s="1093">
        <v>500</v>
      </c>
      <c r="B111" s="1094" t="s">
        <v>1694</v>
      </c>
      <c r="C111" s="1093">
        <v>511500</v>
      </c>
      <c r="D111" s="529" t="s">
        <v>740</v>
      </c>
      <c r="E111" s="1169">
        <v>81397.81</v>
      </c>
    </row>
    <row r="112" spans="1:7" ht="39" thickBot="1" x14ac:dyDescent="0.25">
      <c r="A112" s="1093">
        <v>500</v>
      </c>
      <c r="B112" s="1094" t="s">
        <v>1694</v>
      </c>
      <c r="C112" s="1093">
        <v>511700</v>
      </c>
      <c r="D112" s="529" t="s">
        <v>5465</v>
      </c>
      <c r="E112" s="534">
        <v>68695</v>
      </c>
      <c r="F112" s="1171">
        <f>1035-43853</f>
        <v>-42818</v>
      </c>
      <c r="G112" s="824" t="s">
        <v>5964</v>
      </c>
    </row>
    <row r="113" spans="1:7" x14ac:dyDescent="0.2">
      <c r="A113" s="1093">
        <v>500</v>
      </c>
      <c r="B113" s="1094" t="s">
        <v>1694</v>
      </c>
      <c r="C113" s="1093">
        <v>512109</v>
      </c>
      <c r="D113" s="529" t="s">
        <v>946</v>
      </c>
      <c r="E113" s="534">
        <v>3630</v>
      </c>
      <c r="F113" s="1172"/>
    </row>
    <row r="114" spans="1:7" ht="13.5" thickBot="1" x14ac:dyDescent="0.25">
      <c r="A114" s="1093">
        <v>500</v>
      </c>
      <c r="B114" s="1094" t="s">
        <v>1694</v>
      </c>
      <c r="C114" s="1093">
        <v>512340</v>
      </c>
      <c r="D114" s="529" t="s">
        <v>970</v>
      </c>
      <c r="E114" s="534">
        <v>190840</v>
      </c>
      <c r="F114" s="1172"/>
    </row>
    <row r="115" spans="1:7" ht="13.5" thickBot="1" x14ac:dyDescent="0.25">
      <c r="A115" s="662">
        <v>500</v>
      </c>
      <c r="B115" s="389" t="s">
        <v>1694</v>
      </c>
      <c r="C115" s="662">
        <v>518100</v>
      </c>
      <c r="D115" t="s">
        <v>488</v>
      </c>
      <c r="E115" s="94">
        <v>11865.5</v>
      </c>
      <c r="F115" s="1173">
        <f>E111+F112</f>
        <v>38579.81</v>
      </c>
      <c r="G115" s="1170" t="s">
        <v>5967</v>
      </c>
    </row>
    <row r="116" spans="1:7" x14ac:dyDescent="0.2">
      <c r="A116" s="1093">
        <v>500</v>
      </c>
      <c r="B116" s="1094" t="s">
        <v>1694</v>
      </c>
      <c r="C116" s="1093">
        <v>590520</v>
      </c>
      <c r="D116" s="529" t="s">
        <v>935</v>
      </c>
      <c r="E116" s="534">
        <v>73132.53</v>
      </c>
      <c r="F116" s="1172"/>
    </row>
    <row r="117" spans="1:7" x14ac:dyDescent="0.2">
      <c r="A117" s="1093">
        <v>500</v>
      </c>
      <c r="B117" s="1094" t="s">
        <v>1694</v>
      </c>
      <c r="C117" s="1093">
        <v>590522</v>
      </c>
      <c r="D117" s="529" t="s">
        <v>936</v>
      </c>
      <c r="E117" s="534">
        <v>2921.24</v>
      </c>
      <c r="F117" s="1172"/>
    </row>
    <row r="118" spans="1:7" x14ac:dyDescent="0.2">
      <c r="A118" s="1093">
        <v>500</v>
      </c>
      <c r="B118" s="1094" t="s">
        <v>1694</v>
      </c>
      <c r="C118" s="1093">
        <v>590524</v>
      </c>
      <c r="D118" s="529" t="s">
        <v>4705</v>
      </c>
      <c r="E118" s="534">
        <v>1152452.77</v>
      </c>
      <c r="F118" s="1172"/>
    </row>
    <row r="119" spans="1:7" x14ac:dyDescent="0.2">
      <c r="A119" s="1093">
        <v>500</v>
      </c>
      <c r="B119" s="1094" t="s">
        <v>1694</v>
      </c>
      <c r="C119" s="1093">
        <v>590525</v>
      </c>
      <c r="D119" s="529" t="s">
        <v>4706</v>
      </c>
      <c r="E119" s="534">
        <v>220197.59</v>
      </c>
      <c r="F119" s="1172"/>
    </row>
    <row r="120" spans="1:7" x14ac:dyDescent="0.2">
      <c r="A120" s="1093">
        <v>500</v>
      </c>
      <c r="B120" s="1094" t="s">
        <v>1694</v>
      </c>
      <c r="C120" s="1093">
        <v>590527</v>
      </c>
      <c r="D120" s="529" t="s">
        <v>4708</v>
      </c>
      <c r="E120" s="534">
        <v>363925.56</v>
      </c>
      <c r="F120" s="1172"/>
    </row>
    <row r="121" spans="1:7" x14ac:dyDescent="0.2">
      <c r="A121" s="662">
        <v>500</v>
      </c>
      <c r="B121" s="389" t="s">
        <v>1694</v>
      </c>
      <c r="C121" s="662">
        <v>590529</v>
      </c>
      <c r="D121" t="s">
        <v>491</v>
      </c>
      <c r="E121" s="94">
        <v>0.04</v>
      </c>
      <c r="F121" s="1172"/>
    </row>
    <row r="122" spans="1:7" x14ac:dyDescent="0.2">
      <c r="A122" s="662">
        <v>500</v>
      </c>
      <c r="B122" s="389" t="s">
        <v>1694</v>
      </c>
      <c r="C122" s="662">
        <v>590530</v>
      </c>
      <c r="D122" t="s">
        <v>1306</v>
      </c>
      <c r="E122" s="94">
        <v>238862.88</v>
      </c>
      <c r="F122" s="1172"/>
    </row>
    <row r="123" spans="1:7" x14ac:dyDescent="0.2">
      <c r="A123" s="1093">
        <v>500</v>
      </c>
      <c r="B123" s="1094" t="s">
        <v>1694</v>
      </c>
      <c r="C123" s="1093">
        <v>599524</v>
      </c>
      <c r="D123" s="529" t="s">
        <v>4705</v>
      </c>
      <c r="E123" s="534">
        <v>26160.57</v>
      </c>
      <c r="F123" s="1172"/>
    </row>
    <row r="124" spans="1:7" x14ac:dyDescent="0.2">
      <c r="A124" s="1093">
        <v>500</v>
      </c>
      <c r="B124" s="1094" t="s">
        <v>1694</v>
      </c>
      <c r="C124" s="1093">
        <v>599525</v>
      </c>
      <c r="D124" s="529" t="s">
        <v>4706</v>
      </c>
      <c r="E124" s="534">
        <v>50707.63</v>
      </c>
      <c r="F124" s="1172"/>
    </row>
    <row r="125" spans="1:7" ht="15" x14ac:dyDescent="0.25">
      <c r="A125" s="1093">
        <v>500</v>
      </c>
      <c r="B125" s="1094" t="s">
        <v>1694</v>
      </c>
      <c r="C125" s="1093">
        <v>599527</v>
      </c>
      <c r="D125" s="529" t="s">
        <v>4711</v>
      </c>
      <c r="E125" s="534">
        <v>6684.11</v>
      </c>
      <c r="F125" s="1167">
        <f>E108+E109+E110+E111+E112+E113+E114+E116+E117+E118+E119+E120+E123+E124+E125</f>
        <v>2566758.7699999996</v>
      </c>
      <c r="G125" s="737" t="s">
        <v>5346</v>
      </c>
    </row>
    <row r="126" spans="1:7" x14ac:dyDescent="0.2">
      <c r="A126" s="662">
        <v>500</v>
      </c>
      <c r="B126" s="389" t="s">
        <v>1694</v>
      </c>
      <c r="C126" s="662">
        <v>599529</v>
      </c>
      <c r="D126" t="s">
        <v>491</v>
      </c>
      <c r="E126" s="94">
        <v>1989.58</v>
      </c>
      <c r="F126" s="1172"/>
    </row>
    <row r="127" spans="1:7" x14ac:dyDescent="0.2">
      <c r="A127" s="662">
        <v>500</v>
      </c>
      <c r="B127" s="389" t="s">
        <v>1694</v>
      </c>
      <c r="C127" s="662">
        <v>599531</v>
      </c>
      <c r="D127" t="s">
        <v>4713</v>
      </c>
      <c r="E127" s="94">
        <v>126460.8</v>
      </c>
    </row>
    <row r="128" spans="1:7" s="560" customFormat="1" x14ac:dyDescent="0.2">
      <c r="A128" s="661"/>
      <c r="B128" s="89"/>
      <c r="C128" s="661"/>
      <c r="D128" s="91"/>
      <c r="E128" s="136">
        <f>SUM(E105:E127)</f>
        <v>6897838.0299999993</v>
      </c>
    </row>
    <row r="129" spans="1:5" x14ac:dyDescent="0.2">
      <c r="A129" s="662"/>
      <c r="B129" s="389"/>
      <c r="C129" s="662"/>
      <c r="D129"/>
      <c r="E129" s="94"/>
    </row>
    <row r="130" spans="1:5" x14ac:dyDescent="0.2">
      <c r="A130" s="662">
        <v>500</v>
      </c>
      <c r="B130" s="389" t="s">
        <v>1694</v>
      </c>
      <c r="C130" s="662">
        <v>601300</v>
      </c>
      <c r="D130" t="s">
        <v>7266</v>
      </c>
      <c r="E130" s="94">
        <v>798</v>
      </c>
    </row>
    <row r="131" spans="1:5" x14ac:dyDescent="0.2">
      <c r="A131" s="662">
        <v>500</v>
      </c>
      <c r="B131" s="389" t="s">
        <v>1694</v>
      </c>
      <c r="C131" s="662">
        <v>601500</v>
      </c>
      <c r="D131" t="s">
        <v>7272</v>
      </c>
      <c r="E131" s="94">
        <v>2370011</v>
      </c>
    </row>
    <row r="132" spans="1:5" x14ac:dyDescent="0.2">
      <c r="A132" s="662">
        <v>500</v>
      </c>
      <c r="B132" s="389" t="s">
        <v>1694</v>
      </c>
      <c r="C132" s="662">
        <v>601501</v>
      </c>
      <c r="D132" t="s">
        <v>7273</v>
      </c>
      <c r="E132" s="94">
        <v>1554625</v>
      </c>
    </row>
    <row r="133" spans="1:5" x14ac:dyDescent="0.2">
      <c r="A133" s="662">
        <v>500</v>
      </c>
      <c r="B133" s="389" t="s">
        <v>1694</v>
      </c>
      <c r="C133" s="662">
        <v>602300</v>
      </c>
      <c r="D133" t="s">
        <v>768</v>
      </c>
      <c r="E133" s="94">
        <v>-258756.23</v>
      </c>
    </row>
    <row r="134" spans="1:5" x14ac:dyDescent="0.2">
      <c r="A134" s="662">
        <v>500</v>
      </c>
      <c r="B134" s="389" t="s">
        <v>1694</v>
      </c>
      <c r="C134" s="662">
        <v>605300</v>
      </c>
      <c r="D134" t="s">
        <v>635</v>
      </c>
      <c r="E134" s="94">
        <v>3446866.46</v>
      </c>
    </row>
    <row r="135" spans="1:5" x14ac:dyDescent="0.2">
      <c r="A135" s="662">
        <v>500</v>
      </c>
      <c r="B135" s="389" t="s">
        <v>1694</v>
      </c>
      <c r="C135" s="662">
        <v>606200</v>
      </c>
      <c r="D135" t="s">
        <v>5378</v>
      </c>
      <c r="E135" s="94">
        <v>-214962.19</v>
      </c>
    </row>
    <row r="136" spans="1:5" x14ac:dyDescent="0.2">
      <c r="A136" s="662">
        <v>500</v>
      </c>
      <c r="B136" s="389" t="s">
        <v>1694</v>
      </c>
      <c r="C136" s="662">
        <v>618200</v>
      </c>
      <c r="D136" t="s">
        <v>542</v>
      </c>
      <c r="E136" s="94">
        <v>11</v>
      </c>
    </row>
    <row r="137" spans="1:5" x14ac:dyDescent="0.2">
      <c r="A137" s="662">
        <v>500</v>
      </c>
      <c r="B137" s="389" t="s">
        <v>1694</v>
      </c>
      <c r="C137" s="662">
        <v>618300</v>
      </c>
      <c r="D137" t="s">
        <v>543</v>
      </c>
      <c r="E137" s="94">
        <v>79.75</v>
      </c>
    </row>
    <row r="138" spans="1:5" x14ac:dyDescent="0.2">
      <c r="A138" s="662">
        <v>500</v>
      </c>
      <c r="B138" s="389" t="s">
        <v>1694</v>
      </c>
      <c r="C138" s="662">
        <v>690674</v>
      </c>
      <c r="D138" t="s">
        <v>544</v>
      </c>
      <c r="E138" s="94">
        <v>47.6</v>
      </c>
    </row>
    <row r="139" spans="1:5" x14ac:dyDescent="0.2">
      <c r="A139" s="662">
        <v>500</v>
      </c>
      <c r="B139" s="389" t="s">
        <v>1694</v>
      </c>
      <c r="C139" s="662">
        <v>690675</v>
      </c>
      <c r="D139" t="s">
        <v>4710</v>
      </c>
      <c r="E139" s="94">
        <v>261544.32000000001</v>
      </c>
    </row>
    <row r="140" spans="1:5" s="560" customFormat="1" x14ac:dyDescent="0.2">
      <c r="A140" s="661"/>
      <c r="B140" s="89"/>
      <c r="C140" s="661"/>
      <c r="D140" s="91"/>
      <c r="E140" s="136">
        <f>SUM(E130:E139)</f>
        <v>7160264.71</v>
      </c>
    </row>
    <row r="141" spans="1:5" s="666" customFormat="1" ht="15" x14ac:dyDescent="0.25">
      <c r="A141" s="663"/>
      <c r="B141" s="519"/>
      <c r="C141" s="663"/>
      <c r="D141" s="182" t="s">
        <v>7211</v>
      </c>
      <c r="E141" s="665">
        <f>E140-E128</f>
        <v>262426.68000000063</v>
      </c>
    </row>
    <row r="142" spans="1:5" x14ac:dyDescent="0.2">
      <c r="A142" s="662"/>
      <c r="B142" s="389"/>
      <c r="C142" s="662"/>
      <c r="D142"/>
      <c r="E142" s="94"/>
    </row>
    <row r="143" spans="1:5" x14ac:dyDescent="0.2">
      <c r="A143" s="662">
        <v>900</v>
      </c>
      <c r="B143" s="389" t="s">
        <v>1699</v>
      </c>
      <c r="C143" s="662">
        <v>511100</v>
      </c>
      <c r="D143" t="s">
        <v>935</v>
      </c>
      <c r="E143" s="94">
        <v>812583.64</v>
      </c>
    </row>
    <row r="144" spans="1:5" x14ac:dyDescent="0.2">
      <c r="A144" s="662">
        <v>900</v>
      </c>
      <c r="B144" s="389" t="s">
        <v>1699</v>
      </c>
      <c r="C144" s="662">
        <v>511101</v>
      </c>
      <c r="D144" t="s">
        <v>936</v>
      </c>
      <c r="E144" s="94">
        <v>32458.25</v>
      </c>
    </row>
    <row r="145" spans="1:5" x14ac:dyDescent="0.2">
      <c r="A145" s="662">
        <v>900</v>
      </c>
      <c r="B145" s="389" t="s">
        <v>1699</v>
      </c>
      <c r="C145" s="662">
        <v>512100</v>
      </c>
      <c r="D145" t="s">
        <v>939</v>
      </c>
      <c r="E145" s="94">
        <v>29461</v>
      </c>
    </row>
    <row r="146" spans="1:5" x14ac:dyDescent="0.2">
      <c r="A146" s="662">
        <v>900</v>
      </c>
      <c r="B146" s="389" t="s">
        <v>1699</v>
      </c>
      <c r="C146" s="662">
        <v>512109</v>
      </c>
      <c r="D146" t="s">
        <v>946</v>
      </c>
      <c r="E146" s="94">
        <v>34122</v>
      </c>
    </row>
    <row r="147" spans="1:5" x14ac:dyDescent="0.2">
      <c r="A147" s="662">
        <v>900</v>
      </c>
      <c r="B147" s="389" t="s">
        <v>1699</v>
      </c>
      <c r="C147" s="662">
        <v>512120</v>
      </c>
      <c r="D147" t="s">
        <v>4678</v>
      </c>
      <c r="E147" s="94">
        <v>184341.57</v>
      </c>
    </row>
    <row r="148" spans="1:5" x14ac:dyDescent="0.2">
      <c r="A148" s="662">
        <v>900</v>
      </c>
      <c r="B148" s="389" t="s">
        <v>1699</v>
      </c>
      <c r="C148" s="662">
        <v>512200</v>
      </c>
      <c r="D148" t="s">
        <v>941</v>
      </c>
      <c r="E148" s="94">
        <v>748326</v>
      </c>
    </row>
    <row r="149" spans="1:5" x14ac:dyDescent="0.2">
      <c r="A149" s="662">
        <v>900</v>
      </c>
      <c r="B149" s="389" t="s">
        <v>1699</v>
      </c>
      <c r="C149" s="662">
        <v>512209</v>
      </c>
      <c r="D149" t="s">
        <v>942</v>
      </c>
      <c r="E149" s="94">
        <v>41925</v>
      </c>
    </row>
    <row r="150" spans="1:5" x14ac:dyDescent="0.2">
      <c r="A150" s="662">
        <v>900</v>
      </c>
      <c r="B150" s="389" t="s">
        <v>1699</v>
      </c>
      <c r="C150" s="662">
        <v>512300</v>
      </c>
      <c r="D150" t="s">
        <v>943</v>
      </c>
      <c r="E150" s="94">
        <v>48911.6</v>
      </c>
    </row>
    <row r="151" spans="1:5" x14ac:dyDescent="0.2">
      <c r="A151" s="662">
        <v>900</v>
      </c>
      <c r="B151" s="389" t="s">
        <v>1699</v>
      </c>
      <c r="C151" s="662">
        <v>512310</v>
      </c>
      <c r="D151" t="s">
        <v>741</v>
      </c>
      <c r="E151" s="94">
        <v>1292521.3</v>
      </c>
    </row>
    <row r="152" spans="1:5" x14ac:dyDescent="0.2">
      <c r="A152" s="662">
        <v>900</v>
      </c>
      <c r="B152" s="389" t="s">
        <v>1699</v>
      </c>
      <c r="C152" s="662">
        <v>512320</v>
      </c>
      <c r="D152" t="s">
        <v>4681</v>
      </c>
      <c r="E152" s="94">
        <v>2612177.8199999998</v>
      </c>
    </row>
    <row r="153" spans="1:5" x14ac:dyDescent="0.2">
      <c r="A153" s="662">
        <v>900</v>
      </c>
      <c r="B153" s="389" t="s">
        <v>1699</v>
      </c>
      <c r="C153" s="662">
        <v>512321</v>
      </c>
      <c r="D153" t="s">
        <v>967</v>
      </c>
      <c r="E153" s="94">
        <v>134725.6</v>
      </c>
    </row>
    <row r="154" spans="1:5" x14ac:dyDescent="0.2">
      <c r="A154" s="662">
        <v>900</v>
      </c>
      <c r="B154" s="389" t="s">
        <v>1699</v>
      </c>
      <c r="C154" s="662">
        <v>512342</v>
      </c>
      <c r="D154" t="s">
        <v>950</v>
      </c>
      <c r="E154" s="94">
        <v>16692.400000000001</v>
      </c>
    </row>
    <row r="155" spans="1:5" x14ac:dyDescent="0.2">
      <c r="A155" s="662">
        <v>900</v>
      </c>
      <c r="B155" s="389" t="s">
        <v>1699</v>
      </c>
      <c r="C155" s="662">
        <v>512343</v>
      </c>
      <c r="D155" t="s">
        <v>951</v>
      </c>
      <c r="E155" s="94">
        <v>50338.99</v>
      </c>
    </row>
    <row r="156" spans="1:5" x14ac:dyDescent="0.2">
      <c r="A156" s="662">
        <v>900</v>
      </c>
      <c r="B156" s="389" t="s">
        <v>1699</v>
      </c>
      <c r="C156" s="662">
        <v>512350</v>
      </c>
      <c r="D156" t="s">
        <v>4686</v>
      </c>
      <c r="E156" s="94">
        <v>191301</v>
      </c>
    </row>
    <row r="157" spans="1:5" x14ac:dyDescent="0.2">
      <c r="A157" s="662">
        <v>900</v>
      </c>
      <c r="B157" s="389" t="s">
        <v>1699</v>
      </c>
      <c r="C157" s="662">
        <v>512351</v>
      </c>
      <c r="D157" t="s">
        <v>954</v>
      </c>
      <c r="E157" s="94">
        <v>159300</v>
      </c>
    </row>
    <row r="158" spans="1:5" x14ac:dyDescent="0.2">
      <c r="A158" s="662">
        <v>900</v>
      </c>
      <c r="B158" s="389" t="s">
        <v>1699</v>
      </c>
      <c r="C158" s="662">
        <v>512352</v>
      </c>
      <c r="D158" t="s">
        <v>956</v>
      </c>
      <c r="E158" s="94">
        <v>42078.96</v>
      </c>
    </row>
    <row r="159" spans="1:5" x14ac:dyDescent="0.2">
      <c r="A159" s="662">
        <v>900</v>
      </c>
      <c r="B159" s="389" t="s">
        <v>1699</v>
      </c>
      <c r="C159" s="662">
        <v>512355</v>
      </c>
      <c r="D159" t="s">
        <v>961</v>
      </c>
      <c r="E159" s="94">
        <v>187540</v>
      </c>
    </row>
    <row r="160" spans="1:5" x14ac:dyDescent="0.2">
      <c r="A160" s="662">
        <v>900</v>
      </c>
      <c r="B160" s="389" t="s">
        <v>1699</v>
      </c>
      <c r="C160" s="662">
        <v>512356</v>
      </c>
      <c r="D160" t="s">
        <v>962</v>
      </c>
      <c r="E160" s="94">
        <v>590494</v>
      </c>
    </row>
    <row r="161" spans="1:5" x14ac:dyDescent="0.2">
      <c r="A161" s="662">
        <v>900</v>
      </c>
      <c r="B161" s="389" t="s">
        <v>1699</v>
      </c>
      <c r="C161" s="662">
        <v>512357</v>
      </c>
      <c r="D161" t="s">
        <v>963</v>
      </c>
      <c r="E161" s="94">
        <v>126000</v>
      </c>
    </row>
    <row r="162" spans="1:5" x14ac:dyDescent="0.2">
      <c r="A162" s="662">
        <v>900</v>
      </c>
      <c r="B162" s="389" t="s">
        <v>1699</v>
      </c>
      <c r="C162" s="662">
        <v>512800</v>
      </c>
      <c r="D162" t="s">
        <v>976</v>
      </c>
      <c r="E162" s="94">
        <v>7375165</v>
      </c>
    </row>
    <row r="163" spans="1:5" x14ac:dyDescent="0.2">
      <c r="A163" s="662">
        <v>900</v>
      </c>
      <c r="B163" s="389" t="s">
        <v>1699</v>
      </c>
      <c r="C163" s="662">
        <v>512801</v>
      </c>
      <c r="D163" t="s">
        <v>1095</v>
      </c>
      <c r="E163" s="94">
        <v>1973</v>
      </c>
    </row>
    <row r="164" spans="1:5" x14ac:dyDescent="0.2">
      <c r="A164" s="662">
        <v>900</v>
      </c>
      <c r="B164" s="389" t="s">
        <v>1699</v>
      </c>
      <c r="C164" s="662">
        <v>512802</v>
      </c>
      <c r="D164" t="s">
        <v>9197</v>
      </c>
      <c r="E164" s="94">
        <v>142895</v>
      </c>
    </row>
    <row r="165" spans="1:5" x14ac:dyDescent="0.2">
      <c r="A165" s="662">
        <v>900</v>
      </c>
      <c r="B165" s="389" t="s">
        <v>1699</v>
      </c>
      <c r="C165" s="662">
        <v>512803</v>
      </c>
      <c r="D165" t="s">
        <v>9198</v>
      </c>
      <c r="E165" s="94">
        <v>480000</v>
      </c>
    </row>
    <row r="166" spans="1:5" x14ac:dyDescent="0.2">
      <c r="A166" s="662">
        <v>900</v>
      </c>
      <c r="B166" s="389" t="s">
        <v>1699</v>
      </c>
      <c r="C166" s="662">
        <v>512810</v>
      </c>
      <c r="D166" t="s">
        <v>978</v>
      </c>
      <c r="E166" s="94">
        <v>389725</v>
      </c>
    </row>
    <row r="167" spans="1:5" x14ac:dyDescent="0.2">
      <c r="A167" s="662">
        <v>900</v>
      </c>
      <c r="B167" s="389" t="s">
        <v>1699</v>
      </c>
      <c r="C167" s="662">
        <v>512830</v>
      </c>
      <c r="D167" t="s">
        <v>982</v>
      </c>
      <c r="E167" s="94">
        <v>1738251</v>
      </c>
    </row>
    <row r="168" spans="1:5" x14ac:dyDescent="0.2">
      <c r="A168" s="662">
        <v>900</v>
      </c>
      <c r="B168" s="389" t="s">
        <v>1699</v>
      </c>
      <c r="C168" s="662">
        <v>512831</v>
      </c>
      <c r="D168" t="s">
        <v>5371</v>
      </c>
      <c r="E168" s="94">
        <v>306950</v>
      </c>
    </row>
    <row r="169" spans="1:5" x14ac:dyDescent="0.2">
      <c r="A169" s="662">
        <v>900</v>
      </c>
      <c r="B169" s="389" t="s">
        <v>1699</v>
      </c>
      <c r="C169" s="662">
        <v>512840</v>
      </c>
      <c r="D169" t="s">
        <v>984</v>
      </c>
      <c r="E169" s="94">
        <v>709920</v>
      </c>
    </row>
    <row r="170" spans="1:5" x14ac:dyDescent="0.2">
      <c r="A170" s="662">
        <v>900</v>
      </c>
      <c r="B170" s="389" t="s">
        <v>1699</v>
      </c>
      <c r="C170" s="662">
        <v>512841</v>
      </c>
      <c r="D170" t="s">
        <v>5373</v>
      </c>
      <c r="E170" s="94">
        <v>110502</v>
      </c>
    </row>
    <row r="171" spans="1:5" x14ac:dyDescent="0.2">
      <c r="A171" s="662">
        <v>900</v>
      </c>
      <c r="B171" s="389" t="s">
        <v>1699</v>
      </c>
      <c r="C171" s="662">
        <v>512842</v>
      </c>
      <c r="D171" t="s">
        <v>7881</v>
      </c>
      <c r="E171" s="94">
        <v>11250</v>
      </c>
    </row>
    <row r="172" spans="1:5" x14ac:dyDescent="0.2">
      <c r="A172" s="662">
        <v>900</v>
      </c>
      <c r="B172" s="389" t="s">
        <v>1699</v>
      </c>
      <c r="C172" s="662">
        <v>512850</v>
      </c>
      <c r="D172" t="s">
        <v>469</v>
      </c>
      <c r="E172" s="94">
        <v>118910</v>
      </c>
    </row>
    <row r="173" spans="1:5" x14ac:dyDescent="0.2">
      <c r="A173" s="662">
        <v>900</v>
      </c>
      <c r="B173" s="389" t="s">
        <v>1699</v>
      </c>
      <c r="C173" s="662">
        <v>512851</v>
      </c>
      <c r="D173" t="s">
        <v>7265</v>
      </c>
      <c r="E173" s="94">
        <v>1231.8</v>
      </c>
    </row>
    <row r="174" spans="1:5" x14ac:dyDescent="0.2">
      <c r="A174" s="662">
        <v>900</v>
      </c>
      <c r="B174" s="389" t="s">
        <v>1699</v>
      </c>
      <c r="C174" s="662">
        <v>512852</v>
      </c>
      <c r="D174" t="s">
        <v>473</v>
      </c>
      <c r="E174" s="94">
        <v>76200</v>
      </c>
    </row>
    <row r="175" spans="1:5" x14ac:dyDescent="0.2">
      <c r="A175" s="662">
        <v>900</v>
      </c>
      <c r="B175" s="389" t="s">
        <v>1699</v>
      </c>
      <c r="C175" s="662">
        <v>512859</v>
      </c>
      <c r="D175" t="s">
        <v>475</v>
      </c>
      <c r="E175" s="94">
        <v>97590</v>
      </c>
    </row>
    <row r="176" spans="1:5" x14ac:dyDescent="0.2">
      <c r="A176" s="662">
        <v>900</v>
      </c>
      <c r="B176" s="389" t="s">
        <v>1699</v>
      </c>
      <c r="C176" s="662">
        <v>512860</v>
      </c>
      <c r="D176" t="s">
        <v>477</v>
      </c>
      <c r="E176" s="94">
        <v>20668</v>
      </c>
    </row>
    <row r="177" spans="1:5" x14ac:dyDescent="0.2">
      <c r="A177" s="662">
        <v>900</v>
      </c>
      <c r="B177" s="389" t="s">
        <v>1699</v>
      </c>
      <c r="C177" s="662">
        <v>512890</v>
      </c>
      <c r="D177" t="s">
        <v>5375</v>
      </c>
      <c r="E177" s="94">
        <v>1223800</v>
      </c>
    </row>
    <row r="178" spans="1:5" x14ac:dyDescent="0.2">
      <c r="A178" s="662">
        <v>900</v>
      </c>
      <c r="B178" s="389" t="s">
        <v>1699</v>
      </c>
      <c r="C178" s="662">
        <v>518200</v>
      </c>
      <c r="D178" t="s">
        <v>489</v>
      </c>
      <c r="E178" s="94">
        <v>0.42</v>
      </c>
    </row>
    <row r="179" spans="1:5" x14ac:dyDescent="0.2">
      <c r="A179" s="662">
        <v>900</v>
      </c>
      <c r="B179" s="389" t="s">
        <v>1699</v>
      </c>
      <c r="C179" s="662">
        <v>561109</v>
      </c>
      <c r="D179" t="s">
        <v>502</v>
      </c>
      <c r="E179" s="94">
        <v>2654032</v>
      </c>
    </row>
    <row r="180" spans="1:5" x14ac:dyDescent="0.2">
      <c r="A180" s="662">
        <v>900</v>
      </c>
      <c r="B180" s="389" t="s">
        <v>1699</v>
      </c>
      <c r="C180" s="662">
        <v>590674</v>
      </c>
      <c r="D180" t="s">
        <v>544</v>
      </c>
      <c r="E180" s="94">
        <v>528.89</v>
      </c>
    </row>
    <row r="181" spans="1:5" x14ac:dyDescent="0.2">
      <c r="A181" s="662">
        <v>900</v>
      </c>
      <c r="B181" s="389" t="s">
        <v>1699</v>
      </c>
      <c r="C181" s="662">
        <v>590675</v>
      </c>
      <c r="D181" t="s">
        <v>4710</v>
      </c>
      <c r="E181" s="94">
        <v>2906048</v>
      </c>
    </row>
    <row r="182" spans="1:5" s="560" customFormat="1" x14ac:dyDescent="0.2">
      <c r="A182" s="661"/>
      <c r="B182" s="89"/>
      <c r="C182" s="661"/>
      <c r="D182" s="91"/>
      <c r="E182" s="136">
        <f>SUM(E143:E181)</f>
        <v>25700939.240000002</v>
      </c>
    </row>
    <row r="183" spans="1:5" x14ac:dyDescent="0.2">
      <c r="A183" s="662"/>
      <c r="B183" s="389"/>
      <c r="C183" s="662"/>
      <c r="D183"/>
      <c r="E183" s="94"/>
    </row>
    <row r="184" spans="1:5" x14ac:dyDescent="0.2">
      <c r="A184" s="662">
        <v>900</v>
      </c>
      <c r="B184" s="389" t="s">
        <v>1699</v>
      </c>
      <c r="C184" s="662">
        <v>618200</v>
      </c>
      <c r="D184" t="s">
        <v>542</v>
      </c>
      <c r="E184" s="94">
        <v>528.89</v>
      </c>
    </row>
    <row r="185" spans="1:5" x14ac:dyDescent="0.2">
      <c r="A185" s="662">
        <v>900</v>
      </c>
      <c r="B185" s="389" t="s">
        <v>1699</v>
      </c>
      <c r="C185" s="662">
        <v>661109</v>
      </c>
      <c r="D185" t="s">
        <v>556</v>
      </c>
      <c r="E185" s="94">
        <v>2906048</v>
      </c>
    </row>
    <row r="186" spans="1:5" x14ac:dyDescent="0.2">
      <c r="A186" s="662">
        <v>900</v>
      </c>
      <c r="B186" s="389" t="s">
        <v>1699</v>
      </c>
      <c r="C186" s="662">
        <v>690520</v>
      </c>
      <c r="D186" t="s">
        <v>4716</v>
      </c>
      <c r="E186" s="94">
        <v>812583.64</v>
      </c>
    </row>
    <row r="187" spans="1:5" x14ac:dyDescent="0.2">
      <c r="A187" s="662">
        <v>900</v>
      </c>
      <c r="B187" s="389" t="s">
        <v>1699</v>
      </c>
      <c r="C187" s="662">
        <v>690522</v>
      </c>
      <c r="D187" t="s">
        <v>4717</v>
      </c>
      <c r="E187" s="94">
        <v>32458.25</v>
      </c>
    </row>
    <row r="188" spans="1:5" x14ac:dyDescent="0.2">
      <c r="A188" s="662">
        <v>900</v>
      </c>
      <c r="B188" s="389" t="s">
        <v>1699</v>
      </c>
      <c r="C188" s="662">
        <v>690524</v>
      </c>
      <c r="D188" t="s">
        <v>4705</v>
      </c>
      <c r="E188" s="94">
        <v>12805030.800000001</v>
      </c>
    </row>
    <row r="189" spans="1:5" x14ac:dyDescent="0.2">
      <c r="A189" s="662">
        <v>900</v>
      </c>
      <c r="B189" s="389" t="s">
        <v>1699</v>
      </c>
      <c r="C189" s="662">
        <v>690525</v>
      </c>
      <c r="D189" t="s">
        <v>4706</v>
      </c>
      <c r="E189" s="94">
        <v>2446639.86</v>
      </c>
    </row>
    <row r="190" spans="1:5" x14ac:dyDescent="0.2">
      <c r="A190" s="662">
        <v>900</v>
      </c>
      <c r="B190" s="389" t="s">
        <v>1699</v>
      </c>
      <c r="C190" s="662">
        <v>690527</v>
      </c>
      <c r="D190" t="s">
        <v>4711</v>
      </c>
      <c r="E190" s="94">
        <v>4043617.38</v>
      </c>
    </row>
    <row r="191" spans="1:5" x14ac:dyDescent="0.2">
      <c r="A191" s="662">
        <v>900</v>
      </c>
      <c r="B191" s="389" t="s">
        <v>1699</v>
      </c>
      <c r="C191" s="662">
        <v>690529</v>
      </c>
      <c r="D191" t="s">
        <v>491</v>
      </c>
      <c r="E191" s="94">
        <v>0.42</v>
      </c>
    </row>
    <row r="192" spans="1:5" x14ac:dyDescent="0.2">
      <c r="A192" s="662">
        <v>900</v>
      </c>
      <c r="B192" s="389" t="s">
        <v>1699</v>
      </c>
      <c r="C192" s="662">
        <v>690530</v>
      </c>
      <c r="D192" t="s">
        <v>1306</v>
      </c>
      <c r="E192" s="94">
        <v>2654032</v>
      </c>
    </row>
    <row r="193" spans="1:5" s="560" customFormat="1" x14ac:dyDescent="0.2">
      <c r="A193" s="661"/>
      <c r="B193" s="89"/>
      <c r="C193" s="661"/>
      <c r="D193" s="91"/>
      <c r="E193" s="136">
        <f>SUM(E184:E192)</f>
        <v>25700939.240000002</v>
      </c>
    </row>
    <row r="194" spans="1:5" s="666" customFormat="1" ht="15" x14ac:dyDescent="0.25">
      <c r="A194" s="663"/>
      <c r="B194" s="519"/>
      <c r="C194" s="663"/>
      <c r="D194" s="182" t="s">
        <v>7216</v>
      </c>
      <c r="E194" s="665">
        <f>E193-E182</f>
        <v>0</v>
      </c>
    </row>
    <row r="195" spans="1:5" x14ac:dyDescent="0.2">
      <c r="A195" s="662"/>
      <c r="B195" s="389"/>
      <c r="C195" s="662"/>
      <c r="D195"/>
      <c r="E195" s="94"/>
    </row>
    <row r="196" spans="1:5" x14ac:dyDescent="0.2">
      <c r="A196" s="662">
        <v>990</v>
      </c>
      <c r="B196" s="389" t="s">
        <v>1700</v>
      </c>
      <c r="C196" s="662">
        <v>512100</v>
      </c>
      <c r="D196" t="s">
        <v>939</v>
      </c>
      <c r="E196" s="94">
        <v>178493.2</v>
      </c>
    </row>
    <row r="197" spans="1:5" x14ac:dyDescent="0.2">
      <c r="A197" s="662">
        <v>990</v>
      </c>
      <c r="B197" s="389" t="s">
        <v>1700</v>
      </c>
      <c r="C197" s="662">
        <v>512109</v>
      </c>
      <c r="D197" t="s">
        <v>946</v>
      </c>
      <c r="E197" s="94">
        <v>101865</v>
      </c>
    </row>
    <row r="198" spans="1:5" x14ac:dyDescent="0.2">
      <c r="A198" s="662">
        <v>990</v>
      </c>
      <c r="B198" s="389" t="s">
        <v>1700</v>
      </c>
      <c r="C198" s="662">
        <v>512110</v>
      </c>
      <c r="D198" t="s">
        <v>940</v>
      </c>
      <c r="E198" s="94">
        <v>16001.84</v>
      </c>
    </row>
    <row r="199" spans="1:5" x14ac:dyDescent="0.2">
      <c r="A199" s="662">
        <v>990</v>
      </c>
      <c r="B199" s="389" t="s">
        <v>1700</v>
      </c>
      <c r="C199" s="662">
        <v>512120</v>
      </c>
      <c r="D199" t="s">
        <v>4678</v>
      </c>
      <c r="E199" s="94">
        <v>180</v>
      </c>
    </row>
    <row r="200" spans="1:5" x14ac:dyDescent="0.2">
      <c r="A200" s="662">
        <v>990</v>
      </c>
      <c r="B200" s="389" t="s">
        <v>1700</v>
      </c>
      <c r="C200" s="662">
        <v>512300</v>
      </c>
      <c r="D200" t="s">
        <v>943</v>
      </c>
      <c r="E200" s="94">
        <v>78844.75</v>
      </c>
    </row>
    <row r="201" spans="1:5" x14ac:dyDescent="0.2">
      <c r="A201" s="662">
        <v>990</v>
      </c>
      <c r="B201" s="389" t="s">
        <v>1700</v>
      </c>
      <c r="C201" s="662">
        <v>512302</v>
      </c>
      <c r="D201" t="s">
        <v>4679</v>
      </c>
      <c r="E201" s="94">
        <v>2230</v>
      </c>
    </row>
    <row r="202" spans="1:5" x14ac:dyDescent="0.2">
      <c r="A202" s="662">
        <v>990</v>
      </c>
      <c r="B202" s="389" t="s">
        <v>1700</v>
      </c>
      <c r="C202" s="662">
        <v>512305</v>
      </c>
      <c r="D202" t="s">
        <v>972</v>
      </c>
      <c r="E202" s="94">
        <v>42879.1</v>
      </c>
    </row>
    <row r="203" spans="1:5" x14ac:dyDescent="0.2">
      <c r="A203" s="662">
        <v>990</v>
      </c>
      <c r="B203" s="389" t="s">
        <v>1700</v>
      </c>
      <c r="C203" s="662">
        <v>512310</v>
      </c>
      <c r="D203" t="s">
        <v>741</v>
      </c>
      <c r="E203" s="94">
        <v>95101.3</v>
      </c>
    </row>
    <row r="204" spans="1:5" x14ac:dyDescent="0.2">
      <c r="A204" s="662">
        <v>990</v>
      </c>
      <c r="B204" s="389" t="s">
        <v>1700</v>
      </c>
      <c r="C204" s="662">
        <v>512320</v>
      </c>
      <c r="D204" t="s">
        <v>4681</v>
      </c>
      <c r="E204" s="94">
        <v>19009.75</v>
      </c>
    </row>
    <row r="205" spans="1:5" x14ac:dyDescent="0.2">
      <c r="A205" s="662">
        <v>990</v>
      </c>
      <c r="B205" s="389" t="s">
        <v>1700</v>
      </c>
      <c r="C205" s="662">
        <v>512321</v>
      </c>
      <c r="D205" t="s">
        <v>967</v>
      </c>
      <c r="E205" s="94">
        <v>12690.1</v>
      </c>
    </row>
    <row r="206" spans="1:5" x14ac:dyDescent="0.2">
      <c r="A206" s="662">
        <v>990</v>
      </c>
      <c r="B206" s="389" t="s">
        <v>1700</v>
      </c>
      <c r="C206" s="662">
        <v>512340</v>
      </c>
      <c r="D206" t="s">
        <v>970</v>
      </c>
      <c r="E206" s="94">
        <v>40879</v>
      </c>
    </row>
    <row r="207" spans="1:5" x14ac:dyDescent="0.2">
      <c r="A207" s="662">
        <v>990</v>
      </c>
      <c r="B207" s="389" t="s">
        <v>1700</v>
      </c>
      <c r="C207" s="662">
        <v>512342</v>
      </c>
      <c r="D207" t="s">
        <v>950</v>
      </c>
      <c r="E207" s="94">
        <v>1695.4</v>
      </c>
    </row>
    <row r="208" spans="1:5" x14ac:dyDescent="0.2">
      <c r="A208" s="662">
        <v>990</v>
      </c>
      <c r="B208" s="389" t="s">
        <v>1700</v>
      </c>
      <c r="C208" s="662">
        <v>512343</v>
      </c>
      <c r="D208" t="s">
        <v>951</v>
      </c>
      <c r="E208" s="94">
        <v>5248.48</v>
      </c>
    </row>
    <row r="209" spans="1:10" x14ac:dyDescent="0.2">
      <c r="A209" s="662">
        <v>990</v>
      </c>
      <c r="B209" s="389" t="s">
        <v>1700</v>
      </c>
      <c r="C209" s="662">
        <v>512356</v>
      </c>
      <c r="D209" t="s">
        <v>962</v>
      </c>
      <c r="E209" s="94">
        <v>35068</v>
      </c>
    </row>
    <row r="210" spans="1:10" x14ac:dyDescent="0.2">
      <c r="A210" s="662">
        <v>990</v>
      </c>
      <c r="B210" s="389" t="s">
        <v>1700</v>
      </c>
      <c r="C210" s="662">
        <v>512357</v>
      </c>
      <c r="D210" t="s">
        <v>963</v>
      </c>
      <c r="E210" s="94">
        <v>7500</v>
      </c>
    </row>
    <row r="211" spans="1:10" x14ac:dyDescent="0.2">
      <c r="A211" s="662">
        <v>990</v>
      </c>
      <c r="B211" s="389" t="s">
        <v>1700</v>
      </c>
      <c r="C211" s="662">
        <v>512850</v>
      </c>
      <c r="D211" t="s">
        <v>469</v>
      </c>
      <c r="E211" s="94">
        <v>-165</v>
      </c>
    </row>
    <row r="212" spans="1:10" x14ac:dyDescent="0.2">
      <c r="A212" s="662">
        <v>990</v>
      </c>
      <c r="B212" s="389" t="s">
        <v>1700</v>
      </c>
      <c r="C212" s="662">
        <v>512851</v>
      </c>
      <c r="D212" t="s">
        <v>7265</v>
      </c>
      <c r="E212" s="94">
        <v>13549.5</v>
      </c>
    </row>
    <row r="213" spans="1:10" x14ac:dyDescent="0.2">
      <c r="A213" s="662">
        <v>990</v>
      </c>
      <c r="B213" s="389" t="s">
        <v>1700</v>
      </c>
      <c r="C213" s="662">
        <v>512859</v>
      </c>
      <c r="D213" t="s">
        <v>475</v>
      </c>
      <c r="E213" s="94">
        <v>117192.5</v>
      </c>
    </row>
    <row r="214" spans="1:10" x14ac:dyDescent="0.2">
      <c r="A214" s="662">
        <v>990</v>
      </c>
      <c r="B214" s="389" t="s">
        <v>1700</v>
      </c>
      <c r="C214" s="662">
        <v>512870</v>
      </c>
      <c r="D214" t="s">
        <v>479</v>
      </c>
      <c r="E214" s="94">
        <v>160096</v>
      </c>
    </row>
    <row r="215" spans="1:10" x14ac:dyDescent="0.2">
      <c r="A215" s="662">
        <v>990</v>
      </c>
      <c r="B215" s="389" t="s">
        <v>1700</v>
      </c>
      <c r="C215" s="662">
        <v>518100</v>
      </c>
      <c r="D215" t="s">
        <v>488</v>
      </c>
      <c r="E215" s="94">
        <v>15651.5</v>
      </c>
    </row>
    <row r="216" spans="1:10" x14ac:dyDescent="0.2">
      <c r="A216" s="662">
        <v>990</v>
      </c>
      <c r="B216" s="389" t="s">
        <v>1700</v>
      </c>
      <c r="C216" s="662">
        <v>518200</v>
      </c>
      <c r="D216" t="s">
        <v>489</v>
      </c>
      <c r="E216" s="94">
        <v>6454.89</v>
      </c>
    </row>
    <row r="217" spans="1:10" x14ac:dyDescent="0.2">
      <c r="A217" s="662">
        <v>990</v>
      </c>
      <c r="B217" s="389" t="s">
        <v>1700</v>
      </c>
      <c r="C217" s="810">
        <v>551100</v>
      </c>
      <c r="D217" s="527" t="s">
        <v>7887</v>
      </c>
      <c r="E217" s="528">
        <v>117922.41</v>
      </c>
    </row>
    <row r="218" spans="1:10" x14ac:dyDescent="0.2">
      <c r="A218" s="662">
        <v>990</v>
      </c>
      <c r="B218" s="389" t="s">
        <v>1700</v>
      </c>
      <c r="C218" s="810">
        <v>551200</v>
      </c>
      <c r="D218" s="527" t="s">
        <v>7888</v>
      </c>
      <c r="E218" s="528">
        <v>4720</v>
      </c>
    </row>
    <row r="219" spans="1:10" x14ac:dyDescent="0.2">
      <c r="A219" s="662">
        <v>990</v>
      </c>
      <c r="B219" s="389" t="s">
        <v>1700</v>
      </c>
      <c r="C219" s="810">
        <v>555200</v>
      </c>
      <c r="D219" s="527" t="s">
        <v>8568</v>
      </c>
      <c r="E219" s="528">
        <v>1350671.79</v>
      </c>
    </row>
    <row r="220" spans="1:10" x14ac:dyDescent="0.2">
      <c r="A220" s="662">
        <v>990</v>
      </c>
      <c r="B220" s="389" t="s">
        <v>1700</v>
      </c>
      <c r="C220" s="810">
        <v>562200</v>
      </c>
      <c r="D220" s="527" t="s">
        <v>848</v>
      </c>
      <c r="E220" s="528">
        <v>225</v>
      </c>
      <c r="F220" s="1330" t="s">
        <v>8661</v>
      </c>
      <c r="G220" s="1330"/>
      <c r="H220" s="1330"/>
      <c r="I220" s="1330"/>
      <c r="J220" s="1330"/>
    </row>
    <row r="221" spans="1:10" x14ac:dyDescent="0.2">
      <c r="A221" s="662">
        <v>990</v>
      </c>
      <c r="B221" s="389" t="s">
        <v>1700</v>
      </c>
      <c r="C221" s="810">
        <v>571100</v>
      </c>
      <c r="D221" s="527" t="s">
        <v>628</v>
      </c>
      <c r="E221" s="528">
        <v>1579470</v>
      </c>
    </row>
    <row r="222" spans="1:10" x14ac:dyDescent="0.2">
      <c r="A222" s="662">
        <v>990</v>
      </c>
      <c r="B222" s="389" t="s">
        <v>1700</v>
      </c>
      <c r="C222" s="662">
        <v>599527</v>
      </c>
      <c r="D222" t="s">
        <v>4711</v>
      </c>
      <c r="E222" s="94">
        <v>-74267.850000000006</v>
      </c>
    </row>
    <row r="223" spans="1:10" x14ac:dyDescent="0.2">
      <c r="A223" s="662">
        <v>990</v>
      </c>
      <c r="B223" s="389" t="s">
        <v>1700</v>
      </c>
      <c r="C223" s="662">
        <v>599674</v>
      </c>
      <c r="D223" t="s">
        <v>544</v>
      </c>
      <c r="E223" s="94">
        <v>0.02</v>
      </c>
    </row>
    <row r="224" spans="1:10" s="560" customFormat="1" x14ac:dyDescent="0.2">
      <c r="A224" s="661"/>
      <c r="B224" s="89"/>
      <c r="C224" s="661"/>
      <c r="D224" s="91"/>
      <c r="E224" s="136">
        <f>SUM(E196:E223)</f>
        <v>3929206.6799999997</v>
      </c>
    </row>
    <row r="225" spans="1:6" x14ac:dyDescent="0.2">
      <c r="A225" s="662"/>
      <c r="B225" s="389"/>
      <c r="C225" s="662"/>
      <c r="D225"/>
      <c r="E225" s="94"/>
    </row>
    <row r="226" spans="1:6" x14ac:dyDescent="0.2">
      <c r="A226" s="662">
        <v>990</v>
      </c>
      <c r="B226" s="389" t="s">
        <v>1700</v>
      </c>
      <c r="C226" s="810">
        <v>611100</v>
      </c>
      <c r="D226" s="527" t="s">
        <v>8572</v>
      </c>
      <c r="E226" s="528">
        <v>920853.58</v>
      </c>
    </row>
    <row r="227" spans="1:6" x14ac:dyDescent="0.2">
      <c r="A227" s="662">
        <v>990</v>
      </c>
      <c r="B227" s="389" t="s">
        <v>1700</v>
      </c>
      <c r="C227" s="662">
        <v>618200</v>
      </c>
      <c r="D227" t="s">
        <v>542</v>
      </c>
      <c r="E227" s="94">
        <v>0.02</v>
      </c>
    </row>
    <row r="228" spans="1:6" x14ac:dyDescent="0.2">
      <c r="A228" s="662">
        <v>990</v>
      </c>
      <c r="B228" s="389" t="s">
        <v>1700</v>
      </c>
      <c r="C228" s="810">
        <v>653100</v>
      </c>
      <c r="D228" s="527" t="s">
        <v>546</v>
      </c>
      <c r="E228" s="528">
        <v>528306.13</v>
      </c>
    </row>
    <row r="229" spans="1:6" x14ac:dyDescent="0.2">
      <c r="A229" s="662">
        <v>990</v>
      </c>
      <c r="B229" s="389" t="s">
        <v>1700</v>
      </c>
      <c r="C229" s="810">
        <v>653109</v>
      </c>
      <c r="D229" s="527" t="s">
        <v>9201</v>
      </c>
      <c r="E229" s="528">
        <v>-14188.35</v>
      </c>
    </row>
    <row r="230" spans="1:6" x14ac:dyDescent="0.2">
      <c r="A230" s="662">
        <v>990</v>
      </c>
      <c r="B230" s="389" t="s">
        <v>1700</v>
      </c>
      <c r="C230" s="810">
        <v>653200</v>
      </c>
      <c r="D230" s="527" t="s">
        <v>548</v>
      </c>
      <c r="E230" s="528">
        <v>1880050</v>
      </c>
    </row>
    <row r="231" spans="1:6" x14ac:dyDescent="0.2">
      <c r="A231" s="662">
        <v>990</v>
      </c>
      <c r="B231" s="389" t="s">
        <v>1700</v>
      </c>
      <c r="C231" s="810">
        <v>657100</v>
      </c>
      <c r="D231" s="527" t="s">
        <v>7897</v>
      </c>
      <c r="E231" s="528">
        <v>-920853.58</v>
      </c>
    </row>
    <row r="232" spans="1:6" x14ac:dyDescent="0.2">
      <c r="A232" s="662">
        <v>990</v>
      </c>
      <c r="B232" s="389" t="s">
        <v>1700</v>
      </c>
      <c r="C232" s="662">
        <v>699524</v>
      </c>
      <c r="D232" t="s">
        <v>4705</v>
      </c>
      <c r="E232" s="94">
        <v>290673</v>
      </c>
    </row>
    <row r="233" spans="1:6" x14ac:dyDescent="0.2">
      <c r="A233" s="662">
        <v>990</v>
      </c>
      <c r="B233" s="389" t="s">
        <v>1700</v>
      </c>
      <c r="C233" s="662">
        <v>699525</v>
      </c>
      <c r="D233" t="s">
        <v>4706</v>
      </c>
      <c r="E233" s="94">
        <v>563418.06999999995</v>
      </c>
    </row>
    <row r="234" spans="1:6" x14ac:dyDescent="0.2">
      <c r="A234" s="662">
        <v>990</v>
      </c>
      <c r="B234" s="389" t="s">
        <v>1700</v>
      </c>
      <c r="C234" s="662">
        <v>699529</v>
      </c>
      <c r="D234" t="s">
        <v>491</v>
      </c>
      <c r="E234" s="94">
        <v>22106.39</v>
      </c>
    </row>
    <row r="235" spans="1:6" x14ac:dyDescent="0.2">
      <c r="A235" s="662">
        <v>990</v>
      </c>
      <c r="B235" s="389" t="s">
        <v>1700</v>
      </c>
      <c r="C235" s="810">
        <v>699531</v>
      </c>
      <c r="D235" s="527" t="s">
        <v>4713</v>
      </c>
      <c r="E235" s="528">
        <v>1405120</v>
      </c>
    </row>
    <row r="236" spans="1:6" s="560" customFormat="1" x14ac:dyDescent="0.2">
      <c r="A236" s="661"/>
      <c r="B236" s="89"/>
      <c r="C236" s="661"/>
      <c r="D236" s="91"/>
      <c r="E236" s="136">
        <f>SUM(E226:E235)</f>
        <v>4675485.26</v>
      </c>
    </row>
    <row r="237" spans="1:6" s="666" customFormat="1" ht="15" x14ac:dyDescent="0.25">
      <c r="A237" s="663"/>
      <c r="B237" s="519"/>
      <c r="C237" s="663"/>
      <c r="D237" s="182" t="s">
        <v>7212</v>
      </c>
      <c r="E237" s="665">
        <f>E236-E224</f>
        <v>746278.58000000007</v>
      </c>
      <c r="F237" s="1167">
        <f>E235+E231+E230+E229+E228+E226-E221-E220-E219-E218-E217</f>
        <v>746278.57999999973</v>
      </c>
    </row>
    <row r="238" spans="1:6" s="666" customFormat="1" ht="15" x14ac:dyDescent="0.25">
      <c r="A238" s="663"/>
      <c r="B238" s="519"/>
      <c r="C238" s="663"/>
      <c r="D238" s="182"/>
      <c r="E238" s="665"/>
    </row>
    <row r="239" spans="1:6" ht="15" x14ac:dyDescent="0.25">
      <c r="A239" s="662"/>
      <c r="B239" s="389"/>
      <c r="C239" s="662"/>
      <c r="D239" s="182" t="s">
        <v>7213</v>
      </c>
      <c r="E239" s="136">
        <f>E237+E194+E141+E103+E69</f>
        <v>6360265.6200000085</v>
      </c>
    </row>
    <row r="240" spans="1:6" ht="15" x14ac:dyDescent="0.25">
      <c r="A240" s="662"/>
      <c r="B240" s="389"/>
      <c r="C240" s="662"/>
      <c r="D240" s="182"/>
      <c r="E240" s="94"/>
    </row>
    <row r="241" spans="1:5" x14ac:dyDescent="0.2">
      <c r="A241" s="662" t="s">
        <v>1701</v>
      </c>
      <c r="B241" s="389" t="s">
        <v>1702</v>
      </c>
      <c r="C241" s="662">
        <v>501300</v>
      </c>
      <c r="D241" t="s">
        <v>725</v>
      </c>
      <c r="E241" s="94">
        <v>3523923.08</v>
      </c>
    </row>
    <row r="242" spans="1:5" x14ac:dyDescent="0.2">
      <c r="A242" s="662" t="s">
        <v>1701</v>
      </c>
      <c r="B242" s="389" t="s">
        <v>1702</v>
      </c>
      <c r="C242" s="662">
        <v>501301</v>
      </c>
      <c r="D242" t="s">
        <v>9196</v>
      </c>
      <c r="E242" s="94">
        <v>5851670.9299999997</v>
      </c>
    </row>
    <row r="243" spans="1:5" x14ac:dyDescent="0.2">
      <c r="A243" s="662" t="s">
        <v>1701</v>
      </c>
      <c r="B243" s="389" t="s">
        <v>1702</v>
      </c>
      <c r="C243" s="662">
        <v>501310</v>
      </c>
      <c r="D243" t="s">
        <v>726</v>
      </c>
      <c r="E243" s="94">
        <v>464054</v>
      </c>
    </row>
    <row r="244" spans="1:5" x14ac:dyDescent="0.2">
      <c r="A244" s="662" t="s">
        <v>1701</v>
      </c>
      <c r="B244" s="389" t="s">
        <v>1702</v>
      </c>
      <c r="C244" s="662">
        <v>501400</v>
      </c>
      <c r="D244" t="s">
        <v>895</v>
      </c>
      <c r="E244" s="94">
        <v>386566</v>
      </c>
    </row>
    <row r="245" spans="1:5" x14ac:dyDescent="0.2">
      <c r="A245" s="662" t="s">
        <v>1701</v>
      </c>
      <c r="B245" s="389" t="s">
        <v>1702</v>
      </c>
      <c r="C245" s="662">
        <v>501410</v>
      </c>
      <c r="D245" t="s">
        <v>727</v>
      </c>
      <c r="E245" s="94">
        <v>9100</v>
      </c>
    </row>
    <row r="246" spans="1:5" x14ac:dyDescent="0.2">
      <c r="A246" s="662" t="s">
        <v>1701</v>
      </c>
      <c r="B246" s="389" t="s">
        <v>1702</v>
      </c>
      <c r="C246" s="662">
        <v>501500</v>
      </c>
      <c r="D246" t="s">
        <v>728</v>
      </c>
      <c r="E246" s="94">
        <v>666183</v>
      </c>
    </row>
    <row r="247" spans="1:5" x14ac:dyDescent="0.2">
      <c r="A247" s="662" t="s">
        <v>1701</v>
      </c>
      <c r="B247" s="389" t="s">
        <v>1702</v>
      </c>
      <c r="C247" s="662">
        <v>502100</v>
      </c>
      <c r="D247" t="s">
        <v>898</v>
      </c>
      <c r="E247" s="94">
        <v>-1634390.76</v>
      </c>
    </row>
    <row r="248" spans="1:5" x14ac:dyDescent="0.2">
      <c r="A248" s="662" t="s">
        <v>1701</v>
      </c>
      <c r="B248" s="389" t="s">
        <v>1702</v>
      </c>
      <c r="C248" s="662">
        <v>503100</v>
      </c>
      <c r="D248" t="s">
        <v>901</v>
      </c>
      <c r="E248" s="94">
        <v>11673170</v>
      </c>
    </row>
    <row r="249" spans="1:5" x14ac:dyDescent="0.2">
      <c r="A249" s="662" t="s">
        <v>1701</v>
      </c>
      <c r="B249" s="389" t="s">
        <v>1702</v>
      </c>
      <c r="C249" s="662">
        <v>503200</v>
      </c>
      <c r="D249" t="s">
        <v>902</v>
      </c>
      <c r="E249" s="94">
        <v>3240832</v>
      </c>
    </row>
    <row r="250" spans="1:5" x14ac:dyDescent="0.2">
      <c r="A250" s="662" t="s">
        <v>1701</v>
      </c>
      <c r="B250" s="389" t="s">
        <v>1702</v>
      </c>
      <c r="C250" s="662">
        <v>503300</v>
      </c>
      <c r="D250" t="s">
        <v>903</v>
      </c>
      <c r="E250" s="94">
        <v>541403.93999999994</v>
      </c>
    </row>
    <row r="251" spans="1:5" x14ac:dyDescent="0.2">
      <c r="A251" s="662" t="s">
        <v>1701</v>
      </c>
      <c r="B251" s="389" t="s">
        <v>1702</v>
      </c>
      <c r="C251" s="662">
        <v>503400</v>
      </c>
      <c r="D251" t="s">
        <v>731</v>
      </c>
      <c r="E251" s="94">
        <v>10434.73</v>
      </c>
    </row>
    <row r="252" spans="1:5" x14ac:dyDescent="0.2">
      <c r="A252" s="662" t="s">
        <v>1701</v>
      </c>
      <c r="B252" s="389" t="s">
        <v>1702</v>
      </c>
      <c r="C252" s="662">
        <v>504100</v>
      </c>
      <c r="D252" t="s">
        <v>732</v>
      </c>
      <c r="E252" s="94">
        <v>-2738341.63</v>
      </c>
    </row>
    <row r="253" spans="1:5" x14ac:dyDescent="0.2">
      <c r="A253" s="662" t="s">
        <v>1701</v>
      </c>
      <c r="B253" s="389" t="s">
        <v>1702</v>
      </c>
      <c r="C253" s="662">
        <v>504200</v>
      </c>
      <c r="D253" t="s">
        <v>733</v>
      </c>
      <c r="E253" s="94">
        <v>-329661</v>
      </c>
    </row>
    <row r="254" spans="1:5" x14ac:dyDescent="0.2">
      <c r="A254" s="662" t="s">
        <v>1701</v>
      </c>
      <c r="B254" s="389" t="s">
        <v>1702</v>
      </c>
      <c r="C254" s="662">
        <v>505100</v>
      </c>
      <c r="D254" t="s">
        <v>910</v>
      </c>
      <c r="E254" s="94">
        <v>3934205.65</v>
      </c>
    </row>
    <row r="255" spans="1:5" x14ac:dyDescent="0.2">
      <c r="A255" s="662" t="s">
        <v>1701</v>
      </c>
      <c r="B255" s="389" t="s">
        <v>1702</v>
      </c>
      <c r="C255" s="662">
        <v>505200</v>
      </c>
      <c r="D255" t="s">
        <v>911</v>
      </c>
      <c r="E255" s="94">
        <v>490485</v>
      </c>
    </row>
    <row r="256" spans="1:5" x14ac:dyDescent="0.2">
      <c r="A256" s="662" t="s">
        <v>1701</v>
      </c>
      <c r="B256" s="389" t="s">
        <v>1702</v>
      </c>
      <c r="C256" s="662">
        <v>505300</v>
      </c>
      <c r="D256" t="s">
        <v>614</v>
      </c>
      <c r="E256" s="94">
        <v>3508600.08</v>
      </c>
    </row>
    <row r="257" spans="1:5" x14ac:dyDescent="0.2">
      <c r="A257" s="662" t="s">
        <v>1701</v>
      </c>
      <c r="B257" s="389" t="s">
        <v>1702</v>
      </c>
      <c r="C257" s="662">
        <v>505400</v>
      </c>
      <c r="D257" t="s">
        <v>1092</v>
      </c>
      <c r="E257" s="94">
        <v>44891.48</v>
      </c>
    </row>
    <row r="258" spans="1:5" x14ac:dyDescent="0.2">
      <c r="A258" s="662" t="s">
        <v>1701</v>
      </c>
      <c r="B258" s="389" t="s">
        <v>1702</v>
      </c>
      <c r="C258" s="662">
        <v>506100</v>
      </c>
      <c r="D258" t="s">
        <v>4676</v>
      </c>
      <c r="E258" s="94">
        <v>-251789.16</v>
      </c>
    </row>
    <row r="259" spans="1:5" x14ac:dyDescent="0.2">
      <c r="A259" s="662" t="s">
        <v>1701</v>
      </c>
      <c r="B259" s="389" t="s">
        <v>1702</v>
      </c>
      <c r="C259" s="662">
        <v>506200</v>
      </c>
      <c r="D259" t="s">
        <v>4677</v>
      </c>
      <c r="E259" s="94">
        <v>-222882.62</v>
      </c>
    </row>
    <row r="260" spans="1:5" x14ac:dyDescent="0.2">
      <c r="A260" s="662" t="s">
        <v>1701</v>
      </c>
      <c r="B260" s="389" t="s">
        <v>1702</v>
      </c>
      <c r="C260" s="662">
        <v>511100</v>
      </c>
      <c r="D260" t="s">
        <v>935</v>
      </c>
      <c r="E260" s="94">
        <v>812583.64</v>
      </c>
    </row>
    <row r="261" spans="1:5" x14ac:dyDescent="0.2">
      <c r="A261" s="662" t="s">
        <v>1701</v>
      </c>
      <c r="B261" s="389" t="s">
        <v>1702</v>
      </c>
      <c r="C261" s="662">
        <v>511101</v>
      </c>
      <c r="D261" t="s">
        <v>936</v>
      </c>
      <c r="E261" s="94">
        <v>519084.2</v>
      </c>
    </row>
    <row r="262" spans="1:5" x14ac:dyDescent="0.2">
      <c r="A262" s="662" t="s">
        <v>1701</v>
      </c>
      <c r="B262" s="389" t="s">
        <v>1702</v>
      </c>
      <c r="C262" s="662">
        <v>511110</v>
      </c>
      <c r="D262" t="s">
        <v>1297</v>
      </c>
      <c r="E262" s="94">
        <v>27760</v>
      </c>
    </row>
    <row r="263" spans="1:5" x14ac:dyDescent="0.2">
      <c r="A263" s="662" t="s">
        <v>1701</v>
      </c>
      <c r="B263" s="389" t="s">
        <v>1702</v>
      </c>
      <c r="C263" s="662">
        <v>511119</v>
      </c>
      <c r="D263" t="s">
        <v>5369</v>
      </c>
      <c r="E263" s="94">
        <v>223126.27</v>
      </c>
    </row>
    <row r="264" spans="1:5" x14ac:dyDescent="0.2">
      <c r="A264" s="662" t="s">
        <v>1701</v>
      </c>
      <c r="B264" s="389" t="s">
        <v>1702</v>
      </c>
      <c r="C264" s="662">
        <v>511300</v>
      </c>
      <c r="D264" t="s">
        <v>735</v>
      </c>
      <c r="E264" s="94">
        <v>1892951.52</v>
      </c>
    </row>
    <row r="265" spans="1:5" x14ac:dyDescent="0.2">
      <c r="A265" s="662" t="s">
        <v>1701</v>
      </c>
      <c r="B265" s="389" t="s">
        <v>1702</v>
      </c>
      <c r="C265" s="662">
        <v>511302</v>
      </c>
      <c r="D265" t="s">
        <v>737</v>
      </c>
      <c r="E265" s="94">
        <v>63994</v>
      </c>
    </row>
    <row r="266" spans="1:5" x14ac:dyDescent="0.2">
      <c r="A266" s="662" t="s">
        <v>1701</v>
      </c>
      <c r="B266" s="389" t="s">
        <v>1702</v>
      </c>
      <c r="C266" s="662">
        <v>511410</v>
      </c>
      <c r="D266" t="s">
        <v>739</v>
      </c>
      <c r="E266" s="94">
        <v>178.99</v>
      </c>
    </row>
    <row r="267" spans="1:5" x14ac:dyDescent="0.2">
      <c r="A267" s="662" t="s">
        <v>1701</v>
      </c>
      <c r="B267" s="389" t="s">
        <v>1702</v>
      </c>
      <c r="C267" s="662">
        <v>511500</v>
      </c>
      <c r="D267" t="s">
        <v>740</v>
      </c>
      <c r="E267" s="94">
        <v>81397.81</v>
      </c>
    </row>
    <row r="268" spans="1:5" x14ac:dyDescent="0.2">
      <c r="A268" s="662" t="s">
        <v>1701</v>
      </c>
      <c r="B268" s="389" t="s">
        <v>1702</v>
      </c>
      <c r="C268" s="662">
        <v>511700</v>
      </c>
      <c r="D268" t="s">
        <v>5465</v>
      </c>
      <c r="E268" s="94">
        <v>60184</v>
      </c>
    </row>
    <row r="269" spans="1:5" x14ac:dyDescent="0.2">
      <c r="A269" s="662" t="s">
        <v>1701</v>
      </c>
      <c r="B269" s="389" t="s">
        <v>1702</v>
      </c>
      <c r="C269" s="662">
        <v>512100</v>
      </c>
      <c r="D269" t="s">
        <v>939</v>
      </c>
      <c r="E269" s="94">
        <v>207954.2</v>
      </c>
    </row>
    <row r="270" spans="1:5" x14ac:dyDescent="0.2">
      <c r="A270" s="662" t="s">
        <v>1701</v>
      </c>
      <c r="B270" s="389" t="s">
        <v>1702</v>
      </c>
      <c r="C270" s="662">
        <v>512109</v>
      </c>
      <c r="D270" t="s">
        <v>946</v>
      </c>
      <c r="E270" s="94">
        <v>139617</v>
      </c>
    </row>
    <row r="271" spans="1:5" x14ac:dyDescent="0.2">
      <c r="A271" s="662" t="s">
        <v>1701</v>
      </c>
      <c r="B271" s="389" t="s">
        <v>1702</v>
      </c>
      <c r="C271" s="662">
        <v>512110</v>
      </c>
      <c r="D271" t="s">
        <v>940</v>
      </c>
      <c r="E271" s="94">
        <v>24299.84</v>
      </c>
    </row>
    <row r="272" spans="1:5" x14ac:dyDescent="0.2">
      <c r="A272" s="662" t="s">
        <v>1701</v>
      </c>
      <c r="B272" s="389" t="s">
        <v>1702</v>
      </c>
      <c r="C272" s="662">
        <v>512120</v>
      </c>
      <c r="D272" t="s">
        <v>4678</v>
      </c>
      <c r="E272" s="94">
        <v>184521.57</v>
      </c>
    </row>
    <row r="273" spans="1:5" x14ac:dyDescent="0.2">
      <c r="A273" s="662" t="s">
        <v>1701</v>
      </c>
      <c r="B273" s="389" t="s">
        <v>1702</v>
      </c>
      <c r="C273" s="662">
        <v>512200</v>
      </c>
      <c r="D273" t="s">
        <v>941</v>
      </c>
      <c r="E273" s="94">
        <v>748326</v>
      </c>
    </row>
    <row r="274" spans="1:5" x14ac:dyDescent="0.2">
      <c r="A274" s="662" t="s">
        <v>1701</v>
      </c>
      <c r="B274" s="389" t="s">
        <v>1702</v>
      </c>
      <c r="C274" s="662">
        <v>512209</v>
      </c>
      <c r="D274" t="s">
        <v>942</v>
      </c>
      <c r="E274" s="94">
        <v>41925</v>
      </c>
    </row>
    <row r="275" spans="1:5" x14ac:dyDescent="0.2">
      <c r="A275" s="662" t="s">
        <v>1701</v>
      </c>
      <c r="B275" s="389" t="s">
        <v>1702</v>
      </c>
      <c r="C275" s="662">
        <v>512300</v>
      </c>
      <c r="D275" t="s">
        <v>943</v>
      </c>
      <c r="E275" s="94">
        <v>403636.35</v>
      </c>
    </row>
    <row r="276" spans="1:5" x14ac:dyDescent="0.2">
      <c r="A276" s="662" t="s">
        <v>1701</v>
      </c>
      <c r="B276" s="389" t="s">
        <v>1702</v>
      </c>
      <c r="C276" s="662">
        <v>512302</v>
      </c>
      <c r="D276" t="s">
        <v>4679</v>
      </c>
      <c r="E276" s="94">
        <v>22230</v>
      </c>
    </row>
    <row r="277" spans="1:5" x14ac:dyDescent="0.2">
      <c r="A277" s="662" t="s">
        <v>1701</v>
      </c>
      <c r="B277" s="389" t="s">
        <v>1702</v>
      </c>
      <c r="C277" s="662">
        <v>512305</v>
      </c>
      <c r="D277" t="s">
        <v>972</v>
      </c>
      <c r="E277" s="94">
        <v>42879.1</v>
      </c>
    </row>
    <row r="278" spans="1:5" x14ac:dyDescent="0.2">
      <c r="A278" s="662" t="s">
        <v>1701</v>
      </c>
      <c r="B278" s="389" t="s">
        <v>1702</v>
      </c>
      <c r="C278" s="662">
        <v>512309</v>
      </c>
      <c r="D278" t="s">
        <v>974</v>
      </c>
      <c r="E278" s="94">
        <v>21178</v>
      </c>
    </row>
    <row r="279" spans="1:5" x14ac:dyDescent="0.2">
      <c r="A279" s="662" t="s">
        <v>1701</v>
      </c>
      <c r="B279" s="389" t="s">
        <v>1702</v>
      </c>
      <c r="C279" s="662">
        <v>512310</v>
      </c>
      <c r="D279" t="s">
        <v>741</v>
      </c>
      <c r="E279" s="94">
        <v>1387622.6</v>
      </c>
    </row>
    <row r="280" spans="1:5" x14ac:dyDescent="0.2">
      <c r="A280" s="662" t="s">
        <v>1701</v>
      </c>
      <c r="B280" s="389" t="s">
        <v>1702</v>
      </c>
      <c r="C280" s="662">
        <v>512320</v>
      </c>
      <c r="D280" t="s">
        <v>4681</v>
      </c>
      <c r="E280" s="94">
        <v>2653187.5699999998</v>
      </c>
    </row>
    <row r="281" spans="1:5" x14ac:dyDescent="0.2">
      <c r="A281" s="662" t="s">
        <v>1701</v>
      </c>
      <c r="B281" s="389" t="s">
        <v>1702</v>
      </c>
      <c r="C281" s="662">
        <v>512321</v>
      </c>
      <c r="D281" t="s">
        <v>967</v>
      </c>
      <c r="E281" s="94">
        <v>147415.70000000001</v>
      </c>
    </row>
    <row r="282" spans="1:5" x14ac:dyDescent="0.2">
      <c r="A282" s="662" t="s">
        <v>1701</v>
      </c>
      <c r="B282" s="389" t="s">
        <v>1702</v>
      </c>
      <c r="C282" s="662">
        <v>512340</v>
      </c>
      <c r="D282" t="s">
        <v>970</v>
      </c>
      <c r="E282" s="94">
        <v>233695</v>
      </c>
    </row>
    <row r="283" spans="1:5" x14ac:dyDescent="0.2">
      <c r="A283" s="662" t="s">
        <v>1701</v>
      </c>
      <c r="B283" s="389" t="s">
        <v>1702</v>
      </c>
      <c r="C283" s="662">
        <v>512342</v>
      </c>
      <c r="D283" t="s">
        <v>950</v>
      </c>
      <c r="E283" s="94">
        <v>38202</v>
      </c>
    </row>
    <row r="284" spans="1:5" x14ac:dyDescent="0.2">
      <c r="A284" s="662" t="s">
        <v>1701</v>
      </c>
      <c r="B284" s="389" t="s">
        <v>1702</v>
      </c>
      <c r="C284" s="662">
        <v>512343</v>
      </c>
      <c r="D284" t="s">
        <v>951</v>
      </c>
      <c r="E284" s="94">
        <v>55587.47</v>
      </c>
    </row>
    <row r="285" spans="1:5" x14ac:dyDescent="0.2">
      <c r="A285" s="662" t="s">
        <v>1701</v>
      </c>
      <c r="B285" s="389" t="s">
        <v>1702</v>
      </c>
      <c r="C285" s="662">
        <v>512350</v>
      </c>
      <c r="D285" t="s">
        <v>4686</v>
      </c>
      <c r="E285" s="94">
        <v>191301</v>
      </c>
    </row>
    <row r="286" spans="1:5" x14ac:dyDescent="0.2">
      <c r="A286" s="662" t="s">
        <v>1701</v>
      </c>
      <c r="B286" s="389" t="s">
        <v>1702</v>
      </c>
      <c r="C286" s="662">
        <v>512351</v>
      </c>
      <c r="D286" t="s">
        <v>954</v>
      </c>
      <c r="E286" s="94">
        <v>159300</v>
      </c>
    </row>
    <row r="287" spans="1:5" x14ac:dyDescent="0.2">
      <c r="A287" s="662" t="s">
        <v>1701</v>
      </c>
      <c r="B287" s="389" t="s">
        <v>1702</v>
      </c>
      <c r="C287" s="662">
        <v>512352</v>
      </c>
      <c r="D287" t="s">
        <v>956</v>
      </c>
      <c r="E287" s="94">
        <v>42078.96</v>
      </c>
    </row>
    <row r="288" spans="1:5" x14ac:dyDescent="0.2">
      <c r="A288" s="662" t="s">
        <v>1701</v>
      </c>
      <c r="B288" s="389" t="s">
        <v>1702</v>
      </c>
      <c r="C288" s="662">
        <v>512355</v>
      </c>
      <c r="D288" t="s">
        <v>961</v>
      </c>
      <c r="E288" s="94">
        <v>187540</v>
      </c>
    </row>
    <row r="289" spans="1:5" x14ac:dyDescent="0.2">
      <c r="A289" s="662" t="s">
        <v>1701</v>
      </c>
      <c r="B289" s="389" t="s">
        <v>1702</v>
      </c>
      <c r="C289" s="662">
        <v>512356</v>
      </c>
      <c r="D289" t="s">
        <v>962</v>
      </c>
      <c r="E289" s="94">
        <v>625562</v>
      </c>
    </row>
    <row r="290" spans="1:5" x14ac:dyDescent="0.2">
      <c r="A290" s="662" t="s">
        <v>1701</v>
      </c>
      <c r="B290" s="389" t="s">
        <v>1702</v>
      </c>
      <c r="C290" s="662">
        <v>512357</v>
      </c>
      <c r="D290" t="s">
        <v>963</v>
      </c>
      <c r="E290" s="94">
        <v>133500</v>
      </c>
    </row>
    <row r="291" spans="1:5" x14ac:dyDescent="0.2">
      <c r="A291" s="662" t="s">
        <v>1701</v>
      </c>
      <c r="B291" s="389" t="s">
        <v>1702</v>
      </c>
      <c r="C291" s="662">
        <v>512360</v>
      </c>
      <c r="D291" t="s">
        <v>4693</v>
      </c>
      <c r="E291" s="94">
        <v>1354892.35</v>
      </c>
    </row>
    <row r="292" spans="1:5" x14ac:dyDescent="0.2">
      <c r="A292" s="662" t="s">
        <v>1701</v>
      </c>
      <c r="B292" s="389" t="s">
        <v>1702</v>
      </c>
      <c r="C292" s="662">
        <v>512800</v>
      </c>
      <c r="D292" t="s">
        <v>976</v>
      </c>
      <c r="E292" s="94">
        <v>7375165</v>
      </c>
    </row>
    <row r="293" spans="1:5" x14ac:dyDescent="0.2">
      <c r="A293" s="662" t="s">
        <v>1701</v>
      </c>
      <c r="B293" s="389" t="s">
        <v>1702</v>
      </c>
      <c r="C293" s="662">
        <v>512801</v>
      </c>
      <c r="D293" t="s">
        <v>1095</v>
      </c>
      <c r="E293" s="94">
        <v>1973</v>
      </c>
    </row>
    <row r="294" spans="1:5" x14ac:dyDescent="0.2">
      <c r="A294" s="662" t="s">
        <v>1701</v>
      </c>
      <c r="B294" s="389" t="s">
        <v>1702</v>
      </c>
      <c r="C294" s="662">
        <v>512802</v>
      </c>
      <c r="D294" t="s">
        <v>9197</v>
      </c>
      <c r="E294" s="94">
        <v>142895</v>
      </c>
    </row>
    <row r="295" spans="1:5" x14ac:dyDescent="0.2">
      <c r="A295" s="662" t="s">
        <v>1701</v>
      </c>
      <c r="B295" s="389" t="s">
        <v>1702</v>
      </c>
      <c r="C295" s="662">
        <v>512803</v>
      </c>
      <c r="D295" t="s">
        <v>9198</v>
      </c>
      <c r="E295" s="94">
        <v>480000</v>
      </c>
    </row>
    <row r="296" spans="1:5" x14ac:dyDescent="0.2">
      <c r="A296" s="662" t="s">
        <v>1701</v>
      </c>
      <c r="B296" s="389" t="s">
        <v>1702</v>
      </c>
      <c r="C296" s="662">
        <v>512810</v>
      </c>
      <c r="D296" t="s">
        <v>978</v>
      </c>
      <c r="E296" s="94">
        <v>389725</v>
      </c>
    </row>
    <row r="297" spans="1:5" x14ac:dyDescent="0.2">
      <c r="A297" s="662" t="s">
        <v>1701</v>
      </c>
      <c r="B297" s="389" t="s">
        <v>1702</v>
      </c>
      <c r="C297" s="662">
        <v>512811</v>
      </c>
      <c r="D297" t="s">
        <v>6643</v>
      </c>
      <c r="E297" s="94">
        <v>634434</v>
      </c>
    </row>
    <row r="298" spans="1:5" x14ac:dyDescent="0.2">
      <c r="A298" s="662" t="s">
        <v>1701</v>
      </c>
      <c r="B298" s="389" t="s">
        <v>1702</v>
      </c>
      <c r="C298" s="662">
        <v>512830</v>
      </c>
      <c r="D298" t="s">
        <v>982</v>
      </c>
      <c r="E298" s="94">
        <v>1738251</v>
      </c>
    </row>
    <row r="299" spans="1:5" x14ac:dyDescent="0.2">
      <c r="A299" s="662" t="s">
        <v>1701</v>
      </c>
      <c r="B299" s="389" t="s">
        <v>1702</v>
      </c>
      <c r="C299" s="662">
        <v>512831</v>
      </c>
      <c r="D299" t="s">
        <v>5371</v>
      </c>
      <c r="E299" s="94">
        <v>306950</v>
      </c>
    </row>
    <row r="300" spans="1:5" x14ac:dyDescent="0.2">
      <c r="A300" s="662" t="s">
        <v>1701</v>
      </c>
      <c r="B300" s="389" t="s">
        <v>1702</v>
      </c>
      <c r="C300" s="662">
        <v>512840</v>
      </c>
      <c r="D300" t="s">
        <v>984</v>
      </c>
      <c r="E300" s="94">
        <v>709920</v>
      </c>
    </row>
    <row r="301" spans="1:5" x14ac:dyDescent="0.2">
      <c r="A301" s="662" t="s">
        <v>1701</v>
      </c>
      <c r="B301" s="389" t="s">
        <v>1702</v>
      </c>
      <c r="C301" s="662">
        <v>512841</v>
      </c>
      <c r="D301" t="s">
        <v>5373</v>
      </c>
      <c r="E301" s="94">
        <v>110502</v>
      </c>
    </row>
    <row r="302" spans="1:5" x14ac:dyDescent="0.2">
      <c r="A302" s="662" t="s">
        <v>1701</v>
      </c>
      <c r="B302" s="389" t="s">
        <v>1702</v>
      </c>
      <c r="C302" s="662">
        <v>512842</v>
      </c>
      <c r="D302" t="s">
        <v>7881</v>
      </c>
      <c r="E302" s="94">
        <v>11250</v>
      </c>
    </row>
    <row r="303" spans="1:5" x14ac:dyDescent="0.2">
      <c r="A303" s="662" t="s">
        <v>1701</v>
      </c>
      <c r="B303" s="389" t="s">
        <v>1702</v>
      </c>
      <c r="C303" s="662">
        <v>512850</v>
      </c>
      <c r="D303" t="s">
        <v>469</v>
      </c>
      <c r="E303" s="94">
        <v>118745</v>
      </c>
    </row>
    <row r="304" spans="1:5" x14ac:dyDescent="0.2">
      <c r="A304" s="662" t="s">
        <v>1701</v>
      </c>
      <c r="B304" s="389" t="s">
        <v>1702</v>
      </c>
      <c r="C304" s="662">
        <v>512851</v>
      </c>
      <c r="D304" t="s">
        <v>7265</v>
      </c>
      <c r="E304" s="94">
        <v>14781.3</v>
      </c>
    </row>
    <row r="305" spans="1:5" x14ac:dyDescent="0.2">
      <c r="A305" s="662" t="s">
        <v>1701</v>
      </c>
      <c r="B305" s="389" t="s">
        <v>1702</v>
      </c>
      <c r="C305" s="662">
        <v>512852</v>
      </c>
      <c r="D305" t="s">
        <v>473</v>
      </c>
      <c r="E305" s="94">
        <v>76200</v>
      </c>
    </row>
    <row r="306" spans="1:5" x14ac:dyDescent="0.2">
      <c r="A306" s="662" t="s">
        <v>1701</v>
      </c>
      <c r="B306" s="389" t="s">
        <v>1702</v>
      </c>
      <c r="C306" s="662">
        <v>512859</v>
      </c>
      <c r="D306" t="s">
        <v>475</v>
      </c>
      <c r="E306" s="94">
        <v>214782.5</v>
      </c>
    </row>
    <row r="307" spans="1:5" x14ac:dyDescent="0.2">
      <c r="A307" s="662" t="s">
        <v>1701</v>
      </c>
      <c r="B307" s="389" t="s">
        <v>1702</v>
      </c>
      <c r="C307" s="662">
        <v>512860</v>
      </c>
      <c r="D307" t="s">
        <v>477</v>
      </c>
      <c r="E307" s="94">
        <v>21068</v>
      </c>
    </row>
    <row r="308" spans="1:5" x14ac:dyDescent="0.2">
      <c r="A308" s="662" t="s">
        <v>1701</v>
      </c>
      <c r="B308" s="389" t="s">
        <v>1702</v>
      </c>
      <c r="C308" s="662">
        <v>512870</v>
      </c>
      <c r="D308" t="s">
        <v>479</v>
      </c>
      <c r="E308" s="94">
        <v>160096</v>
      </c>
    </row>
    <row r="309" spans="1:5" x14ac:dyDescent="0.2">
      <c r="A309" s="662" t="s">
        <v>1701</v>
      </c>
      <c r="B309" s="389" t="s">
        <v>1702</v>
      </c>
      <c r="C309" s="662">
        <v>512890</v>
      </c>
      <c r="D309" t="s">
        <v>5375</v>
      </c>
      <c r="E309" s="94">
        <v>1223800</v>
      </c>
    </row>
    <row r="310" spans="1:5" x14ac:dyDescent="0.2">
      <c r="A310" s="662" t="s">
        <v>1701</v>
      </c>
      <c r="B310" s="389" t="s">
        <v>1702</v>
      </c>
      <c r="C310" s="662">
        <v>518100</v>
      </c>
      <c r="D310" t="s">
        <v>488</v>
      </c>
      <c r="E310" s="94">
        <v>121338</v>
      </c>
    </row>
    <row r="311" spans="1:5" x14ac:dyDescent="0.2">
      <c r="A311" s="662" t="s">
        <v>1701</v>
      </c>
      <c r="B311" s="389" t="s">
        <v>1702</v>
      </c>
      <c r="C311" s="662">
        <v>518101</v>
      </c>
      <c r="D311" t="s">
        <v>1301</v>
      </c>
      <c r="E311" s="94">
        <v>69357.33</v>
      </c>
    </row>
    <row r="312" spans="1:5" x14ac:dyDescent="0.2">
      <c r="A312" s="662" t="s">
        <v>1701</v>
      </c>
      <c r="B312" s="389" t="s">
        <v>1702</v>
      </c>
      <c r="C312" s="662">
        <v>518102</v>
      </c>
      <c r="D312" t="s">
        <v>8567</v>
      </c>
      <c r="E312" s="94">
        <v>264996.52</v>
      </c>
    </row>
    <row r="313" spans="1:5" x14ac:dyDescent="0.2">
      <c r="A313" s="662" t="s">
        <v>1701</v>
      </c>
      <c r="B313" s="389" t="s">
        <v>1702</v>
      </c>
      <c r="C313" s="662">
        <v>518200</v>
      </c>
      <c r="D313" t="s">
        <v>489</v>
      </c>
      <c r="E313" s="94">
        <v>6486.69</v>
      </c>
    </row>
    <row r="314" spans="1:5" x14ac:dyDescent="0.2">
      <c r="A314" s="662" t="s">
        <v>1701</v>
      </c>
      <c r="B314" s="389" t="s">
        <v>1702</v>
      </c>
      <c r="C314" s="662">
        <v>518400</v>
      </c>
      <c r="D314" t="s">
        <v>490</v>
      </c>
      <c r="E314" s="94">
        <v>56973.32</v>
      </c>
    </row>
    <row r="315" spans="1:5" x14ac:dyDescent="0.2">
      <c r="A315" s="662" t="s">
        <v>1701</v>
      </c>
      <c r="B315" s="389" t="s">
        <v>1702</v>
      </c>
      <c r="C315" s="662">
        <v>551100</v>
      </c>
      <c r="D315" t="s">
        <v>7887</v>
      </c>
      <c r="E315" s="94">
        <v>117922.41</v>
      </c>
    </row>
    <row r="316" spans="1:5" x14ac:dyDescent="0.2">
      <c r="A316" s="662" t="s">
        <v>1701</v>
      </c>
      <c r="B316" s="389" t="s">
        <v>1702</v>
      </c>
      <c r="C316" s="662">
        <v>551200</v>
      </c>
      <c r="D316" t="s">
        <v>7888</v>
      </c>
      <c r="E316" s="94">
        <v>4720</v>
      </c>
    </row>
    <row r="317" spans="1:5" x14ac:dyDescent="0.2">
      <c r="A317" s="662" t="s">
        <v>1701</v>
      </c>
      <c r="B317" s="389" t="s">
        <v>1702</v>
      </c>
      <c r="C317" s="662">
        <v>555200</v>
      </c>
      <c r="D317" t="s">
        <v>8568</v>
      </c>
      <c r="E317" s="94">
        <v>1350671.79</v>
      </c>
    </row>
    <row r="318" spans="1:5" x14ac:dyDescent="0.2">
      <c r="A318" s="662" t="s">
        <v>1701</v>
      </c>
      <c r="B318" s="389" t="s">
        <v>1702</v>
      </c>
      <c r="C318" s="662">
        <v>559309</v>
      </c>
      <c r="D318" t="s">
        <v>9199</v>
      </c>
      <c r="E318" s="94">
        <v>284159</v>
      </c>
    </row>
    <row r="319" spans="1:5" x14ac:dyDescent="0.2">
      <c r="A319" s="662" t="s">
        <v>1701</v>
      </c>
      <c r="B319" s="389" t="s">
        <v>1702</v>
      </c>
      <c r="C319" s="662">
        <v>561109</v>
      </c>
      <c r="D319" t="s">
        <v>502</v>
      </c>
      <c r="E319" s="94">
        <v>2654032</v>
      </c>
    </row>
    <row r="320" spans="1:5" x14ac:dyDescent="0.2">
      <c r="A320" s="662" t="s">
        <v>1701</v>
      </c>
      <c r="B320" s="389" t="s">
        <v>1702</v>
      </c>
      <c r="C320" s="662">
        <v>562200</v>
      </c>
      <c r="D320" t="s">
        <v>848</v>
      </c>
      <c r="E320" s="94">
        <v>225</v>
      </c>
    </row>
    <row r="321" spans="1:5" x14ac:dyDescent="0.2">
      <c r="A321" s="662" t="s">
        <v>1701</v>
      </c>
      <c r="B321" s="389" t="s">
        <v>1702</v>
      </c>
      <c r="C321" s="662">
        <v>571100</v>
      </c>
      <c r="D321" t="s">
        <v>628</v>
      </c>
      <c r="E321" s="94">
        <v>1579470</v>
      </c>
    </row>
    <row r="322" spans="1:5" x14ac:dyDescent="0.2">
      <c r="A322" s="662" t="s">
        <v>1701</v>
      </c>
      <c r="B322" s="389" t="s">
        <v>1702</v>
      </c>
      <c r="C322" s="662">
        <v>590520</v>
      </c>
      <c r="D322" t="s">
        <v>935</v>
      </c>
      <c r="E322" s="94">
        <v>812583.64</v>
      </c>
    </row>
    <row r="323" spans="1:5" x14ac:dyDescent="0.2">
      <c r="A323" s="662" t="s">
        <v>1701</v>
      </c>
      <c r="B323" s="389" t="s">
        <v>1702</v>
      </c>
      <c r="C323" s="662">
        <v>590522</v>
      </c>
      <c r="D323" t="s">
        <v>936</v>
      </c>
      <c r="E323" s="94">
        <v>32458.25</v>
      </c>
    </row>
    <row r="324" spans="1:5" x14ac:dyDescent="0.2">
      <c r="A324" s="662" t="s">
        <v>1701</v>
      </c>
      <c r="B324" s="389" t="s">
        <v>1702</v>
      </c>
      <c r="C324" s="662">
        <v>590524</v>
      </c>
      <c r="D324" t="s">
        <v>4705</v>
      </c>
      <c r="E324" s="94">
        <v>12805030.800000001</v>
      </c>
    </row>
    <row r="325" spans="1:5" x14ac:dyDescent="0.2">
      <c r="A325" s="662" t="s">
        <v>1701</v>
      </c>
      <c r="B325" s="389" t="s">
        <v>1702</v>
      </c>
      <c r="C325" s="662">
        <v>590525</v>
      </c>
      <c r="D325" t="s">
        <v>4706</v>
      </c>
      <c r="E325" s="94">
        <v>2446639.86</v>
      </c>
    </row>
    <row r="326" spans="1:5" x14ac:dyDescent="0.2">
      <c r="A326" s="662" t="s">
        <v>1701</v>
      </c>
      <c r="B326" s="389" t="s">
        <v>1702</v>
      </c>
      <c r="C326" s="662">
        <v>590527</v>
      </c>
      <c r="D326" t="s">
        <v>4708</v>
      </c>
      <c r="E326" s="94">
        <v>4043617.38</v>
      </c>
    </row>
    <row r="327" spans="1:5" x14ac:dyDescent="0.2">
      <c r="A327" s="662" t="s">
        <v>1701</v>
      </c>
      <c r="B327" s="389" t="s">
        <v>1702</v>
      </c>
      <c r="C327" s="662">
        <v>590529</v>
      </c>
      <c r="D327" t="s">
        <v>491</v>
      </c>
      <c r="E327" s="94">
        <v>0.42</v>
      </c>
    </row>
    <row r="328" spans="1:5" x14ac:dyDescent="0.2">
      <c r="A328" s="662" t="s">
        <v>1701</v>
      </c>
      <c r="B328" s="389" t="s">
        <v>1702</v>
      </c>
      <c r="C328" s="662">
        <v>590530</v>
      </c>
      <c r="D328" t="s">
        <v>1306</v>
      </c>
      <c r="E328" s="94">
        <v>2654032</v>
      </c>
    </row>
    <row r="329" spans="1:5" x14ac:dyDescent="0.2">
      <c r="A329" s="662" t="s">
        <v>1701</v>
      </c>
      <c r="B329" s="389" t="s">
        <v>1702</v>
      </c>
      <c r="C329" s="662">
        <v>590674</v>
      </c>
      <c r="D329" t="s">
        <v>544</v>
      </c>
      <c r="E329" s="94">
        <v>528.89</v>
      </c>
    </row>
    <row r="330" spans="1:5" x14ac:dyDescent="0.2">
      <c r="A330" s="662" t="s">
        <v>1701</v>
      </c>
      <c r="B330" s="389" t="s">
        <v>1702</v>
      </c>
      <c r="C330" s="662">
        <v>590675</v>
      </c>
      <c r="D330" t="s">
        <v>4710</v>
      </c>
      <c r="E330" s="94">
        <v>2906048</v>
      </c>
    </row>
    <row r="331" spans="1:5" x14ac:dyDescent="0.2">
      <c r="A331" s="662" t="s">
        <v>1701</v>
      </c>
      <c r="B331" s="389" t="s">
        <v>1702</v>
      </c>
      <c r="C331" s="662">
        <v>599524</v>
      </c>
      <c r="D331" t="s">
        <v>4705</v>
      </c>
      <c r="E331" s="94">
        <v>290673</v>
      </c>
    </row>
    <row r="332" spans="1:5" x14ac:dyDescent="0.2">
      <c r="A332" s="662" t="s">
        <v>1701</v>
      </c>
      <c r="B332" s="389" t="s">
        <v>1702</v>
      </c>
      <c r="C332" s="662">
        <v>599525</v>
      </c>
      <c r="D332" t="s">
        <v>4706</v>
      </c>
      <c r="E332" s="94">
        <v>563418.06999999995</v>
      </c>
    </row>
    <row r="333" spans="1:5" x14ac:dyDescent="0.2">
      <c r="A333" s="662" t="s">
        <v>1701</v>
      </c>
      <c r="B333" s="389" t="s">
        <v>1702</v>
      </c>
      <c r="C333" s="662">
        <v>599527</v>
      </c>
      <c r="D333" t="s">
        <v>4711</v>
      </c>
      <c r="E333" s="94">
        <v>0.01</v>
      </c>
    </row>
    <row r="334" spans="1:5" x14ac:dyDescent="0.2">
      <c r="A334" s="662" t="s">
        <v>1701</v>
      </c>
      <c r="B334" s="389" t="s">
        <v>1702</v>
      </c>
      <c r="C334" s="662">
        <v>599529</v>
      </c>
      <c r="D334" t="s">
        <v>491</v>
      </c>
      <c r="E334" s="94">
        <v>22106.38</v>
      </c>
    </row>
    <row r="335" spans="1:5" x14ac:dyDescent="0.2">
      <c r="A335" s="662" t="s">
        <v>1701</v>
      </c>
      <c r="B335" s="389" t="s">
        <v>1702</v>
      </c>
      <c r="C335" s="662">
        <v>599531</v>
      </c>
      <c r="D335" t="s">
        <v>4713</v>
      </c>
      <c r="E335" s="94">
        <v>1405120</v>
      </c>
    </row>
    <row r="336" spans="1:5" x14ac:dyDescent="0.2">
      <c r="A336" s="662" t="s">
        <v>1701</v>
      </c>
      <c r="B336" s="389" t="s">
        <v>1702</v>
      </c>
      <c r="C336" s="662">
        <v>599674</v>
      </c>
      <c r="D336" t="s">
        <v>544</v>
      </c>
      <c r="E336" s="94">
        <v>0.02</v>
      </c>
    </row>
    <row r="337" spans="1:5" s="560" customFormat="1" x14ac:dyDescent="0.2">
      <c r="A337" s="661"/>
      <c r="B337" s="89"/>
      <c r="C337" s="661"/>
      <c r="D337" s="91"/>
      <c r="E337" s="136">
        <f>SUM(E241:E336)</f>
        <v>90119313.439999983</v>
      </c>
    </row>
    <row r="338" spans="1:5" x14ac:dyDescent="0.2">
      <c r="A338" s="662"/>
      <c r="B338" s="389"/>
      <c r="C338" s="662"/>
      <c r="D338"/>
      <c r="E338" s="94"/>
    </row>
    <row r="339" spans="1:5" x14ac:dyDescent="0.2">
      <c r="A339" s="662" t="s">
        <v>1701</v>
      </c>
      <c r="B339" s="389" t="s">
        <v>1702</v>
      </c>
      <c r="C339" s="662">
        <v>601300</v>
      </c>
      <c r="D339" t="s">
        <v>7266</v>
      </c>
      <c r="E339" s="94">
        <v>30804500</v>
      </c>
    </row>
    <row r="340" spans="1:5" x14ac:dyDescent="0.2">
      <c r="A340" s="662" t="s">
        <v>1701</v>
      </c>
      <c r="B340" s="389" t="s">
        <v>1702</v>
      </c>
      <c r="C340" s="662">
        <v>601301</v>
      </c>
      <c r="D340" t="s">
        <v>7267</v>
      </c>
      <c r="E340" s="94">
        <v>6950946</v>
      </c>
    </row>
    <row r="341" spans="1:5" x14ac:dyDescent="0.2">
      <c r="A341" s="662" t="s">
        <v>1701</v>
      </c>
      <c r="B341" s="389" t="s">
        <v>1702</v>
      </c>
      <c r="C341" s="662">
        <v>601302</v>
      </c>
      <c r="D341" t="s">
        <v>7268</v>
      </c>
      <c r="E341" s="94">
        <v>3943035</v>
      </c>
    </row>
    <row r="342" spans="1:5" x14ac:dyDescent="0.2">
      <c r="A342" s="662" t="s">
        <v>1701</v>
      </c>
      <c r="B342" s="389" t="s">
        <v>1702</v>
      </c>
      <c r="C342" s="662">
        <v>601303</v>
      </c>
      <c r="D342" t="s">
        <v>7269</v>
      </c>
      <c r="E342" s="94">
        <v>-132350</v>
      </c>
    </row>
    <row r="343" spans="1:5" x14ac:dyDescent="0.2">
      <c r="A343" s="662" t="s">
        <v>1701</v>
      </c>
      <c r="B343" s="389" t="s">
        <v>1702</v>
      </c>
      <c r="C343" s="662">
        <v>601400</v>
      </c>
      <c r="D343" t="s">
        <v>7270</v>
      </c>
      <c r="E343" s="94">
        <v>598821</v>
      </c>
    </row>
    <row r="344" spans="1:5" x14ac:dyDescent="0.2">
      <c r="A344" s="662" t="s">
        <v>1701</v>
      </c>
      <c r="B344" s="389" t="s">
        <v>1702</v>
      </c>
      <c r="C344" s="662">
        <v>601410</v>
      </c>
      <c r="D344" t="s">
        <v>7271</v>
      </c>
      <c r="E344" s="94">
        <v>42000</v>
      </c>
    </row>
    <row r="345" spans="1:5" x14ac:dyDescent="0.2">
      <c r="A345" s="662" t="s">
        <v>1701</v>
      </c>
      <c r="B345" s="389" t="s">
        <v>1702</v>
      </c>
      <c r="C345" s="662">
        <v>601500</v>
      </c>
      <c r="D345" t="s">
        <v>7272</v>
      </c>
      <c r="E345" s="94">
        <v>2370161</v>
      </c>
    </row>
    <row r="346" spans="1:5" x14ac:dyDescent="0.2">
      <c r="A346" s="662" t="s">
        <v>1701</v>
      </c>
      <c r="B346" s="389" t="s">
        <v>1702</v>
      </c>
      <c r="C346" s="662">
        <v>601501</v>
      </c>
      <c r="D346" t="s">
        <v>7273</v>
      </c>
      <c r="E346" s="94">
        <v>1672905</v>
      </c>
    </row>
    <row r="347" spans="1:5" x14ac:dyDescent="0.2">
      <c r="A347" s="662" t="s">
        <v>1701</v>
      </c>
      <c r="B347" s="389" t="s">
        <v>1702</v>
      </c>
      <c r="C347" s="662">
        <v>602100</v>
      </c>
      <c r="D347" t="s">
        <v>525</v>
      </c>
      <c r="E347" s="94">
        <v>-2660232.37</v>
      </c>
    </row>
    <row r="348" spans="1:5" x14ac:dyDescent="0.2">
      <c r="A348" s="662" t="s">
        <v>1701</v>
      </c>
      <c r="B348" s="389" t="s">
        <v>1702</v>
      </c>
      <c r="C348" s="662">
        <v>602300</v>
      </c>
      <c r="D348" t="s">
        <v>768</v>
      </c>
      <c r="E348" s="94">
        <v>-258756.23</v>
      </c>
    </row>
    <row r="349" spans="1:5" x14ac:dyDescent="0.2">
      <c r="A349" s="662" t="s">
        <v>1701</v>
      </c>
      <c r="B349" s="389" t="s">
        <v>1702</v>
      </c>
      <c r="C349" s="662">
        <v>603100</v>
      </c>
      <c r="D349" t="s">
        <v>528</v>
      </c>
      <c r="E349" s="94">
        <v>8566607</v>
      </c>
    </row>
    <row r="350" spans="1:5" x14ac:dyDescent="0.2">
      <c r="A350" s="662" t="s">
        <v>1701</v>
      </c>
      <c r="B350" s="389" t="s">
        <v>1702</v>
      </c>
      <c r="C350" s="662">
        <v>603200</v>
      </c>
      <c r="D350" t="s">
        <v>632</v>
      </c>
      <c r="E350" s="94">
        <v>4276304</v>
      </c>
    </row>
    <row r="351" spans="1:5" x14ac:dyDescent="0.2">
      <c r="A351" s="662" t="s">
        <v>1701</v>
      </c>
      <c r="B351" s="389" t="s">
        <v>1702</v>
      </c>
      <c r="C351" s="662">
        <v>603300</v>
      </c>
      <c r="D351" t="s">
        <v>633</v>
      </c>
      <c r="E351" s="94">
        <v>189318.21</v>
      </c>
    </row>
    <row r="352" spans="1:5" x14ac:dyDescent="0.2">
      <c r="A352" s="662" t="s">
        <v>1701</v>
      </c>
      <c r="B352" s="389" t="s">
        <v>1702</v>
      </c>
      <c r="C352" s="662">
        <v>604100</v>
      </c>
      <c r="D352" t="s">
        <v>769</v>
      </c>
      <c r="E352" s="94">
        <v>-333791.94</v>
      </c>
    </row>
    <row r="353" spans="1:5" x14ac:dyDescent="0.2">
      <c r="A353" s="662" t="s">
        <v>1701</v>
      </c>
      <c r="B353" s="389" t="s">
        <v>1702</v>
      </c>
      <c r="C353" s="662">
        <v>604200</v>
      </c>
      <c r="D353" t="s">
        <v>770</v>
      </c>
      <c r="E353" s="94">
        <v>-1290208.81</v>
      </c>
    </row>
    <row r="354" spans="1:5" x14ac:dyDescent="0.2">
      <c r="A354" s="662" t="s">
        <v>1701</v>
      </c>
      <c r="B354" s="389" t="s">
        <v>1702</v>
      </c>
      <c r="C354" s="662">
        <v>605100</v>
      </c>
      <c r="D354" t="s">
        <v>634</v>
      </c>
      <c r="E354" s="94">
        <v>3764921.7</v>
      </c>
    </row>
    <row r="355" spans="1:5" x14ac:dyDescent="0.2">
      <c r="A355" s="662" t="s">
        <v>1701</v>
      </c>
      <c r="B355" s="389" t="s">
        <v>1702</v>
      </c>
      <c r="C355" s="662">
        <v>605200</v>
      </c>
      <c r="D355" t="s">
        <v>771</v>
      </c>
      <c r="E355" s="94">
        <v>871344</v>
      </c>
    </row>
    <row r="356" spans="1:5" x14ac:dyDescent="0.2">
      <c r="A356" s="662" t="s">
        <v>1701</v>
      </c>
      <c r="B356" s="389" t="s">
        <v>1702</v>
      </c>
      <c r="C356" s="662">
        <v>605300</v>
      </c>
      <c r="D356" t="s">
        <v>635</v>
      </c>
      <c r="E356" s="94">
        <v>3446866.46</v>
      </c>
    </row>
    <row r="357" spans="1:5" x14ac:dyDescent="0.2">
      <c r="A357" s="662" t="s">
        <v>1701</v>
      </c>
      <c r="B357" s="389" t="s">
        <v>1702</v>
      </c>
      <c r="C357" s="662">
        <v>605400</v>
      </c>
      <c r="D357" t="s">
        <v>1105</v>
      </c>
      <c r="E357" s="94">
        <v>37673.910000000003</v>
      </c>
    </row>
    <row r="358" spans="1:5" x14ac:dyDescent="0.2">
      <c r="A358" s="662" t="s">
        <v>1701</v>
      </c>
      <c r="B358" s="389" t="s">
        <v>1702</v>
      </c>
      <c r="C358" s="662">
        <v>606100</v>
      </c>
      <c r="D358" t="s">
        <v>637</v>
      </c>
      <c r="E358" s="94">
        <v>-239983.86</v>
      </c>
    </row>
    <row r="359" spans="1:5" x14ac:dyDescent="0.2">
      <c r="A359" s="662" t="s">
        <v>1701</v>
      </c>
      <c r="B359" s="389" t="s">
        <v>1702</v>
      </c>
      <c r="C359" s="662">
        <v>606200</v>
      </c>
      <c r="D359" t="s">
        <v>5378</v>
      </c>
      <c r="E359" s="94">
        <v>-214962.19</v>
      </c>
    </row>
    <row r="360" spans="1:5" x14ac:dyDescent="0.2">
      <c r="A360" s="662" t="s">
        <v>1701</v>
      </c>
      <c r="B360" s="389" t="s">
        <v>1702</v>
      </c>
      <c r="C360" s="662">
        <v>611100</v>
      </c>
      <c r="D360" t="s">
        <v>8572</v>
      </c>
      <c r="E360" s="94">
        <v>920853.58</v>
      </c>
    </row>
    <row r="361" spans="1:5" x14ac:dyDescent="0.2">
      <c r="A361" s="662" t="s">
        <v>1701</v>
      </c>
      <c r="B361" s="389" t="s">
        <v>1702</v>
      </c>
      <c r="C361" s="662">
        <v>618100</v>
      </c>
      <c r="D361" t="s">
        <v>541</v>
      </c>
      <c r="E361" s="94">
        <v>372.74</v>
      </c>
    </row>
    <row r="362" spans="1:5" x14ac:dyDescent="0.2">
      <c r="A362" s="662" t="s">
        <v>1701</v>
      </c>
      <c r="B362" s="389" t="s">
        <v>1702</v>
      </c>
      <c r="C362" s="662">
        <v>618200</v>
      </c>
      <c r="D362" t="s">
        <v>542</v>
      </c>
      <c r="E362" s="94">
        <v>851.28</v>
      </c>
    </row>
    <row r="363" spans="1:5" x14ac:dyDescent="0.2">
      <c r="A363" s="662" t="s">
        <v>1701</v>
      </c>
      <c r="B363" s="389" t="s">
        <v>1702</v>
      </c>
      <c r="C363" s="662">
        <v>618300</v>
      </c>
      <c r="D363" t="s">
        <v>543</v>
      </c>
      <c r="E363" s="94">
        <v>38158.660000000003</v>
      </c>
    </row>
    <row r="364" spans="1:5" x14ac:dyDescent="0.2">
      <c r="A364" s="662" t="s">
        <v>1701</v>
      </c>
      <c r="B364" s="389" t="s">
        <v>1702</v>
      </c>
      <c r="C364" s="662">
        <v>618400</v>
      </c>
      <c r="D364" t="s">
        <v>8574</v>
      </c>
      <c r="E364" s="94">
        <v>261928</v>
      </c>
    </row>
    <row r="365" spans="1:5" x14ac:dyDescent="0.2">
      <c r="A365" s="662" t="s">
        <v>1701</v>
      </c>
      <c r="B365" s="389" t="s">
        <v>1702</v>
      </c>
      <c r="C365" s="662">
        <v>618401</v>
      </c>
      <c r="D365" t="s">
        <v>9200</v>
      </c>
      <c r="E365" s="94">
        <v>221393</v>
      </c>
    </row>
    <row r="366" spans="1:5" x14ac:dyDescent="0.2">
      <c r="A366" s="662" t="s">
        <v>1701</v>
      </c>
      <c r="B366" s="389" t="s">
        <v>1702</v>
      </c>
      <c r="C366" s="662">
        <v>653100</v>
      </c>
      <c r="D366" t="s">
        <v>546</v>
      </c>
      <c r="E366" s="94">
        <v>528306.13</v>
      </c>
    </row>
    <row r="367" spans="1:5" x14ac:dyDescent="0.2">
      <c r="A367" s="662" t="s">
        <v>1701</v>
      </c>
      <c r="B367" s="389" t="s">
        <v>1702</v>
      </c>
      <c r="C367" s="662">
        <v>653109</v>
      </c>
      <c r="D367" t="s">
        <v>9201</v>
      </c>
      <c r="E367" s="94">
        <v>-14188.35</v>
      </c>
    </row>
    <row r="368" spans="1:5" x14ac:dyDescent="0.2">
      <c r="A368" s="662" t="s">
        <v>1701</v>
      </c>
      <c r="B368" s="389" t="s">
        <v>1702</v>
      </c>
      <c r="C368" s="662">
        <v>653200</v>
      </c>
      <c r="D368" t="s">
        <v>548</v>
      </c>
      <c r="E368" s="94">
        <v>1880050</v>
      </c>
    </row>
    <row r="369" spans="1:5" x14ac:dyDescent="0.2">
      <c r="A369" s="662" t="s">
        <v>1701</v>
      </c>
      <c r="B369" s="389" t="s">
        <v>1702</v>
      </c>
      <c r="C369" s="662">
        <v>657100</v>
      </c>
      <c r="D369" t="s">
        <v>7897</v>
      </c>
      <c r="E369" s="94">
        <v>-920853.58</v>
      </c>
    </row>
    <row r="370" spans="1:5" x14ac:dyDescent="0.2">
      <c r="A370" s="662" t="s">
        <v>1701</v>
      </c>
      <c r="B370" s="389" t="s">
        <v>1702</v>
      </c>
      <c r="C370" s="662">
        <v>659309</v>
      </c>
      <c r="D370" t="s">
        <v>9202</v>
      </c>
      <c r="E370" s="94">
        <v>269285</v>
      </c>
    </row>
    <row r="371" spans="1:5" x14ac:dyDescent="0.2">
      <c r="A371" s="662" t="s">
        <v>1701</v>
      </c>
      <c r="B371" s="389" t="s">
        <v>1702</v>
      </c>
      <c r="C371" s="662">
        <v>661109</v>
      </c>
      <c r="D371" t="s">
        <v>556</v>
      </c>
      <c r="E371" s="94">
        <v>2906048</v>
      </c>
    </row>
    <row r="372" spans="1:5" x14ac:dyDescent="0.2">
      <c r="A372" s="662" t="s">
        <v>1701</v>
      </c>
      <c r="B372" s="389" t="s">
        <v>1702</v>
      </c>
      <c r="C372" s="662">
        <v>690520</v>
      </c>
      <c r="D372" t="s">
        <v>4716</v>
      </c>
      <c r="E372" s="94">
        <v>812583.64</v>
      </c>
    </row>
    <row r="373" spans="1:5" x14ac:dyDescent="0.2">
      <c r="A373" s="662" t="s">
        <v>1701</v>
      </c>
      <c r="B373" s="389" t="s">
        <v>1702</v>
      </c>
      <c r="C373" s="662">
        <v>690522</v>
      </c>
      <c r="D373" t="s">
        <v>4717</v>
      </c>
      <c r="E373" s="94">
        <v>32458.25</v>
      </c>
    </row>
    <row r="374" spans="1:5" x14ac:dyDescent="0.2">
      <c r="A374" s="662" t="s">
        <v>1701</v>
      </c>
      <c r="B374" s="389" t="s">
        <v>1702</v>
      </c>
      <c r="C374" s="662">
        <v>690524</v>
      </c>
      <c r="D374" t="s">
        <v>4705</v>
      </c>
      <c r="E374" s="94">
        <v>12805030.800000001</v>
      </c>
    </row>
    <row r="375" spans="1:5" x14ac:dyDescent="0.2">
      <c r="A375" s="662" t="s">
        <v>1701</v>
      </c>
      <c r="B375" s="389" t="s">
        <v>1702</v>
      </c>
      <c r="C375" s="662">
        <v>690525</v>
      </c>
      <c r="D375" t="s">
        <v>4706</v>
      </c>
      <c r="E375" s="94">
        <v>2446639.86</v>
      </c>
    </row>
    <row r="376" spans="1:5" x14ac:dyDescent="0.2">
      <c r="A376" s="662" t="s">
        <v>1701</v>
      </c>
      <c r="B376" s="389" t="s">
        <v>1702</v>
      </c>
      <c r="C376" s="662">
        <v>690527</v>
      </c>
      <c r="D376" t="s">
        <v>4711</v>
      </c>
      <c r="E376" s="94">
        <v>4043617.38</v>
      </c>
    </row>
    <row r="377" spans="1:5" x14ac:dyDescent="0.2">
      <c r="A377" s="662" t="s">
        <v>1701</v>
      </c>
      <c r="B377" s="389" t="s">
        <v>1702</v>
      </c>
      <c r="C377" s="662">
        <v>690529</v>
      </c>
      <c r="D377" t="s">
        <v>491</v>
      </c>
      <c r="E377" s="94">
        <v>0.42</v>
      </c>
    </row>
    <row r="378" spans="1:5" x14ac:dyDescent="0.2">
      <c r="A378" s="662" t="s">
        <v>1701</v>
      </c>
      <c r="B378" s="389" t="s">
        <v>1702</v>
      </c>
      <c r="C378" s="662">
        <v>690530</v>
      </c>
      <c r="D378" t="s">
        <v>1306</v>
      </c>
      <c r="E378" s="94">
        <v>2654032</v>
      </c>
    </row>
    <row r="379" spans="1:5" x14ac:dyDescent="0.2">
      <c r="A379" s="662" t="s">
        <v>1701</v>
      </c>
      <c r="B379" s="389" t="s">
        <v>1702</v>
      </c>
      <c r="C379" s="662">
        <v>690674</v>
      </c>
      <c r="D379" t="s">
        <v>544</v>
      </c>
      <c r="E379" s="94">
        <v>528.89</v>
      </c>
    </row>
    <row r="380" spans="1:5" x14ac:dyDescent="0.2">
      <c r="A380" s="662" t="s">
        <v>1701</v>
      </c>
      <c r="B380" s="389" t="s">
        <v>1702</v>
      </c>
      <c r="C380" s="662">
        <v>690675</v>
      </c>
      <c r="D380" t="s">
        <v>4710</v>
      </c>
      <c r="E380" s="94">
        <v>2906048</v>
      </c>
    </row>
    <row r="381" spans="1:5" x14ac:dyDescent="0.2">
      <c r="A381" s="662" t="s">
        <v>1701</v>
      </c>
      <c r="B381" s="389" t="s">
        <v>1702</v>
      </c>
      <c r="C381" s="662">
        <v>699524</v>
      </c>
      <c r="D381" t="s">
        <v>4705</v>
      </c>
      <c r="E381" s="94">
        <v>290673</v>
      </c>
    </row>
    <row r="382" spans="1:5" x14ac:dyDescent="0.2">
      <c r="A382" s="662" t="s">
        <v>1701</v>
      </c>
      <c r="B382" s="389" t="s">
        <v>1702</v>
      </c>
      <c r="C382" s="662">
        <v>699525</v>
      </c>
      <c r="D382" t="s">
        <v>4706</v>
      </c>
      <c r="E382" s="94">
        <v>563418.06999999995</v>
      </c>
    </row>
    <row r="383" spans="1:5" x14ac:dyDescent="0.2">
      <c r="A383" s="662" t="s">
        <v>1701</v>
      </c>
      <c r="B383" s="389" t="s">
        <v>1702</v>
      </c>
      <c r="C383" s="662">
        <v>699529</v>
      </c>
      <c r="D383" t="s">
        <v>491</v>
      </c>
      <c r="E383" s="94">
        <v>22106.39</v>
      </c>
    </row>
    <row r="384" spans="1:5" x14ac:dyDescent="0.2">
      <c r="A384" s="662" t="s">
        <v>1701</v>
      </c>
      <c r="B384" s="389" t="s">
        <v>1702</v>
      </c>
      <c r="C384" s="662">
        <v>699531</v>
      </c>
      <c r="D384" t="s">
        <v>4713</v>
      </c>
      <c r="E384" s="94">
        <v>1405120</v>
      </c>
    </row>
    <row r="385" spans="1:6" x14ac:dyDescent="0.2">
      <c r="A385" s="662" t="s">
        <v>1701</v>
      </c>
      <c r="B385" s="389" t="s">
        <v>1702</v>
      </c>
      <c r="C385" s="662">
        <v>699674</v>
      </c>
      <c r="D385" t="s">
        <v>544</v>
      </c>
      <c r="E385" s="94">
        <v>0.02</v>
      </c>
    </row>
    <row r="386" spans="1:6" s="560" customFormat="1" x14ac:dyDescent="0.2">
      <c r="A386" s="559"/>
      <c r="C386" s="559"/>
      <c r="E386" s="561">
        <f>SUM(E339:E385)</f>
        <v>96479579.059999987</v>
      </c>
    </row>
    <row r="387" spans="1:6" s="560" customFormat="1" x14ac:dyDescent="0.2">
      <c r="A387" s="559"/>
      <c r="C387" s="559"/>
      <c r="E387" s="561"/>
    </row>
    <row r="388" spans="1:6" ht="15" x14ac:dyDescent="0.25">
      <c r="D388" s="182" t="s">
        <v>8662</v>
      </c>
      <c r="E388" s="665">
        <f>E386-E337</f>
        <v>6360265.6200000048</v>
      </c>
      <c r="F388" s="666"/>
    </row>
    <row r="389" spans="1:6" x14ac:dyDescent="0.2">
      <c r="D389"/>
      <c r="E389" s="94"/>
    </row>
    <row r="390" spans="1:6" ht="13.5" thickBot="1" x14ac:dyDescent="0.25">
      <c r="D390" s="1048" t="s">
        <v>8663</v>
      </c>
      <c r="E390" s="1049" t="s">
        <v>4726</v>
      </c>
      <c r="F390" s="1048" t="s">
        <v>4727</v>
      </c>
    </row>
    <row r="391" spans="1:6" ht="13.5" thickTop="1" x14ac:dyDescent="0.2">
      <c r="D391" s="91" t="s">
        <v>7209</v>
      </c>
      <c r="E391" s="136">
        <f>E69</f>
        <v>4907214.2500000075</v>
      </c>
      <c r="F391" s="367">
        <v>4907</v>
      </c>
    </row>
    <row r="392" spans="1:6" x14ac:dyDescent="0.2">
      <c r="D392" s="91" t="s">
        <v>7210</v>
      </c>
      <c r="E392" s="136">
        <f>E103</f>
        <v>444346.1100000001</v>
      </c>
      <c r="F392" s="367">
        <v>444</v>
      </c>
    </row>
    <row r="393" spans="1:6" x14ac:dyDescent="0.2">
      <c r="D393" s="91" t="s">
        <v>7211</v>
      </c>
      <c r="E393" s="136">
        <f>E141</f>
        <v>262426.68000000063</v>
      </c>
      <c r="F393" s="367">
        <v>263</v>
      </c>
    </row>
    <row r="394" spans="1:6" x14ac:dyDescent="0.2">
      <c r="D394" s="91" t="s">
        <v>7216</v>
      </c>
      <c r="E394" s="136">
        <f>E194</f>
        <v>0</v>
      </c>
      <c r="F394" s="367">
        <v>0</v>
      </c>
    </row>
    <row r="395" spans="1:6" x14ac:dyDescent="0.2">
      <c r="D395" s="193" t="s">
        <v>7217</v>
      </c>
      <c r="E395" s="878">
        <f>E237</f>
        <v>746278.58000000007</v>
      </c>
      <c r="F395" s="1050">
        <v>746</v>
      </c>
    </row>
    <row r="396" spans="1:6" x14ac:dyDescent="0.2">
      <c r="D396" s="91" t="s">
        <v>7218</v>
      </c>
      <c r="E396" s="136">
        <f>SUM(E391:E395)</f>
        <v>6360265.6200000085</v>
      </c>
      <c r="F396" s="367">
        <f>SUM(F391:F395)</f>
        <v>6360</v>
      </c>
    </row>
  </sheetData>
  <mergeCells count="1">
    <mergeCell ref="F220:J220"/>
  </mergeCells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V425"/>
  <sheetViews>
    <sheetView topLeftCell="A23" workbookViewId="0">
      <selection activeCell="H122" sqref="H122"/>
    </sheetView>
  </sheetViews>
  <sheetFormatPr defaultColWidth="8.85546875" defaultRowHeight="12.75" x14ac:dyDescent="0.2"/>
  <cols>
    <col min="1" max="1" width="9" style="674" bestFit="1" customWidth="1"/>
    <col min="2" max="2" width="16.28515625" style="551" bestFit="1" customWidth="1"/>
    <col min="3" max="3" width="10.28515625" style="674" bestFit="1" customWidth="1"/>
    <col min="4" max="4" width="44.5703125" style="551" bestFit="1" customWidth="1"/>
    <col min="5" max="5" width="12.7109375" style="552" bestFit="1" customWidth="1"/>
    <col min="6" max="6" width="11.140625" style="551" customWidth="1"/>
    <col min="7" max="7" width="30.28515625" style="551" customWidth="1"/>
    <col min="8" max="8" width="22.42578125" style="551" bestFit="1" customWidth="1"/>
    <col min="9" max="16384" width="8.8554687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3604920.96</v>
      </c>
    </row>
    <row r="3" spans="1:22" x14ac:dyDescent="0.2">
      <c r="A3" s="662">
        <v>300</v>
      </c>
      <c r="B3" s="389" t="s">
        <v>1</v>
      </c>
      <c r="C3" s="662">
        <v>501310</v>
      </c>
      <c r="D3" t="s">
        <v>726</v>
      </c>
      <c r="E3" s="94">
        <v>8548745.2699999996</v>
      </c>
    </row>
    <row r="4" spans="1:22" x14ac:dyDescent="0.2">
      <c r="A4" s="662">
        <v>300</v>
      </c>
      <c r="B4" s="389" t="s">
        <v>1</v>
      </c>
      <c r="C4" s="662">
        <v>502100</v>
      </c>
      <c r="D4" t="s">
        <v>898</v>
      </c>
      <c r="E4" s="94">
        <v>-3797410.07</v>
      </c>
    </row>
    <row r="5" spans="1:22" x14ac:dyDescent="0.2">
      <c r="A5" s="662">
        <v>300</v>
      </c>
      <c r="B5" s="389" t="s">
        <v>1</v>
      </c>
      <c r="C5" s="662">
        <v>503100</v>
      </c>
      <c r="D5" t="s">
        <v>901</v>
      </c>
      <c r="E5" s="94">
        <v>12487500</v>
      </c>
    </row>
    <row r="6" spans="1:22" x14ac:dyDescent="0.2">
      <c r="A6" s="662">
        <v>300</v>
      </c>
      <c r="B6" s="389" t="s">
        <v>1</v>
      </c>
      <c r="C6" s="662">
        <v>503200</v>
      </c>
      <c r="D6" t="s">
        <v>902</v>
      </c>
      <c r="E6" s="94">
        <v>2265404</v>
      </c>
    </row>
    <row r="7" spans="1:22" x14ac:dyDescent="0.2">
      <c r="A7" s="662">
        <v>300</v>
      </c>
      <c r="B7" s="389" t="s">
        <v>1</v>
      </c>
      <c r="C7" s="662">
        <v>503300</v>
      </c>
      <c r="D7" t="s">
        <v>903</v>
      </c>
      <c r="E7" s="94">
        <v>432523.88</v>
      </c>
    </row>
    <row r="8" spans="1:22" x14ac:dyDescent="0.2">
      <c r="A8" s="662">
        <v>300</v>
      </c>
      <c r="B8" s="389" t="s">
        <v>1</v>
      </c>
      <c r="C8" s="662">
        <v>504100</v>
      </c>
      <c r="D8" t="s">
        <v>732</v>
      </c>
      <c r="E8" s="94">
        <v>-859124.51</v>
      </c>
    </row>
    <row r="9" spans="1:22" x14ac:dyDescent="0.2">
      <c r="A9" s="662">
        <v>300</v>
      </c>
      <c r="B9" s="389" t="s">
        <v>1</v>
      </c>
      <c r="C9" s="662">
        <v>504200</v>
      </c>
      <c r="D9" t="s">
        <v>733</v>
      </c>
      <c r="E9" s="94">
        <v>-377003</v>
      </c>
    </row>
    <row r="10" spans="1:22" x14ac:dyDescent="0.2">
      <c r="A10" s="662">
        <v>300</v>
      </c>
      <c r="B10" s="389" t="s">
        <v>1</v>
      </c>
      <c r="C10" s="662">
        <v>505100</v>
      </c>
      <c r="D10" t="s">
        <v>910</v>
      </c>
      <c r="E10" s="94">
        <v>4385615.5</v>
      </c>
    </row>
    <row r="11" spans="1:22" x14ac:dyDescent="0.2">
      <c r="A11" s="662">
        <v>300</v>
      </c>
      <c r="B11" s="389" t="s">
        <v>1</v>
      </c>
      <c r="C11" s="662">
        <v>506100</v>
      </c>
      <c r="D11" t="s">
        <v>4676</v>
      </c>
      <c r="E11" s="94">
        <v>-271908.15999999997</v>
      </c>
    </row>
    <row r="12" spans="1:22" ht="13.5" thickBot="1" x14ac:dyDescent="0.25">
      <c r="A12" s="803">
        <v>300</v>
      </c>
      <c r="B12" s="398" t="s">
        <v>1</v>
      </c>
      <c r="C12" s="803">
        <v>511101</v>
      </c>
      <c r="D12" s="489" t="s">
        <v>936</v>
      </c>
      <c r="E12" s="601">
        <v>309417.57</v>
      </c>
    </row>
    <row r="13" spans="1:22" x14ac:dyDescent="0.2">
      <c r="A13" s="803">
        <v>300</v>
      </c>
      <c r="B13" s="398" t="s">
        <v>1</v>
      </c>
      <c r="C13" s="803">
        <v>511300</v>
      </c>
      <c r="D13" s="489" t="s">
        <v>735</v>
      </c>
      <c r="E13" s="1108">
        <v>1661146.6</v>
      </c>
    </row>
    <row r="14" spans="1:22" ht="13.5" thickBot="1" x14ac:dyDescent="0.25">
      <c r="A14" s="803">
        <v>300</v>
      </c>
      <c r="B14" s="398" t="s">
        <v>1</v>
      </c>
      <c r="C14" s="803">
        <v>511302</v>
      </c>
      <c r="D14" s="489" t="s">
        <v>737</v>
      </c>
      <c r="E14" s="1109">
        <v>66000</v>
      </c>
    </row>
    <row r="15" spans="1:22" ht="24" customHeight="1" thickBot="1" x14ac:dyDescent="0.25">
      <c r="A15" s="803">
        <v>300</v>
      </c>
      <c r="B15" s="398" t="s">
        <v>1</v>
      </c>
      <c r="C15" s="803">
        <v>511700</v>
      </c>
      <c r="D15" s="489" t="s">
        <v>5465</v>
      </c>
      <c r="E15" s="601">
        <v>-6808</v>
      </c>
      <c r="F15" s="1110">
        <f>-20316-807+16628+755</f>
        <v>-3740</v>
      </c>
      <c r="G15" s="1095" t="s">
        <v>5964</v>
      </c>
      <c r="H15" s="1107" t="s">
        <v>9158</v>
      </c>
    </row>
    <row r="16" spans="1:22" x14ac:dyDescent="0.2">
      <c r="A16" s="803">
        <v>300</v>
      </c>
      <c r="B16" s="398" t="s">
        <v>1</v>
      </c>
      <c r="C16" s="803">
        <v>512300</v>
      </c>
      <c r="D16" s="489" t="s">
        <v>943</v>
      </c>
      <c r="E16" s="601">
        <v>275880</v>
      </c>
    </row>
    <row r="17" spans="1:7" x14ac:dyDescent="0.2">
      <c r="A17" s="803">
        <v>300</v>
      </c>
      <c r="B17" s="398" t="s">
        <v>1</v>
      </c>
      <c r="C17" s="803">
        <v>512309</v>
      </c>
      <c r="D17" s="489" t="s">
        <v>974</v>
      </c>
      <c r="E17" s="601">
        <v>17444.2</v>
      </c>
    </row>
    <row r="18" spans="1:7" x14ac:dyDescent="0.2">
      <c r="A18" s="803">
        <v>300</v>
      </c>
      <c r="B18" s="398" t="s">
        <v>1</v>
      </c>
      <c r="C18" s="803">
        <v>512340</v>
      </c>
      <c r="D18" s="489" t="s">
        <v>970</v>
      </c>
      <c r="E18" s="601">
        <v>1962</v>
      </c>
    </row>
    <row r="19" spans="1:7" x14ac:dyDescent="0.2">
      <c r="A19" s="803">
        <v>300</v>
      </c>
      <c r="B19" s="398" t="s">
        <v>1</v>
      </c>
      <c r="C19" s="803">
        <v>512342</v>
      </c>
      <c r="D19" s="489" t="s">
        <v>950</v>
      </c>
      <c r="E19" s="601">
        <v>18773.490000000002</v>
      </c>
    </row>
    <row r="20" spans="1:7" x14ac:dyDescent="0.2">
      <c r="A20" s="803">
        <v>300</v>
      </c>
      <c r="B20" s="398" t="s">
        <v>1</v>
      </c>
      <c r="C20" s="803">
        <v>512344</v>
      </c>
      <c r="D20" s="489" t="s">
        <v>8566</v>
      </c>
      <c r="E20" s="601">
        <v>-6625.89</v>
      </c>
    </row>
    <row r="21" spans="1:7" x14ac:dyDescent="0.2">
      <c r="A21" s="803">
        <v>300</v>
      </c>
      <c r="B21" s="398" t="s">
        <v>1</v>
      </c>
      <c r="C21" s="803">
        <v>512360</v>
      </c>
      <c r="D21" s="489" t="s">
        <v>4693</v>
      </c>
      <c r="E21" s="601">
        <v>1843585.6</v>
      </c>
    </row>
    <row r="22" spans="1:7" x14ac:dyDescent="0.2">
      <c r="A22" s="803">
        <v>300</v>
      </c>
      <c r="B22" s="398" t="s">
        <v>1</v>
      </c>
      <c r="C22" s="803">
        <v>512811</v>
      </c>
      <c r="D22" s="489" t="s">
        <v>6643</v>
      </c>
      <c r="E22" s="601">
        <v>662893</v>
      </c>
      <c r="F22" s="825">
        <f>E13+E14+F15</f>
        <v>1723406.6</v>
      </c>
      <c r="G22" s="826" t="s">
        <v>5965</v>
      </c>
    </row>
    <row r="23" spans="1:7" x14ac:dyDescent="0.2">
      <c r="A23" s="803">
        <v>300</v>
      </c>
      <c r="B23" s="398" t="s">
        <v>1</v>
      </c>
      <c r="C23" s="803">
        <v>512860</v>
      </c>
      <c r="D23" s="489" t="s">
        <v>477</v>
      </c>
      <c r="E23" s="601">
        <v>200</v>
      </c>
    </row>
    <row r="24" spans="1:7" x14ac:dyDescent="0.2">
      <c r="A24" s="662">
        <v>300</v>
      </c>
      <c r="B24" s="389" t="s">
        <v>1</v>
      </c>
      <c r="C24" s="662">
        <v>518100</v>
      </c>
      <c r="D24" t="s">
        <v>488</v>
      </c>
      <c r="E24" s="94">
        <v>78078</v>
      </c>
    </row>
    <row r="25" spans="1:7" x14ac:dyDescent="0.2">
      <c r="A25" s="662">
        <v>300</v>
      </c>
      <c r="B25" s="389" t="s">
        <v>1</v>
      </c>
      <c r="C25" s="662">
        <v>518101</v>
      </c>
      <c r="D25" t="s">
        <v>1301</v>
      </c>
      <c r="E25" s="94">
        <v>67862.5</v>
      </c>
    </row>
    <row r="26" spans="1:7" x14ac:dyDescent="0.2">
      <c r="A26" s="662">
        <v>300</v>
      </c>
      <c r="B26" s="389" t="s">
        <v>1</v>
      </c>
      <c r="C26" s="662">
        <v>518102</v>
      </c>
      <c r="D26" t="s">
        <v>8567</v>
      </c>
      <c r="E26" s="94">
        <v>224327.26</v>
      </c>
    </row>
    <row r="27" spans="1:7" x14ac:dyDescent="0.2">
      <c r="A27" s="662">
        <v>300</v>
      </c>
      <c r="B27" s="389" t="s">
        <v>1</v>
      </c>
      <c r="C27" s="662">
        <v>518200</v>
      </c>
      <c r="D27" t="s">
        <v>489</v>
      </c>
      <c r="E27" s="94">
        <v>14.42</v>
      </c>
    </row>
    <row r="28" spans="1:7" x14ac:dyDescent="0.2">
      <c r="A28" s="662">
        <v>300</v>
      </c>
      <c r="B28" s="389" t="s">
        <v>1</v>
      </c>
      <c r="C28" s="662">
        <v>518400</v>
      </c>
      <c r="D28" t="s">
        <v>490</v>
      </c>
      <c r="E28" s="94">
        <v>36615.67</v>
      </c>
    </row>
    <row r="29" spans="1:7" x14ac:dyDescent="0.2">
      <c r="A29" s="662">
        <v>300</v>
      </c>
      <c r="B29" s="389" t="s">
        <v>1</v>
      </c>
      <c r="C29" s="662">
        <v>559309</v>
      </c>
      <c r="D29" t="s">
        <v>8569</v>
      </c>
      <c r="E29" s="94">
        <v>280160</v>
      </c>
    </row>
    <row r="30" spans="1:7" x14ac:dyDescent="0.2">
      <c r="A30" s="803">
        <v>300</v>
      </c>
      <c r="B30" s="398" t="s">
        <v>1</v>
      </c>
      <c r="C30" s="803">
        <v>590520</v>
      </c>
      <c r="D30" s="489" t="s">
        <v>935</v>
      </c>
      <c r="E30" s="601">
        <v>643733.67000000004</v>
      </c>
    </row>
    <row r="31" spans="1:7" x14ac:dyDescent="0.2">
      <c r="A31" s="803">
        <v>300</v>
      </c>
      <c r="B31" s="398" t="s">
        <v>1</v>
      </c>
      <c r="C31" s="803">
        <v>590522</v>
      </c>
      <c r="D31" s="489" t="s">
        <v>936</v>
      </c>
      <c r="E31" s="601">
        <v>55777.49</v>
      </c>
    </row>
    <row r="32" spans="1:7" x14ac:dyDescent="0.2">
      <c r="A32" s="803">
        <v>300</v>
      </c>
      <c r="B32" s="398" t="s">
        <v>1</v>
      </c>
      <c r="C32" s="803">
        <v>590524</v>
      </c>
      <c r="D32" s="489" t="s">
        <v>4705</v>
      </c>
      <c r="E32" s="601">
        <v>10376878.5</v>
      </c>
    </row>
    <row r="33" spans="1:7" x14ac:dyDescent="0.2">
      <c r="A33" s="803">
        <v>300</v>
      </c>
      <c r="B33" s="398" t="s">
        <v>1</v>
      </c>
      <c r="C33" s="803">
        <v>590525</v>
      </c>
      <c r="D33" s="489" t="s">
        <v>4706</v>
      </c>
      <c r="E33" s="601">
        <v>2788020.23</v>
      </c>
    </row>
    <row r="34" spans="1:7" x14ac:dyDescent="0.2">
      <c r="A34" s="803">
        <v>300</v>
      </c>
      <c r="B34" s="398" t="s">
        <v>1</v>
      </c>
      <c r="C34" s="803">
        <v>590527</v>
      </c>
      <c r="D34" s="489" t="s">
        <v>4708</v>
      </c>
      <c r="E34" s="601">
        <v>2618357.41</v>
      </c>
    </row>
    <row r="35" spans="1:7" x14ac:dyDescent="0.2">
      <c r="A35" s="662">
        <v>300</v>
      </c>
      <c r="B35" s="389" t="s">
        <v>1</v>
      </c>
      <c r="C35" s="662">
        <v>590529</v>
      </c>
      <c r="D35" t="s">
        <v>491</v>
      </c>
      <c r="E35" s="94">
        <v>0.37</v>
      </c>
    </row>
    <row r="36" spans="1:7" x14ac:dyDescent="0.2">
      <c r="A36" s="662">
        <v>300</v>
      </c>
      <c r="B36" s="389" t="s">
        <v>1</v>
      </c>
      <c r="C36" s="662">
        <v>590530</v>
      </c>
      <c r="D36" t="s">
        <v>1306</v>
      </c>
      <c r="E36" s="94">
        <v>2629828.7999999998</v>
      </c>
    </row>
    <row r="37" spans="1:7" x14ac:dyDescent="0.2">
      <c r="A37" s="803">
        <v>300</v>
      </c>
      <c r="B37" s="398" t="s">
        <v>1</v>
      </c>
      <c r="C37" s="803">
        <v>599524</v>
      </c>
      <c r="D37" s="489" t="s">
        <v>4705</v>
      </c>
      <c r="E37" s="601">
        <v>165495.42000000001</v>
      </c>
    </row>
    <row r="38" spans="1:7" x14ac:dyDescent="0.2">
      <c r="A38" s="803">
        <v>300</v>
      </c>
      <c r="B38" s="398" t="s">
        <v>1</v>
      </c>
      <c r="C38" s="803">
        <v>599525</v>
      </c>
      <c r="D38" s="489" t="s">
        <v>4706</v>
      </c>
      <c r="E38" s="601">
        <v>437121.28000000003</v>
      </c>
    </row>
    <row r="39" spans="1:7" x14ac:dyDescent="0.2">
      <c r="A39" s="803">
        <v>300</v>
      </c>
      <c r="B39" s="398" t="s">
        <v>1</v>
      </c>
      <c r="C39" s="803">
        <v>599527</v>
      </c>
      <c r="D39" s="489" t="s">
        <v>4711</v>
      </c>
      <c r="E39" s="601">
        <v>23437.64</v>
      </c>
      <c r="F39" s="825">
        <f>E12+E13+E14+E15+E16+E17+E18+E19+E20+E21+E22+E23+E30+E31+E32+E33+E34+E37+E38+E39</f>
        <v>21952690.210000005</v>
      </c>
      <c r="G39" s="826" t="s">
        <v>8664</v>
      </c>
    </row>
    <row r="40" spans="1:7" x14ac:dyDescent="0.2">
      <c r="A40" s="662">
        <v>300</v>
      </c>
      <c r="B40" s="389" t="s">
        <v>1</v>
      </c>
      <c r="C40" s="662">
        <v>599529</v>
      </c>
      <c r="D40" t="s">
        <v>491</v>
      </c>
      <c r="E40" s="94">
        <v>24102.67</v>
      </c>
    </row>
    <row r="41" spans="1:7" x14ac:dyDescent="0.2">
      <c r="A41" s="662">
        <v>300</v>
      </c>
      <c r="B41" s="389" t="s">
        <v>1</v>
      </c>
      <c r="C41" s="662">
        <v>599531</v>
      </c>
      <c r="D41" t="s">
        <v>4713</v>
      </c>
      <c r="E41" s="94">
        <v>1434366.9</v>
      </c>
    </row>
    <row r="42" spans="1:7" s="560" customFormat="1" x14ac:dyDescent="0.2">
      <c r="A42" s="661"/>
      <c r="B42" s="89"/>
      <c r="C42" s="661"/>
      <c r="D42" s="91"/>
      <c r="E42" s="136">
        <f>SUM(E2:E41)</f>
        <v>53147310.670000002</v>
      </c>
    </row>
    <row r="43" spans="1:7" x14ac:dyDescent="0.2">
      <c r="A43" s="662"/>
      <c r="B43" s="389"/>
      <c r="C43" s="662"/>
      <c r="D43"/>
      <c r="E43" s="94"/>
    </row>
    <row r="44" spans="1:7" s="560" customFormat="1" x14ac:dyDescent="0.2">
      <c r="A44" s="662">
        <v>300</v>
      </c>
      <c r="B44" s="389" t="s">
        <v>1</v>
      </c>
      <c r="C44" s="662">
        <v>601300</v>
      </c>
      <c r="D44" t="s">
        <v>7266</v>
      </c>
      <c r="E44" s="94">
        <v>29205075</v>
      </c>
    </row>
    <row r="45" spans="1:7" x14ac:dyDescent="0.2">
      <c r="A45" s="662">
        <v>300</v>
      </c>
      <c r="B45" s="389" t="s">
        <v>1</v>
      </c>
      <c r="C45" s="662">
        <v>601301</v>
      </c>
      <c r="D45" t="s">
        <v>7267</v>
      </c>
      <c r="E45" s="94">
        <v>6819028</v>
      </c>
    </row>
    <row r="46" spans="1:7" x14ac:dyDescent="0.2">
      <c r="A46" s="662">
        <v>300</v>
      </c>
      <c r="B46" s="389" t="s">
        <v>1</v>
      </c>
      <c r="C46" s="662">
        <v>601302</v>
      </c>
      <c r="D46" t="s">
        <v>7268</v>
      </c>
      <c r="E46" s="94">
        <v>3793140</v>
      </c>
    </row>
    <row r="47" spans="1:7" x14ac:dyDescent="0.2">
      <c r="A47" s="662">
        <v>300</v>
      </c>
      <c r="B47" s="389" t="s">
        <v>1</v>
      </c>
      <c r="C47" s="662">
        <v>601303</v>
      </c>
      <c r="D47" t="s">
        <v>7269</v>
      </c>
      <c r="E47" s="94">
        <v>-112471</v>
      </c>
    </row>
    <row r="48" spans="1:7" x14ac:dyDescent="0.2">
      <c r="A48" s="662">
        <v>300</v>
      </c>
      <c r="B48" s="389" t="s">
        <v>1</v>
      </c>
      <c r="C48" s="662">
        <v>601304</v>
      </c>
      <c r="D48" t="s">
        <v>8571</v>
      </c>
      <c r="E48" s="94">
        <v>-1104</v>
      </c>
    </row>
    <row r="49" spans="1:5" x14ac:dyDescent="0.2">
      <c r="A49" s="662">
        <v>300</v>
      </c>
      <c r="B49" s="389" t="s">
        <v>1</v>
      </c>
      <c r="C49" s="662">
        <v>602100</v>
      </c>
      <c r="D49" t="s">
        <v>525</v>
      </c>
      <c r="E49" s="94">
        <v>-2461627.4</v>
      </c>
    </row>
    <row r="50" spans="1:5" x14ac:dyDescent="0.2">
      <c r="A50" s="662">
        <v>300</v>
      </c>
      <c r="B50" s="389" t="s">
        <v>1</v>
      </c>
      <c r="C50" s="662">
        <v>603100</v>
      </c>
      <c r="D50" t="s">
        <v>528</v>
      </c>
      <c r="E50" s="94">
        <v>11146883</v>
      </c>
    </row>
    <row r="51" spans="1:5" x14ac:dyDescent="0.2">
      <c r="A51" s="662">
        <v>300</v>
      </c>
      <c r="B51" s="389" t="s">
        <v>1</v>
      </c>
      <c r="C51" s="662">
        <v>603200</v>
      </c>
      <c r="D51" t="s">
        <v>632</v>
      </c>
      <c r="E51" s="94">
        <v>2154395</v>
      </c>
    </row>
    <row r="52" spans="1:5" x14ac:dyDescent="0.2">
      <c r="A52" s="662">
        <v>300</v>
      </c>
      <c r="B52" s="389" t="s">
        <v>1</v>
      </c>
      <c r="C52" s="662">
        <v>603300</v>
      </c>
      <c r="D52" t="s">
        <v>633</v>
      </c>
      <c r="E52" s="94">
        <v>185747.43</v>
      </c>
    </row>
    <row r="53" spans="1:5" x14ac:dyDescent="0.2">
      <c r="A53" s="662">
        <v>300</v>
      </c>
      <c r="B53" s="389" t="s">
        <v>1</v>
      </c>
      <c r="C53" s="662">
        <v>604100</v>
      </c>
      <c r="D53" t="s">
        <v>769</v>
      </c>
      <c r="E53" s="94">
        <v>-817600.36</v>
      </c>
    </row>
    <row r="54" spans="1:5" x14ac:dyDescent="0.2">
      <c r="A54" s="662">
        <v>300</v>
      </c>
      <c r="B54" s="389" t="s">
        <v>1</v>
      </c>
      <c r="C54" s="662">
        <v>605100</v>
      </c>
      <c r="D54" t="s">
        <v>634</v>
      </c>
      <c r="E54" s="94">
        <v>4415348.7</v>
      </c>
    </row>
    <row r="55" spans="1:5" x14ac:dyDescent="0.2">
      <c r="A55" s="662">
        <v>300</v>
      </c>
      <c r="B55" s="389" t="s">
        <v>1</v>
      </c>
      <c r="C55" s="662">
        <v>606100</v>
      </c>
      <c r="D55" t="s">
        <v>637</v>
      </c>
      <c r="E55" s="94">
        <v>-273751.62</v>
      </c>
    </row>
    <row r="56" spans="1:5" x14ac:dyDescent="0.2">
      <c r="A56" s="662">
        <v>300</v>
      </c>
      <c r="B56" s="389" t="s">
        <v>1</v>
      </c>
      <c r="C56" s="662">
        <v>618100</v>
      </c>
      <c r="D56" t="s">
        <v>541</v>
      </c>
      <c r="E56" s="94">
        <v>57.15</v>
      </c>
    </row>
    <row r="57" spans="1:5" x14ac:dyDescent="0.2">
      <c r="A57" s="662">
        <v>300</v>
      </c>
      <c r="B57" s="389" t="s">
        <v>1</v>
      </c>
      <c r="C57" s="662">
        <v>618200</v>
      </c>
      <c r="D57" t="s">
        <v>542</v>
      </c>
      <c r="E57" s="94">
        <v>2730.21</v>
      </c>
    </row>
    <row r="58" spans="1:5" x14ac:dyDescent="0.2">
      <c r="A58" s="662">
        <v>300</v>
      </c>
      <c r="B58" s="389" t="s">
        <v>1</v>
      </c>
      <c r="C58" s="662">
        <v>618400</v>
      </c>
      <c r="D58" t="s">
        <v>8574</v>
      </c>
      <c r="E58" s="94">
        <v>1130789.24</v>
      </c>
    </row>
    <row r="59" spans="1:5" x14ac:dyDescent="0.2">
      <c r="A59" s="662">
        <v>300</v>
      </c>
      <c r="B59" s="389" t="s">
        <v>1</v>
      </c>
      <c r="C59" s="662">
        <v>690674</v>
      </c>
      <c r="D59" t="s">
        <v>544</v>
      </c>
      <c r="E59" s="94">
        <v>270.14999999999998</v>
      </c>
    </row>
    <row r="60" spans="1:5" x14ac:dyDescent="0.2">
      <c r="A60" s="662">
        <v>300</v>
      </c>
      <c r="B60" s="389" t="s">
        <v>1</v>
      </c>
      <c r="C60" s="662">
        <v>690675</v>
      </c>
      <c r="D60" t="s">
        <v>4710</v>
      </c>
      <c r="E60" s="94">
        <v>2526629.4</v>
      </c>
    </row>
    <row r="61" spans="1:5" x14ac:dyDescent="0.2">
      <c r="A61" s="662">
        <v>300</v>
      </c>
      <c r="B61" s="389" t="s">
        <v>1</v>
      </c>
      <c r="C61" s="662">
        <v>699674</v>
      </c>
      <c r="D61" t="s">
        <v>544</v>
      </c>
      <c r="E61" s="94">
        <v>36517.79</v>
      </c>
    </row>
    <row r="62" spans="1:5" s="560" customFormat="1" x14ac:dyDescent="0.2">
      <c r="A62" s="661"/>
      <c r="B62" s="89"/>
      <c r="C62" s="661"/>
      <c r="D62" s="91"/>
      <c r="E62" s="136">
        <f>SUM(E44:E61)</f>
        <v>57750056.690000005</v>
      </c>
    </row>
    <row r="63" spans="1:5" ht="15" x14ac:dyDescent="0.25">
      <c r="A63" s="662"/>
      <c r="B63" s="389"/>
      <c r="C63" s="662"/>
      <c r="D63" s="182" t="s">
        <v>7209</v>
      </c>
      <c r="E63" s="665">
        <f>E62-E42</f>
        <v>4602746.0200000033</v>
      </c>
    </row>
    <row r="64" spans="1:5" x14ac:dyDescent="0.2">
      <c r="A64" s="662"/>
      <c r="B64" s="389"/>
      <c r="C64" s="662"/>
      <c r="D64"/>
      <c r="E64" s="94"/>
    </row>
    <row r="65" spans="1:7" x14ac:dyDescent="0.2">
      <c r="A65" s="662">
        <v>400</v>
      </c>
      <c r="B65" s="389" t="s">
        <v>1693</v>
      </c>
      <c r="C65" s="662">
        <v>501400</v>
      </c>
      <c r="D65" t="s">
        <v>895</v>
      </c>
      <c r="E65" s="94">
        <v>320303</v>
      </c>
    </row>
    <row r="66" spans="1:7" x14ac:dyDescent="0.2">
      <c r="A66" s="662">
        <v>400</v>
      </c>
      <c r="B66" s="389" t="s">
        <v>1693</v>
      </c>
      <c r="C66" s="662">
        <v>501410</v>
      </c>
      <c r="D66" t="s">
        <v>727</v>
      </c>
      <c r="E66" s="94">
        <v>7200</v>
      </c>
    </row>
    <row r="67" spans="1:7" s="560" customFormat="1" x14ac:dyDescent="0.2">
      <c r="A67" s="662">
        <v>400</v>
      </c>
      <c r="B67" s="389" t="s">
        <v>1693</v>
      </c>
      <c r="C67" s="662">
        <v>501420</v>
      </c>
      <c r="D67" t="s">
        <v>7878</v>
      </c>
      <c r="E67" s="94">
        <v>6655</v>
      </c>
    </row>
    <row r="68" spans="1:7" s="560" customFormat="1" x14ac:dyDescent="0.2">
      <c r="A68" s="662">
        <v>400</v>
      </c>
      <c r="B68" s="389" t="s">
        <v>1693</v>
      </c>
      <c r="C68" s="662">
        <v>503400</v>
      </c>
      <c r="D68" t="s">
        <v>731</v>
      </c>
      <c r="E68" s="94">
        <v>43683.22</v>
      </c>
    </row>
    <row r="69" spans="1:7" x14ac:dyDescent="0.2">
      <c r="A69" s="662">
        <v>400</v>
      </c>
      <c r="B69" s="389" t="s">
        <v>1693</v>
      </c>
      <c r="C69" s="662">
        <v>505200</v>
      </c>
      <c r="D69" t="s">
        <v>911</v>
      </c>
      <c r="E69" s="94">
        <v>571289</v>
      </c>
    </row>
    <row r="70" spans="1:7" x14ac:dyDescent="0.2">
      <c r="A70" s="662">
        <v>400</v>
      </c>
      <c r="B70" s="389" t="s">
        <v>1693</v>
      </c>
      <c r="C70" s="662">
        <v>505400</v>
      </c>
      <c r="D70" t="s">
        <v>1092</v>
      </c>
      <c r="E70" s="94">
        <v>38626.199999999997</v>
      </c>
    </row>
    <row r="71" spans="1:7" ht="13.5" thickBot="1" x14ac:dyDescent="0.25">
      <c r="A71" s="806">
        <v>400</v>
      </c>
      <c r="B71" s="395" t="s">
        <v>1693</v>
      </c>
      <c r="C71" s="806">
        <v>511101</v>
      </c>
      <c r="D71" s="729" t="s">
        <v>936</v>
      </c>
      <c r="E71" s="735">
        <v>3872</v>
      </c>
      <c r="F71" s="807"/>
    </row>
    <row r="72" spans="1:7" ht="13.5" thickBot="1" x14ac:dyDescent="0.25">
      <c r="A72" s="806">
        <v>400</v>
      </c>
      <c r="B72" s="395" t="s">
        <v>1693</v>
      </c>
      <c r="C72" s="806">
        <v>511410</v>
      </c>
      <c r="D72" s="729" t="s">
        <v>739</v>
      </c>
      <c r="E72" s="1111">
        <v>239.76</v>
      </c>
      <c r="F72" s="807"/>
    </row>
    <row r="73" spans="1:7" ht="39" thickBot="1" x14ac:dyDescent="0.25">
      <c r="A73" s="806">
        <v>400</v>
      </c>
      <c r="B73" s="395" t="s">
        <v>1693</v>
      </c>
      <c r="C73" s="806">
        <v>511700</v>
      </c>
      <c r="D73" s="729" t="s">
        <v>5465</v>
      </c>
      <c r="E73" s="735">
        <v>263131</v>
      </c>
      <c r="F73" s="1087">
        <f>171-153</f>
        <v>18</v>
      </c>
      <c r="G73" s="824" t="s">
        <v>5964</v>
      </c>
    </row>
    <row r="74" spans="1:7" x14ac:dyDescent="0.2">
      <c r="A74" s="806">
        <v>400</v>
      </c>
      <c r="B74" s="395" t="s">
        <v>1693</v>
      </c>
      <c r="C74" s="806">
        <v>512320</v>
      </c>
      <c r="D74" s="729" t="s">
        <v>4681</v>
      </c>
      <c r="E74" s="735">
        <v>17600</v>
      </c>
    </row>
    <row r="75" spans="1:7" x14ac:dyDescent="0.2">
      <c r="A75" s="806">
        <v>400</v>
      </c>
      <c r="B75" s="395" t="s">
        <v>1693</v>
      </c>
      <c r="C75" s="806">
        <v>512340</v>
      </c>
      <c r="D75" s="729" t="s">
        <v>970</v>
      </c>
      <c r="E75" s="735">
        <v>43</v>
      </c>
      <c r="F75" s="807"/>
    </row>
    <row r="76" spans="1:7" x14ac:dyDescent="0.2">
      <c r="A76" s="806">
        <v>400</v>
      </c>
      <c r="B76" s="395" t="s">
        <v>1693</v>
      </c>
      <c r="C76" s="806">
        <v>512360</v>
      </c>
      <c r="D76" s="729" t="s">
        <v>4693</v>
      </c>
      <c r="E76" s="735">
        <v>21780</v>
      </c>
      <c r="F76" s="807"/>
    </row>
    <row r="77" spans="1:7" x14ac:dyDescent="0.2">
      <c r="A77" s="662">
        <v>400</v>
      </c>
      <c r="B77" s="389" t="s">
        <v>1693</v>
      </c>
      <c r="C77" s="662">
        <v>518100</v>
      </c>
      <c r="D77" t="s">
        <v>488</v>
      </c>
      <c r="E77" s="94">
        <v>1405</v>
      </c>
      <c r="F77" s="830">
        <f>E72+F73</f>
        <v>257.76</v>
      </c>
      <c r="G77" s="831" t="s">
        <v>5966</v>
      </c>
    </row>
    <row r="78" spans="1:7" x14ac:dyDescent="0.2">
      <c r="A78" s="806">
        <v>400</v>
      </c>
      <c r="B78" s="395" t="s">
        <v>1693</v>
      </c>
      <c r="C78" s="806">
        <v>590520</v>
      </c>
      <c r="D78" s="729" t="s">
        <v>935</v>
      </c>
      <c r="E78" s="735">
        <v>7152.6</v>
      </c>
    </row>
    <row r="79" spans="1:7" x14ac:dyDescent="0.2">
      <c r="A79" s="806">
        <v>400</v>
      </c>
      <c r="B79" s="395" t="s">
        <v>1693</v>
      </c>
      <c r="C79" s="806">
        <v>590522</v>
      </c>
      <c r="D79" s="729" t="s">
        <v>936</v>
      </c>
      <c r="E79" s="735">
        <v>619.75</v>
      </c>
    </row>
    <row r="80" spans="1:7" x14ac:dyDescent="0.2">
      <c r="A80" s="806">
        <v>400</v>
      </c>
      <c r="B80" s="395" t="s">
        <v>1693</v>
      </c>
      <c r="C80" s="806">
        <v>590524</v>
      </c>
      <c r="D80" s="729" t="s">
        <v>4705</v>
      </c>
      <c r="E80" s="735">
        <v>115298.65</v>
      </c>
    </row>
    <row r="81" spans="1:7" x14ac:dyDescent="0.2">
      <c r="A81" s="806">
        <v>400</v>
      </c>
      <c r="B81" s="395" t="s">
        <v>1693</v>
      </c>
      <c r="C81" s="806">
        <v>590525</v>
      </c>
      <c r="D81" s="729" t="s">
        <v>4706</v>
      </c>
      <c r="E81" s="735">
        <v>30978</v>
      </c>
    </row>
    <row r="82" spans="1:7" x14ac:dyDescent="0.2">
      <c r="A82" s="806">
        <v>400</v>
      </c>
      <c r="B82" s="395" t="s">
        <v>1693</v>
      </c>
      <c r="C82" s="806">
        <v>590527</v>
      </c>
      <c r="D82" s="729" t="s">
        <v>4708</v>
      </c>
      <c r="E82" s="735">
        <v>29092.86</v>
      </c>
    </row>
    <row r="83" spans="1:7" x14ac:dyDescent="0.2">
      <c r="A83" s="662">
        <v>400</v>
      </c>
      <c r="B83" s="389" t="s">
        <v>1693</v>
      </c>
      <c r="C83" s="662">
        <v>590530</v>
      </c>
      <c r="D83" t="s">
        <v>1306</v>
      </c>
      <c r="E83" s="94">
        <v>29220.32</v>
      </c>
    </row>
    <row r="84" spans="1:7" x14ac:dyDescent="0.2">
      <c r="A84" s="806">
        <v>400</v>
      </c>
      <c r="B84" s="395" t="s">
        <v>1693</v>
      </c>
      <c r="C84" s="806">
        <v>599524</v>
      </c>
      <c r="D84" s="729" t="s">
        <v>4705</v>
      </c>
      <c r="E84" s="735">
        <v>1838.84</v>
      </c>
    </row>
    <row r="85" spans="1:7" x14ac:dyDescent="0.2">
      <c r="A85" s="806">
        <v>400</v>
      </c>
      <c r="B85" s="395" t="s">
        <v>1693</v>
      </c>
      <c r="C85" s="806">
        <v>599525</v>
      </c>
      <c r="D85" s="729" t="s">
        <v>4706</v>
      </c>
      <c r="E85" s="735">
        <v>4856.8999999999996</v>
      </c>
    </row>
    <row r="86" spans="1:7" x14ac:dyDescent="0.2">
      <c r="A86" s="806">
        <v>400</v>
      </c>
      <c r="B86" s="395" t="s">
        <v>1693</v>
      </c>
      <c r="C86" s="806">
        <v>599527</v>
      </c>
      <c r="D86" s="729" t="s">
        <v>4711</v>
      </c>
      <c r="E86" s="735">
        <v>260.42</v>
      </c>
    </row>
    <row r="87" spans="1:7" x14ac:dyDescent="0.2">
      <c r="A87" s="662">
        <v>400</v>
      </c>
      <c r="B87" s="389" t="s">
        <v>1693</v>
      </c>
      <c r="C87" s="662">
        <v>599529</v>
      </c>
      <c r="D87" t="s">
        <v>491</v>
      </c>
      <c r="E87" s="94">
        <v>267.81</v>
      </c>
    </row>
    <row r="88" spans="1:7" ht="15" x14ac:dyDescent="0.25">
      <c r="A88" s="662">
        <v>400</v>
      </c>
      <c r="B88" s="389" t="s">
        <v>1693</v>
      </c>
      <c r="C88" s="662">
        <v>599531</v>
      </c>
      <c r="D88" t="s">
        <v>4713</v>
      </c>
      <c r="E88" s="94">
        <v>48892.15</v>
      </c>
      <c r="F88" s="808">
        <f>E71+E72+E73+E74+E75+E76+E78+E79+E80+E81+E82+E84+E85+E86</f>
        <v>496763.78</v>
      </c>
      <c r="G88" s="809" t="s">
        <v>5958</v>
      </c>
    </row>
    <row r="89" spans="1:7" s="560" customFormat="1" x14ac:dyDescent="0.2">
      <c r="A89" s="661"/>
      <c r="B89" s="89"/>
      <c r="C89" s="661"/>
      <c r="D89" s="91"/>
      <c r="E89" s="136">
        <f>SUM(E65:E88)</f>
        <v>1564305.48</v>
      </c>
    </row>
    <row r="90" spans="1:7" x14ac:dyDescent="0.2">
      <c r="A90" s="662"/>
      <c r="B90" s="389"/>
      <c r="C90" s="662"/>
      <c r="D90"/>
      <c r="E90" s="94"/>
    </row>
    <row r="91" spans="1:7" x14ac:dyDescent="0.2">
      <c r="A91" s="662">
        <v>400</v>
      </c>
      <c r="B91" s="389" t="s">
        <v>1693</v>
      </c>
      <c r="C91" s="662">
        <v>601400</v>
      </c>
      <c r="D91" t="s">
        <v>7270</v>
      </c>
      <c r="E91" s="94">
        <v>564406</v>
      </c>
    </row>
    <row r="92" spans="1:7" x14ac:dyDescent="0.2">
      <c r="A92" s="662">
        <v>400</v>
      </c>
      <c r="B92" s="389" t="s">
        <v>1693</v>
      </c>
      <c r="C92" s="662">
        <v>601410</v>
      </c>
      <c r="D92" t="s">
        <v>7271</v>
      </c>
      <c r="E92" s="94">
        <v>50050</v>
      </c>
    </row>
    <row r="93" spans="1:7" x14ac:dyDescent="0.2">
      <c r="A93" s="662">
        <v>400</v>
      </c>
      <c r="B93" s="389" t="s">
        <v>1693</v>
      </c>
      <c r="C93" s="662">
        <v>601420</v>
      </c>
      <c r="D93" t="s">
        <v>7893</v>
      </c>
      <c r="E93" s="94">
        <v>1240</v>
      </c>
    </row>
    <row r="94" spans="1:7" x14ac:dyDescent="0.2">
      <c r="A94" s="662">
        <v>400</v>
      </c>
      <c r="B94" s="389" t="s">
        <v>1693</v>
      </c>
      <c r="C94" s="662">
        <v>605200</v>
      </c>
      <c r="D94" t="s">
        <v>771</v>
      </c>
      <c r="E94" s="94">
        <v>1142578</v>
      </c>
    </row>
    <row r="95" spans="1:7" x14ac:dyDescent="0.2">
      <c r="A95" s="662">
        <v>400</v>
      </c>
      <c r="B95" s="389" t="s">
        <v>1693</v>
      </c>
      <c r="C95" s="662">
        <v>605400</v>
      </c>
      <c r="D95" t="s">
        <v>1105</v>
      </c>
      <c r="E95" s="94">
        <v>143796.92000000001</v>
      </c>
    </row>
    <row r="96" spans="1:7" x14ac:dyDescent="0.2">
      <c r="A96" s="662">
        <v>400</v>
      </c>
      <c r="B96" s="389" t="s">
        <v>1693</v>
      </c>
      <c r="C96" s="662">
        <v>690674</v>
      </c>
      <c r="D96" t="s">
        <v>544</v>
      </c>
      <c r="E96" s="94">
        <v>3</v>
      </c>
    </row>
    <row r="97" spans="1:7" x14ac:dyDescent="0.2">
      <c r="A97" s="662">
        <v>400</v>
      </c>
      <c r="B97" s="389" t="s">
        <v>1693</v>
      </c>
      <c r="C97" s="662">
        <v>690675</v>
      </c>
      <c r="D97" t="s">
        <v>4710</v>
      </c>
      <c r="E97" s="94">
        <v>28073.66</v>
      </c>
    </row>
    <row r="98" spans="1:7" x14ac:dyDescent="0.2">
      <c r="A98" s="662">
        <v>400</v>
      </c>
      <c r="B98" s="389" t="s">
        <v>1693</v>
      </c>
      <c r="C98" s="662">
        <v>699674</v>
      </c>
      <c r="D98" t="s">
        <v>544</v>
      </c>
      <c r="E98" s="94">
        <v>405.75</v>
      </c>
    </row>
    <row r="99" spans="1:7" s="560" customFormat="1" x14ac:dyDescent="0.2">
      <c r="A99" s="661"/>
      <c r="B99" s="89"/>
      <c r="C99" s="661"/>
      <c r="D99" s="91"/>
      <c r="E99" s="136">
        <f>SUM(E91:E98)</f>
        <v>1930553.3299999998</v>
      </c>
    </row>
    <row r="100" spans="1:7" s="560" customFormat="1" ht="15" x14ac:dyDescent="0.25">
      <c r="A100" s="661"/>
      <c r="B100" s="89"/>
      <c r="C100" s="661"/>
      <c r="D100" s="182" t="s">
        <v>7210</v>
      </c>
      <c r="E100" s="665">
        <f>E99-E89</f>
        <v>366247.84999999986</v>
      </c>
    </row>
    <row r="101" spans="1:7" x14ac:dyDescent="0.2">
      <c r="A101" s="662"/>
      <c r="B101" s="389"/>
      <c r="C101" s="662"/>
      <c r="D101"/>
      <c r="E101" s="94"/>
    </row>
    <row r="102" spans="1:7" s="560" customFormat="1" x14ac:dyDescent="0.2">
      <c r="A102" s="662">
        <v>500</v>
      </c>
      <c r="B102" s="389" t="s">
        <v>1694</v>
      </c>
      <c r="C102" s="662">
        <v>501500</v>
      </c>
      <c r="D102" t="s">
        <v>728</v>
      </c>
      <c r="E102" s="94">
        <v>355147</v>
      </c>
    </row>
    <row r="103" spans="1:7" x14ac:dyDescent="0.2">
      <c r="A103" s="662">
        <v>500</v>
      </c>
      <c r="B103" s="389" t="s">
        <v>1694</v>
      </c>
      <c r="C103" s="662">
        <v>505300</v>
      </c>
      <c r="D103" t="s">
        <v>614</v>
      </c>
      <c r="E103" s="94">
        <v>3455788.29</v>
      </c>
    </row>
    <row r="104" spans="1:7" x14ac:dyDescent="0.2">
      <c r="A104" s="662">
        <v>500</v>
      </c>
      <c r="B104" s="389" t="s">
        <v>1694</v>
      </c>
      <c r="C104" s="662">
        <v>506200</v>
      </c>
      <c r="D104" t="s">
        <v>4677</v>
      </c>
      <c r="E104" s="94">
        <v>-214258.88</v>
      </c>
    </row>
    <row r="105" spans="1:7" x14ac:dyDescent="0.2">
      <c r="A105" s="810">
        <v>500</v>
      </c>
      <c r="B105" s="811" t="s">
        <v>1694</v>
      </c>
      <c r="C105" s="810">
        <v>511100</v>
      </c>
      <c r="D105" s="527" t="s">
        <v>935</v>
      </c>
      <c r="E105" s="528">
        <v>174000</v>
      </c>
      <c r="F105" s="812"/>
    </row>
    <row r="106" spans="1:7" x14ac:dyDescent="0.2">
      <c r="A106" s="810">
        <v>500</v>
      </c>
      <c r="B106" s="811" t="s">
        <v>1694</v>
      </c>
      <c r="C106" s="810">
        <v>511101</v>
      </c>
      <c r="D106" s="527" t="s">
        <v>936</v>
      </c>
      <c r="E106" s="528">
        <v>45193.5</v>
      </c>
      <c r="F106" s="812"/>
    </row>
    <row r="107" spans="1:7" x14ac:dyDescent="0.2">
      <c r="A107" s="810">
        <v>500</v>
      </c>
      <c r="B107" s="811" t="s">
        <v>1694</v>
      </c>
      <c r="C107" s="810">
        <v>511110</v>
      </c>
      <c r="D107" s="527" t="s">
        <v>1297</v>
      </c>
      <c r="E107" s="528">
        <v>31289</v>
      </c>
      <c r="F107" s="812"/>
    </row>
    <row r="108" spans="1:7" ht="13.5" thickBot="1" x14ac:dyDescent="0.25">
      <c r="A108" s="810">
        <v>500</v>
      </c>
      <c r="B108" s="811" t="s">
        <v>1694</v>
      </c>
      <c r="C108" s="810">
        <v>511119</v>
      </c>
      <c r="D108" s="527" t="s">
        <v>5369</v>
      </c>
      <c r="E108" s="528">
        <v>199110.78</v>
      </c>
      <c r="F108" s="812"/>
    </row>
    <row r="109" spans="1:7" ht="13.5" thickBot="1" x14ac:dyDescent="0.25">
      <c r="A109" s="810">
        <v>500</v>
      </c>
      <c r="B109" s="811" t="s">
        <v>1694</v>
      </c>
      <c r="C109" s="810">
        <v>511500</v>
      </c>
      <c r="D109" s="527" t="s">
        <v>740</v>
      </c>
      <c r="E109" s="1112">
        <v>89722.94</v>
      </c>
      <c r="F109" s="812"/>
    </row>
    <row r="110" spans="1:7" ht="39" thickBot="1" x14ac:dyDescent="0.25">
      <c r="A110" s="810">
        <v>500</v>
      </c>
      <c r="B110" s="811" t="s">
        <v>1694</v>
      </c>
      <c r="C110" s="810">
        <v>511700</v>
      </c>
      <c r="D110" s="527" t="s">
        <v>5465</v>
      </c>
      <c r="E110" s="528">
        <v>-126372</v>
      </c>
      <c r="F110" s="1113">
        <f>1035-43853</f>
        <v>-42818</v>
      </c>
      <c r="G110" s="824" t="s">
        <v>5964</v>
      </c>
    </row>
    <row r="111" spans="1:7" x14ac:dyDescent="0.2">
      <c r="A111" s="810">
        <v>500</v>
      </c>
      <c r="B111" s="811" t="s">
        <v>1694</v>
      </c>
      <c r="C111" s="810">
        <v>512340</v>
      </c>
      <c r="D111" s="527" t="s">
        <v>970</v>
      </c>
      <c r="E111" s="528">
        <v>149197</v>
      </c>
      <c r="F111" s="812"/>
    </row>
    <row r="112" spans="1:7" ht="13.5" thickBot="1" x14ac:dyDescent="0.25">
      <c r="A112" s="810">
        <v>500</v>
      </c>
      <c r="B112" s="811" t="s">
        <v>1694</v>
      </c>
      <c r="C112" s="810">
        <v>512353</v>
      </c>
      <c r="D112" s="527" t="s">
        <v>4689</v>
      </c>
      <c r="E112" s="528">
        <v>48400</v>
      </c>
      <c r="F112" s="812"/>
    </row>
    <row r="113" spans="1:7" s="666" customFormat="1" ht="15.75" thickBot="1" x14ac:dyDescent="0.3">
      <c r="A113" s="662">
        <v>500</v>
      </c>
      <c r="B113" s="389" t="s">
        <v>1694</v>
      </c>
      <c r="C113" s="662">
        <v>518100</v>
      </c>
      <c r="D113" t="s">
        <v>488</v>
      </c>
      <c r="E113" s="94">
        <v>9988.5</v>
      </c>
      <c r="F113" s="1088">
        <f>E109+F110</f>
        <v>46904.94</v>
      </c>
      <c r="G113" s="1089" t="s">
        <v>5967</v>
      </c>
    </row>
    <row r="114" spans="1:7" s="666" customFormat="1" ht="15" x14ac:dyDescent="0.25">
      <c r="A114" s="662">
        <v>500</v>
      </c>
      <c r="B114" s="389" t="s">
        <v>1694</v>
      </c>
      <c r="C114" s="662">
        <v>518200</v>
      </c>
      <c r="D114" t="s">
        <v>489</v>
      </c>
      <c r="E114" s="94">
        <v>1</v>
      </c>
      <c r="F114" s="812"/>
      <c r="G114" s="551"/>
    </row>
    <row r="115" spans="1:7" x14ac:dyDescent="0.2">
      <c r="A115" s="810">
        <v>500</v>
      </c>
      <c r="B115" s="811" t="s">
        <v>1694</v>
      </c>
      <c r="C115" s="810">
        <v>590520</v>
      </c>
      <c r="D115" s="527" t="s">
        <v>935</v>
      </c>
      <c r="E115" s="528">
        <v>64373.37</v>
      </c>
      <c r="F115" s="812"/>
    </row>
    <row r="116" spans="1:7" x14ac:dyDescent="0.2">
      <c r="A116" s="810">
        <v>500</v>
      </c>
      <c r="B116" s="811" t="s">
        <v>1694</v>
      </c>
      <c r="C116" s="810">
        <v>590522</v>
      </c>
      <c r="D116" s="527" t="s">
        <v>936</v>
      </c>
      <c r="E116" s="528">
        <v>5577.75</v>
      </c>
      <c r="F116" s="812"/>
    </row>
    <row r="117" spans="1:7" x14ac:dyDescent="0.2">
      <c r="A117" s="810">
        <v>500</v>
      </c>
      <c r="B117" s="811" t="s">
        <v>1694</v>
      </c>
      <c r="C117" s="810">
        <v>590524</v>
      </c>
      <c r="D117" s="527" t="s">
        <v>4705</v>
      </c>
      <c r="E117" s="528">
        <v>1037687.85</v>
      </c>
      <c r="F117" s="812"/>
    </row>
    <row r="118" spans="1:7" x14ac:dyDescent="0.2">
      <c r="A118" s="810">
        <v>500</v>
      </c>
      <c r="B118" s="811" t="s">
        <v>1694</v>
      </c>
      <c r="C118" s="810">
        <v>590525</v>
      </c>
      <c r="D118" s="527" t="s">
        <v>4706</v>
      </c>
      <c r="E118" s="528">
        <v>278802.02</v>
      </c>
      <c r="F118" s="812"/>
    </row>
    <row r="119" spans="1:7" x14ac:dyDescent="0.2">
      <c r="A119" s="810">
        <v>500</v>
      </c>
      <c r="B119" s="811" t="s">
        <v>1694</v>
      </c>
      <c r="C119" s="810">
        <v>590527</v>
      </c>
      <c r="D119" s="527" t="s">
        <v>4708</v>
      </c>
      <c r="E119" s="528">
        <v>261835.74</v>
      </c>
    </row>
    <row r="120" spans="1:7" x14ac:dyDescent="0.2">
      <c r="A120" s="662">
        <v>500</v>
      </c>
      <c r="B120" s="389" t="s">
        <v>1694</v>
      </c>
      <c r="C120" s="662">
        <v>590529</v>
      </c>
      <c r="D120" t="s">
        <v>491</v>
      </c>
      <c r="E120" s="94">
        <v>0.04</v>
      </c>
    </row>
    <row r="121" spans="1:7" x14ac:dyDescent="0.2">
      <c r="A121" s="662">
        <v>500</v>
      </c>
      <c r="B121" s="389" t="s">
        <v>1694</v>
      </c>
      <c r="C121" s="662">
        <v>590530</v>
      </c>
      <c r="D121" t="s">
        <v>1306</v>
      </c>
      <c r="E121" s="94">
        <v>262982.88</v>
      </c>
      <c r="F121" s="812"/>
    </row>
    <row r="122" spans="1:7" x14ac:dyDescent="0.2">
      <c r="A122" s="810">
        <v>500</v>
      </c>
      <c r="B122" s="811" t="s">
        <v>1694</v>
      </c>
      <c r="C122" s="810">
        <v>599524</v>
      </c>
      <c r="D122" s="527" t="s">
        <v>4705</v>
      </c>
      <c r="E122" s="528">
        <v>16549.54</v>
      </c>
      <c r="F122" s="812"/>
    </row>
    <row r="123" spans="1:7" ht="15" x14ac:dyDescent="0.25">
      <c r="A123" s="810">
        <v>500</v>
      </c>
      <c r="B123" s="811" t="s">
        <v>1694</v>
      </c>
      <c r="C123" s="810">
        <v>599525</v>
      </c>
      <c r="D123" s="527" t="s">
        <v>4706</v>
      </c>
      <c r="E123" s="528">
        <v>43712.13</v>
      </c>
      <c r="F123" s="814">
        <f>E105+E106+E107+E108+E109+E110+E111+E112+E115+E116+E117+E118+E119+E122+E123+E124</f>
        <v>2321423.38</v>
      </c>
      <c r="G123" s="813" t="s">
        <v>5346</v>
      </c>
    </row>
    <row r="124" spans="1:7" x14ac:dyDescent="0.2">
      <c r="A124" s="810">
        <v>500</v>
      </c>
      <c r="B124" s="811" t="s">
        <v>1694</v>
      </c>
      <c r="C124" s="810">
        <v>599527</v>
      </c>
      <c r="D124" s="527" t="s">
        <v>4711</v>
      </c>
      <c r="E124" s="528">
        <v>2343.7600000000002</v>
      </c>
      <c r="F124" s="812"/>
    </row>
    <row r="125" spans="1:7" x14ac:dyDescent="0.2">
      <c r="A125" s="662">
        <v>500</v>
      </c>
      <c r="B125" s="389" t="s">
        <v>1694</v>
      </c>
      <c r="C125" s="662">
        <v>599529</v>
      </c>
      <c r="D125" t="s">
        <v>491</v>
      </c>
      <c r="E125" s="94">
        <v>2410.27</v>
      </c>
    </row>
    <row r="126" spans="1:7" x14ac:dyDescent="0.2">
      <c r="A126" s="662">
        <v>500</v>
      </c>
      <c r="B126" s="389" t="s">
        <v>1694</v>
      </c>
      <c r="C126" s="662">
        <v>599531</v>
      </c>
      <c r="D126" t="s">
        <v>4713</v>
      </c>
      <c r="E126" s="94">
        <v>146695.95000000001</v>
      </c>
    </row>
    <row r="127" spans="1:7" s="560" customFormat="1" x14ac:dyDescent="0.2">
      <c r="A127" s="661"/>
      <c r="B127" s="89"/>
      <c r="C127" s="661"/>
      <c r="D127" s="91"/>
      <c r="E127" s="136">
        <f>SUM(E102:E126)</f>
        <v>6340178.4299999988</v>
      </c>
    </row>
    <row r="128" spans="1:7" x14ac:dyDescent="0.2">
      <c r="A128" s="662"/>
      <c r="B128" s="389"/>
      <c r="C128" s="662"/>
      <c r="D128"/>
      <c r="E128" s="94"/>
    </row>
    <row r="129" spans="1:5" x14ac:dyDescent="0.2">
      <c r="A129" s="662">
        <v>500</v>
      </c>
      <c r="B129" s="389" t="s">
        <v>1694</v>
      </c>
      <c r="C129" s="662">
        <v>601500</v>
      </c>
      <c r="D129" t="s">
        <v>7272</v>
      </c>
      <c r="E129" s="94">
        <v>2039464</v>
      </c>
    </row>
    <row r="130" spans="1:5" x14ac:dyDescent="0.2">
      <c r="A130" s="662">
        <v>500</v>
      </c>
      <c r="B130" s="389" t="s">
        <v>1694</v>
      </c>
      <c r="C130" s="662">
        <v>601501</v>
      </c>
      <c r="D130" t="s">
        <v>7273</v>
      </c>
      <c r="E130" s="94">
        <v>2021255</v>
      </c>
    </row>
    <row r="131" spans="1:5" x14ac:dyDescent="0.2">
      <c r="A131" s="662">
        <v>500</v>
      </c>
      <c r="B131" s="389" t="s">
        <v>1694</v>
      </c>
      <c r="C131" s="662">
        <v>602300</v>
      </c>
      <c r="D131" t="s">
        <v>768</v>
      </c>
      <c r="E131" s="94">
        <v>-251764.58</v>
      </c>
    </row>
    <row r="132" spans="1:5" x14ac:dyDescent="0.2">
      <c r="A132" s="662">
        <v>500</v>
      </c>
      <c r="B132" s="389" t="s">
        <v>1694</v>
      </c>
      <c r="C132" s="662">
        <v>605300</v>
      </c>
      <c r="D132" t="s">
        <v>635</v>
      </c>
      <c r="E132" s="94">
        <v>3259865.51</v>
      </c>
    </row>
    <row r="133" spans="1:5" x14ac:dyDescent="0.2">
      <c r="A133" s="662">
        <v>500</v>
      </c>
      <c r="B133" s="389" t="s">
        <v>1694</v>
      </c>
      <c r="C133" s="662">
        <v>606200</v>
      </c>
      <c r="D133" t="s">
        <v>5378</v>
      </c>
      <c r="E133" s="94">
        <v>-202111.66</v>
      </c>
    </row>
    <row r="134" spans="1:5" x14ac:dyDescent="0.2">
      <c r="A134" s="662">
        <v>500</v>
      </c>
      <c r="B134" s="389" t="s">
        <v>1694</v>
      </c>
      <c r="C134" s="662">
        <v>618200</v>
      </c>
      <c r="D134" t="s">
        <v>542</v>
      </c>
      <c r="E134" s="94">
        <v>1257.98</v>
      </c>
    </row>
    <row r="135" spans="1:5" x14ac:dyDescent="0.2">
      <c r="A135" s="662">
        <v>500</v>
      </c>
      <c r="B135" s="389" t="s">
        <v>1694</v>
      </c>
      <c r="C135" s="662">
        <v>690674</v>
      </c>
      <c r="D135" t="s">
        <v>544</v>
      </c>
      <c r="E135" s="94">
        <v>27.01</v>
      </c>
    </row>
    <row r="136" spans="1:5" x14ac:dyDescent="0.2">
      <c r="A136" s="662">
        <v>500</v>
      </c>
      <c r="B136" s="389" t="s">
        <v>1694</v>
      </c>
      <c r="C136" s="662">
        <v>690675</v>
      </c>
      <c r="D136" t="s">
        <v>4710</v>
      </c>
      <c r="E136" s="94">
        <v>252662.94</v>
      </c>
    </row>
    <row r="137" spans="1:5" x14ac:dyDescent="0.2">
      <c r="A137" s="662">
        <v>500</v>
      </c>
      <c r="B137" s="389" t="s">
        <v>1694</v>
      </c>
      <c r="C137" s="662">
        <v>699674</v>
      </c>
      <c r="D137" t="s">
        <v>544</v>
      </c>
      <c r="E137" s="94">
        <v>3651.78</v>
      </c>
    </row>
    <row r="138" spans="1:5" s="560" customFormat="1" x14ac:dyDescent="0.2">
      <c r="A138" s="661"/>
      <c r="B138" s="89"/>
      <c r="C138" s="661"/>
      <c r="D138" s="91"/>
      <c r="E138" s="136">
        <f>SUM(E129:E137)</f>
        <v>7124307.9800000004</v>
      </c>
    </row>
    <row r="139" spans="1:5" s="560" customFormat="1" ht="15" x14ac:dyDescent="0.25">
      <c r="A139" s="661"/>
      <c r="B139" s="89"/>
      <c r="C139" s="661"/>
      <c r="D139" s="666" t="s">
        <v>7211</v>
      </c>
      <c r="E139" s="665">
        <f>E138-E127</f>
        <v>784129.55000000168</v>
      </c>
    </row>
    <row r="140" spans="1:5" x14ac:dyDescent="0.2">
      <c r="A140" s="662"/>
      <c r="B140" s="389"/>
      <c r="C140" s="662"/>
      <c r="D140"/>
      <c r="E140" s="94"/>
    </row>
    <row r="141" spans="1:5" x14ac:dyDescent="0.2">
      <c r="A141" s="662">
        <v>900</v>
      </c>
      <c r="B141" s="389" t="s">
        <v>1699</v>
      </c>
      <c r="C141" s="662">
        <v>511100</v>
      </c>
      <c r="D141" t="s">
        <v>935</v>
      </c>
      <c r="E141" s="94">
        <v>715259.64</v>
      </c>
    </row>
    <row r="142" spans="1:5" x14ac:dyDescent="0.2">
      <c r="A142" s="662">
        <v>900</v>
      </c>
      <c r="B142" s="389" t="s">
        <v>1699</v>
      </c>
      <c r="C142" s="662">
        <v>511101</v>
      </c>
      <c r="D142" t="s">
        <v>936</v>
      </c>
      <c r="E142" s="94">
        <v>61974.99</v>
      </c>
    </row>
    <row r="143" spans="1:5" x14ac:dyDescent="0.2">
      <c r="A143" s="662">
        <v>900</v>
      </c>
      <c r="B143" s="389" t="s">
        <v>1699</v>
      </c>
      <c r="C143" s="662">
        <v>512109</v>
      </c>
      <c r="D143" t="s">
        <v>946</v>
      </c>
      <c r="E143" s="94">
        <v>266128.61</v>
      </c>
    </row>
    <row r="144" spans="1:5" x14ac:dyDescent="0.2">
      <c r="A144" s="662">
        <v>900</v>
      </c>
      <c r="B144" s="389" t="s">
        <v>1699</v>
      </c>
      <c r="C144" s="662">
        <v>512120</v>
      </c>
      <c r="D144" t="s">
        <v>4678</v>
      </c>
      <c r="E144" s="94">
        <v>140328.9</v>
      </c>
    </row>
    <row r="145" spans="1:5" x14ac:dyDescent="0.2">
      <c r="A145" s="662">
        <v>900</v>
      </c>
      <c r="B145" s="389" t="s">
        <v>1699</v>
      </c>
      <c r="C145" s="662">
        <v>512200</v>
      </c>
      <c r="D145" t="s">
        <v>941</v>
      </c>
      <c r="E145" s="94">
        <v>1068600</v>
      </c>
    </row>
    <row r="146" spans="1:5" s="560" customFormat="1" x14ac:dyDescent="0.2">
      <c r="A146" s="662">
        <v>900</v>
      </c>
      <c r="B146" s="389" t="s">
        <v>1699</v>
      </c>
      <c r="C146" s="662">
        <v>512209</v>
      </c>
      <c r="D146" t="s">
        <v>942</v>
      </c>
      <c r="E146" s="94">
        <v>41925</v>
      </c>
    </row>
    <row r="147" spans="1:5" x14ac:dyDescent="0.2">
      <c r="A147" s="662">
        <v>900</v>
      </c>
      <c r="B147" s="389" t="s">
        <v>1699</v>
      </c>
      <c r="C147" s="662">
        <v>512300</v>
      </c>
      <c r="D147" t="s">
        <v>943</v>
      </c>
      <c r="E147" s="94">
        <v>119350.96</v>
      </c>
    </row>
    <row r="148" spans="1:5" x14ac:dyDescent="0.2">
      <c r="A148" s="662">
        <v>900</v>
      </c>
      <c r="B148" s="389" t="s">
        <v>1699</v>
      </c>
      <c r="C148" s="662">
        <v>512302</v>
      </c>
      <c r="D148" t="s">
        <v>4679</v>
      </c>
      <c r="E148" s="94">
        <v>10000</v>
      </c>
    </row>
    <row r="149" spans="1:5" x14ac:dyDescent="0.2">
      <c r="A149" s="662">
        <v>900</v>
      </c>
      <c r="B149" s="389" t="s">
        <v>1699</v>
      </c>
      <c r="C149" s="662">
        <v>512310</v>
      </c>
      <c r="D149" t="s">
        <v>741</v>
      </c>
      <c r="E149" s="94">
        <v>1370963.6</v>
      </c>
    </row>
    <row r="150" spans="1:5" x14ac:dyDescent="0.2">
      <c r="A150" s="662">
        <v>900</v>
      </c>
      <c r="B150" s="389" t="s">
        <v>1699</v>
      </c>
      <c r="C150" s="662">
        <v>512320</v>
      </c>
      <c r="D150" t="s">
        <v>4681</v>
      </c>
      <c r="E150" s="94">
        <v>1678789.25</v>
      </c>
    </row>
    <row r="151" spans="1:5" x14ac:dyDescent="0.2">
      <c r="A151" s="662">
        <v>900</v>
      </c>
      <c r="B151" s="389" t="s">
        <v>1699</v>
      </c>
      <c r="C151" s="662">
        <v>512321</v>
      </c>
      <c r="D151" t="s">
        <v>967</v>
      </c>
      <c r="E151" s="94">
        <v>158707</v>
      </c>
    </row>
    <row r="152" spans="1:5" x14ac:dyDescent="0.2">
      <c r="A152" s="662">
        <v>900</v>
      </c>
      <c r="B152" s="389" t="s">
        <v>1699</v>
      </c>
      <c r="C152" s="662">
        <v>512342</v>
      </c>
      <c r="D152" t="s">
        <v>950</v>
      </c>
      <c r="E152" s="94">
        <v>19934</v>
      </c>
    </row>
    <row r="153" spans="1:5" x14ac:dyDescent="0.2">
      <c r="A153" s="662">
        <v>900</v>
      </c>
      <c r="B153" s="389" t="s">
        <v>1699</v>
      </c>
      <c r="C153" s="662">
        <v>512343</v>
      </c>
      <c r="D153" t="s">
        <v>951</v>
      </c>
      <c r="E153" s="94">
        <v>60569.18</v>
      </c>
    </row>
    <row r="154" spans="1:5" x14ac:dyDescent="0.2">
      <c r="A154" s="662">
        <v>900</v>
      </c>
      <c r="B154" s="389" t="s">
        <v>1699</v>
      </c>
      <c r="C154" s="662">
        <v>512350</v>
      </c>
      <c r="D154" t="s">
        <v>4686</v>
      </c>
      <c r="E154" s="94">
        <v>209572</v>
      </c>
    </row>
    <row r="155" spans="1:5" x14ac:dyDescent="0.2">
      <c r="A155" s="662">
        <v>900</v>
      </c>
      <c r="B155" s="389" t="s">
        <v>1699</v>
      </c>
      <c r="C155" s="662">
        <v>512351</v>
      </c>
      <c r="D155" t="s">
        <v>954</v>
      </c>
      <c r="E155" s="94">
        <v>154500</v>
      </c>
    </row>
    <row r="156" spans="1:5" x14ac:dyDescent="0.2">
      <c r="A156" s="662">
        <v>900</v>
      </c>
      <c r="B156" s="389" t="s">
        <v>1699</v>
      </c>
      <c r="C156" s="662">
        <v>512352</v>
      </c>
      <c r="D156" t="s">
        <v>956</v>
      </c>
      <c r="E156" s="94">
        <v>62987.76</v>
      </c>
    </row>
    <row r="157" spans="1:5" s="560" customFormat="1" x14ac:dyDescent="0.2">
      <c r="A157" s="662">
        <v>900</v>
      </c>
      <c r="B157" s="389" t="s">
        <v>1699</v>
      </c>
      <c r="C157" s="662">
        <v>512355</v>
      </c>
      <c r="D157" t="s">
        <v>961</v>
      </c>
      <c r="E157" s="94">
        <v>239580</v>
      </c>
    </row>
    <row r="158" spans="1:5" s="560" customFormat="1" x14ac:dyDescent="0.2">
      <c r="A158" s="662">
        <v>900</v>
      </c>
      <c r="B158" s="389" t="s">
        <v>1699</v>
      </c>
      <c r="C158" s="662">
        <v>512356</v>
      </c>
      <c r="D158" t="s">
        <v>962</v>
      </c>
      <c r="E158" s="94">
        <v>290400</v>
      </c>
    </row>
    <row r="159" spans="1:5" x14ac:dyDescent="0.2">
      <c r="A159" s="662">
        <v>900</v>
      </c>
      <c r="B159" s="389" t="s">
        <v>1699</v>
      </c>
      <c r="C159" s="662">
        <v>512357</v>
      </c>
      <c r="D159" t="s">
        <v>963</v>
      </c>
      <c r="E159" s="94">
        <v>114750</v>
      </c>
    </row>
    <row r="160" spans="1:5" x14ac:dyDescent="0.2">
      <c r="A160" s="662">
        <v>900</v>
      </c>
      <c r="B160" s="389" t="s">
        <v>1699</v>
      </c>
      <c r="C160" s="662">
        <v>512800</v>
      </c>
      <c r="D160" t="s">
        <v>976</v>
      </c>
      <c r="E160" s="94">
        <v>7062331</v>
      </c>
    </row>
    <row r="161" spans="1:5" x14ac:dyDescent="0.2">
      <c r="A161" s="662">
        <v>900</v>
      </c>
      <c r="B161" s="389" t="s">
        <v>1699</v>
      </c>
      <c r="C161" s="662">
        <v>512810</v>
      </c>
      <c r="D161" t="s">
        <v>978</v>
      </c>
      <c r="E161" s="94">
        <v>68600</v>
      </c>
    </row>
    <row r="162" spans="1:5" x14ac:dyDescent="0.2">
      <c r="A162" s="662">
        <v>900</v>
      </c>
      <c r="B162" s="389" t="s">
        <v>1699</v>
      </c>
      <c r="C162" s="662">
        <v>512830</v>
      </c>
      <c r="D162" t="s">
        <v>982</v>
      </c>
      <c r="E162" s="94">
        <v>1631073</v>
      </c>
    </row>
    <row r="163" spans="1:5" x14ac:dyDescent="0.2">
      <c r="A163" s="662">
        <v>900</v>
      </c>
      <c r="B163" s="389" t="s">
        <v>1699</v>
      </c>
      <c r="C163" s="662">
        <v>512831</v>
      </c>
      <c r="D163" t="s">
        <v>5371</v>
      </c>
      <c r="E163" s="94">
        <v>315438</v>
      </c>
    </row>
    <row r="164" spans="1:5" x14ac:dyDescent="0.2">
      <c r="A164" s="662">
        <v>900</v>
      </c>
      <c r="B164" s="389" t="s">
        <v>1699</v>
      </c>
      <c r="C164" s="662">
        <v>512840</v>
      </c>
      <c r="D164" t="s">
        <v>984</v>
      </c>
      <c r="E164" s="94">
        <v>638568</v>
      </c>
    </row>
    <row r="165" spans="1:5" x14ac:dyDescent="0.2">
      <c r="A165" s="662">
        <v>900</v>
      </c>
      <c r="B165" s="389" t="s">
        <v>1699</v>
      </c>
      <c r="C165" s="662">
        <v>512841</v>
      </c>
      <c r="D165" t="s">
        <v>5373</v>
      </c>
      <c r="E165" s="94">
        <v>105556</v>
      </c>
    </row>
    <row r="166" spans="1:5" x14ac:dyDescent="0.2">
      <c r="A166" s="662">
        <v>900</v>
      </c>
      <c r="B166" s="389" t="s">
        <v>1699</v>
      </c>
      <c r="C166" s="662">
        <v>512844</v>
      </c>
      <c r="D166" t="s">
        <v>7885</v>
      </c>
      <c r="E166" s="94">
        <v>8001</v>
      </c>
    </row>
    <row r="167" spans="1:5" x14ac:dyDescent="0.2">
      <c r="A167" s="662">
        <v>900</v>
      </c>
      <c r="B167" s="389" t="s">
        <v>1699</v>
      </c>
      <c r="C167" s="662">
        <v>512850</v>
      </c>
      <c r="D167" t="s">
        <v>469</v>
      </c>
      <c r="E167" s="94">
        <v>121275</v>
      </c>
    </row>
    <row r="168" spans="1:5" x14ac:dyDescent="0.2">
      <c r="A168" s="662">
        <v>900</v>
      </c>
      <c r="B168" s="389" t="s">
        <v>1699</v>
      </c>
      <c r="C168" s="662">
        <v>512852</v>
      </c>
      <c r="D168" t="s">
        <v>473</v>
      </c>
      <c r="E168" s="94">
        <v>81600</v>
      </c>
    </row>
    <row r="169" spans="1:5" x14ac:dyDescent="0.2">
      <c r="A169" s="662">
        <v>900</v>
      </c>
      <c r="B169" s="389" t="s">
        <v>1699</v>
      </c>
      <c r="C169" s="662">
        <v>512859</v>
      </c>
      <c r="D169" t="s">
        <v>475</v>
      </c>
      <c r="E169" s="94">
        <v>219625</v>
      </c>
    </row>
    <row r="170" spans="1:5" x14ac:dyDescent="0.2">
      <c r="A170" s="662">
        <v>900</v>
      </c>
      <c r="B170" s="389" t="s">
        <v>1699</v>
      </c>
      <c r="C170" s="662">
        <v>512860</v>
      </c>
      <c r="D170" t="s">
        <v>477</v>
      </c>
      <c r="E170" s="94">
        <v>20048</v>
      </c>
    </row>
    <row r="171" spans="1:5" x14ac:dyDescent="0.2">
      <c r="A171" s="662">
        <v>900</v>
      </c>
      <c r="B171" s="389" t="s">
        <v>1699</v>
      </c>
      <c r="C171" s="662">
        <v>512890</v>
      </c>
      <c r="D171" t="s">
        <v>5375</v>
      </c>
      <c r="E171" s="94">
        <v>1257750</v>
      </c>
    </row>
    <row r="172" spans="1:5" x14ac:dyDescent="0.2">
      <c r="A172" s="662">
        <v>900</v>
      </c>
      <c r="B172" s="389" t="s">
        <v>1699</v>
      </c>
      <c r="C172" s="662">
        <v>518200</v>
      </c>
      <c r="D172" t="s">
        <v>489</v>
      </c>
      <c r="E172" s="94">
        <v>0.41</v>
      </c>
    </row>
    <row r="173" spans="1:5" x14ac:dyDescent="0.2">
      <c r="A173" s="662">
        <v>900</v>
      </c>
      <c r="B173" s="389" t="s">
        <v>1699</v>
      </c>
      <c r="C173" s="662">
        <v>561109</v>
      </c>
      <c r="D173" t="s">
        <v>502</v>
      </c>
      <c r="E173" s="94">
        <v>2922032</v>
      </c>
    </row>
    <row r="174" spans="1:5" x14ac:dyDescent="0.2">
      <c r="A174" s="662">
        <v>900</v>
      </c>
      <c r="B174" s="389" t="s">
        <v>1699</v>
      </c>
      <c r="C174" s="662">
        <v>590674</v>
      </c>
      <c r="D174" t="s">
        <v>544</v>
      </c>
      <c r="E174" s="94">
        <v>300.16000000000003</v>
      </c>
    </row>
    <row r="175" spans="1:5" x14ac:dyDescent="0.2">
      <c r="A175" s="662">
        <v>900</v>
      </c>
      <c r="B175" s="389" t="s">
        <v>1699</v>
      </c>
      <c r="C175" s="662">
        <v>590675</v>
      </c>
      <c r="D175" t="s">
        <v>4710</v>
      </c>
      <c r="E175" s="94">
        <v>2807366</v>
      </c>
    </row>
    <row r="176" spans="1:5" s="560" customFormat="1" x14ac:dyDescent="0.2">
      <c r="A176" s="661"/>
      <c r="B176" s="89"/>
      <c r="C176" s="661"/>
      <c r="D176" s="91"/>
      <c r="E176" s="136">
        <f>SUM(E141:E175)</f>
        <v>24043884.460000001</v>
      </c>
    </row>
    <row r="177" spans="1:5" x14ac:dyDescent="0.2">
      <c r="A177" s="662"/>
      <c r="B177" s="389"/>
      <c r="C177" s="662"/>
      <c r="D177"/>
      <c r="E177" s="94"/>
    </row>
    <row r="178" spans="1:5" x14ac:dyDescent="0.2">
      <c r="A178" s="662">
        <v>900</v>
      </c>
      <c r="B178" s="389" t="s">
        <v>1699</v>
      </c>
      <c r="C178" s="662">
        <v>618200</v>
      </c>
      <c r="D178" t="s">
        <v>542</v>
      </c>
      <c r="E178" s="94">
        <v>300.16000000000003</v>
      </c>
    </row>
    <row r="179" spans="1:5" x14ac:dyDescent="0.2">
      <c r="A179" s="662">
        <v>900</v>
      </c>
      <c r="B179" s="389" t="s">
        <v>1699</v>
      </c>
      <c r="C179" s="662">
        <v>661109</v>
      </c>
      <c r="D179" t="s">
        <v>556</v>
      </c>
      <c r="E179" s="94">
        <v>2807366</v>
      </c>
    </row>
    <row r="180" spans="1:5" x14ac:dyDescent="0.2">
      <c r="A180" s="662">
        <v>900</v>
      </c>
      <c r="B180" s="389" t="s">
        <v>1699</v>
      </c>
      <c r="C180" s="662">
        <v>690520</v>
      </c>
      <c r="D180" t="s">
        <v>4716</v>
      </c>
      <c r="E180" s="94">
        <v>715259.64</v>
      </c>
    </row>
    <row r="181" spans="1:5" x14ac:dyDescent="0.2">
      <c r="A181" s="662">
        <v>900</v>
      </c>
      <c r="B181" s="389" t="s">
        <v>1699</v>
      </c>
      <c r="C181" s="662">
        <v>690522</v>
      </c>
      <c r="D181" t="s">
        <v>4717</v>
      </c>
      <c r="E181" s="94">
        <v>61974.99</v>
      </c>
    </row>
    <row r="182" spans="1:5" x14ac:dyDescent="0.2">
      <c r="A182" s="662">
        <v>900</v>
      </c>
      <c r="B182" s="389" t="s">
        <v>1699</v>
      </c>
      <c r="C182" s="662">
        <v>690524</v>
      </c>
      <c r="D182" t="s">
        <v>4705</v>
      </c>
      <c r="E182" s="94">
        <v>11529865</v>
      </c>
    </row>
    <row r="183" spans="1:5" x14ac:dyDescent="0.2">
      <c r="A183" s="662">
        <v>900</v>
      </c>
      <c r="B183" s="389" t="s">
        <v>1699</v>
      </c>
      <c r="C183" s="662">
        <v>690525</v>
      </c>
      <c r="D183" t="s">
        <v>4706</v>
      </c>
      <c r="E183" s="94">
        <v>3097800.25</v>
      </c>
    </row>
    <row r="184" spans="1:5" x14ac:dyDescent="0.2">
      <c r="A184" s="662">
        <v>900</v>
      </c>
      <c r="B184" s="389" t="s">
        <v>1699</v>
      </c>
      <c r="C184" s="662">
        <v>690527</v>
      </c>
      <c r="D184" t="s">
        <v>4711</v>
      </c>
      <c r="E184" s="94">
        <v>2909286.01</v>
      </c>
    </row>
    <row r="185" spans="1:5" x14ac:dyDescent="0.2">
      <c r="A185" s="662">
        <v>900</v>
      </c>
      <c r="B185" s="389" t="s">
        <v>1699</v>
      </c>
      <c r="C185" s="662">
        <v>690529</v>
      </c>
      <c r="D185" t="s">
        <v>491</v>
      </c>
      <c r="E185" s="94">
        <v>0.41</v>
      </c>
    </row>
    <row r="186" spans="1:5" x14ac:dyDescent="0.2">
      <c r="A186" s="662">
        <v>900</v>
      </c>
      <c r="B186" s="389" t="s">
        <v>1699</v>
      </c>
      <c r="C186" s="662">
        <v>690530</v>
      </c>
      <c r="D186" t="s">
        <v>1306</v>
      </c>
      <c r="E186" s="94">
        <v>2922032</v>
      </c>
    </row>
    <row r="187" spans="1:5" s="560" customFormat="1" x14ac:dyDescent="0.2">
      <c r="A187" s="661"/>
      <c r="B187" s="89"/>
      <c r="C187" s="661"/>
      <c r="D187" s="91"/>
      <c r="E187" s="136">
        <f>SUM(E178:E186)</f>
        <v>24043884.459999997</v>
      </c>
    </row>
    <row r="188" spans="1:5" s="560" customFormat="1" ht="15" x14ac:dyDescent="0.25">
      <c r="A188" s="661"/>
      <c r="B188" s="89"/>
      <c r="C188" s="661"/>
      <c r="D188" s="182" t="s">
        <v>7216</v>
      </c>
      <c r="E188" s="665">
        <f>E187-E176</f>
        <v>0</v>
      </c>
    </row>
    <row r="189" spans="1:5" x14ac:dyDescent="0.2">
      <c r="A189" s="662"/>
      <c r="B189" s="389"/>
      <c r="C189" s="662"/>
      <c r="D189"/>
      <c r="E189" s="94"/>
    </row>
    <row r="190" spans="1:5" x14ac:dyDescent="0.2">
      <c r="A190" s="662">
        <v>990</v>
      </c>
      <c r="B190" s="389" t="s">
        <v>1700</v>
      </c>
      <c r="C190" s="662">
        <v>512100</v>
      </c>
      <c r="D190" t="s">
        <v>939</v>
      </c>
      <c r="E190" s="94">
        <v>184590.35</v>
      </c>
    </row>
    <row r="191" spans="1:5" x14ac:dyDescent="0.2">
      <c r="A191" s="662">
        <v>990</v>
      </c>
      <c r="B191" s="389" t="s">
        <v>1700</v>
      </c>
      <c r="C191" s="662">
        <v>512109</v>
      </c>
      <c r="D191" t="s">
        <v>946</v>
      </c>
      <c r="E191" s="94">
        <v>83370</v>
      </c>
    </row>
    <row r="192" spans="1:5" x14ac:dyDescent="0.2">
      <c r="A192" s="662">
        <v>990</v>
      </c>
      <c r="B192" s="389" t="s">
        <v>1700</v>
      </c>
      <c r="C192" s="662">
        <v>512110</v>
      </c>
      <c r="D192" t="s">
        <v>940</v>
      </c>
      <c r="E192" s="94">
        <v>45063.66</v>
      </c>
    </row>
    <row r="193" spans="1:10" x14ac:dyDescent="0.2">
      <c r="A193" s="662">
        <v>990</v>
      </c>
      <c r="B193" s="389" t="s">
        <v>1700</v>
      </c>
      <c r="C193" s="662">
        <v>512300</v>
      </c>
      <c r="D193" t="s">
        <v>943</v>
      </c>
      <c r="E193" s="94">
        <v>77090.149999999994</v>
      </c>
    </row>
    <row r="194" spans="1:10" x14ac:dyDescent="0.2">
      <c r="A194" s="662">
        <v>990</v>
      </c>
      <c r="B194" s="389" t="s">
        <v>1700</v>
      </c>
      <c r="C194" s="662">
        <v>512302</v>
      </c>
      <c r="D194" t="s">
        <v>4679</v>
      </c>
      <c r="E194" s="94">
        <v>3230</v>
      </c>
    </row>
    <row r="195" spans="1:10" x14ac:dyDescent="0.2">
      <c r="A195" s="662">
        <v>990</v>
      </c>
      <c r="B195" s="389" t="s">
        <v>1700</v>
      </c>
      <c r="C195" s="662">
        <v>512305</v>
      </c>
      <c r="D195" t="s">
        <v>972</v>
      </c>
      <c r="E195" s="94">
        <v>58568.15</v>
      </c>
    </row>
    <row r="196" spans="1:10" x14ac:dyDescent="0.2">
      <c r="A196" s="662">
        <v>990</v>
      </c>
      <c r="B196" s="389" t="s">
        <v>1700</v>
      </c>
      <c r="C196" s="662">
        <v>512320</v>
      </c>
      <c r="D196" t="s">
        <v>4681</v>
      </c>
      <c r="E196" s="94">
        <v>26041.82</v>
      </c>
    </row>
    <row r="197" spans="1:10" x14ac:dyDescent="0.2">
      <c r="A197" s="662">
        <v>990</v>
      </c>
      <c r="B197" s="389" t="s">
        <v>1700</v>
      </c>
      <c r="C197" s="662">
        <v>512340</v>
      </c>
      <c r="D197" t="s">
        <v>970</v>
      </c>
      <c r="E197" s="94">
        <v>33778</v>
      </c>
    </row>
    <row r="198" spans="1:10" x14ac:dyDescent="0.2">
      <c r="A198" s="662">
        <v>990</v>
      </c>
      <c r="B198" s="389" t="s">
        <v>1700</v>
      </c>
      <c r="C198" s="662">
        <v>512851</v>
      </c>
      <c r="D198" t="s">
        <v>7265</v>
      </c>
      <c r="E198" s="94">
        <v>13080.1</v>
      </c>
    </row>
    <row r="199" spans="1:10" x14ac:dyDescent="0.2">
      <c r="A199" s="662">
        <v>990</v>
      </c>
      <c r="B199" s="389" t="s">
        <v>1700</v>
      </c>
      <c r="C199" s="662">
        <v>512859</v>
      </c>
      <c r="D199" t="s">
        <v>475</v>
      </c>
      <c r="E199" s="94">
        <v>3000.8</v>
      </c>
    </row>
    <row r="200" spans="1:10" x14ac:dyDescent="0.2">
      <c r="A200" s="662">
        <v>990</v>
      </c>
      <c r="B200" s="389" t="s">
        <v>1700</v>
      </c>
      <c r="C200" s="662">
        <v>512870</v>
      </c>
      <c r="D200" t="s">
        <v>479</v>
      </c>
      <c r="E200" s="94">
        <v>167802.9</v>
      </c>
    </row>
    <row r="201" spans="1:10" x14ac:dyDescent="0.2">
      <c r="A201" s="662">
        <v>990</v>
      </c>
      <c r="B201" s="389" t="s">
        <v>1700</v>
      </c>
      <c r="C201" s="662">
        <v>518100</v>
      </c>
      <c r="D201" t="s">
        <v>488</v>
      </c>
      <c r="E201" s="94">
        <v>20326.5</v>
      </c>
    </row>
    <row r="202" spans="1:10" x14ac:dyDescent="0.2">
      <c r="A202" s="662">
        <v>990</v>
      </c>
      <c r="B202" s="389" t="s">
        <v>1700</v>
      </c>
      <c r="C202" s="662">
        <v>518200</v>
      </c>
      <c r="D202" t="s">
        <v>489</v>
      </c>
      <c r="E202" s="94">
        <v>6454.25</v>
      </c>
    </row>
    <row r="203" spans="1:10" x14ac:dyDescent="0.2">
      <c r="A203" s="1093">
        <v>990</v>
      </c>
      <c r="B203" s="1094" t="s">
        <v>1700</v>
      </c>
      <c r="C203" s="1093">
        <v>551100</v>
      </c>
      <c r="D203" s="529" t="s">
        <v>7887</v>
      </c>
      <c r="E203" s="534">
        <v>165402.22</v>
      </c>
    </row>
    <row r="204" spans="1:10" s="560" customFormat="1" x14ac:dyDescent="0.2">
      <c r="A204" s="1093">
        <v>990</v>
      </c>
      <c r="B204" s="1094" t="s">
        <v>1700</v>
      </c>
      <c r="C204" s="1093">
        <v>551200</v>
      </c>
      <c r="D204" s="529" t="s">
        <v>7888</v>
      </c>
      <c r="E204" s="534">
        <v>240</v>
      </c>
    </row>
    <row r="205" spans="1:10" x14ac:dyDescent="0.2">
      <c r="A205" s="1093">
        <v>990</v>
      </c>
      <c r="B205" s="1094" t="s">
        <v>1700</v>
      </c>
      <c r="C205" s="1093">
        <v>555200</v>
      </c>
      <c r="D205" s="529" t="s">
        <v>8568</v>
      </c>
      <c r="E205" s="534">
        <v>1350671.79</v>
      </c>
    </row>
    <row r="206" spans="1:10" x14ac:dyDescent="0.2">
      <c r="A206" s="1093">
        <v>990</v>
      </c>
      <c r="B206" s="1094" t="s">
        <v>1700</v>
      </c>
      <c r="C206" s="1093">
        <v>562200</v>
      </c>
      <c r="D206" s="529" t="s">
        <v>848</v>
      </c>
      <c r="E206" s="534">
        <v>325</v>
      </c>
      <c r="F206" s="1330" t="s">
        <v>8661</v>
      </c>
      <c r="G206" s="1330"/>
      <c r="H206" s="1330"/>
      <c r="I206" s="1330"/>
      <c r="J206" s="1330"/>
    </row>
    <row r="207" spans="1:10" x14ac:dyDescent="0.2">
      <c r="A207" s="1093">
        <v>990</v>
      </c>
      <c r="B207" s="1094" t="s">
        <v>1700</v>
      </c>
      <c r="C207" s="1093">
        <v>571100</v>
      </c>
      <c r="D207" s="529" t="s">
        <v>628</v>
      </c>
      <c r="E207" s="534">
        <v>1725580</v>
      </c>
    </row>
    <row r="208" spans="1:10" x14ac:dyDescent="0.2">
      <c r="A208" s="662">
        <v>990</v>
      </c>
      <c r="B208" s="389" t="s">
        <v>1700</v>
      </c>
      <c r="C208" s="662">
        <v>599527</v>
      </c>
      <c r="D208" t="s">
        <v>4711</v>
      </c>
      <c r="E208" s="94">
        <v>-26041.82</v>
      </c>
    </row>
    <row r="209" spans="1:6" x14ac:dyDescent="0.2">
      <c r="A209" s="662">
        <v>990</v>
      </c>
      <c r="B209" s="389" t="s">
        <v>1700</v>
      </c>
      <c r="C209" s="662">
        <v>599674</v>
      </c>
      <c r="D209" t="s">
        <v>544</v>
      </c>
      <c r="E209" s="94">
        <v>40575.32</v>
      </c>
    </row>
    <row r="210" spans="1:6" s="560" customFormat="1" x14ac:dyDescent="0.2">
      <c r="A210" s="661"/>
      <c r="B210" s="89"/>
      <c r="C210" s="661"/>
      <c r="D210" s="91"/>
      <c r="E210" s="136">
        <f>SUM(E190:E209)</f>
        <v>3979149.1900000004</v>
      </c>
    </row>
    <row r="211" spans="1:6" x14ac:dyDescent="0.2">
      <c r="A211" s="662"/>
      <c r="B211" s="389"/>
      <c r="C211" s="662"/>
      <c r="D211"/>
      <c r="E211" s="94"/>
    </row>
    <row r="212" spans="1:6" x14ac:dyDescent="0.2">
      <c r="A212" s="1093">
        <v>990</v>
      </c>
      <c r="B212" s="1094" t="s">
        <v>1700</v>
      </c>
      <c r="C212" s="1093">
        <v>611100</v>
      </c>
      <c r="D212" s="529" t="s">
        <v>8572</v>
      </c>
      <c r="E212" s="534">
        <v>505471.21</v>
      </c>
    </row>
    <row r="213" spans="1:6" x14ac:dyDescent="0.2">
      <c r="A213" s="662">
        <v>990</v>
      </c>
      <c r="B213" s="389" t="s">
        <v>1700</v>
      </c>
      <c r="C213" s="662">
        <v>618100</v>
      </c>
      <c r="D213" t="s">
        <v>541</v>
      </c>
      <c r="E213" s="94">
        <v>78.239999999999995</v>
      </c>
    </row>
    <row r="214" spans="1:6" x14ac:dyDescent="0.2">
      <c r="A214" s="662">
        <v>990</v>
      </c>
      <c r="B214" s="389" t="s">
        <v>1700</v>
      </c>
      <c r="C214" s="662">
        <v>618109</v>
      </c>
      <c r="D214" t="s">
        <v>8573</v>
      </c>
      <c r="E214" s="94">
        <v>40497</v>
      </c>
    </row>
    <row r="215" spans="1:6" x14ac:dyDescent="0.2">
      <c r="A215" s="662">
        <v>990</v>
      </c>
      <c r="B215" s="389" t="s">
        <v>1700</v>
      </c>
      <c r="C215" s="662">
        <v>618200</v>
      </c>
      <c r="D215" t="s">
        <v>542</v>
      </c>
      <c r="E215" s="94">
        <v>0.08</v>
      </c>
    </row>
    <row r="216" spans="1:6" x14ac:dyDescent="0.2">
      <c r="A216" s="1093">
        <v>990</v>
      </c>
      <c r="B216" s="1094" t="s">
        <v>1700</v>
      </c>
      <c r="C216" s="1093">
        <v>653100</v>
      </c>
      <c r="D216" s="529" t="s">
        <v>546</v>
      </c>
      <c r="E216" s="534">
        <v>141735.22</v>
      </c>
    </row>
    <row r="217" spans="1:6" s="560" customFormat="1" x14ac:dyDescent="0.2">
      <c r="A217" s="1093">
        <v>990</v>
      </c>
      <c r="B217" s="1094" t="s">
        <v>1700</v>
      </c>
      <c r="C217" s="1093">
        <v>653200</v>
      </c>
      <c r="D217" s="529" t="s">
        <v>548</v>
      </c>
      <c r="E217" s="534">
        <v>1880050</v>
      </c>
    </row>
    <row r="218" spans="1:6" s="560" customFormat="1" x14ac:dyDescent="0.2">
      <c r="A218" s="1093">
        <v>990</v>
      </c>
      <c r="B218" s="1094" t="s">
        <v>1700</v>
      </c>
      <c r="C218" s="1093">
        <v>657100</v>
      </c>
      <c r="D218" s="529" t="s">
        <v>7897</v>
      </c>
      <c r="E218" s="534">
        <v>-505471.21</v>
      </c>
    </row>
    <row r="219" spans="1:6" x14ac:dyDescent="0.2">
      <c r="A219" s="662">
        <v>990</v>
      </c>
      <c r="B219" s="389" t="s">
        <v>1700</v>
      </c>
      <c r="C219" s="662">
        <v>699524</v>
      </c>
      <c r="D219" t="s">
        <v>4705</v>
      </c>
      <c r="E219" s="94">
        <v>183883.8</v>
      </c>
    </row>
    <row r="220" spans="1:6" x14ac:dyDescent="0.2">
      <c r="A220" s="662">
        <v>990</v>
      </c>
      <c r="B220" s="389" t="s">
        <v>1700</v>
      </c>
      <c r="C220" s="662">
        <v>699525</v>
      </c>
      <c r="D220" t="s">
        <v>4706</v>
      </c>
      <c r="E220" s="94">
        <v>485690.31</v>
      </c>
    </row>
    <row r="221" spans="1:6" x14ac:dyDescent="0.2">
      <c r="A221" s="662">
        <v>990</v>
      </c>
      <c r="B221" s="389" t="s">
        <v>1700</v>
      </c>
      <c r="C221" s="662">
        <v>699529</v>
      </c>
      <c r="D221" t="s">
        <v>491</v>
      </c>
      <c r="E221" s="94">
        <v>26780.75</v>
      </c>
    </row>
    <row r="222" spans="1:6" x14ac:dyDescent="0.2">
      <c r="A222" s="1093">
        <v>990</v>
      </c>
      <c r="B222" s="1094" t="s">
        <v>1700</v>
      </c>
      <c r="C222" s="1093">
        <v>699531</v>
      </c>
      <c r="D222" s="529" t="s">
        <v>4713</v>
      </c>
      <c r="E222" s="534">
        <v>1629955</v>
      </c>
    </row>
    <row r="223" spans="1:6" s="560" customFormat="1" x14ac:dyDescent="0.2">
      <c r="A223" s="661"/>
      <c r="B223" s="89"/>
      <c r="C223" s="661"/>
      <c r="D223" s="91"/>
      <c r="E223" s="136">
        <f>SUM(E212:E222)</f>
        <v>4388670.4000000004</v>
      </c>
    </row>
    <row r="224" spans="1:6" s="560" customFormat="1" ht="15" x14ac:dyDescent="0.25">
      <c r="A224" s="661"/>
      <c r="B224" s="89"/>
      <c r="C224" s="661"/>
      <c r="D224" s="182" t="s">
        <v>7212</v>
      </c>
      <c r="E224" s="665">
        <f>E223-E210</f>
        <v>409521.20999999996</v>
      </c>
      <c r="F224" s="738">
        <f>E222+E218+E217+E216+E212-E207-E205-E204-E203-E206</f>
        <v>409521.2100000002</v>
      </c>
    </row>
    <row r="225" spans="1:5" s="560" customFormat="1" ht="15" x14ac:dyDescent="0.25">
      <c r="A225" s="661"/>
      <c r="B225" s="89"/>
      <c r="C225" s="661"/>
      <c r="D225" s="182"/>
      <c r="E225" s="136"/>
    </row>
    <row r="226" spans="1:5" s="560" customFormat="1" ht="15" x14ac:dyDescent="0.25">
      <c r="A226" s="661"/>
      <c r="B226" s="89"/>
      <c r="C226" s="661"/>
      <c r="D226" s="182" t="s">
        <v>7213</v>
      </c>
      <c r="E226" s="136">
        <f>E224+E188+E139+E100+E63</f>
        <v>6162644.6300000045</v>
      </c>
    </row>
    <row r="227" spans="1:5" x14ac:dyDescent="0.2">
      <c r="A227" s="662"/>
      <c r="B227" s="389"/>
      <c r="C227" s="662"/>
      <c r="D227"/>
      <c r="E227" s="94"/>
    </row>
    <row r="228" spans="1:5" x14ac:dyDescent="0.2">
      <c r="A228" s="662" t="s">
        <v>1701</v>
      </c>
      <c r="B228" s="389" t="s">
        <v>1702</v>
      </c>
      <c r="C228" s="662">
        <v>501300</v>
      </c>
      <c r="D228" t="s">
        <v>725</v>
      </c>
      <c r="E228" s="94">
        <v>3604920.96</v>
      </c>
    </row>
    <row r="229" spans="1:5" x14ac:dyDescent="0.2">
      <c r="A229" s="662" t="s">
        <v>1701</v>
      </c>
      <c r="B229" s="389" t="s">
        <v>1702</v>
      </c>
      <c r="C229" s="662">
        <v>501310</v>
      </c>
      <c r="D229" t="s">
        <v>726</v>
      </c>
      <c r="E229" s="94">
        <v>8548745.2699999996</v>
      </c>
    </row>
    <row r="230" spans="1:5" x14ac:dyDescent="0.2">
      <c r="A230" s="662" t="s">
        <v>1701</v>
      </c>
      <c r="B230" s="389" t="s">
        <v>1702</v>
      </c>
      <c r="C230" s="662">
        <v>501400</v>
      </c>
      <c r="D230" t="s">
        <v>895</v>
      </c>
      <c r="E230" s="94">
        <v>320303</v>
      </c>
    </row>
    <row r="231" spans="1:5" x14ac:dyDescent="0.2">
      <c r="A231" s="662" t="s">
        <v>1701</v>
      </c>
      <c r="B231" s="389" t="s">
        <v>1702</v>
      </c>
      <c r="C231" s="662">
        <v>501410</v>
      </c>
      <c r="D231" t="s">
        <v>727</v>
      </c>
      <c r="E231" s="94">
        <v>7200</v>
      </c>
    </row>
    <row r="232" spans="1:5" x14ac:dyDescent="0.2">
      <c r="A232" s="662" t="s">
        <v>1701</v>
      </c>
      <c r="B232" s="389" t="s">
        <v>1702</v>
      </c>
      <c r="C232" s="662">
        <v>501420</v>
      </c>
      <c r="D232" t="s">
        <v>7878</v>
      </c>
      <c r="E232" s="94">
        <v>6655</v>
      </c>
    </row>
    <row r="233" spans="1:5" x14ac:dyDescent="0.2">
      <c r="A233" s="662" t="s">
        <v>1701</v>
      </c>
      <c r="B233" s="389" t="s">
        <v>1702</v>
      </c>
      <c r="C233" s="662">
        <v>501500</v>
      </c>
      <c r="D233" t="s">
        <v>728</v>
      </c>
      <c r="E233" s="94">
        <v>355147</v>
      </c>
    </row>
    <row r="234" spans="1:5" x14ac:dyDescent="0.2">
      <c r="A234" s="662" t="s">
        <v>1701</v>
      </c>
      <c r="B234" s="389" t="s">
        <v>1702</v>
      </c>
      <c r="C234" s="662">
        <v>502100</v>
      </c>
      <c r="D234" t="s">
        <v>898</v>
      </c>
      <c r="E234" s="94">
        <v>-3797410.07</v>
      </c>
    </row>
    <row r="235" spans="1:5" x14ac:dyDescent="0.2">
      <c r="A235" s="662" t="s">
        <v>1701</v>
      </c>
      <c r="B235" s="389" t="s">
        <v>1702</v>
      </c>
      <c r="C235" s="662">
        <v>503100</v>
      </c>
      <c r="D235" t="s">
        <v>901</v>
      </c>
      <c r="E235" s="94">
        <v>12487500</v>
      </c>
    </row>
    <row r="236" spans="1:5" x14ac:dyDescent="0.2">
      <c r="A236" s="662" t="s">
        <v>1701</v>
      </c>
      <c r="B236" s="389" t="s">
        <v>1702</v>
      </c>
      <c r="C236" s="662">
        <v>503200</v>
      </c>
      <c r="D236" t="s">
        <v>902</v>
      </c>
      <c r="E236" s="94">
        <v>2265404</v>
      </c>
    </row>
    <row r="237" spans="1:5" x14ac:dyDescent="0.2">
      <c r="A237" s="662" t="s">
        <v>1701</v>
      </c>
      <c r="B237" s="389" t="s">
        <v>1702</v>
      </c>
      <c r="C237" s="662">
        <v>503300</v>
      </c>
      <c r="D237" t="s">
        <v>903</v>
      </c>
      <c r="E237" s="94">
        <v>432523.88</v>
      </c>
    </row>
    <row r="238" spans="1:5" x14ac:dyDescent="0.2">
      <c r="A238" s="662" t="s">
        <v>1701</v>
      </c>
      <c r="B238" s="389" t="s">
        <v>1702</v>
      </c>
      <c r="C238" s="662">
        <v>503400</v>
      </c>
      <c r="D238" t="s">
        <v>731</v>
      </c>
      <c r="E238" s="94">
        <v>43683.22</v>
      </c>
    </row>
    <row r="239" spans="1:5" x14ac:dyDescent="0.2">
      <c r="A239" s="662" t="s">
        <v>1701</v>
      </c>
      <c r="B239" s="389" t="s">
        <v>1702</v>
      </c>
      <c r="C239" s="662">
        <v>504100</v>
      </c>
      <c r="D239" t="s">
        <v>732</v>
      </c>
      <c r="E239" s="94">
        <v>-859124.51</v>
      </c>
    </row>
    <row r="240" spans="1:5" x14ac:dyDescent="0.2">
      <c r="A240" s="662" t="s">
        <v>1701</v>
      </c>
      <c r="B240" s="389" t="s">
        <v>1702</v>
      </c>
      <c r="C240" s="662">
        <v>504200</v>
      </c>
      <c r="D240" t="s">
        <v>733</v>
      </c>
      <c r="E240" s="94">
        <v>-377003</v>
      </c>
    </row>
    <row r="241" spans="1:5" x14ac:dyDescent="0.2">
      <c r="A241" s="662" t="s">
        <v>1701</v>
      </c>
      <c r="B241" s="389" t="s">
        <v>1702</v>
      </c>
      <c r="C241" s="662">
        <v>505100</v>
      </c>
      <c r="D241" t="s">
        <v>910</v>
      </c>
      <c r="E241" s="94">
        <v>4385615.5</v>
      </c>
    </row>
    <row r="242" spans="1:5" x14ac:dyDescent="0.2">
      <c r="A242" s="662" t="s">
        <v>1701</v>
      </c>
      <c r="B242" s="389" t="s">
        <v>1702</v>
      </c>
      <c r="C242" s="662">
        <v>505200</v>
      </c>
      <c r="D242" t="s">
        <v>911</v>
      </c>
      <c r="E242" s="94">
        <v>571289</v>
      </c>
    </row>
    <row r="243" spans="1:5" x14ac:dyDescent="0.2">
      <c r="A243" s="662" t="s">
        <v>1701</v>
      </c>
      <c r="B243" s="389" t="s">
        <v>1702</v>
      </c>
      <c r="C243" s="662">
        <v>505300</v>
      </c>
      <c r="D243" t="s">
        <v>614</v>
      </c>
      <c r="E243" s="94">
        <v>3455788.29</v>
      </c>
    </row>
    <row r="244" spans="1:5" x14ac:dyDescent="0.2">
      <c r="A244" s="662" t="s">
        <v>1701</v>
      </c>
      <c r="B244" s="389" t="s">
        <v>1702</v>
      </c>
      <c r="C244" s="662">
        <v>505400</v>
      </c>
      <c r="D244" t="s">
        <v>1092</v>
      </c>
      <c r="E244" s="94">
        <v>38626.199999999997</v>
      </c>
    </row>
    <row r="245" spans="1:5" x14ac:dyDescent="0.2">
      <c r="A245" s="662" t="s">
        <v>1701</v>
      </c>
      <c r="B245" s="389" t="s">
        <v>1702</v>
      </c>
      <c r="C245" s="662">
        <v>506100</v>
      </c>
      <c r="D245" t="s">
        <v>4676</v>
      </c>
      <c r="E245" s="94">
        <v>-271908.15999999997</v>
      </c>
    </row>
    <row r="246" spans="1:5" x14ac:dyDescent="0.2">
      <c r="A246" s="662" t="s">
        <v>1701</v>
      </c>
      <c r="B246" s="389" t="s">
        <v>1702</v>
      </c>
      <c r="C246" s="662">
        <v>506200</v>
      </c>
      <c r="D246" t="s">
        <v>4677</v>
      </c>
      <c r="E246" s="94">
        <v>-214258.88</v>
      </c>
    </row>
    <row r="247" spans="1:5" x14ac:dyDescent="0.2">
      <c r="A247" s="662" t="s">
        <v>1701</v>
      </c>
      <c r="B247" s="389" t="s">
        <v>1702</v>
      </c>
      <c r="C247" s="662">
        <v>511100</v>
      </c>
      <c r="D247" t="s">
        <v>935</v>
      </c>
      <c r="E247" s="94">
        <v>889259.64</v>
      </c>
    </row>
    <row r="248" spans="1:5" x14ac:dyDescent="0.2">
      <c r="A248" s="662" t="s">
        <v>1701</v>
      </c>
      <c r="B248" s="389" t="s">
        <v>1702</v>
      </c>
      <c r="C248" s="662">
        <v>511101</v>
      </c>
      <c r="D248" t="s">
        <v>936</v>
      </c>
      <c r="E248" s="94">
        <v>420458.06</v>
      </c>
    </row>
    <row r="249" spans="1:5" x14ac:dyDescent="0.2">
      <c r="A249" s="662" t="s">
        <v>1701</v>
      </c>
      <c r="B249" s="389" t="s">
        <v>1702</v>
      </c>
      <c r="C249" s="662">
        <v>511110</v>
      </c>
      <c r="D249" t="s">
        <v>1297</v>
      </c>
      <c r="E249" s="94">
        <v>31289</v>
      </c>
    </row>
    <row r="250" spans="1:5" x14ac:dyDescent="0.2">
      <c r="A250" s="662" t="s">
        <v>1701</v>
      </c>
      <c r="B250" s="389" t="s">
        <v>1702</v>
      </c>
      <c r="C250" s="662">
        <v>511119</v>
      </c>
      <c r="D250" t="s">
        <v>5369</v>
      </c>
      <c r="E250" s="94">
        <v>199110.78</v>
      </c>
    </row>
    <row r="251" spans="1:5" x14ac:dyDescent="0.2">
      <c r="A251" s="662" t="s">
        <v>1701</v>
      </c>
      <c r="B251" s="389" t="s">
        <v>1702</v>
      </c>
      <c r="C251" s="662">
        <v>511300</v>
      </c>
      <c r="D251" t="s">
        <v>735</v>
      </c>
      <c r="E251" s="94">
        <v>1661146.6</v>
      </c>
    </row>
    <row r="252" spans="1:5" x14ac:dyDescent="0.2">
      <c r="A252" s="662" t="s">
        <v>1701</v>
      </c>
      <c r="B252" s="389" t="s">
        <v>1702</v>
      </c>
      <c r="C252" s="662">
        <v>511302</v>
      </c>
      <c r="D252" t="s">
        <v>737</v>
      </c>
      <c r="E252" s="94">
        <v>66000</v>
      </c>
    </row>
    <row r="253" spans="1:5" x14ac:dyDescent="0.2">
      <c r="A253" s="662" t="s">
        <v>1701</v>
      </c>
      <c r="B253" s="389" t="s">
        <v>1702</v>
      </c>
      <c r="C253" s="662">
        <v>511410</v>
      </c>
      <c r="D253" t="s">
        <v>739</v>
      </c>
      <c r="E253" s="94">
        <v>239.76</v>
      </c>
    </row>
    <row r="254" spans="1:5" x14ac:dyDescent="0.2">
      <c r="A254" s="662" t="s">
        <v>1701</v>
      </c>
      <c r="B254" s="389" t="s">
        <v>1702</v>
      </c>
      <c r="C254" s="662">
        <v>511500</v>
      </c>
      <c r="D254" t="s">
        <v>740</v>
      </c>
      <c r="E254" s="94">
        <v>89722.94</v>
      </c>
    </row>
    <row r="255" spans="1:5" x14ac:dyDescent="0.2">
      <c r="A255" s="662" t="s">
        <v>1701</v>
      </c>
      <c r="B255" s="389" t="s">
        <v>1702</v>
      </c>
      <c r="C255" s="662">
        <v>511700</v>
      </c>
      <c r="D255" t="s">
        <v>5465</v>
      </c>
      <c r="E255" s="94">
        <v>129951</v>
      </c>
    </row>
    <row r="256" spans="1:5" x14ac:dyDescent="0.2">
      <c r="A256" s="662" t="s">
        <v>1701</v>
      </c>
      <c r="B256" s="389" t="s">
        <v>1702</v>
      </c>
      <c r="C256" s="662">
        <v>512100</v>
      </c>
      <c r="D256" t="s">
        <v>939</v>
      </c>
      <c r="E256" s="94">
        <v>184590.35</v>
      </c>
    </row>
    <row r="257" spans="1:10" x14ac:dyDescent="0.2">
      <c r="A257" s="662" t="s">
        <v>1701</v>
      </c>
      <c r="B257" s="389" t="s">
        <v>1702</v>
      </c>
      <c r="C257" s="662">
        <v>512109</v>
      </c>
      <c r="D257" t="s">
        <v>946</v>
      </c>
      <c r="E257" s="94">
        <v>349498.61</v>
      </c>
    </row>
    <row r="258" spans="1:10" x14ac:dyDescent="0.2">
      <c r="A258" s="662" t="s">
        <v>1701</v>
      </c>
      <c r="B258" s="389" t="s">
        <v>1702</v>
      </c>
      <c r="C258" s="662">
        <v>512110</v>
      </c>
      <c r="D258" t="s">
        <v>940</v>
      </c>
      <c r="E258" s="94">
        <v>45063.66</v>
      </c>
    </row>
    <row r="259" spans="1:10" x14ac:dyDescent="0.2">
      <c r="A259" s="662" t="s">
        <v>1701</v>
      </c>
      <c r="B259" s="389" t="s">
        <v>1702</v>
      </c>
      <c r="C259" s="662">
        <v>512120</v>
      </c>
      <c r="D259" t="s">
        <v>4678</v>
      </c>
      <c r="E259" s="94">
        <v>140328.9</v>
      </c>
    </row>
    <row r="260" spans="1:10" x14ac:dyDescent="0.2">
      <c r="A260" s="662" t="s">
        <v>1701</v>
      </c>
      <c r="B260" s="389" t="s">
        <v>1702</v>
      </c>
      <c r="C260" s="662">
        <v>512200</v>
      </c>
      <c r="D260" t="s">
        <v>941</v>
      </c>
      <c r="E260" s="94">
        <v>1068600</v>
      </c>
    </row>
    <row r="261" spans="1:10" x14ac:dyDescent="0.2">
      <c r="A261" s="662" t="s">
        <v>1701</v>
      </c>
      <c r="B261" s="389" t="s">
        <v>1702</v>
      </c>
      <c r="C261" s="662">
        <v>512209</v>
      </c>
      <c r="D261" t="s">
        <v>942</v>
      </c>
      <c r="E261" s="94">
        <v>41925</v>
      </c>
    </row>
    <row r="262" spans="1:10" s="560" customFormat="1" x14ac:dyDescent="0.2">
      <c r="A262" s="662" t="s">
        <v>1701</v>
      </c>
      <c r="B262" s="389" t="s">
        <v>1702</v>
      </c>
      <c r="C262" s="662">
        <v>512300</v>
      </c>
      <c r="D262" t="s">
        <v>943</v>
      </c>
      <c r="E262" s="94">
        <v>472321.11</v>
      </c>
    </row>
    <row r="263" spans="1:10" x14ac:dyDescent="0.2">
      <c r="A263" s="662" t="s">
        <v>1701</v>
      </c>
      <c r="B263" s="389" t="s">
        <v>1702</v>
      </c>
      <c r="C263" s="662">
        <v>512302</v>
      </c>
      <c r="D263" t="s">
        <v>4679</v>
      </c>
      <c r="E263" s="94">
        <v>13230</v>
      </c>
      <c r="F263" s="136"/>
      <c r="G263" s="1053"/>
      <c r="H263" s="1053"/>
      <c r="I263" s="1053"/>
      <c r="J263" s="1053"/>
    </row>
    <row r="264" spans="1:10" x14ac:dyDescent="0.2">
      <c r="A264" s="662" t="s">
        <v>1701</v>
      </c>
      <c r="B264" s="389" t="s">
        <v>1702</v>
      </c>
      <c r="C264" s="662">
        <v>512305</v>
      </c>
      <c r="D264" t="s">
        <v>972</v>
      </c>
      <c r="E264" s="94">
        <v>58568.15</v>
      </c>
      <c r="F264" s="136"/>
      <c r="G264" s="1053"/>
      <c r="H264" s="1053"/>
      <c r="I264" s="1053"/>
      <c r="J264" s="1053"/>
    </row>
    <row r="265" spans="1:10" x14ac:dyDescent="0.2">
      <c r="A265" s="662" t="s">
        <v>1701</v>
      </c>
      <c r="B265" s="389" t="s">
        <v>1702</v>
      </c>
      <c r="C265" s="662">
        <v>512309</v>
      </c>
      <c r="D265" t="s">
        <v>974</v>
      </c>
      <c r="E265" s="94">
        <v>17444.2</v>
      </c>
      <c r="F265" s="136"/>
      <c r="G265" s="1053"/>
      <c r="H265" s="1053"/>
      <c r="I265" s="1053"/>
      <c r="J265" s="1053"/>
    </row>
    <row r="266" spans="1:10" x14ac:dyDescent="0.2">
      <c r="A266" s="662" t="s">
        <v>1701</v>
      </c>
      <c r="B266" s="389" t="s">
        <v>1702</v>
      </c>
      <c r="C266" s="662">
        <v>512310</v>
      </c>
      <c r="D266" t="s">
        <v>741</v>
      </c>
      <c r="E266" s="94">
        <v>1370963.6</v>
      </c>
    </row>
    <row r="267" spans="1:10" x14ac:dyDescent="0.2">
      <c r="A267" s="662" t="s">
        <v>1701</v>
      </c>
      <c r="B267" s="389" t="s">
        <v>1702</v>
      </c>
      <c r="C267" s="662">
        <v>512320</v>
      </c>
      <c r="D267" t="s">
        <v>4681</v>
      </c>
      <c r="E267" s="94">
        <v>1722431.07</v>
      </c>
    </row>
    <row r="268" spans="1:10" x14ac:dyDescent="0.2">
      <c r="A268" s="662" t="s">
        <v>1701</v>
      </c>
      <c r="B268" s="389" t="s">
        <v>1702</v>
      </c>
      <c r="C268" s="662">
        <v>512321</v>
      </c>
      <c r="D268" t="s">
        <v>967</v>
      </c>
      <c r="E268" s="94">
        <v>158707</v>
      </c>
    </row>
    <row r="269" spans="1:10" x14ac:dyDescent="0.2">
      <c r="A269" s="662" t="s">
        <v>1701</v>
      </c>
      <c r="B269" s="389" t="s">
        <v>1702</v>
      </c>
      <c r="C269" s="662">
        <v>512340</v>
      </c>
      <c r="D269" t="s">
        <v>970</v>
      </c>
      <c r="E269" s="94">
        <v>184980</v>
      </c>
    </row>
    <row r="270" spans="1:10" x14ac:dyDescent="0.2">
      <c r="A270" s="662" t="s">
        <v>1701</v>
      </c>
      <c r="B270" s="389" t="s">
        <v>1702</v>
      </c>
      <c r="C270" s="662">
        <v>512342</v>
      </c>
      <c r="D270" t="s">
        <v>950</v>
      </c>
      <c r="E270" s="94">
        <v>38707.49</v>
      </c>
    </row>
    <row r="271" spans="1:10" x14ac:dyDescent="0.2">
      <c r="A271" s="662" t="s">
        <v>1701</v>
      </c>
      <c r="B271" s="389" t="s">
        <v>1702</v>
      </c>
      <c r="C271" s="662">
        <v>512343</v>
      </c>
      <c r="D271" t="s">
        <v>951</v>
      </c>
      <c r="E271" s="94">
        <v>60569.18</v>
      </c>
    </row>
    <row r="272" spans="1:10" x14ac:dyDescent="0.2">
      <c r="A272" s="662" t="s">
        <v>1701</v>
      </c>
      <c r="B272" s="389" t="s">
        <v>1702</v>
      </c>
      <c r="C272" s="662">
        <v>512344</v>
      </c>
      <c r="D272" t="s">
        <v>8566</v>
      </c>
      <c r="E272" s="94">
        <v>-6625.89</v>
      </c>
    </row>
    <row r="273" spans="1:5" x14ac:dyDescent="0.2">
      <c r="A273" s="662" t="s">
        <v>1701</v>
      </c>
      <c r="B273" s="389" t="s">
        <v>1702</v>
      </c>
      <c r="C273" s="662">
        <v>512350</v>
      </c>
      <c r="D273" t="s">
        <v>4686</v>
      </c>
      <c r="E273" s="94">
        <v>209572</v>
      </c>
    </row>
    <row r="274" spans="1:5" x14ac:dyDescent="0.2">
      <c r="A274" s="662" t="s">
        <v>1701</v>
      </c>
      <c r="B274" s="389" t="s">
        <v>1702</v>
      </c>
      <c r="C274" s="662">
        <v>512351</v>
      </c>
      <c r="D274" t="s">
        <v>954</v>
      </c>
      <c r="E274" s="94">
        <v>154500</v>
      </c>
    </row>
    <row r="275" spans="1:5" x14ac:dyDescent="0.2">
      <c r="A275" s="662" t="s">
        <v>1701</v>
      </c>
      <c r="B275" s="389" t="s">
        <v>1702</v>
      </c>
      <c r="C275" s="662">
        <v>512352</v>
      </c>
      <c r="D275" t="s">
        <v>956</v>
      </c>
      <c r="E275" s="94">
        <v>62987.76</v>
      </c>
    </row>
    <row r="276" spans="1:5" x14ac:dyDescent="0.2">
      <c r="A276" s="662" t="s">
        <v>1701</v>
      </c>
      <c r="B276" s="389" t="s">
        <v>1702</v>
      </c>
      <c r="C276" s="662">
        <v>512353</v>
      </c>
      <c r="D276" t="s">
        <v>4689</v>
      </c>
      <c r="E276" s="94">
        <v>48400</v>
      </c>
    </row>
    <row r="277" spans="1:5" x14ac:dyDescent="0.2">
      <c r="A277" s="662" t="s">
        <v>1701</v>
      </c>
      <c r="B277" s="389" t="s">
        <v>1702</v>
      </c>
      <c r="C277" s="662">
        <v>512355</v>
      </c>
      <c r="D277" t="s">
        <v>961</v>
      </c>
      <c r="E277" s="94">
        <v>239580</v>
      </c>
    </row>
    <row r="278" spans="1:5" x14ac:dyDescent="0.2">
      <c r="A278" s="662" t="s">
        <v>1701</v>
      </c>
      <c r="B278" s="389" t="s">
        <v>1702</v>
      </c>
      <c r="C278" s="662">
        <v>512356</v>
      </c>
      <c r="D278" t="s">
        <v>962</v>
      </c>
      <c r="E278" s="94">
        <v>290400</v>
      </c>
    </row>
    <row r="279" spans="1:5" x14ac:dyDescent="0.2">
      <c r="A279" s="662" t="s">
        <v>1701</v>
      </c>
      <c r="B279" s="389" t="s">
        <v>1702</v>
      </c>
      <c r="C279" s="662">
        <v>512357</v>
      </c>
      <c r="D279" t="s">
        <v>963</v>
      </c>
      <c r="E279" s="94">
        <v>114750</v>
      </c>
    </row>
    <row r="280" spans="1:5" x14ac:dyDescent="0.2">
      <c r="A280" s="662" t="s">
        <v>1701</v>
      </c>
      <c r="B280" s="389" t="s">
        <v>1702</v>
      </c>
      <c r="C280" s="662">
        <v>512360</v>
      </c>
      <c r="D280" t="s">
        <v>4693</v>
      </c>
      <c r="E280" s="94">
        <v>1865365.6</v>
      </c>
    </row>
    <row r="281" spans="1:5" x14ac:dyDescent="0.2">
      <c r="A281" s="662" t="s">
        <v>1701</v>
      </c>
      <c r="B281" s="389" t="s">
        <v>1702</v>
      </c>
      <c r="C281" s="662">
        <v>512800</v>
      </c>
      <c r="D281" t="s">
        <v>976</v>
      </c>
      <c r="E281" s="94">
        <v>7062331</v>
      </c>
    </row>
    <row r="282" spans="1:5" x14ac:dyDescent="0.2">
      <c r="A282" s="662" t="s">
        <v>1701</v>
      </c>
      <c r="B282" s="389" t="s">
        <v>1702</v>
      </c>
      <c r="C282" s="662">
        <v>512810</v>
      </c>
      <c r="D282" t="s">
        <v>978</v>
      </c>
      <c r="E282" s="94">
        <v>68600</v>
      </c>
    </row>
    <row r="283" spans="1:5" x14ac:dyDescent="0.2">
      <c r="A283" s="662" t="s">
        <v>1701</v>
      </c>
      <c r="B283" s="389" t="s">
        <v>1702</v>
      </c>
      <c r="C283" s="662">
        <v>512811</v>
      </c>
      <c r="D283" t="s">
        <v>6643</v>
      </c>
      <c r="E283" s="94">
        <v>662893</v>
      </c>
    </row>
    <row r="284" spans="1:5" x14ac:dyDescent="0.2">
      <c r="A284" s="662" t="s">
        <v>1701</v>
      </c>
      <c r="B284" s="389" t="s">
        <v>1702</v>
      </c>
      <c r="C284" s="662">
        <v>512830</v>
      </c>
      <c r="D284" t="s">
        <v>982</v>
      </c>
      <c r="E284" s="94">
        <v>1631073</v>
      </c>
    </row>
    <row r="285" spans="1:5" x14ac:dyDescent="0.2">
      <c r="A285" s="662" t="s">
        <v>1701</v>
      </c>
      <c r="B285" s="389" t="s">
        <v>1702</v>
      </c>
      <c r="C285" s="662">
        <v>512831</v>
      </c>
      <c r="D285" t="s">
        <v>5371</v>
      </c>
      <c r="E285" s="94">
        <v>315438</v>
      </c>
    </row>
    <row r="286" spans="1:5" x14ac:dyDescent="0.2">
      <c r="A286" s="662" t="s">
        <v>1701</v>
      </c>
      <c r="B286" s="389" t="s">
        <v>1702</v>
      </c>
      <c r="C286" s="662">
        <v>512840</v>
      </c>
      <c r="D286" t="s">
        <v>984</v>
      </c>
      <c r="E286" s="94">
        <v>638568</v>
      </c>
    </row>
    <row r="287" spans="1:5" x14ac:dyDescent="0.2">
      <c r="A287" s="662" t="s">
        <v>1701</v>
      </c>
      <c r="B287" s="389" t="s">
        <v>1702</v>
      </c>
      <c r="C287" s="662">
        <v>512841</v>
      </c>
      <c r="D287" t="s">
        <v>5373</v>
      </c>
      <c r="E287" s="94">
        <v>105556</v>
      </c>
    </row>
    <row r="288" spans="1:5" x14ac:dyDescent="0.2">
      <c r="A288" s="662" t="s">
        <v>1701</v>
      </c>
      <c r="B288" s="389" t="s">
        <v>1702</v>
      </c>
      <c r="C288" s="662">
        <v>512844</v>
      </c>
      <c r="D288" t="s">
        <v>7885</v>
      </c>
      <c r="E288" s="94">
        <v>8001</v>
      </c>
    </row>
    <row r="289" spans="1:5" x14ac:dyDescent="0.2">
      <c r="A289" s="662" t="s">
        <v>1701</v>
      </c>
      <c r="B289" s="389" t="s">
        <v>1702</v>
      </c>
      <c r="C289" s="662">
        <v>512850</v>
      </c>
      <c r="D289" t="s">
        <v>469</v>
      </c>
      <c r="E289" s="94">
        <v>121275</v>
      </c>
    </row>
    <row r="290" spans="1:5" x14ac:dyDescent="0.2">
      <c r="A290" s="662" t="s">
        <v>1701</v>
      </c>
      <c r="B290" s="389" t="s">
        <v>1702</v>
      </c>
      <c r="C290" s="662">
        <v>512851</v>
      </c>
      <c r="D290" t="s">
        <v>7265</v>
      </c>
      <c r="E290" s="94">
        <v>13080.1</v>
      </c>
    </row>
    <row r="291" spans="1:5" x14ac:dyDescent="0.2">
      <c r="A291" s="662" t="s">
        <v>1701</v>
      </c>
      <c r="B291" s="389" t="s">
        <v>1702</v>
      </c>
      <c r="C291" s="662">
        <v>512852</v>
      </c>
      <c r="D291" t="s">
        <v>473</v>
      </c>
      <c r="E291" s="94">
        <v>81600</v>
      </c>
    </row>
    <row r="292" spans="1:5" x14ac:dyDescent="0.2">
      <c r="A292" s="662" t="s">
        <v>1701</v>
      </c>
      <c r="B292" s="389" t="s">
        <v>1702</v>
      </c>
      <c r="C292" s="662">
        <v>512859</v>
      </c>
      <c r="D292" t="s">
        <v>475</v>
      </c>
      <c r="E292" s="94">
        <v>222625.8</v>
      </c>
    </row>
    <row r="293" spans="1:5" x14ac:dyDescent="0.2">
      <c r="A293" s="662" t="s">
        <v>1701</v>
      </c>
      <c r="B293" s="389" t="s">
        <v>1702</v>
      </c>
      <c r="C293" s="662">
        <v>512860</v>
      </c>
      <c r="D293" t="s">
        <v>477</v>
      </c>
      <c r="E293" s="94">
        <v>20248</v>
      </c>
    </row>
    <row r="294" spans="1:5" x14ac:dyDescent="0.2">
      <c r="A294" s="662" t="s">
        <v>1701</v>
      </c>
      <c r="B294" s="389" t="s">
        <v>1702</v>
      </c>
      <c r="C294" s="662">
        <v>512870</v>
      </c>
      <c r="D294" t="s">
        <v>479</v>
      </c>
      <c r="E294" s="94">
        <v>167802.9</v>
      </c>
    </row>
    <row r="295" spans="1:5" x14ac:dyDescent="0.2">
      <c r="A295" s="662" t="s">
        <v>1701</v>
      </c>
      <c r="B295" s="389" t="s">
        <v>1702</v>
      </c>
      <c r="C295" s="662">
        <v>512890</v>
      </c>
      <c r="D295" t="s">
        <v>5375</v>
      </c>
      <c r="E295" s="94">
        <v>1257750</v>
      </c>
    </row>
    <row r="296" spans="1:5" x14ac:dyDescent="0.2">
      <c r="A296" s="662" t="s">
        <v>1701</v>
      </c>
      <c r="B296" s="389" t="s">
        <v>1702</v>
      </c>
      <c r="C296" s="662">
        <v>518100</v>
      </c>
      <c r="D296" t="s">
        <v>488</v>
      </c>
      <c r="E296" s="94">
        <v>109798</v>
      </c>
    </row>
    <row r="297" spans="1:5" x14ac:dyDescent="0.2">
      <c r="A297" s="662" t="s">
        <v>1701</v>
      </c>
      <c r="B297" s="389" t="s">
        <v>1702</v>
      </c>
      <c r="C297" s="662">
        <v>518101</v>
      </c>
      <c r="D297" t="s">
        <v>1301</v>
      </c>
      <c r="E297" s="94">
        <v>67862.5</v>
      </c>
    </row>
    <row r="298" spans="1:5" x14ac:dyDescent="0.2">
      <c r="A298" s="662" t="s">
        <v>1701</v>
      </c>
      <c r="B298" s="389" t="s">
        <v>1702</v>
      </c>
      <c r="C298" s="662">
        <v>518102</v>
      </c>
      <c r="D298" t="s">
        <v>8567</v>
      </c>
      <c r="E298" s="94">
        <v>224327.26</v>
      </c>
    </row>
    <row r="299" spans="1:5" x14ac:dyDescent="0.2">
      <c r="A299" s="662" t="s">
        <v>1701</v>
      </c>
      <c r="B299" s="389" t="s">
        <v>1702</v>
      </c>
      <c r="C299" s="662">
        <v>518200</v>
      </c>
      <c r="D299" t="s">
        <v>489</v>
      </c>
      <c r="E299" s="94">
        <v>6470.08</v>
      </c>
    </row>
    <row r="300" spans="1:5" x14ac:dyDescent="0.2">
      <c r="A300" s="662" t="s">
        <v>1701</v>
      </c>
      <c r="B300" s="389" t="s">
        <v>1702</v>
      </c>
      <c r="C300" s="662">
        <v>518400</v>
      </c>
      <c r="D300" t="s">
        <v>490</v>
      </c>
      <c r="E300" s="94">
        <v>36615.67</v>
      </c>
    </row>
    <row r="301" spans="1:5" x14ac:dyDescent="0.2">
      <c r="A301" s="662" t="s">
        <v>1701</v>
      </c>
      <c r="B301" s="389" t="s">
        <v>1702</v>
      </c>
      <c r="C301" s="662">
        <v>551100</v>
      </c>
      <c r="D301" t="s">
        <v>7887</v>
      </c>
      <c r="E301" s="94">
        <v>165402.22</v>
      </c>
    </row>
    <row r="302" spans="1:5" x14ac:dyDescent="0.2">
      <c r="A302" s="662" t="s">
        <v>1701</v>
      </c>
      <c r="B302" s="389" t="s">
        <v>1702</v>
      </c>
      <c r="C302" s="662">
        <v>551200</v>
      </c>
      <c r="D302" t="s">
        <v>7888</v>
      </c>
      <c r="E302" s="94">
        <v>240</v>
      </c>
    </row>
    <row r="303" spans="1:5" x14ac:dyDescent="0.2">
      <c r="A303" s="662" t="s">
        <v>1701</v>
      </c>
      <c r="B303" s="389" t="s">
        <v>1702</v>
      </c>
      <c r="C303" s="662">
        <v>555200</v>
      </c>
      <c r="D303" t="s">
        <v>8568</v>
      </c>
      <c r="E303" s="94">
        <v>1350671.79</v>
      </c>
    </row>
    <row r="304" spans="1:5" x14ac:dyDescent="0.2">
      <c r="A304" s="662" t="s">
        <v>1701</v>
      </c>
      <c r="B304" s="389" t="s">
        <v>1702</v>
      </c>
      <c r="C304" s="662">
        <v>559309</v>
      </c>
      <c r="D304" t="s">
        <v>8569</v>
      </c>
      <c r="E304" s="94">
        <v>280160</v>
      </c>
    </row>
    <row r="305" spans="1:5" x14ac:dyDescent="0.2">
      <c r="A305" s="662" t="s">
        <v>1701</v>
      </c>
      <c r="B305" s="389" t="s">
        <v>1702</v>
      </c>
      <c r="C305" s="662">
        <v>561109</v>
      </c>
      <c r="D305" t="s">
        <v>502</v>
      </c>
      <c r="E305" s="94">
        <v>2922032</v>
      </c>
    </row>
    <row r="306" spans="1:5" x14ac:dyDescent="0.2">
      <c r="A306" s="662" t="s">
        <v>1701</v>
      </c>
      <c r="B306" s="389" t="s">
        <v>1702</v>
      </c>
      <c r="C306" s="662">
        <v>562200</v>
      </c>
      <c r="D306" t="s">
        <v>848</v>
      </c>
      <c r="E306" s="94">
        <v>325</v>
      </c>
    </row>
    <row r="307" spans="1:5" x14ac:dyDescent="0.2">
      <c r="A307" s="662" t="s">
        <v>1701</v>
      </c>
      <c r="B307" s="389" t="s">
        <v>1702</v>
      </c>
      <c r="C307" s="662">
        <v>571100</v>
      </c>
      <c r="D307" t="s">
        <v>628</v>
      </c>
      <c r="E307" s="94">
        <v>1725580</v>
      </c>
    </row>
    <row r="308" spans="1:5" x14ac:dyDescent="0.2">
      <c r="A308" s="662" t="s">
        <v>1701</v>
      </c>
      <c r="B308" s="389" t="s">
        <v>1702</v>
      </c>
      <c r="C308" s="662">
        <v>590520</v>
      </c>
      <c r="D308" t="s">
        <v>935</v>
      </c>
      <c r="E308" s="94">
        <v>715259.64</v>
      </c>
    </row>
    <row r="309" spans="1:5" x14ac:dyDescent="0.2">
      <c r="A309" s="662" t="s">
        <v>1701</v>
      </c>
      <c r="B309" s="389" t="s">
        <v>1702</v>
      </c>
      <c r="C309" s="662">
        <v>590522</v>
      </c>
      <c r="D309" t="s">
        <v>936</v>
      </c>
      <c r="E309" s="94">
        <v>61974.99</v>
      </c>
    </row>
    <row r="310" spans="1:5" x14ac:dyDescent="0.2">
      <c r="A310" s="662" t="s">
        <v>1701</v>
      </c>
      <c r="B310" s="389" t="s">
        <v>1702</v>
      </c>
      <c r="C310" s="662">
        <v>590524</v>
      </c>
      <c r="D310" t="s">
        <v>4705</v>
      </c>
      <c r="E310" s="94">
        <v>11529865</v>
      </c>
    </row>
    <row r="311" spans="1:5" x14ac:dyDescent="0.2">
      <c r="A311" s="662" t="s">
        <v>1701</v>
      </c>
      <c r="B311" s="389" t="s">
        <v>1702</v>
      </c>
      <c r="C311" s="662">
        <v>590525</v>
      </c>
      <c r="D311" t="s">
        <v>4706</v>
      </c>
      <c r="E311" s="94">
        <v>3097800.25</v>
      </c>
    </row>
    <row r="312" spans="1:5" x14ac:dyDescent="0.2">
      <c r="A312" s="662" t="s">
        <v>1701</v>
      </c>
      <c r="B312" s="389" t="s">
        <v>1702</v>
      </c>
      <c r="C312" s="662">
        <v>590527</v>
      </c>
      <c r="D312" t="s">
        <v>4708</v>
      </c>
      <c r="E312" s="94">
        <v>2909286.01</v>
      </c>
    </row>
    <row r="313" spans="1:5" x14ac:dyDescent="0.2">
      <c r="A313" s="662" t="s">
        <v>1701</v>
      </c>
      <c r="B313" s="389" t="s">
        <v>1702</v>
      </c>
      <c r="C313" s="662">
        <v>590529</v>
      </c>
      <c r="D313" t="s">
        <v>491</v>
      </c>
      <c r="E313" s="94">
        <v>0.41</v>
      </c>
    </row>
    <row r="314" spans="1:5" x14ac:dyDescent="0.2">
      <c r="A314" s="662" t="s">
        <v>1701</v>
      </c>
      <c r="B314" s="389" t="s">
        <v>1702</v>
      </c>
      <c r="C314" s="662">
        <v>590530</v>
      </c>
      <c r="D314" t="s">
        <v>1306</v>
      </c>
      <c r="E314" s="94">
        <v>2922032</v>
      </c>
    </row>
    <row r="315" spans="1:5" x14ac:dyDescent="0.2">
      <c r="A315" s="662" t="s">
        <v>1701</v>
      </c>
      <c r="B315" s="389" t="s">
        <v>1702</v>
      </c>
      <c r="C315" s="662">
        <v>590674</v>
      </c>
      <c r="D315" t="s">
        <v>544</v>
      </c>
      <c r="E315" s="94">
        <v>300.16000000000003</v>
      </c>
    </row>
    <row r="316" spans="1:5" x14ac:dyDescent="0.2">
      <c r="A316" s="662" t="s">
        <v>1701</v>
      </c>
      <c r="B316" s="389" t="s">
        <v>1702</v>
      </c>
      <c r="C316" s="662">
        <v>590675</v>
      </c>
      <c r="D316" t="s">
        <v>4710</v>
      </c>
      <c r="E316" s="94">
        <v>2807366</v>
      </c>
    </row>
    <row r="317" spans="1:5" x14ac:dyDescent="0.2">
      <c r="A317" s="662" t="s">
        <v>1701</v>
      </c>
      <c r="B317" s="389" t="s">
        <v>1702</v>
      </c>
      <c r="C317" s="662">
        <v>599524</v>
      </c>
      <c r="D317" t="s">
        <v>4705</v>
      </c>
      <c r="E317" s="94">
        <v>183883.8</v>
      </c>
    </row>
    <row r="318" spans="1:5" x14ac:dyDescent="0.2">
      <c r="A318" s="662" t="s">
        <v>1701</v>
      </c>
      <c r="B318" s="389" t="s">
        <v>1702</v>
      </c>
      <c r="C318" s="662">
        <v>599525</v>
      </c>
      <c r="D318" t="s">
        <v>4706</v>
      </c>
      <c r="E318" s="94">
        <v>485690.31</v>
      </c>
    </row>
    <row r="319" spans="1:5" x14ac:dyDescent="0.2">
      <c r="A319" s="662" t="s">
        <v>1701</v>
      </c>
      <c r="B319" s="389" t="s">
        <v>1702</v>
      </c>
      <c r="C319" s="662">
        <v>599529</v>
      </c>
      <c r="D319" t="s">
        <v>491</v>
      </c>
      <c r="E319" s="94">
        <v>26780.75</v>
      </c>
    </row>
    <row r="320" spans="1:5" x14ac:dyDescent="0.2">
      <c r="A320" s="662" t="s">
        <v>1701</v>
      </c>
      <c r="B320" s="389" t="s">
        <v>1702</v>
      </c>
      <c r="C320" s="662">
        <v>599531</v>
      </c>
      <c r="D320" t="s">
        <v>4713</v>
      </c>
      <c r="E320" s="94">
        <v>1629955</v>
      </c>
    </row>
    <row r="321" spans="1:5" x14ac:dyDescent="0.2">
      <c r="A321" s="662" t="s">
        <v>1701</v>
      </c>
      <c r="B321" s="389" t="s">
        <v>1702</v>
      </c>
      <c r="C321" s="662">
        <v>599674</v>
      </c>
      <c r="D321" t="s">
        <v>544</v>
      </c>
      <c r="E321" s="94">
        <v>40575.32</v>
      </c>
    </row>
    <row r="322" spans="1:5" s="560" customFormat="1" ht="12" customHeight="1" x14ac:dyDescent="0.2">
      <c r="A322" s="661"/>
      <c r="B322" s="89"/>
      <c r="C322" s="661"/>
      <c r="D322" s="91"/>
      <c r="E322" s="136">
        <f>SUM(E228:E321)</f>
        <v>89074828.229999974</v>
      </c>
    </row>
    <row r="323" spans="1:5" x14ac:dyDescent="0.2">
      <c r="A323" s="662"/>
      <c r="B323" s="389"/>
      <c r="C323" s="662"/>
      <c r="D323"/>
      <c r="E323" s="136"/>
    </row>
    <row r="324" spans="1:5" x14ac:dyDescent="0.2">
      <c r="A324" s="662" t="s">
        <v>1701</v>
      </c>
      <c r="B324" s="389" t="s">
        <v>1702</v>
      </c>
      <c r="C324" s="662">
        <v>601300</v>
      </c>
      <c r="D324" t="s">
        <v>7266</v>
      </c>
      <c r="E324" s="94">
        <v>29205075</v>
      </c>
    </row>
    <row r="325" spans="1:5" x14ac:dyDescent="0.2">
      <c r="A325" s="662" t="s">
        <v>1701</v>
      </c>
      <c r="B325" s="389" t="s">
        <v>1702</v>
      </c>
      <c r="C325" s="662">
        <v>601301</v>
      </c>
      <c r="D325" t="s">
        <v>7267</v>
      </c>
      <c r="E325" s="94">
        <v>6819028</v>
      </c>
    </row>
    <row r="326" spans="1:5" x14ac:dyDescent="0.2">
      <c r="A326" s="662" t="s">
        <v>1701</v>
      </c>
      <c r="B326" s="389" t="s">
        <v>1702</v>
      </c>
      <c r="C326" s="662">
        <v>601302</v>
      </c>
      <c r="D326" t="s">
        <v>7268</v>
      </c>
      <c r="E326" s="94">
        <v>3793140</v>
      </c>
    </row>
    <row r="327" spans="1:5" x14ac:dyDescent="0.2">
      <c r="A327" s="662" t="s">
        <v>1701</v>
      </c>
      <c r="B327" s="389" t="s">
        <v>1702</v>
      </c>
      <c r="C327" s="662">
        <v>601303</v>
      </c>
      <c r="D327" t="s">
        <v>7269</v>
      </c>
      <c r="E327" s="94">
        <v>-112471</v>
      </c>
    </row>
    <row r="328" spans="1:5" x14ac:dyDescent="0.2">
      <c r="A328" s="662" t="s">
        <v>1701</v>
      </c>
      <c r="B328" s="389" t="s">
        <v>1702</v>
      </c>
      <c r="C328" s="662">
        <v>601304</v>
      </c>
      <c r="D328" t="s">
        <v>8571</v>
      </c>
      <c r="E328" s="94">
        <v>-1104</v>
      </c>
    </row>
    <row r="329" spans="1:5" x14ac:dyDescent="0.2">
      <c r="A329" s="662" t="s">
        <v>1701</v>
      </c>
      <c r="B329" s="389" t="s">
        <v>1702</v>
      </c>
      <c r="C329" s="662">
        <v>601400</v>
      </c>
      <c r="D329" t="s">
        <v>7270</v>
      </c>
      <c r="E329" s="94">
        <v>564406</v>
      </c>
    </row>
    <row r="330" spans="1:5" x14ac:dyDescent="0.2">
      <c r="A330" s="662" t="s">
        <v>1701</v>
      </c>
      <c r="B330" s="389" t="s">
        <v>1702</v>
      </c>
      <c r="C330" s="662">
        <v>601410</v>
      </c>
      <c r="D330" t="s">
        <v>7271</v>
      </c>
      <c r="E330" s="94">
        <v>50050</v>
      </c>
    </row>
    <row r="331" spans="1:5" x14ac:dyDescent="0.2">
      <c r="A331" s="662" t="s">
        <v>1701</v>
      </c>
      <c r="B331" s="389" t="s">
        <v>1702</v>
      </c>
      <c r="C331" s="662">
        <v>601420</v>
      </c>
      <c r="D331" t="s">
        <v>7893</v>
      </c>
      <c r="E331" s="94">
        <v>1240</v>
      </c>
    </row>
    <row r="332" spans="1:5" x14ac:dyDescent="0.2">
      <c r="A332" s="662" t="s">
        <v>1701</v>
      </c>
      <c r="B332" s="389" t="s">
        <v>1702</v>
      </c>
      <c r="C332" s="662">
        <v>601500</v>
      </c>
      <c r="D332" t="s">
        <v>7272</v>
      </c>
      <c r="E332" s="94">
        <v>2039464</v>
      </c>
    </row>
    <row r="333" spans="1:5" x14ac:dyDescent="0.2">
      <c r="A333" s="662" t="s">
        <v>1701</v>
      </c>
      <c r="B333" s="389" t="s">
        <v>1702</v>
      </c>
      <c r="C333" s="662">
        <v>601501</v>
      </c>
      <c r="D333" t="s">
        <v>7273</v>
      </c>
      <c r="E333" s="94">
        <v>2021255</v>
      </c>
    </row>
    <row r="334" spans="1:5" x14ac:dyDescent="0.2">
      <c r="A334" s="662" t="s">
        <v>1701</v>
      </c>
      <c r="B334" s="389" t="s">
        <v>1702</v>
      </c>
      <c r="C334" s="662">
        <v>602100</v>
      </c>
      <c r="D334" t="s">
        <v>525</v>
      </c>
      <c r="E334" s="94">
        <v>-2461627.4</v>
      </c>
    </row>
    <row r="335" spans="1:5" x14ac:dyDescent="0.2">
      <c r="A335" s="662" t="s">
        <v>1701</v>
      </c>
      <c r="B335" s="389" t="s">
        <v>1702</v>
      </c>
      <c r="C335" s="662">
        <v>602300</v>
      </c>
      <c r="D335" t="s">
        <v>768</v>
      </c>
      <c r="E335" s="94">
        <v>-251764.58</v>
      </c>
    </row>
    <row r="336" spans="1:5" x14ac:dyDescent="0.2">
      <c r="A336" s="662" t="s">
        <v>1701</v>
      </c>
      <c r="B336" s="389" t="s">
        <v>1702</v>
      </c>
      <c r="C336" s="662">
        <v>603100</v>
      </c>
      <c r="D336" t="s">
        <v>528</v>
      </c>
      <c r="E336" s="94">
        <v>11146883</v>
      </c>
    </row>
    <row r="337" spans="1:5" x14ac:dyDescent="0.2">
      <c r="A337" s="662" t="s">
        <v>1701</v>
      </c>
      <c r="B337" s="389" t="s">
        <v>1702</v>
      </c>
      <c r="C337" s="662">
        <v>603200</v>
      </c>
      <c r="D337" t="s">
        <v>632</v>
      </c>
      <c r="E337" s="94">
        <v>2154395</v>
      </c>
    </row>
    <row r="338" spans="1:5" x14ac:dyDescent="0.2">
      <c r="A338" s="662" t="s">
        <v>1701</v>
      </c>
      <c r="B338" s="389" t="s">
        <v>1702</v>
      </c>
      <c r="C338" s="662">
        <v>603300</v>
      </c>
      <c r="D338" t="s">
        <v>633</v>
      </c>
      <c r="E338" s="94">
        <v>185747.43</v>
      </c>
    </row>
    <row r="339" spans="1:5" x14ac:dyDescent="0.2">
      <c r="A339" s="662" t="s">
        <v>1701</v>
      </c>
      <c r="B339" s="389" t="s">
        <v>1702</v>
      </c>
      <c r="C339" s="662">
        <v>604100</v>
      </c>
      <c r="D339" t="s">
        <v>769</v>
      </c>
      <c r="E339" s="94">
        <v>-817600.36</v>
      </c>
    </row>
    <row r="340" spans="1:5" x14ac:dyDescent="0.2">
      <c r="A340" s="662" t="s">
        <v>1701</v>
      </c>
      <c r="B340" s="389" t="s">
        <v>1702</v>
      </c>
      <c r="C340" s="662">
        <v>605100</v>
      </c>
      <c r="D340" t="s">
        <v>634</v>
      </c>
      <c r="E340" s="94">
        <v>4415348.7</v>
      </c>
    </row>
    <row r="341" spans="1:5" x14ac:dyDescent="0.2">
      <c r="A341" s="662" t="s">
        <v>1701</v>
      </c>
      <c r="B341" s="389" t="s">
        <v>1702</v>
      </c>
      <c r="C341" s="662">
        <v>605200</v>
      </c>
      <c r="D341" t="s">
        <v>771</v>
      </c>
      <c r="E341" s="94">
        <v>1142578</v>
      </c>
    </row>
    <row r="342" spans="1:5" x14ac:dyDescent="0.2">
      <c r="A342" s="662" t="s">
        <v>1701</v>
      </c>
      <c r="B342" s="389" t="s">
        <v>1702</v>
      </c>
      <c r="C342" s="662">
        <v>605300</v>
      </c>
      <c r="D342" t="s">
        <v>635</v>
      </c>
      <c r="E342" s="94">
        <v>3259865.51</v>
      </c>
    </row>
    <row r="343" spans="1:5" x14ac:dyDescent="0.2">
      <c r="A343" s="662" t="s">
        <v>1701</v>
      </c>
      <c r="B343" s="389" t="s">
        <v>1702</v>
      </c>
      <c r="C343" s="662">
        <v>605400</v>
      </c>
      <c r="D343" t="s">
        <v>1105</v>
      </c>
      <c r="E343" s="94">
        <v>143796.92000000001</v>
      </c>
    </row>
    <row r="344" spans="1:5" x14ac:dyDescent="0.2">
      <c r="A344" s="662" t="s">
        <v>1701</v>
      </c>
      <c r="B344" s="389" t="s">
        <v>1702</v>
      </c>
      <c r="C344" s="662">
        <v>606100</v>
      </c>
      <c r="D344" t="s">
        <v>637</v>
      </c>
      <c r="E344" s="94">
        <v>-273751.62</v>
      </c>
    </row>
    <row r="345" spans="1:5" x14ac:dyDescent="0.2">
      <c r="A345" s="662" t="s">
        <v>1701</v>
      </c>
      <c r="B345" s="389" t="s">
        <v>1702</v>
      </c>
      <c r="C345" s="662">
        <v>606200</v>
      </c>
      <c r="D345" t="s">
        <v>5378</v>
      </c>
      <c r="E345" s="94">
        <v>-202111.66</v>
      </c>
    </row>
    <row r="346" spans="1:5" x14ac:dyDescent="0.2">
      <c r="A346" s="662" t="s">
        <v>1701</v>
      </c>
      <c r="B346" s="389" t="s">
        <v>1702</v>
      </c>
      <c r="C346" s="662">
        <v>611100</v>
      </c>
      <c r="D346" t="s">
        <v>8572</v>
      </c>
      <c r="E346" s="94">
        <v>505471.21</v>
      </c>
    </row>
    <row r="347" spans="1:5" x14ac:dyDescent="0.2">
      <c r="A347" s="662" t="s">
        <v>1701</v>
      </c>
      <c r="B347" s="389" t="s">
        <v>1702</v>
      </c>
      <c r="C347" s="662">
        <v>618100</v>
      </c>
      <c r="D347" t="s">
        <v>541</v>
      </c>
      <c r="E347" s="94">
        <v>135.38999999999999</v>
      </c>
    </row>
    <row r="348" spans="1:5" x14ac:dyDescent="0.2">
      <c r="A348" s="662" t="s">
        <v>1701</v>
      </c>
      <c r="B348" s="389" t="s">
        <v>1702</v>
      </c>
      <c r="C348" s="662">
        <v>618109</v>
      </c>
      <c r="D348" t="s">
        <v>8573</v>
      </c>
      <c r="E348" s="94">
        <v>40497</v>
      </c>
    </row>
    <row r="349" spans="1:5" x14ac:dyDescent="0.2">
      <c r="A349" s="662" t="s">
        <v>1701</v>
      </c>
      <c r="B349" s="389" t="s">
        <v>1702</v>
      </c>
      <c r="C349" s="662">
        <v>618200</v>
      </c>
      <c r="D349" t="s">
        <v>542</v>
      </c>
      <c r="E349" s="94">
        <v>4288.43</v>
      </c>
    </row>
    <row r="350" spans="1:5" x14ac:dyDescent="0.2">
      <c r="A350" s="662" t="s">
        <v>1701</v>
      </c>
      <c r="B350" s="389" t="s">
        <v>1702</v>
      </c>
      <c r="C350" s="662">
        <v>618400</v>
      </c>
      <c r="D350" t="s">
        <v>8574</v>
      </c>
      <c r="E350" s="94">
        <v>1130789.24</v>
      </c>
    </row>
    <row r="351" spans="1:5" x14ac:dyDescent="0.2">
      <c r="A351" s="662" t="s">
        <v>1701</v>
      </c>
      <c r="B351" s="389" t="s">
        <v>1702</v>
      </c>
      <c r="C351" s="662">
        <v>653100</v>
      </c>
      <c r="D351" t="s">
        <v>546</v>
      </c>
      <c r="E351" s="94">
        <v>141735.22</v>
      </c>
    </row>
    <row r="352" spans="1:5" x14ac:dyDescent="0.2">
      <c r="A352" s="662" t="s">
        <v>1701</v>
      </c>
      <c r="B352" s="389" t="s">
        <v>1702</v>
      </c>
      <c r="C352" s="662">
        <v>653200</v>
      </c>
      <c r="D352" t="s">
        <v>548</v>
      </c>
      <c r="E352" s="94">
        <v>1880050</v>
      </c>
    </row>
    <row r="353" spans="1:5" x14ac:dyDescent="0.2">
      <c r="A353" s="662" t="s">
        <v>1701</v>
      </c>
      <c r="B353" s="389" t="s">
        <v>1702</v>
      </c>
      <c r="C353" s="662">
        <v>657100</v>
      </c>
      <c r="D353" t="s">
        <v>7897</v>
      </c>
      <c r="E353" s="94">
        <v>-505471.21</v>
      </c>
    </row>
    <row r="354" spans="1:5" x14ac:dyDescent="0.2">
      <c r="A354" s="662" t="s">
        <v>1701</v>
      </c>
      <c r="B354" s="389" t="s">
        <v>1702</v>
      </c>
      <c r="C354" s="662">
        <v>661109</v>
      </c>
      <c r="D354" t="s">
        <v>556</v>
      </c>
      <c r="E354" s="94">
        <v>2807366</v>
      </c>
    </row>
    <row r="355" spans="1:5" x14ac:dyDescent="0.2">
      <c r="A355" s="662" t="s">
        <v>1701</v>
      </c>
      <c r="B355" s="389" t="s">
        <v>1702</v>
      </c>
      <c r="C355" s="662">
        <v>690520</v>
      </c>
      <c r="D355" t="s">
        <v>4716</v>
      </c>
      <c r="E355" s="94">
        <v>715259.64</v>
      </c>
    </row>
    <row r="356" spans="1:5" x14ac:dyDescent="0.2">
      <c r="A356" s="662" t="s">
        <v>1701</v>
      </c>
      <c r="B356" s="389" t="s">
        <v>1702</v>
      </c>
      <c r="C356" s="662">
        <v>690522</v>
      </c>
      <c r="D356" t="s">
        <v>4717</v>
      </c>
      <c r="E356" s="94">
        <v>61974.99</v>
      </c>
    </row>
    <row r="357" spans="1:5" x14ac:dyDescent="0.2">
      <c r="A357" s="662" t="s">
        <v>1701</v>
      </c>
      <c r="B357" s="389" t="s">
        <v>1702</v>
      </c>
      <c r="C357" s="662">
        <v>690524</v>
      </c>
      <c r="D357" t="s">
        <v>4705</v>
      </c>
      <c r="E357" s="94">
        <v>11529865</v>
      </c>
    </row>
    <row r="358" spans="1:5" x14ac:dyDescent="0.2">
      <c r="A358" s="662" t="s">
        <v>1701</v>
      </c>
      <c r="B358" s="389" t="s">
        <v>1702</v>
      </c>
      <c r="C358" s="662">
        <v>690525</v>
      </c>
      <c r="D358" t="s">
        <v>4706</v>
      </c>
      <c r="E358" s="94">
        <v>3097800.25</v>
      </c>
    </row>
    <row r="359" spans="1:5" x14ac:dyDescent="0.2">
      <c r="A359" s="662" t="s">
        <v>1701</v>
      </c>
      <c r="B359" s="389" t="s">
        <v>1702</v>
      </c>
      <c r="C359" s="662">
        <v>690527</v>
      </c>
      <c r="D359" t="s">
        <v>4711</v>
      </c>
      <c r="E359" s="94">
        <v>2909286.01</v>
      </c>
    </row>
    <row r="360" spans="1:5" x14ac:dyDescent="0.2">
      <c r="A360" s="662" t="s">
        <v>1701</v>
      </c>
      <c r="B360" s="389" t="s">
        <v>1702</v>
      </c>
      <c r="C360" s="662">
        <v>690529</v>
      </c>
      <c r="D360" t="s">
        <v>491</v>
      </c>
      <c r="E360" s="94">
        <v>0.41</v>
      </c>
    </row>
    <row r="361" spans="1:5" x14ac:dyDescent="0.2">
      <c r="A361" s="662" t="s">
        <v>1701</v>
      </c>
      <c r="B361" s="389" t="s">
        <v>1702</v>
      </c>
      <c r="C361" s="662">
        <v>690530</v>
      </c>
      <c r="D361" t="s">
        <v>1306</v>
      </c>
      <c r="E361" s="94">
        <v>2922032</v>
      </c>
    </row>
    <row r="362" spans="1:5" x14ac:dyDescent="0.2">
      <c r="A362" s="662" t="s">
        <v>1701</v>
      </c>
      <c r="B362" s="389" t="s">
        <v>1702</v>
      </c>
      <c r="C362" s="662">
        <v>690674</v>
      </c>
      <c r="D362" t="s">
        <v>544</v>
      </c>
      <c r="E362" s="94">
        <v>300.16000000000003</v>
      </c>
    </row>
    <row r="363" spans="1:5" x14ac:dyDescent="0.2">
      <c r="A363" s="662" t="s">
        <v>1701</v>
      </c>
      <c r="B363" s="389" t="s">
        <v>1702</v>
      </c>
      <c r="C363" s="662">
        <v>690675</v>
      </c>
      <c r="D363" t="s">
        <v>4710</v>
      </c>
      <c r="E363" s="94">
        <v>2807366</v>
      </c>
    </row>
    <row r="364" spans="1:5" x14ac:dyDescent="0.2">
      <c r="A364" s="662" t="s">
        <v>1701</v>
      </c>
      <c r="B364" s="389" t="s">
        <v>1702</v>
      </c>
      <c r="C364" s="662">
        <v>699524</v>
      </c>
      <c r="D364" t="s">
        <v>4705</v>
      </c>
      <c r="E364" s="94">
        <v>183883.8</v>
      </c>
    </row>
    <row r="365" spans="1:5" x14ac:dyDescent="0.2">
      <c r="A365" s="662" t="s">
        <v>1701</v>
      </c>
      <c r="B365" s="389" t="s">
        <v>1702</v>
      </c>
      <c r="C365" s="662">
        <v>699525</v>
      </c>
      <c r="D365" t="s">
        <v>4706</v>
      </c>
      <c r="E365" s="94">
        <v>485690.31</v>
      </c>
    </row>
    <row r="366" spans="1:5" x14ac:dyDescent="0.2">
      <c r="A366" s="662" t="s">
        <v>1701</v>
      </c>
      <c r="B366" s="389" t="s">
        <v>1702</v>
      </c>
      <c r="C366" s="662">
        <v>699529</v>
      </c>
      <c r="D366" t="s">
        <v>491</v>
      </c>
      <c r="E366" s="94">
        <v>26780.75</v>
      </c>
    </row>
    <row r="367" spans="1:5" s="560" customFormat="1" x14ac:dyDescent="0.2">
      <c r="A367" s="662" t="s">
        <v>1701</v>
      </c>
      <c r="B367" s="389" t="s">
        <v>1702</v>
      </c>
      <c r="C367" s="662">
        <v>699531</v>
      </c>
      <c r="D367" t="s">
        <v>4713</v>
      </c>
      <c r="E367" s="94">
        <v>1629955</v>
      </c>
    </row>
    <row r="368" spans="1:5" x14ac:dyDescent="0.2">
      <c r="A368" s="662" t="s">
        <v>1701</v>
      </c>
      <c r="B368" s="389" t="s">
        <v>1702</v>
      </c>
      <c r="C368" s="662">
        <v>699674</v>
      </c>
      <c r="D368" t="s">
        <v>544</v>
      </c>
      <c r="E368" s="94">
        <v>40575.32</v>
      </c>
    </row>
    <row r="369" spans="1:6" s="560" customFormat="1" x14ac:dyDescent="0.2">
      <c r="A369" s="661"/>
      <c r="B369" s="89"/>
      <c r="C369" s="661"/>
      <c r="D369" s="91"/>
      <c r="E369" s="136">
        <f>SUM(E324:E368)</f>
        <v>95237472.859999999</v>
      </c>
    </row>
    <row r="370" spans="1:6" x14ac:dyDescent="0.2">
      <c r="A370" s="662"/>
      <c r="B370" s="389"/>
      <c r="C370" s="662"/>
      <c r="D370"/>
      <c r="E370" s="94"/>
    </row>
    <row r="371" spans="1:6" s="666" customFormat="1" ht="15" x14ac:dyDescent="0.25">
      <c r="A371" s="663"/>
      <c r="B371" s="519"/>
      <c r="C371" s="663"/>
      <c r="D371" s="182" t="s">
        <v>8662</v>
      </c>
      <c r="E371" s="665">
        <f>E369-E322</f>
        <v>6162644.630000025</v>
      </c>
    </row>
    <row r="372" spans="1:6" x14ac:dyDescent="0.2">
      <c r="A372" s="662"/>
      <c r="B372" s="389"/>
      <c r="C372" s="662"/>
      <c r="D372"/>
      <c r="E372" s="94"/>
    </row>
    <row r="373" spans="1:6" ht="13.5" thickBot="1" x14ac:dyDescent="0.25">
      <c r="A373" s="662"/>
      <c r="B373" s="389"/>
      <c r="C373" s="662"/>
      <c r="D373" s="1048" t="s">
        <v>8663</v>
      </c>
      <c r="E373" s="1049" t="s">
        <v>4726</v>
      </c>
      <c r="F373" s="1048" t="s">
        <v>4727</v>
      </c>
    </row>
    <row r="374" spans="1:6" ht="13.5" thickTop="1" x14ac:dyDescent="0.2">
      <c r="A374" s="662"/>
      <c r="B374" s="389"/>
      <c r="C374" s="662"/>
      <c r="D374" s="91" t="s">
        <v>7209</v>
      </c>
      <c r="E374" s="136">
        <f>E63</f>
        <v>4602746.0200000033</v>
      </c>
      <c r="F374" s="367">
        <v>4603</v>
      </c>
    </row>
    <row r="375" spans="1:6" x14ac:dyDescent="0.2">
      <c r="A375" s="662"/>
      <c r="B375" s="389"/>
      <c r="C375" s="662"/>
      <c r="D375" s="91" t="s">
        <v>7210</v>
      </c>
      <c r="E375" s="136">
        <f>E100</f>
        <v>366247.84999999986</v>
      </c>
      <c r="F375" s="367">
        <v>366</v>
      </c>
    </row>
    <row r="376" spans="1:6" x14ac:dyDescent="0.2">
      <c r="A376" s="662"/>
      <c r="B376" s="389"/>
      <c r="C376" s="662"/>
      <c r="D376" s="91" t="s">
        <v>7211</v>
      </c>
      <c r="E376" s="136">
        <f>E139</f>
        <v>784129.55000000168</v>
      </c>
      <c r="F376" s="367">
        <v>784</v>
      </c>
    </row>
    <row r="377" spans="1:6" x14ac:dyDescent="0.2">
      <c r="A377" s="662"/>
      <c r="B377" s="389"/>
      <c r="C377" s="662"/>
      <c r="D377" s="91" t="s">
        <v>7216</v>
      </c>
      <c r="E377" s="136">
        <f>E188</f>
        <v>0</v>
      </c>
      <c r="F377" s="367">
        <v>0</v>
      </c>
    </row>
    <row r="378" spans="1:6" x14ac:dyDescent="0.2">
      <c r="A378" s="662"/>
      <c r="B378" s="389"/>
      <c r="C378" s="662"/>
      <c r="D378" s="193" t="s">
        <v>7217</v>
      </c>
      <c r="E378" s="878">
        <f>E224</f>
        <v>409521.20999999996</v>
      </c>
      <c r="F378" s="1050">
        <v>410</v>
      </c>
    </row>
    <row r="379" spans="1:6" x14ac:dyDescent="0.2">
      <c r="A379" s="662"/>
      <c r="B379" s="389"/>
      <c r="C379" s="662"/>
      <c r="D379" s="91" t="s">
        <v>7218</v>
      </c>
      <c r="E379" s="136">
        <f>SUM(E374:E378)</f>
        <v>6162644.6300000045</v>
      </c>
      <c r="F379" s="367">
        <f>SUM(F374:F378)</f>
        <v>6163</v>
      </c>
    </row>
    <row r="380" spans="1:6" x14ac:dyDescent="0.2">
      <c r="A380" s="662"/>
      <c r="B380" s="389"/>
      <c r="C380" s="662"/>
      <c r="D380"/>
      <c r="E380" s="94"/>
    </row>
    <row r="381" spans="1:6" x14ac:dyDescent="0.2">
      <c r="A381" s="662"/>
      <c r="B381" s="389"/>
      <c r="C381" s="662"/>
      <c r="D381"/>
      <c r="E381" s="94"/>
    </row>
    <row r="382" spans="1:6" x14ac:dyDescent="0.2">
      <c r="A382" s="662"/>
      <c r="B382" s="389"/>
      <c r="C382" s="662"/>
      <c r="D382"/>
      <c r="E382" s="94"/>
    </row>
    <row r="383" spans="1:6" x14ac:dyDescent="0.2">
      <c r="A383" s="662"/>
      <c r="B383" s="389"/>
      <c r="C383" s="662"/>
      <c r="D383"/>
      <c r="E383" s="94"/>
    </row>
    <row r="384" spans="1:6" x14ac:dyDescent="0.2">
      <c r="A384" s="662"/>
      <c r="B384" s="389"/>
      <c r="C384" s="662"/>
      <c r="D384"/>
      <c r="E384" s="94"/>
    </row>
    <row r="385" spans="1:5" x14ac:dyDescent="0.2">
      <c r="A385" s="662"/>
      <c r="B385" s="389"/>
      <c r="C385" s="662"/>
      <c r="D385"/>
      <c r="E385" s="94"/>
    </row>
    <row r="386" spans="1:5" x14ac:dyDescent="0.2">
      <c r="A386" s="662"/>
      <c r="B386" s="389"/>
      <c r="C386" s="662"/>
      <c r="D386"/>
      <c r="E386" s="94"/>
    </row>
    <row r="387" spans="1:5" x14ac:dyDescent="0.2">
      <c r="A387" s="662"/>
      <c r="B387" s="389"/>
      <c r="C387" s="662"/>
      <c r="D387"/>
      <c r="E387" s="94"/>
    </row>
    <row r="388" spans="1:5" x14ac:dyDescent="0.2">
      <c r="A388" s="662"/>
      <c r="B388" s="389"/>
      <c r="C388" s="662"/>
      <c r="D388"/>
      <c r="E388" s="94"/>
    </row>
    <row r="389" spans="1:5" x14ac:dyDescent="0.2">
      <c r="A389" s="662"/>
      <c r="B389" s="389"/>
      <c r="C389" s="662"/>
      <c r="D389"/>
      <c r="E389" s="94"/>
    </row>
    <row r="390" spans="1:5" x14ac:dyDescent="0.2">
      <c r="A390" s="662"/>
      <c r="B390" s="389"/>
      <c r="C390" s="662"/>
      <c r="D390"/>
      <c r="E390" s="94"/>
    </row>
    <row r="391" spans="1:5" x14ac:dyDescent="0.2">
      <c r="A391" s="662"/>
      <c r="B391" s="389"/>
      <c r="C391" s="662"/>
      <c r="D391"/>
      <c r="E391" s="94"/>
    </row>
    <row r="392" spans="1:5" x14ac:dyDescent="0.2">
      <c r="A392" s="662"/>
      <c r="B392" s="389"/>
      <c r="C392" s="662"/>
      <c r="D392"/>
      <c r="E392" s="94"/>
    </row>
    <row r="393" spans="1:5" x14ac:dyDescent="0.2">
      <c r="A393" s="662"/>
      <c r="B393" s="389"/>
      <c r="C393" s="662"/>
      <c r="D393"/>
      <c r="E393" s="94"/>
    </row>
    <row r="394" spans="1:5" x14ac:dyDescent="0.2">
      <c r="A394" s="662"/>
      <c r="B394" s="389"/>
      <c r="C394" s="662"/>
      <c r="D394"/>
      <c r="E394" s="94"/>
    </row>
    <row r="395" spans="1:5" x14ac:dyDescent="0.2">
      <c r="A395" s="662"/>
      <c r="B395" s="389"/>
      <c r="C395" s="662"/>
      <c r="D395"/>
      <c r="E395" s="94"/>
    </row>
    <row r="396" spans="1:5" x14ac:dyDescent="0.2">
      <c r="A396" s="662"/>
      <c r="B396" s="389"/>
      <c r="C396" s="662"/>
      <c r="D396"/>
      <c r="E396" s="94"/>
    </row>
    <row r="397" spans="1:5" x14ac:dyDescent="0.2">
      <c r="A397" s="662"/>
      <c r="B397" s="389"/>
      <c r="C397" s="662"/>
      <c r="D397"/>
      <c r="E397" s="94"/>
    </row>
    <row r="398" spans="1:5" x14ac:dyDescent="0.2">
      <c r="A398" s="662"/>
      <c r="B398" s="389"/>
      <c r="C398" s="662"/>
      <c r="D398"/>
      <c r="E398" s="94"/>
    </row>
    <row r="399" spans="1:5" x14ac:dyDescent="0.2">
      <c r="A399" s="662"/>
      <c r="B399" s="389"/>
      <c r="C399" s="662"/>
      <c r="D399"/>
      <c r="E399" s="94"/>
    </row>
    <row r="400" spans="1:5" x14ac:dyDescent="0.2">
      <c r="A400" s="662"/>
      <c r="B400" s="389"/>
      <c r="C400" s="662"/>
      <c r="D400"/>
      <c r="E400" s="94"/>
    </row>
    <row r="401" spans="1:5" x14ac:dyDescent="0.2">
      <c r="A401" s="662"/>
      <c r="B401" s="389"/>
      <c r="C401" s="662"/>
      <c r="D401"/>
      <c r="E401" s="94"/>
    </row>
    <row r="402" spans="1:5" x14ac:dyDescent="0.2">
      <c r="A402" s="662"/>
      <c r="B402" s="389"/>
      <c r="C402" s="662"/>
      <c r="D402"/>
      <c r="E402" s="94"/>
    </row>
    <row r="403" spans="1:5" x14ac:dyDescent="0.2">
      <c r="A403" s="662"/>
      <c r="B403" s="389"/>
      <c r="C403" s="662"/>
      <c r="D403"/>
      <c r="E403" s="94"/>
    </row>
    <row r="404" spans="1:5" x14ac:dyDescent="0.2">
      <c r="A404" s="662"/>
      <c r="B404" s="389"/>
      <c r="C404" s="662"/>
      <c r="D404"/>
      <c r="E404" s="94"/>
    </row>
    <row r="405" spans="1:5" x14ac:dyDescent="0.2">
      <c r="A405" s="662"/>
      <c r="B405" s="389"/>
      <c r="C405" s="662"/>
      <c r="D405"/>
      <c r="E405" s="94"/>
    </row>
    <row r="406" spans="1:5" x14ac:dyDescent="0.2">
      <c r="A406" s="662"/>
      <c r="B406" s="389"/>
      <c r="C406" s="662"/>
      <c r="D406"/>
      <c r="E406" s="94"/>
    </row>
    <row r="407" spans="1:5" x14ac:dyDescent="0.2">
      <c r="A407" s="662"/>
      <c r="B407" s="389"/>
      <c r="C407" s="662"/>
      <c r="D407"/>
      <c r="E407" s="94"/>
    </row>
    <row r="408" spans="1:5" x14ac:dyDescent="0.2">
      <c r="A408" s="662"/>
      <c r="B408" s="389"/>
      <c r="C408" s="662"/>
      <c r="D408"/>
      <c r="E408" s="94"/>
    </row>
    <row r="409" spans="1:5" x14ac:dyDescent="0.2">
      <c r="A409" s="662"/>
      <c r="B409" s="389"/>
      <c r="C409" s="662"/>
      <c r="D409"/>
      <c r="E409" s="94"/>
    </row>
    <row r="410" spans="1:5" x14ac:dyDescent="0.2">
      <c r="A410" s="662"/>
      <c r="B410" s="389"/>
      <c r="C410" s="662"/>
      <c r="D410"/>
      <c r="E410" s="94"/>
    </row>
    <row r="411" spans="1:5" x14ac:dyDescent="0.2">
      <c r="A411" s="662"/>
      <c r="B411" s="389"/>
      <c r="C411" s="662"/>
      <c r="D411"/>
      <c r="E411" s="94"/>
    </row>
    <row r="412" spans="1:5" x14ac:dyDescent="0.2">
      <c r="A412" s="662"/>
      <c r="B412" s="389"/>
      <c r="C412" s="662"/>
      <c r="D412"/>
      <c r="E412" s="94"/>
    </row>
    <row r="413" spans="1:5" x14ac:dyDescent="0.2">
      <c r="A413" s="662"/>
      <c r="B413" s="389"/>
      <c r="C413" s="662"/>
      <c r="D413"/>
      <c r="E413" s="94"/>
    </row>
    <row r="414" spans="1:5" x14ac:dyDescent="0.2">
      <c r="A414" s="662"/>
      <c r="B414" s="389"/>
      <c r="C414" s="662"/>
      <c r="D414"/>
      <c r="E414" s="94"/>
    </row>
    <row r="415" spans="1:5" s="560" customFormat="1" x14ac:dyDescent="0.2">
      <c r="A415" s="559"/>
      <c r="C415" s="559"/>
      <c r="E415" s="561"/>
    </row>
    <row r="417" spans="4:6" ht="15" x14ac:dyDescent="0.25">
      <c r="D417" s="666"/>
      <c r="E417" s="136"/>
      <c r="F417"/>
    </row>
    <row r="418" spans="4:6" x14ac:dyDescent="0.2">
      <c r="D418"/>
      <c r="E418" s="94"/>
      <c r="F418"/>
    </row>
    <row r="419" spans="4:6" ht="13.5" thickBot="1" x14ac:dyDescent="0.25">
      <c r="D419" s="1048"/>
      <c r="E419" s="1049"/>
      <c r="F419" s="1048"/>
    </row>
    <row r="420" spans="4:6" ht="13.5" thickTop="1" x14ac:dyDescent="0.2">
      <c r="D420" s="91"/>
      <c r="E420" s="136"/>
      <c r="F420" s="367"/>
    </row>
    <row r="421" spans="4:6" x14ac:dyDescent="0.2">
      <c r="D421" s="91"/>
      <c r="E421" s="136"/>
      <c r="F421" s="367"/>
    </row>
    <row r="422" spans="4:6" x14ac:dyDescent="0.2">
      <c r="D422" s="91"/>
      <c r="E422" s="136"/>
      <c r="F422" s="367"/>
    </row>
    <row r="423" spans="4:6" x14ac:dyDescent="0.2">
      <c r="D423" s="91"/>
      <c r="E423" s="136"/>
      <c r="F423" s="367"/>
    </row>
    <row r="424" spans="4:6" x14ac:dyDescent="0.2">
      <c r="D424" s="193"/>
      <c r="E424" s="878"/>
      <c r="F424" s="1050"/>
    </row>
    <row r="425" spans="4:6" x14ac:dyDescent="0.2">
      <c r="D425" s="91"/>
      <c r="E425" s="136"/>
      <c r="F425" s="367"/>
    </row>
  </sheetData>
  <mergeCells count="1">
    <mergeCell ref="F206:J206"/>
  </mergeCells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395"/>
  <sheetViews>
    <sheetView topLeftCell="A100" workbookViewId="0">
      <selection activeCell="F116" sqref="F116:G116"/>
    </sheetView>
  </sheetViews>
  <sheetFormatPr defaultRowHeight="12.75" x14ac:dyDescent="0.2"/>
  <cols>
    <col min="1" max="1" width="8" style="662" bestFit="1" customWidth="1"/>
    <col min="2" max="2" width="16.28515625" style="389" bestFit="1" customWidth="1"/>
    <col min="3" max="3" width="10.140625" style="662" bestFit="1" customWidth="1"/>
    <col min="4" max="4" width="44.5703125" bestFit="1" customWidth="1"/>
    <col min="5" max="5" width="12.7109375" style="94" bestFit="1" customWidth="1"/>
    <col min="6" max="6" width="11.7109375" customWidth="1"/>
    <col min="7" max="7" width="27.7109375" customWidth="1"/>
    <col min="8" max="22" width="11.7109375" customWidth="1"/>
    <col min="23" max="256" width="8.85546875" style="551"/>
    <col min="257" max="257" width="8" style="551" bestFit="1" customWidth="1"/>
    <col min="258" max="258" width="16.28515625" style="551" bestFit="1" customWidth="1"/>
    <col min="259" max="259" width="10.140625" style="551" bestFit="1" customWidth="1"/>
    <col min="260" max="260" width="44.5703125" style="551" bestFit="1" customWidth="1"/>
    <col min="261" max="261" width="12.7109375" style="551" bestFit="1" customWidth="1"/>
    <col min="262" max="278" width="11.7109375" style="551" customWidth="1"/>
    <col min="279" max="512" width="8.85546875" style="551"/>
    <col min="513" max="513" width="8" style="551" bestFit="1" customWidth="1"/>
    <col min="514" max="514" width="16.28515625" style="551" bestFit="1" customWidth="1"/>
    <col min="515" max="515" width="10.140625" style="551" bestFit="1" customWidth="1"/>
    <col min="516" max="516" width="44.5703125" style="551" bestFit="1" customWidth="1"/>
    <col min="517" max="517" width="12.7109375" style="551" bestFit="1" customWidth="1"/>
    <col min="518" max="534" width="11.7109375" style="551" customWidth="1"/>
    <col min="535" max="768" width="8.85546875" style="551"/>
    <col min="769" max="769" width="8" style="551" bestFit="1" customWidth="1"/>
    <col min="770" max="770" width="16.28515625" style="551" bestFit="1" customWidth="1"/>
    <col min="771" max="771" width="10.140625" style="551" bestFit="1" customWidth="1"/>
    <col min="772" max="772" width="44.5703125" style="551" bestFit="1" customWidth="1"/>
    <col min="773" max="773" width="12.7109375" style="551" bestFit="1" customWidth="1"/>
    <col min="774" max="790" width="11.7109375" style="551" customWidth="1"/>
    <col min="791" max="1024" width="8.85546875" style="551"/>
    <col min="1025" max="1025" width="8" style="551" bestFit="1" customWidth="1"/>
    <col min="1026" max="1026" width="16.28515625" style="551" bestFit="1" customWidth="1"/>
    <col min="1027" max="1027" width="10.140625" style="551" bestFit="1" customWidth="1"/>
    <col min="1028" max="1028" width="44.5703125" style="551" bestFit="1" customWidth="1"/>
    <col min="1029" max="1029" width="12.7109375" style="551" bestFit="1" customWidth="1"/>
    <col min="1030" max="1046" width="11.7109375" style="551" customWidth="1"/>
    <col min="1047" max="1280" width="8.85546875" style="551"/>
    <col min="1281" max="1281" width="8" style="551" bestFit="1" customWidth="1"/>
    <col min="1282" max="1282" width="16.28515625" style="551" bestFit="1" customWidth="1"/>
    <col min="1283" max="1283" width="10.140625" style="551" bestFit="1" customWidth="1"/>
    <col min="1284" max="1284" width="44.5703125" style="551" bestFit="1" customWidth="1"/>
    <col min="1285" max="1285" width="12.7109375" style="551" bestFit="1" customWidth="1"/>
    <col min="1286" max="1302" width="11.7109375" style="551" customWidth="1"/>
    <col min="1303" max="1536" width="8.85546875" style="551"/>
    <col min="1537" max="1537" width="8" style="551" bestFit="1" customWidth="1"/>
    <col min="1538" max="1538" width="16.28515625" style="551" bestFit="1" customWidth="1"/>
    <col min="1539" max="1539" width="10.140625" style="551" bestFit="1" customWidth="1"/>
    <col min="1540" max="1540" width="44.5703125" style="551" bestFit="1" customWidth="1"/>
    <col min="1541" max="1541" width="12.7109375" style="551" bestFit="1" customWidth="1"/>
    <col min="1542" max="1558" width="11.7109375" style="551" customWidth="1"/>
    <col min="1559" max="1792" width="8.85546875" style="551"/>
    <col min="1793" max="1793" width="8" style="551" bestFit="1" customWidth="1"/>
    <col min="1794" max="1794" width="16.28515625" style="551" bestFit="1" customWidth="1"/>
    <col min="1795" max="1795" width="10.140625" style="551" bestFit="1" customWidth="1"/>
    <col min="1796" max="1796" width="44.5703125" style="551" bestFit="1" customWidth="1"/>
    <col min="1797" max="1797" width="12.7109375" style="551" bestFit="1" customWidth="1"/>
    <col min="1798" max="1814" width="11.7109375" style="551" customWidth="1"/>
    <col min="1815" max="2048" width="8.85546875" style="551"/>
    <col min="2049" max="2049" width="8" style="551" bestFit="1" customWidth="1"/>
    <col min="2050" max="2050" width="16.28515625" style="551" bestFit="1" customWidth="1"/>
    <col min="2051" max="2051" width="10.140625" style="551" bestFit="1" customWidth="1"/>
    <col min="2052" max="2052" width="44.5703125" style="551" bestFit="1" customWidth="1"/>
    <col min="2053" max="2053" width="12.7109375" style="551" bestFit="1" customWidth="1"/>
    <col min="2054" max="2070" width="11.7109375" style="551" customWidth="1"/>
    <col min="2071" max="2304" width="8.85546875" style="551"/>
    <col min="2305" max="2305" width="8" style="551" bestFit="1" customWidth="1"/>
    <col min="2306" max="2306" width="16.28515625" style="551" bestFit="1" customWidth="1"/>
    <col min="2307" max="2307" width="10.140625" style="551" bestFit="1" customWidth="1"/>
    <col min="2308" max="2308" width="44.5703125" style="551" bestFit="1" customWidth="1"/>
    <col min="2309" max="2309" width="12.7109375" style="551" bestFit="1" customWidth="1"/>
    <col min="2310" max="2326" width="11.7109375" style="551" customWidth="1"/>
    <col min="2327" max="2560" width="8.85546875" style="551"/>
    <col min="2561" max="2561" width="8" style="551" bestFit="1" customWidth="1"/>
    <col min="2562" max="2562" width="16.28515625" style="551" bestFit="1" customWidth="1"/>
    <col min="2563" max="2563" width="10.140625" style="551" bestFit="1" customWidth="1"/>
    <col min="2564" max="2564" width="44.5703125" style="551" bestFit="1" customWidth="1"/>
    <col min="2565" max="2565" width="12.7109375" style="551" bestFit="1" customWidth="1"/>
    <col min="2566" max="2582" width="11.7109375" style="551" customWidth="1"/>
    <col min="2583" max="2816" width="8.85546875" style="551"/>
    <col min="2817" max="2817" width="8" style="551" bestFit="1" customWidth="1"/>
    <col min="2818" max="2818" width="16.28515625" style="551" bestFit="1" customWidth="1"/>
    <col min="2819" max="2819" width="10.140625" style="551" bestFit="1" customWidth="1"/>
    <col min="2820" max="2820" width="44.5703125" style="551" bestFit="1" customWidth="1"/>
    <col min="2821" max="2821" width="12.7109375" style="551" bestFit="1" customWidth="1"/>
    <col min="2822" max="2838" width="11.7109375" style="551" customWidth="1"/>
    <col min="2839" max="3072" width="8.85546875" style="551"/>
    <col min="3073" max="3073" width="8" style="551" bestFit="1" customWidth="1"/>
    <col min="3074" max="3074" width="16.28515625" style="551" bestFit="1" customWidth="1"/>
    <col min="3075" max="3075" width="10.140625" style="551" bestFit="1" customWidth="1"/>
    <col min="3076" max="3076" width="44.5703125" style="551" bestFit="1" customWidth="1"/>
    <col min="3077" max="3077" width="12.7109375" style="551" bestFit="1" customWidth="1"/>
    <col min="3078" max="3094" width="11.7109375" style="551" customWidth="1"/>
    <col min="3095" max="3328" width="8.85546875" style="551"/>
    <col min="3329" max="3329" width="8" style="551" bestFit="1" customWidth="1"/>
    <col min="3330" max="3330" width="16.28515625" style="551" bestFit="1" customWidth="1"/>
    <col min="3331" max="3331" width="10.140625" style="551" bestFit="1" customWidth="1"/>
    <col min="3332" max="3332" width="44.5703125" style="551" bestFit="1" customWidth="1"/>
    <col min="3333" max="3333" width="12.7109375" style="551" bestFit="1" customWidth="1"/>
    <col min="3334" max="3350" width="11.7109375" style="551" customWidth="1"/>
    <col min="3351" max="3584" width="8.85546875" style="551"/>
    <col min="3585" max="3585" width="8" style="551" bestFit="1" customWidth="1"/>
    <col min="3586" max="3586" width="16.28515625" style="551" bestFit="1" customWidth="1"/>
    <col min="3587" max="3587" width="10.140625" style="551" bestFit="1" customWidth="1"/>
    <col min="3588" max="3588" width="44.5703125" style="551" bestFit="1" customWidth="1"/>
    <col min="3589" max="3589" width="12.7109375" style="551" bestFit="1" customWidth="1"/>
    <col min="3590" max="3606" width="11.7109375" style="551" customWidth="1"/>
    <col min="3607" max="3840" width="8.85546875" style="551"/>
    <col min="3841" max="3841" width="8" style="551" bestFit="1" customWidth="1"/>
    <col min="3842" max="3842" width="16.28515625" style="551" bestFit="1" customWidth="1"/>
    <col min="3843" max="3843" width="10.140625" style="551" bestFit="1" customWidth="1"/>
    <col min="3844" max="3844" width="44.5703125" style="551" bestFit="1" customWidth="1"/>
    <col min="3845" max="3845" width="12.7109375" style="551" bestFit="1" customWidth="1"/>
    <col min="3846" max="3862" width="11.7109375" style="551" customWidth="1"/>
    <col min="3863" max="4096" width="8.85546875" style="551"/>
    <col min="4097" max="4097" width="8" style="551" bestFit="1" customWidth="1"/>
    <col min="4098" max="4098" width="16.28515625" style="551" bestFit="1" customWidth="1"/>
    <col min="4099" max="4099" width="10.140625" style="551" bestFit="1" customWidth="1"/>
    <col min="4100" max="4100" width="44.5703125" style="551" bestFit="1" customWidth="1"/>
    <col min="4101" max="4101" width="12.7109375" style="551" bestFit="1" customWidth="1"/>
    <col min="4102" max="4118" width="11.7109375" style="551" customWidth="1"/>
    <col min="4119" max="4352" width="8.85546875" style="551"/>
    <col min="4353" max="4353" width="8" style="551" bestFit="1" customWidth="1"/>
    <col min="4354" max="4354" width="16.28515625" style="551" bestFit="1" customWidth="1"/>
    <col min="4355" max="4355" width="10.140625" style="551" bestFit="1" customWidth="1"/>
    <col min="4356" max="4356" width="44.5703125" style="551" bestFit="1" customWidth="1"/>
    <col min="4357" max="4357" width="12.7109375" style="551" bestFit="1" customWidth="1"/>
    <col min="4358" max="4374" width="11.7109375" style="551" customWidth="1"/>
    <col min="4375" max="4608" width="8.85546875" style="551"/>
    <col min="4609" max="4609" width="8" style="551" bestFit="1" customWidth="1"/>
    <col min="4610" max="4610" width="16.28515625" style="551" bestFit="1" customWidth="1"/>
    <col min="4611" max="4611" width="10.140625" style="551" bestFit="1" customWidth="1"/>
    <col min="4612" max="4612" width="44.5703125" style="551" bestFit="1" customWidth="1"/>
    <col min="4613" max="4613" width="12.7109375" style="551" bestFit="1" customWidth="1"/>
    <col min="4614" max="4630" width="11.7109375" style="551" customWidth="1"/>
    <col min="4631" max="4864" width="8.85546875" style="551"/>
    <col min="4865" max="4865" width="8" style="551" bestFit="1" customWidth="1"/>
    <col min="4866" max="4866" width="16.28515625" style="551" bestFit="1" customWidth="1"/>
    <col min="4867" max="4867" width="10.140625" style="551" bestFit="1" customWidth="1"/>
    <col min="4868" max="4868" width="44.5703125" style="551" bestFit="1" customWidth="1"/>
    <col min="4869" max="4869" width="12.7109375" style="551" bestFit="1" customWidth="1"/>
    <col min="4870" max="4886" width="11.7109375" style="551" customWidth="1"/>
    <col min="4887" max="5120" width="8.85546875" style="551"/>
    <col min="5121" max="5121" width="8" style="551" bestFit="1" customWidth="1"/>
    <col min="5122" max="5122" width="16.28515625" style="551" bestFit="1" customWidth="1"/>
    <col min="5123" max="5123" width="10.140625" style="551" bestFit="1" customWidth="1"/>
    <col min="5124" max="5124" width="44.5703125" style="551" bestFit="1" customWidth="1"/>
    <col min="5125" max="5125" width="12.7109375" style="551" bestFit="1" customWidth="1"/>
    <col min="5126" max="5142" width="11.7109375" style="551" customWidth="1"/>
    <col min="5143" max="5376" width="8.85546875" style="551"/>
    <col min="5377" max="5377" width="8" style="551" bestFit="1" customWidth="1"/>
    <col min="5378" max="5378" width="16.28515625" style="551" bestFit="1" customWidth="1"/>
    <col min="5379" max="5379" width="10.140625" style="551" bestFit="1" customWidth="1"/>
    <col min="5380" max="5380" width="44.5703125" style="551" bestFit="1" customWidth="1"/>
    <col min="5381" max="5381" width="12.7109375" style="551" bestFit="1" customWidth="1"/>
    <col min="5382" max="5398" width="11.7109375" style="551" customWidth="1"/>
    <col min="5399" max="5632" width="8.85546875" style="551"/>
    <col min="5633" max="5633" width="8" style="551" bestFit="1" customWidth="1"/>
    <col min="5634" max="5634" width="16.28515625" style="551" bestFit="1" customWidth="1"/>
    <col min="5635" max="5635" width="10.140625" style="551" bestFit="1" customWidth="1"/>
    <col min="5636" max="5636" width="44.5703125" style="551" bestFit="1" customWidth="1"/>
    <col min="5637" max="5637" width="12.7109375" style="551" bestFit="1" customWidth="1"/>
    <col min="5638" max="5654" width="11.7109375" style="551" customWidth="1"/>
    <col min="5655" max="5888" width="8.85546875" style="551"/>
    <col min="5889" max="5889" width="8" style="551" bestFit="1" customWidth="1"/>
    <col min="5890" max="5890" width="16.28515625" style="551" bestFit="1" customWidth="1"/>
    <col min="5891" max="5891" width="10.140625" style="551" bestFit="1" customWidth="1"/>
    <col min="5892" max="5892" width="44.5703125" style="551" bestFit="1" customWidth="1"/>
    <col min="5893" max="5893" width="12.7109375" style="551" bestFit="1" customWidth="1"/>
    <col min="5894" max="5910" width="11.7109375" style="551" customWidth="1"/>
    <col min="5911" max="6144" width="8.85546875" style="551"/>
    <col min="6145" max="6145" width="8" style="551" bestFit="1" customWidth="1"/>
    <col min="6146" max="6146" width="16.28515625" style="551" bestFit="1" customWidth="1"/>
    <col min="6147" max="6147" width="10.140625" style="551" bestFit="1" customWidth="1"/>
    <col min="6148" max="6148" width="44.5703125" style="551" bestFit="1" customWidth="1"/>
    <col min="6149" max="6149" width="12.7109375" style="551" bestFit="1" customWidth="1"/>
    <col min="6150" max="6166" width="11.7109375" style="551" customWidth="1"/>
    <col min="6167" max="6400" width="8.85546875" style="551"/>
    <col min="6401" max="6401" width="8" style="551" bestFit="1" customWidth="1"/>
    <col min="6402" max="6402" width="16.28515625" style="551" bestFit="1" customWidth="1"/>
    <col min="6403" max="6403" width="10.140625" style="551" bestFit="1" customWidth="1"/>
    <col min="6404" max="6404" width="44.5703125" style="551" bestFit="1" customWidth="1"/>
    <col min="6405" max="6405" width="12.7109375" style="551" bestFit="1" customWidth="1"/>
    <col min="6406" max="6422" width="11.7109375" style="551" customWidth="1"/>
    <col min="6423" max="6656" width="8.85546875" style="551"/>
    <col min="6657" max="6657" width="8" style="551" bestFit="1" customWidth="1"/>
    <col min="6658" max="6658" width="16.28515625" style="551" bestFit="1" customWidth="1"/>
    <col min="6659" max="6659" width="10.140625" style="551" bestFit="1" customWidth="1"/>
    <col min="6660" max="6660" width="44.5703125" style="551" bestFit="1" customWidth="1"/>
    <col min="6661" max="6661" width="12.7109375" style="551" bestFit="1" customWidth="1"/>
    <col min="6662" max="6678" width="11.7109375" style="551" customWidth="1"/>
    <col min="6679" max="6912" width="8.85546875" style="551"/>
    <col min="6913" max="6913" width="8" style="551" bestFit="1" customWidth="1"/>
    <col min="6914" max="6914" width="16.28515625" style="551" bestFit="1" customWidth="1"/>
    <col min="6915" max="6915" width="10.140625" style="551" bestFit="1" customWidth="1"/>
    <col min="6916" max="6916" width="44.5703125" style="551" bestFit="1" customWidth="1"/>
    <col min="6917" max="6917" width="12.7109375" style="551" bestFit="1" customWidth="1"/>
    <col min="6918" max="6934" width="11.7109375" style="551" customWidth="1"/>
    <col min="6935" max="7168" width="8.85546875" style="551"/>
    <col min="7169" max="7169" width="8" style="551" bestFit="1" customWidth="1"/>
    <col min="7170" max="7170" width="16.28515625" style="551" bestFit="1" customWidth="1"/>
    <col min="7171" max="7171" width="10.140625" style="551" bestFit="1" customWidth="1"/>
    <col min="7172" max="7172" width="44.5703125" style="551" bestFit="1" customWidth="1"/>
    <col min="7173" max="7173" width="12.7109375" style="551" bestFit="1" customWidth="1"/>
    <col min="7174" max="7190" width="11.7109375" style="551" customWidth="1"/>
    <col min="7191" max="7424" width="8.85546875" style="551"/>
    <col min="7425" max="7425" width="8" style="551" bestFit="1" customWidth="1"/>
    <col min="7426" max="7426" width="16.28515625" style="551" bestFit="1" customWidth="1"/>
    <col min="7427" max="7427" width="10.140625" style="551" bestFit="1" customWidth="1"/>
    <col min="7428" max="7428" width="44.5703125" style="551" bestFit="1" customWidth="1"/>
    <col min="7429" max="7429" width="12.7109375" style="551" bestFit="1" customWidth="1"/>
    <col min="7430" max="7446" width="11.7109375" style="551" customWidth="1"/>
    <col min="7447" max="7680" width="8.85546875" style="551"/>
    <col min="7681" max="7681" width="8" style="551" bestFit="1" customWidth="1"/>
    <col min="7682" max="7682" width="16.28515625" style="551" bestFit="1" customWidth="1"/>
    <col min="7683" max="7683" width="10.140625" style="551" bestFit="1" customWidth="1"/>
    <col min="7684" max="7684" width="44.5703125" style="551" bestFit="1" customWidth="1"/>
    <col min="7685" max="7685" width="12.7109375" style="551" bestFit="1" customWidth="1"/>
    <col min="7686" max="7702" width="11.7109375" style="551" customWidth="1"/>
    <col min="7703" max="7936" width="8.85546875" style="551"/>
    <col min="7937" max="7937" width="8" style="551" bestFit="1" customWidth="1"/>
    <col min="7938" max="7938" width="16.28515625" style="551" bestFit="1" customWidth="1"/>
    <col min="7939" max="7939" width="10.140625" style="551" bestFit="1" customWidth="1"/>
    <col min="7940" max="7940" width="44.5703125" style="551" bestFit="1" customWidth="1"/>
    <col min="7941" max="7941" width="12.7109375" style="551" bestFit="1" customWidth="1"/>
    <col min="7942" max="7958" width="11.7109375" style="551" customWidth="1"/>
    <col min="7959" max="8192" width="8.85546875" style="551"/>
    <col min="8193" max="8193" width="8" style="551" bestFit="1" customWidth="1"/>
    <col min="8194" max="8194" width="16.28515625" style="551" bestFit="1" customWidth="1"/>
    <col min="8195" max="8195" width="10.140625" style="551" bestFit="1" customWidth="1"/>
    <col min="8196" max="8196" width="44.5703125" style="551" bestFit="1" customWidth="1"/>
    <col min="8197" max="8197" width="12.7109375" style="551" bestFit="1" customWidth="1"/>
    <col min="8198" max="8214" width="11.7109375" style="551" customWidth="1"/>
    <col min="8215" max="8448" width="8.85546875" style="551"/>
    <col min="8449" max="8449" width="8" style="551" bestFit="1" customWidth="1"/>
    <col min="8450" max="8450" width="16.28515625" style="551" bestFit="1" customWidth="1"/>
    <col min="8451" max="8451" width="10.140625" style="551" bestFit="1" customWidth="1"/>
    <col min="8452" max="8452" width="44.5703125" style="551" bestFit="1" customWidth="1"/>
    <col min="8453" max="8453" width="12.7109375" style="551" bestFit="1" customWidth="1"/>
    <col min="8454" max="8470" width="11.7109375" style="551" customWidth="1"/>
    <col min="8471" max="8704" width="8.85546875" style="551"/>
    <col min="8705" max="8705" width="8" style="551" bestFit="1" customWidth="1"/>
    <col min="8706" max="8706" width="16.28515625" style="551" bestFit="1" customWidth="1"/>
    <col min="8707" max="8707" width="10.140625" style="551" bestFit="1" customWidth="1"/>
    <col min="8708" max="8708" width="44.5703125" style="551" bestFit="1" customWidth="1"/>
    <col min="8709" max="8709" width="12.7109375" style="551" bestFit="1" customWidth="1"/>
    <col min="8710" max="8726" width="11.7109375" style="551" customWidth="1"/>
    <col min="8727" max="8960" width="8.85546875" style="551"/>
    <col min="8961" max="8961" width="8" style="551" bestFit="1" customWidth="1"/>
    <col min="8962" max="8962" width="16.28515625" style="551" bestFit="1" customWidth="1"/>
    <col min="8963" max="8963" width="10.140625" style="551" bestFit="1" customWidth="1"/>
    <col min="8964" max="8964" width="44.5703125" style="551" bestFit="1" customWidth="1"/>
    <col min="8965" max="8965" width="12.7109375" style="551" bestFit="1" customWidth="1"/>
    <col min="8966" max="8982" width="11.7109375" style="551" customWidth="1"/>
    <col min="8983" max="9216" width="8.85546875" style="551"/>
    <col min="9217" max="9217" width="8" style="551" bestFit="1" customWidth="1"/>
    <col min="9218" max="9218" width="16.28515625" style="551" bestFit="1" customWidth="1"/>
    <col min="9219" max="9219" width="10.140625" style="551" bestFit="1" customWidth="1"/>
    <col min="9220" max="9220" width="44.5703125" style="551" bestFit="1" customWidth="1"/>
    <col min="9221" max="9221" width="12.7109375" style="551" bestFit="1" customWidth="1"/>
    <col min="9222" max="9238" width="11.7109375" style="551" customWidth="1"/>
    <col min="9239" max="9472" width="8.85546875" style="551"/>
    <col min="9473" max="9473" width="8" style="551" bestFit="1" customWidth="1"/>
    <col min="9474" max="9474" width="16.28515625" style="551" bestFit="1" customWidth="1"/>
    <col min="9475" max="9475" width="10.140625" style="551" bestFit="1" customWidth="1"/>
    <col min="9476" max="9476" width="44.5703125" style="551" bestFit="1" customWidth="1"/>
    <col min="9477" max="9477" width="12.7109375" style="551" bestFit="1" customWidth="1"/>
    <col min="9478" max="9494" width="11.7109375" style="551" customWidth="1"/>
    <col min="9495" max="9728" width="8.85546875" style="551"/>
    <col min="9729" max="9729" width="8" style="551" bestFit="1" customWidth="1"/>
    <col min="9730" max="9730" width="16.28515625" style="551" bestFit="1" customWidth="1"/>
    <col min="9731" max="9731" width="10.140625" style="551" bestFit="1" customWidth="1"/>
    <col min="9732" max="9732" width="44.5703125" style="551" bestFit="1" customWidth="1"/>
    <col min="9733" max="9733" width="12.7109375" style="551" bestFit="1" customWidth="1"/>
    <col min="9734" max="9750" width="11.7109375" style="551" customWidth="1"/>
    <col min="9751" max="9984" width="8.85546875" style="551"/>
    <col min="9985" max="9985" width="8" style="551" bestFit="1" customWidth="1"/>
    <col min="9986" max="9986" width="16.28515625" style="551" bestFit="1" customWidth="1"/>
    <col min="9987" max="9987" width="10.140625" style="551" bestFit="1" customWidth="1"/>
    <col min="9988" max="9988" width="44.5703125" style="551" bestFit="1" customWidth="1"/>
    <col min="9989" max="9989" width="12.7109375" style="551" bestFit="1" customWidth="1"/>
    <col min="9990" max="10006" width="11.7109375" style="551" customWidth="1"/>
    <col min="10007" max="10240" width="8.85546875" style="551"/>
    <col min="10241" max="10241" width="8" style="551" bestFit="1" customWidth="1"/>
    <col min="10242" max="10242" width="16.28515625" style="551" bestFit="1" customWidth="1"/>
    <col min="10243" max="10243" width="10.140625" style="551" bestFit="1" customWidth="1"/>
    <col min="10244" max="10244" width="44.5703125" style="551" bestFit="1" customWidth="1"/>
    <col min="10245" max="10245" width="12.7109375" style="551" bestFit="1" customWidth="1"/>
    <col min="10246" max="10262" width="11.7109375" style="551" customWidth="1"/>
    <col min="10263" max="10496" width="8.85546875" style="551"/>
    <col min="10497" max="10497" width="8" style="551" bestFit="1" customWidth="1"/>
    <col min="10498" max="10498" width="16.28515625" style="551" bestFit="1" customWidth="1"/>
    <col min="10499" max="10499" width="10.140625" style="551" bestFit="1" customWidth="1"/>
    <col min="10500" max="10500" width="44.5703125" style="551" bestFit="1" customWidth="1"/>
    <col min="10501" max="10501" width="12.7109375" style="551" bestFit="1" customWidth="1"/>
    <col min="10502" max="10518" width="11.7109375" style="551" customWidth="1"/>
    <col min="10519" max="10752" width="8.85546875" style="551"/>
    <col min="10753" max="10753" width="8" style="551" bestFit="1" customWidth="1"/>
    <col min="10754" max="10754" width="16.28515625" style="551" bestFit="1" customWidth="1"/>
    <col min="10755" max="10755" width="10.140625" style="551" bestFit="1" customWidth="1"/>
    <col min="10756" max="10756" width="44.5703125" style="551" bestFit="1" customWidth="1"/>
    <col min="10757" max="10757" width="12.7109375" style="551" bestFit="1" customWidth="1"/>
    <col min="10758" max="10774" width="11.7109375" style="551" customWidth="1"/>
    <col min="10775" max="11008" width="8.85546875" style="551"/>
    <col min="11009" max="11009" width="8" style="551" bestFit="1" customWidth="1"/>
    <col min="11010" max="11010" width="16.28515625" style="551" bestFit="1" customWidth="1"/>
    <col min="11011" max="11011" width="10.140625" style="551" bestFit="1" customWidth="1"/>
    <col min="11012" max="11012" width="44.5703125" style="551" bestFit="1" customWidth="1"/>
    <col min="11013" max="11013" width="12.7109375" style="551" bestFit="1" customWidth="1"/>
    <col min="11014" max="11030" width="11.7109375" style="551" customWidth="1"/>
    <col min="11031" max="11264" width="8.85546875" style="551"/>
    <col min="11265" max="11265" width="8" style="551" bestFit="1" customWidth="1"/>
    <col min="11266" max="11266" width="16.28515625" style="551" bestFit="1" customWidth="1"/>
    <col min="11267" max="11267" width="10.140625" style="551" bestFit="1" customWidth="1"/>
    <col min="11268" max="11268" width="44.5703125" style="551" bestFit="1" customWidth="1"/>
    <col min="11269" max="11269" width="12.7109375" style="551" bestFit="1" customWidth="1"/>
    <col min="11270" max="11286" width="11.7109375" style="551" customWidth="1"/>
    <col min="11287" max="11520" width="8.85546875" style="551"/>
    <col min="11521" max="11521" width="8" style="551" bestFit="1" customWidth="1"/>
    <col min="11522" max="11522" width="16.28515625" style="551" bestFit="1" customWidth="1"/>
    <col min="11523" max="11523" width="10.140625" style="551" bestFit="1" customWidth="1"/>
    <col min="11524" max="11524" width="44.5703125" style="551" bestFit="1" customWidth="1"/>
    <col min="11525" max="11525" width="12.7109375" style="551" bestFit="1" customWidth="1"/>
    <col min="11526" max="11542" width="11.7109375" style="551" customWidth="1"/>
    <col min="11543" max="11776" width="8.85546875" style="551"/>
    <col min="11777" max="11777" width="8" style="551" bestFit="1" customWidth="1"/>
    <col min="11778" max="11778" width="16.28515625" style="551" bestFit="1" customWidth="1"/>
    <col min="11779" max="11779" width="10.140625" style="551" bestFit="1" customWidth="1"/>
    <col min="11780" max="11780" width="44.5703125" style="551" bestFit="1" customWidth="1"/>
    <col min="11781" max="11781" width="12.7109375" style="551" bestFit="1" customWidth="1"/>
    <col min="11782" max="11798" width="11.7109375" style="551" customWidth="1"/>
    <col min="11799" max="12032" width="8.85546875" style="551"/>
    <col min="12033" max="12033" width="8" style="551" bestFit="1" customWidth="1"/>
    <col min="12034" max="12034" width="16.28515625" style="551" bestFit="1" customWidth="1"/>
    <col min="12035" max="12035" width="10.140625" style="551" bestFit="1" customWidth="1"/>
    <col min="12036" max="12036" width="44.5703125" style="551" bestFit="1" customWidth="1"/>
    <col min="12037" max="12037" width="12.7109375" style="551" bestFit="1" customWidth="1"/>
    <col min="12038" max="12054" width="11.7109375" style="551" customWidth="1"/>
    <col min="12055" max="12288" width="8.85546875" style="551"/>
    <col min="12289" max="12289" width="8" style="551" bestFit="1" customWidth="1"/>
    <col min="12290" max="12290" width="16.28515625" style="551" bestFit="1" customWidth="1"/>
    <col min="12291" max="12291" width="10.140625" style="551" bestFit="1" customWidth="1"/>
    <col min="12292" max="12292" width="44.5703125" style="551" bestFit="1" customWidth="1"/>
    <col min="12293" max="12293" width="12.7109375" style="551" bestFit="1" customWidth="1"/>
    <col min="12294" max="12310" width="11.7109375" style="551" customWidth="1"/>
    <col min="12311" max="12544" width="8.85546875" style="551"/>
    <col min="12545" max="12545" width="8" style="551" bestFit="1" customWidth="1"/>
    <col min="12546" max="12546" width="16.28515625" style="551" bestFit="1" customWidth="1"/>
    <col min="12547" max="12547" width="10.140625" style="551" bestFit="1" customWidth="1"/>
    <col min="12548" max="12548" width="44.5703125" style="551" bestFit="1" customWidth="1"/>
    <col min="12549" max="12549" width="12.7109375" style="551" bestFit="1" customWidth="1"/>
    <col min="12550" max="12566" width="11.7109375" style="551" customWidth="1"/>
    <col min="12567" max="12800" width="8.85546875" style="551"/>
    <col min="12801" max="12801" width="8" style="551" bestFit="1" customWidth="1"/>
    <col min="12802" max="12802" width="16.28515625" style="551" bestFit="1" customWidth="1"/>
    <col min="12803" max="12803" width="10.140625" style="551" bestFit="1" customWidth="1"/>
    <col min="12804" max="12804" width="44.5703125" style="551" bestFit="1" customWidth="1"/>
    <col min="12805" max="12805" width="12.7109375" style="551" bestFit="1" customWidth="1"/>
    <col min="12806" max="12822" width="11.7109375" style="551" customWidth="1"/>
    <col min="12823" max="13056" width="8.85546875" style="551"/>
    <col min="13057" max="13057" width="8" style="551" bestFit="1" customWidth="1"/>
    <col min="13058" max="13058" width="16.28515625" style="551" bestFit="1" customWidth="1"/>
    <col min="13059" max="13059" width="10.140625" style="551" bestFit="1" customWidth="1"/>
    <col min="13060" max="13060" width="44.5703125" style="551" bestFit="1" customWidth="1"/>
    <col min="13061" max="13061" width="12.7109375" style="551" bestFit="1" customWidth="1"/>
    <col min="13062" max="13078" width="11.7109375" style="551" customWidth="1"/>
    <col min="13079" max="13312" width="8.85546875" style="551"/>
    <col min="13313" max="13313" width="8" style="551" bestFit="1" customWidth="1"/>
    <col min="13314" max="13314" width="16.28515625" style="551" bestFit="1" customWidth="1"/>
    <col min="13315" max="13315" width="10.140625" style="551" bestFit="1" customWidth="1"/>
    <col min="13316" max="13316" width="44.5703125" style="551" bestFit="1" customWidth="1"/>
    <col min="13317" max="13317" width="12.7109375" style="551" bestFit="1" customWidth="1"/>
    <col min="13318" max="13334" width="11.7109375" style="551" customWidth="1"/>
    <col min="13335" max="13568" width="8.85546875" style="551"/>
    <col min="13569" max="13569" width="8" style="551" bestFit="1" customWidth="1"/>
    <col min="13570" max="13570" width="16.28515625" style="551" bestFit="1" customWidth="1"/>
    <col min="13571" max="13571" width="10.140625" style="551" bestFit="1" customWidth="1"/>
    <col min="13572" max="13572" width="44.5703125" style="551" bestFit="1" customWidth="1"/>
    <col min="13573" max="13573" width="12.7109375" style="551" bestFit="1" customWidth="1"/>
    <col min="13574" max="13590" width="11.7109375" style="551" customWidth="1"/>
    <col min="13591" max="13824" width="8.85546875" style="551"/>
    <col min="13825" max="13825" width="8" style="551" bestFit="1" customWidth="1"/>
    <col min="13826" max="13826" width="16.28515625" style="551" bestFit="1" customWidth="1"/>
    <col min="13827" max="13827" width="10.140625" style="551" bestFit="1" customWidth="1"/>
    <col min="13828" max="13828" width="44.5703125" style="551" bestFit="1" customWidth="1"/>
    <col min="13829" max="13829" width="12.7109375" style="551" bestFit="1" customWidth="1"/>
    <col min="13830" max="13846" width="11.7109375" style="551" customWidth="1"/>
    <col min="13847" max="14080" width="8.85546875" style="551"/>
    <col min="14081" max="14081" width="8" style="551" bestFit="1" customWidth="1"/>
    <col min="14082" max="14082" width="16.28515625" style="551" bestFit="1" customWidth="1"/>
    <col min="14083" max="14083" width="10.140625" style="551" bestFit="1" customWidth="1"/>
    <col min="14084" max="14084" width="44.5703125" style="551" bestFit="1" customWidth="1"/>
    <col min="14085" max="14085" width="12.7109375" style="551" bestFit="1" customWidth="1"/>
    <col min="14086" max="14102" width="11.7109375" style="551" customWidth="1"/>
    <col min="14103" max="14336" width="8.85546875" style="551"/>
    <col min="14337" max="14337" width="8" style="551" bestFit="1" customWidth="1"/>
    <col min="14338" max="14338" width="16.28515625" style="551" bestFit="1" customWidth="1"/>
    <col min="14339" max="14339" width="10.140625" style="551" bestFit="1" customWidth="1"/>
    <col min="14340" max="14340" width="44.5703125" style="551" bestFit="1" customWidth="1"/>
    <col min="14341" max="14341" width="12.7109375" style="551" bestFit="1" customWidth="1"/>
    <col min="14342" max="14358" width="11.7109375" style="551" customWidth="1"/>
    <col min="14359" max="14592" width="8.85546875" style="551"/>
    <col min="14593" max="14593" width="8" style="551" bestFit="1" customWidth="1"/>
    <col min="14594" max="14594" width="16.28515625" style="551" bestFit="1" customWidth="1"/>
    <col min="14595" max="14595" width="10.140625" style="551" bestFit="1" customWidth="1"/>
    <col min="14596" max="14596" width="44.5703125" style="551" bestFit="1" customWidth="1"/>
    <col min="14597" max="14597" width="12.7109375" style="551" bestFit="1" customWidth="1"/>
    <col min="14598" max="14614" width="11.7109375" style="551" customWidth="1"/>
    <col min="14615" max="14848" width="8.85546875" style="551"/>
    <col min="14849" max="14849" width="8" style="551" bestFit="1" customWidth="1"/>
    <col min="14850" max="14850" width="16.28515625" style="551" bestFit="1" customWidth="1"/>
    <col min="14851" max="14851" width="10.140625" style="551" bestFit="1" customWidth="1"/>
    <col min="14852" max="14852" width="44.5703125" style="551" bestFit="1" customWidth="1"/>
    <col min="14853" max="14853" width="12.7109375" style="551" bestFit="1" customWidth="1"/>
    <col min="14854" max="14870" width="11.7109375" style="551" customWidth="1"/>
    <col min="14871" max="15104" width="8.85546875" style="551"/>
    <col min="15105" max="15105" width="8" style="551" bestFit="1" customWidth="1"/>
    <col min="15106" max="15106" width="16.28515625" style="551" bestFit="1" customWidth="1"/>
    <col min="15107" max="15107" width="10.140625" style="551" bestFit="1" customWidth="1"/>
    <col min="15108" max="15108" width="44.5703125" style="551" bestFit="1" customWidth="1"/>
    <col min="15109" max="15109" width="12.7109375" style="551" bestFit="1" customWidth="1"/>
    <col min="15110" max="15126" width="11.7109375" style="551" customWidth="1"/>
    <col min="15127" max="15360" width="8.85546875" style="551"/>
    <col min="15361" max="15361" width="8" style="551" bestFit="1" customWidth="1"/>
    <col min="15362" max="15362" width="16.28515625" style="551" bestFit="1" customWidth="1"/>
    <col min="15363" max="15363" width="10.140625" style="551" bestFit="1" customWidth="1"/>
    <col min="15364" max="15364" width="44.5703125" style="551" bestFit="1" customWidth="1"/>
    <col min="15365" max="15365" width="12.7109375" style="551" bestFit="1" customWidth="1"/>
    <col min="15366" max="15382" width="11.7109375" style="551" customWidth="1"/>
    <col min="15383" max="15616" width="8.85546875" style="551"/>
    <col min="15617" max="15617" width="8" style="551" bestFit="1" customWidth="1"/>
    <col min="15618" max="15618" width="16.28515625" style="551" bestFit="1" customWidth="1"/>
    <col min="15619" max="15619" width="10.140625" style="551" bestFit="1" customWidth="1"/>
    <col min="15620" max="15620" width="44.5703125" style="551" bestFit="1" customWidth="1"/>
    <col min="15621" max="15621" width="12.7109375" style="551" bestFit="1" customWidth="1"/>
    <col min="15622" max="15638" width="11.7109375" style="551" customWidth="1"/>
    <col min="15639" max="15872" width="8.85546875" style="551"/>
    <col min="15873" max="15873" width="8" style="551" bestFit="1" customWidth="1"/>
    <col min="15874" max="15874" width="16.28515625" style="551" bestFit="1" customWidth="1"/>
    <col min="15875" max="15875" width="10.140625" style="551" bestFit="1" customWidth="1"/>
    <col min="15876" max="15876" width="44.5703125" style="551" bestFit="1" customWidth="1"/>
    <col min="15877" max="15877" width="12.7109375" style="551" bestFit="1" customWidth="1"/>
    <col min="15878" max="15894" width="11.7109375" style="551" customWidth="1"/>
    <col min="15895" max="16128" width="8.85546875" style="551"/>
    <col min="16129" max="16129" width="8" style="551" bestFit="1" customWidth="1"/>
    <col min="16130" max="16130" width="16.28515625" style="551" bestFit="1" customWidth="1"/>
    <col min="16131" max="16131" width="10.140625" style="551" bestFit="1" customWidth="1"/>
    <col min="16132" max="16132" width="44.5703125" style="551" bestFit="1" customWidth="1"/>
    <col min="16133" max="16133" width="12.7109375" style="551" bestFit="1" customWidth="1"/>
    <col min="16134" max="16150" width="11.7109375" style="551" customWidth="1"/>
    <col min="16151" max="16384" width="8.85546875" style="551"/>
  </cols>
  <sheetData>
    <row r="1" spans="1:22" s="560" customFormat="1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3748899.79</v>
      </c>
    </row>
    <row r="3" spans="1:22" x14ac:dyDescent="0.2">
      <c r="A3" s="662">
        <v>300</v>
      </c>
      <c r="B3" s="389" t="s">
        <v>1</v>
      </c>
      <c r="C3" s="662">
        <v>501310</v>
      </c>
      <c r="D3" t="s">
        <v>726</v>
      </c>
      <c r="E3" s="94">
        <v>6720318.96</v>
      </c>
    </row>
    <row r="4" spans="1:22" x14ac:dyDescent="0.2">
      <c r="A4" s="662">
        <v>300</v>
      </c>
      <c r="B4" s="389" t="s">
        <v>1</v>
      </c>
      <c r="C4" s="662">
        <v>502100</v>
      </c>
      <c r="D4" t="s">
        <v>898</v>
      </c>
      <c r="E4" s="94">
        <v>-1704424</v>
      </c>
    </row>
    <row r="5" spans="1:22" x14ac:dyDescent="0.2">
      <c r="A5" s="662">
        <v>300</v>
      </c>
      <c r="B5" s="389" t="s">
        <v>1</v>
      </c>
      <c r="C5" s="662">
        <v>503100</v>
      </c>
      <c r="D5" t="s">
        <v>901</v>
      </c>
      <c r="E5" s="94">
        <v>9036362</v>
      </c>
    </row>
    <row r="6" spans="1:22" x14ac:dyDescent="0.2">
      <c r="A6" s="662">
        <v>300</v>
      </c>
      <c r="B6" s="389" t="s">
        <v>1</v>
      </c>
      <c r="C6" s="662">
        <v>503200</v>
      </c>
      <c r="D6" t="s">
        <v>902</v>
      </c>
      <c r="E6" s="94">
        <v>3140678</v>
      </c>
    </row>
    <row r="7" spans="1:22" x14ac:dyDescent="0.2">
      <c r="A7" s="662">
        <v>300</v>
      </c>
      <c r="B7" s="389" t="s">
        <v>1</v>
      </c>
      <c r="C7" s="662">
        <v>503300</v>
      </c>
      <c r="D7" t="s">
        <v>903</v>
      </c>
      <c r="E7" s="94">
        <v>703100.86</v>
      </c>
    </row>
    <row r="8" spans="1:22" x14ac:dyDescent="0.2">
      <c r="A8" s="662">
        <v>300</v>
      </c>
      <c r="B8" s="389" t="s">
        <v>1</v>
      </c>
      <c r="C8" s="662">
        <v>504100</v>
      </c>
      <c r="D8" t="s">
        <v>732</v>
      </c>
      <c r="E8" s="94">
        <v>-733617.44</v>
      </c>
    </row>
    <row r="9" spans="1:22" x14ac:dyDescent="0.2">
      <c r="A9" s="662">
        <v>300</v>
      </c>
      <c r="B9" s="389" t="s">
        <v>1</v>
      </c>
      <c r="C9" s="662">
        <v>504200</v>
      </c>
      <c r="D9" t="s">
        <v>733</v>
      </c>
      <c r="E9" s="94">
        <v>-351725</v>
      </c>
    </row>
    <row r="10" spans="1:22" x14ac:dyDescent="0.2">
      <c r="A10" s="662">
        <v>300</v>
      </c>
      <c r="B10" s="389" t="s">
        <v>1</v>
      </c>
      <c r="C10" s="662">
        <v>505100</v>
      </c>
      <c r="D10" t="s">
        <v>910</v>
      </c>
      <c r="E10" s="94">
        <v>3260366.32</v>
      </c>
    </row>
    <row r="11" spans="1:22" x14ac:dyDescent="0.2">
      <c r="A11" s="662">
        <v>300</v>
      </c>
      <c r="B11" s="389" t="s">
        <v>1</v>
      </c>
      <c r="C11" s="662">
        <v>506100</v>
      </c>
      <c r="D11" t="s">
        <v>4676</v>
      </c>
      <c r="E11" s="94">
        <v>-202135.23</v>
      </c>
    </row>
    <row r="12" spans="1:22" x14ac:dyDescent="0.2">
      <c r="A12" s="803">
        <v>300</v>
      </c>
      <c r="B12" s="398" t="s">
        <v>1</v>
      </c>
      <c r="C12" s="803">
        <v>511100</v>
      </c>
      <c r="D12" s="489" t="s">
        <v>935</v>
      </c>
      <c r="E12" s="601">
        <v>4477</v>
      </c>
      <c r="F12" s="489"/>
    </row>
    <row r="13" spans="1:22" x14ac:dyDescent="0.2">
      <c r="A13" s="803">
        <v>300</v>
      </c>
      <c r="B13" s="398" t="s">
        <v>1</v>
      </c>
      <c r="C13" s="803">
        <v>511101</v>
      </c>
      <c r="D13" s="489" t="s">
        <v>936</v>
      </c>
      <c r="E13" s="601">
        <v>487849.06</v>
      </c>
      <c r="F13" s="489"/>
    </row>
    <row r="14" spans="1:22" x14ac:dyDescent="0.2">
      <c r="A14" s="803">
        <v>300</v>
      </c>
      <c r="B14" s="398" t="s">
        <v>1</v>
      </c>
      <c r="C14" s="803">
        <v>511300</v>
      </c>
      <c r="D14" s="489" t="s">
        <v>735</v>
      </c>
      <c r="E14" s="753">
        <v>1487363.78</v>
      </c>
      <c r="F14" s="489"/>
    </row>
    <row r="15" spans="1:22" ht="42.6" customHeight="1" x14ac:dyDescent="0.2">
      <c r="A15" s="803">
        <v>300</v>
      </c>
      <c r="B15" s="398" t="s">
        <v>1</v>
      </c>
      <c r="C15" s="803">
        <v>511700</v>
      </c>
      <c r="D15" s="489" t="s">
        <v>5465</v>
      </c>
      <c r="E15" s="601">
        <v>28886</v>
      </c>
      <c r="F15" s="823">
        <f>37563+10255+1046-21959-744</f>
        <v>26161</v>
      </c>
      <c r="G15" s="824" t="s">
        <v>5964</v>
      </c>
    </row>
    <row r="16" spans="1:22" x14ac:dyDescent="0.2">
      <c r="A16" s="803">
        <v>300</v>
      </c>
      <c r="B16" s="398" t="s">
        <v>1</v>
      </c>
      <c r="C16" s="803">
        <v>512300</v>
      </c>
      <c r="D16" s="489" t="s">
        <v>943</v>
      </c>
      <c r="E16" s="601">
        <v>1207</v>
      </c>
      <c r="F16" s="489"/>
    </row>
    <row r="17" spans="1:7" x14ac:dyDescent="0.2">
      <c r="A17" s="803">
        <v>300</v>
      </c>
      <c r="B17" s="398" t="s">
        <v>1</v>
      </c>
      <c r="C17" s="803">
        <v>512302</v>
      </c>
      <c r="D17" s="489" t="s">
        <v>4679</v>
      </c>
      <c r="E17" s="601">
        <v>20000</v>
      </c>
      <c r="F17" s="489"/>
    </row>
    <row r="18" spans="1:7" x14ac:dyDescent="0.2">
      <c r="A18" s="803">
        <v>300</v>
      </c>
      <c r="B18" s="398" t="s">
        <v>1</v>
      </c>
      <c r="C18" s="803">
        <v>512309</v>
      </c>
      <c r="D18" s="489" t="s">
        <v>974</v>
      </c>
      <c r="E18" s="601">
        <v>13648</v>
      </c>
      <c r="F18" s="489"/>
    </row>
    <row r="19" spans="1:7" x14ac:dyDescent="0.2">
      <c r="A19" s="803">
        <v>300</v>
      </c>
      <c r="B19" s="398" t="s">
        <v>1</v>
      </c>
      <c r="C19" s="803">
        <v>512340</v>
      </c>
      <c r="D19" s="489" t="s">
        <v>970</v>
      </c>
      <c r="E19" s="601">
        <v>2730</v>
      </c>
      <c r="F19" s="489"/>
    </row>
    <row r="20" spans="1:7" x14ac:dyDescent="0.2">
      <c r="A20" s="803">
        <v>300</v>
      </c>
      <c r="B20" s="398" t="s">
        <v>1</v>
      </c>
      <c r="C20" s="803">
        <v>512342</v>
      </c>
      <c r="D20" s="489" t="s">
        <v>950</v>
      </c>
      <c r="E20" s="601">
        <v>30349.96</v>
      </c>
      <c r="F20" s="489"/>
    </row>
    <row r="21" spans="1:7" x14ac:dyDescent="0.2">
      <c r="A21" s="803">
        <v>300</v>
      </c>
      <c r="B21" s="398" t="s">
        <v>1</v>
      </c>
      <c r="C21" s="803">
        <v>512351</v>
      </c>
      <c r="D21" s="489" t="s">
        <v>954</v>
      </c>
      <c r="E21" s="601">
        <v>30000</v>
      </c>
      <c r="F21" s="489"/>
    </row>
    <row r="22" spans="1:7" x14ac:dyDescent="0.2">
      <c r="A22" s="803">
        <v>300</v>
      </c>
      <c r="B22" s="398" t="s">
        <v>1</v>
      </c>
      <c r="C22" s="803">
        <v>512360</v>
      </c>
      <c r="D22" s="489" t="s">
        <v>4693</v>
      </c>
      <c r="E22" s="601">
        <v>1952515.2</v>
      </c>
      <c r="F22" s="489"/>
    </row>
    <row r="23" spans="1:7" x14ac:dyDescent="0.2">
      <c r="A23" s="803">
        <v>300</v>
      </c>
      <c r="B23" s="398" t="s">
        <v>1</v>
      </c>
      <c r="C23" s="803">
        <v>512361</v>
      </c>
      <c r="D23" s="489" t="s">
        <v>7264</v>
      </c>
      <c r="E23" s="601">
        <v>-344200.9</v>
      </c>
      <c r="F23" s="489"/>
    </row>
    <row r="24" spans="1:7" x14ac:dyDescent="0.2">
      <c r="A24" s="803">
        <v>300</v>
      </c>
      <c r="B24" s="398" t="s">
        <v>1</v>
      </c>
      <c r="C24" s="803">
        <v>512811</v>
      </c>
      <c r="D24" s="489" t="s">
        <v>6643</v>
      </c>
      <c r="E24" s="601">
        <v>783106</v>
      </c>
      <c r="F24" s="825">
        <f>E14+F15+E31</f>
        <v>1563924.78</v>
      </c>
      <c r="G24" s="826" t="s">
        <v>5965</v>
      </c>
    </row>
    <row r="25" spans="1:7" x14ac:dyDescent="0.2">
      <c r="A25" s="662">
        <v>300</v>
      </c>
      <c r="B25" s="389" t="s">
        <v>1</v>
      </c>
      <c r="C25" s="662">
        <v>518100</v>
      </c>
      <c r="D25" t="s">
        <v>488</v>
      </c>
      <c r="E25" s="94">
        <v>77864.39</v>
      </c>
    </row>
    <row r="26" spans="1:7" x14ac:dyDescent="0.2">
      <c r="A26" s="662">
        <v>300</v>
      </c>
      <c r="B26" s="389" t="s">
        <v>1</v>
      </c>
      <c r="C26" s="662">
        <v>518101</v>
      </c>
      <c r="D26" t="s">
        <v>1301</v>
      </c>
      <c r="E26" s="94">
        <v>59789.47</v>
      </c>
    </row>
    <row r="27" spans="1:7" x14ac:dyDescent="0.2">
      <c r="A27" s="662">
        <v>300</v>
      </c>
      <c r="B27" s="389" t="s">
        <v>1</v>
      </c>
      <c r="C27" s="662">
        <v>518102</v>
      </c>
      <c r="D27" t="s">
        <v>1302</v>
      </c>
      <c r="E27" s="94">
        <v>141122.76</v>
      </c>
    </row>
    <row r="28" spans="1:7" x14ac:dyDescent="0.2">
      <c r="A28" s="662">
        <v>300</v>
      </c>
      <c r="B28" s="389" t="s">
        <v>1</v>
      </c>
      <c r="C28" s="662">
        <v>518200</v>
      </c>
      <c r="D28" t="s">
        <v>489</v>
      </c>
      <c r="E28" s="94">
        <v>0.64</v>
      </c>
    </row>
    <row r="29" spans="1:7" x14ac:dyDescent="0.2">
      <c r="A29" s="662">
        <v>300</v>
      </c>
      <c r="B29" s="389" t="s">
        <v>1</v>
      </c>
      <c r="C29" s="662">
        <v>518400</v>
      </c>
      <c r="D29" t="s">
        <v>490</v>
      </c>
      <c r="E29" s="94">
        <v>29079.39</v>
      </c>
    </row>
    <row r="30" spans="1:7" x14ac:dyDescent="0.2">
      <c r="A30" s="803">
        <v>300</v>
      </c>
      <c r="B30" s="398" t="s">
        <v>1</v>
      </c>
      <c r="C30" s="803">
        <v>590520</v>
      </c>
      <c r="D30" s="489" t="s">
        <v>935</v>
      </c>
      <c r="E30" s="601">
        <v>500278.9</v>
      </c>
      <c r="F30" s="489"/>
    </row>
    <row r="31" spans="1:7" x14ac:dyDescent="0.2">
      <c r="A31" s="803">
        <v>300</v>
      </c>
      <c r="B31" s="398" t="s">
        <v>1</v>
      </c>
      <c r="C31" s="803">
        <v>590521</v>
      </c>
      <c r="D31" s="489" t="s">
        <v>4702</v>
      </c>
      <c r="E31" s="753">
        <v>50400</v>
      </c>
      <c r="F31" s="489"/>
    </row>
    <row r="32" spans="1:7" x14ac:dyDescent="0.2">
      <c r="A32" s="803">
        <v>300</v>
      </c>
      <c r="B32" s="398" t="s">
        <v>1</v>
      </c>
      <c r="C32" s="803">
        <v>590522</v>
      </c>
      <c r="D32" s="489" t="s">
        <v>936</v>
      </c>
      <c r="E32" s="601">
        <v>16335</v>
      </c>
      <c r="F32" s="489"/>
    </row>
    <row r="33" spans="1:22" x14ac:dyDescent="0.2">
      <c r="A33" s="803">
        <v>300</v>
      </c>
      <c r="B33" s="398" t="s">
        <v>1</v>
      </c>
      <c r="C33" s="803">
        <v>590524</v>
      </c>
      <c r="D33" s="489" t="s">
        <v>4705</v>
      </c>
      <c r="E33" s="601">
        <v>9531294.3000000007</v>
      </c>
      <c r="F33" s="489"/>
    </row>
    <row r="34" spans="1:22" x14ac:dyDescent="0.2">
      <c r="A34" s="803">
        <v>300</v>
      </c>
      <c r="B34" s="398" t="s">
        <v>1</v>
      </c>
      <c r="C34" s="803">
        <v>590525</v>
      </c>
      <c r="D34" s="489" t="s">
        <v>4706</v>
      </c>
      <c r="E34" s="601">
        <v>2109381.7999999998</v>
      </c>
      <c r="F34" s="489"/>
    </row>
    <row r="35" spans="1:22" ht="15" x14ac:dyDescent="0.25">
      <c r="A35" s="803">
        <v>300</v>
      </c>
      <c r="B35" s="398" t="s">
        <v>1</v>
      </c>
      <c r="C35" s="803">
        <v>590527</v>
      </c>
      <c r="D35" s="489" t="s">
        <v>4708</v>
      </c>
      <c r="E35" s="601">
        <v>2755718.09</v>
      </c>
      <c r="F35" s="805">
        <f>E12+E13+E14+E15+E16+E17+E18+E19+E20+E21+E22+E23+E24+E30+E31+E32+E33+E34+E35+E38+E39+E40</f>
        <v>20032629.010000002</v>
      </c>
      <c r="G35" s="733" t="s">
        <v>5344</v>
      </c>
    </row>
    <row r="36" spans="1:22" x14ac:dyDescent="0.2">
      <c r="A36" s="662">
        <v>300</v>
      </c>
      <c r="B36" s="389" t="s">
        <v>1</v>
      </c>
      <c r="C36" s="662">
        <v>590529</v>
      </c>
      <c r="D36" t="s">
        <v>491</v>
      </c>
      <c r="E36" s="94">
        <v>3.7</v>
      </c>
    </row>
    <row r="37" spans="1:22" x14ac:dyDescent="0.2">
      <c r="A37" s="662">
        <v>300</v>
      </c>
      <c r="B37" s="389" t="s">
        <v>1</v>
      </c>
      <c r="C37" s="662">
        <v>590530</v>
      </c>
      <c r="D37" t="s">
        <v>1306</v>
      </c>
      <c r="E37" s="94">
        <v>2460988.7999999998</v>
      </c>
    </row>
    <row r="38" spans="1:22" x14ac:dyDescent="0.2">
      <c r="A38" s="803">
        <v>300</v>
      </c>
      <c r="B38" s="398" t="s">
        <v>1</v>
      </c>
      <c r="C38" s="803">
        <v>599524</v>
      </c>
      <c r="D38" s="489" t="s">
        <v>4705</v>
      </c>
      <c r="E38" s="601">
        <v>86973.84</v>
      </c>
      <c r="F38" s="489"/>
    </row>
    <row r="39" spans="1:22" x14ac:dyDescent="0.2">
      <c r="A39" s="803">
        <v>300</v>
      </c>
      <c r="B39" s="398" t="s">
        <v>1</v>
      </c>
      <c r="C39" s="803">
        <v>599525</v>
      </c>
      <c r="D39" s="489" t="s">
        <v>4706</v>
      </c>
      <c r="E39" s="601">
        <v>457639.36</v>
      </c>
      <c r="F39" s="489"/>
    </row>
    <row r="40" spans="1:22" x14ac:dyDescent="0.2">
      <c r="A40" s="803">
        <v>300</v>
      </c>
      <c r="B40" s="398" t="s">
        <v>1</v>
      </c>
      <c r="C40" s="803">
        <v>599527</v>
      </c>
      <c r="D40" s="489" t="s">
        <v>4711</v>
      </c>
      <c r="E40" s="601">
        <v>26676.62</v>
      </c>
      <c r="F40" s="489"/>
    </row>
    <row r="41" spans="1:22" x14ac:dyDescent="0.2">
      <c r="A41" s="662">
        <v>300</v>
      </c>
      <c r="B41" s="389" t="s">
        <v>1</v>
      </c>
      <c r="C41" s="662">
        <v>599529</v>
      </c>
      <c r="D41" t="s">
        <v>491</v>
      </c>
      <c r="E41" s="94">
        <v>26561.32</v>
      </c>
    </row>
    <row r="42" spans="1:22" x14ac:dyDescent="0.2">
      <c r="A42" s="662">
        <v>300</v>
      </c>
      <c r="B42" s="389" t="s">
        <v>1</v>
      </c>
      <c r="C42" s="662">
        <v>599530</v>
      </c>
      <c r="D42" t="s">
        <v>1306</v>
      </c>
      <c r="E42" s="94">
        <v>72000</v>
      </c>
    </row>
    <row r="43" spans="1:22" x14ac:dyDescent="0.2">
      <c r="A43" s="662">
        <v>300</v>
      </c>
      <c r="B43" s="389" t="s">
        <v>1</v>
      </c>
      <c r="C43" s="662">
        <v>599531</v>
      </c>
      <c r="D43" t="s">
        <v>4713</v>
      </c>
      <c r="E43" s="94">
        <v>1235007</v>
      </c>
    </row>
    <row r="44" spans="1:22" s="560" customFormat="1" x14ac:dyDescent="0.2">
      <c r="A44" s="661"/>
      <c r="B44" s="89"/>
      <c r="C44" s="661"/>
      <c r="D44" s="91"/>
      <c r="E44" s="136">
        <f>SUM(E2:E43)</f>
        <v>47752870.739999995</v>
      </c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6" spans="1:22" x14ac:dyDescent="0.2">
      <c r="A46" s="662">
        <v>300</v>
      </c>
      <c r="B46" s="389" t="s">
        <v>1</v>
      </c>
      <c r="C46" s="662">
        <v>601300</v>
      </c>
      <c r="D46" t="s">
        <v>7266</v>
      </c>
      <c r="E46" s="94">
        <v>24945433</v>
      </c>
    </row>
    <row r="47" spans="1:22" x14ac:dyDescent="0.2">
      <c r="A47" s="662">
        <v>300</v>
      </c>
      <c r="B47" s="389" t="s">
        <v>1</v>
      </c>
      <c r="C47" s="662">
        <v>601301</v>
      </c>
      <c r="D47" t="s">
        <v>7267</v>
      </c>
      <c r="E47" s="94">
        <v>8086652.5</v>
      </c>
    </row>
    <row r="48" spans="1:22" x14ac:dyDescent="0.2">
      <c r="A48" s="662">
        <v>300</v>
      </c>
      <c r="B48" s="389" t="s">
        <v>1</v>
      </c>
      <c r="C48" s="662">
        <v>601302</v>
      </c>
      <c r="D48" t="s">
        <v>7268</v>
      </c>
      <c r="E48" s="94">
        <v>6626230.5</v>
      </c>
    </row>
    <row r="49" spans="1:22" x14ac:dyDescent="0.2">
      <c r="A49" s="662">
        <v>300</v>
      </c>
      <c r="B49" s="389" t="s">
        <v>1</v>
      </c>
      <c r="C49" s="662">
        <v>601303</v>
      </c>
      <c r="D49" t="s">
        <v>7269</v>
      </c>
      <c r="E49" s="94">
        <v>-87644</v>
      </c>
    </row>
    <row r="50" spans="1:22" x14ac:dyDescent="0.2">
      <c r="A50" s="662">
        <v>300</v>
      </c>
      <c r="B50" s="389" t="s">
        <v>1</v>
      </c>
      <c r="C50" s="662">
        <v>602100</v>
      </c>
      <c r="D50" t="s">
        <v>525</v>
      </c>
      <c r="E50" s="94">
        <v>-2453381.67</v>
      </c>
    </row>
    <row r="51" spans="1:22" x14ac:dyDescent="0.2">
      <c r="A51" s="662">
        <v>300</v>
      </c>
      <c r="B51" s="389" t="s">
        <v>1</v>
      </c>
      <c r="C51" s="662">
        <v>603100</v>
      </c>
      <c r="D51" t="s">
        <v>528</v>
      </c>
      <c r="E51" s="94">
        <v>9616112</v>
      </c>
    </row>
    <row r="52" spans="1:22" x14ac:dyDescent="0.2">
      <c r="A52" s="662">
        <v>300</v>
      </c>
      <c r="B52" s="389" t="s">
        <v>1</v>
      </c>
      <c r="C52" s="662">
        <v>603200</v>
      </c>
      <c r="D52" t="s">
        <v>632</v>
      </c>
      <c r="E52" s="94">
        <v>672686</v>
      </c>
    </row>
    <row r="53" spans="1:22" x14ac:dyDescent="0.2">
      <c r="A53" s="662">
        <v>300</v>
      </c>
      <c r="B53" s="389" t="s">
        <v>1</v>
      </c>
      <c r="C53" s="662">
        <v>603300</v>
      </c>
      <c r="D53" t="s">
        <v>633</v>
      </c>
      <c r="E53" s="94">
        <v>382099.92</v>
      </c>
    </row>
    <row r="54" spans="1:22" x14ac:dyDescent="0.2">
      <c r="A54" s="662">
        <v>300</v>
      </c>
      <c r="B54" s="389" t="s">
        <v>1</v>
      </c>
      <c r="C54" s="662">
        <v>604100</v>
      </c>
      <c r="D54" t="s">
        <v>769</v>
      </c>
      <c r="E54" s="94">
        <v>-1011225.38</v>
      </c>
    </row>
    <row r="55" spans="1:22" x14ac:dyDescent="0.2">
      <c r="A55" s="662">
        <v>300</v>
      </c>
      <c r="B55" s="389" t="s">
        <v>1</v>
      </c>
      <c r="C55" s="662">
        <v>604200</v>
      </c>
      <c r="D55" t="s">
        <v>770</v>
      </c>
      <c r="E55" s="94">
        <v>-96084</v>
      </c>
    </row>
    <row r="56" spans="1:22" x14ac:dyDescent="0.2">
      <c r="A56" s="662">
        <v>300</v>
      </c>
      <c r="B56" s="389" t="s">
        <v>1</v>
      </c>
      <c r="C56" s="662">
        <v>605100</v>
      </c>
      <c r="D56" t="s">
        <v>634</v>
      </c>
      <c r="E56" s="94">
        <v>3419206.32</v>
      </c>
    </row>
    <row r="57" spans="1:22" x14ac:dyDescent="0.2">
      <c r="A57" s="662">
        <v>300</v>
      </c>
      <c r="B57" s="389" t="s">
        <v>1</v>
      </c>
      <c r="C57" s="662">
        <v>606100</v>
      </c>
      <c r="D57" t="s">
        <v>637</v>
      </c>
      <c r="E57" s="94">
        <v>-211979.6</v>
      </c>
    </row>
    <row r="58" spans="1:22" x14ac:dyDescent="0.2">
      <c r="A58" s="662">
        <v>300</v>
      </c>
      <c r="B58" s="389" t="s">
        <v>1</v>
      </c>
      <c r="C58" s="662">
        <v>618100</v>
      </c>
      <c r="D58" t="s">
        <v>541</v>
      </c>
      <c r="E58" s="94">
        <v>224.9</v>
      </c>
    </row>
    <row r="59" spans="1:22" x14ac:dyDescent="0.2">
      <c r="A59" s="662">
        <v>300</v>
      </c>
      <c r="B59" s="389" t="s">
        <v>1</v>
      </c>
      <c r="C59" s="662">
        <v>618200</v>
      </c>
      <c r="D59" t="s">
        <v>542</v>
      </c>
      <c r="E59" s="94">
        <v>21866.3</v>
      </c>
    </row>
    <row r="60" spans="1:22" x14ac:dyDescent="0.2">
      <c r="A60" s="662">
        <v>300</v>
      </c>
      <c r="B60" s="389" t="s">
        <v>1</v>
      </c>
      <c r="C60" s="662">
        <v>690674</v>
      </c>
      <c r="D60" t="s">
        <v>544</v>
      </c>
      <c r="E60" s="94">
        <v>0.61</v>
      </c>
    </row>
    <row r="61" spans="1:22" x14ac:dyDescent="0.2">
      <c r="A61" s="662">
        <v>300</v>
      </c>
      <c r="B61" s="389" t="s">
        <v>1</v>
      </c>
      <c r="C61" s="662">
        <v>690675</v>
      </c>
      <c r="D61" t="s">
        <v>4710</v>
      </c>
      <c r="E61" s="94">
        <v>2460988.7999999998</v>
      </c>
    </row>
    <row r="62" spans="1:22" x14ac:dyDescent="0.2">
      <c r="A62" s="662">
        <v>300</v>
      </c>
      <c r="B62" s="389" t="s">
        <v>1</v>
      </c>
      <c r="C62" s="662">
        <v>699674</v>
      </c>
      <c r="D62" t="s">
        <v>544</v>
      </c>
      <c r="E62" s="94">
        <v>741.08</v>
      </c>
    </row>
    <row r="63" spans="1:22" s="560" customFormat="1" x14ac:dyDescent="0.2">
      <c r="A63" s="661"/>
      <c r="B63" s="89"/>
      <c r="C63" s="661"/>
      <c r="D63" s="91"/>
      <c r="E63" s="136">
        <f>SUM(E46:E62)</f>
        <v>52371927.279999986</v>
      </c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s="560" customFormat="1" ht="15" x14ac:dyDescent="0.25">
      <c r="A64" s="661"/>
      <c r="B64" s="89"/>
      <c r="C64" s="661"/>
      <c r="D64" s="182" t="s">
        <v>7209</v>
      </c>
      <c r="E64" s="665">
        <f>E63-E44</f>
        <v>4619056.5399999917</v>
      </c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6" spans="1:7" x14ac:dyDescent="0.2">
      <c r="A66" s="662">
        <v>400</v>
      </c>
      <c r="B66" s="389" t="s">
        <v>1693</v>
      </c>
      <c r="C66" s="662">
        <v>501400</v>
      </c>
      <c r="D66" t="s">
        <v>895</v>
      </c>
      <c r="E66" s="94">
        <v>334399</v>
      </c>
    </row>
    <row r="67" spans="1:7" x14ac:dyDescent="0.2">
      <c r="A67" s="662">
        <v>400</v>
      </c>
      <c r="B67" s="389" t="s">
        <v>1693</v>
      </c>
      <c r="C67" s="662">
        <v>501410</v>
      </c>
      <c r="D67" t="s">
        <v>727</v>
      </c>
      <c r="E67" s="94">
        <v>10300</v>
      </c>
    </row>
    <row r="68" spans="1:7" x14ac:dyDescent="0.2">
      <c r="A68" s="662">
        <v>400</v>
      </c>
      <c r="B68" s="389" t="s">
        <v>1693</v>
      </c>
      <c r="C68" s="662">
        <v>503400</v>
      </c>
      <c r="D68" t="s">
        <v>731</v>
      </c>
      <c r="E68" s="94">
        <v>23039.06</v>
      </c>
    </row>
    <row r="69" spans="1:7" x14ac:dyDescent="0.2">
      <c r="A69" s="662">
        <v>400</v>
      </c>
      <c r="B69" s="389" t="s">
        <v>1693</v>
      </c>
      <c r="C69" s="662">
        <v>505200</v>
      </c>
      <c r="D69" t="s">
        <v>911</v>
      </c>
      <c r="E69" s="94">
        <v>921175</v>
      </c>
    </row>
    <row r="70" spans="1:7" x14ac:dyDescent="0.2">
      <c r="A70" s="662">
        <v>400</v>
      </c>
      <c r="B70" s="389" t="s">
        <v>1693</v>
      </c>
      <c r="C70" s="662">
        <v>505400</v>
      </c>
      <c r="D70" t="s">
        <v>1092</v>
      </c>
      <c r="E70" s="94">
        <v>57014.12</v>
      </c>
    </row>
    <row r="71" spans="1:7" x14ac:dyDescent="0.2">
      <c r="A71" s="806">
        <v>400</v>
      </c>
      <c r="B71" s="395" t="s">
        <v>1693</v>
      </c>
      <c r="C71" s="806">
        <v>511100</v>
      </c>
      <c r="D71" s="729" t="s">
        <v>935</v>
      </c>
      <c r="E71" s="735">
        <v>9897.7999999999993</v>
      </c>
      <c r="F71" s="729"/>
    </row>
    <row r="72" spans="1:7" x14ac:dyDescent="0.2">
      <c r="A72" s="806">
        <v>400</v>
      </c>
      <c r="B72" s="395" t="s">
        <v>1693</v>
      </c>
      <c r="C72" s="806">
        <v>511101</v>
      </c>
      <c r="D72" s="729" t="s">
        <v>936</v>
      </c>
      <c r="E72" s="735">
        <v>23069.86</v>
      </c>
      <c r="F72" s="729"/>
    </row>
    <row r="73" spans="1:7" x14ac:dyDescent="0.2">
      <c r="A73" s="806">
        <v>400</v>
      </c>
      <c r="B73" s="395" t="s">
        <v>1693</v>
      </c>
      <c r="C73" s="806">
        <v>511410</v>
      </c>
      <c r="D73" s="729" t="s">
        <v>739</v>
      </c>
      <c r="E73" s="827">
        <v>529.39</v>
      </c>
      <c r="F73" s="729"/>
    </row>
    <row r="74" spans="1:7" ht="38.25" x14ac:dyDescent="0.2">
      <c r="A74" s="806">
        <v>400</v>
      </c>
      <c r="B74" s="395" t="s">
        <v>1693</v>
      </c>
      <c r="C74" s="806">
        <v>511700</v>
      </c>
      <c r="D74" s="729" t="s">
        <v>5465</v>
      </c>
      <c r="E74" s="735">
        <v>-8338</v>
      </c>
      <c r="F74" s="865">
        <f>3692+2073-916-433</f>
        <v>4416</v>
      </c>
      <c r="G74" s="824" t="s">
        <v>6602</v>
      </c>
    </row>
    <row r="75" spans="1:7" x14ac:dyDescent="0.2">
      <c r="A75" s="806">
        <v>400</v>
      </c>
      <c r="B75" s="395" t="s">
        <v>1693</v>
      </c>
      <c r="C75" s="806">
        <v>512320</v>
      </c>
      <c r="D75" s="729" t="s">
        <v>4681</v>
      </c>
      <c r="E75" s="735">
        <v>36154.800000000003</v>
      </c>
      <c r="F75" s="729"/>
    </row>
    <row r="76" spans="1:7" x14ac:dyDescent="0.2">
      <c r="A76" s="806">
        <v>400</v>
      </c>
      <c r="B76" s="395" t="s">
        <v>1693</v>
      </c>
      <c r="C76" s="806">
        <v>512353</v>
      </c>
      <c r="D76" s="729" t="s">
        <v>4689</v>
      </c>
      <c r="E76" s="735">
        <v>133100</v>
      </c>
      <c r="F76" s="729"/>
    </row>
    <row r="77" spans="1:7" x14ac:dyDescent="0.2">
      <c r="A77" s="662">
        <v>400</v>
      </c>
      <c r="B77" s="389" t="s">
        <v>1693</v>
      </c>
      <c r="C77" s="662">
        <v>518100</v>
      </c>
      <c r="D77" t="s">
        <v>488</v>
      </c>
      <c r="E77" s="94">
        <v>1532.5</v>
      </c>
      <c r="F77" s="830">
        <f>E73+F74+E79</f>
        <v>6065.39</v>
      </c>
      <c r="G77" s="831" t="s">
        <v>5966</v>
      </c>
    </row>
    <row r="78" spans="1:7" x14ac:dyDescent="0.2">
      <c r="A78" s="806">
        <v>400</v>
      </c>
      <c r="B78" s="395" t="s">
        <v>1693</v>
      </c>
      <c r="C78" s="806">
        <v>590520</v>
      </c>
      <c r="D78" s="729" t="s">
        <v>935</v>
      </c>
      <c r="E78" s="735">
        <v>11117.31</v>
      </c>
      <c r="F78" s="729"/>
    </row>
    <row r="79" spans="1:7" x14ac:dyDescent="0.2">
      <c r="A79" s="806">
        <v>400</v>
      </c>
      <c r="B79" s="395" t="s">
        <v>1693</v>
      </c>
      <c r="C79" s="806">
        <v>590521</v>
      </c>
      <c r="D79" s="729" t="s">
        <v>4702</v>
      </c>
      <c r="E79" s="827">
        <v>1120</v>
      </c>
      <c r="F79" s="729"/>
    </row>
    <row r="80" spans="1:7" x14ac:dyDescent="0.2">
      <c r="A80" s="806">
        <v>400</v>
      </c>
      <c r="B80" s="395" t="s">
        <v>1693</v>
      </c>
      <c r="C80" s="806">
        <v>590522</v>
      </c>
      <c r="D80" s="729" t="s">
        <v>936</v>
      </c>
      <c r="E80" s="735">
        <v>363</v>
      </c>
      <c r="F80" s="729"/>
    </row>
    <row r="81" spans="1:22" x14ac:dyDescent="0.2">
      <c r="A81" s="806">
        <v>400</v>
      </c>
      <c r="B81" s="395" t="s">
        <v>1693</v>
      </c>
      <c r="C81" s="806">
        <v>590524</v>
      </c>
      <c r="D81" s="729" t="s">
        <v>4705</v>
      </c>
      <c r="E81" s="735">
        <v>211806.54</v>
      </c>
      <c r="F81" s="729"/>
    </row>
    <row r="82" spans="1:22" x14ac:dyDescent="0.2">
      <c r="A82" s="806">
        <v>400</v>
      </c>
      <c r="B82" s="395" t="s">
        <v>1693</v>
      </c>
      <c r="C82" s="806">
        <v>590525</v>
      </c>
      <c r="D82" s="729" t="s">
        <v>4706</v>
      </c>
      <c r="E82" s="735">
        <v>46875.15</v>
      </c>
      <c r="F82" s="729"/>
    </row>
    <row r="83" spans="1:22" x14ac:dyDescent="0.2">
      <c r="A83" s="806">
        <v>400</v>
      </c>
      <c r="B83" s="395" t="s">
        <v>1693</v>
      </c>
      <c r="C83" s="806">
        <v>590527</v>
      </c>
      <c r="D83" s="729" t="s">
        <v>4708</v>
      </c>
      <c r="E83" s="735">
        <v>61238.18</v>
      </c>
      <c r="F83" s="729"/>
    </row>
    <row r="84" spans="1:22" x14ac:dyDescent="0.2">
      <c r="A84" s="662">
        <v>400</v>
      </c>
      <c r="B84" s="389" t="s">
        <v>1693</v>
      </c>
      <c r="C84" s="662">
        <v>590529</v>
      </c>
      <c r="D84" t="s">
        <v>491</v>
      </c>
      <c r="E84" s="94">
        <v>0.08</v>
      </c>
    </row>
    <row r="85" spans="1:22" x14ac:dyDescent="0.2">
      <c r="A85" s="662">
        <v>400</v>
      </c>
      <c r="B85" s="389" t="s">
        <v>1693</v>
      </c>
      <c r="C85" s="662">
        <v>590530</v>
      </c>
      <c r="D85" t="s">
        <v>1306</v>
      </c>
      <c r="E85" s="94">
        <v>54688.639999999999</v>
      </c>
    </row>
    <row r="86" spans="1:22" x14ac:dyDescent="0.2">
      <c r="A86" s="806">
        <v>400</v>
      </c>
      <c r="B86" s="395" t="s">
        <v>1693</v>
      </c>
      <c r="C86" s="806">
        <v>599524</v>
      </c>
      <c r="D86" s="729" t="s">
        <v>4705</v>
      </c>
      <c r="E86" s="735">
        <v>1932.75</v>
      </c>
      <c r="F86" s="729"/>
    </row>
    <row r="87" spans="1:22" x14ac:dyDescent="0.2">
      <c r="A87" s="806">
        <v>400</v>
      </c>
      <c r="B87" s="395" t="s">
        <v>1693</v>
      </c>
      <c r="C87" s="806">
        <v>599525</v>
      </c>
      <c r="D87" s="729" t="s">
        <v>4706</v>
      </c>
      <c r="E87" s="735">
        <v>10169.76</v>
      </c>
      <c r="F87" s="729"/>
    </row>
    <row r="88" spans="1:22" ht="15" x14ac:dyDescent="0.25">
      <c r="A88" s="806">
        <v>400</v>
      </c>
      <c r="B88" s="395" t="s">
        <v>1693</v>
      </c>
      <c r="C88" s="806">
        <v>599527</v>
      </c>
      <c r="D88" s="729" t="s">
        <v>4711</v>
      </c>
      <c r="E88" s="735">
        <v>592.80999999999995</v>
      </c>
      <c r="F88" s="808">
        <f>E71+E72+E73+E74+E75+E76+E78+E79+E80+E81+E82+E83+E86+E87+E88</f>
        <v>539629.35000000009</v>
      </c>
      <c r="G88" s="809" t="s">
        <v>5958</v>
      </c>
    </row>
    <row r="89" spans="1:22" x14ac:dyDescent="0.2">
      <c r="A89" s="662">
        <v>400</v>
      </c>
      <c r="B89" s="389" t="s">
        <v>1693</v>
      </c>
      <c r="C89" s="662">
        <v>599529</v>
      </c>
      <c r="D89" t="s">
        <v>491</v>
      </c>
      <c r="E89" s="94">
        <v>590.25</v>
      </c>
    </row>
    <row r="90" spans="1:22" x14ac:dyDescent="0.2">
      <c r="A90" s="662">
        <v>400</v>
      </c>
      <c r="B90" s="389" t="s">
        <v>1693</v>
      </c>
      <c r="C90" s="662">
        <v>599530</v>
      </c>
      <c r="D90" t="s">
        <v>1306</v>
      </c>
      <c r="E90" s="94">
        <v>1600</v>
      </c>
    </row>
    <row r="91" spans="1:22" x14ac:dyDescent="0.2">
      <c r="A91" s="662">
        <v>400</v>
      </c>
      <c r="B91" s="389" t="s">
        <v>1693</v>
      </c>
      <c r="C91" s="662">
        <v>599531</v>
      </c>
      <c r="D91" t="s">
        <v>4713</v>
      </c>
      <c r="E91" s="94">
        <v>27444.6</v>
      </c>
    </row>
    <row r="92" spans="1:22" s="560" customFormat="1" x14ac:dyDescent="0.2">
      <c r="A92" s="661"/>
      <c r="B92" s="89"/>
      <c r="C92" s="661"/>
      <c r="D92" s="91"/>
      <c r="E92" s="136">
        <f>SUM(E66:E91)</f>
        <v>1971412.6000000003</v>
      </c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4" spans="1:22" x14ac:dyDescent="0.2">
      <c r="A94" s="662">
        <v>400</v>
      </c>
      <c r="B94" s="389" t="s">
        <v>1693</v>
      </c>
      <c r="C94" s="662">
        <v>601400</v>
      </c>
      <c r="D94" t="s">
        <v>7270</v>
      </c>
      <c r="E94" s="94">
        <v>1011801</v>
      </c>
    </row>
    <row r="95" spans="1:22" x14ac:dyDescent="0.2">
      <c r="A95" s="662">
        <v>400</v>
      </c>
      <c r="B95" s="389" t="s">
        <v>1693</v>
      </c>
      <c r="C95" s="662">
        <v>601410</v>
      </c>
      <c r="D95" t="s">
        <v>7271</v>
      </c>
      <c r="E95" s="94">
        <v>64750</v>
      </c>
    </row>
    <row r="96" spans="1:22" x14ac:dyDescent="0.2">
      <c r="A96" s="662">
        <v>400</v>
      </c>
      <c r="B96" s="389" t="s">
        <v>1693</v>
      </c>
      <c r="C96" s="662">
        <v>605200</v>
      </c>
      <c r="D96" t="s">
        <v>771</v>
      </c>
      <c r="E96" s="94">
        <v>886760</v>
      </c>
    </row>
    <row r="97" spans="1:22" x14ac:dyDescent="0.2">
      <c r="A97" s="662">
        <v>400</v>
      </c>
      <c r="B97" s="389" t="s">
        <v>1693</v>
      </c>
      <c r="C97" s="662">
        <v>605400</v>
      </c>
      <c r="D97" t="s">
        <v>1105</v>
      </c>
      <c r="E97" s="94">
        <v>69161.02</v>
      </c>
    </row>
    <row r="98" spans="1:22" x14ac:dyDescent="0.2">
      <c r="A98" s="662">
        <v>400</v>
      </c>
      <c r="B98" s="389" t="s">
        <v>1693</v>
      </c>
      <c r="C98" s="662">
        <v>690674</v>
      </c>
      <c r="D98" t="s">
        <v>544</v>
      </c>
      <c r="E98" s="94">
        <v>0.01</v>
      </c>
    </row>
    <row r="99" spans="1:22" x14ac:dyDescent="0.2">
      <c r="A99" s="662">
        <v>400</v>
      </c>
      <c r="B99" s="389" t="s">
        <v>1693</v>
      </c>
      <c r="C99" s="662">
        <v>690675</v>
      </c>
      <c r="D99" t="s">
        <v>4710</v>
      </c>
      <c r="E99" s="94">
        <v>54688.639999999999</v>
      </c>
    </row>
    <row r="100" spans="1:22" x14ac:dyDescent="0.2">
      <c r="A100" s="662">
        <v>400</v>
      </c>
      <c r="B100" s="389" t="s">
        <v>1693</v>
      </c>
      <c r="C100" s="662">
        <v>699674</v>
      </c>
      <c r="D100" t="s">
        <v>544</v>
      </c>
      <c r="E100" s="94">
        <v>16.47</v>
      </c>
    </row>
    <row r="101" spans="1:22" s="560" customFormat="1" x14ac:dyDescent="0.2">
      <c r="A101" s="661"/>
      <c r="B101" s="89"/>
      <c r="C101" s="661"/>
      <c r="D101" s="91"/>
      <c r="E101" s="136">
        <f>SUM(E94:E100)</f>
        <v>2087177.14</v>
      </c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 s="666" customFormat="1" ht="15" x14ac:dyDescent="0.25">
      <c r="A102" s="663"/>
      <c r="B102" s="519"/>
      <c r="C102" s="663"/>
      <c r="D102" s="182" t="s">
        <v>7210</v>
      </c>
      <c r="E102" s="665">
        <f>E101-E92</f>
        <v>115764.53999999957</v>
      </c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</row>
    <row r="104" spans="1:22" x14ac:dyDescent="0.2">
      <c r="A104" s="662">
        <v>500</v>
      </c>
      <c r="B104" s="389" t="s">
        <v>1694</v>
      </c>
      <c r="C104" s="662">
        <v>501500</v>
      </c>
      <c r="D104" t="s">
        <v>728</v>
      </c>
      <c r="E104" s="94">
        <v>190264</v>
      </c>
    </row>
    <row r="105" spans="1:22" x14ac:dyDescent="0.2">
      <c r="A105" s="662">
        <v>500</v>
      </c>
      <c r="B105" s="389" t="s">
        <v>1694</v>
      </c>
      <c r="C105" s="662">
        <v>505300</v>
      </c>
      <c r="D105" t="s">
        <v>614</v>
      </c>
      <c r="E105" s="94">
        <v>2704324.51</v>
      </c>
    </row>
    <row r="106" spans="1:22" x14ac:dyDescent="0.2">
      <c r="A106" s="662">
        <v>500</v>
      </c>
      <c r="B106" s="389" t="s">
        <v>1694</v>
      </c>
      <c r="C106" s="662">
        <v>506200</v>
      </c>
      <c r="D106" t="s">
        <v>4677</v>
      </c>
      <c r="E106" s="94">
        <v>-167598.35999999999</v>
      </c>
    </row>
    <row r="107" spans="1:22" x14ac:dyDescent="0.2">
      <c r="A107" s="810">
        <v>500</v>
      </c>
      <c r="B107" s="811" t="s">
        <v>1694</v>
      </c>
      <c r="C107" s="810">
        <v>511100</v>
      </c>
      <c r="D107" s="527" t="s">
        <v>935</v>
      </c>
      <c r="E107" s="528">
        <v>133354.09</v>
      </c>
      <c r="F107" s="527"/>
    </row>
    <row r="108" spans="1:22" x14ac:dyDescent="0.2">
      <c r="A108" s="810">
        <v>500</v>
      </c>
      <c r="B108" s="811" t="s">
        <v>1694</v>
      </c>
      <c r="C108" s="810">
        <v>511101</v>
      </c>
      <c r="D108" s="527" t="s">
        <v>936</v>
      </c>
      <c r="E108" s="528">
        <v>33396</v>
      </c>
      <c r="F108" s="527"/>
    </row>
    <row r="109" spans="1:22" x14ac:dyDescent="0.2">
      <c r="A109" s="810">
        <v>500</v>
      </c>
      <c r="B109" s="811" t="s">
        <v>1694</v>
      </c>
      <c r="C109" s="810">
        <v>511110</v>
      </c>
      <c r="D109" s="527" t="s">
        <v>1297</v>
      </c>
      <c r="E109" s="528">
        <v>43755</v>
      </c>
      <c r="F109" s="527"/>
    </row>
    <row r="110" spans="1:22" x14ac:dyDescent="0.2">
      <c r="A110" s="810">
        <v>500</v>
      </c>
      <c r="B110" s="811" t="s">
        <v>1694</v>
      </c>
      <c r="C110" s="810">
        <v>511119</v>
      </c>
      <c r="D110" s="527" t="s">
        <v>5369</v>
      </c>
      <c r="E110" s="528">
        <v>133522.29</v>
      </c>
      <c r="F110" s="527"/>
    </row>
    <row r="111" spans="1:22" x14ac:dyDescent="0.2">
      <c r="A111" s="810">
        <v>500</v>
      </c>
      <c r="B111" s="811" t="s">
        <v>1694</v>
      </c>
      <c r="C111" s="810">
        <v>511500</v>
      </c>
      <c r="D111" s="527" t="s">
        <v>740</v>
      </c>
      <c r="E111" s="832">
        <v>1776.64</v>
      </c>
      <c r="F111" s="527"/>
    </row>
    <row r="112" spans="1:22" ht="38.25" x14ac:dyDescent="0.2">
      <c r="A112" s="810">
        <v>500</v>
      </c>
      <c r="B112" s="811" t="s">
        <v>1694</v>
      </c>
      <c r="C112" s="810">
        <v>511700</v>
      </c>
      <c r="D112" s="527" t="s">
        <v>5465</v>
      </c>
      <c r="E112" s="528">
        <v>-4771</v>
      </c>
      <c r="F112" s="864">
        <f>2087+872-2200-872</f>
        <v>-113</v>
      </c>
      <c r="G112" s="824" t="s">
        <v>5964</v>
      </c>
    </row>
    <row r="113" spans="1:7" x14ac:dyDescent="0.2">
      <c r="A113" s="810">
        <v>500</v>
      </c>
      <c r="B113" s="811" t="s">
        <v>1694</v>
      </c>
      <c r="C113" s="810">
        <v>512309</v>
      </c>
      <c r="D113" s="527" t="s">
        <v>974</v>
      </c>
      <c r="E113" s="528">
        <v>5</v>
      </c>
      <c r="F113" s="527"/>
    </row>
    <row r="114" spans="1:7" x14ac:dyDescent="0.2">
      <c r="A114" s="810">
        <v>500</v>
      </c>
      <c r="B114" s="811" t="s">
        <v>1694</v>
      </c>
      <c r="C114" s="810">
        <v>512340</v>
      </c>
      <c r="D114" s="527" t="s">
        <v>970</v>
      </c>
      <c r="E114" s="528">
        <v>100982</v>
      </c>
      <c r="F114" s="527"/>
    </row>
    <row r="115" spans="1:7" x14ac:dyDescent="0.2">
      <c r="A115" s="810">
        <v>500</v>
      </c>
      <c r="B115" s="811" t="s">
        <v>1694</v>
      </c>
      <c r="C115" s="810">
        <v>512353</v>
      </c>
      <c r="D115" s="527" t="s">
        <v>4689</v>
      </c>
      <c r="E115" s="528">
        <v>157300</v>
      </c>
      <c r="F115" s="527"/>
    </row>
    <row r="116" spans="1:7" x14ac:dyDescent="0.2">
      <c r="A116" s="662">
        <v>500</v>
      </c>
      <c r="B116" s="389" t="s">
        <v>1694</v>
      </c>
      <c r="C116" s="662">
        <v>518100</v>
      </c>
      <c r="D116" t="s">
        <v>488</v>
      </c>
      <c r="E116" s="94">
        <v>8371</v>
      </c>
      <c r="F116" s="835">
        <f>E111+F112+E118</f>
        <v>6143.64</v>
      </c>
      <c r="G116" s="560" t="s">
        <v>5967</v>
      </c>
    </row>
    <row r="117" spans="1:7" x14ac:dyDescent="0.2">
      <c r="A117" s="810">
        <v>500</v>
      </c>
      <c r="B117" s="811" t="s">
        <v>1694</v>
      </c>
      <c r="C117" s="810">
        <v>590520</v>
      </c>
      <c r="D117" s="527" t="s">
        <v>935</v>
      </c>
      <c r="E117" s="528">
        <v>44469.24</v>
      </c>
      <c r="F117" s="527"/>
    </row>
    <row r="118" spans="1:7" x14ac:dyDescent="0.2">
      <c r="A118" s="810">
        <v>500</v>
      </c>
      <c r="B118" s="811" t="s">
        <v>1694</v>
      </c>
      <c r="C118" s="810">
        <v>590521</v>
      </c>
      <c r="D118" s="527" t="s">
        <v>4702</v>
      </c>
      <c r="E118" s="832">
        <v>4480</v>
      </c>
      <c r="F118" s="527"/>
    </row>
    <row r="119" spans="1:7" x14ac:dyDescent="0.2">
      <c r="A119" s="810">
        <v>500</v>
      </c>
      <c r="B119" s="811" t="s">
        <v>1694</v>
      </c>
      <c r="C119" s="810">
        <v>590522</v>
      </c>
      <c r="D119" s="527" t="s">
        <v>936</v>
      </c>
      <c r="E119" s="528">
        <v>1452</v>
      </c>
      <c r="F119" s="527"/>
    </row>
    <row r="120" spans="1:7" x14ac:dyDescent="0.2">
      <c r="A120" s="810">
        <v>500</v>
      </c>
      <c r="B120" s="811" t="s">
        <v>1694</v>
      </c>
      <c r="C120" s="810">
        <v>590524</v>
      </c>
      <c r="D120" s="527" t="s">
        <v>4705</v>
      </c>
      <c r="E120" s="528">
        <v>847226.16</v>
      </c>
      <c r="F120" s="527"/>
    </row>
    <row r="121" spans="1:7" x14ac:dyDescent="0.2">
      <c r="A121" s="810">
        <v>500</v>
      </c>
      <c r="B121" s="811" t="s">
        <v>1694</v>
      </c>
      <c r="C121" s="810">
        <v>590525</v>
      </c>
      <c r="D121" s="527" t="s">
        <v>4706</v>
      </c>
      <c r="E121" s="528">
        <v>187500.6</v>
      </c>
      <c r="F121" s="527"/>
    </row>
    <row r="122" spans="1:7" x14ac:dyDescent="0.2">
      <c r="A122" s="810">
        <v>500</v>
      </c>
      <c r="B122" s="811" t="s">
        <v>1694</v>
      </c>
      <c r="C122" s="810">
        <v>590527</v>
      </c>
      <c r="D122" s="527" t="s">
        <v>4708</v>
      </c>
      <c r="E122" s="528">
        <v>244952.72</v>
      </c>
      <c r="F122" s="527"/>
    </row>
    <row r="123" spans="1:7" x14ac:dyDescent="0.2">
      <c r="A123" s="662">
        <v>500</v>
      </c>
      <c r="B123" s="389" t="s">
        <v>1694</v>
      </c>
      <c r="C123" s="662">
        <v>590529</v>
      </c>
      <c r="D123" t="s">
        <v>491</v>
      </c>
      <c r="E123" s="94">
        <v>0.33</v>
      </c>
    </row>
    <row r="124" spans="1:7" x14ac:dyDescent="0.2">
      <c r="A124" s="662">
        <v>500</v>
      </c>
      <c r="B124" s="389" t="s">
        <v>1694</v>
      </c>
      <c r="C124" s="662">
        <v>590530</v>
      </c>
      <c r="D124" t="s">
        <v>1306</v>
      </c>
      <c r="E124" s="94">
        <v>218754.56</v>
      </c>
    </row>
    <row r="125" spans="1:7" x14ac:dyDescent="0.2">
      <c r="A125" s="810">
        <v>500</v>
      </c>
      <c r="B125" s="811" t="s">
        <v>1694</v>
      </c>
      <c r="C125" s="810">
        <v>599524</v>
      </c>
      <c r="D125" s="527" t="s">
        <v>4705</v>
      </c>
      <c r="E125" s="528">
        <v>7731.01</v>
      </c>
      <c r="F125" s="527"/>
    </row>
    <row r="126" spans="1:7" x14ac:dyDescent="0.2">
      <c r="A126" s="810">
        <v>500</v>
      </c>
      <c r="B126" s="811" t="s">
        <v>1694</v>
      </c>
      <c r="C126" s="810">
        <v>599525</v>
      </c>
      <c r="D126" s="527" t="s">
        <v>4706</v>
      </c>
      <c r="E126" s="528">
        <v>40679.050000000003</v>
      </c>
      <c r="F126" s="527"/>
    </row>
    <row r="127" spans="1:7" ht="15" x14ac:dyDescent="0.25">
      <c r="A127" s="810">
        <v>500</v>
      </c>
      <c r="B127" s="811" t="s">
        <v>1694</v>
      </c>
      <c r="C127" s="810">
        <v>599527</v>
      </c>
      <c r="D127" s="527" t="s">
        <v>4711</v>
      </c>
      <c r="E127" s="528">
        <v>2371.2600000000002</v>
      </c>
      <c r="F127" s="814">
        <f>E107+E108+E109+E110+E111+E112+E113+E114+E115+E117+E118+E119+E120+E121+E122+E125+E126+E127</f>
        <v>1980182.06</v>
      </c>
      <c r="G127" s="813" t="s">
        <v>5346</v>
      </c>
    </row>
    <row r="128" spans="1:7" x14ac:dyDescent="0.2">
      <c r="A128" s="662">
        <v>500</v>
      </c>
      <c r="B128" s="389" t="s">
        <v>1694</v>
      </c>
      <c r="C128" s="662">
        <v>599529</v>
      </c>
      <c r="D128" t="s">
        <v>491</v>
      </c>
      <c r="E128" s="94">
        <v>2361.0100000000002</v>
      </c>
    </row>
    <row r="129" spans="1:22" x14ac:dyDescent="0.2">
      <c r="A129" s="662">
        <v>500</v>
      </c>
      <c r="B129" s="389" t="s">
        <v>1694</v>
      </c>
      <c r="C129" s="662">
        <v>599530</v>
      </c>
      <c r="D129" t="s">
        <v>1306</v>
      </c>
      <c r="E129" s="94">
        <v>6400</v>
      </c>
    </row>
    <row r="130" spans="1:22" x14ac:dyDescent="0.2">
      <c r="A130" s="662">
        <v>500</v>
      </c>
      <c r="B130" s="389" t="s">
        <v>1694</v>
      </c>
      <c r="C130" s="662">
        <v>599531</v>
      </c>
      <c r="D130" t="s">
        <v>4713</v>
      </c>
      <c r="E130" s="94">
        <v>109778.4</v>
      </c>
    </row>
    <row r="131" spans="1:22" s="560" customFormat="1" x14ac:dyDescent="0.2">
      <c r="A131" s="661"/>
      <c r="B131" s="89"/>
      <c r="C131" s="661"/>
      <c r="D131" s="91"/>
      <c r="E131" s="136">
        <f>SUM(E104:E130)</f>
        <v>5052837.5099999988</v>
      </c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3" spans="1:22" x14ac:dyDescent="0.2">
      <c r="A133" s="662">
        <v>500</v>
      </c>
      <c r="B133" s="389" t="s">
        <v>1694</v>
      </c>
      <c r="C133" s="662">
        <v>601500</v>
      </c>
      <c r="D133" t="s">
        <v>7272</v>
      </c>
      <c r="E133" s="94">
        <v>1658329</v>
      </c>
    </row>
    <row r="134" spans="1:22" x14ac:dyDescent="0.2">
      <c r="A134" s="662">
        <v>500</v>
      </c>
      <c r="B134" s="389" t="s">
        <v>1694</v>
      </c>
      <c r="C134" s="662">
        <v>601501</v>
      </c>
      <c r="D134" t="s">
        <v>7273</v>
      </c>
      <c r="E134" s="94">
        <v>1669385</v>
      </c>
    </row>
    <row r="135" spans="1:22" x14ac:dyDescent="0.2">
      <c r="A135" s="662">
        <v>500</v>
      </c>
      <c r="B135" s="389" t="s">
        <v>1694</v>
      </c>
      <c r="C135" s="662">
        <v>602300</v>
      </c>
      <c r="D135" t="s">
        <v>768</v>
      </c>
      <c r="E135" s="94">
        <v>-206318.27</v>
      </c>
    </row>
    <row r="136" spans="1:22" x14ac:dyDescent="0.2">
      <c r="A136" s="662">
        <v>500</v>
      </c>
      <c r="B136" s="389" t="s">
        <v>1694</v>
      </c>
      <c r="C136" s="662">
        <v>605300</v>
      </c>
      <c r="D136" t="s">
        <v>635</v>
      </c>
      <c r="E136" s="94">
        <v>2556071.5499999998</v>
      </c>
    </row>
    <row r="137" spans="1:22" x14ac:dyDescent="0.2">
      <c r="A137" s="662">
        <v>500</v>
      </c>
      <c r="B137" s="389" t="s">
        <v>1694</v>
      </c>
      <c r="C137" s="662">
        <v>606200</v>
      </c>
      <c r="D137" t="s">
        <v>5378</v>
      </c>
      <c r="E137" s="94">
        <v>-158406.68</v>
      </c>
    </row>
    <row r="138" spans="1:22" x14ac:dyDescent="0.2">
      <c r="A138" s="662">
        <v>500</v>
      </c>
      <c r="B138" s="389" t="s">
        <v>1694</v>
      </c>
      <c r="C138" s="662">
        <v>690674</v>
      </c>
      <c r="D138" t="s">
        <v>544</v>
      </c>
      <c r="E138" s="94">
        <v>0.06</v>
      </c>
    </row>
    <row r="139" spans="1:22" x14ac:dyDescent="0.2">
      <c r="A139" s="662">
        <v>500</v>
      </c>
      <c r="B139" s="389" t="s">
        <v>1694</v>
      </c>
      <c r="C139" s="662">
        <v>690675</v>
      </c>
      <c r="D139" t="s">
        <v>4710</v>
      </c>
      <c r="E139" s="94">
        <v>218754.56</v>
      </c>
    </row>
    <row r="140" spans="1:22" x14ac:dyDescent="0.2">
      <c r="A140" s="662">
        <v>500</v>
      </c>
      <c r="B140" s="389" t="s">
        <v>1694</v>
      </c>
      <c r="C140" s="662">
        <v>699674</v>
      </c>
      <c r="D140" t="s">
        <v>544</v>
      </c>
      <c r="E140" s="94">
        <v>65.87</v>
      </c>
    </row>
    <row r="141" spans="1:22" s="560" customFormat="1" x14ac:dyDescent="0.2">
      <c r="A141" s="661"/>
      <c r="B141" s="89"/>
      <c r="C141" s="661"/>
      <c r="D141" s="91"/>
      <c r="E141" s="136">
        <f>SUM(E133:E140)</f>
        <v>5737881.0899999989</v>
      </c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 s="666" customFormat="1" ht="15" x14ac:dyDescent="0.25">
      <c r="A142" s="663"/>
      <c r="B142" s="519"/>
      <c r="C142" s="663"/>
      <c r="D142" s="666" t="s">
        <v>7211</v>
      </c>
      <c r="E142" s="665">
        <f>E141-E131</f>
        <v>685043.58000000007</v>
      </c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</row>
    <row r="144" spans="1:22" x14ac:dyDescent="0.2">
      <c r="A144" s="662">
        <v>900</v>
      </c>
      <c r="B144" s="389" t="s">
        <v>1699</v>
      </c>
      <c r="C144" s="662">
        <v>511100</v>
      </c>
      <c r="D144" t="s">
        <v>935</v>
      </c>
      <c r="E144" s="94">
        <v>555865.44999999995</v>
      </c>
    </row>
    <row r="145" spans="1:5" x14ac:dyDescent="0.2">
      <c r="A145" s="662">
        <v>900</v>
      </c>
      <c r="B145" s="389" t="s">
        <v>1699</v>
      </c>
      <c r="C145" s="662">
        <v>511101</v>
      </c>
      <c r="D145" t="s">
        <v>936</v>
      </c>
      <c r="E145" s="94">
        <v>18150</v>
      </c>
    </row>
    <row r="146" spans="1:5" x14ac:dyDescent="0.2">
      <c r="A146" s="662">
        <v>900</v>
      </c>
      <c r="B146" s="389" t="s">
        <v>1699</v>
      </c>
      <c r="C146" s="662">
        <v>511302</v>
      </c>
      <c r="D146" t="s">
        <v>737</v>
      </c>
      <c r="E146" s="94">
        <v>56000</v>
      </c>
    </row>
    <row r="147" spans="1:5" x14ac:dyDescent="0.2">
      <c r="A147" s="662">
        <v>900</v>
      </c>
      <c r="B147" s="389" t="s">
        <v>1699</v>
      </c>
      <c r="C147" s="662">
        <v>512120</v>
      </c>
      <c r="D147" t="s">
        <v>4678</v>
      </c>
      <c r="E147" s="94">
        <v>163687</v>
      </c>
    </row>
    <row r="148" spans="1:5" x14ac:dyDescent="0.2">
      <c r="A148" s="662">
        <v>900</v>
      </c>
      <c r="B148" s="389" t="s">
        <v>1699</v>
      </c>
      <c r="C148" s="662">
        <v>512200</v>
      </c>
      <c r="D148" t="s">
        <v>941</v>
      </c>
      <c r="E148" s="94">
        <v>570074</v>
      </c>
    </row>
    <row r="149" spans="1:5" x14ac:dyDescent="0.2">
      <c r="A149" s="662">
        <v>900</v>
      </c>
      <c r="B149" s="389" t="s">
        <v>1699</v>
      </c>
      <c r="C149" s="662">
        <v>512209</v>
      </c>
      <c r="D149" t="s">
        <v>942</v>
      </c>
      <c r="E149" s="94">
        <v>103851.6</v>
      </c>
    </row>
    <row r="150" spans="1:5" x14ac:dyDescent="0.2">
      <c r="A150" s="662">
        <v>900</v>
      </c>
      <c r="B150" s="389" t="s">
        <v>1699</v>
      </c>
      <c r="C150" s="662">
        <v>512300</v>
      </c>
      <c r="D150" t="s">
        <v>943</v>
      </c>
      <c r="E150" s="94">
        <v>15450</v>
      </c>
    </row>
    <row r="151" spans="1:5" x14ac:dyDescent="0.2">
      <c r="A151" s="662">
        <v>900</v>
      </c>
      <c r="B151" s="389" t="s">
        <v>1699</v>
      </c>
      <c r="C151" s="662">
        <v>512309</v>
      </c>
      <c r="D151" t="s">
        <v>974</v>
      </c>
      <c r="E151" s="94">
        <v>9512.2000000000007</v>
      </c>
    </row>
    <row r="152" spans="1:5" x14ac:dyDescent="0.2">
      <c r="A152" s="662">
        <v>900</v>
      </c>
      <c r="B152" s="389" t="s">
        <v>1699</v>
      </c>
      <c r="C152" s="662">
        <v>512310</v>
      </c>
      <c r="D152" t="s">
        <v>741</v>
      </c>
      <c r="E152" s="94">
        <v>1381344.6</v>
      </c>
    </row>
    <row r="153" spans="1:5" x14ac:dyDescent="0.2">
      <c r="A153" s="662">
        <v>900</v>
      </c>
      <c r="B153" s="389" t="s">
        <v>1699</v>
      </c>
      <c r="C153" s="662">
        <v>512320</v>
      </c>
      <c r="D153" t="s">
        <v>4681</v>
      </c>
      <c r="E153" s="94">
        <v>1860018.59</v>
      </c>
    </row>
    <row r="154" spans="1:5" x14ac:dyDescent="0.2">
      <c r="A154" s="662">
        <v>900</v>
      </c>
      <c r="B154" s="389" t="s">
        <v>1699</v>
      </c>
      <c r="C154" s="662">
        <v>512321</v>
      </c>
      <c r="D154" t="s">
        <v>967</v>
      </c>
      <c r="E154" s="94">
        <v>184313.8</v>
      </c>
    </row>
    <row r="155" spans="1:5" x14ac:dyDescent="0.2">
      <c r="A155" s="662">
        <v>900</v>
      </c>
      <c r="B155" s="389" t="s">
        <v>1699</v>
      </c>
      <c r="C155" s="662">
        <v>512342</v>
      </c>
      <c r="D155" t="s">
        <v>950</v>
      </c>
      <c r="E155" s="94">
        <v>22553.3</v>
      </c>
    </row>
    <row r="156" spans="1:5" x14ac:dyDescent="0.2">
      <c r="A156" s="662">
        <v>900</v>
      </c>
      <c r="B156" s="389" t="s">
        <v>1699</v>
      </c>
      <c r="C156" s="662">
        <v>512343</v>
      </c>
      <c r="D156" t="s">
        <v>951</v>
      </c>
      <c r="E156" s="94">
        <v>77284.850000000006</v>
      </c>
    </row>
    <row r="157" spans="1:5" x14ac:dyDescent="0.2">
      <c r="A157" s="662">
        <v>900</v>
      </c>
      <c r="B157" s="389" t="s">
        <v>1699</v>
      </c>
      <c r="C157" s="662">
        <v>512350</v>
      </c>
      <c r="D157" t="s">
        <v>4686</v>
      </c>
      <c r="E157" s="94">
        <v>183617.5</v>
      </c>
    </row>
    <row r="158" spans="1:5" x14ac:dyDescent="0.2">
      <c r="A158" s="662">
        <v>900</v>
      </c>
      <c r="B158" s="389" t="s">
        <v>1699</v>
      </c>
      <c r="C158" s="662">
        <v>512351</v>
      </c>
      <c r="D158" t="s">
        <v>954</v>
      </c>
      <c r="E158" s="94">
        <v>129400</v>
      </c>
    </row>
    <row r="159" spans="1:5" x14ac:dyDescent="0.2">
      <c r="A159" s="662">
        <v>900</v>
      </c>
      <c r="B159" s="389" t="s">
        <v>1699</v>
      </c>
      <c r="C159" s="662">
        <v>512352</v>
      </c>
      <c r="D159" t="s">
        <v>956</v>
      </c>
      <c r="E159" s="94">
        <v>102879.1</v>
      </c>
    </row>
    <row r="160" spans="1:5" x14ac:dyDescent="0.2">
      <c r="A160" s="662">
        <v>900</v>
      </c>
      <c r="B160" s="389" t="s">
        <v>1699</v>
      </c>
      <c r="C160" s="662">
        <v>512355</v>
      </c>
      <c r="D160" t="s">
        <v>961</v>
      </c>
      <c r="E160" s="94">
        <v>239580</v>
      </c>
    </row>
    <row r="161" spans="1:5" x14ac:dyDescent="0.2">
      <c r="A161" s="662">
        <v>900</v>
      </c>
      <c r="B161" s="389" t="s">
        <v>1699</v>
      </c>
      <c r="C161" s="662">
        <v>512356</v>
      </c>
      <c r="D161" t="s">
        <v>962</v>
      </c>
      <c r="E161" s="94">
        <v>248050</v>
      </c>
    </row>
    <row r="162" spans="1:5" x14ac:dyDescent="0.2">
      <c r="A162" s="662">
        <v>900</v>
      </c>
      <c r="B162" s="389" t="s">
        <v>1699</v>
      </c>
      <c r="C162" s="662">
        <v>512357</v>
      </c>
      <c r="D162" t="s">
        <v>963</v>
      </c>
      <c r="E162" s="94">
        <v>114050</v>
      </c>
    </row>
    <row r="163" spans="1:5" x14ac:dyDescent="0.2">
      <c r="A163" s="662">
        <v>900</v>
      </c>
      <c r="B163" s="389" t="s">
        <v>1699</v>
      </c>
      <c r="C163" s="662">
        <v>512800</v>
      </c>
      <c r="D163" t="s">
        <v>976</v>
      </c>
      <c r="E163" s="94">
        <v>6467635</v>
      </c>
    </row>
    <row r="164" spans="1:5" x14ac:dyDescent="0.2">
      <c r="A164" s="662">
        <v>900</v>
      </c>
      <c r="B164" s="389" t="s">
        <v>1699</v>
      </c>
      <c r="C164" s="662">
        <v>512810</v>
      </c>
      <c r="D164" t="s">
        <v>978</v>
      </c>
      <c r="E164" s="94">
        <v>26500</v>
      </c>
    </row>
    <row r="165" spans="1:5" x14ac:dyDescent="0.2">
      <c r="A165" s="662">
        <v>900</v>
      </c>
      <c r="B165" s="389" t="s">
        <v>1699</v>
      </c>
      <c r="C165" s="662">
        <v>512830</v>
      </c>
      <c r="D165" t="s">
        <v>982</v>
      </c>
      <c r="E165" s="94">
        <v>1469626</v>
      </c>
    </row>
    <row r="166" spans="1:5" x14ac:dyDescent="0.2">
      <c r="A166" s="662">
        <v>900</v>
      </c>
      <c r="B166" s="389" t="s">
        <v>1699</v>
      </c>
      <c r="C166" s="662">
        <v>512831</v>
      </c>
      <c r="D166" t="s">
        <v>5371</v>
      </c>
      <c r="E166" s="94">
        <v>308975</v>
      </c>
    </row>
    <row r="167" spans="1:5" x14ac:dyDescent="0.2">
      <c r="A167" s="662">
        <v>900</v>
      </c>
      <c r="B167" s="389" t="s">
        <v>1699</v>
      </c>
      <c r="C167" s="662">
        <v>512840</v>
      </c>
      <c r="D167" t="s">
        <v>984</v>
      </c>
      <c r="E167" s="94">
        <v>585510</v>
      </c>
    </row>
    <row r="168" spans="1:5" x14ac:dyDescent="0.2">
      <c r="A168" s="662">
        <v>900</v>
      </c>
      <c r="B168" s="389" t="s">
        <v>1699</v>
      </c>
      <c r="C168" s="662">
        <v>512841</v>
      </c>
      <c r="D168" t="s">
        <v>5373</v>
      </c>
      <c r="E168" s="94">
        <v>111231</v>
      </c>
    </row>
    <row r="169" spans="1:5" x14ac:dyDescent="0.2">
      <c r="A169" s="662">
        <v>900</v>
      </c>
      <c r="B169" s="389" t="s">
        <v>1699</v>
      </c>
      <c r="C169" s="662">
        <v>512850</v>
      </c>
      <c r="D169" t="s">
        <v>469</v>
      </c>
      <c r="E169" s="94">
        <v>102960</v>
      </c>
    </row>
    <row r="170" spans="1:5" x14ac:dyDescent="0.2">
      <c r="A170" s="662">
        <v>900</v>
      </c>
      <c r="B170" s="389" t="s">
        <v>1699</v>
      </c>
      <c r="C170" s="662">
        <v>512852</v>
      </c>
      <c r="D170" t="s">
        <v>473</v>
      </c>
      <c r="E170" s="94">
        <v>70800</v>
      </c>
    </row>
    <row r="171" spans="1:5" x14ac:dyDescent="0.2">
      <c r="A171" s="662">
        <v>900</v>
      </c>
      <c r="B171" s="389" t="s">
        <v>1699</v>
      </c>
      <c r="C171" s="662">
        <v>512859</v>
      </c>
      <c r="D171" t="s">
        <v>475</v>
      </c>
      <c r="E171" s="94">
        <v>192940</v>
      </c>
    </row>
    <row r="172" spans="1:5" x14ac:dyDescent="0.2">
      <c r="A172" s="662">
        <v>900</v>
      </c>
      <c r="B172" s="389" t="s">
        <v>1699</v>
      </c>
      <c r="C172" s="662">
        <v>512860</v>
      </c>
      <c r="D172" t="s">
        <v>477</v>
      </c>
      <c r="E172" s="94">
        <v>18250</v>
      </c>
    </row>
    <row r="173" spans="1:5" x14ac:dyDescent="0.2">
      <c r="A173" s="662">
        <v>900</v>
      </c>
      <c r="B173" s="389" t="s">
        <v>1699</v>
      </c>
      <c r="C173" s="662">
        <v>512890</v>
      </c>
      <c r="D173" t="s">
        <v>5375</v>
      </c>
      <c r="E173" s="94">
        <v>1235900</v>
      </c>
    </row>
    <row r="174" spans="1:5" x14ac:dyDescent="0.2">
      <c r="A174" s="662">
        <v>900</v>
      </c>
      <c r="B174" s="389" t="s">
        <v>1699</v>
      </c>
      <c r="C174" s="662">
        <v>518200</v>
      </c>
      <c r="D174" t="s">
        <v>489</v>
      </c>
      <c r="E174" s="94">
        <v>4.1100000000000003</v>
      </c>
    </row>
    <row r="175" spans="1:5" x14ac:dyDescent="0.2">
      <c r="A175" s="662">
        <v>900</v>
      </c>
      <c r="B175" s="389" t="s">
        <v>1699</v>
      </c>
      <c r="C175" s="662">
        <v>561109</v>
      </c>
      <c r="D175" t="s">
        <v>502</v>
      </c>
      <c r="E175" s="94">
        <v>2734432</v>
      </c>
    </row>
    <row r="176" spans="1:5" x14ac:dyDescent="0.2">
      <c r="A176" s="662">
        <v>900</v>
      </c>
      <c r="B176" s="389" t="s">
        <v>1699</v>
      </c>
      <c r="C176" s="662">
        <v>590674</v>
      </c>
      <c r="D176" t="s">
        <v>544</v>
      </c>
      <c r="E176" s="94">
        <v>0.68</v>
      </c>
    </row>
    <row r="177" spans="1:22" x14ac:dyDescent="0.2">
      <c r="A177" s="662">
        <v>900</v>
      </c>
      <c r="B177" s="389" t="s">
        <v>1699</v>
      </c>
      <c r="C177" s="662">
        <v>590675</v>
      </c>
      <c r="D177" t="s">
        <v>4710</v>
      </c>
      <c r="E177" s="94">
        <v>2734432</v>
      </c>
    </row>
    <row r="178" spans="1:22" s="560" customFormat="1" x14ac:dyDescent="0.2">
      <c r="A178" s="661"/>
      <c r="B178" s="89"/>
      <c r="C178" s="661"/>
      <c r="D178" s="91"/>
      <c r="E178" s="136">
        <f>SUM(E144:E177)</f>
        <v>22094877.779999997</v>
      </c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80" spans="1:22" x14ac:dyDescent="0.2">
      <c r="A180" s="662">
        <v>900</v>
      </c>
      <c r="B180" s="389" t="s">
        <v>1699</v>
      </c>
      <c r="C180" s="662">
        <v>618100</v>
      </c>
      <c r="D180" t="s">
        <v>541</v>
      </c>
      <c r="E180" s="94">
        <v>0.68</v>
      </c>
    </row>
    <row r="181" spans="1:22" x14ac:dyDescent="0.2">
      <c r="A181" s="662">
        <v>900</v>
      </c>
      <c r="B181" s="389" t="s">
        <v>1699</v>
      </c>
      <c r="C181" s="662">
        <v>661109</v>
      </c>
      <c r="D181" t="s">
        <v>556</v>
      </c>
      <c r="E181" s="94">
        <v>2734432</v>
      </c>
    </row>
    <row r="182" spans="1:22" x14ac:dyDescent="0.2">
      <c r="A182" s="662">
        <v>900</v>
      </c>
      <c r="B182" s="389" t="s">
        <v>1699</v>
      </c>
      <c r="C182" s="662">
        <v>690520</v>
      </c>
      <c r="D182" t="s">
        <v>4716</v>
      </c>
      <c r="E182" s="94">
        <v>555865.44999999995</v>
      </c>
    </row>
    <row r="183" spans="1:22" x14ac:dyDescent="0.2">
      <c r="A183" s="662">
        <v>900</v>
      </c>
      <c r="B183" s="389" t="s">
        <v>1699</v>
      </c>
      <c r="C183" s="662">
        <v>690521</v>
      </c>
      <c r="D183" t="s">
        <v>4702</v>
      </c>
      <c r="E183" s="94">
        <v>56000</v>
      </c>
    </row>
    <row r="184" spans="1:22" x14ac:dyDescent="0.2">
      <c r="A184" s="662">
        <v>900</v>
      </c>
      <c r="B184" s="389" t="s">
        <v>1699</v>
      </c>
      <c r="C184" s="662">
        <v>690522</v>
      </c>
      <c r="D184" t="s">
        <v>4717</v>
      </c>
      <c r="E184" s="94">
        <v>18150</v>
      </c>
    </row>
    <row r="185" spans="1:22" x14ac:dyDescent="0.2">
      <c r="A185" s="662">
        <v>900</v>
      </c>
      <c r="B185" s="389" t="s">
        <v>1699</v>
      </c>
      <c r="C185" s="662">
        <v>690524</v>
      </c>
      <c r="D185" t="s">
        <v>4705</v>
      </c>
      <c r="E185" s="94">
        <v>10590327</v>
      </c>
    </row>
    <row r="186" spans="1:22" x14ac:dyDescent="0.2">
      <c r="A186" s="662">
        <v>900</v>
      </c>
      <c r="B186" s="389" t="s">
        <v>1699</v>
      </c>
      <c r="C186" s="662">
        <v>690525</v>
      </c>
      <c r="D186" t="s">
        <v>4706</v>
      </c>
      <c r="E186" s="94">
        <v>2343757.5499999998</v>
      </c>
    </row>
    <row r="187" spans="1:22" x14ac:dyDescent="0.2">
      <c r="A187" s="662">
        <v>900</v>
      </c>
      <c r="B187" s="389" t="s">
        <v>1699</v>
      </c>
      <c r="C187" s="662">
        <v>690527</v>
      </c>
      <c r="D187" t="s">
        <v>4711</v>
      </c>
      <c r="E187" s="94">
        <v>3061908.99</v>
      </c>
    </row>
    <row r="188" spans="1:22" x14ac:dyDescent="0.2">
      <c r="A188" s="662">
        <v>900</v>
      </c>
      <c r="B188" s="389" t="s">
        <v>1699</v>
      </c>
      <c r="C188" s="662">
        <v>690529</v>
      </c>
      <c r="D188" t="s">
        <v>491</v>
      </c>
      <c r="E188" s="94">
        <v>4.1100000000000003</v>
      </c>
    </row>
    <row r="189" spans="1:22" x14ac:dyDescent="0.2">
      <c r="A189" s="662">
        <v>900</v>
      </c>
      <c r="B189" s="389" t="s">
        <v>1699</v>
      </c>
      <c r="C189" s="662">
        <v>690530</v>
      </c>
      <c r="D189" t="s">
        <v>1306</v>
      </c>
      <c r="E189" s="94">
        <v>2734432</v>
      </c>
    </row>
    <row r="190" spans="1:22" s="560" customFormat="1" x14ac:dyDescent="0.2">
      <c r="A190" s="661"/>
      <c r="B190" s="89"/>
      <c r="C190" s="661"/>
      <c r="D190" s="91"/>
      <c r="E190" s="136">
        <f>SUM(E180:E189)</f>
        <v>22094877.780000001</v>
      </c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 ht="15" x14ac:dyDescent="0.25">
      <c r="A191" s="667"/>
      <c r="B191" s="1045"/>
      <c r="C191" s="667"/>
      <c r="D191" s="182" t="s">
        <v>7216</v>
      </c>
      <c r="E191" s="561">
        <f>E190-E178</f>
        <v>0</v>
      </c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</row>
    <row r="193" spans="1:5" x14ac:dyDescent="0.2">
      <c r="A193" s="662">
        <v>990</v>
      </c>
      <c r="B193" s="389" t="s">
        <v>1700</v>
      </c>
      <c r="C193" s="662">
        <v>512100</v>
      </c>
      <c r="D193" t="s">
        <v>939</v>
      </c>
      <c r="E193" s="94">
        <v>221862.87</v>
      </c>
    </row>
    <row r="194" spans="1:5" x14ac:dyDescent="0.2">
      <c r="A194" s="662">
        <v>990</v>
      </c>
      <c r="B194" s="389" t="s">
        <v>1700</v>
      </c>
      <c r="C194" s="662">
        <v>512109</v>
      </c>
      <c r="D194" t="s">
        <v>946</v>
      </c>
      <c r="E194" s="94">
        <v>91244</v>
      </c>
    </row>
    <row r="195" spans="1:5" x14ac:dyDescent="0.2">
      <c r="A195" s="662">
        <v>990</v>
      </c>
      <c r="B195" s="389" t="s">
        <v>1700</v>
      </c>
      <c r="C195" s="662">
        <v>512110</v>
      </c>
      <c r="D195" t="s">
        <v>940</v>
      </c>
      <c r="E195" s="94">
        <v>19714.5</v>
      </c>
    </row>
    <row r="196" spans="1:5" x14ac:dyDescent="0.2">
      <c r="A196" s="662">
        <v>990</v>
      </c>
      <c r="B196" s="389" t="s">
        <v>1700</v>
      </c>
      <c r="C196" s="662">
        <v>512120</v>
      </c>
      <c r="D196" t="s">
        <v>4678</v>
      </c>
      <c r="E196" s="94">
        <v>779</v>
      </c>
    </row>
    <row r="197" spans="1:5" x14ac:dyDescent="0.2">
      <c r="A197" s="662">
        <v>990</v>
      </c>
      <c r="B197" s="389" t="s">
        <v>1700</v>
      </c>
      <c r="C197" s="662">
        <v>512300</v>
      </c>
      <c r="D197" t="s">
        <v>943</v>
      </c>
      <c r="E197" s="94">
        <v>45703.28</v>
      </c>
    </row>
    <row r="198" spans="1:5" x14ac:dyDescent="0.2">
      <c r="A198" s="662">
        <v>990</v>
      </c>
      <c r="B198" s="389" t="s">
        <v>1700</v>
      </c>
      <c r="C198" s="662">
        <v>512302</v>
      </c>
      <c r="D198" t="s">
        <v>4679</v>
      </c>
      <c r="E198" s="94">
        <v>1996</v>
      </c>
    </row>
    <row r="199" spans="1:5" x14ac:dyDescent="0.2">
      <c r="A199" s="662">
        <v>990</v>
      </c>
      <c r="B199" s="389" t="s">
        <v>1700</v>
      </c>
      <c r="C199" s="662">
        <v>512305</v>
      </c>
      <c r="D199" t="s">
        <v>972</v>
      </c>
      <c r="E199" s="94">
        <v>96198.52</v>
      </c>
    </row>
    <row r="200" spans="1:5" x14ac:dyDescent="0.2">
      <c r="A200" s="662">
        <v>990</v>
      </c>
      <c r="B200" s="389" t="s">
        <v>1700</v>
      </c>
      <c r="C200" s="662">
        <v>512320</v>
      </c>
      <c r="D200" t="s">
        <v>4681</v>
      </c>
      <c r="E200" s="94">
        <v>29640.69</v>
      </c>
    </row>
    <row r="201" spans="1:5" x14ac:dyDescent="0.2">
      <c r="A201" s="662">
        <v>990</v>
      </c>
      <c r="B201" s="389" t="s">
        <v>1700</v>
      </c>
      <c r="C201" s="662">
        <v>512340</v>
      </c>
      <c r="D201" t="s">
        <v>970</v>
      </c>
      <c r="E201" s="94">
        <v>30990</v>
      </c>
    </row>
    <row r="202" spans="1:5" x14ac:dyDescent="0.2">
      <c r="A202" s="662">
        <v>990</v>
      </c>
      <c r="B202" s="389" t="s">
        <v>1700</v>
      </c>
      <c r="C202" s="662">
        <v>512850</v>
      </c>
      <c r="D202" t="s">
        <v>469</v>
      </c>
      <c r="E202" s="94">
        <v>8030</v>
      </c>
    </row>
    <row r="203" spans="1:5" x14ac:dyDescent="0.2">
      <c r="A203" s="662">
        <v>990</v>
      </c>
      <c r="B203" s="389" t="s">
        <v>1700</v>
      </c>
      <c r="C203" s="662">
        <v>512851</v>
      </c>
      <c r="D203" t="s">
        <v>7265</v>
      </c>
      <c r="E203" s="94">
        <v>11122.2</v>
      </c>
    </row>
    <row r="204" spans="1:5" x14ac:dyDescent="0.2">
      <c r="A204" s="662">
        <v>990</v>
      </c>
      <c r="B204" s="389" t="s">
        <v>1700</v>
      </c>
      <c r="C204" s="662">
        <v>512859</v>
      </c>
      <c r="D204" t="s">
        <v>475</v>
      </c>
      <c r="E204" s="94">
        <v>9280.4</v>
      </c>
    </row>
    <row r="205" spans="1:5" x14ac:dyDescent="0.2">
      <c r="A205" s="662">
        <v>990</v>
      </c>
      <c r="B205" s="389" t="s">
        <v>1700</v>
      </c>
      <c r="C205" s="662">
        <v>512870</v>
      </c>
      <c r="D205" t="s">
        <v>479</v>
      </c>
      <c r="E205" s="94">
        <v>68205</v>
      </c>
    </row>
    <row r="206" spans="1:5" x14ac:dyDescent="0.2">
      <c r="A206" s="662">
        <v>990</v>
      </c>
      <c r="B206" s="389" t="s">
        <v>1700</v>
      </c>
      <c r="C206" s="662">
        <v>518100</v>
      </c>
      <c r="D206" t="s">
        <v>488</v>
      </c>
      <c r="E206" s="94">
        <v>20944.5</v>
      </c>
    </row>
    <row r="207" spans="1:5" x14ac:dyDescent="0.2">
      <c r="A207" s="662">
        <v>990</v>
      </c>
      <c r="B207" s="389" t="s">
        <v>1700</v>
      </c>
      <c r="C207" s="662">
        <v>518200</v>
      </c>
      <c r="D207" t="s">
        <v>489</v>
      </c>
      <c r="E207" s="94">
        <v>8568.08</v>
      </c>
    </row>
    <row r="208" spans="1:5" x14ac:dyDescent="0.2">
      <c r="A208" s="662">
        <v>990</v>
      </c>
      <c r="B208" s="389" t="s">
        <v>1700</v>
      </c>
      <c r="C208" s="1046">
        <v>551100</v>
      </c>
      <c r="D208" s="1047" t="s">
        <v>4698</v>
      </c>
      <c r="E208" s="1040">
        <v>164764.47</v>
      </c>
    </row>
    <row r="209" spans="1:22" x14ac:dyDescent="0.2">
      <c r="A209" s="662">
        <v>990</v>
      </c>
      <c r="B209" s="389" t="s">
        <v>1700</v>
      </c>
      <c r="C209" s="1046">
        <v>551200</v>
      </c>
      <c r="D209" s="1047" t="s">
        <v>4699</v>
      </c>
      <c r="E209" s="1040">
        <v>312</v>
      </c>
    </row>
    <row r="210" spans="1:22" x14ac:dyDescent="0.2">
      <c r="A210" s="662">
        <v>990</v>
      </c>
      <c r="B210" s="389" t="s">
        <v>1700</v>
      </c>
      <c r="C210" s="1046">
        <v>555100</v>
      </c>
      <c r="D210" s="1047" t="s">
        <v>497</v>
      </c>
      <c r="E210" s="1040">
        <v>8416.99</v>
      </c>
    </row>
    <row r="211" spans="1:22" x14ac:dyDescent="0.2">
      <c r="A211" s="662">
        <v>990</v>
      </c>
      <c r="B211" s="389" t="s">
        <v>1700</v>
      </c>
      <c r="C211" s="1046">
        <v>555200</v>
      </c>
      <c r="D211" s="1047" t="s">
        <v>1304</v>
      </c>
      <c r="E211" s="1040">
        <v>1206585.08</v>
      </c>
    </row>
    <row r="212" spans="1:22" x14ac:dyDescent="0.2">
      <c r="A212" s="662">
        <v>990</v>
      </c>
      <c r="B212" s="389" t="s">
        <v>1700</v>
      </c>
      <c r="C212" s="662">
        <v>558200</v>
      </c>
      <c r="D212" t="s">
        <v>500</v>
      </c>
      <c r="E212" s="94">
        <v>80000</v>
      </c>
    </row>
    <row r="213" spans="1:22" x14ac:dyDescent="0.2">
      <c r="A213" s="662">
        <v>990</v>
      </c>
      <c r="B213" s="389" t="s">
        <v>1700</v>
      </c>
      <c r="C213" s="662">
        <v>562200</v>
      </c>
      <c r="D213" t="s">
        <v>848</v>
      </c>
      <c r="E213" s="94">
        <v>1760</v>
      </c>
    </row>
    <row r="214" spans="1:22" x14ac:dyDescent="0.2">
      <c r="A214" s="662">
        <v>990</v>
      </c>
      <c r="B214" s="389" t="s">
        <v>1700</v>
      </c>
      <c r="C214" s="1046">
        <v>564100</v>
      </c>
      <c r="D214" s="1047" t="s">
        <v>507</v>
      </c>
      <c r="E214" s="1040">
        <v>34500</v>
      </c>
    </row>
    <row r="215" spans="1:22" x14ac:dyDescent="0.2">
      <c r="A215" s="662">
        <v>990</v>
      </c>
      <c r="B215" s="389" t="s">
        <v>1700</v>
      </c>
      <c r="C215" s="1046">
        <v>571100</v>
      </c>
      <c r="D215" s="1047" t="s">
        <v>628</v>
      </c>
      <c r="E215" s="1040">
        <v>1561040</v>
      </c>
    </row>
    <row r="216" spans="1:22" x14ac:dyDescent="0.2">
      <c r="A216" s="662">
        <v>990</v>
      </c>
      <c r="B216" s="389" t="s">
        <v>1700</v>
      </c>
      <c r="C216" s="1046">
        <v>571109</v>
      </c>
      <c r="D216" s="1047" t="s">
        <v>1098</v>
      </c>
      <c r="E216" s="1040">
        <v>-14630</v>
      </c>
    </row>
    <row r="217" spans="1:22" x14ac:dyDescent="0.2">
      <c r="A217" s="662">
        <v>990</v>
      </c>
      <c r="B217" s="389" t="s">
        <v>1700</v>
      </c>
      <c r="C217" s="662">
        <v>599674</v>
      </c>
      <c r="D217" t="s">
        <v>544</v>
      </c>
      <c r="E217" s="94">
        <v>823.42</v>
      </c>
    </row>
    <row r="218" spans="1:22" s="560" customFormat="1" x14ac:dyDescent="0.2">
      <c r="A218" s="661"/>
      <c r="B218" s="89"/>
      <c r="C218" s="661"/>
      <c r="D218" s="91"/>
      <c r="E218" s="136">
        <f>SUM(E193:E217)</f>
        <v>3707851</v>
      </c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20" spans="1:22" x14ac:dyDescent="0.2">
      <c r="A220" s="662">
        <v>990</v>
      </c>
      <c r="B220" s="389" t="s">
        <v>1700</v>
      </c>
      <c r="C220" s="1046">
        <v>611100</v>
      </c>
      <c r="D220" s="1047" t="s">
        <v>538</v>
      </c>
      <c r="E220" s="1040">
        <v>926478.59</v>
      </c>
    </row>
    <row r="221" spans="1:22" x14ac:dyDescent="0.2">
      <c r="A221" s="662">
        <v>990</v>
      </c>
      <c r="B221" s="389" t="s">
        <v>1700</v>
      </c>
      <c r="C221" s="662">
        <v>618100</v>
      </c>
      <c r="D221" t="s">
        <v>541</v>
      </c>
      <c r="E221" s="94">
        <v>102.8</v>
      </c>
    </row>
    <row r="222" spans="1:22" x14ac:dyDescent="0.2">
      <c r="A222" s="662">
        <v>990</v>
      </c>
      <c r="B222" s="389" t="s">
        <v>1700</v>
      </c>
      <c r="C222" s="662">
        <v>618200</v>
      </c>
      <c r="D222" t="s">
        <v>542</v>
      </c>
      <c r="E222" s="94">
        <v>720.62</v>
      </c>
    </row>
    <row r="223" spans="1:22" x14ac:dyDescent="0.2">
      <c r="A223" s="662">
        <v>990</v>
      </c>
      <c r="B223" s="389" t="s">
        <v>1700</v>
      </c>
      <c r="C223" s="1046">
        <v>653100</v>
      </c>
      <c r="D223" s="1047" t="s">
        <v>546</v>
      </c>
      <c r="E223" s="1040">
        <v>557530.12</v>
      </c>
    </row>
    <row r="224" spans="1:22" x14ac:dyDescent="0.2">
      <c r="A224" s="662">
        <v>990</v>
      </c>
      <c r="B224" s="389" t="s">
        <v>1700</v>
      </c>
      <c r="C224" s="1046">
        <v>653101</v>
      </c>
      <c r="D224" s="1047" t="s">
        <v>547</v>
      </c>
      <c r="E224" s="1040">
        <v>353.01</v>
      </c>
    </row>
    <row r="225" spans="1:22" x14ac:dyDescent="0.2">
      <c r="A225" s="662">
        <v>990</v>
      </c>
      <c r="B225" s="389" t="s">
        <v>1700</v>
      </c>
      <c r="C225" s="1046">
        <v>653200</v>
      </c>
      <c r="D225" s="1047" t="s">
        <v>548</v>
      </c>
      <c r="E225" s="1040">
        <v>1783174</v>
      </c>
    </row>
    <row r="226" spans="1:22" x14ac:dyDescent="0.2">
      <c r="A226" s="662">
        <v>990</v>
      </c>
      <c r="B226" s="389" t="s">
        <v>1700</v>
      </c>
      <c r="C226" s="1046">
        <v>657100</v>
      </c>
      <c r="D226" s="1047" t="s">
        <v>553</v>
      </c>
      <c r="E226" s="1040">
        <v>-926478.59</v>
      </c>
    </row>
    <row r="227" spans="1:22" x14ac:dyDescent="0.2">
      <c r="A227" s="662">
        <v>990</v>
      </c>
      <c r="B227" s="389" t="s">
        <v>1700</v>
      </c>
      <c r="C227" s="662">
        <v>699524</v>
      </c>
      <c r="D227" t="s">
        <v>4705</v>
      </c>
      <c r="E227" s="94">
        <v>96637.6</v>
      </c>
    </row>
    <row r="228" spans="1:22" x14ac:dyDescent="0.2">
      <c r="A228" s="662">
        <v>990</v>
      </c>
      <c r="B228" s="389" t="s">
        <v>1700</v>
      </c>
      <c r="C228" s="662">
        <v>699525</v>
      </c>
      <c r="D228" t="s">
        <v>4706</v>
      </c>
      <c r="E228" s="94">
        <v>508488.17</v>
      </c>
    </row>
    <row r="229" spans="1:22" x14ac:dyDescent="0.2">
      <c r="A229" s="662">
        <v>990</v>
      </c>
      <c r="B229" s="389" t="s">
        <v>1700</v>
      </c>
      <c r="C229" s="662">
        <v>699527</v>
      </c>
      <c r="D229" t="s">
        <v>4711</v>
      </c>
      <c r="E229" s="94">
        <v>29640.69</v>
      </c>
    </row>
    <row r="230" spans="1:22" x14ac:dyDescent="0.2">
      <c r="A230" s="662">
        <v>990</v>
      </c>
      <c r="B230" s="389" t="s">
        <v>1700</v>
      </c>
      <c r="C230" s="662">
        <v>699529</v>
      </c>
      <c r="D230" t="s">
        <v>491</v>
      </c>
      <c r="E230" s="94">
        <v>29512.58</v>
      </c>
    </row>
    <row r="231" spans="1:22" x14ac:dyDescent="0.2">
      <c r="A231" s="662">
        <v>990</v>
      </c>
      <c r="B231" s="389" t="s">
        <v>1700</v>
      </c>
      <c r="C231" s="662">
        <v>699530</v>
      </c>
      <c r="D231" t="s">
        <v>1306</v>
      </c>
      <c r="E231" s="94">
        <v>80000</v>
      </c>
    </row>
    <row r="232" spans="1:22" x14ac:dyDescent="0.2">
      <c r="A232" s="662">
        <v>990</v>
      </c>
      <c r="B232" s="389" t="s">
        <v>1700</v>
      </c>
      <c r="C232" s="1046">
        <v>699531</v>
      </c>
      <c r="D232" s="1047" t="s">
        <v>4713</v>
      </c>
      <c r="E232" s="1040">
        <v>1372230</v>
      </c>
    </row>
    <row r="233" spans="1:22" s="560" customFormat="1" x14ac:dyDescent="0.2">
      <c r="A233" s="661"/>
      <c r="B233" s="89"/>
      <c r="C233" s="661"/>
      <c r="D233" s="91"/>
      <c r="E233" s="136">
        <f>SUM(E220:E232)</f>
        <v>4458389.59</v>
      </c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 s="560" customFormat="1" ht="15" x14ac:dyDescent="0.25">
      <c r="A234" s="661"/>
      <c r="B234" s="89"/>
      <c r="C234" s="661"/>
      <c r="D234" s="182" t="s">
        <v>7212</v>
      </c>
      <c r="E234" s="665">
        <f>E233-E218</f>
        <v>750538.58999999985</v>
      </c>
      <c r="F234" s="858">
        <f>E220+E223+E224+E225+E226+E232-E208-E209-E210-E211-E214-E215-E216</f>
        <v>752298.58999999939</v>
      </c>
      <c r="G234" s="1331" t="s">
        <v>7382</v>
      </c>
      <c r="H234" s="1331"/>
      <c r="I234" s="1331"/>
      <c r="J234" s="133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 s="560" customFormat="1" ht="15" x14ac:dyDescent="0.25">
      <c r="A235" s="661"/>
      <c r="B235" s="89"/>
      <c r="C235" s="661"/>
      <c r="D235" s="182"/>
      <c r="E235" s="136"/>
      <c r="F235" s="136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 s="560" customFormat="1" ht="15" x14ac:dyDescent="0.25">
      <c r="A236" s="661"/>
      <c r="B236" s="89"/>
      <c r="C236" s="661"/>
      <c r="D236" s="182" t="s">
        <v>7213</v>
      </c>
      <c r="E236" s="136">
        <f>E234+E191+E142+E102+E64</f>
        <v>6170403.2499999907</v>
      </c>
      <c r="F236" s="136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8" spans="1:22" x14ac:dyDescent="0.2">
      <c r="A238" s="662" t="s">
        <v>1701</v>
      </c>
      <c r="B238" s="389" t="s">
        <v>1702</v>
      </c>
      <c r="C238" s="662">
        <v>501300</v>
      </c>
      <c r="D238" t="s">
        <v>725</v>
      </c>
      <c r="E238" s="94">
        <v>3748899.79</v>
      </c>
    </row>
    <row r="239" spans="1:22" x14ac:dyDescent="0.2">
      <c r="A239" s="662" t="s">
        <v>1701</v>
      </c>
      <c r="B239" s="389" t="s">
        <v>1702</v>
      </c>
      <c r="C239" s="662">
        <v>501310</v>
      </c>
      <c r="D239" t="s">
        <v>726</v>
      </c>
      <c r="E239" s="94">
        <v>6720318.96</v>
      </c>
    </row>
    <row r="240" spans="1:22" x14ac:dyDescent="0.2">
      <c r="A240" s="662" t="s">
        <v>1701</v>
      </c>
      <c r="B240" s="389" t="s">
        <v>1702</v>
      </c>
      <c r="C240" s="662">
        <v>501400</v>
      </c>
      <c r="D240" t="s">
        <v>895</v>
      </c>
      <c r="E240" s="94">
        <v>334399</v>
      </c>
    </row>
    <row r="241" spans="1:5" x14ac:dyDescent="0.2">
      <c r="A241" s="662" t="s">
        <v>1701</v>
      </c>
      <c r="B241" s="389" t="s">
        <v>1702</v>
      </c>
      <c r="C241" s="662">
        <v>501410</v>
      </c>
      <c r="D241" t="s">
        <v>727</v>
      </c>
      <c r="E241" s="94">
        <v>10300</v>
      </c>
    </row>
    <row r="242" spans="1:5" x14ac:dyDescent="0.2">
      <c r="A242" s="662" t="s">
        <v>1701</v>
      </c>
      <c r="B242" s="389" t="s">
        <v>1702</v>
      </c>
      <c r="C242" s="662">
        <v>501500</v>
      </c>
      <c r="D242" t="s">
        <v>728</v>
      </c>
      <c r="E242" s="94">
        <v>190264</v>
      </c>
    </row>
    <row r="243" spans="1:5" x14ac:dyDescent="0.2">
      <c r="A243" s="662" t="s">
        <v>1701</v>
      </c>
      <c r="B243" s="389" t="s">
        <v>1702</v>
      </c>
      <c r="C243" s="662">
        <v>502100</v>
      </c>
      <c r="D243" t="s">
        <v>898</v>
      </c>
      <c r="E243" s="94">
        <v>-1704424</v>
      </c>
    </row>
    <row r="244" spans="1:5" x14ac:dyDescent="0.2">
      <c r="A244" s="662" t="s">
        <v>1701</v>
      </c>
      <c r="B244" s="389" t="s">
        <v>1702</v>
      </c>
      <c r="C244" s="662">
        <v>503100</v>
      </c>
      <c r="D244" t="s">
        <v>901</v>
      </c>
      <c r="E244" s="94">
        <v>9036362</v>
      </c>
    </row>
    <row r="245" spans="1:5" x14ac:dyDescent="0.2">
      <c r="A245" s="662" t="s">
        <v>1701</v>
      </c>
      <c r="B245" s="389" t="s">
        <v>1702</v>
      </c>
      <c r="C245" s="662">
        <v>503200</v>
      </c>
      <c r="D245" t="s">
        <v>902</v>
      </c>
      <c r="E245" s="94">
        <v>3140678</v>
      </c>
    </row>
    <row r="246" spans="1:5" x14ac:dyDescent="0.2">
      <c r="A246" s="662" t="s">
        <v>1701</v>
      </c>
      <c r="B246" s="389" t="s">
        <v>1702</v>
      </c>
      <c r="C246" s="662">
        <v>503300</v>
      </c>
      <c r="D246" t="s">
        <v>903</v>
      </c>
      <c r="E246" s="94">
        <v>703100.86</v>
      </c>
    </row>
    <row r="247" spans="1:5" x14ac:dyDescent="0.2">
      <c r="A247" s="662" t="s">
        <v>1701</v>
      </c>
      <c r="B247" s="389" t="s">
        <v>1702</v>
      </c>
      <c r="C247" s="662">
        <v>503400</v>
      </c>
      <c r="D247" t="s">
        <v>731</v>
      </c>
      <c r="E247" s="94">
        <v>23039.06</v>
      </c>
    </row>
    <row r="248" spans="1:5" x14ac:dyDescent="0.2">
      <c r="A248" s="662" t="s">
        <v>1701</v>
      </c>
      <c r="B248" s="389" t="s">
        <v>1702</v>
      </c>
      <c r="C248" s="662">
        <v>504100</v>
      </c>
      <c r="D248" t="s">
        <v>732</v>
      </c>
      <c r="E248" s="94">
        <v>-733617.44</v>
      </c>
    </row>
    <row r="249" spans="1:5" x14ac:dyDescent="0.2">
      <c r="A249" s="662" t="s">
        <v>1701</v>
      </c>
      <c r="B249" s="389" t="s">
        <v>1702</v>
      </c>
      <c r="C249" s="662">
        <v>504200</v>
      </c>
      <c r="D249" t="s">
        <v>733</v>
      </c>
      <c r="E249" s="94">
        <v>-351725</v>
      </c>
    </row>
    <row r="250" spans="1:5" x14ac:dyDescent="0.2">
      <c r="A250" s="662" t="s">
        <v>1701</v>
      </c>
      <c r="B250" s="389" t="s">
        <v>1702</v>
      </c>
      <c r="C250" s="662">
        <v>505100</v>
      </c>
      <c r="D250" t="s">
        <v>910</v>
      </c>
      <c r="E250" s="94">
        <v>3260366.32</v>
      </c>
    </row>
    <row r="251" spans="1:5" x14ac:dyDescent="0.2">
      <c r="A251" s="662" t="s">
        <v>1701</v>
      </c>
      <c r="B251" s="389" t="s">
        <v>1702</v>
      </c>
      <c r="C251" s="662">
        <v>505200</v>
      </c>
      <c r="D251" t="s">
        <v>911</v>
      </c>
      <c r="E251" s="94">
        <v>921175</v>
      </c>
    </row>
    <row r="252" spans="1:5" x14ac:dyDescent="0.2">
      <c r="A252" s="662" t="s">
        <v>1701</v>
      </c>
      <c r="B252" s="389" t="s">
        <v>1702</v>
      </c>
      <c r="C252" s="662">
        <v>505300</v>
      </c>
      <c r="D252" t="s">
        <v>614</v>
      </c>
      <c r="E252" s="94">
        <v>2704324.51</v>
      </c>
    </row>
    <row r="253" spans="1:5" x14ac:dyDescent="0.2">
      <c r="A253" s="662" t="s">
        <v>1701</v>
      </c>
      <c r="B253" s="389" t="s">
        <v>1702</v>
      </c>
      <c r="C253" s="662">
        <v>505400</v>
      </c>
      <c r="D253" t="s">
        <v>1092</v>
      </c>
      <c r="E253" s="94">
        <v>57014.12</v>
      </c>
    </row>
    <row r="254" spans="1:5" x14ac:dyDescent="0.2">
      <c r="A254" s="662" t="s">
        <v>1701</v>
      </c>
      <c r="B254" s="389" t="s">
        <v>1702</v>
      </c>
      <c r="C254" s="662">
        <v>506100</v>
      </c>
      <c r="D254" t="s">
        <v>4676</v>
      </c>
      <c r="E254" s="94">
        <v>-202135.23</v>
      </c>
    </row>
    <row r="255" spans="1:5" x14ac:dyDescent="0.2">
      <c r="A255" s="662" t="s">
        <v>1701</v>
      </c>
      <c r="B255" s="389" t="s">
        <v>1702</v>
      </c>
      <c r="C255" s="662">
        <v>506200</v>
      </c>
      <c r="D255" t="s">
        <v>4677</v>
      </c>
      <c r="E255" s="94">
        <v>-167598.35999999999</v>
      </c>
    </row>
    <row r="256" spans="1:5" x14ac:dyDescent="0.2">
      <c r="A256" s="662" t="s">
        <v>1701</v>
      </c>
      <c r="B256" s="389" t="s">
        <v>1702</v>
      </c>
      <c r="C256" s="662">
        <v>511100</v>
      </c>
      <c r="D256" t="s">
        <v>935</v>
      </c>
      <c r="E256" s="94">
        <v>703594.34</v>
      </c>
    </row>
    <row r="257" spans="1:5" x14ac:dyDescent="0.2">
      <c r="A257" s="662" t="s">
        <v>1701</v>
      </c>
      <c r="B257" s="389" t="s">
        <v>1702</v>
      </c>
      <c r="C257" s="662">
        <v>511101</v>
      </c>
      <c r="D257" t="s">
        <v>936</v>
      </c>
      <c r="E257" s="94">
        <v>562464.92000000004</v>
      </c>
    </row>
    <row r="258" spans="1:5" x14ac:dyDescent="0.2">
      <c r="A258" s="662" t="s">
        <v>1701</v>
      </c>
      <c r="B258" s="389" t="s">
        <v>1702</v>
      </c>
      <c r="C258" s="662">
        <v>511110</v>
      </c>
      <c r="D258" t="s">
        <v>1297</v>
      </c>
      <c r="E258" s="94">
        <v>43755</v>
      </c>
    </row>
    <row r="259" spans="1:5" x14ac:dyDescent="0.2">
      <c r="A259" s="662" t="s">
        <v>1701</v>
      </c>
      <c r="B259" s="389" t="s">
        <v>1702</v>
      </c>
      <c r="C259" s="662">
        <v>511119</v>
      </c>
      <c r="D259" t="s">
        <v>5369</v>
      </c>
      <c r="E259" s="94">
        <v>133522.29</v>
      </c>
    </row>
    <row r="260" spans="1:5" x14ac:dyDescent="0.2">
      <c r="A260" s="662" t="s">
        <v>1701</v>
      </c>
      <c r="B260" s="389" t="s">
        <v>1702</v>
      </c>
      <c r="C260" s="662">
        <v>511300</v>
      </c>
      <c r="D260" t="s">
        <v>735</v>
      </c>
      <c r="E260" s="94">
        <v>1487363.78</v>
      </c>
    </row>
    <row r="261" spans="1:5" x14ac:dyDescent="0.2">
      <c r="A261" s="662" t="s">
        <v>1701</v>
      </c>
      <c r="B261" s="389" t="s">
        <v>1702</v>
      </c>
      <c r="C261" s="662">
        <v>511302</v>
      </c>
      <c r="D261" t="s">
        <v>737</v>
      </c>
      <c r="E261" s="94">
        <v>56000</v>
      </c>
    </row>
    <row r="262" spans="1:5" x14ac:dyDescent="0.2">
      <c r="A262" s="662" t="s">
        <v>1701</v>
      </c>
      <c r="B262" s="389" t="s">
        <v>1702</v>
      </c>
      <c r="C262" s="662">
        <v>511410</v>
      </c>
      <c r="D262" t="s">
        <v>739</v>
      </c>
      <c r="E262" s="94">
        <v>529.39</v>
      </c>
    </row>
    <row r="263" spans="1:5" x14ac:dyDescent="0.2">
      <c r="A263" s="662" t="s">
        <v>1701</v>
      </c>
      <c r="B263" s="389" t="s">
        <v>1702</v>
      </c>
      <c r="C263" s="662">
        <v>511500</v>
      </c>
      <c r="D263" t="s">
        <v>740</v>
      </c>
      <c r="E263" s="94">
        <v>1776.64</v>
      </c>
    </row>
    <row r="264" spans="1:5" x14ac:dyDescent="0.2">
      <c r="A264" s="662" t="s">
        <v>1701</v>
      </c>
      <c r="B264" s="389" t="s">
        <v>1702</v>
      </c>
      <c r="C264" s="662">
        <v>511700</v>
      </c>
      <c r="D264" t="s">
        <v>5465</v>
      </c>
      <c r="E264" s="94">
        <v>15777</v>
      </c>
    </row>
    <row r="265" spans="1:5" x14ac:dyDescent="0.2">
      <c r="A265" s="662" t="s">
        <v>1701</v>
      </c>
      <c r="B265" s="389" t="s">
        <v>1702</v>
      </c>
      <c r="C265" s="662">
        <v>512100</v>
      </c>
      <c r="D265" t="s">
        <v>939</v>
      </c>
      <c r="E265" s="94">
        <v>221862.87</v>
      </c>
    </row>
    <row r="266" spans="1:5" x14ac:dyDescent="0.2">
      <c r="A266" s="662" t="s">
        <v>1701</v>
      </c>
      <c r="B266" s="389" t="s">
        <v>1702</v>
      </c>
      <c r="C266" s="662">
        <v>512109</v>
      </c>
      <c r="D266" t="s">
        <v>946</v>
      </c>
      <c r="E266" s="94">
        <v>91244</v>
      </c>
    </row>
    <row r="267" spans="1:5" x14ac:dyDescent="0.2">
      <c r="A267" s="662" t="s">
        <v>1701</v>
      </c>
      <c r="B267" s="389" t="s">
        <v>1702</v>
      </c>
      <c r="C267" s="662">
        <v>512110</v>
      </c>
      <c r="D267" t="s">
        <v>940</v>
      </c>
      <c r="E267" s="94">
        <v>19714.5</v>
      </c>
    </row>
    <row r="268" spans="1:5" x14ac:dyDescent="0.2">
      <c r="A268" s="662" t="s">
        <v>1701</v>
      </c>
      <c r="B268" s="389" t="s">
        <v>1702</v>
      </c>
      <c r="C268" s="662">
        <v>512120</v>
      </c>
      <c r="D268" t="s">
        <v>4678</v>
      </c>
      <c r="E268" s="94">
        <v>164466</v>
      </c>
    </row>
    <row r="269" spans="1:5" x14ac:dyDescent="0.2">
      <c r="A269" s="662" t="s">
        <v>1701</v>
      </c>
      <c r="B269" s="389" t="s">
        <v>1702</v>
      </c>
      <c r="C269" s="662">
        <v>512200</v>
      </c>
      <c r="D269" t="s">
        <v>941</v>
      </c>
      <c r="E269" s="94">
        <v>570074</v>
      </c>
    </row>
    <row r="270" spans="1:5" x14ac:dyDescent="0.2">
      <c r="A270" s="662" t="s">
        <v>1701</v>
      </c>
      <c r="B270" s="389" t="s">
        <v>1702</v>
      </c>
      <c r="C270" s="662">
        <v>512209</v>
      </c>
      <c r="D270" t="s">
        <v>942</v>
      </c>
      <c r="E270" s="94">
        <v>103851.6</v>
      </c>
    </row>
    <row r="271" spans="1:5" x14ac:dyDescent="0.2">
      <c r="A271" s="662" t="s">
        <v>1701</v>
      </c>
      <c r="B271" s="389" t="s">
        <v>1702</v>
      </c>
      <c r="C271" s="662">
        <v>512300</v>
      </c>
      <c r="D271" t="s">
        <v>943</v>
      </c>
      <c r="E271" s="94">
        <v>62360.28</v>
      </c>
    </row>
    <row r="272" spans="1:5" x14ac:dyDescent="0.2">
      <c r="A272" s="662" t="s">
        <v>1701</v>
      </c>
      <c r="B272" s="389" t="s">
        <v>1702</v>
      </c>
      <c r="C272" s="662">
        <v>512302</v>
      </c>
      <c r="D272" t="s">
        <v>4679</v>
      </c>
      <c r="E272" s="94">
        <v>21996</v>
      </c>
    </row>
    <row r="273" spans="1:5" x14ac:dyDescent="0.2">
      <c r="A273" s="662" t="s">
        <v>1701</v>
      </c>
      <c r="B273" s="389" t="s">
        <v>1702</v>
      </c>
      <c r="C273" s="662">
        <v>512305</v>
      </c>
      <c r="D273" t="s">
        <v>972</v>
      </c>
      <c r="E273" s="94">
        <v>96198.52</v>
      </c>
    </row>
    <row r="274" spans="1:5" x14ac:dyDescent="0.2">
      <c r="A274" s="662" t="s">
        <v>1701</v>
      </c>
      <c r="B274" s="389" t="s">
        <v>1702</v>
      </c>
      <c r="C274" s="662">
        <v>512309</v>
      </c>
      <c r="D274" t="s">
        <v>974</v>
      </c>
      <c r="E274" s="94">
        <v>23165.200000000001</v>
      </c>
    </row>
    <row r="275" spans="1:5" x14ac:dyDescent="0.2">
      <c r="A275" s="662" t="s">
        <v>1701</v>
      </c>
      <c r="B275" s="389" t="s">
        <v>1702</v>
      </c>
      <c r="C275" s="662">
        <v>512310</v>
      </c>
      <c r="D275" t="s">
        <v>741</v>
      </c>
      <c r="E275" s="94">
        <v>1381344.6</v>
      </c>
    </row>
    <row r="276" spans="1:5" x14ac:dyDescent="0.2">
      <c r="A276" s="662" t="s">
        <v>1701</v>
      </c>
      <c r="B276" s="389" t="s">
        <v>1702</v>
      </c>
      <c r="C276" s="662">
        <v>512320</v>
      </c>
      <c r="D276" t="s">
        <v>4681</v>
      </c>
      <c r="E276" s="94">
        <v>1925814.08</v>
      </c>
    </row>
    <row r="277" spans="1:5" x14ac:dyDescent="0.2">
      <c r="A277" s="662" t="s">
        <v>1701</v>
      </c>
      <c r="B277" s="389" t="s">
        <v>1702</v>
      </c>
      <c r="C277" s="662">
        <v>512321</v>
      </c>
      <c r="D277" t="s">
        <v>967</v>
      </c>
      <c r="E277" s="94">
        <v>184313.8</v>
      </c>
    </row>
    <row r="278" spans="1:5" x14ac:dyDescent="0.2">
      <c r="A278" s="662" t="s">
        <v>1701</v>
      </c>
      <c r="B278" s="389" t="s">
        <v>1702</v>
      </c>
      <c r="C278" s="662">
        <v>512340</v>
      </c>
      <c r="D278" t="s">
        <v>970</v>
      </c>
      <c r="E278" s="94">
        <v>134702</v>
      </c>
    </row>
    <row r="279" spans="1:5" x14ac:dyDescent="0.2">
      <c r="A279" s="662" t="s">
        <v>1701</v>
      </c>
      <c r="B279" s="389" t="s">
        <v>1702</v>
      </c>
      <c r="C279" s="662">
        <v>512342</v>
      </c>
      <c r="D279" t="s">
        <v>950</v>
      </c>
      <c r="E279" s="94">
        <v>52903.26</v>
      </c>
    </row>
    <row r="280" spans="1:5" x14ac:dyDescent="0.2">
      <c r="A280" s="662" t="s">
        <v>1701</v>
      </c>
      <c r="B280" s="389" t="s">
        <v>1702</v>
      </c>
      <c r="C280" s="662">
        <v>512343</v>
      </c>
      <c r="D280" t="s">
        <v>951</v>
      </c>
      <c r="E280" s="94">
        <v>77284.850000000006</v>
      </c>
    </row>
    <row r="281" spans="1:5" x14ac:dyDescent="0.2">
      <c r="A281" s="662" t="s">
        <v>1701</v>
      </c>
      <c r="B281" s="389" t="s">
        <v>1702</v>
      </c>
      <c r="C281" s="662">
        <v>512350</v>
      </c>
      <c r="D281" t="s">
        <v>4686</v>
      </c>
      <c r="E281" s="94">
        <v>183617.5</v>
      </c>
    </row>
    <row r="282" spans="1:5" x14ac:dyDescent="0.2">
      <c r="A282" s="662" t="s">
        <v>1701</v>
      </c>
      <c r="B282" s="389" t="s">
        <v>1702</v>
      </c>
      <c r="C282" s="662">
        <v>512351</v>
      </c>
      <c r="D282" t="s">
        <v>954</v>
      </c>
      <c r="E282" s="94">
        <v>159400</v>
      </c>
    </row>
    <row r="283" spans="1:5" x14ac:dyDescent="0.2">
      <c r="A283" s="662" t="s">
        <v>1701</v>
      </c>
      <c r="B283" s="389" t="s">
        <v>1702</v>
      </c>
      <c r="C283" s="662">
        <v>512352</v>
      </c>
      <c r="D283" t="s">
        <v>956</v>
      </c>
      <c r="E283" s="94">
        <v>102879.1</v>
      </c>
    </row>
    <row r="284" spans="1:5" x14ac:dyDescent="0.2">
      <c r="A284" s="662" t="s">
        <v>1701</v>
      </c>
      <c r="B284" s="389" t="s">
        <v>1702</v>
      </c>
      <c r="C284" s="662">
        <v>512353</v>
      </c>
      <c r="D284" t="s">
        <v>4689</v>
      </c>
      <c r="E284" s="94">
        <v>290400</v>
      </c>
    </row>
    <row r="285" spans="1:5" x14ac:dyDescent="0.2">
      <c r="A285" s="662" t="s">
        <v>1701</v>
      </c>
      <c r="B285" s="389" t="s">
        <v>1702</v>
      </c>
      <c r="C285" s="662">
        <v>512355</v>
      </c>
      <c r="D285" t="s">
        <v>961</v>
      </c>
      <c r="E285" s="94">
        <v>239580</v>
      </c>
    </row>
    <row r="286" spans="1:5" x14ac:dyDescent="0.2">
      <c r="A286" s="662" t="s">
        <v>1701</v>
      </c>
      <c r="B286" s="389" t="s">
        <v>1702</v>
      </c>
      <c r="C286" s="662">
        <v>512356</v>
      </c>
      <c r="D286" t="s">
        <v>962</v>
      </c>
      <c r="E286" s="94">
        <v>248050</v>
      </c>
    </row>
    <row r="287" spans="1:5" x14ac:dyDescent="0.2">
      <c r="A287" s="662" t="s">
        <v>1701</v>
      </c>
      <c r="B287" s="389" t="s">
        <v>1702</v>
      </c>
      <c r="C287" s="662">
        <v>512357</v>
      </c>
      <c r="D287" t="s">
        <v>963</v>
      </c>
      <c r="E287" s="94">
        <v>114050</v>
      </c>
    </row>
    <row r="288" spans="1:5" x14ac:dyDescent="0.2">
      <c r="A288" s="662" t="s">
        <v>1701</v>
      </c>
      <c r="B288" s="389" t="s">
        <v>1702</v>
      </c>
      <c r="C288" s="662">
        <v>512360</v>
      </c>
      <c r="D288" t="s">
        <v>4693</v>
      </c>
      <c r="E288" s="94">
        <v>1952515.2</v>
      </c>
    </row>
    <row r="289" spans="1:5" x14ac:dyDescent="0.2">
      <c r="A289" s="662" t="s">
        <v>1701</v>
      </c>
      <c r="B289" s="389" t="s">
        <v>1702</v>
      </c>
      <c r="C289" s="662">
        <v>512361</v>
      </c>
      <c r="D289" t="s">
        <v>7264</v>
      </c>
      <c r="E289" s="94">
        <v>-344200.9</v>
      </c>
    </row>
    <row r="290" spans="1:5" x14ac:dyDescent="0.2">
      <c r="A290" s="662" t="s">
        <v>1701</v>
      </c>
      <c r="B290" s="389" t="s">
        <v>1702</v>
      </c>
      <c r="C290" s="662">
        <v>512800</v>
      </c>
      <c r="D290" t="s">
        <v>976</v>
      </c>
      <c r="E290" s="94">
        <v>6467635</v>
      </c>
    </row>
    <row r="291" spans="1:5" x14ac:dyDescent="0.2">
      <c r="A291" s="662" t="s">
        <v>1701</v>
      </c>
      <c r="B291" s="389" t="s">
        <v>1702</v>
      </c>
      <c r="C291" s="662">
        <v>512810</v>
      </c>
      <c r="D291" t="s">
        <v>978</v>
      </c>
      <c r="E291" s="94">
        <v>26500</v>
      </c>
    </row>
    <row r="292" spans="1:5" x14ac:dyDescent="0.2">
      <c r="A292" s="662" t="s">
        <v>1701</v>
      </c>
      <c r="B292" s="389" t="s">
        <v>1702</v>
      </c>
      <c r="C292" s="662">
        <v>512811</v>
      </c>
      <c r="D292" t="s">
        <v>6643</v>
      </c>
      <c r="E292" s="94">
        <v>783106</v>
      </c>
    </row>
    <row r="293" spans="1:5" x14ac:dyDescent="0.2">
      <c r="A293" s="662" t="s">
        <v>1701</v>
      </c>
      <c r="B293" s="389" t="s">
        <v>1702</v>
      </c>
      <c r="C293" s="662">
        <v>512830</v>
      </c>
      <c r="D293" t="s">
        <v>982</v>
      </c>
      <c r="E293" s="94">
        <v>1469626</v>
      </c>
    </row>
    <row r="294" spans="1:5" x14ac:dyDescent="0.2">
      <c r="A294" s="662" t="s">
        <v>1701</v>
      </c>
      <c r="B294" s="389" t="s">
        <v>1702</v>
      </c>
      <c r="C294" s="662">
        <v>512831</v>
      </c>
      <c r="D294" t="s">
        <v>5371</v>
      </c>
      <c r="E294" s="94">
        <v>308975</v>
      </c>
    </row>
    <row r="295" spans="1:5" x14ac:dyDescent="0.2">
      <c r="A295" s="662" t="s">
        <v>1701</v>
      </c>
      <c r="B295" s="389" t="s">
        <v>1702</v>
      </c>
      <c r="C295" s="662">
        <v>512840</v>
      </c>
      <c r="D295" t="s">
        <v>984</v>
      </c>
      <c r="E295" s="94">
        <v>585510</v>
      </c>
    </row>
    <row r="296" spans="1:5" x14ac:dyDescent="0.2">
      <c r="A296" s="662" t="s">
        <v>1701</v>
      </c>
      <c r="B296" s="389" t="s">
        <v>1702</v>
      </c>
      <c r="C296" s="662">
        <v>512841</v>
      </c>
      <c r="D296" t="s">
        <v>5373</v>
      </c>
      <c r="E296" s="94">
        <v>111231</v>
      </c>
    </row>
    <row r="297" spans="1:5" x14ac:dyDescent="0.2">
      <c r="A297" s="662" t="s">
        <v>1701</v>
      </c>
      <c r="B297" s="389" t="s">
        <v>1702</v>
      </c>
      <c r="C297" s="662">
        <v>512850</v>
      </c>
      <c r="D297" t="s">
        <v>469</v>
      </c>
      <c r="E297" s="94">
        <v>110990</v>
      </c>
    </row>
    <row r="298" spans="1:5" x14ac:dyDescent="0.2">
      <c r="A298" s="662" t="s">
        <v>1701</v>
      </c>
      <c r="B298" s="389" t="s">
        <v>1702</v>
      </c>
      <c r="C298" s="662">
        <v>512851</v>
      </c>
      <c r="D298" t="s">
        <v>7265</v>
      </c>
      <c r="E298" s="94">
        <v>11122.2</v>
      </c>
    </row>
    <row r="299" spans="1:5" x14ac:dyDescent="0.2">
      <c r="A299" s="662" t="s">
        <v>1701</v>
      </c>
      <c r="B299" s="389" t="s">
        <v>1702</v>
      </c>
      <c r="C299" s="662">
        <v>512852</v>
      </c>
      <c r="D299" t="s">
        <v>473</v>
      </c>
      <c r="E299" s="94">
        <v>70800</v>
      </c>
    </row>
    <row r="300" spans="1:5" x14ac:dyDescent="0.2">
      <c r="A300" s="662" t="s">
        <v>1701</v>
      </c>
      <c r="B300" s="389" t="s">
        <v>1702</v>
      </c>
      <c r="C300" s="662">
        <v>512859</v>
      </c>
      <c r="D300" t="s">
        <v>475</v>
      </c>
      <c r="E300" s="94">
        <v>202220.4</v>
      </c>
    </row>
    <row r="301" spans="1:5" x14ac:dyDescent="0.2">
      <c r="A301" s="662" t="s">
        <v>1701</v>
      </c>
      <c r="B301" s="389" t="s">
        <v>1702</v>
      </c>
      <c r="C301" s="662">
        <v>512860</v>
      </c>
      <c r="D301" t="s">
        <v>477</v>
      </c>
      <c r="E301" s="94">
        <v>18250</v>
      </c>
    </row>
    <row r="302" spans="1:5" x14ac:dyDescent="0.2">
      <c r="A302" s="662" t="s">
        <v>1701</v>
      </c>
      <c r="B302" s="389" t="s">
        <v>1702</v>
      </c>
      <c r="C302" s="662">
        <v>512870</v>
      </c>
      <c r="D302" t="s">
        <v>479</v>
      </c>
      <c r="E302" s="94">
        <v>68205</v>
      </c>
    </row>
    <row r="303" spans="1:5" x14ac:dyDescent="0.2">
      <c r="A303" s="662" t="s">
        <v>1701</v>
      </c>
      <c r="B303" s="389" t="s">
        <v>1702</v>
      </c>
      <c r="C303" s="662">
        <v>512890</v>
      </c>
      <c r="D303" t="s">
        <v>5375</v>
      </c>
      <c r="E303" s="94">
        <v>1235900</v>
      </c>
    </row>
    <row r="304" spans="1:5" x14ac:dyDescent="0.2">
      <c r="A304" s="662" t="s">
        <v>1701</v>
      </c>
      <c r="B304" s="389" t="s">
        <v>1702</v>
      </c>
      <c r="C304" s="662">
        <v>518100</v>
      </c>
      <c r="D304" t="s">
        <v>488</v>
      </c>
      <c r="E304" s="94">
        <v>108712.39</v>
      </c>
    </row>
    <row r="305" spans="1:5" x14ac:dyDescent="0.2">
      <c r="A305" s="662" t="s">
        <v>1701</v>
      </c>
      <c r="B305" s="389" t="s">
        <v>1702</v>
      </c>
      <c r="C305" s="662">
        <v>518101</v>
      </c>
      <c r="D305" t="s">
        <v>1301</v>
      </c>
      <c r="E305" s="94">
        <v>59789.47</v>
      </c>
    </row>
    <row r="306" spans="1:5" x14ac:dyDescent="0.2">
      <c r="A306" s="662" t="s">
        <v>1701</v>
      </c>
      <c r="B306" s="389" t="s">
        <v>1702</v>
      </c>
      <c r="C306" s="662">
        <v>518102</v>
      </c>
      <c r="D306" t="s">
        <v>1302</v>
      </c>
      <c r="E306" s="94">
        <v>141122.76</v>
      </c>
    </row>
    <row r="307" spans="1:5" x14ac:dyDescent="0.2">
      <c r="A307" s="662" t="s">
        <v>1701</v>
      </c>
      <c r="B307" s="389" t="s">
        <v>1702</v>
      </c>
      <c r="C307" s="662">
        <v>518200</v>
      </c>
      <c r="D307" t="s">
        <v>489</v>
      </c>
      <c r="E307" s="94">
        <v>8572.83</v>
      </c>
    </row>
    <row r="308" spans="1:5" x14ac:dyDescent="0.2">
      <c r="A308" s="662" t="s">
        <v>1701</v>
      </c>
      <c r="B308" s="389" t="s">
        <v>1702</v>
      </c>
      <c r="C308" s="662">
        <v>518400</v>
      </c>
      <c r="D308" t="s">
        <v>490</v>
      </c>
      <c r="E308" s="94">
        <v>29079.39</v>
      </c>
    </row>
    <row r="309" spans="1:5" x14ac:dyDescent="0.2">
      <c r="A309" s="662" t="s">
        <v>1701</v>
      </c>
      <c r="B309" s="389" t="s">
        <v>1702</v>
      </c>
      <c r="C309" s="662">
        <v>551100</v>
      </c>
      <c r="D309" t="s">
        <v>4698</v>
      </c>
      <c r="E309" s="94">
        <v>164764.47</v>
      </c>
    </row>
    <row r="310" spans="1:5" x14ac:dyDescent="0.2">
      <c r="A310" s="662" t="s">
        <v>1701</v>
      </c>
      <c r="B310" s="389" t="s">
        <v>1702</v>
      </c>
      <c r="C310" s="662">
        <v>551200</v>
      </c>
      <c r="D310" t="s">
        <v>4699</v>
      </c>
      <c r="E310" s="94">
        <v>312</v>
      </c>
    </row>
    <row r="311" spans="1:5" x14ac:dyDescent="0.2">
      <c r="A311" s="662" t="s">
        <v>1701</v>
      </c>
      <c r="B311" s="389" t="s">
        <v>1702</v>
      </c>
      <c r="C311" s="662">
        <v>555100</v>
      </c>
      <c r="D311" t="s">
        <v>497</v>
      </c>
      <c r="E311" s="94">
        <v>8416.99</v>
      </c>
    </row>
    <row r="312" spans="1:5" x14ac:dyDescent="0.2">
      <c r="A312" s="662" t="s">
        <v>1701</v>
      </c>
      <c r="B312" s="389" t="s">
        <v>1702</v>
      </c>
      <c r="C312" s="662">
        <v>555200</v>
      </c>
      <c r="D312" t="s">
        <v>1304</v>
      </c>
      <c r="E312" s="94">
        <v>1206585.08</v>
      </c>
    </row>
    <row r="313" spans="1:5" x14ac:dyDescent="0.2">
      <c r="A313" s="662" t="s">
        <v>1701</v>
      </c>
      <c r="B313" s="389" t="s">
        <v>1702</v>
      </c>
      <c r="C313" s="662">
        <v>558200</v>
      </c>
      <c r="D313" t="s">
        <v>500</v>
      </c>
      <c r="E313" s="94">
        <v>80000</v>
      </c>
    </row>
    <row r="314" spans="1:5" x14ac:dyDescent="0.2">
      <c r="A314" s="662" t="s">
        <v>1701</v>
      </c>
      <c r="B314" s="389" t="s">
        <v>1702</v>
      </c>
      <c r="C314" s="662">
        <v>561109</v>
      </c>
      <c r="D314" t="s">
        <v>502</v>
      </c>
      <c r="E314" s="94">
        <v>2734432</v>
      </c>
    </row>
    <row r="315" spans="1:5" x14ac:dyDescent="0.2">
      <c r="A315" s="662" t="s">
        <v>1701</v>
      </c>
      <c r="B315" s="389" t="s">
        <v>1702</v>
      </c>
      <c r="C315" s="662">
        <v>562200</v>
      </c>
      <c r="D315" t="s">
        <v>848</v>
      </c>
      <c r="E315" s="94">
        <v>1760</v>
      </c>
    </row>
    <row r="316" spans="1:5" x14ac:dyDescent="0.2">
      <c r="A316" s="662" t="s">
        <v>1701</v>
      </c>
      <c r="B316" s="389" t="s">
        <v>1702</v>
      </c>
      <c r="C316" s="662">
        <v>564100</v>
      </c>
      <c r="D316" t="s">
        <v>507</v>
      </c>
      <c r="E316" s="94">
        <v>34500</v>
      </c>
    </row>
    <row r="317" spans="1:5" x14ac:dyDescent="0.2">
      <c r="A317" s="662" t="s">
        <v>1701</v>
      </c>
      <c r="B317" s="389" t="s">
        <v>1702</v>
      </c>
      <c r="C317" s="662">
        <v>571100</v>
      </c>
      <c r="D317" t="s">
        <v>628</v>
      </c>
      <c r="E317" s="94">
        <v>1561040</v>
      </c>
    </row>
    <row r="318" spans="1:5" x14ac:dyDescent="0.2">
      <c r="A318" s="662" t="s">
        <v>1701</v>
      </c>
      <c r="B318" s="389" t="s">
        <v>1702</v>
      </c>
      <c r="C318" s="662">
        <v>571109</v>
      </c>
      <c r="D318" t="s">
        <v>1098</v>
      </c>
      <c r="E318" s="94">
        <v>-14630</v>
      </c>
    </row>
    <row r="319" spans="1:5" x14ac:dyDescent="0.2">
      <c r="A319" s="662" t="s">
        <v>1701</v>
      </c>
      <c r="B319" s="389" t="s">
        <v>1702</v>
      </c>
      <c r="C319" s="662">
        <v>590520</v>
      </c>
      <c r="D319" t="s">
        <v>935</v>
      </c>
      <c r="E319" s="94">
        <v>555865.44999999995</v>
      </c>
    </row>
    <row r="320" spans="1:5" x14ac:dyDescent="0.2">
      <c r="A320" s="662" t="s">
        <v>1701</v>
      </c>
      <c r="B320" s="389" t="s">
        <v>1702</v>
      </c>
      <c r="C320" s="662">
        <v>590521</v>
      </c>
      <c r="D320" t="s">
        <v>4702</v>
      </c>
      <c r="E320" s="94">
        <v>56000</v>
      </c>
    </row>
    <row r="321" spans="1:22" x14ac:dyDescent="0.2">
      <c r="A321" s="662" t="s">
        <v>1701</v>
      </c>
      <c r="B321" s="389" t="s">
        <v>1702</v>
      </c>
      <c r="C321" s="662">
        <v>590522</v>
      </c>
      <c r="D321" t="s">
        <v>936</v>
      </c>
      <c r="E321" s="94">
        <v>18150</v>
      </c>
    </row>
    <row r="322" spans="1:22" x14ac:dyDescent="0.2">
      <c r="A322" s="662" t="s">
        <v>1701</v>
      </c>
      <c r="B322" s="389" t="s">
        <v>1702</v>
      </c>
      <c r="C322" s="662">
        <v>590524</v>
      </c>
      <c r="D322" t="s">
        <v>4705</v>
      </c>
      <c r="E322" s="94">
        <v>10590327</v>
      </c>
    </row>
    <row r="323" spans="1:22" x14ac:dyDescent="0.2">
      <c r="A323" s="662" t="s">
        <v>1701</v>
      </c>
      <c r="B323" s="389" t="s">
        <v>1702</v>
      </c>
      <c r="C323" s="662">
        <v>590525</v>
      </c>
      <c r="D323" t="s">
        <v>4706</v>
      </c>
      <c r="E323" s="94">
        <v>2343757.5499999998</v>
      </c>
    </row>
    <row r="324" spans="1:22" x14ac:dyDescent="0.2">
      <c r="A324" s="662" t="s">
        <v>1701</v>
      </c>
      <c r="B324" s="389" t="s">
        <v>1702</v>
      </c>
      <c r="C324" s="662">
        <v>590527</v>
      </c>
      <c r="D324" t="s">
        <v>4708</v>
      </c>
      <c r="E324" s="94">
        <v>3061908.99</v>
      </c>
    </row>
    <row r="325" spans="1:22" x14ac:dyDescent="0.2">
      <c r="A325" s="662" t="s">
        <v>1701</v>
      </c>
      <c r="B325" s="389" t="s">
        <v>1702</v>
      </c>
      <c r="C325" s="662">
        <v>590529</v>
      </c>
      <c r="D325" t="s">
        <v>491</v>
      </c>
      <c r="E325" s="94">
        <v>4.1100000000000003</v>
      </c>
    </row>
    <row r="326" spans="1:22" x14ac:dyDescent="0.2">
      <c r="A326" s="662" t="s">
        <v>1701</v>
      </c>
      <c r="B326" s="389" t="s">
        <v>1702</v>
      </c>
      <c r="C326" s="662">
        <v>590530</v>
      </c>
      <c r="D326" t="s">
        <v>1306</v>
      </c>
      <c r="E326" s="94">
        <v>2734432</v>
      </c>
    </row>
    <row r="327" spans="1:22" x14ac:dyDescent="0.2">
      <c r="A327" s="662" t="s">
        <v>1701</v>
      </c>
      <c r="B327" s="389" t="s">
        <v>1702</v>
      </c>
      <c r="C327" s="662">
        <v>590674</v>
      </c>
      <c r="D327" t="s">
        <v>544</v>
      </c>
      <c r="E327" s="94">
        <v>0.68</v>
      </c>
    </row>
    <row r="328" spans="1:22" x14ac:dyDescent="0.2">
      <c r="A328" s="662" t="s">
        <v>1701</v>
      </c>
      <c r="B328" s="389" t="s">
        <v>1702</v>
      </c>
      <c r="C328" s="662">
        <v>590675</v>
      </c>
      <c r="D328" t="s">
        <v>4710</v>
      </c>
      <c r="E328" s="94">
        <v>2734432</v>
      </c>
    </row>
    <row r="329" spans="1:22" x14ac:dyDescent="0.2">
      <c r="A329" s="662" t="s">
        <v>1701</v>
      </c>
      <c r="B329" s="389" t="s">
        <v>1702</v>
      </c>
      <c r="C329" s="662">
        <v>599524</v>
      </c>
      <c r="D329" t="s">
        <v>4705</v>
      </c>
      <c r="E329" s="94">
        <v>96637.6</v>
      </c>
    </row>
    <row r="330" spans="1:22" x14ac:dyDescent="0.2">
      <c r="A330" s="662" t="s">
        <v>1701</v>
      </c>
      <c r="B330" s="389" t="s">
        <v>1702</v>
      </c>
      <c r="C330" s="662">
        <v>599525</v>
      </c>
      <c r="D330" t="s">
        <v>4706</v>
      </c>
      <c r="E330" s="94">
        <v>508488.17</v>
      </c>
    </row>
    <row r="331" spans="1:22" x14ac:dyDescent="0.2">
      <c r="A331" s="662" t="s">
        <v>1701</v>
      </c>
      <c r="B331" s="389" t="s">
        <v>1702</v>
      </c>
      <c r="C331" s="662">
        <v>599527</v>
      </c>
      <c r="D331" t="s">
        <v>4711</v>
      </c>
      <c r="E331" s="94">
        <v>29640.69</v>
      </c>
    </row>
    <row r="332" spans="1:22" x14ac:dyDescent="0.2">
      <c r="A332" s="662" t="s">
        <v>1701</v>
      </c>
      <c r="B332" s="389" t="s">
        <v>1702</v>
      </c>
      <c r="C332" s="662">
        <v>599529</v>
      </c>
      <c r="D332" t="s">
        <v>491</v>
      </c>
      <c r="E332" s="94">
        <v>29512.58</v>
      </c>
    </row>
    <row r="333" spans="1:22" x14ac:dyDescent="0.2">
      <c r="A333" s="662" t="s">
        <v>1701</v>
      </c>
      <c r="B333" s="389" t="s">
        <v>1702</v>
      </c>
      <c r="C333" s="662">
        <v>599530</v>
      </c>
      <c r="D333" t="s">
        <v>1306</v>
      </c>
      <c r="E333" s="94">
        <v>80000</v>
      </c>
    </row>
    <row r="334" spans="1:22" x14ac:dyDescent="0.2">
      <c r="A334" s="662" t="s">
        <v>1701</v>
      </c>
      <c r="B334" s="389" t="s">
        <v>1702</v>
      </c>
      <c r="C334" s="662">
        <v>599531</v>
      </c>
      <c r="D334" t="s">
        <v>4713</v>
      </c>
      <c r="E334" s="94">
        <v>1372230</v>
      </c>
    </row>
    <row r="335" spans="1:22" x14ac:dyDescent="0.2">
      <c r="A335" s="662" t="s">
        <v>1701</v>
      </c>
      <c r="B335" s="389" t="s">
        <v>1702</v>
      </c>
      <c r="C335" s="662">
        <v>599674</v>
      </c>
      <c r="D335" t="s">
        <v>544</v>
      </c>
      <c r="E335" s="94">
        <v>823.42</v>
      </c>
    </row>
    <row r="336" spans="1:22" s="560" customFormat="1" x14ac:dyDescent="0.2">
      <c r="A336" s="661"/>
      <c r="B336" s="89"/>
      <c r="C336" s="661"/>
      <c r="D336" s="91"/>
      <c r="E336" s="136">
        <f>SUM(E238:E335)</f>
        <v>80579849.629999995</v>
      </c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9" spans="1:5" x14ac:dyDescent="0.2">
      <c r="A339" s="662" t="s">
        <v>1701</v>
      </c>
      <c r="B339" s="389" t="s">
        <v>1702</v>
      </c>
      <c r="C339" s="662">
        <v>601300</v>
      </c>
      <c r="D339" t="s">
        <v>7266</v>
      </c>
      <c r="E339" s="94">
        <v>24945433</v>
      </c>
    </row>
    <row r="340" spans="1:5" x14ac:dyDescent="0.2">
      <c r="A340" s="662" t="s">
        <v>1701</v>
      </c>
      <c r="B340" s="389" t="s">
        <v>1702</v>
      </c>
      <c r="C340" s="662">
        <v>601301</v>
      </c>
      <c r="D340" t="s">
        <v>7267</v>
      </c>
      <c r="E340" s="94">
        <v>8086652.5</v>
      </c>
    </row>
    <row r="341" spans="1:5" x14ac:dyDescent="0.2">
      <c r="A341" s="662" t="s">
        <v>1701</v>
      </c>
      <c r="B341" s="389" t="s">
        <v>1702</v>
      </c>
      <c r="C341" s="662">
        <v>601302</v>
      </c>
      <c r="D341" t="s">
        <v>7268</v>
      </c>
      <c r="E341" s="94">
        <v>6626230.5</v>
      </c>
    </row>
    <row r="342" spans="1:5" x14ac:dyDescent="0.2">
      <c r="A342" s="662" t="s">
        <v>1701</v>
      </c>
      <c r="B342" s="389" t="s">
        <v>1702</v>
      </c>
      <c r="C342" s="662">
        <v>601303</v>
      </c>
      <c r="D342" t="s">
        <v>7269</v>
      </c>
      <c r="E342" s="94">
        <v>-87644</v>
      </c>
    </row>
    <row r="343" spans="1:5" x14ac:dyDescent="0.2">
      <c r="A343" s="662" t="s">
        <v>1701</v>
      </c>
      <c r="B343" s="389" t="s">
        <v>1702</v>
      </c>
      <c r="C343" s="662">
        <v>601400</v>
      </c>
      <c r="D343" t="s">
        <v>7270</v>
      </c>
      <c r="E343" s="94">
        <v>1011801</v>
      </c>
    </row>
    <row r="344" spans="1:5" x14ac:dyDescent="0.2">
      <c r="A344" s="662" t="s">
        <v>1701</v>
      </c>
      <c r="B344" s="389" t="s">
        <v>1702</v>
      </c>
      <c r="C344" s="662">
        <v>601410</v>
      </c>
      <c r="D344" t="s">
        <v>7271</v>
      </c>
      <c r="E344" s="94">
        <v>64750</v>
      </c>
    </row>
    <row r="345" spans="1:5" x14ac:dyDescent="0.2">
      <c r="A345" s="662" t="s">
        <v>1701</v>
      </c>
      <c r="B345" s="389" t="s">
        <v>1702</v>
      </c>
      <c r="C345" s="662">
        <v>601500</v>
      </c>
      <c r="D345" t="s">
        <v>7272</v>
      </c>
      <c r="E345" s="94">
        <v>1658329</v>
      </c>
    </row>
    <row r="346" spans="1:5" x14ac:dyDescent="0.2">
      <c r="A346" s="662" t="s">
        <v>1701</v>
      </c>
      <c r="B346" s="389" t="s">
        <v>1702</v>
      </c>
      <c r="C346" s="662">
        <v>601501</v>
      </c>
      <c r="D346" t="s">
        <v>7273</v>
      </c>
      <c r="E346" s="94">
        <v>1669385</v>
      </c>
    </row>
    <row r="347" spans="1:5" x14ac:dyDescent="0.2">
      <c r="A347" s="662" t="s">
        <v>1701</v>
      </c>
      <c r="B347" s="389" t="s">
        <v>1702</v>
      </c>
      <c r="C347" s="662">
        <v>602100</v>
      </c>
      <c r="D347" t="s">
        <v>525</v>
      </c>
      <c r="E347" s="94">
        <v>-2453381.67</v>
      </c>
    </row>
    <row r="348" spans="1:5" x14ac:dyDescent="0.2">
      <c r="A348" s="662" t="s">
        <v>1701</v>
      </c>
      <c r="B348" s="389" t="s">
        <v>1702</v>
      </c>
      <c r="C348" s="662">
        <v>602300</v>
      </c>
      <c r="D348" t="s">
        <v>768</v>
      </c>
      <c r="E348" s="94">
        <v>-206318.27</v>
      </c>
    </row>
    <row r="349" spans="1:5" x14ac:dyDescent="0.2">
      <c r="A349" s="662" t="s">
        <v>1701</v>
      </c>
      <c r="B349" s="389" t="s">
        <v>1702</v>
      </c>
      <c r="C349" s="662">
        <v>603100</v>
      </c>
      <c r="D349" t="s">
        <v>528</v>
      </c>
      <c r="E349" s="94">
        <v>9616112</v>
      </c>
    </row>
    <row r="350" spans="1:5" x14ac:dyDescent="0.2">
      <c r="A350" s="662" t="s">
        <v>1701</v>
      </c>
      <c r="B350" s="389" t="s">
        <v>1702</v>
      </c>
      <c r="C350" s="662">
        <v>603200</v>
      </c>
      <c r="D350" t="s">
        <v>632</v>
      </c>
      <c r="E350" s="94">
        <v>672686</v>
      </c>
    </row>
    <row r="351" spans="1:5" x14ac:dyDescent="0.2">
      <c r="A351" s="662" t="s">
        <v>1701</v>
      </c>
      <c r="B351" s="389" t="s">
        <v>1702</v>
      </c>
      <c r="C351" s="662">
        <v>603300</v>
      </c>
      <c r="D351" t="s">
        <v>633</v>
      </c>
      <c r="E351" s="94">
        <v>382099.92</v>
      </c>
    </row>
    <row r="352" spans="1:5" x14ac:dyDescent="0.2">
      <c r="A352" s="662" t="s">
        <v>1701</v>
      </c>
      <c r="B352" s="389" t="s">
        <v>1702</v>
      </c>
      <c r="C352" s="662">
        <v>604100</v>
      </c>
      <c r="D352" t="s">
        <v>769</v>
      </c>
      <c r="E352" s="94">
        <v>-1011225.38</v>
      </c>
    </row>
    <row r="353" spans="1:5" x14ac:dyDescent="0.2">
      <c r="A353" s="662" t="s">
        <v>1701</v>
      </c>
      <c r="B353" s="389" t="s">
        <v>1702</v>
      </c>
      <c r="C353" s="662">
        <v>604200</v>
      </c>
      <c r="D353" t="s">
        <v>770</v>
      </c>
      <c r="E353" s="94">
        <v>-96084</v>
      </c>
    </row>
    <row r="354" spans="1:5" x14ac:dyDescent="0.2">
      <c r="A354" s="662" t="s">
        <v>1701</v>
      </c>
      <c r="B354" s="389" t="s">
        <v>1702</v>
      </c>
      <c r="C354" s="662">
        <v>605100</v>
      </c>
      <c r="D354" t="s">
        <v>634</v>
      </c>
      <c r="E354" s="94">
        <v>3419206.32</v>
      </c>
    </row>
    <row r="355" spans="1:5" x14ac:dyDescent="0.2">
      <c r="A355" s="662" t="s">
        <v>1701</v>
      </c>
      <c r="B355" s="389" t="s">
        <v>1702</v>
      </c>
      <c r="C355" s="662">
        <v>605200</v>
      </c>
      <c r="D355" t="s">
        <v>771</v>
      </c>
      <c r="E355" s="94">
        <v>886760</v>
      </c>
    </row>
    <row r="356" spans="1:5" x14ac:dyDescent="0.2">
      <c r="A356" s="662" t="s">
        <v>1701</v>
      </c>
      <c r="B356" s="389" t="s">
        <v>1702</v>
      </c>
      <c r="C356" s="662">
        <v>605300</v>
      </c>
      <c r="D356" t="s">
        <v>635</v>
      </c>
      <c r="E356" s="94">
        <v>2556071.5499999998</v>
      </c>
    </row>
    <row r="357" spans="1:5" x14ac:dyDescent="0.2">
      <c r="A357" s="662" t="s">
        <v>1701</v>
      </c>
      <c r="B357" s="389" t="s">
        <v>1702</v>
      </c>
      <c r="C357" s="662">
        <v>605400</v>
      </c>
      <c r="D357" t="s">
        <v>1105</v>
      </c>
      <c r="E357" s="94">
        <v>69161.02</v>
      </c>
    </row>
    <row r="358" spans="1:5" x14ac:dyDescent="0.2">
      <c r="A358" s="662" t="s">
        <v>1701</v>
      </c>
      <c r="B358" s="389" t="s">
        <v>1702</v>
      </c>
      <c r="C358" s="662">
        <v>606100</v>
      </c>
      <c r="D358" t="s">
        <v>637</v>
      </c>
      <c r="E358" s="94">
        <v>-211979.6</v>
      </c>
    </row>
    <row r="359" spans="1:5" x14ac:dyDescent="0.2">
      <c r="A359" s="662" t="s">
        <v>1701</v>
      </c>
      <c r="B359" s="389" t="s">
        <v>1702</v>
      </c>
      <c r="C359" s="662">
        <v>606200</v>
      </c>
      <c r="D359" t="s">
        <v>5378</v>
      </c>
      <c r="E359" s="94">
        <v>-158406.68</v>
      </c>
    </row>
    <row r="360" spans="1:5" x14ac:dyDescent="0.2">
      <c r="A360" s="662" t="s">
        <v>1701</v>
      </c>
      <c r="B360" s="389" t="s">
        <v>1702</v>
      </c>
      <c r="C360" s="662">
        <v>611100</v>
      </c>
      <c r="D360" t="s">
        <v>538</v>
      </c>
      <c r="E360" s="94">
        <v>926478.59</v>
      </c>
    </row>
    <row r="361" spans="1:5" x14ac:dyDescent="0.2">
      <c r="A361" s="662" t="s">
        <v>1701</v>
      </c>
      <c r="B361" s="389" t="s">
        <v>1702</v>
      </c>
      <c r="C361" s="662">
        <v>618100</v>
      </c>
      <c r="D361" t="s">
        <v>541</v>
      </c>
      <c r="E361" s="94">
        <v>328.38</v>
      </c>
    </row>
    <row r="362" spans="1:5" x14ac:dyDescent="0.2">
      <c r="A362" s="662" t="s">
        <v>1701</v>
      </c>
      <c r="B362" s="389" t="s">
        <v>1702</v>
      </c>
      <c r="C362" s="662">
        <v>618200</v>
      </c>
      <c r="D362" t="s">
        <v>542</v>
      </c>
      <c r="E362" s="94">
        <v>22586.92</v>
      </c>
    </row>
    <row r="363" spans="1:5" x14ac:dyDescent="0.2">
      <c r="A363" s="662" t="s">
        <v>1701</v>
      </c>
      <c r="B363" s="389" t="s">
        <v>1702</v>
      </c>
      <c r="C363" s="662">
        <v>653100</v>
      </c>
      <c r="D363" t="s">
        <v>546</v>
      </c>
      <c r="E363" s="94">
        <v>557530.12</v>
      </c>
    </row>
    <row r="364" spans="1:5" x14ac:dyDescent="0.2">
      <c r="A364" s="662" t="s">
        <v>1701</v>
      </c>
      <c r="B364" s="389" t="s">
        <v>1702</v>
      </c>
      <c r="C364" s="662">
        <v>653101</v>
      </c>
      <c r="D364" t="s">
        <v>547</v>
      </c>
      <c r="E364" s="94">
        <v>353.01</v>
      </c>
    </row>
    <row r="365" spans="1:5" x14ac:dyDescent="0.2">
      <c r="A365" s="662" t="s">
        <v>1701</v>
      </c>
      <c r="B365" s="389" t="s">
        <v>1702</v>
      </c>
      <c r="C365" s="662">
        <v>653200</v>
      </c>
      <c r="D365" t="s">
        <v>548</v>
      </c>
      <c r="E365" s="94">
        <v>1783174</v>
      </c>
    </row>
    <row r="366" spans="1:5" x14ac:dyDescent="0.2">
      <c r="A366" s="662" t="s">
        <v>1701</v>
      </c>
      <c r="B366" s="389" t="s">
        <v>1702</v>
      </c>
      <c r="C366" s="662">
        <v>657100</v>
      </c>
      <c r="D366" t="s">
        <v>553</v>
      </c>
      <c r="E366" s="94">
        <v>-926478.59</v>
      </c>
    </row>
    <row r="367" spans="1:5" x14ac:dyDescent="0.2">
      <c r="A367" s="662" t="s">
        <v>1701</v>
      </c>
      <c r="B367" s="389" t="s">
        <v>1702</v>
      </c>
      <c r="C367" s="662">
        <v>661109</v>
      </c>
      <c r="D367" t="s">
        <v>556</v>
      </c>
      <c r="E367" s="94">
        <v>2734432</v>
      </c>
    </row>
    <row r="368" spans="1:5" x14ac:dyDescent="0.2">
      <c r="A368" s="662" t="s">
        <v>1701</v>
      </c>
      <c r="B368" s="389" t="s">
        <v>1702</v>
      </c>
      <c r="C368" s="662">
        <v>690520</v>
      </c>
      <c r="D368" t="s">
        <v>4716</v>
      </c>
      <c r="E368" s="94">
        <v>555865.44999999995</v>
      </c>
    </row>
    <row r="369" spans="1:5" x14ac:dyDescent="0.2">
      <c r="A369" s="662" t="s">
        <v>1701</v>
      </c>
      <c r="B369" s="389" t="s">
        <v>1702</v>
      </c>
      <c r="C369" s="662">
        <v>690521</v>
      </c>
      <c r="D369" t="s">
        <v>4702</v>
      </c>
      <c r="E369" s="94">
        <v>56000</v>
      </c>
    </row>
    <row r="370" spans="1:5" x14ac:dyDescent="0.2">
      <c r="A370" s="662" t="s">
        <v>1701</v>
      </c>
      <c r="B370" s="389" t="s">
        <v>1702</v>
      </c>
      <c r="C370" s="662">
        <v>690522</v>
      </c>
      <c r="D370" t="s">
        <v>4717</v>
      </c>
      <c r="E370" s="94">
        <v>18150</v>
      </c>
    </row>
    <row r="371" spans="1:5" x14ac:dyDescent="0.2">
      <c r="A371" s="662" t="s">
        <v>1701</v>
      </c>
      <c r="B371" s="389" t="s">
        <v>1702</v>
      </c>
      <c r="C371" s="662">
        <v>690524</v>
      </c>
      <c r="D371" t="s">
        <v>4705</v>
      </c>
      <c r="E371" s="94">
        <v>10590327</v>
      </c>
    </row>
    <row r="372" spans="1:5" x14ac:dyDescent="0.2">
      <c r="A372" s="662" t="s">
        <v>1701</v>
      </c>
      <c r="B372" s="389" t="s">
        <v>1702</v>
      </c>
      <c r="C372" s="662">
        <v>690525</v>
      </c>
      <c r="D372" t="s">
        <v>4706</v>
      </c>
      <c r="E372" s="94">
        <v>2343757.5499999998</v>
      </c>
    </row>
    <row r="373" spans="1:5" x14ac:dyDescent="0.2">
      <c r="A373" s="662" t="s">
        <v>1701</v>
      </c>
      <c r="B373" s="389" t="s">
        <v>1702</v>
      </c>
      <c r="C373" s="662">
        <v>690527</v>
      </c>
      <c r="D373" t="s">
        <v>4711</v>
      </c>
      <c r="E373" s="94">
        <v>3061908.99</v>
      </c>
    </row>
    <row r="374" spans="1:5" x14ac:dyDescent="0.2">
      <c r="A374" s="662" t="s">
        <v>1701</v>
      </c>
      <c r="B374" s="389" t="s">
        <v>1702</v>
      </c>
      <c r="C374" s="662">
        <v>690529</v>
      </c>
      <c r="D374" t="s">
        <v>491</v>
      </c>
      <c r="E374" s="94">
        <v>4.1100000000000003</v>
      </c>
    </row>
    <row r="375" spans="1:5" x14ac:dyDescent="0.2">
      <c r="A375" s="662" t="s">
        <v>1701</v>
      </c>
      <c r="B375" s="389" t="s">
        <v>1702</v>
      </c>
      <c r="C375" s="662">
        <v>690530</v>
      </c>
      <c r="D375" t="s">
        <v>1306</v>
      </c>
      <c r="E375" s="94">
        <v>2734432</v>
      </c>
    </row>
    <row r="376" spans="1:5" x14ac:dyDescent="0.2">
      <c r="A376" s="662" t="s">
        <v>1701</v>
      </c>
      <c r="B376" s="389" t="s">
        <v>1702</v>
      </c>
      <c r="C376" s="662">
        <v>690674</v>
      </c>
      <c r="D376" t="s">
        <v>544</v>
      </c>
      <c r="E376" s="94">
        <v>0.68</v>
      </c>
    </row>
    <row r="377" spans="1:5" x14ac:dyDescent="0.2">
      <c r="A377" s="662" t="s">
        <v>1701</v>
      </c>
      <c r="B377" s="389" t="s">
        <v>1702</v>
      </c>
      <c r="C377" s="662">
        <v>690675</v>
      </c>
      <c r="D377" t="s">
        <v>4710</v>
      </c>
      <c r="E377" s="94">
        <v>2734432</v>
      </c>
    </row>
    <row r="378" spans="1:5" x14ac:dyDescent="0.2">
      <c r="A378" s="662" t="s">
        <v>1701</v>
      </c>
      <c r="B378" s="389" t="s">
        <v>1702</v>
      </c>
      <c r="C378" s="662">
        <v>699524</v>
      </c>
      <c r="D378" t="s">
        <v>4705</v>
      </c>
      <c r="E378" s="94">
        <v>96637.6</v>
      </c>
    </row>
    <row r="379" spans="1:5" x14ac:dyDescent="0.2">
      <c r="A379" s="662" t="s">
        <v>1701</v>
      </c>
      <c r="B379" s="389" t="s">
        <v>1702</v>
      </c>
      <c r="C379" s="662">
        <v>699525</v>
      </c>
      <c r="D379" t="s">
        <v>4706</v>
      </c>
      <c r="E379" s="94">
        <v>508488.17</v>
      </c>
    </row>
    <row r="380" spans="1:5" x14ac:dyDescent="0.2">
      <c r="A380" s="662" t="s">
        <v>1701</v>
      </c>
      <c r="B380" s="389" t="s">
        <v>1702</v>
      </c>
      <c r="C380" s="662">
        <v>699527</v>
      </c>
      <c r="D380" t="s">
        <v>4711</v>
      </c>
      <c r="E380" s="94">
        <v>29640.69</v>
      </c>
    </row>
    <row r="381" spans="1:5" x14ac:dyDescent="0.2">
      <c r="A381" s="662" t="s">
        <v>1701</v>
      </c>
      <c r="B381" s="389" t="s">
        <v>1702</v>
      </c>
      <c r="C381" s="662">
        <v>699529</v>
      </c>
      <c r="D381" t="s">
        <v>491</v>
      </c>
      <c r="E381" s="94">
        <v>29512.58</v>
      </c>
    </row>
    <row r="382" spans="1:5" x14ac:dyDescent="0.2">
      <c r="A382" s="662" t="s">
        <v>1701</v>
      </c>
      <c r="B382" s="389" t="s">
        <v>1702</v>
      </c>
      <c r="C382" s="662">
        <v>699530</v>
      </c>
      <c r="D382" t="s">
        <v>1306</v>
      </c>
      <c r="E382" s="94">
        <v>80000</v>
      </c>
    </row>
    <row r="383" spans="1:5" x14ac:dyDescent="0.2">
      <c r="A383" s="662" t="s">
        <v>1701</v>
      </c>
      <c r="B383" s="389" t="s">
        <v>1702</v>
      </c>
      <c r="C383" s="662">
        <v>699531</v>
      </c>
      <c r="D383" t="s">
        <v>4713</v>
      </c>
      <c r="E383" s="94">
        <v>1372230</v>
      </c>
    </row>
    <row r="384" spans="1:5" x14ac:dyDescent="0.2">
      <c r="A384" s="662" t="s">
        <v>1701</v>
      </c>
      <c r="B384" s="389" t="s">
        <v>1702</v>
      </c>
      <c r="C384" s="662">
        <v>699674</v>
      </c>
      <c r="D384" t="s">
        <v>544</v>
      </c>
      <c r="E384" s="94">
        <v>823.42</v>
      </c>
    </row>
    <row r="385" spans="1:22" s="560" customFormat="1" x14ac:dyDescent="0.2">
      <c r="A385" s="661"/>
      <c r="B385" s="89"/>
      <c r="C385" s="661"/>
      <c r="D385" s="91"/>
      <c r="E385" s="136">
        <f>SUM(E339:E384)</f>
        <v>86750252.879999995</v>
      </c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7" spans="1:22" ht="15" x14ac:dyDescent="0.25">
      <c r="D387" s="666" t="s">
        <v>7214</v>
      </c>
      <c r="E387" s="136">
        <f>E385-E336</f>
        <v>6170403.25</v>
      </c>
    </row>
    <row r="389" spans="1:22" ht="13.5" thickBot="1" x14ac:dyDescent="0.25">
      <c r="D389" s="1048" t="s">
        <v>7383</v>
      </c>
      <c r="E389" s="1049" t="s">
        <v>4726</v>
      </c>
      <c r="F389" s="1048" t="s">
        <v>4727</v>
      </c>
    </row>
    <row r="390" spans="1:22" ht="13.5" thickTop="1" x14ac:dyDescent="0.2">
      <c r="D390" s="91" t="s">
        <v>7209</v>
      </c>
      <c r="E390" s="136">
        <f>E64</f>
        <v>4619056.5399999917</v>
      </c>
      <c r="F390" s="367">
        <v>4619</v>
      </c>
    </row>
    <row r="391" spans="1:22" x14ac:dyDescent="0.2">
      <c r="D391" s="91" t="s">
        <v>7210</v>
      </c>
      <c r="E391" s="136">
        <f>E102</f>
        <v>115764.53999999957</v>
      </c>
      <c r="F391" s="367">
        <v>116</v>
      </c>
    </row>
    <row r="392" spans="1:22" x14ac:dyDescent="0.2">
      <c r="D392" s="91" t="s">
        <v>7211</v>
      </c>
      <c r="E392" s="136">
        <f>E142</f>
        <v>685043.58000000007</v>
      </c>
      <c r="F392" s="367">
        <v>685</v>
      </c>
    </row>
    <row r="393" spans="1:22" x14ac:dyDescent="0.2">
      <c r="D393" s="91" t="s">
        <v>7216</v>
      </c>
      <c r="E393" s="136">
        <f>E191</f>
        <v>0</v>
      </c>
      <c r="F393" s="367">
        <v>0</v>
      </c>
    </row>
    <row r="394" spans="1:22" x14ac:dyDescent="0.2">
      <c r="D394" s="193" t="s">
        <v>7217</v>
      </c>
      <c r="E394" s="878">
        <f>E234</f>
        <v>750538.58999999985</v>
      </c>
      <c r="F394" s="1050">
        <v>751</v>
      </c>
    </row>
    <row r="395" spans="1:22" x14ac:dyDescent="0.2">
      <c r="D395" s="91" t="s">
        <v>7218</v>
      </c>
      <c r="E395" s="136">
        <f>SUM(E390:E394)</f>
        <v>6170403.2499999907</v>
      </c>
      <c r="F395" s="367">
        <f>SUM(F390:F394)</f>
        <v>6171</v>
      </c>
    </row>
  </sheetData>
  <mergeCells count="1">
    <mergeCell ref="G234:J234"/>
  </mergeCell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396"/>
  <sheetViews>
    <sheetView topLeftCell="A67" workbookViewId="0">
      <selection activeCell="F114" sqref="F114:G127"/>
    </sheetView>
  </sheetViews>
  <sheetFormatPr defaultColWidth="8.85546875" defaultRowHeight="12.75" x14ac:dyDescent="0.2"/>
  <cols>
    <col min="1" max="1" width="9" style="674" bestFit="1" customWidth="1"/>
    <col min="2" max="2" width="16.28515625" style="551" bestFit="1" customWidth="1"/>
    <col min="3" max="3" width="10.28515625" style="674" bestFit="1" customWidth="1"/>
    <col min="4" max="4" width="44.5703125" style="551" bestFit="1" customWidth="1"/>
    <col min="5" max="5" width="12.7109375" style="552" bestFit="1" customWidth="1"/>
    <col min="6" max="6" width="12.28515625" style="551" customWidth="1"/>
    <col min="7" max="7" width="23.140625" style="551" customWidth="1"/>
    <col min="8" max="16384" width="8.8554687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5365456.1399999997</v>
      </c>
    </row>
    <row r="3" spans="1:22" x14ac:dyDescent="0.2">
      <c r="A3" s="662">
        <v>300</v>
      </c>
      <c r="B3" s="389" t="s">
        <v>1</v>
      </c>
      <c r="C3" s="662">
        <v>501310</v>
      </c>
      <c r="D3" t="s">
        <v>726</v>
      </c>
      <c r="E3" s="94">
        <v>3765381.8</v>
      </c>
    </row>
    <row r="4" spans="1:22" x14ac:dyDescent="0.2">
      <c r="A4" s="662">
        <v>300</v>
      </c>
      <c r="B4" s="389" t="s">
        <v>1</v>
      </c>
      <c r="C4" s="662">
        <v>502100</v>
      </c>
      <c r="D4" t="s">
        <v>898</v>
      </c>
      <c r="E4" s="94">
        <v>-218934.22</v>
      </c>
    </row>
    <row r="5" spans="1:22" x14ac:dyDescent="0.2">
      <c r="A5" s="662">
        <v>300</v>
      </c>
      <c r="B5" s="389" t="s">
        <v>1</v>
      </c>
      <c r="C5" s="662">
        <v>503100</v>
      </c>
      <c r="D5" t="s">
        <v>901</v>
      </c>
      <c r="E5" s="94">
        <v>5897358</v>
      </c>
    </row>
    <row r="6" spans="1:22" x14ac:dyDescent="0.2">
      <c r="A6" s="662">
        <v>300</v>
      </c>
      <c r="B6" s="389" t="s">
        <v>1</v>
      </c>
      <c r="C6" s="662">
        <v>503200</v>
      </c>
      <c r="D6" t="s">
        <v>902</v>
      </c>
      <c r="E6" s="94">
        <v>1981303</v>
      </c>
    </row>
    <row r="7" spans="1:22" x14ac:dyDescent="0.2">
      <c r="A7" s="662">
        <v>300</v>
      </c>
      <c r="B7" s="389" t="s">
        <v>1</v>
      </c>
      <c r="C7" s="662">
        <v>503300</v>
      </c>
      <c r="D7" t="s">
        <v>903</v>
      </c>
      <c r="E7" s="94">
        <v>292980.51</v>
      </c>
    </row>
    <row r="8" spans="1:22" x14ac:dyDescent="0.2">
      <c r="A8" s="662">
        <v>300</v>
      </c>
      <c r="B8" s="389" t="s">
        <v>1</v>
      </c>
      <c r="C8" s="662">
        <v>504100</v>
      </c>
      <c r="D8" t="s">
        <v>732</v>
      </c>
      <c r="E8" s="94">
        <v>-8332.9699999999993</v>
      </c>
    </row>
    <row r="9" spans="1:22" x14ac:dyDescent="0.2">
      <c r="A9" s="662">
        <v>300</v>
      </c>
      <c r="B9" s="389" t="s">
        <v>1</v>
      </c>
      <c r="C9" s="662">
        <v>504200</v>
      </c>
      <c r="D9" t="s">
        <v>733</v>
      </c>
      <c r="E9" s="94">
        <v>-170428</v>
      </c>
    </row>
    <row r="10" spans="1:22" x14ac:dyDescent="0.2">
      <c r="A10" s="662">
        <v>300</v>
      </c>
      <c r="B10" s="389" t="s">
        <v>1</v>
      </c>
      <c r="C10" s="662">
        <v>505100</v>
      </c>
      <c r="D10" t="s">
        <v>910</v>
      </c>
      <c r="E10" s="94">
        <v>3338928.99</v>
      </c>
    </row>
    <row r="11" spans="1:22" x14ac:dyDescent="0.2">
      <c r="A11" s="662">
        <v>300</v>
      </c>
      <c r="B11" s="389" t="s">
        <v>1</v>
      </c>
      <c r="C11" s="662">
        <v>506100</v>
      </c>
      <c r="D11" t="s">
        <v>4676</v>
      </c>
      <c r="E11" s="94">
        <v>-207013.6</v>
      </c>
    </row>
    <row r="12" spans="1:22" ht="13.5" thickBot="1" x14ac:dyDescent="0.25">
      <c r="A12" s="803">
        <v>300</v>
      </c>
      <c r="B12" s="398" t="s">
        <v>1</v>
      </c>
      <c r="C12" s="803">
        <v>511101</v>
      </c>
      <c r="D12" s="489" t="s">
        <v>936</v>
      </c>
      <c r="E12" s="601">
        <v>369131.96</v>
      </c>
    </row>
    <row r="13" spans="1:22" x14ac:dyDescent="0.2">
      <c r="A13" s="803">
        <v>300</v>
      </c>
      <c r="B13" s="398" t="s">
        <v>1</v>
      </c>
      <c r="C13" s="803">
        <v>511300</v>
      </c>
      <c r="D13" s="489" t="s">
        <v>735</v>
      </c>
      <c r="E13" s="1108">
        <v>1233911.46</v>
      </c>
    </row>
    <row r="14" spans="1:22" ht="13.5" thickBot="1" x14ac:dyDescent="0.25">
      <c r="A14" s="803">
        <v>300</v>
      </c>
      <c r="B14" s="398" t="s">
        <v>1</v>
      </c>
      <c r="C14" s="803">
        <v>511302</v>
      </c>
      <c r="D14" s="489" t="s">
        <v>737</v>
      </c>
      <c r="E14" s="1109">
        <v>56000</v>
      </c>
    </row>
    <row r="15" spans="1:22" ht="51.75" thickBot="1" x14ac:dyDescent="0.25">
      <c r="A15" s="803">
        <v>300</v>
      </c>
      <c r="B15" s="398" t="s">
        <v>1</v>
      </c>
      <c r="C15" s="803">
        <v>511700</v>
      </c>
      <c r="D15" s="489" t="s">
        <v>5465</v>
      </c>
      <c r="E15" s="601">
        <v>10945</v>
      </c>
      <c r="F15" s="1110">
        <f>-16628-755+21959+744</f>
        <v>5320</v>
      </c>
      <c r="G15" s="824" t="s">
        <v>5964</v>
      </c>
    </row>
    <row r="16" spans="1:22" x14ac:dyDescent="0.2">
      <c r="A16" s="803">
        <v>300</v>
      </c>
      <c r="B16" s="398" t="s">
        <v>1</v>
      </c>
      <c r="C16" s="803">
        <v>512110</v>
      </c>
      <c r="D16" s="489" t="s">
        <v>940</v>
      </c>
      <c r="E16" s="601">
        <v>11215</v>
      </c>
    </row>
    <row r="17" spans="1:7" x14ac:dyDescent="0.2">
      <c r="A17" s="803">
        <v>300</v>
      </c>
      <c r="B17" s="398" t="s">
        <v>1</v>
      </c>
      <c r="C17" s="803">
        <v>512300</v>
      </c>
      <c r="D17" s="489" t="s">
        <v>943</v>
      </c>
      <c r="E17" s="601">
        <v>156940</v>
      </c>
    </row>
    <row r="18" spans="1:7" x14ac:dyDescent="0.2">
      <c r="A18" s="803">
        <v>300</v>
      </c>
      <c r="B18" s="398" t="s">
        <v>1</v>
      </c>
      <c r="C18" s="803">
        <v>512309</v>
      </c>
      <c r="D18" s="489" t="s">
        <v>974</v>
      </c>
      <c r="E18" s="601">
        <v>62252.6</v>
      </c>
    </row>
    <row r="19" spans="1:7" x14ac:dyDescent="0.2">
      <c r="A19" s="803">
        <v>300</v>
      </c>
      <c r="B19" s="398" t="s">
        <v>1</v>
      </c>
      <c r="C19" s="803">
        <v>512340</v>
      </c>
      <c r="D19" s="489" t="s">
        <v>970</v>
      </c>
      <c r="E19" s="601">
        <v>2572</v>
      </c>
    </row>
    <row r="20" spans="1:7" x14ac:dyDescent="0.2">
      <c r="A20" s="803">
        <v>300</v>
      </c>
      <c r="B20" s="398" t="s">
        <v>1</v>
      </c>
      <c r="C20" s="803">
        <v>512342</v>
      </c>
      <c r="D20" s="489" t="s">
        <v>950</v>
      </c>
      <c r="E20" s="601">
        <v>25201.3</v>
      </c>
    </row>
    <row r="21" spans="1:7" x14ac:dyDescent="0.2">
      <c r="A21" s="803">
        <v>300</v>
      </c>
      <c r="B21" s="398" t="s">
        <v>1</v>
      </c>
      <c r="C21" s="803">
        <v>512360</v>
      </c>
      <c r="D21" s="489" t="s">
        <v>4693</v>
      </c>
      <c r="E21" s="601">
        <v>1848284</v>
      </c>
    </row>
    <row r="22" spans="1:7" x14ac:dyDescent="0.2">
      <c r="A22" s="803">
        <v>300</v>
      </c>
      <c r="B22" s="398" t="s">
        <v>1</v>
      </c>
      <c r="C22" s="803">
        <v>512811</v>
      </c>
      <c r="D22" s="489" t="s">
        <v>6643</v>
      </c>
      <c r="E22" s="601">
        <v>714982</v>
      </c>
      <c r="F22" s="825">
        <f>E13+E14+F15</f>
        <v>1295231.46</v>
      </c>
      <c r="G22" s="826" t="s">
        <v>5965</v>
      </c>
    </row>
    <row r="23" spans="1:7" x14ac:dyDescent="0.2">
      <c r="A23" s="803">
        <v>300</v>
      </c>
      <c r="B23" s="398" t="s">
        <v>1</v>
      </c>
      <c r="C23" s="803">
        <v>512860</v>
      </c>
      <c r="D23" s="489" t="s">
        <v>477</v>
      </c>
      <c r="E23" s="601">
        <v>300</v>
      </c>
    </row>
    <row r="24" spans="1:7" x14ac:dyDescent="0.2">
      <c r="A24" s="662">
        <v>300</v>
      </c>
      <c r="B24" s="389" t="s">
        <v>1</v>
      </c>
      <c r="C24" s="662">
        <v>518100</v>
      </c>
      <c r="D24" t="s">
        <v>488</v>
      </c>
      <c r="E24" s="94">
        <v>78812.960000000006</v>
      </c>
    </row>
    <row r="25" spans="1:7" x14ac:dyDescent="0.2">
      <c r="A25" s="662">
        <v>300</v>
      </c>
      <c r="B25" s="389" t="s">
        <v>1</v>
      </c>
      <c r="C25" s="662">
        <v>518101</v>
      </c>
      <c r="D25" t="s">
        <v>1301</v>
      </c>
      <c r="E25" s="94">
        <v>63710.61</v>
      </c>
    </row>
    <row r="26" spans="1:7" x14ac:dyDescent="0.2">
      <c r="A26" s="662">
        <v>300</v>
      </c>
      <c r="B26" s="389" t="s">
        <v>1</v>
      </c>
      <c r="C26" s="662">
        <v>518102</v>
      </c>
      <c r="D26" t="s">
        <v>7886</v>
      </c>
      <c r="E26" s="94">
        <v>193679.1</v>
      </c>
    </row>
    <row r="27" spans="1:7" x14ac:dyDescent="0.2">
      <c r="A27" s="662">
        <v>300</v>
      </c>
      <c r="B27" s="389" t="s">
        <v>1</v>
      </c>
      <c r="C27" s="662">
        <v>518200</v>
      </c>
      <c r="D27" t="s">
        <v>489</v>
      </c>
      <c r="E27" s="94">
        <v>25.09</v>
      </c>
    </row>
    <row r="28" spans="1:7" x14ac:dyDescent="0.2">
      <c r="A28" s="662">
        <v>300</v>
      </c>
      <c r="B28" s="389" t="s">
        <v>1</v>
      </c>
      <c r="C28" s="662">
        <v>518400</v>
      </c>
      <c r="D28" t="s">
        <v>490</v>
      </c>
      <c r="E28" s="94">
        <v>35149.46</v>
      </c>
    </row>
    <row r="29" spans="1:7" x14ac:dyDescent="0.2">
      <c r="A29" s="803">
        <v>300</v>
      </c>
      <c r="B29" s="398" t="s">
        <v>1</v>
      </c>
      <c r="C29" s="803">
        <v>590520</v>
      </c>
      <c r="D29" s="489" t="s">
        <v>935</v>
      </c>
      <c r="E29" s="601">
        <v>315177.63</v>
      </c>
    </row>
    <row r="30" spans="1:7" x14ac:dyDescent="0.2">
      <c r="A30" s="803">
        <v>300</v>
      </c>
      <c r="B30" s="398" t="s">
        <v>1</v>
      </c>
      <c r="C30" s="803">
        <v>590522</v>
      </c>
      <c r="D30" s="489" t="s">
        <v>936</v>
      </c>
      <c r="E30" s="601">
        <v>3673.55</v>
      </c>
    </row>
    <row r="31" spans="1:7" x14ac:dyDescent="0.2">
      <c r="A31" s="803">
        <v>300</v>
      </c>
      <c r="B31" s="398" t="s">
        <v>1</v>
      </c>
      <c r="C31" s="803">
        <v>590524</v>
      </c>
      <c r="D31" s="489" t="s">
        <v>4705</v>
      </c>
      <c r="E31" s="601">
        <v>9589064.6699999999</v>
      </c>
    </row>
    <row r="32" spans="1:7" x14ac:dyDescent="0.2">
      <c r="A32" s="803">
        <v>300</v>
      </c>
      <c r="B32" s="398" t="s">
        <v>1</v>
      </c>
      <c r="C32" s="803">
        <v>590525</v>
      </c>
      <c r="D32" s="489" t="s">
        <v>4706</v>
      </c>
      <c r="E32" s="601">
        <v>2303652.7400000002</v>
      </c>
    </row>
    <row r="33" spans="1:7" x14ac:dyDescent="0.2">
      <c r="A33" s="803">
        <v>300</v>
      </c>
      <c r="B33" s="398" t="s">
        <v>1</v>
      </c>
      <c r="C33" s="803">
        <v>590527</v>
      </c>
      <c r="D33" s="489" t="s">
        <v>4708</v>
      </c>
      <c r="E33" s="601">
        <v>1997716.73</v>
      </c>
    </row>
    <row r="34" spans="1:7" x14ac:dyDescent="0.2">
      <c r="A34" s="662">
        <v>300</v>
      </c>
      <c r="B34" s="389" t="s">
        <v>1</v>
      </c>
      <c r="C34" s="662">
        <v>590529</v>
      </c>
      <c r="D34" t="s">
        <v>491</v>
      </c>
      <c r="E34" s="94">
        <v>5680.97</v>
      </c>
    </row>
    <row r="35" spans="1:7" x14ac:dyDescent="0.2">
      <c r="A35" s="662">
        <v>300</v>
      </c>
      <c r="B35" s="389" t="s">
        <v>1</v>
      </c>
      <c r="C35" s="662">
        <v>590530</v>
      </c>
      <c r="D35" t="s">
        <v>1306</v>
      </c>
      <c r="E35" s="94">
        <v>2441676.16</v>
      </c>
    </row>
    <row r="36" spans="1:7" x14ac:dyDescent="0.2">
      <c r="A36" s="803">
        <v>300</v>
      </c>
      <c r="B36" s="398" t="s">
        <v>1</v>
      </c>
      <c r="C36" s="803">
        <v>599524</v>
      </c>
      <c r="D36" s="489" t="s">
        <v>4705</v>
      </c>
      <c r="E36" s="601">
        <v>147704.65</v>
      </c>
    </row>
    <row r="37" spans="1:7" x14ac:dyDescent="0.2">
      <c r="A37" s="803">
        <v>300</v>
      </c>
      <c r="B37" s="398" t="s">
        <v>1</v>
      </c>
      <c r="C37" s="803">
        <v>599525</v>
      </c>
      <c r="D37" s="489" t="s">
        <v>4706</v>
      </c>
      <c r="E37" s="601">
        <v>480027.39</v>
      </c>
    </row>
    <row r="38" spans="1:7" x14ac:dyDescent="0.2">
      <c r="A38" s="803">
        <v>300</v>
      </c>
      <c r="B38" s="398" t="s">
        <v>1</v>
      </c>
      <c r="C38" s="803">
        <v>599527</v>
      </c>
      <c r="D38" s="489" t="s">
        <v>4711</v>
      </c>
      <c r="E38" s="601">
        <v>10212.35</v>
      </c>
      <c r="F38" s="825">
        <f>E38+E37+E36+E33+E32+E31+E30+E29+E23+E22+E21+E20+E19+E18+E17+E16+E15+E14+E13+E12</f>
        <v>19338965.030000005</v>
      </c>
      <c r="G38" s="826" t="s">
        <v>8664</v>
      </c>
    </row>
    <row r="39" spans="1:7" x14ac:dyDescent="0.2">
      <c r="A39" s="662">
        <v>300</v>
      </c>
      <c r="B39" s="389" t="s">
        <v>1</v>
      </c>
      <c r="C39" s="662">
        <v>599529</v>
      </c>
      <c r="D39" t="s">
        <v>491</v>
      </c>
      <c r="E39" s="94">
        <v>17755.98</v>
      </c>
    </row>
    <row r="40" spans="1:7" x14ac:dyDescent="0.2">
      <c r="A40" s="662">
        <v>300</v>
      </c>
      <c r="B40" s="389" t="s">
        <v>1</v>
      </c>
      <c r="C40" s="662">
        <v>599530</v>
      </c>
      <c r="D40" t="s">
        <v>1306</v>
      </c>
      <c r="E40" s="94">
        <v>66000</v>
      </c>
    </row>
    <row r="41" spans="1:7" x14ac:dyDescent="0.2">
      <c r="A41" s="662">
        <v>300</v>
      </c>
      <c r="B41" s="389" t="s">
        <v>1</v>
      </c>
      <c r="C41" s="662">
        <v>599531</v>
      </c>
      <c r="D41" t="s">
        <v>4713</v>
      </c>
      <c r="E41" s="94">
        <v>1226922.3999999999</v>
      </c>
    </row>
    <row r="42" spans="1:7" s="560" customFormat="1" x14ac:dyDescent="0.2">
      <c r="A42" s="661"/>
      <c r="B42" s="89"/>
      <c r="C42" s="661"/>
      <c r="D42" s="91"/>
      <c r="E42" s="136">
        <f>SUM(E2:E41)</f>
        <v>43505077.409999996</v>
      </c>
    </row>
    <row r="43" spans="1:7" x14ac:dyDescent="0.2">
      <c r="A43" s="662"/>
      <c r="B43" s="389"/>
      <c r="C43" s="662"/>
      <c r="D43"/>
      <c r="E43" s="94"/>
    </row>
    <row r="44" spans="1:7" x14ac:dyDescent="0.2">
      <c r="A44" s="662">
        <v>300</v>
      </c>
      <c r="B44" s="389" t="s">
        <v>1</v>
      </c>
      <c r="C44" s="662">
        <v>601300</v>
      </c>
      <c r="D44" t="s">
        <v>7266</v>
      </c>
      <c r="E44" s="94">
        <v>27947890</v>
      </c>
    </row>
    <row r="45" spans="1:7" x14ac:dyDescent="0.2">
      <c r="A45" s="662">
        <v>300</v>
      </c>
      <c r="B45" s="389" t="s">
        <v>1</v>
      </c>
      <c r="C45" s="662">
        <v>601301</v>
      </c>
      <c r="D45" t="s">
        <v>7267</v>
      </c>
      <c r="E45" s="94">
        <v>6724932</v>
      </c>
    </row>
    <row r="46" spans="1:7" x14ac:dyDescent="0.2">
      <c r="A46" s="662">
        <v>300</v>
      </c>
      <c r="B46" s="389" t="s">
        <v>1</v>
      </c>
      <c r="C46" s="662">
        <v>601302</v>
      </c>
      <c r="D46" t="s">
        <v>7268</v>
      </c>
      <c r="E46" s="94">
        <v>3672228</v>
      </c>
    </row>
    <row r="47" spans="1:7" x14ac:dyDescent="0.2">
      <c r="A47" s="662">
        <v>300</v>
      </c>
      <c r="B47" s="389" t="s">
        <v>1</v>
      </c>
      <c r="C47" s="662">
        <v>601303</v>
      </c>
      <c r="D47" t="s">
        <v>7269</v>
      </c>
      <c r="E47" s="94">
        <v>-105664</v>
      </c>
    </row>
    <row r="48" spans="1:7" x14ac:dyDescent="0.2">
      <c r="A48" s="662">
        <v>300</v>
      </c>
      <c r="B48" s="389" t="s">
        <v>1</v>
      </c>
      <c r="C48" s="662">
        <v>602100</v>
      </c>
      <c r="D48" t="s">
        <v>525</v>
      </c>
      <c r="E48" s="94">
        <v>-2370841.92</v>
      </c>
    </row>
    <row r="49" spans="1:5" x14ac:dyDescent="0.2">
      <c r="A49" s="662">
        <v>300</v>
      </c>
      <c r="B49" s="389" t="s">
        <v>1</v>
      </c>
      <c r="C49" s="662">
        <v>603100</v>
      </c>
      <c r="D49" t="s">
        <v>528</v>
      </c>
      <c r="E49" s="94">
        <v>6079878</v>
      </c>
    </row>
    <row r="50" spans="1:5" x14ac:dyDescent="0.2">
      <c r="A50" s="662">
        <v>300</v>
      </c>
      <c r="B50" s="389" t="s">
        <v>1</v>
      </c>
      <c r="C50" s="662">
        <v>603200</v>
      </c>
      <c r="D50" t="s">
        <v>632</v>
      </c>
      <c r="E50" s="94">
        <v>552156</v>
      </c>
    </row>
    <row r="51" spans="1:5" x14ac:dyDescent="0.2">
      <c r="A51" s="662">
        <v>300</v>
      </c>
      <c r="B51" s="389" t="s">
        <v>1</v>
      </c>
      <c r="C51" s="662">
        <v>603300</v>
      </c>
      <c r="D51" t="s">
        <v>633</v>
      </c>
      <c r="E51" s="94">
        <v>81053.990000000005</v>
      </c>
    </row>
    <row r="52" spans="1:5" x14ac:dyDescent="0.2">
      <c r="A52" s="662">
        <v>300</v>
      </c>
      <c r="B52" s="389" t="s">
        <v>1</v>
      </c>
      <c r="C52" s="662">
        <v>604100</v>
      </c>
      <c r="D52" t="s">
        <v>769</v>
      </c>
      <c r="E52" s="94">
        <v>-120422.21</v>
      </c>
    </row>
    <row r="53" spans="1:5" x14ac:dyDescent="0.2">
      <c r="A53" s="662">
        <v>300</v>
      </c>
      <c r="B53" s="389" t="s">
        <v>1</v>
      </c>
      <c r="C53" s="662">
        <v>604200</v>
      </c>
      <c r="D53" t="s">
        <v>770</v>
      </c>
      <c r="E53" s="94">
        <v>-161303</v>
      </c>
    </row>
    <row r="54" spans="1:5" x14ac:dyDescent="0.2">
      <c r="A54" s="662">
        <v>300</v>
      </c>
      <c r="B54" s="389" t="s">
        <v>1</v>
      </c>
      <c r="C54" s="662">
        <v>605100</v>
      </c>
      <c r="D54" t="s">
        <v>634</v>
      </c>
      <c r="E54" s="94">
        <v>3407848.83</v>
      </c>
    </row>
    <row r="55" spans="1:5" x14ac:dyDescent="0.2">
      <c r="A55" s="662">
        <v>300</v>
      </c>
      <c r="B55" s="389" t="s">
        <v>1</v>
      </c>
      <c r="C55" s="662">
        <v>606100</v>
      </c>
      <c r="D55" t="s">
        <v>637</v>
      </c>
      <c r="E55" s="94">
        <v>-211286.63</v>
      </c>
    </row>
    <row r="56" spans="1:5" x14ac:dyDescent="0.2">
      <c r="A56" s="662">
        <v>300</v>
      </c>
      <c r="B56" s="389" t="s">
        <v>1</v>
      </c>
      <c r="C56" s="662">
        <v>618100</v>
      </c>
      <c r="D56" t="s">
        <v>541</v>
      </c>
      <c r="E56" s="94">
        <v>71.510000000000005</v>
      </c>
    </row>
    <row r="57" spans="1:5" x14ac:dyDescent="0.2">
      <c r="A57" s="662">
        <v>300</v>
      </c>
      <c r="B57" s="389" t="s">
        <v>1</v>
      </c>
      <c r="C57" s="662">
        <v>618200</v>
      </c>
      <c r="D57" t="s">
        <v>542</v>
      </c>
      <c r="E57" s="94">
        <v>344.91</v>
      </c>
    </row>
    <row r="58" spans="1:5" x14ac:dyDescent="0.2">
      <c r="A58" s="662">
        <v>300</v>
      </c>
      <c r="B58" s="389" t="s">
        <v>1</v>
      </c>
      <c r="C58" s="662">
        <v>618300</v>
      </c>
      <c r="D58" t="s">
        <v>543</v>
      </c>
      <c r="E58" s="94">
        <v>2761.13</v>
      </c>
    </row>
    <row r="59" spans="1:5" x14ac:dyDescent="0.2">
      <c r="A59" s="662">
        <v>300</v>
      </c>
      <c r="B59" s="389" t="s">
        <v>1</v>
      </c>
      <c r="C59" s="662">
        <v>690674</v>
      </c>
      <c r="D59" t="s">
        <v>544</v>
      </c>
      <c r="E59" s="94">
        <v>0.35</v>
      </c>
    </row>
    <row r="60" spans="1:5" x14ac:dyDescent="0.2">
      <c r="A60" s="662">
        <v>300</v>
      </c>
      <c r="B60" s="389" t="s">
        <v>1</v>
      </c>
      <c r="C60" s="662">
        <v>690675</v>
      </c>
      <c r="D60" t="s">
        <v>4710</v>
      </c>
      <c r="E60" s="94">
        <v>2388612.16</v>
      </c>
    </row>
    <row r="61" spans="1:5" x14ac:dyDescent="0.2">
      <c r="A61" s="662">
        <v>300</v>
      </c>
      <c r="B61" s="389" t="s">
        <v>1</v>
      </c>
      <c r="C61" s="662">
        <v>699674</v>
      </c>
      <c r="D61" t="s">
        <v>544</v>
      </c>
      <c r="E61" s="94">
        <f>526.13</f>
        <v>526.13</v>
      </c>
    </row>
    <row r="62" spans="1:5" s="560" customFormat="1" x14ac:dyDescent="0.2">
      <c r="A62" s="661"/>
      <c r="B62" s="89"/>
      <c r="C62" s="661"/>
      <c r="D62" s="91"/>
      <c r="E62" s="136">
        <f>SUM(E44:E61)</f>
        <v>47888785.249999993</v>
      </c>
    </row>
    <row r="63" spans="1:5" s="560" customFormat="1" ht="15" x14ac:dyDescent="0.25">
      <c r="A63" s="661"/>
      <c r="B63" s="89"/>
      <c r="C63" s="661"/>
      <c r="D63" s="182" t="s">
        <v>7209</v>
      </c>
      <c r="E63" s="665">
        <f>E62-E42</f>
        <v>4383707.8399999961</v>
      </c>
    </row>
    <row r="64" spans="1:5" x14ac:dyDescent="0.2">
      <c r="A64" s="662"/>
      <c r="B64" s="389"/>
      <c r="C64" s="662"/>
      <c r="D64"/>
      <c r="E64" s="94"/>
    </row>
    <row r="65" spans="1:7" x14ac:dyDescent="0.2">
      <c r="A65" s="662">
        <v>400</v>
      </c>
      <c r="B65" s="389" t="s">
        <v>1693</v>
      </c>
      <c r="C65" s="662">
        <v>501400</v>
      </c>
      <c r="D65" t="s">
        <v>895</v>
      </c>
      <c r="E65" s="94">
        <v>322273</v>
      </c>
    </row>
    <row r="66" spans="1:7" x14ac:dyDescent="0.2">
      <c r="A66" s="662">
        <v>400</v>
      </c>
      <c r="B66" s="389" t="s">
        <v>1693</v>
      </c>
      <c r="C66" s="662">
        <v>501410</v>
      </c>
      <c r="D66" t="s">
        <v>727</v>
      </c>
      <c r="E66" s="94">
        <v>16500</v>
      </c>
    </row>
    <row r="67" spans="1:7" x14ac:dyDescent="0.2">
      <c r="A67" s="662">
        <v>400</v>
      </c>
      <c r="B67" s="389" t="s">
        <v>1693</v>
      </c>
      <c r="C67" s="662">
        <v>501420</v>
      </c>
      <c r="D67" t="s">
        <v>7878</v>
      </c>
      <c r="E67" s="94">
        <v>9801</v>
      </c>
    </row>
    <row r="68" spans="1:7" x14ac:dyDescent="0.2">
      <c r="A68" s="662">
        <v>400</v>
      </c>
      <c r="B68" s="389" t="s">
        <v>1693</v>
      </c>
      <c r="C68" s="662">
        <v>503400</v>
      </c>
      <c r="D68" t="s">
        <v>731</v>
      </c>
      <c r="E68" s="94">
        <v>31927.93</v>
      </c>
    </row>
    <row r="69" spans="1:7" x14ac:dyDescent="0.2">
      <c r="A69" s="662">
        <v>400</v>
      </c>
      <c r="B69" s="389" t="s">
        <v>1693</v>
      </c>
      <c r="C69" s="662">
        <v>505200</v>
      </c>
      <c r="D69" t="s">
        <v>911</v>
      </c>
      <c r="E69" s="94">
        <v>1047363</v>
      </c>
    </row>
    <row r="70" spans="1:7" x14ac:dyDescent="0.2">
      <c r="A70" s="662">
        <v>400</v>
      </c>
      <c r="B70" s="389" t="s">
        <v>1693</v>
      </c>
      <c r="C70" s="662">
        <v>505400</v>
      </c>
      <c r="D70" t="s">
        <v>1092</v>
      </c>
      <c r="E70" s="94">
        <v>163567.71</v>
      </c>
    </row>
    <row r="71" spans="1:7" x14ac:dyDescent="0.2">
      <c r="A71" s="806">
        <v>400</v>
      </c>
      <c r="B71" s="395" t="s">
        <v>1693</v>
      </c>
      <c r="C71" s="806">
        <v>511100</v>
      </c>
      <c r="D71" s="729" t="s">
        <v>935</v>
      </c>
      <c r="E71" s="735">
        <v>351025.11</v>
      </c>
      <c r="F71" s="807"/>
    </row>
    <row r="72" spans="1:7" ht="13.5" thickBot="1" x14ac:dyDescent="0.25">
      <c r="A72" s="806">
        <v>400</v>
      </c>
      <c r="B72" s="395" t="s">
        <v>1693</v>
      </c>
      <c r="C72" s="806">
        <v>511101</v>
      </c>
      <c r="D72" s="729" t="s">
        <v>936</v>
      </c>
      <c r="E72" s="735">
        <v>7199.5</v>
      </c>
      <c r="F72" s="807"/>
    </row>
    <row r="73" spans="1:7" ht="13.5" thickBot="1" x14ac:dyDescent="0.25">
      <c r="A73" s="806">
        <v>400</v>
      </c>
      <c r="B73" s="395" t="s">
        <v>1693</v>
      </c>
      <c r="C73" s="806">
        <v>511410</v>
      </c>
      <c r="D73" s="729" t="s">
        <v>739</v>
      </c>
      <c r="E73" s="1086">
        <v>232.94</v>
      </c>
      <c r="F73" s="807"/>
    </row>
    <row r="74" spans="1:7" ht="51.75" thickBot="1" x14ac:dyDescent="0.25">
      <c r="A74" s="806">
        <v>400</v>
      </c>
      <c r="B74" s="395" t="s">
        <v>1693</v>
      </c>
      <c r="C74" s="806">
        <v>511700</v>
      </c>
      <c r="D74" s="729" t="s">
        <v>5465</v>
      </c>
      <c r="E74" s="735">
        <v>-233009</v>
      </c>
      <c r="F74" s="1087">
        <f>916+433-171</f>
        <v>1178</v>
      </c>
      <c r="G74" s="824" t="s">
        <v>5964</v>
      </c>
    </row>
    <row r="75" spans="1:7" x14ac:dyDescent="0.2">
      <c r="A75" s="806">
        <v>400</v>
      </c>
      <c r="B75" s="395" t="s">
        <v>1693</v>
      </c>
      <c r="C75" s="806">
        <v>512320</v>
      </c>
      <c r="D75" s="729" t="s">
        <v>4681</v>
      </c>
      <c r="E75" s="735">
        <v>34266.1</v>
      </c>
      <c r="F75" s="807"/>
    </row>
    <row r="76" spans="1:7" x14ac:dyDescent="0.2">
      <c r="A76" s="806">
        <v>400</v>
      </c>
      <c r="B76" s="395" t="s">
        <v>1693</v>
      </c>
      <c r="C76" s="806">
        <v>512353</v>
      </c>
      <c r="D76" s="729" t="s">
        <v>4689</v>
      </c>
      <c r="E76" s="735">
        <v>145200</v>
      </c>
      <c r="F76" s="807"/>
    </row>
    <row r="77" spans="1:7" x14ac:dyDescent="0.2">
      <c r="A77" s="662">
        <v>400</v>
      </c>
      <c r="B77" s="389" t="s">
        <v>1693</v>
      </c>
      <c r="C77" s="662">
        <v>518100</v>
      </c>
      <c r="D77" t="s">
        <v>488</v>
      </c>
      <c r="E77" s="94">
        <v>1479.5</v>
      </c>
      <c r="F77" s="830">
        <f>E73+F74</f>
        <v>1410.94</v>
      </c>
      <c r="G77" s="831" t="s">
        <v>5966</v>
      </c>
    </row>
    <row r="78" spans="1:7" x14ac:dyDescent="0.2">
      <c r="A78" s="662">
        <v>400</v>
      </c>
      <c r="B78" s="389" t="s">
        <v>1693</v>
      </c>
      <c r="C78" s="662">
        <v>518200</v>
      </c>
      <c r="D78" t="s">
        <v>489</v>
      </c>
      <c r="E78" s="94">
        <v>1</v>
      </c>
    </row>
    <row r="79" spans="1:7" x14ac:dyDescent="0.2">
      <c r="A79" s="806">
        <v>400</v>
      </c>
      <c r="B79" s="395" t="s">
        <v>1693</v>
      </c>
      <c r="C79" s="806">
        <v>590520</v>
      </c>
      <c r="D79" s="729" t="s">
        <v>935</v>
      </c>
      <c r="E79" s="735">
        <v>10744.69</v>
      </c>
      <c r="F79" s="807"/>
    </row>
    <row r="80" spans="1:7" x14ac:dyDescent="0.2">
      <c r="A80" s="806">
        <v>400</v>
      </c>
      <c r="B80" s="395" t="s">
        <v>1693</v>
      </c>
      <c r="C80" s="806">
        <v>590522</v>
      </c>
      <c r="D80" s="729" t="s">
        <v>936</v>
      </c>
      <c r="E80" s="735">
        <v>125.24</v>
      </c>
      <c r="F80" s="807"/>
    </row>
    <row r="81" spans="1:7" x14ac:dyDescent="0.2">
      <c r="A81" s="806">
        <v>400</v>
      </c>
      <c r="B81" s="395" t="s">
        <v>1693</v>
      </c>
      <c r="C81" s="806">
        <v>590524</v>
      </c>
      <c r="D81" s="729" t="s">
        <v>4705</v>
      </c>
      <c r="E81" s="735">
        <v>326899.93</v>
      </c>
      <c r="F81" s="807"/>
    </row>
    <row r="82" spans="1:7" x14ac:dyDescent="0.2">
      <c r="A82" s="806">
        <v>400</v>
      </c>
      <c r="B82" s="395" t="s">
        <v>1693</v>
      </c>
      <c r="C82" s="806">
        <v>590525</v>
      </c>
      <c r="D82" s="729" t="s">
        <v>4706</v>
      </c>
      <c r="E82" s="735">
        <v>78533.62</v>
      </c>
      <c r="F82" s="807"/>
    </row>
    <row r="83" spans="1:7" x14ac:dyDescent="0.2">
      <c r="A83" s="806">
        <v>400</v>
      </c>
      <c r="B83" s="395" t="s">
        <v>1693</v>
      </c>
      <c r="C83" s="806">
        <v>590527</v>
      </c>
      <c r="D83" s="729" t="s">
        <v>4708</v>
      </c>
      <c r="E83" s="735">
        <v>68103.98</v>
      </c>
      <c r="F83" s="807"/>
    </row>
    <row r="84" spans="1:7" x14ac:dyDescent="0.2">
      <c r="A84" s="662">
        <v>400</v>
      </c>
      <c r="B84" s="389" t="s">
        <v>1693</v>
      </c>
      <c r="C84" s="662">
        <v>590529</v>
      </c>
      <c r="D84" t="s">
        <v>491</v>
      </c>
      <c r="E84" s="94">
        <v>193.67</v>
      </c>
    </row>
    <row r="85" spans="1:7" x14ac:dyDescent="0.2">
      <c r="A85" s="662">
        <v>400</v>
      </c>
      <c r="B85" s="389" t="s">
        <v>1693</v>
      </c>
      <c r="C85" s="662">
        <v>590530</v>
      </c>
      <c r="D85" t="s">
        <v>1306</v>
      </c>
      <c r="E85" s="94">
        <v>83238.960000000006</v>
      </c>
    </row>
    <row r="86" spans="1:7" x14ac:dyDescent="0.2">
      <c r="A86" s="806">
        <v>400</v>
      </c>
      <c r="B86" s="395" t="s">
        <v>1693</v>
      </c>
      <c r="C86" s="806">
        <v>599524</v>
      </c>
      <c r="D86" s="729" t="s">
        <v>4705</v>
      </c>
      <c r="E86" s="735">
        <v>5035.3900000000003</v>
      </c>
      <c r="F86" s="807"/>
    </row>
    <row r="87" spans="1:7" x14ac:dyDescent="0.2">
      <c r="A87" s="806">
        <v>400</v>
      </c>
      <c r="B87" s="395" t="s">
        <v>1693</v>
      </c>
      <c r="C87" s="806">
        <v>599525</v>
      </c>
      <c r="D87" s="729" t="s">
        <v>4706</v>
      </c>
      <c r="E87" s="735">
        <v>16364.57</v>
      </c>
      <c r="F87" s="807"/>
    </row>
    <row r="88" spans="1:7" ht="15" x14ac:dyDescent="0.25">
      <c r="A88" s="806">
        <v>400</v>
      </c>
      <c r="B88" s="395" t="s">
        <v>1693</v>
      </c>
      <c r="C88" s="806">
        <v>599527</v>
      </c>
      <c r="D88" s="729" t="s">
        <v>4711</v>
      </c>
      <c r="E88" s="735">
        <v>348.15</v>
      </c>
      <c r="F88" s="808">
        <f>E88+E87+E86+E83+E82+E81+E80+E76+E75+E74+E73+E72+E71+E79</f>
        <v>811070.22</v>
      </c>
      <c r="G88" s="809" t="s">
        <v>5958</v>
      </c>
    </row>
    <row r="89" spans="1:7" x14ac:dyDescent="0.2">
      <c r="A89" s="662">
        <v>400</v>
      </c>
      <c r="B89" s="389" t="s">
        <v>1693</v>
      </c>
      <c r="C89" s="662">
        <v>599529</v>
      </c>
      <c r="D89" t="s">
        <v>491</v>
      </c>
      <c r="E89" s="94">
        <v>605.32000000000005</v>
      </c>
    </row>
    <row r="90" spans="1:7" x14ac:dyDescent="0.2">
      <c r="A90" s="662">
        <v>400</v>
      </c>
      <c r="B90" s="389" t="s">
        <v>1693</v>
      </c>
      <c r="C90" s="662">
        <v>599530</v>
      </c>
      <c r="D90" t="s">
        <v>1306</v>
      </c>
      <c r="E90" s="94">
        <v>2250</v>
      </c>
    </row>
    <row r="91" spans="1:7" x14ac:dyDescent="0.2">
      <c r="A91" s="662">
        <v>400</v>
      </c>
      <c r="B91" s="389" t="s">
        <v>1693</v>
      </c>
      <c r="C91" s="662">
        <v>599531</v>
      </c>
      <c r="D91" t="s">
        <v>4713</v>
      </c>
      <c r="E91" s="94">
        <v>41826.9</v>
      </c>
    </row>
    <row r="92" spans="1:7" s="560" customFormat="1" x14ac:dyDescent="0.2">
      <c r="A92" s="661"/>
      <c r="B92" s="89"/>
      <c r="C92" s="661"/>
      <c r="D92" s="91"/>
      <c r="E92" s="136">
        <f>SUM(E65:E91)</f>
        <v>2532098.2099999995</v>
      </c>
    </row>
    <row r="93" spans="1:7" x14ac:dyDescent="0.2">
      <c r="A93" s="662"/>
      <c r="B93" s="389"/>
      <c r="C93" s="662"/>
      <c r="D93"/>
      <c r="E93" s="94"/>
    </row>
    <row r="94" spans="1:7" x14ac:dyDescent="0.2">
      <c r="A94" s="662">
        <v>400</v>
      </c>
      <c r="B94" s="389" t="s">
        <v>1693</v>
      </c>
      <c r="C94" s="662">
        <v>601400</v>
      </c>
      <c r="D94" t="s">
        <v>7270</v>
      </c>
      <c r="E94" s="94">
        <v>1266472</v>
      </c>
    </row>
    <row r="95" spans="1:7" x14ac:dyDescent="0.2">
      <c r="A95" s="662">
        <v>400</v>
      </c>
      <c r="B95" s="389" t="s">
        <v>1693</v>
      </c>
      <c r="C95" s="662">
        <v>601410</v>
      </c>
      <c r="D95" t="s">
        <v>7271</v>
      </c>
      <c r="E95" s="94">
        <v>57750</v>
      </c>
    </row>
    <row r="96" spans="1:7" x14ac:dyDescent="0.2">
      <c r="A96" s="662">
        <v>400</v>
      </c>
      <c r="B96" s="389" t="s">
        <v>1693</v>
      </c>
      <c r="C96" s="662">
        <v>601420</v>
      </c>
      <c r="D96" t="s">
        <v>7893</v>
      </c>
      <c r="E96" s="94">
        <v>133920</v>
      </c>
    </row>
    <row r="97" spans="1:6" x14ac:dyDescent="0.2">
      <c r="A97" s="662">
        <v>400</v>
      </c>
      <c r="B97" s="389" t="s">
        <v>1693</v>
      </c>
      <c r="C97" s="662">
        <v>605200</v>
      </c>
      <c r="D97" t="s">
        <v>771</v>
      </c>
      <c r="E97" s="94">
        <v>944118</v>
      </c>
    </row>
    <row r="98" spans="1:6" x14ac:dyDescent="0.2">
      <c r="A98" s="662">
        <v>400</v>
      </c>
      <c r="B98" s="389" t="s">
        <v>1693</v>
      </c>
      <c r="C98" s="662">
        <v>605400</v>
      </c>
      <c r="D98" t="s">
        <v>1105</v>
      </c>
      <c r="E98" s="94">
        <v>78324.149999999994</v>
      </c>
    </row>
    <row r="99" spans="1:6" x14ac:dyDescent="0.2">
      <c r="A99" s="662">
        <v>400</v>
      </c>
      <c r="B99" s="389" t="s">
        <v>1693</v>
      </c>
      <c r="C99" s="662">
        <v>618200</v>
      </c>
      <c r="D99" t="s">
        <v>542</v>
      </c>
      <c r="E99" s="94">
        <v>350.4</v>
      </c>
    </row>
    <row r="100" spans="1:6" x14ac:dyDescent="0.2">
      <c r="A100" s="662">
        <v>400</v>
      </c>
      <c r="B100" s="389" t="s">
        <v>1693</v>
      </c>
      <c r="C100" s="662">
        <v>690674</v>
      </c>
      <c r="D100" t="s">
        <v>544</v>
      </c>
      <c r="E100" s="94">
        <v>0.01</v>
      </c>
    </row>
    <row r="101" spans="1:6" x14ac:dyDescent="0.2">
      <c r="A101" s="662">
        <v>400</v>
      </c>
      <c r="B101" s="389" t="s">
        <v>1693</v>
      </c>
      <c r="C101" s="662">
        <v>690675</v>
      </c>
      <c r="D101" t="s">
        <v>4710</v>
      </c>
      <c r="E101" s="94">
        <v>81429.960000000006</v>
      </c>
    </row>
    <row r="102" spans="1:6" x14ac:dyDescent="0.2">
      <c r="A102" s="662">
        <v>400</v>
      </c>
      <c r="B102" s="389" t="s">
        <v>1693</v>
      </c>
      <c r="C102" s="662">
        <v>699674</v>
      </c>
      <c r="D102" t="s">
        <v>544</v>
      </c>
      <c r="E102" s="94">
        <f>17.94</f>
        <v>17.940000000000001</v>
      </c>
    </row>
    <row r="103" spans="1:6" s="666" customFormat="1" ht="15" x14ac:dyDescent="0.25">
      <c r="A103" s="663"/>
      <c r="B103" s="519"/>
      <c r="C103" s="663"/>
      <c r="D103" s="182"/>
      <c r="E103" s="136">
        <f>SUM(E94:E102)</f>
        <v>2562382.4599999995</v>
      </c>
    </row>
    <row r="104" spans="1:6" s="666" customFormat="1" ht="15" x14ac:dyDescent="0.25">
      <c r="A104" s="663"/>
      <c r="B104" s="519"/>
      <c r="C104" s="663"/>
      <c r="D104" s="182" t="s">
        <v>7210</v>
      </c>
      <c r="E104" s="665">
        <f>E103-E92</f>
        <v>30284.25</v>
      </c>
    </row>
    <row r="105" spans="1:6" x14ac:dyDescent="0.2">
      <c r="A105" s="662"/>
      <c r="B105" s="389"/>
      <c r="C105" s="662"/>
      <c r="D105"/>
      <c r="E105" s="94"/>
    </row>
    <row r="106" spans="1:6" x14ac:dyDescent="0.2">
      <c r="A106" s="662">
        <v>500</v>
      </c>
      <c r="B106" s="389" t="s">
        <v>1694</v>
      </c>
      <c r="C106" s="662">
        <v>501500</v>
      </c>
      <c r="D106" t="s">
        <v>728</v>
      </c>
      <c r="E106" s="94">
        <v>224176</v>
      </c>
    </row>
    <row r="107" spans="1:6" x14ac:dyDescent="0.2">
      <c r="A107" s="662">
        <v>500</v>
      </c>
      <c r="B107" s="389" t="s">
        <v>1694</v>
      </c>
      <c r="C107" s="662">
        <v>505300</v>
      </c>
      <c r="D107" t="s">
        <v>614</v>
      </c>
      <c r="E107" s="94">
        <v>3119300.54</v>
      </c>
    </row>
    <row r="108" spans="1:6" x14ac:dyDescent="0.2">
      <c r="A108" s="662">
        <v>500</v>
      </c>
      <c r="B108" s="389" t="s">
        <v>1694</v>
      </c>
      <c r="C108" s="662">
        <v>506200</v>
      </c>
      <c r="D108" t="s">
        <v>4677</v>
      </c>
      <c r="E108" s="94">
        <v>-193396.65</v>
      </c>
    </row>
    <row r="109" spans="1:6" x14ac:dyDescent="0.2">
      <c r="A109" s="810">
        <v>500</v>
      </c>
      <c r="B109" s="811" t="s">
        <v>1694</v>
      </c>
      <c r="C109" s="810">
        <v>511100</v>
      </c>
      <c r="D109" s="527" t="s">
        <v>935</v>
      </c>
      <c r="E109" s="528">
        <v>9922</v>
      </c>
      <c r="F109" s="812"/>
    </row>
    <row r="110" spans="1:6" x14ac:dyDescent="0.2">
      <c r="A110" s="810">
        <v>500</v>
      </c>
      <c r="B110" s="811" t="s">
        <v>1694</v>
      </c>
      <c r="C110" s="810">
        <v>511101</v>
      </c>
      <c r="D110" s="527" t="s">
        <v>936</v>
      </c>
      <c r="E110" s="528">
        <v>74142.75</v>
      </c>
      <c r="F110" s="812"/>
    </row>
    <row r="111" spans="1:6" x14ac:dyDescent="0.2">
      <c r="A111" s="810">
        <v>500</v>
      </c>
      <c r="B111" s="811" t="s">
        <v>1694</v>
      </c>
      <c r="C111" s="810">
        <v>511110</v>
      </c>
      <c r="D111" s="527" t="s">
        <v>1297</v>
      </c>
      <c r="E111" s="528">
        <v>35795</v>
      </c>
      <c r="F111" s="812"/>
    </row>
    <row r="112" spans="1:6" ht="13.5" thickBot="1" x14ac:dyDescent="0.25">
      <c r="A112" s="810">
        <v>500</v>
      </c>
      <c r="B112" s="811" t="s">
        <v>1694</v>
      </c>
      <c r="C112" s="810">
        <v>511119</v>
      </c>
      <c r="D112" s="527" t="s">
        <v>5369</v>
      </c>
      <c r="E112" s="528">
        <v>191315.52</v>
      </c>
      <c r="F112" s="812"/>
    </row>
    <row r="113" spans="1:7" ht="13.5" thickBot="1" x14ac:dyDescent="0.25">
      <c r="A113" s="810">
        <v>500</v>
      </c>
      <c r="B113" s="811" t="s">
        <v>1694</v>
      </c>
      <c r="C113" s="810">
        <v>511500</v>
      </c>
      <c r="D113" s="527" t="s">
        <v>740</v>
      </c>
      <c r="E113" s="1090">
        <v>2160.8200000000002</v>
      </c>
      <c r="F113" s="812"/>
    </row>
    <row r="114" spans="1:7" ht="51.75" thickBot="1" x14ac:dyDescent="0.25">
      <c r="A114" s="810">
        <v>500</v>
      </c>
      <c r="B114" s="811" t="s">
        <v>1694</v>
      </c>
      <c r="C114" s="810">
        <v>511700</v>
      </c>
      <c r="D114" s="527" t="s">
        <v>5465</v>
      </c>
      <c r="E114" s="528">
        <v>54877</v>
      </c>
      <c r="F114" s="1091">
        <f>2200+872-1035</f>
        <v>2037</v>
      </c>
      <c r="G114" s="824" t="s">
        <v>5964</v>
      </c>
    </row>
    <row r="115" spans="1:7" x14ac:dyDescent="0.2">
      <c r="A115" s="810">
        <v>500</v>
      </c>
      <c r="B115" s="811" t="s">
        <v>1694</v>
      </c>
      <c r="C115" s="810">
        <v>512340</v>
      </c>
      <c r="D115" s="527" t="s">
        <v>970</v>
      </c>
      <c r="E115" s="528">
        <v>114157</v>
      </c>
      <c r="F115" s="812"/>
    </row>
    <row r="116" spans="1:7" ht="13.5" thickBot="1" x14ac:dyDescent="0.25">
      <c r="A116" s="810">
        <v>500</v>
      </c>
      <c r="B116" s="811" t="s">
        <v>1694</v>
      </c>
      <c r="C116" s="810">
        <v>512353</v>
      </c>
      <c r="D116" s="527" t="s">
        <v>4689</v>
      </c>
      <c r="E116" s="528">
        <v>145200</v>
      </c>
      <c r="F116" s="812"/>
    </row>
    <row r="117" spans="1:7" ht="13.5" thickBot="1" x14ac:dyDescent="0.25">
      <c r="A117" s="662">
        <v>500</v>
      </c>
      <c r="B117" s="389" t="s">
        <v>1694</v>
      </c>
      <c r="C117" s="662">
        <v>518100</v>
      </c>
      <c r="D117" t="s">
        <v>488</v>
      </c>
      <c r="E117" s="94">
        <v>8903</v>
      </c>
      <c r="F117" s="1088">
        <f>E113+F114</f>
        <v>4197.82</v>
      </c>
      <c r="G117" s="1089" t="s">
        <v>5967</v>
      </c>
    </row>
    <row r="118" spans="1:7" x14ac:dyDescent="0.2">
      <c r="A118" s="810">
        <v>500</v>
      </c>
      <c r="B118" s="811" t="s">
        <v>1694</v>
      </c>
      <c r="C118" s="810">
        <v>590520</v>
      </c>
      <c r="D118" s="527" t="s">
        <v>935</v>
      </c>
      <c r="E118" s="528">
        <v>32234.080000000002</v>
      </c>
      <c r="F118" s="812"/>
    </row>
    <row r="119" spans="1:7" x14ac:dyDescent="0.2">
      <c r="A119" s="810">
        <v>500</v>
      </c>
      <c r="B119" s="811" t="s">
        <v>1694</v>
      </c>
      <c r="C119" s="810">
        <v>590522</v>
      </c>
      <c r="D119" s="527" t="s">
        <v>936</v>
      </c>
      <c r="E119" s="528">
        <v>375.71</v>
      </c>
      <c r="F119" s="812"/>
    </row>
    <row r="120" spans="1:7" x14ac:dyDescent="0.2">
      <c r="A120" s="810">
        <v>500</v>
      </c>
      <c r="B120" s="811" t="s">
        <v>1694</v>
      </c>
      <c r="C120" s="810">
        <v>590524</v>
      </c>
      <c r="D120" s="527" t="s">
        <v>4705</v>
      </c>
      <c r="E120" s="528">
        <v>980699.8</v>
      </c>
      <c r="F120" s="812"/>
    </row>
    <row r="121" spans="1:7" x14ac:dyDescent="0.2">
      <c r="A121" s="810">
        <v>500</v>
      </c>
      <c r="B121" s="811" t="s">
        <v>1694</v>
      </c>
      <c r="C121" s="810">
        <v>590525</v>
      </c>
      <c r="D121" s="527" t="s">
        <v>4706</v>
      </c>
      <c r="E121" s="528">
        <v>235600.85</v>
      </c>
      <c r="F121" s="812"/>
    </row>
    <row r="122" spans="1:7" x14ac:dyDescent="0.2">
      <c r="A122" s="810">
        <v>500</v>
      </c>
      <c r="B122" s="811" t="s">
        <v>1694</v>
      </c>
      <c r="C122" s="810">
        <v>590527</v>
      </c>
      <c r="D122" s="527" t="s">
        <v>4708</v>
      </c>
      <c r="E122" s="528">
        <v>204311.94</v>
      </c>
      <c r="F122" s="812"/>
    </row>
    <row r="123" spans="1:7" x14ac:dyDescent="0.2">
      <c r="A123" s="662">
        <v>500</v>
      </c>
      <c r="B123" s="389" t="s">
        <v>1694</v>
      </c>
      <c r="C123" s="662">
        <v>590529</v>
      </c>
      <c r="D123" t="s">
        <v>491</v>
      </c>
      <c r="E123" s="94">
        <v>581.01</v>
      </c>
    </row>
    <row r="124" spans="1:7" x14ac:dyDescent="0.2">
      <c r="A124" s="662">
        <v>500</v>
      </c>
      <c r="B124" s="389" t="s">
        <v>1694</v>
      </c>
      <c r="C124" s="662">
        <v>590530</v>
      </c>
      <c r="D124" t="s">
        <v>1306</v>
      </c>
      <c r="E124" s="94">
        <v>249716.88</v>
      </c>
    </row>
    <row r="125" spans="1:7" x14ac:dyDescent="0.2">
      <c r="A125" s="810">
        <v>500</v>
      </c>
      <c r="B125" s="811" t="s">
        <v>1694</v>
      </c>
      <c r="C125" s="810">
        <v>599524</v>
      </c>
      <c r="D125" s="527" t="s">
        <v>4705</v>
      </c>
      <c r="E125" s="528">
        <v>15106.16</v>
      </c>
      <c r="F125" s="812"/>
    </row>
    <row r="126" spans="1:7" x14ac:dyDescent="0.2">
      <c r="A126" s="810">
        <v>500</v>
      </c>
      <c r="B126" s="811" t="s">
        <v>1694</v>
      </c>
      <c r="C126" s="810">
        <v>599525</v>
      </c>
      <c r="D126" s="527" t="s">
        <v>4706</v>
      </c>
      <c r="E126" s="528">
        <v>49093.71</v>
      </c>
      <c r="F126" s="812"/>
    </row>
    <row r="127" spans="1:7" ht="15" x14ac:dyDescent="0.25">
      <c r="A127" s="810">
        <v>500</v>
      </c>
      <c r="B127" s="811" t="s">
        <v>1694</v>
      </c>
      <c r="C127" s="810">
        <v>599527</v>
      </c>
      <c r="D127" s="527" t="s">
        <v>4711</v>
      </c>
      <c r="E127" s="528">
        <v>1044.44</v>
      </c>
      <c r="F127" s="814">
        <f>E127+E126+E125+E122+E121+E120+E119+E118+E116+E115+E114+E113+E112+E111+E110+E109</f>
        <v>2146036.7800000003</v>
      </c>
      <c r="G127" s="813" t="s">
        <v>5346</v>
      </c>
    </row>
    <row r="128" spans="1:7" x14ac:dyDescent="0.2">
      <c r="A128" s="662">
        <v>500</v>
      </c>
      <c r="B128" s="389" t="s">
        <v>1694</v>
      </c>
      <c r="C128" s="662">
        <v>599529</v>
      </c>
      <c r="D128" t="s">
        <v>491</v>
      </c>
      <c r="E128" s="94">
        <v>1815.95</v>
      </c>
    </row>
    <row r="129" spans="1:5" x14ac:dyDescent="0.2">
      <c r="A129" s="662">
        <v>500</v>
      </c>
      <c r="B129" s="389" t="s">
        <v>1694</v>
      </c>
      <c r="C129" s="662">
        <v>599530</v>
      </c>
      <c r="D129" t="s">
        <v>1306</v>
      </c>
      <c r="E129" s="94">
        <v>6750</v>
      </c>
    </row>
    <row r="130" spans="1:5" x14ac:dyDescent="0.2">
      <c r="A130" s="662">
        <v>500</v>
      </c>
      <c r="B130" s="389" t="s">
        <v>1694</v>
      </c>
      <c r="C130" s="662">
        <v>599531</v>
      </c>
      <c r="D130" t="s">
        <v>4713</v>
      </c>
      <c r="E130" s="94">
        <v>125480.7</v>
      </c>
    </row>
    <row r="131" spans="1:5" s="560" customFormat="1" x14ac:dyDescent="0.2">
      <c r="A131" s="661"/>
      <c r="B131" s="89"/>
      <c r="C131" s="661"/>
      <c r="D131" s="91"/>
      <c r="E131" s="136">
        <f>SUM(E106:E130)</f>
        <v>5689364.2100000009</v>
      </c>
    </row>
    <row r="132" spans="1:5" x14ac:dyDescent="0.2">
      <c r="A132" s="662"/>
      <c r="B132" s="389"/>
      <c r="C132" s="662"/>
      <c r="D132"/>
      <c r="E132" s="94"/>
    </row>
    <row r="133" spans="1:5" x14ac:dyDescent="0.2">
      <c r="A133" s="662">
        <v>500</v>
      </c>
      <c r="B133" s="389" t="s">
        <v>1694</v>
      </c>
      <c r="C133" s="662">
        <v>601500</v>
      </c>
      <c r="D133" t="s">
        <v>7272</v>
      </c>
      <c r="E133" s="94">
        <v>1804625</v>
      </c>
    </row>
    <row r="134" spans="1:5" x14ac:dyDescent="0.2">
      <c r="A134" s="662">
        <v>500</v>
      </c>
      <c r="B134" s="389" t="s">
        <v>1694</v>
      </c>
      <c r="C134" s="662">
        <v>601501</v>
      </c>
      <c r="D134" t="s">
        <v>7273</v>
      </c>
      <c r="E134" s="94">
        <v>1928360</v>
      </c>
    </row>
    <row r="135" spans="1:5" x14ac:dyDescent="0.2">
      <c r="A135" s="662">
        <v>500</v>
      </c>
      <c r="B135" s="389" t="s">
        <v>1694</v>
      </c>
      <c r="C135" s="662">
        <v>602300</v>
      </c>
      <c r="D135" t="s">
        <v>768</v>
      </c>
      <c r="E135" s="94">
        <v>-231445.07</v>
      </c>
    </row>
    <row r="136" spans="1:5" x14ac:dyDescent="0.2">
      <c r="A136" s="662">
        <v>500</v>
      </c>
      <c r="B136" s="389" t="s">
        <v>1694</v>
      </c>
      <c r="C136" s="662">
        <v>605300</v>
      </c>
      <c r="D136" t="s">
        <v>635</v>
      </c>
      <c r="E136" s="94">
        <v>2964367.28</v>
      </c>
    </row>
    <row r="137" spans="1:5" x14ac:dyDescent="0.2">
      <c r="A137" s="662">
        <v>500</v>
      </c>
      <c r="B137" s="389" t="s">
        <v>1694</v>
      </c>
      <c r="C137" s="662">
        <v>606200</v>
      </c>
      <c r="D137" t="s">
        <v>5378</v>
      </c>
      <c r="E137" s="94">
        <v>-183790.78</v>
      </c>
    </row>
    <row r="138" spans="1:5" x14ac:dyDescent="0.2">
      <c r="A138" s="662">
        <v>500</v>
      </c>
      <c r="B138" s="389" t="s">
        <v>1694</v>
      </c>
      <c r="C138" s="662">
        <v>618200</v>
      </c>
      <c r="D138" t="s">
        <v>542</v>
      </c>
      <c r="E138" s="94">
        <v>60</v>
      </c>
    </row>
    <row r="139" spans="1:5" x14ac:dyDescent="0.2">
      <c r="A139" s="662">
        <v>500</v>
      </c>
      <c r="B139" s="389" t="s">
        <v>1694</v>
      </c>
      <c r="C139" s="662">
        <v>690674</v>
      </c>
      <c r="D139" t="s">
        <v>544</v>
      </c>
      <c r="E139" s="94">
        <v>0.04</v>
      </c>
    </row>
    <row r="140" spans="1:5" x14ac:dyDescent="0.2">
      <c r="A140" s="662">
        <v>500</v>
      </c>
      <c r="B140" s="389" t="s">
        <v>1694</v>
      </c>
      <c r="C140" s="662">
        <v>690675</v>
      </c>
      <c r="D140" t="s">
        <v>4710</v>
      </c>
      <c r="E140" s="94">
        <v>244289.88</v>
      </c>
    </row>
    <row r="141" spans="1:5" x14ac:dyDescent="0.2">
      <c r="A141" s="662">
        <v>500</v>
      </c>
      <c r="B141" s="389" t="s">
        <v>1694</v>
      </c>
      <c r="C141" s="662">
        <v>699674</v>
      </c>
      <c r="D141" t="s">
        <v>544</v>
      </c>
      <c r="E141" s="94">
        <f>53.81</f>
        <v>53.81</v>
      </c>
    </row>
    <row r="142" spans="1:5" s="560" customFormat="1" x14ac:dyDescent="0.2">
      <c r="A142" s="661"/>
      <c r="B142" s="89"/>
      <c r="C142" s="661"/>
      <c r="D142" s="91"/>
      <c r="E142" s="136">
        <f>SUM(E133:E141)</f>
        <v>6526520.1599999992</v>
      </c>
    </row>
    <row r="143" spans="1:5" s="560" customFormat="1" ht="15" x14ac:dyDescent="0.25">
      <c r="A143" s="661"/>
      <c r="B143" s="89"/>
      <c r="C143" s="661"/>
      <c r="D143" s="666" t="s">
        <v>7211</v>
      </c>
      <c r="E143" s="665">
        <f>E142-E131</f>
        <v>837155.94999999832</v>
      </c>
    </row>
    <row r="144" spans="1:5" x14ac:dyDescent="0.2">
      <c r="A144" s="662"/>
      <c r="B144" s="389"/>
      <c r="C144" s="662"/>
      <c r="D144"/>
      <c r="E144" s="94"/>
    </row>
    <row r="145" spans="1:5" x14ac:dyDescent="0.2">
      <c r="A145" s="662">
        <v>900</v>
      </c>
      <c r="B145" s="389" t="s">
        <v>1699</v>
      </c>
      <c r="C145" s="662">
        <v>511100</v>
      </c>
      <c r="D145" t="s">
        <v>935</v>
      </c>
      <c r="E145" s="94">
        <v>358156.4</v>
      </c>
    </row>
    <row r="146" spans="1:5" x14ac:dyDescent="0.2">
      <c r="A146" s="662">
        <v>900</v>
      </c>
      <c r="B146" s="389" t="s">
        <v>1699</v>
      </c>
      <c r="C146" s="662">
        <v>511101</v>
      </c>
      <c r="D146" t="s">
        <v>936</v>
      </c>
      <c r="E146" s="94">
        <v>4174.5</v>
      </c>
    </row>
    <row r="147" spans="1:5" x14ac:dyDescent="0.2">
      <c r="A147" s="662">
        <v>900</v>
      </c>
      <c r="B147" s="389" t="s">
        <v>1699</v>
      </c>
      <c r="C147" s="662">
        <v>512109</v>
      </c>
      <c r="D147" t="s">
        <v>946</v>
      </c>
      <c r="E147" s="94">
        <v>38877.300000000003</v>
      </c>
    </row>
    <row r="148" spans="1:5" x14ac:dyDescent="0.2">
      <c r="A148" s="662">
        <v>900</v>
      </c>
      <c r="B148" s="389" t="s">
        <v>1699</v>
      </c>
      <c r="C148" s="662">
        <v>512110</v>
      </c>
      <c r="D148" t="s">
        <v>940</v>
      </c>
      <c r="E148" s="94">
        <v>10674</v>
      </c>
    </row>
    <row r="149" spans="1:5" x14ac:dyDescent="0.2">
      <c r="A149" s="662">
        <v>900</v>
      </c>
      <c r="B149" s="389" t="s">
        <v>1699</v>
      </c>
      <c r="C149" s="662">
        <v>512120</v>
      </c>
      <c r="D149" t="s">
        <v>4678</v>
      </c>
      <c r="E149" s="94">
        <v>130346</v>
      </c>
    </row>
    <row r="150" spans="1:5" x14ac:dyDescent="0.2">
      <c r="A150" s="662">
        <v>900</v>
      </c>
      <c r="B150" s="389" t="s">
        <v>1699</v>
      </c>
      <c r="C150" s="662">
        <v>512200</v>
      </c>
      <c r="D150" t="s">
        <v>941</v>
      </c>
      <c r="E150" s="94">
        <v>794255</v>
      </c>
    </row>
    <row r="151" spans="1:5" x14ac:dyDescent="0.2">
      <c r="A151" s="662">
        <v>900</v>
      </c>
      <c r="B151" s="389" t="s">
        <v>1699</v>
      </c>
      <c r="C151" s="662">
        <v>512201</v>
      </c>
      <c r="D151" t="s">
        <v>7879</v>
      </c>
      <c r="E151" s="94">
        <v>6762</v>
      </c>
    </row>
    <row r="152" spans="1:5" x14ac:dyDescent="0.2">
      <c r="A152" s="662">
        <v>900</v>
      </c>
      <c r="B152" s="389" t="s">
        <v>1699</v>
      </c>
      <c r="C152" s="662">
        <v>512209</v>
      </c>
      <c r="D152" t="s">
        <v>942</v>
      </c>
      <c r="E152" s="94">
        <v>54517</v>
      </c>
    </row>
    <row r="153" spans="1:5" x14ac:dyDescent="0.2">
      <c r="A153" s="662">
        <v>900</v>
      </c>
      <c r="B153" s="389" t="s">
        <v>1699</v>
      </c>
      <c r="C153" s="662">
        <v>512300</v>
      </c>
      <c r="D153" t="s">
        <v>943</v>
      </c>
      <c r="E153" s="94">
        <v>124990</v>
      </c>
    </row>
    <row r="154" spans="1:5" x14ac:dyDescent="0.2">
      <c r="A154" s="662">
        <v>900</v>
      </c>
      <c r="B154" s="389" t="s">
        <v>1699</v>
      </c>
      <c r="C154" s="662">
        <v>512310</v>
      </c>
      <c r="D154" t="s">
        <v>741</v>
      </c>
      <c r="E154" s="94">
        <v>1368887.6</v>
      </c>
    </row>
    <row r="155" spans="1:5" x14ac:dyDescent="0.2">
      <c r="A155" s="662">
        <v>900</v>
      </c>
      <c r="B155" s="389" t="s">
        <v>1699</v>
      </c>
      <c r="C155" s="662">
        <v>512320</v>
      </c>
      <c r="D155" t="s">
        <v>4681</v>
      </c>
      <c r="E155" s="94">
        <v>1065759.71</v>
      </c>
    </row>
    <row r="156" spans="1:5" x14ac:dyDescent="0.2">
      <c r="A156" s="662">
        <v>900</v>
      </c>
      <c r="B156" s="389" t="s">
        <v>1699</v>
      </c>
      <c r="C156" s="662">
        <v>512321</v>
      </c>
      <c r="D156" t="s">
        <v>967</v>
      </c>
      <c r="E156" s="94">
        <v>165116.4</v>
      </c>
    </row>
    <row r="157" spans="1:5" x14ac:dyDescent="0.2">
      <c r="A157" s="662">
        <v>900</v>
      </c>
      <c r="B157" s="389" t="s">
        <v>1699</v>
      </c>
      <c r="C157" s="662">
        <v>512342</v>
      </c>
      <c r="D157" t="s">
        <v>950</v>
      </c>
      <c r="E157" s="94">
        <v>26464.6</v>
      </c>
    </row>
    <row r="158" spans="1:5" x14ac:dyDescent="0.2">
      <c r="A158" s="662">
        <v>900</v>
      </c>
      <c r="B158" s="389" t="s">
        <v>1699</v>
      </c>
      <c r="C158" s="662">
        <v>512343</v>
      </c>
      <c r="D158" t="s">
        <v>951</v>
      </c>
      <c r="E158" s="94">
        <v>62013.71</v>
      </c>
    </row>
    <row r="159" spans="1:5" x14ac:dyDescent="0.2">
      <c r="A159" s="662">
        <v>900</v>
      </c>
      <c r="B159" s="389" t="s">
        <v>1699</v>
      </c>
      <c r="C159" s="662">
        <v>512350</v>
      </c>
      <c r="D159" t="s">
        <v>4686</v>
      </c>
      <c r="E159" s="94">
        <v>187247.5</v>
      </c>
    </row>
    <row r="160" spans="1:5" x14ac:dyDescent="0.2">
      <c r="A160" s="662">
        <v>900</v>
      </c>
      <c r="B160" s="389" t="s">
        <v>1699</v>
      </c>
      <c r="C160" s="662">
        <v>512351</v>
      </c>
      <c r="D160" t="s">
        <v>954</v>
      </c>
      <c r="E160" s="94">
        <v>174000</v>
      </c>
    </row>
    <row r="161" spans="1:5" x14ac:dyDescent="0.2">
      <c r="A161" s="662">
        <v>900</v>
      </c>
      <c r="B161" s="389" t="s">
        <v>1699</v>
      </c>
      <c r="C161" s="662">
        <v>512352</v>
      </c>
      <c r="D161" t="s">
        <v>956</v>
      </c>
      <c r="E161" s="94">
        <v>42379.040000000001</v>
      </c>
    </row>
    <row r="162" spans="1:5" x14ac:dyDescent="0.2">
      <c r="A162" s="662">
        <v>900</v>
      </c>
      <c r="B162" s="389" t="s">
        <v>1699</v>
      </c>
      <c r="C162" s="662">
        <v>512355</v>
      </c>
      <c r="D162" t="s">
        <v>961</v>
      </c>
      <c r="E162" s="94">
        <v>239580</v>
      </c>
    </row>
    <row r="163" spans="1:5" x14ac:dyDescent="0.2">
      <c r="A163" s="662">
        <v>900</v>
      </c>
      <c r="B163" s="389" t="s">
        <v>1699</v>
      </c>
      <c r="C163" s="662">
        <v>512356</v>
      </c>
      <c r="D163" t="s">
        <v>962</v>
      </c>
      <c r="E163" s="94">
        <v>302500</v>
      </c>
    </row>
    <row r="164" spans="1:5" x14ac:dyDescent="0.2">
      <c r="A164" s="662">
        <v>900</v>
      </c>
      <c r="B164" s="389" t="s">
        <v>1699</v>
      </c>
      <c r="C164" s="662">
        <v>512357</v>
      </c>
      <c r="D164" t="s">
        <v>963</v>
      </c>
      <c r="E164" s="94">
        <v>93550</v>
      </c>
    </row>
    <row r="165" spans="1:5" x14ac:dyDescent="0.2">
      <c r="A165" s="662">
        <v>900</v>
      </c>
      <c r="B165" s="389" t="s">
        <v>1699</v>
      </c>
      <c r="C165" s="662">
        <v>512800</v>
      </c>
      <c r="D165" t="s">
        <v>976</v>
      </c>
      <c r="E165" s="94">
        <v>6676505</v>
      </c>
    </row>
    <row r="166" spans="1:5" x14ac:dyDescent="0.2">
      <c r="A166" s="662">
        <v>900</v>
      </c>
      <c r="B166" s="389" t="s">
        <v>1699</v>
      </c>
      <c r="C166" s="662">
        <v>512801</v>
      </c>
      <c r="D166" t="s">
        <v>1095</v>
      </c>
      <c r="E166" s="94">
        <v>11973</v>
      </c>
    </row>
    <row r="167" spans="1:5" x14ac:dyDescent="0.2">
      <c r="A167" s="662">
        <v>900</v>
      </c>
      <c r="B167" s="389" t="s">
        <v>1699</v>
      </c>
      <c r="C167" s="662">
        <v>512810</v>
      </c>
      <c r="D167" t="s">
        <v>978</v>
      </c>
      <c r="E167" s="94">
        <v>68410</v>
      </c>
    </row>
    <row r="168" spans="1:5" x14ac:dyDescent="0.2">
      <c r="A168" s="662">
        <v>900</v>
      </c>
      <c r="B168" s="389" t="s">
        <v>1699</v>
      </c>
      <c r="C168" s="662">
        <v>512830</v>
      </c>
      <c r="D168" t="s">
        <v>982</v>
      </c>
      <c r="E168" s="94">
        <v>1488916</v>
      </c>
    </row>
    <row r="169" spans="1:5" x14ac:dyDescent="0.2">
      <c r="A169" s="662">
        <v>900</v>
      </c>
      <c r="B169" s="389" t="s">
        <v>1699</v>
      </c>
      <c r="C169" s="662">
        <v>512831</v>
      </c>
      <c r="D169" t="s">
        <v>5371</v>
      </c>
      <c r="E169" s="94">
        <v>305225</v>
      </c>
    </row>
    <row r="170" spans="1:5" x14ac:dyDescent="0.2">
      <c r="A170" s="662">
        <v>900</v>
      </c>
      <c r="B170" s="389" t="s">
        <v>1699</v>
      </c>
      <c r="C170" s="662">
        <v>512840</v>
      </c>
      <c r="D170" t="s">
        <v>984</v>
      </c>
      <c r="E170" s="94">
        <v>587879</v>
      </c>
    </row>
    <row r="171" spans="1:5" x14ac:dyDescent="0.2">
      <c r="A171" s="662">
        <v>900</v>
      </c>
      <c r="B171" s="389" t="s">
        <v>1699</v>
      </c>
      <c r="C171" s="662">
        <v>512841</v>
      </c>
      <c r="D171" t="s">
        <v>5373</v>
      </c>
      <c r="E171" s="94">
        <v>105381</v>
      </c>
    </row>
    <row r="172" spans="1:5" x14ac:dyDescent="0.2">
      <c r="A172" s="662">
        <v>900</v>
      </c>
      <c r="B172" s="389" t="s">
        <v>1699</v>
      </c>
      <c r="C172" s="662">
        <v>512842</v>
      </c>
      <c r="D172" t="s">
        <v>7881</v>
      </c>
      <c r="E172" s="94">
        <v>15632</v>
      </c>
    </row>
    <row r="173" spans="1:5" x14ac:dyDescent="0.2">
      <c r="A173" s="662">
        <v>900</v>
      </c>
      <c r="B173" s="389" t="s">
        <v>1699</v>
      </c>
      <c r="C173" s="662">
        <v>512843</v>
      </c>
      <c r="D173" t="s">
        <v>7883</v>
      </c>
      <c r="E173" s="94">
        <v>2025</v>
      </c>
    </row>
    <row r="174" spans="1:5" x14ac:dyDescent="0.2">
      <c r="A174" s="662">
        <v>900</v>
      </c>
      <c r="B174" s="389" t="s">
        <v>1699</v>
      </c>
      <c r="C174" s="662">
        <v>512844</v>
      </c>
      <c r="D174" t="s">
        <v>7885</v>
      </c>
      <c r="E174" s="94">
        <v>2475</v>
      </c>
    </row>
    <row r="175" spans="1:5" x14ac:dyDescent="0.2">
      <c r="A175" s="662">
        <v>900</v>
      </c>
      <c r="B175" s="389" t="s">
        <v>1699</v>
      </c>
      <c r="C175" s="662">
        <v>512850</v>
      </c>
      <c r="D175" t="s">
        <v>469</v>
      </c>
      <c r="E175" s="94">
        <v>115885</v>
      </c>
    </row>
    <row r="176" spans="1:5" x14ac:dyDescent="0.2">
      <c r="A176" s="662">
        <v>900</v>
      </c>
      <c r="B176" s="389" t="s">
        <v>1699</v>
      </c>
      <c r="C176" s="662">
        <v>512852</v>
      </c>
      <c r="D176" t="s">
        <v>473</v>
      </c>
      <c r="E176" s="94">
        <v>70800</v>
      </c>
    </row>
    <row r="177" spans="1:5" x14ac:dyDescent="0.2">
      <c r="A177" s="662">
        <v>900</v>
      </c>
      <c r="B177" s="389" t="s">
        <v>1699</v>
      </c>
      <c r="C177" s="662">
        <v>512859</v>
      </c>
      <c r="D177" t="s">
        <v>475</v>
      </c>
      <c r="E177" s="94">
        <v>206025.4</v>
      </c>
    </row>
    <row r="178" spans="1:5" x14ac:dyDescent="0.2">
      <c r="A178" s="662">
        <v>900</v>
      </c>
      <c r="B178" s="389" t="s">
        <v>1699</v>
      </c>
      <c r="C178" s="662">
        <v>512860</v>
      </c>
      <c r="D178" t="s">
        <v>477</v>
      </c>
      <c r="E178" s="94">
        <v>18633</v>
      </c>
    </row>
    <row r="179" spans="1:5" x14ac:dyDescent="0.2">
      <c r="A179" s="662">
        <v>900</v>
      </c>
      <c r="B179" s="389" t="s">
        <v>1699</v>
      </c>
      <c r="C179" s="662">
        <v>512890</v>
      </c>
      <c r="D179" t="s">
        <v>5375</v>
      </c>
      <c r="E179" s="94">
        <v>1220900</v>
      </c>
    </row>
    <row r="180" spans="1:5" x14ac:dyDescent="0.2">
      <c r="A180" s="662">
        <v>900</v>
      </c>
      <c r="B180" s="389" t="s">
        <v>1699</v>
      </c>
      <c r="C180" s="662">
        <v>518200</v>
      </c>
      <c r="D180" t="s">
        <v>489</v>
      </c>
      <c r="E180" s="94">
        <v>6455.65</v>
      </c>
    </row>
    <row r="181" spans="1:5" x14ac:dyDescent="0.2">
      <c r="A181" s="662">
        <v>900</v>
      </c>
      <c r="B181" s="389" t="s">
        <v>1699</v>
      </c>
      <c r="C181" s="662">
        <v>561109</v>
      </c>
      <c r="D181" t="s">
        <v>502</v>
      </c>
      <c r="E181" s="94">
        <v>2774632</v>
      </c>
    </row>
    <row r="182" spans="1:5" x14ac:dyDescent="0.2">
      <c r="A182" s="662">
        <v>900</v>
      </c>
      <c r="B182" s="389" t="s">
        <v>1699</v>
      </c>
      <c r="C182" s="662">
        <v>590674</v>
      </c>
      <c r="D182" t="s">
        <v>544</v>
      </c>
      <c r="E182" s="94">
        <v>0.4</v>
      </c>
    </row>
    <row r="183" spans="1:5" x14ac:dyDescent="0.2">
      <c r="A183" s="662">
        <v>900</v>
      </c>
      <c r="B183" s="389" t="s">
        <v>1699</v>
      </c>
      <c r="C183" s="662">
        <v>590675</v>
      </c>
      <c r="D183" t="s">
        <v>4710</v>
      </c>
      <c r="E183" s="94">
        <v>2714332</v>
      </c>
    </row>
    <row r="184" spans="1:5" s="560" customFormat="1" x14ac:dyDescent="0.2">
      <c r="A184" s="661"/>
      <c r="B184" s="89"/>
      <c r="C184" s="661"/>
      <c r="D184" s="91"/>
      <c r="E184" s="136">
        <f>SUM(E145:E183)</f>
        <v>21642335.210000001</v>
      </c>
    </row>
    <row r="185" spans="1:5" x14ac:dyDescent="0.2">
      <c r="A185" s="662"/>
      <c r="B185" s="389"/>
      <c r="C185" s="662"/>
      <c r="D185"/>
      <c r="E185" s="94"/>
    </row>
    <row r="186" spans="1:5" x14ac:dyDescent="0.2">
      <c r="A186" s="662">
        <v>900</v>
      </c>
      <c r="B186" s="389" t="s">
        <v>1699</v>
      </c>
      <c r="C186" s="662">
        <v>618200</v>
      </c>
      <c r="D186" t="s">
        <v>542</v>
      </c>
      <c r="E186" s="94">
        <v>0.4</v>
      </c>
    </row>
    <row r="187" spans="1:5" x14ac:dyDescent="0.2">
      <c r="A187" s="662">
        <v>900</v>
      </c>
      <c r="B187" s="389" t="s">
        <v>1699</v>
      </c>
      <c r="C187" s="662">
        <v>661109</v>
      </c>
      <c r="D187" t="s">
        <v>556</v>
      </c>
      <c r="E187" s="94">
        <v>2714332</v>
      </c>
    </row>
    <row r="188" spans="1:5" x14ac:dyDescent="0.2">
      <c r="A188" s="662">
        <v>900</v>
      </c>
      <c r="B188" s="389" t="s">
        <v>1699</v>
      </c>
      <c r="C188" s="662">
        <v>690520</v>
      </c>
      <c r="D188" t="s">
        <v>4716</v>
      </c>
      <c r="E188" s="94">
        <v>358156.4</v>
      </c>
    </row>
    <row r="189" spans="1:5" x14ac:dyDescent="0.2">
      <c r="A189" s="662">
        <v>900</v>
      </c>
      <c r="B189" s="389" t="s">
        <v>1699</v>
      </c>
      <c r="C189" s="662">
        <v>690522</v>
      </c>
      <c r="D189" t="s">
        <v>4717</v>
      </c>
      <c r="E189" s="94">
        <v>4174.5</v>
      </c>
    </row>
    <row r="190" spans="1:5" x14ac:dyDescent="0.2">
      <c r="A190" s="662">
        <v>900</v>
      </c>
      <c r="B190" s="389" t="s">
        <v>1699</v>
      </c>
      <c r="C190" s="662">
        <v>690524</v>
      </c>
      <c r="D190" t="s">
        <v>4705</v>
      </c>
      <c r="E190" s="94">
        <v>10896664.4</v>
      </c>
    </row>
    <row r="191" spans="1:5" x14ac:dyDescent="0.2">
      <c r="A191" s="662">
        <v>900</v>
      </c>
      <c r="B191" s="389" t="s">
        <v>1699</v>
      </c>
      <c r="C191" s="662">
        <v>690525</v>
      </c>
      <c r="D191" t="s">
        <v>4706</v>
      </c>
      <c r="E191" s="94">
        <v>2617787.21</v>
      </c>
    </row>
    <row r="192" spans="1:5" x14ac:dyDescent="0.2">
      <c r="A192" s="662">
        <v>900</v>
      </c>
      <c r="B192" s="389" t="s">
        <v>1699</v>
      </c>
      <c r="C192" s="662">
        <v>690527</v>
      </c>
      <c r="D192" t="s">
        <v>4711</v>
      </c>
      <c r="E192" s="94">
        <v>2270132.65</v>
      </c>
    </row>
    <row r="193" spans="1:5" x14ac:dyDescent="0.2">
      <c r="A193" s="662">
        <v>900</v>
      </c>
      <c r="B193" s="389" t="s">
        <v>1699</v>
      </c>
      <c r="C193" s="662">
        <v>690529</v>
      </c>
      <c r="D193" t="s">
        <v>491</v>
      </c>
      <c r="E193" s="94">
        <v>6455.65</v>
      </c>
    </row>
    <row r="194" spans="1:5" x14ac:dyDescent="0.2">
      <c r="A194" s="662">
        <v>900</v>
      </c>
      <c r="B194" s="389" t="s">
        <v>1699</v>
      </c>
      <c r="C194" s="662">
        <v>690530</v>
      </c>
      <c r="D194" t="s">
        <v>1306</v>
      </c>
      <c r="E194" s="94">
        <v>2774632</v>
      </c>
    </row>
    <row r="195" spans="1:5" s="560" customFormat="1" x14ac:dyDescent="0.2">
      <c r="A195" s="661"/>
      <c r="B195" s="89"/>
      <c r="C195" s="661"/>
      <c r="D195" s="91"/>
      <c r="E195" s="136">
        <f>SUM(E186:E194)</f>
        <v>21642335.209999997</v>
      </c>
    </row>
    <row r="196" spans="1:5" s="560" customFormat="1" ht="15" x14ac:dyDescent="0.25">
      <c r="A196" s="661"/>
      <c r="B196" s="89"/>
      <c r="C196" s="661"/>
      <c r="D196" s="182" t="s">
        <v>7216</v>
      </c>
      <c r="E196" s="665">
        <f>E195-E184</f>
        <v>0</v>
      </c>
    </row>
    <row r="197" spans="1:5" x14ac:dyDescent="0.2">
      <c r="A197" s="662"/>
      <c r="B197" s="389"/>
      <c r="C197" s="662"/>
      <c r="D197"/>
      <c r="E197" s="94"/>
    </row>
    <row r="198" spans="1:5" x14ac:dyDescent="0.2">
      <c r="A198" s="662">
        <v>990</v>
      </c>
      <c r="B198" s="389" t="s">
        <v>1700</v>
      </c>
      <c r="C198" s="662">
        <v>512100</v>
      </c>
      <c r="D198" t="s">
        <v>939</v>
      </c>
      <c r="E198" s="94">
        <v>160528.20000000001</v>
      </c>
    </row>
    <row r="199" spans="1:5" x14ac:dyDescent="0.2">
      <c r="A199" s="662">
        <v>990</v>
      </c>
      <c r="B199" s="389" t="s">
        <v>1700</v>
      </c>
      <c r="C199" s="662">
        <v>512109</v>
      </c>
      <c r="D199" t="s">
        <v>946</v>
      </c>
      <c r="E199" s="94">
        <v>92073</v>
      </c>
    </row>
    <row r="200" spans="1:5" x14ac:dyDescent="0.2">
      <c r="A200" s="662">
        <v>990</v>
      </c>
      <c r="B200" s="389" t="s">
        <v>1700</v>
      </c>
      <c r="C200" s="662">
        <v>512110</v>
      </c>
      <c r="D200" t="s">
        <v>940</v>
      </c>
      <c r="E200" s="94">
        <v>16544</v>
      </c>
    </row>
    <row r="201" spans="1:5" x14ac:dyDescent="0.2">
      <c r="A201" s="662">
        <v>990</v>
      </c>
      <c r="B201" s="389" t="s">
        <v>1700</v>
      </c>
      <c r="C201" s="662">
        <v>512120</v>
      </c>
      <c r="D201" t="s">
        <v>4678</v>
      </c>
      <c r="E201" s="94">
        <v>32660.3</v>
      </c>
    </row>
    <row r="202" spans="1:5" x14ac:dyDescent="0.2">
      <c r="A202" s="662">
        <v>990</v>
      </c>
      <c r="B202" s="389" t="s">
        <v>1700</v>
      </c>
      <c r="C202" s="662">
        <v>512300</v>
      </c>
      <c r="D202" t="s">
        <v>943</v>
      </c>
      <c r="E202" s="94">
        <v>88102.399999999994</v>
      </c>
    </row>
    <row r="203" spans="1:5" x14ac:dyDescent="0.2">
      <c r="A203" s="662">
        <v>990</v>
      </c>
      <c r="B203" s="389" t="s">
        <v>1700</v>
      </c>
      <c r="C203" s="662">
        <v>512302</v>
      </c>
      <c r="D203" t="s">
        <v>4679</v>
      </c>
      <c r="E203" s="94">
        <v>15775</v>
      </c>
    </row>
    <row r="204" spans="1:5" x14ac:dyDescent="0.2">
      <c r="A204" s="662">
        <v>990</v>
      </c>
      <c r="B204" s="389" t="s">
        <v>1700</v>
      </c>
      <c r="C204" s="662">
        <v>512305</v>
      </c>
      <c r="D204" t="s">
        <v>972</v>
      </c>
      <c r="E204" s="94">
        <v>98928.47</v>
      </c>
    </row>
    <row r="205" spans="1:5" x14ac:dyDescent="0.2">
      <c r="A205" s="662">
        <v>990</v>
      </c>
      <c r="B205" s="389" t="s">
        <v>1700</v>
      </c>
      <c r="C205" s="662">
        <v>512320</v>
      </c>
      <c r="D205" t="s">
        <v>4681</v>
      </c>
      <c r="E205" s="94">
        <v>11604.94</v>
      </c>
    </row>
    <row r="206" spans="1:5" x14ac:dyDescent="0.2">
      <c r="A206" s="662">
        <v>990</v>
      </c>
      <c r="B206" s="389" t="s">
        <v>1700</v>
      </c>
      <c r="C206" s="662">
        <v>512340</v>
      </c>
      <c r="D206" t="s">
        <v>970</v>
      </c>
      <c r="E206" s="94">
        <v>34736</v>
      </c>
    </row>
    <row r="207" spans="1:5" x14ac:dyDescent="0.2">
      <c r="A207" s="662">
        <v>990</v>
      </c>
      <c r="B207" s="389" t="s">
        <v>1700</v>
      </c>
      <c r="C207" s="662">
        <v>512342</v>
      </c>
      <c r="D207" t="s">
        <v>950</v>
      </c>
      <c r="E207" s="94">
        <v>4196.3</v>
      </c>
    </row>
    <row r="208" spans="1:5" x14ac:dyDescent="0.2">
      <c r="A208" s="662">
        <v>990</v>
      </c>
      <c r="B208" s="389" t="s">
        <v>1700</v>
      </c>
      <c r="C208" s="662">
        <v>512343</v>
      </c>
      <c r="D208" t="s">
        <v>951</v>
      </c>
      <c r="E208" s="94">
        <v>1942</v>
      </c>
    </row>
    <row r="209" spans="1:5" x14ac:dyDescent="0.2">
      <c r="A209" s="662">
        <v>990</v>
      </c>
      <c r="B209" s="389" t="s">
        <v>1700</v>
      </c>
      <c r="C209" s="662">
        <v>512851</v>
      </c>
      <c r="D209" t="s">
        <v>7265</v>
      </c>
      <c r="E209" s="94">
        <v>12660.8</v>
      </c>
    </row>
    <row r="210" spans="1:5" x14ac:dyDescent="0.2">
      <c r="A210" s="662">
        <v>990</v>
      </c>
      <c r="B210" s="389" t="s">
        <v>1700</v>
      </c>
      <c r="C210" s="662">
        <v>512870</v>
      </c>
      <c r="D210" t="s">
        <v>479</v>
      </c>
      <c r="E210" s="94">
        <v>155185.4</v>
      </c>
    </row>
    <row r="211" spans="1:5" x14ac:dyDescent="0.2">
      <c r="A211" s="662">
        <v>990</v>
      </c>
      <c r="B211" s="389" t="s">
        <v>1700</v>
      </c>
      <c r="C211" s="662">
        <v>518100</v>
      </c>
      <c r="D211" t="s">
        <v>488</v>
      </c>
      <c r="E211" s="94">
        <v>18063.5</v>
      </c>
    </row>
    <row r="212" spans="1:5" x14ac:dyDescent="0.2">
      <c r="A212" s="662">
        <v>990</v>
      </c>
      <c r="B212" s="389" t="s">
        <v>1700</v>
      </c>
      <c r="C212" s="662">
        <v>518200</v>
      </c>
      <c r="D212" t="s">
        <v>489</v>
      </c>
      <c r="E212" s="94">
        <v>2113.75</v>
      </c>
    </row>
    <row r="213" spans="1:5" x14ac:dyDescent="0.2">
      <c r="A213" s="662">
        <v>990</v>
      </c>
      <c r="B213" s="389" t="s">
        <v>1700</v>
      </c>
      <c r="C213" s="810">
        <v>551100</v>
      </c>
      <c r="D213" s="527" t="s">
        <v>7887</v>
      </c>
      <c r="E213" s="528">
        <v>167176.12</v>
      </c>
    </row>
    <row r="214" spans="1:5" x14ac:dyDescent="0.2">
      <c r="A214" s="662">
        <v>990</v>
      </c>
      <c r="B214" s="389" t="s">
        <v>1700</v>
      </c>
      <c r="C214" s="810">
        <v>551200</v>
      </c>
      <c r="D214" s="527" t="s">
        <v>7888</v>
      </c>
      <c r="E214" s="528">
        <v>322</v>
      </c>
    </row>
    <row r="215" spans="1:5" x14ac:dyDescent="0.2">
      <c r="A215" s="662">
        <v>990</v>
      </c>
      <c r="B215" s="389" t="s">
        <v>1700</v>
      </c>
      <c r="C215" s="810">
        <v>555200</v>
      </c>
      <c r="D215" s="527" t="s">
        <v>7890</v>
      </c>
      <c r="E215" s="528">
        <v>1350671.79</v>
      </c>
    </row>
    <row r="216" spans="1:5" x14ac:dyDescent="0.2">
      <c r="A216" s="662">
        <v>990</v>
      </c>
      <c r="B216" s="389" t="s">
        <v>1700</v>
      </c>
      <c r="C216" s="662">
        <v>558200</v>
      </c>
      <c r="D216" t="s">
        <v>500</v>
      </c>
      <c r="E216" s="94">
        <v>75000</v>
      </c>
    </row>
    <row r="217" spans="1:5" x14ac:dyDescent="0.2">
      <c r="A217" s="662">
        <v>990</v>
      </c>
      <c r="B217" s="389" t="s">
        <v>1700</v>
      </c>
      <c r="C217" s="662">
        <v>562200</v>
      </c>
      <c r="D217" t="s">
        <v>848</v>
      </c>
      <c r="E217" s="94">
        <v>2100</v>
      </c>
    </row>
    <row r="218" spans="1:5" x14ac:dyDescent="0.2">
      <c r="A218" s="662">
        <v>990</v>
      </c>
      <c r="B218" s="389" t="s">
        <v>1700</v>
      </c>
      <c r="C218" s="810">
        <v>571100</v>
      </c>
      <c r="D218" s="527" t="s">
        <v>628</v>
      </c>
      <c r="E218" s="528">
        <v>1529500</v>
      </c>
    </row>
    <row r="219" spans="1:5" x14ac:dyDescent="0.2">
      <c r="A219" s="662">
        <v>990</v>
      </c>
      <c r="B219" s="389" t="s">
        <v>1700</v>
      </c>
      <c r="C219" s="662">
        <v>599674</v>
      </c>
      <c r="D219" t="s">
        <v>544</v>
      </c>
      <c r="E219" s="94">
        <v>597.88</v>
      </c>
    </row>
    <row r="220" spans="1:5" x14ac:dyDescent="0.2">
      <c r="A220" s="662"/>
      <c r="B220" s="389"/>
      <c r="C220" s="662"/>
      <c r="D220"/>
      <c r="E220" s="136">
        <f>SUM(E198:E219)</f>
        <v>3870481.85</v>
      </c>
    </row>
    <row r="221" spans="1:5" x14ac:dyDescent="0.2">
      <c r="A221" s="662"/>
      <c r="B221" s="389"/>
      <c r="C221" s="662"/>
      <c r="D221"/>
      <c r="E221" s="94"/>
    </row>
    <row r="222" spans="1:5" x14ac:dyDescent="0.2">
      <c r="A222" s="662">
        <v>990</v>
      </c>
      <c r="B222" s="389" t="s">
        <v>1700</v>
      </c>
      <c r="C222" s="810">
        <v>611100</v>
      </c>
      <c r="D222" s="527" t="s">
        <v>7894</v>
      </c>
      <c r="E222" s="528">
        <v>723161.58</v>
      </c>
    </row>
    <row r="223" spans="1:5" x14ac:dyDescent="0.2">
      <c r="A223" s="662">
        <v>990</v>
      </c>
      <c r="B223" s="389" t="s">
        <v>1700</v>
      </c>
      <c r="C223" s="662">
        <v>618100</v>
      </c>
      <c r="D223" t="s">
        <v>541</v>
      </c>
      <c r="E223" s="94">
        <v>597.08000000000004</v>
      </c>
    </row>
    <row r="224" spans="1:5" x14ac:dyDescent="0.2">
      <c r="A224" s="662">
        <v>990</v>
      </c>
      <c r="B224" s="389" t="s">
        <v>1700</v>
      </c>
      <c r="C224" s="662">
        <v>618200</v>
      </c>
      <c r="D224" t="s">
        <v>542</v>
      </c>
      <c r="E224" s="94">
        <v>0.4</v>
      </c>
    </row>
    <row r="225" spans="1:10" x14ac:dyDescent="0.2">
      <c r="A225" s="662">
        <v>990</v>
      </c>
      <c r="B225" s="389" t="s">
        <v>1700</v>
      </c>
      <c r="C225" s="810">
        <v>653100</v>
      </c>
      <c r="D225" s="527" t="s">
        <v>546</v>
      </c>
      <c r="E225" s="528">
        <v>361191.45</v>
      </c>
    </row>
    <row r="226" spans="1:10" x14ac:dyDescent="0.2">
      <c r="A226" s="662">
        <v>990</v>
      </c>
      <c r="B226" s="389" t="s">
        <v>1700</v>
      </c>
      <c r="C226" s="810">
        <v>653101</v>
      </c>
      <c r="D226" s="527" t="s">
        <v>547</v>
      </c>
      <c r="E226" s="528">
        <v>90.04</v>
      </c>
    </row>
    <row r="227" spans="1:10" x14ac:dyDescent="0.2">
      <c r="A227" s="662">
        <v>990</v>
      </c>
      <c r="B227" s="389" t="s">
        <v>1700</v>
      </c>
      <c r="C227" s="810">
        <v>653200</v>
      </c>
      <c r="D227" s="527" t="s">
        <v>548</v>
      </c>
      <c r="E227" s="528">
        <v>1880050</v>
      </c>
    </row>
    <row r="228" spans="1:10" x14ac:dyDescent="0.2">
      <c r="A228" s="662">
        <v>990</v>
      </c>
      <c r="B228" s="389" t="s">
        <v>1700</v>
      </c>
      <c r="C228" s="810">
        <v>657100</v>
      </c>
      <c r="D228" s="527" t="s">
        <v>7897</v>
      </c>
      <c r="E228" s="528">
        <v>-723161.58</v>
      </c>
    </row>
    <row r="229" spans="1:10" x14ac:dyDescent="0.2">
      <c r="A229" s="662">
        <v>990</v>
      </c>
      <c r="B229" s="389" t="s">
        <v>1700</v>
      </c>
      <c r="C229" s="662">
        <v>699524</v>
      </c>
      <c r="D229" t="s">
        <v>4705</v>
      </c>
      <c r="E229" s="94">
        <v>167846.2</v>
      </c>
    </row>
    <row r="230" spans="1:10" x14ac:dyDescent="0.2">
      <c r="A230" s="662">
        <v>990</v>
      </c>
      <c r="B230" s="389" t="s">
        <v>1700</v>
      </c>
      <c r="C230" s="662">
        <v>699525</v>
      </c>
      <c r="D230" t="s">
        <v>4706</v>
      </c>
      <c r="E230" s="94">
        <v>545485.67000000004</v>
      </c>
    </row>
    <row r="231" spans="1:10" x14ac:dyDescent="0.2">
      <c r="A231" s="662">
        <v>990</v>
      </c>
      <c r="B231" s="389" t="s">
        <v>1700</v>
      </c>
      <c r="C231" s="662">
        <v>699527</v>
      </c>
      <c r="D231" t="s">
        <v>4711</v>
      </c>
      <c r="E231" s="94">
        <v>11604.94</v>
      </c>
    </row>
    <row r="232" spans="1:10" x14ac:dyDescent="0.2">
      <c r="A232" s="662">
        <v>990</v>
      </c>
      <c r="B232" s="389" t="s">
        <v>1700</v>
      </c>
      <c r="C232" s="662">
        <v>699529</v>
      </c>
      <c r="D232" t="s">
        <v>491</v>
      </c>
      <c r="E232" s="94">
        <v>20177.25</v>
      </c>
    </row>
    <row r="233" spans="1:10" x14ac:dyDescent="0.2">
      <c r="A233" s="662">
        <v>990</v>
      </c>
      <c r="B233" s="389" t="s">
        <v>1700</v>
      </c>
      <c r="C233" s="662">
        <v>699530</v>
      </c>
      <c r="D233" t="s">
        <v>1306</v>
      </c>
      <c r="E233" s="94">
        <v>75000</v>
      </c>
    </row>
    <row r="234" spans="1:10" x14ac:dyDescent="0.2">
      <c r="A234" s="662">
        <v>990</v>
      </c>
      <c r="B234" s="389" t="s">
        <v>1700</v>
      </c>
      <c r="C234" s="810">
        <v>699531</v>
      </c>
      <c r="D234" s="527" t="s">
        <v>4713</v>
      </c>
      <c r="E234" s="528">
        <v>1394230</v>
      </c>
    </row>
    <row r="235" spans="1:10" s="560" customFormat="1" x14ac:dyDescent="0.2">
      <c r="A235" s="661"/>
      <c r="B235" s="89"/>
      <c r="C235" s="661"/>
      <c r="D235" s="91"/>
      <c r="E235" s="136">
        <f>SUM(E222:E234)</f>
        <v>4456273.0299999993</v>
      </c>
    </row>
    <row r="236" spans="1:10" ht="15" x14ac:dyDescent="0.25">
      <c r="A236" s="662"/>
      <c r="B236" s="389"/>
      <c r="C236" s="662"/>
      <c r="D236" s="182" t="s">
        <v>7212</v>
      </c>
      <c r="E236" s="665">
        <f>E235-E220</f>
        <v>585791.17999999924</v>
      </c>
      <c r="F236" s="547">
        <f>E234+E228+E227+E225+E226+E222-E218-E215-E214-E213</f>
        <v>587891.58000000019</v>
      </c>
      <c r="G236" s="1331" t="s">
        <v>7926</v>
      </c>
      <c r="H236" s="1331"/>
      <c r="I236" s="1331"/>
      <c r="J236" s="1331"/>
    </row>
    <row r="237" spans="1:10" ht="15" x14ac:dyDescent="0.25">
      <c r="A237" s="662"/>
      <c r="B237" s="389"/>
      <c r="C237" s="662"/>
      <c r="D237" s="182"/>
      <c r="E237" s="665"/>
      <c r="F237" s="136"/>
      <c r="G237" s="1053"/>
      <c r="H237" s="1053"/>
      <c r="I237" s="1053"/>
      <c r="J237" s="1053"/>
    </row>
    <row r="238" spans="1:10" ht="15" x14ac:dyDescent="0.25">
      <c r="A238" s="662"/>
      <c r="B238" s="389"/>
      <c r="C238" s="662"/>
      <c r="D238" s="182" t="s">
        <v>7213</v>
      </c>
      <c r="E238" s="665">
        <f>E236+E196+E143+E104+E63</f>
        <v>5836939.2199999932</v>
      </c>
      <c r="F238" s="136"/>
      <c r="G238" s="1053"/>
      <c r="H238" s="1053"/>
      <c r="I238" s="1053"/>
      <c r="J238" s="1053"/>
    </row>
    <row r="239" spans="1:10" x14ac:dyDescent="0.2">
      <c r="A239" s="662"/>
      <c r="B239" s="389"/>
      <c r="C239" s="662"/>
      <c r="D239"/>
      <c r="E239" s="94"/>
    </row>
    <row r="240" spans="1:10" x14ac:dyDescent="0.2">
      <c r="A240" s="662" t="s">
        <v>1701</v>
      </c>
      <c r="B240" s="389" t="s">
        <v>1702</v>
      </c>
      <c r="C240" s="662">
        <v>501300</v>
      </c>
      <c r="D240" t="s">
        <v>725</v>
      </c>
      <c r="E240" s="94">
        <v>5365456.1399999997</v>
      </c>
    </row>
    <row r="241" spans="1:5" x14ac:dyDescent="0.2">
      <c r="A241" s="662" t="s">
        <v>1701</v>
      </c>
      <c r="B241" s="389" t="s">
        <v>1702</v>
      </c>
      <c r="C241" s="662">
        <v>501310</v>
      </c>
      <c r="D241" t="s">
        <v>726</v>
      </c>
      <c r="E241" s="94">
        <v>3765381.8</v>
      </c>
    </row>
    <row r="242" spans="1:5" x14ac:dyDescent="0.2">
      <c r="A242" s="662" t="s">
        <v>1701</v>
      </c>
      <c r="B242" s="389" t="s">
        <v>1702</v>
      </c>
      <c r="C242" s="662">
        <v>501400</v>
      </c>
      <c r="D242" t="s">
        <v>895</v>
      </c>
      <c r="E242" s="94">
        <v>322273</v>
      </c>
    </row>
    <row r="243" spans="1:5" x14ac:dyDescent="0.2">
      <c r="A243" s="662" t="s">
        <v>1701</v>
      </c>
      <c r="B243" s="389" t="s">
        <v>1702</v>
      </c>
      <c r="C243" s="662">
        <v>501410</v>
      </c>
      <c r="D243" t="s">
        <v>727</v>
      </c>
      <c r="E243" s="94">
        <v>16500</v>
      </c>
    </row>
    <row r="244" spans="1:5" x14ac:dyDescent="0.2">
      <c r="A244" s="662" t="s">
        <v>1701</v>
      </c>
      <c r="B244" s="389" t="s">
        <v>1702</v>
      </c>
      <c r="C244" s="662">
        <v>501420</v>
      </c>
      <c r="D244" t="s">
        <v>7878</v>
      </c>
      <c r="E244" s="94">
        <v>9801</v>
      </c>
    </row>
    <row r="245" spans="1:5" x14ac:dyDescent="0.2">
      <c r="A245" s="662" t="s">
        <v>1701</v>
      </c>
      <c r="B245" s="389" t="s">
        <v>1702</v>
      </c>
      <c r="C245" s="662">
        <v>501500</v>
      </c>
      <c r="D245" t="s">
        <v>728</v>
      </c>
      <c r="E245" s="94">
        <v>224176</v>
      </c>
    </row>
    <row r="246" spans="1:5" x14ac:dyDescent="0.2">
      <c r="A246" s="662" t="s">
        <v>1701</v>
      </c>
      <c r="B246" s="389" t="s">
        <v>1702</v>
      </c>
      <c r="C246" s="662">
        <v>502100</v>
      </c>
      <c r="D246" t="s">
        <v>898</v>
      </c>
      <c r="E246" s="94">
        <v>-218934.22</v>
      </c>
    </row>
    <row r="247" spans="1:5" x14ac:dyDescent="0.2">
      <c r="A247" s="662" t="s">
        <v>1701</v>
      </c>
      <c r="B247" s="389" t="s">
        <v>1702</v>
      </c>
      <c r="C247" s="662">
        <v>503100</v>
      </c>
      <c r="D247" t="s">
        <v>901</v>
      </c>
      <c r="E247" s="94">
        <v>5897358</v>
      </c>
    </row>
    <row r="248" spans="1:5" x14ac:dyDescent="0.2">
      <c r="A248" s="662" t="s">
        <v>1701</v>
      </c>
      <c r="B248" s="389" t="s">
        <v>1702</v>
      </c>
      <c r="C248" s="662">
        <v>503200</v>
      </c>
      <c r="D248" t="s">
        <v>902</v>
      </c>
      <c r="E248" s="94">
        <v>1981303</v>
      </c>
    </row>
    <row r="249" spans="1:5" x14ac:dyDescent="0.2">
      <c r="A249" s="662" t="s">
        <v>1701</v>
      </c>
      <c r="B249" s="389" t="s">
        <v>1702</v>
      </c>
      <c r="C249" s="662">
        <v>503300</v>
      </c>
      <c r="D249" t="s">
        <v>903</v>
      </c>
      <c r="E249" s="94">
        <v>292980.51</v>
      </c>
    </row>
    <row r="250" spans="1:5" x14ac:dyDescent="0.2">
      <c r="A250" s="662" t="s">
        <v>1701</v>
      </c>
      <c r="B250" s="389" t="s">
        <v>1702</v>
      </c>
      <c r="C250" s="662">
        <v>503400</v>
      </c>
      <c r="D250" t="s">
        <v>731</v>
      </c>
      <c r="E250" s="94">
        <v>31927.93</v>
      </c>
    </row>
    <row r="251" spans="1:5" x14ac:dyDescent="0.2">
      <c r="A251" s="662" t="s">
        <v>1701</v>
      </c>
      <c r="B251" s="389" t="s">
        <v>1702</v>
      </c>
      <c r="C251" s="662">
        <v>504100</v>
      </c>
      <c r="D251" t="s">
        <v>732</v>
      </c>
      <c r="E251" s="94">
        <v>-8332.9699999999993</v>
      </c>
    </row>
    <row r="252" spans="1:5" x14ac:dyDescent="0.2">
      <c r="A252" s="662" t="s">
        <v>1701</v>
      </c>
      <c r="B252" s="389" t="s">
        <v>1702</v>
      </c>
      <c r="C252" s="662">
        <v>504200</v>
      </c>
      <c r="D252" t="s">
        <v>733</v>
      </c>
      <c r="E252" s="94">
        <v>-170428</v>
      </c>
    </row>
    <row r="253" spans="1:5" x14ac:dyDescent="0.2">
      <c r="A253" s="662" t="s">
        <v>1701</v>
      </c>
      <c r="B253" s="389" t="s">
        <v>1702</v>
      </c>
      <c r="C253" s="662">
        <v>505100</v>
      </c>
      <c r="D253" t="s">
        <v>910</v>
      </c>
      <c r="E253" s="94">
        <v>3338928.99</v>
      </c>
    </row>
    <row r="254" spans="1:5" x14ac:dyDescent="0.2">
      <c r="A254" s="662" t="s">
        <v>1701</v>
      </c>
      <c r="B254" s="389" t="s">
        <v>1702</v>
      </c>
      <c r="C254" s="662">
        <v>505200</v>
      </c>
      <c r="D254" t="s">
        <v>911</v>
      </c>
      <c r="E254" s="94">
        <v>1047363</v>
      </c>
    </row>
    <row r="255" spans="1:5" x14ac:dyDescent="0.2">
      <c r="A255" s="662" t="s">
        <v>1701</v>
      </c>
      <c r="B255" s="389" t="s">
        <v>1702</v>
      </c>
      <c r="C255" s="662">
        <v>505300</v>
      </c>
      <c r="D255" t="s">
        <v>614</v>
      </c>
      <c r="E255" s="94">
        <v>3119300.54</v>
      </c>
    </row>
    <row r="256" spans="1:5" x14ac:dyDescent="0.2">
      <c r="A256" s="662" t="s">
        <v>1701</v>
      </c>
      <c r="B256" s="389" t="s">
        <v>1702</v>
      </c>
      <c r="C256" s="662">
        <v>505400</v>
      </c>
      <c r="D256" t="s">
        <v>1092</v>
      </c>
      <c r="E256" s="94">
        <v>163567.71</v>
      </c>
    </row>
    <row r="257" spans="1:5" x14ac:dyDescent="0.2">
      <c r="A257" s="662" t="s">
        <v>1701</v>
      </c>
      <c r="B257" s="389" t="s">
        <v>1702</v>
      </c>
      <c r="C257" s="662">
        <v>506100</v>
      </c>
      <c r="D257" t="s">
        <v>4676</v>
      </c>
      <c r="E257" s="94">
        <v>-207013.6</v>
      </c>
    </row>
    <row r="258" spans="1:5" x14ac:dyDescent="0.2">
      <c r="A258" s="662" t="s">
        <v>1701</v>
      </c>
      <c r="B258" s="389" t="s">
        <v>1702</v>
      </c>
      <c r="C258" s="662">
        <v>506200</v>
      </c>
      <c r="D258" t="s">
        <v>4677</v>
      </c>
      <c r="E258" s="94">
        <v>-193396.65</v>
      </c>
    </row>
    <row r="259" spans="1:5" x14ac:dyDescent="0.2">
      <c r="A259" s="662" t="s">
        <v>1701</v>
      </c>
      <c r="B259" s="389" t="s">
        <v>1702</v>
      </c>
      <c r="C259" s="662">
        <v>511100</v>
      </c>
      <c r="D259" t="s">
        <v>935</v>
      </c>
      <c r="E259" s="94">
        <v>719103.51</v>
      </c>
    </row>
    <row r="260" spans="1:5" x14ac:dyDescent="0.2">
      <c r="A260" s="662" t="s">
        <v>1701</v>
      </c>
      <c r="B260" s="389" t="s">
        <v>1702</v>
      </c>
      <c r="C260" s="662">
        <v>511101</v>
      </c>
      <c r="D260" t="s">
        <v>936</v>
      </c>
      <c r="E260" s="94">
        <v>454648.71</v>
      </c>
    </row>
    <row r="261" spans="1:5" x14ac:dyDescent="0.2">
      <c r="A261" s="662" t="s">
        <v>1701</v>
      </c>
      <c r="B261" s="389" t="s">
        <v>1702</v>
      </c>
      <c r="C261" s="662">
        <v>511110</v>
      </c>
      <c r="D261" t="s">
        <v>1297</v>
      </c>
      <c r="E261" s="94">
        <v>35795</v>
      </c>
    </row>
    <row r="262" spans="1:5" x14ac:dyDescent="0.2">
      <c r="A262" s="662" t="s">
        <v>1701</v>
      </c>
      <c r="B262" s="389" t="s">
        <v>1702</v>
      </c>
      <c r="C262" s="662">
        <v>511119</v>
      </c>
      <c r="D262" t="s">
        <v>5369</v>
      </c>
      <c r="E262" s="94">
        <v>191315.52</v>
      </c>
    </row>
    <row r="263" spans="1:5" x14ac:dyDescent="0.2">
      <c r="A263" s="662" t="s">
        <v>1701</v>
      </c>
      <c r="B263" s="389" t="s">
        <v>1702</v>
      </c>
      <c r="C263" s="662">
        <v>511300</v>
      </c>
      <c r="D263" t="s">
        <v>735</v>
      </c>
      <c r="E263" s="94">
        <v>1233911.46</v>
      </c>
    </row>
    <row r="264" spans="1:5" x14ac:dyDescent="0.2">
      <c r="A264" s="662" t="s">
        <v>1701</v>
      </c>
      <c r="B264" s="389" t="s">
        <v>1702</v>
      </c>
      <c r="C264" s="662">
        <v>511302</v>
      </c>
      <c r="D264" t="s">
        <v>737</v>
      </c>
      <c r="E264" s="94">
        <v>56000</v>
      </c>
    </row>
    <row r="265" spans="1:5" x14ac:dyDescent="0.2">
      <c r="A265" s="662" t="s">
        <v>1701</v>
      </c>
      <c r="B265" s="389" t="s">
        <v>1702</v>
      </c>
      <c r="C265" s="662">
        <v>511410</v>
      </c>
      <c r="D265" t="s">
        <v>739</v>
      </c>
      <c r="E265" s="94">
        <v>232.94</v>
      </c>
    </row>
    <row r="266" spans="1:5" x14ac:dyDescent="0.2">
      <c r="A266" s="662" t="s">
        <v>1701</v>
      </c>
      <c r="B266" s="389" t="s">
        <v>1702</v>
      </c>
      <c r="C266" s="662">
        <v>511500</v>
      </c>
      <c r="D266" t="s">
        <v>740</v>
      </c>
      <c r="E266" s="94">
        <v>2160.8200000000002</v>
      </c>
    </row>
    <row r="267" spans="1:5" x14ac:dyDescent="0.2">
      <c r="A267" s="662" t="s">
        <v>1701</v>
      </c>
      <c r="B267" s="389" t="s">
        <v>1702</v>
      </c>
      <c r="C267" s="662">
        <v>511700</v>
      </c>
      <c r="D267" t="s">
        <v>5465</v>
      </c>
      <c r="E267" s="94">
        <v>-167187</v>
      </c>
    </row>
    <row r="268" spans="1:5" x14ac:dyDescent="0.2">
      <c r="A268" s="662" t="s">
        <v>1701</v>
      </c>
      <c r="B268" s="389" t="s">
        <v>1702</v>
      </c>
      <c r="C268" s="662">
        <v>512100</v>
      </c>
      <c r="D268" t="s">
        <v>939</v>
      </c>
      <c r="E268" s="94">
        <v>160528.20000000001</v>
      </c>
    </row>
    <row r="269" spans="1:5" x14ac:dyDescent="0.2">
      <c r="A269" s="662" t="s">
        <v>1701</v>
      </c>
      <c r="B269" s="389" t="s">
        <v>1702</v>
      </c>
      <c r="C269" s="662">
        <v>512109</v>
      </c>
      <c r="D269" t="s">
        <v>946</v>
      </c>
      <c r="E269" s="94">
        <v>130950.3</v>
      </c>
    </row>
    <row r="270" spans="1:5" x14ac:dyDescent="0.2">
      <c r="A270" s="662" t="s">
        <v>1701</v>
      </c>
      <c r="B270" s="389" t="s">
        <v>1702</v>
      </c>
      <c r="C270" s="662">
        <v>512110</v>
      </c>
      <c r="D270" t="s">
        <v>940</v>
      </c>
      <c r="E270" s="94">
        <v>38433</v>
      </c>
    </row>
    <row r="271" spans="1:5" x14ac:dyDescent="0.2">
      <c r="A271" s="662" t="s">
        <v>1701</v>
      </c>
      <c r="B271" s="389" t="s">
        <v>1702</v>
      </c>
      <c r="C271" s="662">
        <v>512120</v>
      </c>
      <c r="D271" t="s">
        <v>4678</v>
      </c>
      <c r="E271" s="94">
        <v>163006.29999999999</v>
      </c>
    </row>
    <row r="272" spans="1:5" x14ac:dyDescent="0.2">
      <c r="A272" s="662" t="s">
        <v>1701</v>
      </c>
      <c r="B272" s="389" t="s">
        <v>1702</v>
      </c>
      <c r="C272" s="662">
        <v>512200</v>
      </c>
      <c r="D272" t="s">
        <v>941</v>
      </c>
      <c r="E272" s="94">
        <v>794255</v>
      </c>
    </row>
    <row r="273" spans="1:5" x14ac:dyDescent="0.2">
      <c r="A273" s="662" t="s">
        <v>1701</v>
      </c>
      <c r="B273" s="389" t="s">
        <v>1702</v>
      </c>
      <c r="C273" s="662">
        <v>512201</v>
      </c>
      <c r="D273" t="s">
        <v>7879</v>
      </c>
      <c r="E273" s="94">
        <v>6762</v>
      </c>
    </row>
    <row r="274" spans="1:5" x14ac:dyDescent="0.2">
      <c r="A274" s="662" t="s">
        <v>1701</v>
      </c>
      <c r="B274" s="389" t="s">
        <v>1702</v>
      </c>
      <c r="C274" s="662">
        <v>512209</v>
      </c>
      <c r="D274" t="s">
        <v>942</v>
      </c>
      <c r="E274" s="94">
        <v>54517</v>
      </c>
    </row>
    <row r="275" spans="1:5" x14ac:dyDescent="0.2">
      <c r="A275" s="662" t="s">
        <v>1701</v>
      </c>
      <c r="B275" s="389" t="s">
        <v>1702</v>
      </c>
      <c r="C275" s="662">
        <v>512300</v>
      </c>
      <c r="D275" t="s">
        <v>943</v>
      </c>
      <c r="E275" s="94">
        <v>370032.4</v>
      </c>
    </row>
    <row r="276" spans="1:5" x14ac:dyDescent="0.2">
      <c r="A276" s="662" t="s">
        <v>1701</v>
      </c>
      <c r="B276" s="389" t="s">
        <v>1702</v>
      </c>
      <c r="C276" s="662">
        <v>512302</v>
      </c>
      <c r="D276" t="s">
        <v>4679</v>
      </c>
      <c r="E276" s="94">
        <v>15775</v>
      </c>
    </row>
    <row r="277" spans="1:5" x14ac:dyDescent="0.2">
      <c r="A277" s="662" t="s">
        <v>1701</v>
      </c>
      <c r="B277" s="389" t="s">
        <v>1702</v>
      </c>
      <c r="C277" s="662">
        <v>512305</v>
      </c>
      <c r="D277" t="s">
        <v>972</v>
      </c>
      <c r="E277" s="94">
        <v>98928.47</v>
      </c>
    </row>
    <row r="278" spans="1:5" x14ac:dyDescent="0.2">
      <c r="A278" s="662" t="s">
        <v>1701</v>
      </c>
      <c r="B278" s="389" t="s">
        <v>1702</v>
      </c>
      <c r="C278" s="662">
        <v>512309</v>
      </c>
      <c r="D278" t="s">
        <v>974</v>
      </c>
      <c r="E278" s="94">
        <v>62252.6</v>
      </c>
    </row>
    <row r="279" spans="1:5" x14ac:dyDescent="0.2">
      <c r="A279" s="662" t="s">
        <v>1701</v>
      </c>
      <c r="B279" s="389" t="s">
        <v>1702</v>
      </c>
      <c r="C279" s="662">
        <v>512310</v>
      </c>
      <c r="D279" t="s">
        <v>741</v>
      </c>
      <c r="E279" s="94">
        <v>1368887.6</v>
      </c>
    </row>
    <row r="280" spans="1:5" x14ac:dyDescent="0.2">
      <c r="A280" s="662" t="s">
        <v>1701</v>
      </c>
      <c r="B280" s="389" t="s">
        <v>1702</v>
      </c>
      <c r="C280" s="662">
        <v>512320</v>
      </c>
      <c r="D280" t="s">
        <v>4681</v>
      </c>
      <c r="E280" s="94">
        <v>1111630.75</v>
      </c>
    </row>
    <row r="281" spans="1:5" x14ac:dyDescent="0.2">
      <c r="A281" s="662" t="s">
        <v>1701</v>
      </c>
      <c r="B281" s="389" t="s">
        <v>1702</v>
      </c>
      <c r="C281" s="662">
        <v>512321</v>
      </c>
      <c r="D281" t="s">
        <v>967</v>
      </c>
      <c r="E281" s="94">
        <v>165116.4</v>
      </c>
    </row>
    <row r="282" spans="1:5" x14ac:dyDescent="0.2">
      <c r="A282" s="662" t="s">
        <v>1701</v>
      </c>
      <c r="B282" s="389" t="s">
        <v>1702</v>
      </c>
      <c r="C282" s="662">
        <v>512340</v>
      </c>
      <c r="D282" t="s">
        <v>970</v>
      </c>
      <c r="E282" s="94">
        <v>151465</v>
      </c>
    </row>
    <row r="283" spans="1:5" x14ac:dyDescent="0.2">
      <c r="A283" s="662" t="s">
        <v>1701</v>
      </c>
      <c r="B283" s="389" t="s">
        <v>1702</v>
      </c>
      <c r="C283" s="662">
        <v>512342</v>
      </c>
      <c r="D283" t="s">
        <v>950</v>
      </c>
      <c r="E283" s="94">
        <v>55862.2</v>
      </c>
    </row>
    <row r="284" spans="1:5" x14ac:dyDescent="0.2">
      <c r="A284" s="662" t="s">
        <v>1701</v>
      </c>
      <c r="B284" s="389" t="s">
        <v>1702</v>
      </c>
      <c r="C284" s="662">
        <v>512343</v>
      </c>
      <c r="D284" t="s">
        <v>951</v>
      </c>
      <c r="E284" s="94">
        <v>63955.71</v>
      </c>
    </row>
    <row r="285" spans="1:5" x14ac:dyDescent="0.2">
      <c r="A285" s="662" t="s">
        <v>1701</v>
      </c>
      <c r="B285" s="389" t="s">
        <v>1702</v>
      </c>
      <c r="C285" s="662">
        <v>512350</v>
      </c>
      <c r="D285" t="s">
        <v>4686</v>
      </c>
      <c r="E285" s="94">
        <v>187247.5</v>
      </c>
    </row>
    <row r="286" spans="1:5" x14ac:dyDescent="0.2">
      <c r="A286" s="662" t="s">
        <v>1701</v>
      </c>
      <c r="B286" s="389" t="s">
        <v>1702</v>
      </c>
      <c r="C286" s="662">
        <v>512351</v>
      </c>
      <c r="D286" t="s">
        <v>954</v>
      </c>
      <c r="E286" s="94">
        <v>174000</v>
      </c>
    </row>
    <row r="287" spans="1:5" x14ac:dyDescent="0.2">
      <c r="A287" s="662" t="s">
        <v>1701</v>
      </c>
      <c r="B287" s="389" t="s">
        <v>1702</v>
      </c>
      <c r="C287" s="662">
        <v>512352</v>
      </c>
      <c r="D287" t="s">
        <v>956</v>
      </c>
      <c r="E287" s="94">
        <v>42379.040000000001</v>
      </c>
    </row>
    <row r="288" spans="1:5" x14ac:dyDescent="0.2">
      <c r="A288" s="662" t="s">
        <v>1701</v>
      </c>
      <c r="B288" s="389" t="s">
        <v>1702</v>
      </c>
      <c r="C288" s="662">
        <v>512353</v>
      </c>
      <c r="D288" t="s">
        <v>4689</v>
      </c>
      <c r="E288" s="94">
        <v>290400</v>
      </c>
    </row>
    <row r="289" spans="1:5" x14ac:dyDescent="0.2">
      <c r="A289" s="662" t="s">
        <v>1701</v>
      </c>
      <c r="B289" s="389" t="s">
        <v>1702</v>
      </c>
      <c r="C289" s="662">
        <v>512355</v>
      </c>
      <c r="D289" t="s">
        <v>961</v>
      </c>
      <c r="E289" s="94">
        <v>239580</v>
      </c>
    </row>
    <row r="290" spans="1:5" x14ac:dyDescent="0.2">
      <c r="A290" s="662" t="s">
        <v>1701</v>
      </c>
      <c r="B290" s="389" t="s">
        <v>1702</v>
      </c>
      <c r="C290" s="662">
        <v>512356</v>
      </c>
      <c r="D290" t="s">
        <v>962</v>
      </c>
      <c r="E290" s="94">
        <v>302500</v>
      </c>
    </row>
    <row r="291" spans="1:5" x14ac:dyDescent="0.2">
      <c r="A291" s="662" t="s">
        <v>1701</v>
      </c>
      <c r="B291" s="389" t="s">
        <v>1702</v>
      </c>
      <c r="C291" s="662">
        <v>512357</v>
      </c>
      <c r="D291" t="s">
        <v>963</v>
      </c>
      <c r="E291" s="94">
        <v>93550</v>
      </c>
    </row>
    <row r="292" spans="1:5" x14ac:dyDescent="0.2">
      <c r="A292" s="662" t="s">
        <v>1701</v>
      </c>
      <c r="B292" s="389" t="s">
        <v>1702</v>
      </c>
      <c r="C292" s="662">
        <v>512360</v>
      </c>
      <c r="D292" t="s">
        <v>4693</v>
      </c>
      <c r="E292" s="94">
        <v>1848284</v>
      </c>
    </row>
    <row r="293" spans="1:5" x14ac:dyDescent="0.2">
      <c r="A293" s="662" t="s">
        <v>1701</v>
      </c>
      <c r="B293" s="389" t="s">
        <v>1702</v>
      </c>
      <c r="C293" s="662">
        <v>512800</v>
      </c>
      <c r="D293" t="s">
        <v>976</v>
      </c>
      <c r="E293" s="94">
        <v>6676505</v>
      </c>
    </row>
    <row r="294" spans="1:5" x14ac:dyDescent="0.2">
      <c r="A294" s="662" t="s">
        <v>1701</v>
      </c>
      <c r="B294" s="389" t="s">
        <v>1702</v>
      </c>
      <c r="C294" s="662">
        <v>512801</v>
      </c>
      <c r="D294" t="s">
        <v>1095</v>
      </c>
      <c r="E294" s="94">
        <v>11973</v>
      </c>
    </row>
    <row r="295" spans="1:5" x14ac:dyDescent="0.2">
      <c r="A295" s="662" t="s">
        <v>1701</v>
      </c>
      <c r="B295" s="389" t="s">
        <v>1702</v>
      </c>
      <c r="C295" s="662">
        <v>512810</v>
      </c>
      <c r="D295" t="s">
        <v>978</v>
      </c>
      <c r="E295" s="94">
        <v>68410</v>
      </c>
    </row>
    <row r="296" spans="1:5" x14ac:dyDescent="0.2">
      <c r="A296" s="662" t="s">
        <v>1701</v>
      </c>
      <c r="B296" s="389" t="s">
        <v>1702</v>
      </c>
      <c r="C296" s="662">
        <v>512811</v>
      </c>
      <c r="D296" t="s">
        <v>6643</v>
      </c>
      <c r="E296" s="94">
        <v>714982</v>
      </c>
    </row>
    <row r="297" spans="1:5" x14ac:dyDescent="0.2">
      <c r="A297" s="662" t="s">
        <v>1701</v>
      </c>
      <c r="B297" s="389" t="s">
        <v>1702</v>
      </c>
      <c r="C297" s="662">
        <v>512830</v>
      </c>
      <c r="D297" t="s">
        <v>982</v>
      </c>
      <c r="E297" s="94">
        <v>1488916</v>
      </c>
    </row>
    <row r="298" spans="1:5" x14ac:dyDescent="0.2">
      <c r="A298" s="662" t="s">
        <v>1701</v>
      </c>
      <c r="B298" s="389" t="s">
        <v>1702</v>
      </c>
      <c r="C298" s="662">
        <v>512831</v>
      </c>
      <c r="D298" t="s">
        <v>5371</v>
      </c>
      <c r="E298" s="94">
        <v>305225</v>
      </c>
    </row>
    <row r="299" spans="1:5" x14ac:dyDescent="0.2">
      <c r="A299" s="662" t="s">
        <v>1701</v>
      </c>
      <c r="B299" s="389" t="s">
        <v>1702</v>
      </c>
      <c r="C299" s="662">
        <v>512840</v>
      </c>
      <c r="D299" t="s">
        <v>984</v>
      </c>
      <c r="E299" s="94">
        <v>587879</v>
      </c>
    </row>
    <row r="300" spans="1:5" x14ac:dyDescent="0.2">
      <c r="A300" s="662" t="s">
        <v>1701</v>
      </c>
      <c r="B300" s="389" t="s">
        <v>1702</v>
      </c>
      <c r="C300" s="662">
        <v>512841</v>
      </c>
      <c r="D300" t="s">
        <v>5373</v>
      </c>
      <c r="E300" s="94">
        <v>105381</v>
      </c>
    </row>
    <row r="301" spans="1:5" x14ac:dyDescent="0.2">
      <c r="A301" s="662" t="s">
        <v>1701</v>
      </c>
      <c r="B301" s="389" t="s">
        <v>1702</v>
      </c>
      <c r="C301" s="662">
        <v>512842</v>
      </c>
      <c r="D301" t="s">
        <v>7881</v>
      </c>
      <c r="E301" s="94">
        <v>15632</v>
      </c>
    </row>
    <row r="302" spans="1:5" x14ac:dyDescent="0.2">
      <c r="A302" s="662" t="s">
        <v>1701</v>
      </c>
      <c r="B302" s="389" t="s">
        <v>1702</v>
      </c>
      <c r="C302" s="662">
        <v>512843</v>
      </c>
      <c r="D302" t="s">
        <v>7883</v>
      </c>
      <c r="E302" s="94">
        <v>2025</v>
      </c>
    </row>
    <row r="303" spans="1:5" x14ac:dyDescent="0.2">
      <c r="A303" s="662" t="s">
        <v>1701</v>
      </c>
      <c r="B303" s="389" t="s">
        <v>1702</v>
      </c>
      <c r="C303" s="662">
        <v>512844</v>
      </c>
      <c r="D303" t="s">
        <v>7885</v>
      </c>
      <c r="E303" s="94">
        <v>2475</v>
      </c>
    </row>
    <row r="304" spans="1:5" x14ac:dyDescent="0.2">
      <c r="A304" s="662" t="s">
        <v>1701</v>
      </c>
      <c r="B304" s="389" t="s">
        <v>1702</v>
      </c>
      <c r="C304" s="662">
        <v>512850</v>
      </c>
      <c r="D304" t="s">
        <v>469</v>
      </c>
      <c r="E304" s="94">
        <v>115885</v>
      </c>
    </row>
    <row r="305" spans="1:5" x14ac:dyDescent="0.2">
      <c r="A305" s="662" t="s">
        <v>1701</v>
      </c>
      <c r="B305" s="389" t="s">
        <v>1702</v>
      </c>
      <c r="C305" s="662">
        <v>512851</v>
      </c>
      <c r="D305" t="s">
        <v>7265</v>
      </c>
      <c r="E305" s="94">
        <v>12660.8</v>
      </c>
    </row>
    <row r="306" spans="1:5" x14ac:dyDescent="0.2">
      <c r="A306" s="662" t="s">
        <v>1701</v>
      </c>
      <c r="B306" s="389" t="s">
        <v>1702</v>
      </c>
      <c r="C306" s="662">
        <v>512852</v>
      </c>
      <c r="D306" t="s">
        <v>473</v>
      </c>
      <c r="E306" s="94">
        <v>70800</v>
      </c>
    </row>
    <row r="307" spans="1:5" x14ac:dyDescent="0.2">
      <c r="A307" s="662" t="s">
        <v>1701</v>
      </c>
      <c r="B307" s="389" t="s">
        <v>1702</v>
      </c>
      <c r="C307" s="662">
        <v>512859</v>
      </c>
      <c r="D307" t="s">
        <v>475</v>
      </c>
      <c r="E307" s="94">
        <v>206025.4</v>
      </c>
    </row>
    <row r="308" spans="1:5" x14ac:dyDescent="0.2">
      <c r="A308" s="662" t="s">
        <v>1701</v>
      </c>
      <c r="B308" s="389" t="s">
        <v>1702</v>
      </c>
      <c r="C308" s="662">
        <v>512860</v>
      </c>
      <c r="D308" t="s">
        <v>477</v>
      </c>
      <c r="E308" s="94">
        <v>18933</v>
      </c>
    </row>
    <row r="309" spans="1:5" x14ac:dyDescent="0.2">
      <c r="A309" s="662" t="s">
        <v>1701</v>
      </c>
      <c r="B309" s="389" t="s">
        <v>1702</v>
      </c>
      <c r="C309" s="662">
        <v>512870</v>
      </c>
      <c r="D309" t="s">
        <v>479</v>
      </c>
      <c r="E309" s="94">
        <v>155185.4</v>
      </c>
    </row>
    <row r="310" spans="1:5" x14ac:dyDescent="0.2">
      <c r="A310" s="662" t="s">
        <v>1701</v>
      </c>
      <c r="B310" s="389" t="s">
        <v>1702</v>
      </c>
      <c r="C310" s="662">
        <v>512890</v>
      </c>
      <c r="D310" t="s">
        <v>5375</v>
      </c>
      <c r="E310" s="94">
        <v>1220900</v>
      </c>
    </row>
    <row r="311" spans="1:5" x14ac:dyDescent="0.2">
      <c r="A311" s="662" t="s">
        <v>1701</v>
      </c>
      <c r="B311" s="389" t="s">
        <v>1702</v>
      </c>
      <c r="C311" s="662">
        <v>518100</v>
      </c>
      <c r="D311" t="s">
        <v>488</v>
      </c>
      <c r="E311" s="94">
        <v>107258.96</v>
      </c>
    </row>
    <row r="312" spans="1:5" x14ac:dyDescent="0.2">
      <c r="A312" s="662" t="s">
        <v>1701</v>
      </c>
      <c r="B312" s="389" t="s">
        <v>1702</v>
      </c>
      <c r="C312" s="662">
        <v>518101</v>
      </c>
      <c r="D312" t="s">
        <v>1301</v>
      </c>
      <c r="E312" s="94">
        <v>63710.61</v>
      </c>
    </row>
    <row r="313" spans="1:5" x14ac:dyDescent="0.2">
      <c r="A313" s="662" t="s">
        <v>1701</v>
      </c>
      <c r="B313" s="389" t="s">
        <v>1702</v>
      </c>
      <c r="C313" s="662">
        <v>518102</v>
      </c>
      <c r="D313" t="s">
        <v>7886</v>
      </c>
      <c r="E313" s="94">
        <v>193679.1</v>
      </c>
    </row>
    <row r="314" spans="1:5" x14ac:dyDescent="0.2">
      <c r="A314" s="662" t="s">
        <v>1701</v>
      </c>
      <c r="B314" s="389" t="s">
        <v>1702</v>
      </c>
      <c r="C314" s="662">
        <v>518200</v>
      </c>
      <c r="D314" t="s">
        <v>489</v>
      </c>
      <c r="E314" s="94">
        <v>8595.49</v>
      </c>
    </row>
    <row r="315" spans="1:5" x14ac:dyDescent="0.2">
      <c r="A315" s="662" t="s">
        <v>1701</v>
      </c>
      <c r="B315" s="389" t="s">
        <v>1702</v>
      </c>
      <c r="C315" s="662">
        <v>518400</v>
      </c>
      <c r="D315" t="s">
        <v>490</v>
      </c>
      <c r="E315" s="94">
        <v>35149.46</v>
      </c>
    </row>
    <row r="316" spans="1:5" x14ac:dyDescent="0.2">
      <c r="A316" s="662" t="s">
        <v>1701</v>
      </c>
      <c r="B316" s="389" t="s">
        <v>1702</v>
      </c>
      <c r="C316" s="662">
        <v>551100</v>
      </c>
      <c r="D316" t="s">
        <v>7887</v>
      </c>
      <c r="E316" s="94">
        <v>167176.12</v>
      </c>
    </row>
    <row r="317" spans="1:5" x14ac:dyDescent="0.2">
      <c r="A317" s="662" t="s">
        <v>1701</v>
      </c>
      <c r="B317" s="389" t="s">
        <v>1702</v>
      </c>
      <c r="C317" s="662">
        <v>551200</v>
      </c>
      <c r="D317" t="s">
        <v>7888</v>
      </c>
      <c r="E317" s="94">
        <v>322</v>
      </c>
    </row>
    <row r="318" spans="1:5" x14ac:dyDescent="0.2">
      <c r="A318" s="662" t="s">
        <v>1701</v>
      </c>
      <c r="B318" s="389" t="s">
        <v>1702</v>
      </c>
      <c r="C318" s="662">
        <v>555200</v>
      </c>
      <c r="D318" t="s">
        <v>7890</v>
      </c>
      <c r="E318" s="94">
        <v>1350671.79</v>
      </c>
    </row>
    <row r="319" spans="1:5" x14ac:dyDescent="0.2">
      <c r="A319" s="662" t="s">
        <v>1701</v>
      </c>
      <c r="B319" s="389" t="s">
        <v>1702</v>
      </c>
      <c r="C319" s="662">
        <v>558200</v>
      </c>
      <c r="D319" t="s">
        <v>500</v>
      </c>
      <c r="E319" s="94">
        <v>75000</v>
      </c>
    </row>
    <row r="320" spans="1:5" x14ac:dyDescent="0.2">
      <c r="A320" s="662" t="s">
        <v>1701</v>
      </c>
      <c r="B320" s="389" t="s">
        <v>1702</v>
      </c>
      <c r="C320" s="662">
        <v>561109</v>
      </c>
      <c r="D320" t="s">
        <v>502</v>
      </c>
      <c r="E320" s="94">
        <v>2774632</v>
      </c>
    </row>
    <row r="321" spans="1:5" x14ac:dyDescent="0.2">
      <c r="A321" s="662" t="s">
        <v>1701</v>
      </c>
      <c r="B321" s="389" t="s">
        <v>1702</v>
      </c>
      <c r="C321" s="662">
        <v>562200</v>
      </c>
      <c r="D321" t="s">
        <v>848</v>
      </c>
      <c r="E321" s="94">
        <v>2100</v>
      </c>
    </row>
    <row r="322" spans="1:5" x14ac:dyDescent="0.2">
      <c r="A322" s="662" t="s">
        <v>1701</v>
      </c>
      <c r="B322" s="389" t="s">
        <v>1702</v>
      </c>
      <c r="C322" s="662">
        <v>571100</v>
      </c>
      <c r="D322" t="s">
        <v>628</v>
      </c>
      <c r="E322" s="94">
        <v>1529500</v>
      </c>
    </row>
    <row r="323" spans="1:5" x14ac:dyDescent="0.2">
      <c r="A323" s="662" t="s">
        <v>1701</v>
      </c>
      <c r="B323" s="389" t="s">
        <v>1702</v>
      </c>
      <c r="C323" s="662">
        <v>590520</v>
      </c>
      <c r="D323" t="s">
        <v>935</v>
      </c>
      <c r="E323" s="94">
        <v>358156.4</v>
      </c>
    </row>
    <row r="324" spans="1:5" x14ac:dyDescent="0.2">
      <c r="A324" s="662" t="s">
        <v>1701</v>
      </c>
      <c r="B324" s="389" t="s">
        <v>1702</v>
      </c>
      <c r="C324" s="662">
        <v>590522</v>
      </c>
      <c r="D324" t="s">
        <v>936</v>
      </c>
      <c r="E324" s="94">
        <v>4174.5</v>
      </c>
    </row>
    <row r="325" spans="1:5" x14ac:dyDescent="0.2">
      <c r="A325" s="662" t="s">
        <v>1701</v>
      </c>
      <c r="B325" s="389" t="s">
        <v>1702</v>
      </c>
      <c r="C325" s="662">
        <v>590524</v>
      </c>
      <c r="D325" t="s">
        <v>4705</v>
      </c>
      <c r="E325" s="94">
        <v>10896664.4</v>
      </c>
    </row>
    <row r="326" spans="1:5" x14ac:dyDescent="0.2">
      <c r="A326" s="662" t="s">
        <v>1701</v>
      </c>
      <c r="B326" s="389" t="s">
        <v>1702</v>
      </c>
      <c r="C326" s="662">
        <v>590525</v>
      </c>
      <c r="D326" t="s">
        <v>4706</v>
      </c>
      <c r="E326" s="94">
        <v>2617787.21</v>
      </c>
    </row>
    <row r="327" spans="1:5" x14ac:dyDescent="0.2">
      <c r="A327" s="662" t="s">
        <v>1701</v>
      </c>
      <c r="B327" s="389" t="s">
        <v>1702</v>
      </c>
      <c r="C327" s="662">
        <v>590527</v>
      </c>
      <c r="D327" t="s">
        <v>4708</v>
      </c>
      <c r="E327" s="94">
        <v>2270132.65</v>
      </c>
    </row>
    <row r="328" spans="1:5" x14ac:dyDescent="0.2">
      <c r="A328" s="662" t="s">
        <v>1701</v>
      </c>
      <c r="B328" s="389" t="s">
        <v>1702</v>
      </c>
      <c r="C328" s="662">
        <v>590529</v>
      </c>
      <c r="D328" t="s">
        <v>491</v>
      </c>
      <c r="E328" s="94">
        <v>6455.65</v>
      </c>
    </row>
    <row r="329" spans="1:5" x14ac:dyDescent="0.2">
      <c r="A329" s="662" t="s">
        <v>1701</v>
      </c>
      <c r="B329" s="389" t="s">
        <v>1702</v>
      </c>
      <c r="C329" s="662">
        <v>590530</v>
      </c>
      <c r="D329" t="s">
        <v>1306</v>
      </c>
      <c r="E329" s="94">
        <v>2774632</v>
      </c>
    </row>
    <row r="330" spans="1:5" x14ac:dyDescent="0.2">
      <c r="A330" s="662" t="s">
        <v>1701</v>
      </c>
      <c r="B330" s="389" t="s">
        <v>1702</v>
      </c>
      <c r="C330" s="662">
        <v>590675</v>
      </c>
      <c r="D330" t="s">
        <v>4710</v>
      </c>
      <c r="E330" s="94">
        <v>2714332</v>
      </c>
    </row>
    <row r="331" spans="1:5" x14ac:dyDescent="0.2">
      <c r="A331" s="662" t="s">
        <v>1701</v>
      </c>
      <c r="B331" s="389" t="s">
        <v>1702</v>
      </c>
      <c r="C331" s="662">
        <v>599524</v>
      </c>
      <c r="D331" t="s">
        <v>4705</v>
      </c>
      <c r="E331" s="94">
        <v>167846.2</v>
      </c>
    </row>
    <row r="332" spans="1:5" x14ac:dyDescent="0.2">
      <c r="A332" s="662" t="s">
        <v>1701</v>
      </c>
      <c r="B332" s="389" t="s">
        <v>1702</v>
      </c>
      <c r="C332" s="662">
        <v>599525</v>
      </c>
      <c r="D332" t="s">
        <v>4706</v>
      </c>
      <c r="E332" s="94">
        <v>545485.67000000004</v>
      </c>
    </row>
    <row r="333" spans="1:5" x14ac:dyDescent="0.2">
      <c r="A333" s="662" t="s">
        <v>1701</v>
      </c>
      <c r="B333" s="389" t="s">
        <v>1702</v>
      </c>
      <c r="C333" s="662">
        <v>599527</v>
      </c>
      <c r="D333" t="s">
        <v>4711</v>
      </c>
      <c r="E333" s="94">
        <v>11604.94</v>
      </c>
    </row>
    <row r="334" spans="1:5" x14ac:dyDescent="0.2">
      <c r="A334" s="662" t="s">
        <v>1701</v>
      </c>
      <c r="B334" s="389" t="s">
        <v>1702</v>
      </c>
      <c r="C334" s="662">
        <v>599529</v>
      </c>
      <c r="D334" t="s">
        <v>491</v>
      </c>
      <c r="E334" s="94">
        <v>20177.25</v>
      </c>
    </row>
    <row r="335" spans="1:5" x14ac:dyDescent="0.2">
      <c r="A335" s="662" t="s">
        <v>1701</v>
      </c>
      <c r="B335" s="389" t="s">
        <v>1702</v>
      </c>
      <c r="C335" s="662">
        <v>599530</v>
      </c>
      <c r="D335" t="s">
        <v>1306</v>
      </c>
      <c r="E335" s="94">
        <v>75000</v>
      </c>
    </row>
    <row r="336" spans="1:5" x14ac:dyDescent="0.2">
      <c r="A336" s="662" t="s">
        <v>1701</v>
      </c>
      <c r="B336" s="389" t="s">
        <v>1702</v>
      </c>
      <c r="C336" s="662">
        <v>599531</v>
      </c>
      <c r="D336" t="s">
        <v>4713</v>
      </c>
      <c r="E336" s="94">
        <v>1394230</v>
      </c>
    </row>
    <row r="337" spans="1:5" x14ac:dyDescent="0.2">
      <c r="A337" s="662" t="s">
        <v>1701</v>
      </c>
      <c r="B337" s="389" t="s">
        <v>1702</v>
      </c>
      <c r="C337" s="662">
        <v>599674</v>
      </c>
      <c r="D337" t="s">
        <v>544</v>
      </c>
      <c r="E337" s="94">
        <v>597.88</v>
      </c>
    </row>
    <row r="338" spans="1:5" s="560" customFormat="1" x14ac:dyDescent="0.2">
      <c r="A338" s="661"/>
      <c r="B338" s="89"/>
      <c r="C338" s="661"/>
      <c r="D338" s="91"/>
      <c r="E338" s="136">
        <f>SUM(E240:E337)</f>
        <v>77239356.489999995</v>
      </c>
    </row>
    <row r="339" spans="1:5" x14ac:dyDescent="0.2">
      <c r="A339" s="662"/>
      <c r="B339" s="389"/>
      <c r="C339" s="662"/>
      <c r="D339"/>
      <c r="E339" s="94"/>
    </row>
    <row r="340" spans="1:5" x14ac:dyDescent="0.2">
      <c r="A340" s="662" t="s">
        <v>1701</v>
      </c>
      <c r="B340" s="389" t="s">
        <v>1702</v>
      </c>
      <c r="C340" s="662">
        <v>601300</v>
      </c>
      <c r="D340" t="s">
        <v>7266</v>
      </c>
      <c r="E340" s="94">
        <v>27947890</v>
      </c>
    </row>
    <row r="341" spans="1:5" x14ac:dyDescent="0.2">
      <c r="A341" s="662" t="s">
        <v>1701</v>
      </c>
      <c r="B341" s="389" t="s">
        <v>1702</v>
      </c>
      <c r="C341" s="662">
        <v>601301</v>
      </c>
      <c r="D341" t="s">
        <v>7267</v>
      </c>
      <c r="E341" s="94">
        <v>6724932</v>
      </c>
    </row>
    <row r="342" spans="1:5" x14ac:dyDescent="0.2">
      <c r="A342" s="662" t="s">
        <v>1701</v>
      </c>
      <c r="B342" s="389" t="s">
        <v>1702</v>
      </c>
      <c r="C342" s="662">
        <v>601302</v>
      </c>
      <c r="D342" t="s">
        <v>7268</v>
      </c>
      <c r="E342" s="94">
        <v>3672228</v>
      </c>
    </row>
    <row r="343" spans="1:5" x14ac:dyDescent="0.2">
      <c r="A343" s="662" t="s">
        <v>1701</v>
      </c>
      <c r="B343" s="389" t="s">
        <v>1702</v>
      </c>
      <c r="C343" s="662">
        <v>601303</v>
      </c>
      <c r="D343" t="s">
        <v>7269</v>
      </c>
      <c r="E343" s="94">
        <v>-105664</v>
      </c>
    </row>
    <row r="344" spans="1:5" x14ac:dyDescent="0.2">
      <c r="A344" s="662" t="s">
        <v>1701</v>
      </c>
      <c r="B344" s="389" t="s">
        <v>1702</v>
      </c>
      <c r="C344" s="662">
        <v>601400</v>
      </c>
      <c r="D344" t="s">
        <v>7270</v>
      </c>
      <c r="E344" s="94">
        <v>1266472</v>
      </c>
    </row>
    <row r="345" spans="1:5" x14ac:dyDescent="0.2">
      <c r="A345" s="662" t="s">
        <v>1701</v>
      </c>
      <c r="B345" s="389" t="s">
        <v>1702</v>
      </c>
      <c r="C345" s="662">
        <v>601410</v>
      </c>
      <c r="D345" t="s">
        <v>7271</v>
      </c>
      <c r="E345" s="94">
        <v>57750</v>
      </c>
    </row>
    <row r="346" spans="1:5" x14ac:dyDescent="0.2">
      <c r="A346" s="662" t="s">
        <v>1701</v>
      </c>
      <c r="B346" s="389" t="s">
        <v>1702</v>
      </c>
      <c r="C346" s="662">
        <v>601420</v>
      </c>
      <c r="D346" t="s">
        <v>7893</v>
      </c>
      <c r="E346" s="94">
        <v>133920</v>
      </c>
    </row>
    <row r="347" spans="1:5" x14ac:dyDescent="0.2">
      <c r="A347" s="662" t="s">
        <v>1701</v>
      </c>
      <c r="B347" s="389" t="s">
        <v>1702</v>
      </c>
      <c r="C347" s="662">
        <v>601500</v>
      </c>
      <c r="D347" t="s">
        <v>7272</v>
      </c>
      <c r="E347" s="94">
        <v>1804625</v>
      </c>
    </row>
    <row r="348" spans="1:5" x14ac:dyDescent="0.2">
      <c r="A348" s="662" t="s">
        <v>1701</v>
      </c>
      <c r="B348" s="389" t="s">
        <v>1702</v>
      </c>
      <c r="C348" s="662">
        <v>601501</v>
      </c>
      <c r="D348" t="s">
        <v>7273</v>
      </c>
      <c r="E348" s="94">
        <v>1928360</v>
      </c>
    </row>
    <row r="349" spans="1:5" x14ac:dyDescent="0.2">
      <c r="A349" s="662" t="s">
        <v>1701</v>
      </c>
      <c r="B349" s="389" t="s">
        <v>1702</v>
      </c>
      <c r="C349" s="662">
        <v>602100</v>
      </c>
      <c r="D349" t="s">
        <v>525</v>
      </c>
      <c r="E349" s="94">
        <v>-2370841.92</v>
      </c>
    </row>
    <row r="350" spans="1:5" x14ac:dyDescent="0.2">
      <c r="A350" s="662" t="s">
        <v>1701</v>
      </c>
      <c r="B350" s="389" t="s">
        <v>1702</v>
      </c>
      <c r="C350" s="662">
        <v>602300</v>
      </c>
      <c r="D350" t="s">
        <v>768</v>
      </c>
      <c r="E350" s="94">
        <v>-231445.07</v>
      </c>
    </row>
    <row r="351" spans="1:5" x14ac:dyDescent="0.2">
      <c r="A351" s="662" t="s">
        <v>1701</v>
      </c>
      <c r="B351" s="389" t="s">
        <v>1702</v>
      </c>
      <c r="C351" s="662">
        <v>603100</v>
      </c>
      <c r="D351" t="s">
        <v>528</v>
      </c>
      <c r="E351" s="94">
        <v>6079878</v>
      </c>
    </row>
    <row r="352" spans="1:5" x14ac:dyDescent="0.2">
      <c r="A352" s="662" t="s">
        <v>1701</v>
      </c>
      <c r="B352" s="389" t="s">
        <v>1702</v>
      </c>
      <c r="C352" s="662">
        <v>603200</v>
      </c>
      <c r="D352" t="s">
        <v>632</v>
      </c>
      <c r="E352" s="94">
        <v>552156</v>
      </c>
    </row>
    <row r="353" spans="1:5" x14ac:dyDescent="0.2">
      <c r="A353" s="662" t="s">
        <v>1701</v>
      </c>
      <c r="B353" s="389" t="s">
        <v>1702</v>
      </c>
      <c r="C353" s="662">
        <v>603300</v>
      </c>
      <c r="D353" t="s">
        <v>633</v>
      </c>
      <c r="E353" s="94">
        <v>81053.990000000005</v>
      </c>
    </row>
    <row r="354" spans="1:5" x14ac:dyDescent="0.2">
      <c r="A354" s="662" t="s">
        <v>1701</v>
      </c>
      <c r="B354" s="389" t="s">
        <v>1702</v>
      </c>
      <c r="C354" s="662">
        <v>604100</v>
      </c>
      <c r="D354" t="s">
        <v>769</v>
      </c>
      <c r="E354" s="94">
        <v>-120422.21</v>
      </c>
    </row>
    <row r="355" spans="1:5" x14ac:dyDescent="0.2">
      <c r="A355" s="662" t="s">
        <v>1701</v>
      </c>
      <c r="B355" s="389" t="s">
        <v>1702</v>
      </c>
      <c r="C355" s="662">
        <v>604200</v>
      </c>
      <c r="D355" t="s">
        <v>770</v>
      </c>
      <c r="E355" s="94">
        <v>-161303</v>
      </c>
    </row>
    <row r="356" spans="1:5" x14ac:dyDescent="0.2">
      <c r="A356" s="662" t="s">
        <v>1701</v>
      </c>
      <c r="B356" s="389" t="s">
        <v>1702</v>
      </c>
      <c r="C356" s="662">
        <v>605100</v>
      </c>
      <c r="D356" t="s">
        <v>634</v>
      </c>
      <c r="E356" s="94">
        <v>3407848.83</v>
      </c>
    </row>
    <row r="357" spans="1:5" x14ac:dyDescent="0.2">
      <c r="A357" s="662" t="s">
        <v>1701</v>
      </c>
      <c r="B357" s="389" t="s">
        <v>1702</v>
      </c>
      <c r="C357" s="662">
        <v>605200</v>
      </c>
      <c r="D357" t="s">
        <v>771</v>
      </c>
      <c r="E357" s="94">
        <v>944118</v>
      </c>
    </row>
    <row r="358" spans="1:5" x14ac:dyDescent="0.2">
      <c r="A358" s="662" t="s">
        <v>1701</v>
      </c>
      <c r="B358" s="389" t="s">
        <v>1702</v>
      </c>
      <c r="C358" s="662">
        <v>605300</v>
      </c>
      <c r="D358" t="s">
        <v>635</v>
      </c>
      <c r="E358" s="94">
        <v>2964367.28</v>
      </c>
    </row>
    <row r="359" spans="1:5" x14ac:dyDescent="0.2">
      <c r="A359" s="662" t="s">
        <v>1701</v>
      </c>
      <c r="B359" s="389" t="s">
        <v>1702</v>
      </c>
      <c r="C359" s="662">
        <v>605400</v>
      </c>
      <c r="D359" t="s">
        <v>1105</v>
      </c>
      <c r="E359" s="94">
        <v>78324.149999999994</v>
      </c>
    </row>
    <row r="360" spans="1:5" x14ac:dyDescent="0.2">
      <c r="A360" s="662" t="s">
        <v>1701</v>
      </c>
      <c r="B360" s="389" t="s">
        <v>1702</v>
      </c>
      <c r="C360" s="662">
        <v>606100</v>
      </c>
      <c r="D360" t="s">
        <v>637</v>
      </c>
      <c r="E360" s="94">
        <v>-211286.63</v>
      </c>
    </row>
    <row r="361" spans="1:5" x14ac:dyDescent="0.2">
      <c r="A361" s="662" t="s">
        <v>1701</v>
      </c>
      <c r="B361" s="389" t="s">
        <v>1702</v>
      </c>
      <c r="C361" s="662">
        <v>606200</v>
      </c>
      <c r="D361" t="s">
        <v>5378</v>
      </c>
      <c r="E361" s="94">
        <v>-183790.78</v>
      </c>
    </row>
    <row r="362" spans="1:5" x14ac:dyDescent="0.2">
      <c r="A362" s="662" t="s">
        <v>1701</v>
      </c>
      <c r="B362" s="389" t="s">
        <v>1702</v>
      </c>
      <c r="C362" s="662">
        <v>611100</v>
      </c>
      <c r="D362" t="s">
        <v>7894</v>
      </c>
      <c r="E362" s="94">
        <v>723161.58</v>
      </c>
    </row>
    <row r="363" spans="1:5" x14ac:dyDescent="0.2">
      <c r="A363" s="662" t="s">
        <v>1701</v>
      </c>
      <c r="B363" s="389" t="s">
        <v>1702</v>
      </c>
      <c r="C363" s="662">
        <v>618100</v>
      </c>
      <c r="D363" t="s">
        <v>541</v>
      </c>
      <c r="E363" s="94">
        <v>668.59</v>
      </c>
    </row>
    <row r="364" spans="1:5" x14ac:dyDescent="0.2">
      <c r="A364" s="662" t="s">
        <v>1701</v>
      </c>
      <c r="B364" s="389" t="s">
        <v>1702</v>
      </c>
      <c r="C364" s="662">
        <v>618200</v>
      </c>
      <c r="D364" t="s">
        <v>542</v>
      </c>
      <c r="E364" s="94">
        <v>756.11</v>
      </c>
    </row>
    <row r="365" spans="1:5" x14ac:dyDescent="0.2">
      <c r="A365" s="662" t="s">
        <v>1701</v>
      </c>
      <c r="B365" s="389" t="s">
        <v>1702</v>
      </c>
      <c r="C365" s="662">
        <v>618300</v>
      </c>
      <c r="D365" t="s">
        <v>543</v>
      </c>
      <c r="E365" s="94">
        <v>2761.13</v>
      </c>
    </row>
    <row r="366" spans="1:5" x14ac:dyDescent="0.2">
      <c r="A366" s="662" t="s">
        <v>1701</v>
      </c>
      <c r="B366" s="389" t="s">
        <v>1702</v>
      </c>
      <c r="C366" s="662">
        <v>653100</v>
      </c>
      <c r="D366" t="s">
        <v>546</v>
      </c>
      <c r="E366" s="94">
        <v>361191.45</v>
      </c>
    </row>
    <row r="367" spans="1:5" x14ac:dyDescent="0.2">
      <c r="A367" s="662" t="s">
        <v>1701</v>
      </c>
      <c r="B367" s="389" t="s">
        <v>1702</v>
      </c>
      <c r="C367" s="662">
        <v>653101</v>
      </c>
      <c r="D367" t="s">
        <v>547</v>
      </c>
      <c r="E367" s="94">
        <v>90.04</v>
      </c>
    </row>
    <row r="368" spans="1:5" x14ac:dyDescent="0.2">
      <c r="A368" s="662" t="s">
        <v>1701</v>
      </c>
      <c r="B368" s="389" t="s">
        <v>1702</v>
      </c>
      <c r="C368" s="662">
        <v>653200</v>
      </c>
      <c r="D368" t="s">
        <v>548</v>
      </c>
      <c r="E368" s="94">
        <v>1880050</v>
      </c>
    </row>
    <row r="369" spans="1:5" x14ac:dyDescent="0.2">
      <c r="A369" s="662" t="s">
        <v>1701</v>
      </c>
      <c r="B369" s="389" t="s">
        <v>1702</v>
      </c>
      <c r="C369" s="662">
        <v>657100</v>
      </c>
      <c r="D369" t="s">
        <v>7897</v>
      </c>
      <c r="E369" s="94">
        <v>-723161.58</v>
      </c>
    </row>
    <row r="370" spans="1:5" x14ac:dyDescent="0.2">
      <c r="A370" s="662" t="s">
        <v>1701</v>
      </c>
      <c r="B370" s="389" t="s">
        <v>1702</v>
      </c>
      <c r="C370" s="662">
        <v>661109</v>
      </c>
      <c r="D370" t="s">
        <v>556</v>
      </c>
      <c r="E370" s="94">
        <v>2714332</v>
      </c>
    </row>
    <row r="371" spans="1:5" x14ac:dyDescent="0.2">
      <c r="A371" s="662" t="s">
        <v>1701</v>
      </c>
      <c r="B371" s="389" t="s">
        <v>1702</v>
      </c>
      <c r="C371" s="662">
        <v>690520</v>
      </c>
      <c r="D371" t="s">
        <v>4716</v>
      </c>
      <c r="E371" s="94">
        <v>358156.4</v>
      </c>
    </row>
    <row r="372" spans="1:5" x14ac:dyDescent="0.2">
      <c r="A372" s="662" t="s">
        <v>1701</v>
      </c>
      <c r="B372" s="389" t="s">
        <v>1702</v>
      </c>
      <c r="C372" s="662">
        <v>690522</v>
      </c>
      <c r="D372" t="s">
        <v>4717</v>
      </c>
      <c r="E372" s="94">
        <v>4174.5</v>
      </c>
    </row>
    <row r="373" spans="1:5" x14ac:dyDescent="0.2">
      <c r="A373" s="662" t="s">
        <v>1701</v>
      </c>
      <c r="B373" s="389" t="s">
        <v>1702</v>
      </c>
      <c r="C373" s="662">
        <v>690524</v>
      </c>
      <c r="D373" t="s">
        <v>4705</v>
      </c>
      <c r="E373" s="94">
        <v>10896664.4</v>
      </c>
    </row>
    <row r="374" spans="1:5" x14ac:dyDescent="0.2">
      <c r="A374" s="662" t="s">
        <v>1701</v>
      </c>
      <c r="B374" s="389" t="s">
        <v>1702</v>
      </c>
      <c r="C374" s="662">
        <v>690525</v>
      </c>
      <c r="D374" t="s">
        <v>4706</v>
      </c>
      <c r="E374" s="94">
        <v>2617787.21</v>
      </c>
    </row>
    <row r="375" spans="1:5" x14ac:dyDescent="0.2">
      <c r="A375" s="662" t="s">
        <v>1701</v>
      </c>
      <c r="B375" s="389" t="s">
        <v>1702</v>
      </c>
      <c r="C375" s="662">
        <v>690527</v>
      </c>
      <c r="D375" t="s">
        <v>4711</v>
      </c>
      <c r="E375" s="94">
        <v>2270132.65</v>
      </c>
    </row>
    <row r="376" spans="1:5" x14ac:dyDescent="0.2">
      <c r="A376" s="662" t="s">
        <v>1701</v>
      </c>
      <c r="B376" s="389" t="s">
        <v>1702</v>
      </c>
      <c r="C376" s="662">
        <v>690529</v>
      </c>
      <c r="D376" t="s">
        <v>491</v>
      </c>
      <c r="E376" s="94">
        <v>6455.65</v>
      </c>
    </row>
    <row r="377" spans="1:5" x14ac:dyDescent="0.2">
      <c r="A377" s="662" t="s">
        <v>1701</v>
      </c>
      <c r="B377" s="389" t="s">
        <v>1702</v>
      </c>
      <c r="C377" s="662">
        <v>690530</v>
      </c>
      <c r="D377" t="s">
        <v>1306</v>
      </c>
      <c r="E377" s="94">
        <v>2774632</v>
      </c>
    </row>
    <row r="378" spans="1:5" x14ac:dyDescent="0.2">
      <c r="A378" s="662" t="s">
        <v>1701</v>
      </c>
      <c r="B378" s="389" t="s">
        <v>1702</v>
      </c>
      <c r="C378" s="662">
        <v>690675</v>
      </c>
      <c r="D378" t="s">
        <v>4710</v>
      </c>
      <c r="E378" s="94">
        <v>2714332</v>
      </c>
    </row>
    <row r="379" spans="1:5" x14ac:dyDescent="0.2">
      <c r="A379" s="662" t="s">
        <v>1701</v>
      </c>
      <c r="B379" s="389" t="s">
        <v>1702</v>
      </c>
      <c r="C379" s="662">
        <v>699524</v>
      </c>
      <c r="D379" t="s">
        <v>4705</v>
      </c>
      <c r="E379" s="94">
        <v>167846.2</v>
      </c>
    </row>
    <row r="380" spans="1:5" x14ac:dyDescent="0.2">
      <c r="A380" s="662" t="s">
        <v>1701</v>
      </c>
      <c r="B380" s="389" t="s">
        <v>1702</v>
      </c>
      <c r="C380" s="662">
        <v>699525</v>
      </c>
      <c r="D380" t="s">
        <v>4706</v>
      </c>
      <c r="E380" s="94">
        <v>545485.67000000004</v>
      </c>
    </row>
    <row r="381" spans="1:5" x14ac:dyDescent="0.2">
      <c r="A381" s="662" t="s">
        <v>1701</v>
      </c>
      <c r="B381" s="389" t="s">
        <v>1702</v>
      </c>
      <c r="C381" s="662">
        <v>699527</v>
      </c>
      <c r="D381" t="s">
        <v>4711</v>
      </c>
      <c r="E381" s="94">
        <v>11604.94</v>
      </c>
    </row>
    <row r="382" spans="1:5" x14ac:dyDescent="0.2">
      <c r="A382" s="662" t="s">
        <v>1701</v>
      </c>
      <c r="B382" s="389" t="s">
        <v>1702</v>
      </c>
      <c r="C382" s="662">
        <v>699529</v>
      </c>
      <c r="D382" t="s">
        <v>491</v>
      </c>
      <c r="E382" s="94">
        <v>20177.25</v>
      </c>
    </row>
    <row r="383" spans="1:5" x14ac:dyDescent="0.2">
      <c r="A383" s="662" t="s">
        <v>1701</v>
      </c>
      <c r="B383" s="389" t="s">
        <v>1702</v>
      </c>
      <c r="C383" s="662">
        <v>699530</v>
      </c>
      <c r="D383" t="s">
        <v>1306</v>
      </c>
      <c r="E383" s="94">
        <v>75000</v>
      </c>
    </row>
    <row r="384" spans="1:5" x14ac:dyDescent="0.2">
      <c r="A384" s="662" t="s">
        <v>1701</v>
      </c>
      <c r="B384" s="389" t="s">
        <v>1702</v>
      </c>
      <c r="C384" s="662">
        <v>699531</v>
      </c>
      <c r="D384" t="s">
        <v>4713</v>
      </c>
      <c r="E384" s="94">
        <v>1394230</v>
      </c>
    </row>
    <row r="385" spans="1:6" x14ac:dyDescent="0.2">
      <c r="A385" s="662" t="s">
        <v>1701</v>
      </c>
      <c r="B385" s="389" t="s">
        <v>1702</v>
      </c>
      <c r="C385" s="662">
        <v>699674</v>
      </c>
      <c r="D385" t="s">
        <v>544</v>
      </c>
      <c r="E385" s="94">
        <v>597.88</v>
      </c>
    </row>
    <row r="386" spans="1:6" s="560" customFormat="1" x14ac:dyDescent="0.2">
      <c r="A386" s="559"/>
      <c r="C386" s="559"/>
      <c r="E386" s="561">
        <f>SUM(E340:E385)</f>
        <v>83076295.710000008</v>
      </c>
    </row>
    <row r="388" spans="1:6" ht="15" x14ac:dyDescent="0.25">
      <c r="D388" s="666" t="s">
        <v>7214</v>
      </c>
      <c r="E388" s="136">
        <f>E386-E338</f>
        <v>5836939.2200000137</v>
      </c>
      <c r="F388"/>
    </row>
    <row r="389" spans="1:6" x14ac:dyDescent="0.2">
      <c r="D389"/>
      <c r="E389" s="94"/>
      <c r="F389"/>
    </row>
    <row r="390" spans="1:6" ht="13.5" thickBot="1" x14ac:dyDescent="0.25">
      <c r="D390" s="1048" t="s">
        <v>7927</v>
      </c>
      <c r="E390" s="1049" t="s">
        <v>4726</v>
      </c>
      <c r="F390" s="1048" t="s">
        <v>4727</v>
      </c>
    </row>
    <row r="391" spans="1:6" ht="13.5" thickTop="1" x14ac:dyDescent="0.2">
      <c r="D391" s="91" t="s">
        <v>7209</v>
      </c>
      <c r="E391" s="136">
        <f>E63</f>
        <v>4383707.8399999961</v>
      </c>
      <c r="F391" s="367">
        <v>4384</v>
      </c>
    </row>
    <row r="392" spans="1:6" x14ac:dyDescent="0.2">
      <c r="D392" s="91" t="s">
        <v>7210</v>
      </c>
      <c r="E392" s="136">
        <f>E104</f>
        <v>30284.25</v>
      </c>
      <c r="F392" s="367">
        <v>30</v>
      </c>
    </row>
    <row r="393" spans="1:6" x14ac:dyDescent="0.2">
      <c r="D393" s="91" t="s">
        <v>7211</v>
      </c>
      <c r="E393" s="136">
        <f>E143</f>
        <v>837155.94999999832</v>
      </c>
      <c r="F393" s="367">
        <v>837</v>
      </c>
    </row>
    <row r="394" spans="1:6" x14ac:dyDescent="0.2">
      <c r="D394" s="91" t="s">
        <v>7216</v>
      </c>
      <c r="E394" s="136">
        <f>E196</f>
        <v>0</v>
      </c>
      <c r="F394" s="367">
        <v>0</v>
      </c>
    </row>
    <row r="395" spans="1:6" x14ac:dyDescent="0.2">
      <c r="D395" s="193" t="s">
        <v>7217</v>
      </c>
      <c r="E395" s="878">
        <f>E236</f>
        <v>585791.17999999924</v>
      </c>
      <c r="F395" s="1050">
        <v>586</v>
      </c>
    </row>
    <row r="396" spans="1:6" x14ac:dyDescent="0.2">
      <c r="D396" s="91" t="s">
        <v>7218</v>
      </c>
      <c r="E396" s="136">
        <f>SUM(E391:E395)</f>
        <v>5836939.2199999932</v>
      </c>
      <c r="F396" s="367">
        <f>SUM(F391:F395)</f>
        <v>5837</v>
      </c>
    </row>
  </sheetData>
  <mergeCells count="1">
    <mergeCell ref="G236:J236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666"/>
  <sheetViews>
    <sheetView topLeftCell="A392" zoomScaleNormal="100" workbookViewId="0">
      <selection activeCell="J585" sqref="J585"/>
    </sheetView>
  </sheetViews>
  <sheetFormatPr defaultRowHeight="12.75" x14ac:dyDescent="0.2"/>
  <cols>
    <col min="1" max="1" width="8.85546875" style="95"/>
    <col min="2" max="2" width="5" customWidth="1"/>
    <col min="3" max="3" width="4.28515625" customWidth="1"/>
    <col min="5" max="5" width="14.42578125" bestFit="1" customWidth="1"/>
    <col min="6" max="7" width="13.7109375" bestFit="1" customWidth="1"/>
    <col min="8" max="8" width="14.42578125" bestFit="1" customWidth="1"/>
    <col min="9" max="9" width="65.28515625" bestFit="1" customWidth="1"/>
    <col min="10" max="10" width="15.7109375" customWidth="1"/>
    <col min="11" max="11" width="13.28515625" customWidth="1"/>
    <col min="12" max="12" width="13.140625" customWidth="1"/>
    <col min="13" max="13" width="12.28515625" bestFit="1" customWidth="1"/>
  </cols>
  <sheetData>
    <row r="1" spans="1:10" x14ac:dyDescent="0.2">
      <c r="A1" s="163" t="s">
        <v>9203</v>
      </c>
    </row>
    <row r="2" spans="1:10" ht="13.5" thickBot="1" x14ac:dyDescent="0.25">
      <c r="A2" s="1115" t="s">
        <v>9204</v>
      </c>
      <c r="B2" s="1024" t="s">
        <v>300</v>
      </c>
      <c r="C2" s="1024" t="s">
        <v>301</v>
      </c>
      <c r="D2" s="1024" t="s">
        <v>992</v>
      </c>
      <c r="E2" s="1025" t="s">
        <v>302</v>
      </c>
      <c r="F2" s="1025" t="s">
        <v>303</v>
      </c>
      <c r="G2" s="1025" t="s">
        <v>304</v>
      </c>
      <c r="H2" s="1025" t="s">
        <v>305</v>
      </c>
      <c r="I2" s="1026" t="s">
        <v>993</v>
      </c>
      <c r="J2" s="91"/>
    </row>
    <row r="3" spans="1:10" ht="13.5" thickTop="1" x14ac:dyDescent="0.2">
      <c r="B3" s="88" t="s">
        <v>306</v>
      </c>
      <c r="C3" s="88" t="s">
        <v>5969</v>
      </c>
      <c r="D3" s="88" t="s">
        <v>308</v>
      </c>
      <c r="E3" s="89">
        <v>28900000</v>
      </c>
      <c r="F3" s="89"/>
      <c r="G3" s="89"/>
      <c r="H3" s="89">
        <v>28900000</v>
      </c>
      <c r="I3" s="90" t="s">
        <v>5970</v>
      </c>
      <c r="J3" s="91"/>
    </row>
    <row r="4" spans="1:10" x14ac:dyDescent="0.2">
      <c r="B4" s="88" t="s">
        <v>306</v>
      </c>
      <c r="C4" s="88" t="s">
        <v>7249</v>
      </c>
      <c r="D4" s="88" t="s">
        <v>308</v>
      </c>
      <c r="E4" s="89">
        <v>11300000</v>
      </c>
      <c r="F4" s="89"/>
      <c r="G4" s="89"/>
      <c r="H4" s="89">
        <v>11300000</v>
      </c>
      <c r="I4" s="90" t="s">
        <v>7250</v>
      </c>
      <c r="J4" s="91"/>
    </row>
    <row r="5" spans="1:10" x14ac:dyDescent="0.2">
      <c r="B5" s="88" t="s">
        <v>306</v>
      </c>
      <c r="C5" s="88" t="s">
        <v>5971</v>
      </c>
      <c r="D5" s="88" t="s">
        <v>308</v>
      </c>
      <c r="E5" s="89">
        <v>1220255.54</v>
      </c>
      <c r="F5" s="89"/>
      <c r="G5" s="89">
        <v>955779.67</v>
      </c>
      <c r="H5" s="89">
        <v>264475.87</v>
      </c>
      <c r="I5" s="90" t="s">
        <v>5972</v>
      </c>
      <c r="J5" s="91"/>
    </row>
    <row r="6" spans="1:10" x14ac:dyDescent="0.2">
      <c r="B6" s="88" t="s">
        <v>306</v>
      </c>
      <c r="C6" s="88" t="s">
        <v>7251</v>
      </c>
      <c r="D6" s="88" t="s">
        <v>308</v>
      </c>
      <c r="E6" s="89">
        <v>1478952.11</v>
      </c>
      <c r="F6" s="89"/>
      <c r="G6" s="89">
        <v>394892.12</v>
      </c>
      <c r="H6" s="89">
        <v>1084059.99</v>
      </c>
      <c r="I6" s="90" t="s">
        <v>7252</v>
      </c>
      <c r="J6" s="91"/>
    </row>
    <row r="7" spans="1:10" x14ac:dyDescent="0.2">
      <c r="B7" s="88" t="s">
        <v>306</v>
      </c>
      <c r="C7" s="88" t="s">
        <v>5361</v>
      </c>
      <c r="D7" s="88" t="s">
        <v>308</v>
      </c>
      <c r="E7" s="89">
        <v>1039597.25</v>
      </c>
      <c r="F7" s="89">
        <v>1445000</v>
      </c>
      <c r="G7" s="89">
        <v>1445000</v>
      </c>
      <c r="H7" s="89">
        <v>1039597.25</v>
      </c>
      <c r="I7" s="90" t="s">
        <v>5973</v>
      </c>
      <c r="J7" s="91"/>
    </row>
    <row r="8" spans="1:10" x14ac:dyDescent="0.2">
      <c r="B8" s="88" t="s">
        <v>306</v>
      </c>
      <c r="C8" s="88" t="s">
        <v>7253</v>
      </c>
      <c r="D8" s="88" t="s">
        <v>308</v>
      </c>
      <c r="E8" s="89">
        <v>109970.95</v>
      </c>
      <c r="F8" s="89">
        <v>435050</v>
      </c>
      <c r="G8" s="89">
        <v>435050</v>
      </c>
      <c r="H8" s="89">
        <v>109970.95</v>
      </c>
      <c r="I8" s="90" t="s">
        <v>7254</v>
      </c>
      <c r="J8" s="91"/>
    </row>
    <row r="9" spans="1:10" x14ac:dyDescent="0.2">
      <c r="A9" s="1137">
        <v>20</v>
      </c>
      <c r="B9" s="708" t="s">
        <v>306</v>
      </c>
      <c r="C9" s="708" t="s">
        <v>343</v>
      </c>
      <c r="D9" s="708" t="s">
        <v>308</v>
      </c>
      <c r="E9" s="709">
        <v>44048775.850000001</v>
      </c>
      <c r="F9" s="709">
        <v>1880050</v>
      </c>
      <c r="G9" s="709">
        <v>3230721.79</v>
      </c>
      <c r="H9" s="709">
        <v>42698104.060000002</v>
      </c>
      <c r="I9" s="710" t="s">
        <v>344</v>
      </c>
      <c r="J9" s="91"/>
    </row>
    <row r="10" spans="1:10" x14ac:dyDescent="0.2">
      <c r="B10" s="88" t="s">
        <v>345</v>
      </c>
      <c r="C10" s="88" t="s">
        <v>319</v>
      </c>
      <c r="D10" s="88" t="s">
        <v>308</v>
      </c>
      <c r="E10" s="89">
        <v>25366.22</v>
      </c>
      <c r="F10" s="89">
        <v>400</v>
      </c>
      <c r="G10" s="89">
        <v>464</v>
      </c>
      <c r="H10" s="89">
        <v>25302.22</v>
      </c>
      <c r="I10" s="90" t="s">
        <v>1279</v>
      </c>
      <c r="J10" s="91"/>
    </row>
    <row r="11" spans="1:10" x14ac:dyDescent="0.2">
      <c r="B11" s="88" t="s">
        <v>345</v>
      </c>
      <c r="C11" s="88" t="s">
        <v>349</v>
      </c>
      <c r="D11" s="88" t="s">
        <v>308</v>
      </c>
      <c r="E11" s="89">
        <v>3922580.37</v>
      </c>
      <c r="F11" s="89">
        <v>1880050</v>
      </c>
      <c r="G11" s="89">
        <v>5731234.25</v>
      </c>
      <c r="H11" s="89">
        <v>71396.12</v>
      </c>
      <c r="I11" s="90" t="s">
        <v>1280</v>
      </c>
      <c r="J11" s="91"/>
    </row>
    <row r="12" spans="1:10" x14ac:dyDescent="0.2">
      <c r="B12" s="88" t="s">
        <v>345</v>
      </c>
      <c r="C12" s="88" t="s">
        <v>840</v>
      </c>
      <c r="D12" s="88" t="s">
        <v>308</v>
      </c>
      <c r="E12" s="89">
        <v>29252342.02</v>
      </c>
      <c r="F12" s="89"/>
      <c r="G12" s="89">
        <v>29251410</v>
      </c>
      <c r="H12" s="89">
        <v>932.02</v>
      </c>
      <c r="I12" s="90" t="s">
        <v>7858</v>
      </c>
      <c r="J12" s="91"/>
    </row>
    <row r="13" spans="1:10" x14ac:dyDescent="0.2">
      <c r="B13" s="88" t="s">
        <v>345</v>
      </c>
      <c r="C13" s="88" t="s">
        <v>842</v>
      </c>
      <c r="D13" s="88" t="s">
        <v>308</v>
      </c>
      <c r="E13" s="89"/>
      <c r="F13" s="89">
        <v>50075000.43</v>
      </c>
      <c r="G13" s="89">
        <v>50000000</v>
      </c>
      <c r="H13" s="89">
        <v>75000.429999999993</v>
      </c>
      <c r="I13" s="90" t="s">
        <v>9185</v>
      </c>
      <c r="J13" s="91"/>
    </row>
    <row r="14" spans="1:10" x14ac:dyDescent="0.2">
      <c r="B14" s="88" t="s">
        <v>345</v>
      </c>
      <c r="C14" s="88" t="s">
        <v>510</v>
      </c>
      <c r="D14" s="88" t="s">
        <v>308</v>
      </c>
      <c r="E14" s="89"/>
      <c r="F14" s="89">
        <v>25000000</v>
      </c>
      <c r="G14" s="89"/>
      <c r="H14" s="89">
        <v>25000000</v>
      </c>
      <c r="I14" s="90" t="s">
        <v>9186</v>
      </c>
      <c r="J14" s="91"/>
    </row>
    <row r="15" spans="1:10" x14ac:dyDescent="0.2">
      <c r="B15" s="88" t="s">
        <v>345</v>
      </c>
      <c r="C15" s="88" t="s">
        <v>524</v>
      </c>
      <c r="D15" s="88" t="s">
        <v>308</v>
      </c>
      <c r="E15" s="89"/>
      <c r="F15" s="89">
        <v>25075000.43</v>
      </c>
      <c r="G15" s="89">
        <v>75000.429999999993</v>
      </c>
      <c r="H15" s="89">
        <v>25000000</v>
      </c>
      <c r="I15" s="90" t="s">
        <v>9187</v>
      </c>
      <c r="J15" s="91"/>
    </row>
    <row r="16" spans="1:10" x14ac:dyDescent="0.2">
      <c r="B16" s="88" t="s">
        <v>345</v>
      </c>
      <c r="C16" s="88" t="s">
        <v>994</v>
      </c>
      <c r="D16" s="88" t="s">
        <v>308</v>
      </c>
      <c r="E16" s="89">
        <v>16202521.470000001</v>
      </c>
      <c r="F16" s="89">
        <v>445543.98</v>
      </c>
      <c r="G16" s="89">
        <v>4401815</v>
      </c>
      <c r="H16" s="89">
        <v>12246250.449999999</v>
      </c>
      <c r="I16" s="90" t="s">
        <v>7859</v>
      </c>
      <c r="J16" s="91"/>
    </row>
    <row r="17" spans="1:10" x14ac:dyDescent="0.2">
      <c r="B17" s="88" t="s">
        <v>345</v>
      </c>
      <c r="C17" s="88" t="s">
        <v>5361</v>
      </c>
      <c r="D17" s="88" t="s">
        <v>308</v>
      </c>
      <c r="E17" s="89">
        <v>44757592.299999997</v>
      </c>
      <c r="F17" s="89">
        <v>10161179.15</v>
      </c>
      <c r="G17" s="89">
        <v>411232</v>
      </c>
      <c r="H17" s="89">
        <v>54507539.450000003</v>
      </c>
      <c r="I17" s="90" t="s">
        <v>5362</v>
      </c>
      <c r="J17" s="91"/>
    </row>
    <row r="18" spans="1:10" x14ac:dyDescent="0.2">
      <c r="A18" s="95">
        <v>26</v>
      </c>
      <c r="B18" s="88" t="s">
        <v>345</v>
      </c>
      <c r="C18" s="88" t="s">
        <v>343</v>
      </c>
      <c r="D18" s="88" t="s">
        <v>308</v>
      </c>
      <c r="E18" s="89">
        <v>94160402.379999995</v>
      </c>
      <c r="F18" s="89">
        <v>112637173.98999999</v>
      </c>
      <c r="G18" s="89">
        <v>89871155.680000007</v>
      </c>
      <c r="H18" s="89">
        <v>116926420.69</v>
      </c>
      <c r="I18" s="90" t="s">
        <v>110</v>
      </c>
      <c r="J18" s="91"/>
    </row>
    <row r="19" spans="1:10" x14ac:dyDescent="0.2">
      <c r="B19" s="88" t="s">
        <v>1007</v>
      </c>
      <c r="C19" s="88" t="s">
        <v>343</v>
      </c>
      <c r="D19" s="88" t="s">
        <v>308</v>
      </c>
      <c r="E19" s="89">
        <v>138209178.22999999</v>
      </c>
      <c r="F19" s="89">
        <v>114517223.98999999</v>
      </c>
      <c r="G19" s="89">
        <v>93101877.469999999</v>
      </c>
      <c r="H19" s="89">
        <v>159624524.75</v>
      </c>
      <c r="I19" s="90" t="s">
        <v>7860</v>
      </c>
      <c r="J19" s="91"/>
    </row>
    <row r="20" spans="1:10" x14ac:dyDescent="0.2">
      <c r="B20" s="88" t="s">
        <v>351</v>
      </c>
      <c r="C20" s="88" t="s">
        <v>307</v>
      </c>
      <c r="D20" s="88" t="s">
        <v>308</v>
      </c>
      <c r="E20" s="89">
        <v>11300085.550000001</v>
      </c>
      <c r="F20" s="89"/>
      <c r="G20" s="89"/>
      <c r="H20" s="89">
        <v>11300085.550000001</v>
      </c>
      <c r="I20" s="90" t="s">
        <v>6633</v>
      </c>
      <c r="J20" s="91"/>
    </row>
    <row r="21" spans="1:10" x14ac:dyDescent="0.2">
      <c r="A21" s="95" t="s">
        <v>7235</v>
      </c>
      <c r="B21" s="88" t="s">
        <v>351</v>
      </c>
      <c r="C21" s="88" t="s">
        <v>343</v>
      </c>
      <c r="D21" s="88" t="s">
        <v>308</v>
      </c>
      <c r="E21" s="89">
        <v>11300085.550000001</v>
      </c>
      <c r="F21" s="89"/>
      <c r="G21" s="89"/>
      <c r="H21" s="89">
        <v>11300085.550000001</v>
      </c>
      <c r="I21" s="90" t="s">
        <v>6633</v>
      </c>
      <c r="J21" s="91"/>
    </row>
    <row r="22" spans="1:10" x14ac:dyDescent="0.2">
      <c r="B22" s="88" t="s">
        <v>325</v>
      </c>
      <c r="C22" s="88" t="s">
        <v>351</v>
      </c>
      <c r="D22" s="88" t="s">
        <v>308</v>
      </c>
      <c r="E22" s="89">
        <v>-9859676.5500000007</v>
      </c>
      <c r="F22" s="89"/>
      <c r="G22" s="89">
        <v>721526</v>
      </c>
      <c r="H22" s="89">
        <v>-10581202.550000001</v>
      </c>
      <c r="I22" s="90" t="s">
        <v>6634</v>
      </c>
      <c r="J22" s="91"/>
    </row>
    <row r="23" spans="1:10" x14ac:dyDescent="0.2">
      <c r="A23" s="95" t="s">
        <v>7916</v>
      </c>
      <c r="B23" s="88" t="s">
        <v>325</v>
      </c>
      <c r="C23" s="88" t="s">
        <v>343</v>
      </c>
      <c r="D23" s="88" t="s">
        <v>308</v>
      </c>
      <c r="E23" s="89">
        <v>-9859676.5500000007</v>
      </c>
      <c r="F23" s="89"/>
      <c r="G23" s="89">
        <v>721526</v>
      </c>
      <c r="H23" s="89">
        <v>-10581202.550000001</v>
      </c>
      <c r="I23" s="90" t="s">
        <v>355</v>
      </c>
      <c r="J23" s="91"/>
    </row>
    <row r="24" spans="1:10" x14ac:dyDescent="0.2">
      <c r="B24" s="88" t="s">
        <v>327</v>
      </c>
      <c r="C24" s="88" t="s">
        <v>307</v>
      </c>
      <c r="D24" s="88" t="s">
        <v>308</v>
      </c>
      <c r="E24" s="89">
        <v>2129085.12</v>
      </c>
      <c r="F24" s="89"/>
      <c r="G24" s="89">
        <v>1070713.1200000001</v>
      </c>
      <c r="H24" s="89">
        <v>1058372</v>
      </c>
      <c r="I24" s="90" t="s">
        <v>356</v>
      </c>
      <c r="J24" s="91"/>
    </row>
    <row r="25" spans="1:10" x14ac:dyDescent="0.2">
      <c r="B25" s="88" t="s">
        <v>327</v>
      </c>
      <c r="C25" s="88" t="s">
        <v>319</v>
      </c>
      <c r="D25" s="88" t="s">
        <v>308</v>
      </c>
      <c r="E25" s="89">
        <v>1092964.18</v>
      </c>
      <c r="F25" s="89">
        <v>49763</v>
      </c>
      <c r="G25" s="89">
        <v>24300</v>
      </c>
      <c r="H25" s="89">
        <v>1118427.18</v>
      </c>
      <c r="I25" s="90" t="s">
        <v>357</v>
      </c>
      <c r="J25" s="91"/>
    </row>
    <row r="26" spans="1:10" x14ac:dyDescent="0.2">
      <c r="A26" s="95" t="s">
        <v>7236</v>
      </c>
      <c r="B26" s="88" t="s">
        <v>327</v>
      </c>
      <c r="C26" s="88" t="s">
        <v>343</v>
      </c>
      <c r="D26" s="88" t="s">
        <v>308</v>
      </c>
      <c r="E26" s="89">
        <v>3222049.3</v>
      </c>
      <c r="F26" s="89">
        <v>49763</v>
      </c>
      <c r="G26" s="89">
        <v>1095013.1200000001</v>
      </c>
      <c r="H26" s="89">
        <v>2176799.1800000002</v>
      </c>
      <c r="I26" s="90" t="s">
        <v>7861</v>
      </c>
      <c r="J26" s="91"/>
    </row>
    <row r="27" spans="1:10" x14ac:dyDescent="0.2">
      <c r="B27" s="88" t="s">
        <v>359</v>
      </c>
      <c r="C27" s="88" t="s">
        <v>327</v>
      </c>
      <c r="D27" s="88" t="s">
        <v>308</v>
      </c>
      <c r="E27" s="89">
        <v>-3134922.3</v>
      </c>
      <c r="F27" s="89">
        <v>1095013.1200000001</v>
      </c>
      <c r="G27" s="89">
        <v>68725</v>
      </c>
      <c r="H27" s="89">
        <v>-2108634.1800000002</v>
      </c>
      <c r="I27" s="90" t="s">
        <v>360</v>
      </c>
      <c r="J27" s="91"/>
    </row>
    <row r="28" spans="1:10" x14ac:dyDescent="0.2">
      <c r="A28" s="95" t="s">
        <v>7918</v>
      </c>
      <c r="B28" s="88" t="s">
        <v>359</v>
      </c>
      <c r="C28" s="88" t="s">
        <v>343</v>
      </c>
      <c r="D28" s="88" t="s">
        <v>308</v>
      </c>
      <c r="E28" s="89">
        <v>-3134922.3</v>
      </c>
      <c r="F28" s="89">
        <v>1095013.1200000001</v>
      </c>
      <c r="G28" s="89">
        <v>68725</v>
      </c>
      <c r="H28" s="89">
        <v>-2108634.1800000002</v>
      </c>
      <c r="I28" s="90" t="s">
        <v>361</v>
      </c>
      <c r="J28" s="91"/>
    </row>
    <row r="29" spans="1:10" x14ac:dyDescent="0.2">
      <c r="B29" s="88" t="s">
        <v>362</v>
      </c>
      <c r="C29" s="88" t="s">
        <v>319</v>
      </c>
      <c r="D29" s="88" t="s">
        <v>308</v>
      </c>
      <c r="E29" s="89"/>
      <c r="F29" s="89">
        <v>49763</v>
      </c>
      <c r="G29" s="89">
        <v>49763</v>
      </c>
      <c r="H29" s="89"/>
      <c r="I29" s="90" t="s">
        <v>365</v>
      </c>
      <c r="J29" s="91"/>
    </row>
    <row r="30" spans="1:10" x14ac:dyDescent="0.2">
      <c r="B30" s="88" t="s">
        <v>362</v>
      </c>
      <c r="C30" s="88" t="s">
        <v>343</v>
      </c>
      <c r="D30" s="88" t="s">
        <v>308</v>
      </c>
      <c r="E30" s="89"/>
      <c r="F30" s="89">
        <v>49763</v>
      </c>
      <c r="G30" s="89">
        <v>49763</v>
      </c>
      <c r="H30" s="89"/>
      <c r="I30" s="90" t="s">
        <v>366</v>
      </c>
      <c r="J30" s="91"/>
    </row>
    <row r="31" spans="1:10" x14ac:dyDescent="0.2">
      <c r="B31" s="88" t="s">
        <v>367</v>
      </c>
      <c r="C31" s="88" t="s">
        <v>319</v>
      </c>
      <c r="D31" s="88" t="s">
        <v>308</v>
      </c>
      <c r="E31" s="89"/>
      <c r="F31" s="89">
        <v>24798</v>
      </c>
      <c r="G31" s="89">
        <v>24798</v>
      </c>
      <c r="H31" s="89"/>
      <c r="I31" s="90" t="s">
        <v>368</v>
      </c>
      <c r="J31" s="91"/>
    </row>
    <row r="32" spans="1:10" x14ac:dyDescent="0.2">
      <c r="B32" s="88" t="s">
        <v>367</v>
      </c>
      <c r="C32" s="88" t="s">
        <v>343</v>
      </c>
      <c r="D32" s="88" t="s">
        <v>308</v>
      </c>
      <c r="E32" s="89"/>
      <c r="F32" s="89">
        <v>24798</v>
      </c>
      <c r="G32" s="89">
        <v>24798</v>
      </c>
      <c r="H32" s="89"/>
      <c r="I32" s="90" t="s">
        <v>369</v>
      </c>
      <c r="J32" s="91"/>
    </row>
    <row r="33" spans="1:10" x14ac:dyDescent="0.2">
      <c r="B33" s="88" t="s">
        <v>370</v>
      </c>
      <c r="C33" s="88" t="s">
        <v>307</v>
      </c>
      <c r="D33" s="88" t="s">
        <v>308</v>
      </c>
      <c r="E33" s="89">
        <v>25482</v>
      </c>
      <c r="F33" s="89">
        <v>487507</v>
      </c>
      <c r="G33" s="89">
        <v>498208</v>
      </c>
      <c r="H33" s="89">
        <v>14781</v>
      </c>
      <c r="I33" s="90" t="s">
        <v>371</v>
      </c>
      <c r="J33" s="91"/>
    </row>
    <row r="34" spans="1:10" x14ac:dyDescent="0.2">
      <c r="A34" s="95">
        <v>53</v>
      </c>
      <c r="B34" s="88" t="s">
        <v>370</v>
      </c>
      <c r="C34" s="88" t="s">
        <v>343</v>
      </c>
      <c r="D34" s="88" t="s">
        <v>308</v>
      </c>
      <c r="E34" s="89">
        <v>25482</v>
      </c>
      <c r="F34" s="89">
        <v>487507</v>
      </c>
      <c r="G34" s="89">
        <v>498208</v>
      </c>
      <c r="H34" s="89">
        <v>14781</v>
      </c>
      <c r="I34" s="90" t="s">
        <v>372</v>
      </c>
      <c r="J34" s="91"/>
    </row>
    <row r="35" spans="1:10" x14ac:dyDescent="0.2">
      <c r="B35" s="88" t="s">
        <v>373</v>
      </c>
      <c r="C35" s="88" t="s">
        <v>307</v>
      </c>
      <c r="D35" s="88" t="s">
        <v>308</v>
      </c>
      <c r="E35" s="89">
        <v>26640</v>
      </c>
      <c r="F35" s="89">
        <v>261600</v>
      </c>
      <c r="G35" s="89">
        <v>259440</v>
      </c>
      <c r="H35" s="89">
        <v>28800</v>
      </c>
      <c r="I35" s="90" t="s">
        <v>374</v>
      </c>
      <c r="J35" s="91"/>
    </row>
    <row r="36" spans="1:10" x14ac:dyDescent="0.2">
      <c r="B36" s="88" t="s">
        <v>373</v>
      </c>
      <c r="C36" s="88" t="s">
        <v>319</v>
      </c>
      <c r="D36" s="88" t="s">
        <v>308</v>
      </c>
      <c r="E36" s="89">
        <v>120000</v>
      </c>
      <c r="F36" s="89">
        <v>114000</v>
      </c>
      <c r="G36" s="89">
        <v>114000</v>
      </c>
      <c r="H36" s="89">
        <v>120000</v>
      </c>
      <c r="I36" s="90" t="s">
        <v>684</v>
      </c>
      <c r="J36" s="91"/>
    </row>
    <row r="37" spans="1:10" x14ac:dyDescent="0.2">
      <c r="A37" s="95">
        <v>54</v>
      </c>
      <c r="B37" s="88" t="s">
        <v>373</v>
      </c>
      <c r="C37" s="88" t="s">
        <v>343</v>
      </c>
      <c r="D37" s="88" t="s">
        <v>308</v>
      </c>
      <c r="E37" s="89">
        <v>146640</v>
      </c>
      <c r="F37" s="89">
        <v>375600</v>
      </c>
      <c r="G37" s="89">
        <v>373440</v>
      </c>
      <c r="H37" s="89">
        <v>148800</v>
      </c>
      <c r="I37" s="90" t="s">
        <v>375</v>
      </c>
      <c r="J37" s="91"/>
    </row>
    <row r="38" spans="1:10" x14ac:dyDescent="0.2">
      <c r="B38" s="88" t="s">
        <v>376</v>
      </c>
      <c r="C38" s="88" t="s">
        <v>307</v>
      </c>
      <c r="D38" s="88" t="s">
        <v>308</v>
      </c>
      <c r="E38" s="89"/>
      <c r="F38" s="89">
        <v>126530000.43000001</v>
      </c>
      <c r="G38" s="89">
        <v>126530000.43000001</v>
      </c>
      <c r="H38" s="89"/>
      <c r="I38" s="90" t="s">
        <v>377</v>
      </c>
      <c r="J38" s="91"/>
    </row>
    <row r="39" spans="1:10" x14ac:dyDescent="0.2">
      <c r="B39" s="88" t="s">
        <v>376</v>
      </c>
      <c r="C39" s="88" t="s">
        <v>347</v>
      </c>
      <c r="D39" s="88" t="s">
        <v>308</v>
      </c>
      <c r="E39" s="89"/>
      <c r="F39" s="89">
        <v>43311</v>
      </c>
      <c r="G39" s="89">
        <v>43311</v>
      </c>
      <c r="H39" s="89"/>
      <c r="I39" s="90" t="s">
        <v>1285</v>
      </c>
      <c r="J39" s="91"/>
    </row>
    <row r="40" spans="1:10" x14ac:dyDescent="0.2">
      <c r="B40" s="88" t="s">
        <v>376</v>
      </c>
      <c r="C40" s="88" t="s">
        <v>343</v>
      </c>
      <c r="D40" s="88" t="s">
        <v>308</v>
      </c>
      <c r="E40" s="89"/>
      <c r="F40" s="89">
        <v>126573311.43000001</v>
      </c>
      <c r="G40" s="89">
        <v>126573311.43000001</v>
      </c>
      <c r="H40" s="89"/>
      <c r="I40" s="90" t="s">
        <v>377</v>
      </c>
      <c r="J40" s="91"/>
    </row>
    <row r="41" spans="1:10" x14ac:dyDescent="0.2">
      <c r="B41" s="88" t="s">
        <v>378</v>
      </c>
      <c r="C41" s="88" t="s">
        <v>307</v>
      </c>
      <c r="D41" s="88" t="s">
        <v>308</v>
      </c>
      <c r="E41" s="89">
        <v>16641861.23</v>
      </c>
      <c r="F41" s="89">
        <v>36861671.789999999</v>
      </c>
      <c r="G41" s="89">
        <v>46374469.039999999</v>
      </c>
      <c r="H41" s="89">
        <v>7129063.9800000004</v>
      </c>
      <c r="I41" s="90" t="s">
        <v>379</v>
      </c>
      <c r="J41" s="91"/>
    </row>
    <row r="42" spans="1:10" x14ac:dyDescent="0.2">
      <c r="B42" s="88" t="s">
        <v>378</v>
      </c>
      <c r="C42" s="88" t="s">
        <v>382</v>
      </c>
      <c r="D42" s="88" t="s">
        <v>308</v>
      </c>
      <c r="E42" s="89">
        <v>4512936.03</v>
      </c>
      <c r="F42" s="89">
        <v>5908301.6600000001</v>
      </c>
      <c r="G42" s="89">
        <v>10278604.5</v>
      </c>
      <c r="H42" s="89">
        <v>142633.19</v>
      </c>
      <c r="I42" s="90" t="s">
        <v>383</v>
      </c>
      <c r="J42" s="91"/>
    </row>
    <row r="43" spans="1:10" x14ac:dyDescent="0.2">
      <c r="B43" s="88" t="s">
        <v>378</v>
      </c>
      <c r="C43" s="88" t="s">
        <v>384</v>
      </c>
      <c r="D43" s="88" t="s">
        <v>308</v>
      </c>
      <c r="E43" s="89">
        <v>1029413.88</v>
      </c>
      <c r="F43" s="89">
        <v>912110</v>
      </c>
      <c r="G43" s="89">
        <v>1602055</v>
      </c>
      <c r="H43" s="89">
        <v>339468.88</v>
      </c>
      <c r="I43" s="90" t="s">
        <v>1286</v>
      </c>
      <c r="J43" s="91"/>
    </row>
    <row r="44" spans="1:10" x14ac:dyDescent="0.2">
      <c r="B44" s="88" t="s">
        <v>378</v>
      </c>
      <c r="C44" s="88" t="s">
        <v>385</v>
      </c>
      <c r="D44" s="88" t="s">
        <v>308</v>
      </c>
      <c r="E44" s="89">
        <v>1567766.71</v>
      </c>
      <c r="F44" s="89">
        <v>2327227</v>
      </c>
      <c r="G44" s="89">
        <v>3827071</v>
      </c>
      <c r="H44" s="89">
        <v>67922.710000000006</v>
      </c>
      <c r="I44" s="90" t="s">
        <v>1287</v>
      </c>
      <c r="J44" s="91"/>
    </row>
    <row r="45" spans="1:10" x14ac:dyDescent="0.2">
      <c r="B45" s="88" t="s">
        <v>378</v>
      </c>
      <c r="C45" s="88" t="s">
        <v>387</v>
      </c>
      <c r="D45" s="88" t="s">
        <v>308</v>
      </c>
      <c r="E45" s="89">
        <v>75782.759999999995</v>
      </c>
      <c r="F45" s="89">
        <v>1528212</v>
      </c>
      <c r="G45" s="89">
        <v>959352.29</v>
      </c>
      <c r="H45" s="89">
        <v>644642.47</v>
      </c>
      <c r="I45" s="90" t="s">
        <v>388</v>
      </c>
      <c r="J45" s="91"/>
    </row>
    <row r="46" spans="1:10" x14ac:dyDescent="0.2">
      <c r="B46" s="88" t="s">
        <v>378</v>
      </c>
      <c r="C46" s="88" t="s">
        <v>389</v>
      </c>
      <c r="D46" s="88" t="s">
        <v>308</v>
      </c>
      <c r="E46" s="89">
        <v>80074.67</v>
      </c>
      <c r="F46" s="89">
        <v>546723</v>
      </c>
      <c r="G46" s="89">
        <v>11902.36</v>
      </c>
      <c r="H46" s="89">
        <v>614895.31000000006</v>
      </c>
      <c r="I46" s="90" t="s">
        <v>390</v>
      </c>
      <c r="J46" s="91"/>
    </row>
    <row r="47" spans="1:10" x14ac:dyDescent="0.2">
      <c r="B47" s="88" t="s">
        <v>378</v>
      </c>
      <c r="C47" s="88" t="s">
        <v>391</v>
      </c>
      <c r="D47" s="88" t="s">
        <v>308</v>
      </c>
      <c r="E47" s="89">
        <v>29809.67</v>
      </c>
      <c r="F47" s="89">
        <v>192601</v>
      </c>
      <c r="G47" s="89">
        <v>5349.58</v>
      </c>
      <c r="H47" s="89">
        <v>217061.09</v>
      </c>
      <c r="I47" s="90" t="s">
        <v>392</v>
      </c>
      <c r="J47" s="91"/>
    </row>
    <row r="48" spans="1:10" x14ac:dyDescent="0.2">
      <c r="B48" s="88" t="s">
        <v>378</v>
      </c>
      <c r="C48" s="88" t="s">
        <v>592</v>
      </c>
      <c r="D48" s="88" t="s">
        <v>308</v>
      </c>
      <c r="E48" s="89">
        <v>28288.79</v>
      </c>
      <c r="F48" s="89">
        <v>123729</v>
      </c>
      <c r="G48" s="89">
        <v>3951.54</v>
      </c>
      <c r="H48" s="89">
        <v>148066.25</v>
      </c>
      <c r="I48" s="90" t="s">
        <v>593</v>
      </c>
      <c r="J48" s="91"/>
    </row>
    <row r="49" spans="1:10" x14ac:dyDescent="0.2">
      <c r="B49" s="88" t="s">
        <v>378</v>
      </c>
      <c r="C49" s="88" t="s">
        <v>594</v>
      </c>
      <c r="D49" s="88" t="s">
        <v>308</v>
      </c>
      <c r="E49" s="89">
        <v>27299.64</v>
      </c>
      <c r="F49" s="89">
        <v>123590</v>
      </c>
      <c r="G49" s="89">
        <v>3877.26</v>
      </c>
      <c r="H49" s="89">
        <v>147012.38</v>
      </c>
      <c r="I49" s="90" t="s">
        <v>1009</v>
      </c>
      <c r="J49" s="91"/>
    </row>
    <row r="50" spans="1:10" x14ac:dyDescent="0.2">
      <c r="B50" s="88" t="s">
        <v>378</v>
      </c>
      <c r="C50" s="88" t="s">
        <v>398</v>
      </c>
      <c r="D50" s="88" t="s">
        <v>308</v>
      </c>
      <c r="E50" s="89">
        <v>34133.21</v>
      </c>
      <c r="F50" s="89">
        <v>568512</v>
      </c>
      <c r="G50" s="89">
        <v>12932.2</v>
      </c>
      <c r="H50" s="89">
        <v>589713.01</v>
      </c>
      <c r="I50" s="90" t="s">
        <v>596</v>
      </c>
      <c r="J50" s="91"/>
    </row>
    <row r="51" spans="1:10" x14ac:dyDescent="0.2">
      <c r="B51" s="88" t="s">
        <v>378</v>
      </c>
      <c r="C51" s="88" t="s">
        <v>597</v>
      </c>
      <c r="D51" s="88" t="s">
        <v>308</v>
      </c>
      <c r="E51" s="89">
        <v>33942.15</v>
      </c>
      <c r="F51" s="89">
        <v>222802</v>
      </c>
      <c r="G51" s="89">
        <v>5755.02</v>
      </c>
      <c r="H51" s="89">
        <v>250989.13</v>
      </c>
      <c r="I51" s="90" t="s">
        <v>598</v>
      </c>
      <c r="J51" s="91"/>
    </row>
    <row r="52" spans="1:10" x14ac:dyDescent="0.2">
      <c r="B52" s="88" t="s">
        <v>378</v>
      </c>
      <c r="C52" s="88" t="s">
        <v>599</v>
      </c>
      <c r="D52" s="88" t="s">
        <v>308</v>
      </c>
      <c r="E52" s="89">
        <v>38650.68</v>
      </c>
      <c r="F52" s="89">
        <v>87253</v>
      </c>
      <c r="G52" s="89">
        <v>3171.66</v>
      </c>
      <c r="H52" s="89">
        <v>122732.02</v>
      </c>
      <c r="I52" s="90" t="s">
        <v>7862</v>
      </c>
      <c r="J52" s="91"/>
    </row>
    <row r="53" spans="1:10" x14ac:dyDescent="0.2">
      <c r="B53" s="88" t="s">
        <v>378</v>
      </c>
      <c r="C53" s="88" t="s">
        <v>9188</v>
      </c>
      <c r="D53" s="88" t="s">
        <v>308</v>
      </c>
      <c r="E53" s="89"/>
      <c r="F53" s="89">
        <v>9841</v>
      </c>
      <c r="G53" s="89">
        <v>916.82</v>
      </c>
      <c r="H53" s="89">
        <v>8924.18</v>
      </c>
      <c r="I53" s="90" t="s">
        <v>9189</v>
      </c>
      <c r="J53" s="91"/>
    </row>
    <row r="54" spans="1:10" x14ac:dyDescent="0.2">
      <c r="B54" s="88" t="s">
        <v>378</v>
      </c>
      <c r="C54" s="88" t="s">
        <v>399</v>
      </c>
      <c r="D54" s="88" t="s">
        <v>308</v>
      </c>
      <c r="E54" s="89">
        <v>60756.56</v>
      </c>
      <c r="F54" s="89">
        <v>50521.82</v>
      </c>
      <c r="G54" s="89">
        <v>1011.54</v>
      </c>
      <c r="H54" s="89">
        <v>110266.84</v>
      </c>
      <c r="I54" s="90" t="s">
        <v>7863</v>
      </c>
      <c r="J54" s="91"/>
    </row>
    <row r="55" spans="1:10" x14ac:dyDescent="0.2">
      <c r="B55" s="88" t="s">
        <v>378</v>
      </c>
      <c r="C55" s="88" t="s">
        <v>797</v>
      </c>
      <c r="D55" s="88" t="s">
        <v>308</v>
      </c>
      <c r="E55" s="89">
        <v>8033318.6299999999</v>
      </c>
      <c r="F55" s="89">
        <v>13151378.33</v>
      </c>
      <c r="G55" s="89">
        <v>16884681.5</v>
      </c>
      <c r="H55" s="89">
        <v>4300015.46</v>
      </c>
      <c r="I55" s="90" t="s">
        <v>5363</v>
      </c>
      <c r="J55" s="91"/>
    </row>
    <row r="56" spans="1:10" x14ac:dyDescent="0.2">
      <c r="A56" s="95">
        <v>52</v>
      </c>
      <c r="B56" s="88" t="s">
        <v>378</v>
      </c>
      <c r="C56" s="88" t="s">
        <v>343</v>
      </c>
      <c r="D56" s="88" t="s">
        <v>308</v>
      </c>
      <c r="E56" s="89">
        <v>32194034.609999999</v>
      </c>
      <c r="F56" s="89">
        <v>62614473.600000001</v>
      </c>
      <c r="G56" s="89">
        <v>79975101.310000002</v>
      </c>
      <c r="H56" s="89">
        <v>14833406.9</v>
      </c>
      <c r="I56" s="90" t="s">
        <v>7864</v>
      </c>
      <c r="J56" s="91"/>
    </row>
    <row r="57" spans="1:10" x14ac:dyDescent="0.2">
      <c r="B57" s="88" t="s">
        <v>1012</v>
      </c>
      <c r="C57" s="88" t="s">
        <v>343</v>
      </c>
      <c r="D57" s="88" t="s">
        <v>308</v>
      </c>
      <c r="E57" s="89">
        <v>33893692.609999999</v>
      </c>
      <c r="F57" s="89">
        <v>191270229.15000001</v>
      </c>
      <c r="G57" s="89">
        <v>209379885.86000001</v>
      </c>
      <c r="H57" s="89">
        <v>15784035.9</v>
      </c>
      <c r="I57" s="90" t="s">
        <v>7865</v>
      </c>
      <c r="J57" s="91"/>
    </row>
    <row r="58" spans="1:10" x14ac:dyDescent="0.2">
      <c r="A58" s="95">
        <v>34</v>
      </c>
      <c r="B58" s="88" t="s">
        <v>394</v>
      </c>
      <c r="C58" s="88" t="s">
        <v>385</v>
      </c>
      <c r="D58" s="88" t="s">
        <v>308</v>
      </c>
      <c r="E58" s="89">
        <v>84413</v>
      </c>
      <c r="F58" s="89">
        <v>1432998</v>
      </c>
      <c r="G58" s="89">
        <v>1422683</v>
      </c>
      <c r="H58" s="89">
        <v>94728</v>
      </c>
      <c r="I58" s="90" t="s">
        <v>689</v>
      </c>
      <c r="J58" s="91"/>
    </row>
    <row r="59" spans="1:10" x14ac:dyDescent="0.2">
      <c r="B59" s="388" t="s">
        <v>394</v>
      </c>
      <c r="C59" s="388" t="s">
        <v>347</v>
      </c>
      <c r="D59" s="388" t="s">
        <v>316</v>
      </c>
      <c r="E59" s="389">
        <v>400</v>
      </c>
      <c r="F59" s="389">
        <v>2973199</v>
      </c>
      <c r="G59" s="389">
        <v>2973599</v>
      </c>
      <c r="I59" s="390" t="s">
        <v>1014</v>
      </c>
    </row>
    <row r="60" spans="1:10" x14ac:dyDescent="0.2">
      <c r="B60" s="388" t="s">
        <v>394</v>
      </c>
      <c r="C60" s="388" t="s">
        <v>347</v>
      </c>
      <c r="D60" s="388" t="s">
        <v>317</v>
      </c>
      <c r="E60" s="389">
        <v>656</v>
      </c>
      <c r="F60" s="389">
        <v>1206092</v>
      </c>
      <c r="G60" s="389">
        <v>1206748</v>
      </c>
      <c r="I60" s="390" t="s">
        <v>1015</v>
      </c>
    </row>
    <row r="61" spans="1:10" x14ac:dyDescent="0.2">
      <c r="B61" s="388" t="s">
        <v>394</v>
      </c>
      <c r="C61" s="388" t="s">
        <v>347</v>
      </c>
      <c r="D61" s="388" t="s">
        <v>1016</v>
      </c>
      <c r="E61" s="389">
        <v>312</v>
      </c>
      <c r="F61" s="389">
        <v>1236869</v>
      </c>
      <c r="G61" s="389">
        <v>1237181</v>
      </c>
      <c r="I61" s="390" t="s">
        <v>1017</v>
      </c>
    </row>
    <row r="62" spans="1:10" x14ac:dyDescent="0.2">
      <c r="B62" s="388" t="s">
        <v>394</v>
      </c>
      <c r="C62" s="388" t="s">
        <v>347</v>
      </c>
      <c r="D62" s="388" t="s">
        <v>1018</v>
      </c>
      <c r="F62" s="389">
        <v>29249</v>
      </c>
      <c r="G62" s="389">
        <v>29249</v>
      </c>
      <c r="I62" s="390" t="s">
        <v>1019</v>
      </c>
    </row>
    <row r="63" spans="1:10" x14ac:dyDescent="0.2">
      <c r="B63" s="388" t="s">
        <v>394</v>
      </c>
      <c r="C63" s="388" t="s">
        <v>347</v>
      </c>
      <c r="D63" s="388" t="s">
        <v>382</v>
      </c>
      <c r="E63" s="389">
        <v>588</v>
      </c>
      <c r="F63" s="389">
        <v>406490</v>
      </c>
      <c r="G63" s="389">
        <v>407078</v>
      </c>
      <c r="I63" s="390" t="s">
        <v>1020</v>
      </c>
    </row>
    <row r="64" spans="1:10" x14ac:dyDescent="0.2">
      <c r="B64" s="388" t="s">
        <v>394</v>
      </c>
      <c r="C64" s="388" t="s">
        <v>347</v>
      </c>
      <c r="D64" s="388" t="s">
        <v>1021</v>
      </c>
      <c r="F64" s="389">
        <v>68909</v>
      </c>
      <c r="G64" s="389">
        <v>68909</v>
      </c>
      <c r="I64" s="390" t="s">
        <v>1022</v>
      </c>
    </row>
    <row r="65" spans="1:10" x14ac:dyDescent="0.2">
      <c r="B65" s="388" t="s">
        <v>394</v>
      </c>
      <c r="C65" s="388" t="s">
        <v>347</v>
      </c>
      <c r="D65" s="388" t="s">
        <v>306</v>
      </c>
      <c r="F65" s="389">
        <v>128790</v>
      </c>
      <c r="G65" s="389">
        <v>128790</v>
      </c>
      <c r="I65" s="390" t="s">
        <v>1023</v>
      </c>
    </row>
    <row r="66" spans="1:10" x14ac:dyDescent="0.2">
      <c r="B66" s="388" t="s">
        <v>394</v>
      </c>
      <c r="C66" s="388" t="s">
        <v>347</v>
      </c>
      <c r="D66" s="388" t="s">
        <v>1024</v>
      </c>
      <c r="F66" s="389">
        <v>133938</v>
      </c>
      <c r="G66" s="389">
        <v>133938</v>
      </c>
      <c r="I66" s="390" t="s">
        <v>1025</v>
      </c>
    </row>
    <row r="67" spans="1:10" x14ac:dyDescent="0.2">
      <c r="B67" s="388" t="s">
        <v>394</v>
      </c>
      <c r="C67" s="388" t="s">
        <v>347</v>
      </c>
      <c r="D67" s="388" t="s">
        <v>617</v>
      </c>
      <c r="F67" s="389">
        <v>159158</v>
      </c>
      <c r="G67" s="389">
        <v>159158</v>
      </c>
      <c r="I67" s="390" t="s">
        <v>1026</v>
      </c>
    </row>
    <row r="68" spans="1:10" x14ac:dyDescent="0.2">
      <c r="B68" s="388" t="s">
        <v>394</v>
      </c>
      <c r="C68" s="388" t="s">
        <v>347</v>
      </c>
      <c r="D68" s="388" t="s">
        <v>1027</v>
      </c>
      <c r="F68" s="389">
        <v>38947</v>
      </c>
      <c r="G68" s="389">
        <v>38947</v>
      </c>
      <c r="I68" s="390" t="s">
        <v>1028</v>
      </c>
    </row>
    <row r="69" spans="1:10" x14ac:dyDescent="0.2">
      <c r="B69" s="388" t="s">
        <v>394</v>
      </c>
      <c r="C69" s="388" t="s">
        <v>347</v>
      </c>
      <c r="D69" s="388" t="s">
        <v>1029</v>
      </c>
      <c r="F69" s="389">
        <v>22515</v>
      </c>
      <c r="G69" s="389">
        <v>22515</v>
      </c>
      <c r="I69" s="390" t="s">
        <v>1030</v>
      </c>
    </row>
    <row r="70" spans="1:10" x14ac:dyDescent="0.2">
      <c r="B70" s="388" t="s">
        <v>394</v>
      </c>
      <c r="C70" s="388" t="s">
        <v>347</v>
      </c>
      <c r="D70" s="388" t="s">
        <v>385</v>
      </c>
      <c r="F70" s="389">
        <v>214632</v>
      </c>
      <c r="G70" s="389">
        <v>214632</v>
      </c>
      <c r="I70" s="390" t="s">
        <v>1031</v>
      </c>
    </row>
    <row r="71" spans="1:10" x14ac:dyDescent="0.2">
      <c r="B71" s="388" t="s">
        <v>394</v>
      </c>
      <c r="C71" s="388" t="s">
        <v>347</v>
      </c>
      <c r="D71" s="388" t="s">
        <v>1032</v>
      </c>
      <c r="E71" s="389">
        <v>1335</v>
      </c>
      <c r="F71" s="389">
        <v>65706</v>
      </c>
      <c r="G71" s="389">
        <v>65737</v>
      </c>
      <c r="H71" s="389">
        <v>1304</v>
      </c>
      <c r="I71" s="390" t="s">
        <v>1033</v>
      </c>
    </row>
    <row r="72" spans="1:10" x14ac:dyDescent="0.2">
      <c r="B72" s="388" t="s">
        <v>394</v>
      </c>
      <c r="C72" s="388" t="s">
        <v>347</v>
      </c>
      <c r="D72" s="388" t="s">
        <v>387</v>
      </c>
      <c r="F72" s="389">
        <v>306299</v>
      </c>
      <c r="G72" s="389">
        <v>306299</v>
      </c>
      <c r="I72" s="390" t="s">
        <v>1034</v>
      </c>
    </row>
    <row r="73" spans="1:10" x14ac:dyDescent="0.2">
      <c r="B73" s="388" t="s">
        <v>394</v>
      </c>
      <c r="C73" s="388" t="s">
        <v>347</v>
      </c>
      <c r="D73" s="388" t="s">
        <v>389</v>
      </c>
      <c r="F73" s="389">
        <v>167374</v>
      </c>
      <c r="G73" s="389">
        <v>167374</v>
      </c>
      <c r="I73" s="390" t="s">
        <v>1035</v>
      </c>
    </row>
    <row r="74" spans="1:10" x14ac:dyDescent="0.2">
      <c r="B74" s="388" t="s">
        <v>394</v>
      </c>
      <c r="C74" s="388" t="s">
        <v>347</v>
      </c>
      <c r="D74" s="388" t="s">
        <v>399</v>
      </c>
      <c r="F74" s="389">
        <v>405745</v>
      </c>
      <c r="G74" s="389">
        <v>399643</v>
      </c>
      <c r="H74" s="389">
        <v>6102</v>
      </c>
      <c r="I74" s="390" t="s">
        <v>1036</v>
      </c>
    </row>
    <row r="75" spans="1:10" x14ac:dyDescent="0.2">
      <c r="B75" s="388" t="s">
        <v>394</v>
      </c>
      <c r="C75" s="388" t="s">
        <v>347</v>
      </c>
      <c r="D75" s="388" t="s">
        <v>1010</v>
      </c>
      <c r="F75" s="389">
        <v>258870</v>
      </c>
      <c r="G75" s="389">
        <v>258870</v>
      </c>
      <c r="I75" s="390" t="s">
        <v>1037</v>
      </c>
    </row>
    <row r="76" spans="1:10" x14ac:dyDescent="0.2">
      <c r="B76" s="388" t="s">
        <v>394</v>
      </c>
      <c r="C76" s="388" t="s">
        <v>347</v>
      </c>
      <c r="D76" s="388" t="s">
        <v>797</v>
      </c>
      <c r="F76" s="389">
        <v>403291</v>
      </c>
      <c r="G76" s="389">
        <v>403291</v>
      </c>
      <c r="I76" s="390" t="s">
        <v>1038</v>
      </c>
    </row>
    <row r="77" spans="1:10" x14ac:dyDescent="0.2">
      <c r="B77" s="388" t="s">
        <v>394</v>
      </c>
      <c r="C77" s="388" t="s">
        <v>347</v>
      </c>
      <c r="D77" s="388" t="s">
        <v>602</v>
      </c>
      <c r="F77" s="389">
        <v>141921</v>
      </c>
      <c r="G77" s="389">
        <v>141921</v>
      </c>
      <c r="I77" s="390" t="s">
        <v>1039</v>
      </c>
    </row>
    <row r="78" spans="1:10" x14ac:dyDescent="0.2">
      <c r="A78" s="95">
        <v>35</v>
      </c>
      <c r="B78" s="88" t="s">
        <v>394</v>
      </c>
      <c r="C78" s="88" t="s">
        <v>347</v>
      </c>
      <c r="D78" s="88" t="s">
        <v>308</v>
      </c>
      <c r="E78" s="89">
        <v>3291</v>
      </c>
      <c r="F78" s="89">
        <v>8367994</v>
      </c>
      <c r="G78" s="89">
        <v>8363879</v>
      </c>
      <c r="H78" s="89">
        <v>7406</v>
      </c>
      <c r="I78" s="90" t="s">
        <v>395</v>
      </c>
      <c r="J78" s="91"/>
    </row>
    <row r="79" spans="1:10" x14ac:dyDescent="0.2">
      <c r="B79" s="388" t="s">
        <v>394</v>
      </c>
      <c r="C79" s="388" t="s">
        <v>394</v>
      </c>
      <c r="D79" s="388" t="s">
        <v>307</v>
      </c>
      <c r="E79" s="389">
        <v>208142</v>
      </c>
      <c r="G79" s="389">
        <v>208142</v>
      </c>
      <c r="I79" s="390" t="s">
        <v>1040</v>
      </c>
    </row>
    <row r="80" spans="1:10" x14ac:dyDescent="0.2">
      <c r="B80" s="388" t="s">
        <v>394</v>
      </c>
      <c r="C80" s="388" t="s">
        <v>394</v>
      </c>
      <c r="D80" s="388" t="s">
        <v>822</v>
      </c>
      <c r="E80" s="389">
        <v>116620</v>
      </c>
      <c r="G80" s="389">
        <v>116620</v>
      </c>
      <c r="I80" s="390" t="s">
        <v>8556</v>
      </c>
    </row>
    <row r="81" spans="1:10" x14ac:dyDescent="0.2">
      <c r="A81" s="95">
        <v>35</v>
      </c>
      <c r="B81" s="88" t="s">
        <v>394</v>
      </c>
      <c r="C81" s="88" t="s">
        <v>394</v>
      </c>
      <c r="D81" s="88" t="s">
        <v>308</v>
      </c>
      <c r="E81" s="89">
        <v>324762</v>
      </c>
      <c r="F81" s="89"/>
      <c r="G81" s="89">
        <v>324762</v>
      </c>
      <c r="H81" s="89"/>
      <c r="I81" s="90" t="s">
        <v>694</v>
      </c>
      <c r="J81" s="91"/>
    </row>
    <row r="82" spans="1:10" x14ac:dyDescent="0.2">
      <c r="B82" s="388" t="s">
        <v>394</v>
      </c>
      <c r="C82" s="388" t="s">
        <v>336</v>
      </c>
      <c r="D82" s="388" t="s">
        <v>883</v>
      </c>
      <c r="E82" s="389">
        <v>90134</v>
      </c>
      <c r="F82" s="389">
        <v>2795735</v>
      </c>
      <c r="G82" s="389">
        <v>2719277</v>
      </c>
      <c r="H82" s="389">
        <v>166592</v>
      </c>
      <c r="I82" s="390" t="s">
        <v>1041</v>
      </c>
    </row>
    <row r="83" spans="1:10" x14ac:dyDescent="0.2">
      <c r="B83" s="388" t="s">
        <v>394</v>
      </c>
      <c r="C83" s="388" t="s">
        <v>336</v>
      </c>
      <c r="D83" s="388" t="s">
        <v>1043</v>
      </c>
      <c r="F83" s="389">
        <v>6538</v>
      </c>
      <c r="G83" s="389">
        <v>6538</v>
      </c>
      <c r="I83" s="390" t="s">
        <v>1044</v>
      </c>
    </row>
    <row r="84" spans="1:10" x14ac:dyDescent="0.2">
      <c r="B84" s="388" t="s">
        <v>394</v>
      </c>
      <c r="C84" s="388" t="s">
        <v>336</v>
      </c>
      <c r="D84" s="388" t="s">
        <v>7255</v>
      </c>
      <c r="F84" s="389">
        <v>63043</v>
      </c>
      <c r="G84" s="389">
        <v>63043</v>
      </c>
      <c r="I84" s="390" t="s">
        <v>7256</v>
      </c>
    </row>
    <row r="85" spans="1:10" x14ac:dyDescent="0.2">
      <c r="B85" s="388" t="s">
        <v>394</v>
      </c>
      <c r="C85" s="388" t="s">
        <v>336</v>
      </c>
      <c r="D85" s="388" t="s">
        <v>953</v>
      </c>
      <c r="F85" s="389">
        <v>1385</v>
      </c>
      <c r="G85" s="389">
        <v>1385</v>
      </c>
      <c r="I85" s="390" t="s">
        <v>7866</v>
      </c>
    </row>
    <row r="86" spans="1:10" x14ac:dyDescent="0.2">
      <c r="B86" s="388" t="s">
        <v>394</v>
      </c>
      <c r="C86" s="388" t="s">
        <v>336</v>
      </c>
      <c r="D86" s="388" t="s">
        <v>955</v>
      </c>
      <c r="F86" s="389">
        <v>14413</v>
      </c>
      <c r="G86" s="389">
        <v>14413</v>
      </c>
      <c r="I86" s="390" t="s">
        <v>7867</v>
      </c>
    </row>
    <row r="87" spans="1:10" x14ac:dyDescent="0.2">
      <c r="B87" s="388" t="s">
        <v>394</v>
      </c>
      <c r="C87" s="388" t="s">
        <v>336</v>
      </c>
      <c r="D87" s="388" t="s">
        <v>1052</v>
      </c>
      <c r="F87" s="389">
        <v>3870</v>
      </c>
      <c r="G87" s="389">
        <v>3870</v>
      </c>
      <c r="I87" s="390" t="s">
        <v>1053</v>
      </c>
    </row>
    <row r="88" spans="1:10" x14ac:dyDescent="0.2">
      <c r="A88" s="95">
        <v>35</v>
      </c>
      <c r="B88" s="88" t="s">
        <v>394</v>
      </c>
      <c r="C88" s="88" t="s">
        <v>336</v>
      </c>
      <c r="D88" s="88" t="s">
        <v>308</v>
      </c>
      <c r="E88" s="89">
        <v>90134</v>
      </c>
      <c r="F88" s="89">
        <v>2884984</v>
      </c>
      <c r="G88" s="89">
        <v>2808526</v>
      </c>
      <c r="H88" s="89">
        <v>166592</v>
      </c>
      <c r="I88" s="90" t="s">
        <v>695</v>
      </c>
      <c r="J88" s="91"/>
    </row>
    <row r="89" spans="1:10" x14ac:dyDescent="0.2">
      <c r="B89" s="388" t="s">
        <v>394</v>
      </c>
      <c r="C89" s="388" t="s">
        <v>959</v>
      </c>
      <c r="D89" s="388" t="s">
        <v>859</v>
      </c>
      <c r="E89" s="389">
        <v>28897</v>
      </c>
      <c r="F89" s="389">
        <v>19158237.66</v>
      </c>
      <c r="G89" s="389">
        <v>19179134.66</v>
      </c>
      <c r="H89" s="389">
        <v>8000</v>
      </c>
      <c r="I89" s="390" t="s">
        <v>1046</v>
      </c>
    </row>
    <row r="90" spans="1:10" x14ac:dyDescent="0.2">
      <c r="A90" s="95">
        <v>34</v>
      </c>
      <c r="B90" s="88" t="s">
        <v>394</v>
      </c>
      <c r="C90" s="88" t="s">
        <v>959</v>
      </c>
      <c r="D90" s="88" t="s">
        <v>308</v>
      </c>
      <c r="E90" s="89">
        <v>28897</v>
      </c>
      <c r="F90" s="89">
        <v>19158237.66</v>
      </c>
      <c r="G90" s="89">
        <v>19179134.66</v>
      </c>
      <c r="H90" s="89">
        <v>8000</v>
      </c>
      <c r="I90" s="90" t="s">
        <v>696</v>
      </c>
      <c r="J90" s="91"/>
    </row>
    <row r="91" spans="1:10" x14ac:dyDescent="0.2">
      <c r="B91" s="388" t="s">
        <v>394</v>
      </c>
      <c r="C91" s="388" t="s">
        <v>698</v>
      </c>
      <c r="D91" s="388" t="s">
        <v>859</v>
      </c>
      <c r="E91" s="389">
        <v>350</v>
      </c>
      <c r="F91" s="389">
        <v>41300</v>
      </c>
      <c r="G91" s="389">
        <v>41650</v>
      </c>
      <c r="I91" s="390" t="s">
        <v>1046</v>
      </c>
    </row>
    <row r="92" spans="1:10" x14ac:dyDescent="0.2">
      <c r="A92" s="95">
        <v>34</v>
      </c>
      <c r="B92" s="88" t="s">
        <v>394</v>
      </c>
      <c r="C92" s="88" t="s">
        <v>698</v>
      </c>
      <c r="D92" s="88" t="s">
        <v>308</v>
      </c>
      <c r="E92" s="89">
        <v>350</v>
      </c>
      <c r="F92" s="89">
        <v>41300</v>
      </c>
      <c r="G92" s="89">
        <v>41650</v>
      </c>
      <c r="H92" s="89"/>
      <c r="I92" s="90" t="s">
        <v>699</v>
      </c>
      <c r="J92" s="91"/>
    </row>
    <row r="93" spans="1:10" x14ac:dyDescent="0.2">
      <c r="B93" s="388" t="s">
        <v>394</v>
      </c>
      <c r="C93" s="388" t="s">
        <v>337</v>
      </c>
      <c r="D93" s="388" t="s">
        <v>316</v>
      </c>
      <c r="F93" s="389">
        <v>1400</v>
      </c>
      <c r="G93" s="389">
        <v>1400</v>
      </c>
      <c r="I93" s="390" t="s">
        <v>1014</v>
      </c>
    </row>
    <row r="94" spans="1:10" x14ac:dyDescent="0.2">
      <c r="B94" s="388" t="s">
        <v>394</v>
      </c>
      <c r="C94" s="388" t="s">
        <v>337</v>
      </c>
      <c r="D94" s="388" t="s">
        <v>317</v>
      </c>
      <c r="F94" s="389">
        <v>700</v>
      </c>
      <c r="G94" s="389">
        <v>700</v>
      </c>
      <c r="I94" s="390" t="s">
        <v>1015</v>
      </c>
    </row>
    <row r="95" spans="1:10" x14ac:dyDescent="0.2">
      <c r="B95" s="88" t="s">
        <v>394</v>
      </c>
      <c r="C95" s="88" t="s">
        <v>337</v>
      </c>
      <c r="D95" s="88" t="s">
        <v>308</v>
      </c>
      <c r="E95" s="89"/>
      <c r="F95" s="89">
        <v>2100</v>
      </c>
      <c r="G95" s="89">
        <v>2100</v>
      </c>
      <c r="H95" s="89"/>
      <c r="I95" s="90" t="s">
        <v>701</v>
      </c>
      <c r="J95" s="91"/>
    </row>
    <row r="96" spans="1:10" x14ac:dyDescent="0.2">
      <c r="B96" s="388" t="s">
        <v>394</v>
      </c>
      <c r="C96" s="388" t="s">
        <v>840</v>
      </c>
      <c r="D96" s="388" t="s">
        <v>859</v>
      </c>
      <c r="F96" s="389">
        <v>104575</v>
      </c>
      <c r="G96" s="389">
        <v>104575</v>
      </c>
      <c r="I96" s="390" t="s">
        <v>1046</v>
      </c>
    </row>
    <row r="97" spans="1:10" x14ac:dyDescent="0.2">
      <c r="B97" s="388" t="s">
        <v>394</v>
      </c>
      <c r="C97" s="388" t="s">
        <v>840</v>
      </c>
      <c r="D97" s="388" t="s">
        <v>1052</v>
      </c>
      <c r="E97" s="389">
        <v>700</v>
      </c>
      <c r="F97" s="389">
        <v>2251502</v>
      </c>
      <c r="G97" s="389">
        <v>2251752</v>
      </c>
      <c r="H97" s="389">
        <v>450</v>
      </c>
      <c r="I97" s="390" t="s">
        <v>1053</v>
      </c>
    </row>
    <row r="98" spans="1:10" x14ac:dyDescent="0.2">
      <c r="A98" s="95">
        <v>34</v>
      </c>
      <c r="B98" s="88" t="s">
        <v>394</v>
      </c>
      <c r="C98" s="88" t="s">
        <v>840</v>
      </c>
      <c r="D98" s="88" t="s">
        <v>308</v>
      </c>
      <c r="E98" s="89">
        <v>700</v>
      </c>
      <c r="F98" s="89">
        <v>2356077</v>
      </c>
      <c r="G98" s="89">
        <v>2356327</v>
      </c>
      <c r="H98" s="89">
        <v>450</v>
      </c>
      <c r="I98" s="90" t="s">
        <v>702</v>
      </c>
      <c r="J98" s="91"/>
    </row>
    <row r="99" spans="1:10" x14ac:dyDescent="0.2">
      <c r="B99" s="388" t="s">
        <v>394</v>
      </c>
      <c r="C99" s="388" t="s">
        <v>893</v>
      </c>
      <c r="D99" s="388" t="s">
        <v>316</v>
      </c>
      <c r="F99" s="389">
        <v>1000</v>
      </c>
      <c r="G99" s="389">
        <v>1000</v>
      </c>
      <c r="I99" s="390" t="s">
        <v>1014</v>
      </c>
    </row>
    <row r="100" spans="1:10" x14ac:dyDescent="0.2">
      <c r="B100" s="388" t="s">
        <v>394</v>
      </c>
      <c r="C100" s="388" t="s">
        <v>893</v>
      </c>
      <c r="D100" s="388" t="s">
        <v>317</v>
      </c>
      <c r="F100" s="389">
        <v>2000</v>
      </c>
      <c r="G100" s="389">
        <v>2000</v>
      </c>
      <c r="I100" s="390" t="s">
        <v>1015</v>
      </c>
    </row>
    <row r="101" spans="1:10" x14ac:dyDescent="0.2">
      <c r="B101" s="388" t="s">
        <v>394</v>
      </c>
      <c r="C101" s="388" t="s">
        <v>893</v>
      </c>
      <c r="D101" s="388" t="s">
        <v>1016</v>
      </c>
      <c r="F101" s="389">
        <v>1825</v>
      </c>
      <c r="G101" s="389">
        <v>1825</v>
      </c>
      <c r="I101" s="390" t="s">
        <v>1017</v>
      </c>
    </row>
    <row r="102" spans="1:10" x14ac:dyDescent="0.2">
      <c r="B102" s="388" t="s">
        <v>394</v>
      </c>
      <c r="C102" s="388" t="s">
        <v>893</v>
      </c>
      <c r="D102" s="388" t="s">
        <v>382</v>
      </c>
      <c r="F102" s="389">
        <v>1500</v>
      </c>
      <c r="G102" s="389">
        <v>1500</v>
      </c>
      <c r="I102" s="390" t="s">
        <v>1020</v>
      </c>
    </row>
    <row r="103" spans="1:10" x14ac:dyDescent="0.2">
      <c r="B103" s="388" t="s">
        <v>394</v>
      </c>
      <c r="C103" s="388" t="s">
        <v>893</v>
      </c>
      <c r="D103" s="388" t="s">
        <v>1021</v>
      </c>
      <c r="F103" s="389">
        <v>825</v>
      </c>
      <c r="G103" s="389">
        <v>825</v>
      </c>
      <c r="I103" s="390" t="s">
        <v>1022</v>
      </c>
    </row>
    <row r="104" spans="1:10" x14ac:dyDescent="0.2">
      <c r="B104" s="388" t="s">
        <v>394</v>
      </c>
      <c r="C104" s="388" t="s">
        <v>893</v>
      </c>
      <c r="D104" s="388" t="s">
        <v>1024</v>
      </c>
      <c r="F104" s="389">
        <v>500</v>
      </c>
      <c r="G104" s="389">
        <v>500</v>
      </c>
      <c r="I104" s="390" t="s">
        <v>1025</v>
      </c>
    </row>
    <row r="105" spans="1:10" x14ac:dyDescent="0.2">
      <c r="B105" s="388" t="s">
        <v>394</v>
      </c>
      <c r="C105" s="388" t="s">
        <v>893</v>
      </c>
      <c r="D105" s="388" t="s">
        <v>387</v>
      </c>
      <c r="F105" s="389">
        <v>1000</v>
      </c>
      <c r="G105" s="389">
        <v>1000</v>
      </c>
      <c r="I105" s="390" t="s">
        <v>1034</v>
      </c>
    </row>
    <row r="106" spans="1:10" x14ac:dyDescent="0.2">
      <c r="B106" s="388" t="s">
        <v>394</v>
      </c>
      <c r="C106" s="388" t="s">
        <v>893</v>
      </c>
      <c r="D106" s="388" t="s">
        <v>389</v>
      </c>
      <c r="F106" s="389">
        <v>1080</v>
      </c>
      <c r="G106" s="389">
        <v>1080</v>
      </c>
      <c r="I106" s="390" t="s">
        <v>1035</v>
      </c>
    </row>
    <row r="107" spans="1:10" x14ac:dyDescent="0.2">
      <c r="B107" s="388" t="s">
        <v>394</v>
      </c>
      <c r="C107" s="388" t="s">
        <v>893</v>
      </c>
      <c r="D107" s="388" t="s">
        <v>399</v>
      </c>
      <c r="F107" s="389">
        <v>1000</v>
      </c>
      <c r="G107" s="389">
        <v>1000</v>
      </c>
      <c r="I107" s="390" t="s">
        <v>1036</v>
      </c>
    </row>
    <row r="108" spans="1:10" x14ac:dyDescent="0.2">
      <c r="B108" s="388" t="s">
        <v>394</v>
      </c>
      <c r="C108" s="388" t="s">
        <v>893</v>
      </c>
      <c r="D108" s="388" t="s">
        <v>1010</v>
      </c>
      <c r="F108" s="389">
        <v>16355</v>
      </c>
      <c r="G108" s="389">
        <v>16355</v>
      </c>
      <c r="I108" s="390" t="s">
        <v>1037</v>
      </c>
    </row>
    <row r="109" spans="1:10" x14ac:dyDescent="0.2">
      <c r="B109" s="388" t="s">
        <v>394</v>
      </c>
      <c r="C109" s="388" t="s">
        <v>893</v>
      </c>
      <c r="D109" s="388" t="s">
        <v>797</v>
      </c>
      <c r="F109" s="389">
        <v>1825</v>
      </c>
      <c r="G109" s="389">
        <v>1825</v>
      </c>
      <c r="I109" s="390" t="s">
        <v>1038</v>
      </c>
    </row>
    <row r="110" spans="1:10" x14ac:dyDescent="0.2">
      <c r="B110" s="388" t="s">
        <v>394</v>
      </c>
      <c r="C110" s="388" t="s">
        <v>893</v>
      </c>
      <c r="D110" s="388" t="s">
        <v>883</v>
      </c>
      <c r="F110" s="389">
        <v>9060</v>
      </c>
      <c r="G110" s="389">
        <v>9000</v>
      </c>
      <c r="H110" s="389">
        <v>60</v>
      </c>
      <c r="I110" s="390" t="s">
        <v>1041</v>
      </c>
    </row>
    <row r="111" spans="1:10" x14ac:dyDescent="0.2">
      <c r="A111" s="95">
        <v>35</v>
      </c>
      <c r="B111" s="88" t="s">
        <v>394</v>
      </c>
      <c r="C111" s="88" t="s">
        <v>893</v>
      </c>
      <c r="D111" s="88" t="s">
        <v>308</v>
      </c>
      <c r="E111" s="89"/>
      <c r="F111" s="89">
        <v>37970</v>
      </c>
      <c r="G111" s="89">
        <v>37910</v>
      </c>
      <c r="H111" s="89">
        <v>60</v>
      </c>
      <c r="I111" s="90" t="s">
        <v>603</v>
      </c>
      <c r="J111" s="91"/>
    </row>
    <row r="112" spans="1:10" x14ac:dyDescent="0.2">
      <c r="B112" s="388" t="s">
        <v>394</v>
      </c>
      <c r="C112" s="388" t="s">
        <v>897</v>
      </c>
      <c r="D112" s="388" t="s">
        <v>822</v>
      </c>
      <c r="E112" s="389">
        <v>134130</v>
      </c>
      <c r="G112" s="389">
        <v>134130</v>
      </c>
      <c r="I112" s="390" t="s">
        <v>8556</v>
      </c>
    </row>
    <row r="113" spans="1:11" x14ac:dyDescent="0.2">
      <c r="B113" s="88" t="s">
        <v>394</v>
      </c>
      <c r="C113" s="88" t="s">
        <v>897</v>
      </c>
      <c r="D113" s="88" t="s">
        <v>308</v>
      </c>
      <c r="E113" s="89">
        <v>134130</v>
      </c>
      <c r="F113" s="89"/>
      <c r="G113" s="89">
        <v>134130</v>
      </c>
      <c r="H113" s="89"/>
      <c r="I113" s="90" t="s">
        <v>8558</v>
      </c>
      <c r="J113" s="91"/>
    </row>
    <row r="114" spans="1:11" x14ac:dyDescent="0.2">
      <c r="B114" s="88" t="s">
        <v>394</v>
      </c>
      <c r="C114" s="88" t="s">
        <v>343</v>
      </c>
      <c r="D114" s="88" t="s">
        <v>308</v>
      </c>
      <c r="E114" s="89">
        <v>666677</v>
      </c>
      <c r="F114" s="89">
        <v>34281660.659999996</v>
      </c>
      <c r="G114" s="89">
        <v>34671101.659999996</v>
      </c>
      <c r="H114" s="89">
        <v>277236</v>
      </c>
      <c r="I114" s="90" t="s">
        <v>799</v>
      </c>
      <c r="J114" s="91"/>
    </row>
    <row r="115" spans="1:11" x14ac:dyDescent="0.2">
      <c r="B115" s="88" t="s">
        <v>800</v>
      </c>
      <c r="C115" s="88" t="s">
        <v>307</v>
      </c>
      <c r="D115" s="88" t="s">
        <v>308</v>
      </c>
      <c r="E115" s="89"/>
      <c r="F115" s="89">
        <v>1634390.76</v>
      </c>
      <c r="G115" s="89">
        <v>1634390.76</v>
      </c>
      <c r="H115" s="89"/>
      <c r="I115" s="90" t="s">
        <v>801</v>
      </c>
      <c r="J115" s="91"/>
    </row>
    <row r="116" spans="1:11" x14ac:dyDescent="0.2">
      <c r="B116" s="388" t="s">
        <v>800</v>
      </c>
      <c r="C116" s="388" t="s">
        <v>319</v>
      </c>
      <c r="D116" s="388" t="s">
        <v>1056</v>
      </c>
      <c r="E116" s="389">
        <v>2236180.2400000002</v>
      </c>
      <c r="F116" s="389">
        <v>710067.36</v>
      </c>
      <c r="G116" s="389">
        <v>1980505.38</v>
      </c>
      <c r="H116" s="389">
        <v>965742.22</v>
      </c>
    </row>
    <row r="117" spans="1:11" x14ac:dyDescent="0.2">
      <c r="B117" s="388" t="s">
        <v>800</v>
      </c>
      <c r="C117" s="388" t="s">
        <v>319</v>
      </c>
      <c r="D117" s="388" t="s">
        <v>1057</v>
      </c>
      <c r="E117" s="389">
        <v>87556</v>
      </c>
      <c r="F117" s="389">
        <v>26122</v>
      </c>
      <c r="G117" s="389">
        <v>76137</v>
      </c>
      <c r="H117" s="389">
        <v>37541</v>
      </c>
    </row>
    <row r="118" spans="1:11" x14ac:dyDescent="0.2">
      <c r="B118" s="388" t="s">
        <v>800</v>
      </c>
      <c r="C118" s="388" t="s">
        <v>319</v>
      </c>
      <c r="D118" s="388" t="s">
        <v>6637</v>
      </c>
      <c r="F118" s="389">
        <v>38078.910000000003</v>
      </c>
      <c r="G118" s="389">
        <v>23907.29</v>
      </c>
      <c r="H118" s="389">
        <v>14171.62</v>
      </c>
    </row>
    <row r="119" spans="1:11" x14ac:dyDescent="0.2">
      <c r="B119" s="88" t="s">
        <v>800</v>
      </c>
      <c r="C119" s="88" t="s">
        <v>319</v>
      </c>
      <c r="D119" s="88" t="s">
        <v>308</v>
      </c>
      <c r="E119" s="89">
        <v>2236180.2400000002</v>
      </c>
      <c r="F119" s="89">
        <v>710067.36</v>
      </c>
      <c r="G119" s="89">
        <v>1980505.38</v>
      </c>
      <c r="H119" s="89">
        <v>965742.22</v>
      </c>
      <c r="I119" s="90" t="s">
        <v>1058</v>
      </c>
      <c r="J119" s="91"/>
    </row>
    <row r="120" spans="1:11" x14ac:dyDescent="0.2">
      <c r="A120" s="95">
        <v>38</v>
      </c>
      <c r="B120" s="88" t="s">
        <v>800</v>
      </c>
      <c r="C120" s="88" t="s">
        <v>343</v>
      </c>
      <c r="D120" s="88" t="s">
        <v>308</v>
      </c>
      <c r="E120" s="89">
        <v>2236180.2400000002</v>
      </c>
      <c r="F120" s="89">
        <v>2344458.12</v>
      </c>
      <c r="G120" s="89">
        <v>3614896.14</v>
      </c>
      <c r="H120" s="89">
        <v>965742.22</v>
      </c>
      <c r="I120" s="90" t="s">
        <v>802</v>
      </c>
      <c r="J120" s="91"/>
    </row>
    <row r="121" spans="1:11" x14ac:dyDescent="0.2">
      <c r="B121" s="388" t="s">
        <v>9183</v>
      </c>
      <c r="C121" s="388" t="s">
        <v>394</v>
      </c>
      <c r="D121" s="388" t="s">
        <v>307</v>
      </c>
      <c r="F121" s="389">
        <v>6950946</v>
      </c>
      <c r="G121" s="389">
        <v>6700152</v>
      </c>
      <c r="H121" s="1157">
        <v>250794</v>
      </c>
      <c r="I121" s="390" t="s">
        <v>1040</v>
      </c>
    </row>
    <row r="122" spans="1:11" x14ac:dyDescent="0.2">
      <c r="B122" s="388" t="s">
        <v>9183</v>
      </c>
      <c r="C122" s="388" t="s">
        <v>394</v>
      </c>
      <c r="D122" s="388" t="s">
        <v>822</v>
      </c>
      <c r="F122" s="389">
        <v>3943035</v>
      </c>
      <c r="G122" s="389">
        <v>3801100</v>
      </c>
      <c r="H122" s="811">
        <v>141935</v>
      </c>
      <c r="I122" s="390" t="s">
        <v>8556</v>
      </c>
    </row>
    <row r="123" spans="1:11" x14ac:dyDescent="0.2">
      <c r="B123" s="88" t="s">
        <v>9183</v>
      </c>
      <c r="C123" s="88" t="s">
        <v>394</v>
      </c>
      <c r="D123" s="88" t="s">
        <v>308</v>
      </c>
      <c r="E123" s="89"/>
      <c r="F123" s="89">
        <v>10893981</v>
      </c>
      <c r="G123" s="89">
        <v>10501252</v>
      </c>
      <c r="H123" s="89">
        <v>392729</v>
      </c>
      <c r="I123" s="90" t="s">
        <v>9190</v>
      </c>
      <c r="J123" s="91"/>
    </row>
    <row r="124" spans="1:11" x14ac:dyDescent="0.2">
      <c r="B124" s="388" t="s">
        <v>9183</v>
      </c>
      <c r="C124" s="388" t="s">
        <v>576</v>
      </c>
      <c r="D124" s="388" t="s">
        <v>307</v>
      </c>
      <c r="F124" s="389">
        <v>5964</v>
      </c>
      <c r="G124" s="389">
        <v>5964</v>
      </c>
      <c r="I124" s="390" t="s">
        <v>1040</v>
      </c>
      <c r="J124" s="528">
        <f>H133+H122</f>
        <v>232640</v>
      </c>
      <c r="K124" t="s">
        <v>9311</v>
      </c>
    </row>
    <row r="125" spans="1:11" x14ac:dyDescent="0.2">
      <c r="B125" s="388" t="s">
        <v>9183</v>
      </c>
      <c r="C125" s="388" t="s">
        <v>576</v>
      </c>
      <c r="D125" s="388" t="s">
        <v>316</v>
      </c>
      <c r="F125" s="389">
        <v>210</v>
      </c>
      <c r="G125" s="389">
        <v>210</v>
      </c>
      <c r="I125" s="390" t="s">
        <v>1014</v>
      </c>
      <c r="J125" s="1158">
        <f>H121</f>
        <v>250794</v>
      </c>
      <c r="K125" t="s">
        <v>9312</v>
      </c>
    </row>
    <row r="126" spans="1:11" x14ac:dyDescent="0.2">
      <c r="B126" s="388" t="s">
        <v>9183</v>
      </c>
      <c r="C126" s="388" t="s">
        <v>576</v>
      </c>
      <c r="D126" s="388" t="s">
        <v>317</v>
      </c>
      <c r="F126" s="389">
        <v>4613</v>
      </c>
      <c r="G126" s="389">
        <v>4613</v>
      </c>
      <c r="I126" s="390" t="s">
        <v>1015</v>
      </c>
      <c r="J126" s="94">
        <f>SUM(J124:J125)</f>
        <v>483434</v>
      </c>
    </row>
    <row r="127" spans="1:11" x14ac:dyDescent="0.2">
      <c r="B127" s="388" t="s">
        <v>9183</v>
      </c>
      <c r="C127" s="388" t="s">
        <v>576</v>
      </c>
      <c r="D127" s="388" t="s">
        <v>1016</v>
      </c>
      <c r="F127" s="389">
        <v>434</v>
      </c>
      <c r="G127" s="389">
        <v>434</v>
      </c>
      <c r="I127" s="390" t="s">
        <v>1017</v>
      </c>
    </row>
    <row r="128" spans="1:11" x14ac:dyDescent="0.2">
      <c r="B128" s="388" t="s">
        <v>9183</v>
      </c>
      <c r="C128" s="388" t="s">
        <v>576</v>
      </c>
      <c r="D128" s="388" t="s">
        <v>1021</v>
      </c>
      <c r="F128" s="389">
        <v>84</v>
      </c>
      <c r="G128" s="389">
        <v>84</v>
      </c>
      <c r="I128" s="390" t="s">
        <v>1022</v>
      </c>
    </row>
    <row r="129" spans="1:10" x14ac:dyDescent="0.2">
      <c r="B129" s="388" t="s">
        <v>9183</v>
      </c>
      <c r="C129" s="388" t="s">
        <v>576</v>
      </c>
      <c r="D129" s="388" t="s">
        <v>1024</v>
      </c>
      <c r="F129" s="389">
        <v>336</v>
      </c>
      <c r="G129" s="389">
        <v>336</v>
      </c>
      <c r="I129" s="390" t="s">
        <v>1025</v>
      </c>
    </row>
    <row r="130" spans="1:10" x14ac:dyDescent="0.2">
      <c r="B130" s="388" t="s">
        <v>9183</v>
      </c>
      <c r="C130" s="388" t="s">
        <v>576</v>
      </c>
      <c r="D130" s="388" t="s">
        <v>1010</v>
      </c>
      <c r="F130" s="389">
        <v>70</v>
      </c>
      <c r="G130" s="389">
        <v>70</v>
      </c>
      <c r="I130" s="390" t="s">
        <v>1037</v>
      </c>
    </row>
    <row r="131" spans="1:10" x14ac:dyDescent="0.2">
      <c r="B131" s="388" t="s">
        <v>9183</v>
      </c>
      <c r="C131" s="388" t="s">
        <v>576</v>
      </c>
      <c r="D131" s="388" t="s">
        <v>797</v>
      </c>
      <c r="F131" s="389">
        <v>217</v>
      </c>
      <c r="G131" s="389">
        <v>217</v>
      </c>
      <c r="I131" s="390" t="s">
        <v>1038</v>
      </c>
    </row>
    <row r="132" spans="1:10" x14ac:dyDescent="0.2">
      <c r="B132" s="88" t="s">
        <v>9183</v>
      </c>
      <c r="C132" s="88" t="s">
        <v>576</v>
      </c>
      <c r="D132" s="88" t="s">
        <v>308</v>
      </c>
      <c r="E132" s="89"/>
      <c r="F132" s="89">
        <v>11928</v>
      </c>
      <c r="G132" s="89">
        <v>11928</v>
      </c>
      <c r="H132" s="89"/>
      <c r="I132" s="90" t="s">
        <v>9191</v>
      </c>
      <c r="J132" s="91"/>
    </row>
    <row r="133" spans="1:10" x14ac:dyDescent="0.2">
      <c r="B133" s="388" t="s">
        <v>9183</v>
      </c>
      <c r="C133" s="388" t="s">
        <v>893</v>
      </c>
      <c r="D133" s="388" t="s">
        <v>822</v>
      </c>
      <c r="F133" s="389">
        <v>1672905</v>
      </c>
      <c r="G133" s="389">
        <v>1582200</v>
      </c>
      <c r="H133" s="811">
        <v>90705</v>
      </c>
      <c r="I133" s="390" t="s">
        <v>8556</v>
      </c>
    </row>
    <row r="134" spans="1:10" x14ac:dyDescent="0.2">
      <c r="B134" s="88" t="s">
        <v>9183</v>
      </c>
      <c r="C134" s="88" t="s">
        <v>893</v>
      </c>
      <c r="D134" s="88" t="s">
        <v>308</v>
      </c>
      <c r="E134" s="89"/>
      <c r="F134" s="89">
        <v>1672905</v>
      </c>
      <c r="G134" s="89">
        <v>1582200</v>
      </c>
      <c r="H134" s="89">
        <v>90705</v>
      </c>
      <c r="I134" s="90" t="s">
        <v>9192</v>
      </c>
      <c r="J134" s="91"/>
    </row>
    <row r="135" spans="1:10" x14ac:dyDescent="0.2">
      <c r="A135" s="95">
        <v>37</v>
      </c>
      <c r="B135" s="88" t="s">
        <v>9183</v>
      </c>
      <c r="C135" s="88" t="s">
        <v>343</v>
      </c>
      <c r="D135" s="88" t="s">
        <v>308</v>
      </c>
      <c r="E135" s="89"/>
      <c r="F135" s="89">
        <v>12578814</v>
      </c>
      <c r="G135" s="89">
        <v>12095380</v>
      </c>
      <c r="H135" s="89">
        <v>483434</v>
      </c>
      <c r="I135" s="90" t="s">
        <v>9184</v>
      </c>
      <c r="J135" s="91"/>
    </row>
    <row r="136" spans="1:10" x14ac:dyDescent="0.2">
      <c r="A136" s="95" t="s">
        <v>8580</v>
      </c>
      <c r="B136" s="88" t="s">
        <v>803</v>
      </c>
      <c r="C136" s="88" t="s">
        <v>307</v>
      </c>
      <c r="D136" s="88" t="s">
        <v>308</v>
      </c>
      <c r="E136" s="89">
        <v>119790</v>
      </c>
      <c r="F136" s="89">
        <v>573482</v>
      </c>
      <c r="G136" s="89">
        <v>623522</v>
      </c>
      <c r="H136" s="89">
        <v>69750</v>
      </c>
      <c r="I136" s="90" t="s">
        <v>804</v>
      </c>
      <c r="J136" s="91"/>
    </row>
    <row r="137" spans="1:10" x14ac:dyDescent="0.2">
      <c r="A137" s="95">
        <v>38</v>
      </c>
      <c r="B137" s="88" t="s">
        <v>803</v>
      </c>
      <c r="C137" s="88" t="s">
        <v>347</v>
      </c>
      <c r="D137" s="88" t="s">
        <v>308</v>
      </c>
      <c r="E137" s="89">
        <v>300000</v>
      </c>
      <c r="F137" s="89">
        <v>1200000</v>
      </c>
      <c r="G137" s="89">
        <v>1200000</v>
      </c>
      <c r="H137" s="89">
        <v>300000</v>
      </c>
      <c r="I137" s="90" t="s">
        <v>7868</v>
      </c>
      <c r="J137" s="91"/>
    </row>
    <row r="138" spans="1:10" x14ac:dyDescent="0.2">
      <c r="B138" s="88" t="s">
        <v>803</v>
      </c>
      <c r="C138" s="88" t="s">
        <v>343</v>
      </c>
      <c r="D138" s="88" t="s">
        <v>308</v>
      </c>
      <c r="E138" s="89">
        <v>419790</v>
      </c>
      <c r="F138" s="89">
        <v>1773482</v>
      </c>
      <c r="G138" s="89">
        <v>1823522</v>
      </c>
      <c r="H138" s="89">
        <v>369750</v>
      </c>
      <c r="I138" s="90" t="s">
        <v>804</v>
      </c>
      <c r="J138" s="91"/>
    </row>
    <row r="139" spans="1:10" x14ac:dyDescent="0.2">
      <c r="B139" s="88" t="s">
        <v>604</v>
      </c>
      <c r="C139" s="88" t="s">
        <v>319</v>
      </c>
      <c r="D139" s="88" t="s">
        <v>308</v>
      </c>
      <c r="E139" s="89"/>
      <c r="F139" s="89">
        <v>21858.89</v>
      </c>
      <c r="G139" s="89">
        <v>21858.89</v>
      </c>
      <c r="H139" s="89"/>
      <c r="I139" s="90" t="s">
        <v>116</v>
      </c>
      <c r="J139" s="91"/>
    </row>
    <row r="140" spans="1:10" x14ac:dyDescent="0.2">
      <c r="B140" s="388" t="s">
        <v>604</v>
      </c>
      <c r="C140" s="388" t="s">
        <v>347</v>
      </c>
      <c r="D140" s="388" t="s">
        <v>484</v>
      </c>
      <c r="E140" s="389">
        <v>280160</v>
      </c>
      <c r="F140" s="389">
        <v>483321</v>
      </c>
      <c r="G140" s="389">
        <v>468447</v>
      </c>
      <c r="H140" s="389">
        <v>295034</v>
      </c>
      <c r="I140" s="390" t="s">
        <v>1054</v>
      </c>
    </row>
    <row r="141" spans="1:10" x14ac:dyDescent="0.2">
      <c r="B141" s="88" t="s">
        <v>604</v>
      </c>
      <c r="C141" s="88" t="s">
        <v>347</v>
      </c>
      <c r="D141" s="88" t="s">
        <v>308</v>
      </c>
      <c r="E141" s="89">
        <v>280160</v>
      </c>
      <c r="F141" s="89">
        <v>483321</v>
      </c>
      <c r="G141" s="89">
        <v>468447</v>
      </c>
      <c r="H141" s="89">
        <v>295034</v>
      </c>
      <c r="I141" s="90" t="s">
        <v>8559</v>
      </c>
      <c r="J141" s="91"/>
    </row>
    <row r="142" spans="1:10" x14ac:dyDescent="0.2">
      <c r="B142" s="88" t="s">
        <v>604</v>
      </c>
      <c r="C142" s="88" t="s">
        <v>822</v>
      </c>
      <c r="D142" s="88" t="s">
        <v>308</v>
      </c>
      <c r="E142" s="89">
        <v>100000</v>
      </c>
      <c r="F142" s="89"/>
      <c r="G142" s="89"/>
      <c r="H142" s="89">
        <v>100000</v>
      </c>
      <c r="I142" s="90" t="s">
        <v>1291</v>
      </c>
      <c r="J142" s="91"/>
    </row>
    <row r="143" spans="1:10" x14ac:dyDescent="0.2">
      <c r="A143" s="95" t="s">
        <v>8580</v>
      </c>
      <c r="B143" s="88" t="s">
        <v>604</v>
      </c>
      <c r="C143" s="88" t="s">
        <v>343</v>
      </c>
      <c r="D143" s="88" t="s">
        <v>308</v>
      </c>
      <c r="E143" s="89">
        <v>380160</v>
      </c>
      <c r="F143" s="89">
        <v>505179.89</v>
      </c>
      <c r="G143" s="89">
        <v>490305.89</v>
      </c>
      <c r="H143" s="89">
        <v>395034</v>
      </c>
      <c r="I143" s="90" t="s">
        <v>116</v>
      </c>
      <c r="J143" s="91"/>
    </row>
    <row r="144" spans="1:10" x14ac:dyDescent="0.2">
      <c r="B144" s="88" t="s">
        <v>605</v>
      </c>
      <c r="C144" s="88" t="s">
        <v>945</v>
      </c>
      <c r="D144" s="88" t="s">
        <v>308</v>
      </c>
      <c r="E144" s="89">
        <v>-280160</v>
      </c>
      <c r="F144" s="89">
        <v>269285</v>
      </c>
      <c r="G144" s="89">
        <v>284159</v>
      </c>
      <c r="H144" s="89">
        <v>-295034</v>
      </c>
      <c r="I144" s="90" t="s">
        <v>8560</v>
      </c>
      <c r="J144" s="91"/>
    </row>
    <row r="145" spans="1:10" x14ac:dyDescent="0.2">
      <c r="A145" s="95" t="s">
        <v>8579</v>
      </c>
      <c r="B145" s="88" t="s">
        <v>605</v>
      </c>
      <c r="C145" s="88" t="s">
        <v>343</v>
      </c>
      <c r="D145" s="88" t="s">
        <v>308</v>
      </c>
      <c r="E145" s="89">
        <v>-280160</v>
      </c>
      <c r="F145" s="89">
        <v>269285</v>
      </c>
      <c r="G145" s="89">
        <v>284159</v>
      </c>
      <c r="H145" s="89">
        <v>-295034</v>
      </c>
      <c r="I145" s="90" t="s">
        <v>607</v>
      </c>
      <c r="J145" s="91"/>
    </row>
    <row r="146" spans="1:10" x14ac:dyDescent="0.2">
      <c r="B146" s="88" t="s">
        <v>807</v>
      </c>
      <c r="C146" s="88" t="s">
        <v>307</v>
      </c>
      <c r="D146" s="88" t="s">
        <v>308</v>
      </c>
      <c r="E146" s="89">
        <v>-1256</v>
      </c>
      <c r="F146" s="89">
        <v>3925215</v>
      </c>
      <c r="G146" s="89">
        <v>3927073</v>
      </c>
      <c r="H146" s="89">
        <v>-3114</v>
      </c>
      <c r="I146" s="90" t="s">
        <v>7257</v>
      </c>
      <c r="J146" s="91"/>
    </row>
    <row r="147" spans="1:10" x14ac:dyDescent="0.2">
      <c r="B147" s="388" t="s">
        <v>807</v>
      </c>
      <c r="C147" s="388" t="s">
        <v>380</v>
      </c>
      <c r="D147" s="388" t="s">
        <v>1056</v>
      </c>
      <c r="F147" s="389">
        <v>520973.08</v>
      </c>
      <c r="G147" s="389">
        <v>520973.08</v>
      </c>
    </row>
    <row r="148" spans="1:10" x14ac:dyDescent="0.2">
      <c r="B148" s="388" t="s">
        <v>807</v>
      </c>
      <c r="C148" s="388" t="s">
        <v>380</v>
      </c>
      <c r="D148" s="388" t="s">
        <v>1057</v>
      </c>
      <c r="F148" s="389">
        <v>17680.25</v>
      </c>
      <c r="G148" s="389">
        <v>17680.25</v>
      </c>
    </row>
    <row r="149" spans="1:10" x14ac:dyDescent="0.2">
      <c r="B149" s="388" t="s">
        <v>807</v>
      </c>
      <c r="C149" s="388" t="s">
        <v>380</v>
      </c>
      <c r="D149" s="388" t="s">
        <v>5364</v>
      </c>
      <c r="F149" s="389">
        <v>2781.3</v>
      </c>
      <c r="G149" s="389">
        <v>2781.3</v>
      </c>
    </row>
    <row r="150" spans="1:10" x14ac:dyDescent="0.2">
      <c r="B150" s="388" t="s">
        <v>807</v>
      </c>
      <c r="C150" s="388" t="s">
        <v>380</v>
      </c>
      <c r="D150" s="388" t="s">
        <v>7258</v>
      </c>
      <c r="F150" s="389">
        <v>1662</v>
      </c>
      <c r="G150" s="389">
        <v>1662</v>
      </c>
    </row>
    <row r="151" spans="1:10" x14ac:dyDescent="0.2">
      <c r="B151" s="388" t="s">
        <v>807</v>
      </c>
      <c r="C151" s="388" t="s">
        <v>380</v>
      </c>
      <c r="D151" s="388" t="s">
        <v>8561</v>
      </c>
      <c r="F151" s="389">
        <v>1000</v>
      </c>
      <c r="G151" s="389">
        <v>1000</v>
      </c>
    </row>
    <row r="152" spans="1:10" x14ac:dyDescent="0.2">
      <c r="B152" s="88" t="s">
        <v>807</v>
      </c>
      <c r="C152" s="88" t="s">
        <v>380</v>
      </c>
      <c r="D152" s="88" t="s">
        <v>308</v>
      </c>
      <c r="E152" s="89"/>
      <c r="F152" s="89">
        <v>520973.08</v>
      </c>
      <c r="G152" s="89">
        <v>520973.08</v>
      </c>
      <c r="H152" s="89"/>
      <c r="I152" s="90" t="s">
        <v>7259</v>
      </c>
      <c r="J152" s="91"/>
    </row>
    <row r="153" spans="1:10" x14ac:dyDescent="0.2">
      <c r="B153" s="388" t="s">
        <v>807</v>
      </c>
      <c r="C153" s="388" t="s">
        <v>822</v>
      </c>
      <c r="D153" s="388" t="s">
        <v>859</v>
      </c>
      <c r="G153" s="389">
        <v>350</v>
      </c>
      <c r="H153" s="389">
        <v>-350</v>
      </c>
      <c r="I153" s="390" t="s">
        <v>1046</v>
      </c>
    </row>
    <row r="154" spans="1:10" x14ac:dyDescent="0.2">
      <c r="B154" s="88" t="s">
        <v>807</v>
      </c>
      <c r="C154" s="88" t="s">
        <v>822</v>
      </c>
      <c r="D154" s="88" t="s">
        <v>308</v>
      </c>
      <c r="E154" s="89"/>
      <c r="F154" s="89"/>
      <c r="G154" s="89">
        <v>350</v>
      </c>
      <c r="H154" s="89">
        <v>-350</v>
      </c>
      <c r="I154" s="90" t="s">
        <v>7869</v>
      </c>
      <c r="J154" s="91"/>
    </row>
    <row r="155" spans="1:10" x14ac:dyDescent="0.2">
      <c r="B155" s="388" t="s">
        <v>807</v>
      </c>
      <c r="C155" s="388" t="s">
        <v>840</v>
      </c>
      <c r="D155" s="388" t="s">
        <v>1052</v>
      </c>
      <c r="E155" s="389">
        <v>-46825</v>
      </c>
      <c r="F155" s="389">
        <v>46825</v>
      </c>
      <c r="G155" s="389">
        <v>59150</v>
      </c>
      <c r="H155" s="389">
        <v>-59150</v>
      </c>
      <c r="I155" s="390" t="s">
        <v>1053</v>
      </c>
    </row>
    <row r="156" spans="1:10" x14ac:dyDescent="0.2">
      <c r="B156" s="88" t="s">
        <v>807</v>
      </c>
      <c r="C156" s="88" t="s">
        <v>840</v>
      </c>
      <c r="D156" s="88" t="s">
        <v>308</v>
      </c>
      <c r="E156" s="89">
        <v>-46825</v>
      </c>
      <c r="F156" s="89">
        <v>46825</v>
      </c>
      <c r="G156" s="89">
        <v>59150</v>
      </c>
      <c r="H156" s="89">
        <v>-59150</v>
      </c>
      <c r="I156" s="90" t="s">
        <v>7870</v>
      </c>
      <c r="J156" s="91"/>
    </row>
    <row r="157" spans="1:10" x14ac:dyDescent="0.2">
      <c r="A157" s="95">
        <v>102</v>
      </c>
      <c r="B157" s="88" t="s">
        <v>807</v>
      </c>
      <c r="C157" s="88" t="s">
        <v>343</v>
      </c>
      <c r="D157" s="88" t="s">
        <v>308</v>
      </c>
      <c r="E157" s="89">
        <v>-48081</v>
      </c>
      <c r="F157" s="89">
        <v>4493013.08</v>
      </c>
      <c r="G157" s="89">
        <v>4507546.08</v>
      </c>
      <c r="H157" s="89">
        <v>-62614</v>
      </c>
      <c r="I157" s="90" t="s">
        <v>810</v>
      </c>
      <c r="J157" s="91"/>
    </row>
    <row r="158" spans="1:10" x14ac:dyDescent="0.2">
      <c r="B158" s="88" t="s">
        <v>811</v>
      </c>
      <c r="C158" s="88" t="s">
        <v>307</v>
      </c>
      <c r="D158" s="88" t="s">
        <v>308</v>
      </c>
      <c r="E158" s="89">
        <v>-13984.05</v>
      </c>
      <c r="F158" s="89">
        <v>465535.27</v>
      </c>
      <c r="G158" s="89">
        <v>508786.92</v>
      </c>
      <c r="H158" s="89">
        <v>-57235.7</v>
      </c>
      <c r="I158" s="90" t="s">
        <v>703</v>
      </c>
      <c r="J158" s="91"/>
    </row>
    <row r="159" spans="1:10" x14ac:dyDescent="0.2">
      <c r="B159" s="88" t="s">
        <v>811</v>
      </c>
      <c r="C159" s="88" t="s">
        <v>384</v>
      </c>
      <c r="D159" s="88" t="s">
        <v>308</v>
      </c>
      <c r="E159" s="89"/>
      <c r="F159" s="89">
        <v>63994</v>
      </c>
      <c r="G159" s="89">
        <v>63994</v>
      </c>
      <c r="H159" s="89"/>
      <c r="I159" s="90" t="s">
        <v>812</v>
      </c>
      <c r="J159" s="91"/>
    </row>
    <row r="160" spans="1:10" x14ac:dyDescent="0.2">
      <c r="A160" s="95">
        <v>103</v>
      </c>
      <c r="B160" s="88" t="s">
        <v>811</v>
      </c>
      <c r="C160" s="88" t="s">
        <v>343</v>
      </c>
      <c r="D160" s="88" t="s">
        <v>308</v>
      </c>
      <c r="E160" s="89">
        <v>-13984.05</v>
      </c>
      <c r="F160" s="89">
        <v>529529.27</v>
      </c>
      <c r="G160" s="89">
        <v>572780.92000000004</v>
      </c>
      <c r="H160" s="89">
        <v>-57235.7</v>
      </c>
      <c r="I160" s="90" t="s">
        <v>813</v>
      </c>
      <c r="J160" s="91"/>
    </row>
    <row r="161" spans="1:10" x14ac:dyDescent="0.2">
      <c r="B161" s="88" t="s">
        <v>814</v>
      </c>
      <c r="C161" s="88" t="s">
        <v>307</v>
      </c>
      <c r="D161" s="88" t="s">
        <v>308</v>
      </c>
      <c r="E161" s="89"/>
      <c r="F161" s="89">
        <v>2918988.6</v>
      </c>
      <c r="G161" s="89">
        <v>2918988.6</v>
      </c>
      <c r="H161" s="89"/>
      <c r="I161" s="90" t="s">
        <v>815</v>
      </c>
      <c r="J161" s="91"/>
    </row>
    <row r="162" spans="1:10" x14ac:dyDescent="0.2">
      <c r="B162" s="88" t="s">
        <v>814</v>
      </c>
      <c r="C162" s="88" t="s">
        <v>343</v>
      </c>
      <c r="D162" s="88" t="s">
        <v>308</v>
      </c>
      <c r="E162" s="89"/>
      <c r="F162" s="89">
        <v>2918988.6</v>
      </c>
      <c r="G162" s="89">
        <v>2918988.6</v>
      </c>
      <c r="H162" s="89"/>
      <c r="I162" s="90" t="s">
        <v>817</v>
      </c>
      <c r="J162" s="91"/>
    </row>
    <row r="163" spans="1:10" x14ac:dyDescent="0.2">
      <c r="B163" s="88" t="s">
        <v>818</v>
      </c>
      <c r="C163" s="88" t="s">
        <v>307</v>
      </c>
      <c r="D163" s="88" t="s">
        <v>308</v>
      </c>
      <c r="E163" s="89">
        <v>-384083</v>
      </c>
      <c r="F163" s="89">
        <v>7671267</v>
      </c>
      <c r="G163" s="89">
        <v>8031462</v>
      </c>
      <c r="H163" s="89">
        <v>-744278</v>
      </c>
      <c r="I163" s="90" t="s">
        <v>819</v>
      </c>
      <c r="J163" s="91"/>
    </row>
    <row r="164" spans="1:10" x14ac:dyDescent="0.2">
      <c r="B164" s="88" t="s">
        <v>818</v>
      </c>
      <c r="C164" s="88" t="s">
        <v>347</v>
      </c>
      <c r="D164" s="88" t="s">
        <v>308</v>
      </c>
      <c r="E164" s="89">
        <v>-4420</v>
      </c>
      <c r="F164" s="89">
        <v>369810</v>
      </c>
      <c r="G164" s="89">
        <v>389725</v>
      </c>
      <c r="H164" s="89">
        <v>-24335</v>
      </c>
      <c r="I164" s="90" t="s">
        <v>820</v>
      </c>
      <c r="J164" s="91"/>
    </row>
    <row r="165" spans="1:10" x14ac:dyDescent="0.2">
      <c r="B165" s="88" t="s">
        <v>818</v>
      </c>
      <c r="C165" s="88" t="s">
        <v>394</v>
      </c>
      <c r="D165" s="88" t="s">
        <v>308</v>
      </c>
      <c r="E165" s="89">
        <v>-19265</v>
      </c>
      <c r="F165" s="89">
        <v>531427</v>
      </c>
      <c r="G165" s="89">
        <v>540111</v>
      </c>
      <c r="H165" s="89">
        <v>-27949</v>
      </c>
      <c r="I165" s="90" t="s">
        <v>6638</v>
      </c>
      <c r="J165" s="91"/>
    </row>
    <row r="166" spans="1:10" x14ac:dyDescent="0.2">
      <c r="B166" s="88" t="s">
        <v>818</v>
      </c>
      <c r="C166" s="88" t="s">
        <v>822</v>
      </c>
      <c r="D166" s="88" t="s">
        <v>308</v>
      </c>
      <c r="E166" s="89"/>
      <c r="F166" s="89">
        <v>23304</v>
      </c>
      <c r="G166" s="89">
        <v>23304</v>
      </c>
      <c r="H166" s="89"/>
      <c r="I166" s="90" t="s">
        <v>823</v>
      </c>
      <c r="J166" s="91"/>
    </row>
    <row r="167" spans="1:10" x14ac:dyDescent="0.2">
      <c r="A167" s="95">
        <v>113</v>
      </c>
      <c r="B167" s="88" t="s">
        <v>818</v>
      </c>
      <c r="C167" s="88" t="s">
        <v>343</v>
      </c>
      <c r="D167" s="88" t="s">
        <v>308</v>
      </c>
      <c r="E167" s="89">
        <v>-407768</v>
      </c>
      <c r="F167" s="89">
        <v>8595808</v>
      </c>
      <c r="G167" s="89">
        <v>8984602</v>
      </c>
      <c r="H167" s="89">
        <v>-796562</v>
      </c>
      <c r="I167" s="90" t="s">
        <v>824</v>
      </c>
      <c r="J167" s="91"/>
    </row>
    <row r="168" spans="1:10" x14ac:dyDescent="0.2">
      <c r="B168" s="88" t="s">
        <v>825</v>
      </c>
      <c r="C168" s="88" t="s">
        <v>307</v>
      </c>
      <c r="D168" s="88" t="s">
        <v>308</v>
      </c>
      <c r="E168" s="89"/>
      <c r="F168" s="89">
        <v>43340</v>
      </c>
      <c r="G168" s="89">
        <v>43340</v>
      </c>
      <c r="H168" s="89"/>
      <c r="I168" s="90" t="s">
        <v>826</v>
      </c>
      <c r="J168" s="91"/>
    </row>
    <row r="169" spans="1:10" x14ac:dyDescent="0.2">
      <c r="B169" s="88" t="s">
        <v>825</v>
      </c>
      <c r="C169" s="88" t="s">
        <v>343</v>
      </c>
      <c r="D169" s="88" t="s">
        <v>308</v>
      </c>
      <c r="E169" s="89"/>
      <c r="F169" s="89">
        <v>43340</v>
      </c>
      <c r="G169" s="89">
        <v>43340</v>
      </c>
      <c r="H169" s="89"/>
      <c r="I169" s="90" t="s">
        <v>827</v>
      </c>
      <c r="J169" s="91"/>
    </row>
    <row r="170" spans="1:10" x14ac:dyDescent="0.2">
      <c r="B170" s="88" t="s">
        <v>828</v>
      </c>
      <c r="C170" s="88" t="s">
        <v>307</v>
      </c>
      <c r="D170" s="88" t="s">
        <v>308</v>
      </c>
      <c r="E170" s="89">
        <v>-216561</v>
      </c>
      <c r="F170" s="89">
        <v>2566959</v>
      </c>
      <c r="G170" s="89">
        <v>2577007</v>
      </c>
      <c r="H170" s="89">
        <v>-226609</v>
      </c>
      <c r="I170" s="90" t="s">
        <v>829</v>
      </c>
      <c r="J170" s="91"/>
    </row>
    <row r="171" spans="1:10" x14ac:dyDescent="0.2">
      <c r="B171" s="88" t="s">
        <v>828</v>
      </c>
      <c r="C171" s="88" t="s">
        <v>319</v>
      </c>
      <c r="D171" s="88" t="s">
        <v>308</v>
      </c>
      <c r="E171" s="89">
        <v>-103602</v>
      </c>
      <c r="F171" s="89">
        <v>1161626</v>
      </c>
      <c r="G171" s="89">
        <v>1230690</v>
      </c>
      <c r="H171" s="89">
        <v>-172666</v>
      </c>
      <c r="I171" s="90" t="s">
        <v>830</v>
      </c>
      <c r="J171" s="91"/>
    </row>
    <row r="172" spans="1:10" x14ac:dyDescent="0.2">
      <c r="B172" s="88" t="s">
        <v>828</v>
      </c>
      <c r="C172" s="88" t="s">
        <v>863</v>
      </c>
      <c r="D172" s="88" t="s">
        <v>308</v>
      </c>
      <c r="E172" s="89"/>
      <c r="F172" s="89">
        <v>16875</v>
      </c>
      <c r="G172" s="89">
        <v>16875</v>
      </c>
      <c r="H172" s="89"/>
      <c r="I172" s="90" t="s">
        <v>7871</v>
      </c>
      <c r="J172" s="91"/>
    </row>
    <row r="173" spans="1:10" x14ac:dyDescent="0.2">
      <c r="A173" s="95">
        <v>112</v>
      </c>
      <c r="B173" s="88" t="s">
        <v>828</v>
      </c>
      <c r="C173" s="88" t="s">
        <v>343</v>
      </c>
      <c r="D173" s="88" t="s">
        <v>308</v>
      </c>
      <c r="E173" s="89">
        <v>-320163</v>
      </c>
      <c r="F173" s="89">
        <v>3745460</v>
      </c>
      <c r="G173" s="89">
        <v>3824572</v>
      </c>
      <c r="H173" s="89">
        <v>-399275</v>
      </c>
      <c r="I173" s="90" t="s">
        <v>831</v>
      </c>
      <c r="J173" s="91"/>
    </row>
    <row r="174" spans="1:10" x14ac:dyDescent="0.2">
      <c r="A174" s="95">
        <v>113</v>
      </c>
      <c r="B174" s="88" t="s">
        <v>832</v>
      </c>
      <c r="C174" s="88" t="s">
        <v>307</v>
      </c>
      <c r="D174" s="88" t="s">
        <v>308</v>
      </c>
      <c r="E174" s="89">
        <v>-780570.72</v>
      </c>
      <c r="F174" s="89">
        <v>11204352.300000001</v>
      </c>
      <c r="G174" s="89">
        <v>10946638.58</v>
      </c>
      <c r="H174" s="89">
        <v>-522857</v>
      </c>
      <c r="I174" s="90" t="s">
        <v>833</v>
      </c>
      <c r="J174" s="91"/>
    </row>
    <row r="175" spans="1:10" x14ac:dyDescent="0.2">
      <c r="B175" s="88" t="s">
        <v>832</v>
      </c>
      <c r="C175" s="88" t="s">
        <v>380</v>
      </c>
      <c r="D175" s="88" t="s">
        <v>308</v>
      </c>
      <c r="E175" s="89"/>
      <c r="F175" s="89">
        <v>496173.2</v>
      </c>
      <c r="G175" s="89">
        <v>496173.2</v>
      </c>
      <c r="H175" s="89"/>
      <c r="I175" s="90" t="s">
        <v>834</v>
      </c>
      <c r="J175" s="91"/>
    </row>
    <row r="176" spans="1:10" x14ac:dyDescent="0.2">
      <c r="A176" s="95">
        <v>113</v>
      </c>
      <c r="B176" s="88" t="s">
        <v>832</v>
      </c>
      <c r="C176" s="88" t="s">
        <v>319</v>
      </c>
      <c r="D176" s="88" t="s">
        <v>308</v>
      </c>
      <c r="E176" s="89">
        <v>-190558</v>
      </c>
      <c r="F176" s="89">
        <v>1580726.97</v>
      </c>
      <c r="G176" s="89">
        <v>1574467.97</v>
      </c>
      <c r="H176" s="89">
        <v>-184299</v>
      </c>
      <c r="I176" s="90" t="s">
        <v>835</v>
      </c>
      <c r="J176" s="91"/>
    </row>
    <row r="177" spans="1:10" x14ac:dyDescent="0.2">
      <c r="A177" s="95">
        <v>113</v>
      </c>
      <c r="B177" s="88" t="s">
        <v>832</v>
      </c>
      <c r="C177" s="88" t="s">
        <v>349</v>
      </c>
      <c r="D177" s="88" t="s">
        <v>308</v>
      </c>
      <c r="E177" s="89">
        <v>-6800</v>
      </c>
      <c r="F177" s="89">
        <v>77100</v>
      </c>
      <c r="G177" s="89">
        <v>76200</v>
      </c>
      <c r="H177" s="89">
        <v>-5900</v>
      </c>
      <c r="I177" s="90" t="s">
        <v>836</v>
      </c>
      <c r="J177" s="91"/>
    </row>
    <row r="178" spans="1:10" x14ac:dyDescent="0.2">
      <c r="B178" s="388" t="s">
        <v>832</v>
      </c>
      <c r="C178" s="388" t="s">
        <v>394</v>
      </c>
      <c r="D178" s="388" t="s">
        <v>307</v>
      </c>
      <c r="F178" s="389">
        <v>2342595.4900000002</v>
      </c>
      <c r="G178" s="389">
        <v>2376934.92</v>
      </c>
      <c r="H178" s="389">
        <v>-34339.43</v>
      </c>
      <c r="I178" s="390" t="s">
        <v>1040</v>
      </c>
    </row>
    <row r="179" spans="1:10" x14ac:dyDescent="0.2">
      <c r="B179" s="388" t="s">
        <v>832</v>
      </c>
      <c r="C179" s="388" t="s">
        <v>394</v>
      </c>
      <c r="D179" s="388" t="s">
        <v>316</v>
      </c>
      <c r="F179" s="389">
        <v>35676.550000000003</v>
      </c>
      <c r="G179" s="389">
        <v>35676.550000000003</v>
      </c>
      <c r="I179" s="390" t="s">
        <v>1014</v>
      </c>
    </row>
    <row r="180" spans="1:10" x14ac:dyDescent="0.2">
      <c r="B180" s="388" t="s">
        <v>832</v>
      </c>
      <c r="C180" s="388" t="s">
        <v>394</v>
      </c>
      <c r="D180" s="388" t="s">
        <v>883</v>
      </c>
      <c r="F180" s="389">
        <v>605584.71</v>
      </c>
      <c r="G180" s="389">
        <v>605584.71</v>
      </c>
      <c r="I180" s="390" t="s">
        <v>1041</v>
      </c>
    </row>
    <row r="181" spans="1:10" x14ac:dyDescent="0.2">
      <c r="B181" s="388" t="s">
        <v>832</v>
      </c>
      <c r="C181" s="388" t="s">
        <v>394</v>
      </c>
      <c r="D181" s="388" t="s">
        <v>394</v>
      </c>
      <c r="F181" s="389">
        <v>171006</v>
      </c>
      <c r="G181" s="389">
        <v>171006</v>
      </c>
      <c r="I181" s="390" t="s">
        <v>9193</v>
      </c>
    </row>
    <row r="182" spans="1:10" x14ac:dyDescent="0.2">
      <c r="B182" s="388" t="s">
        <v>832</v>
      </c>
      <c r="C182" s="388" t="s">
        <v>394</v>
      </c>
      <c r="D182" s="388" t="s">
        <v>859</v>
      </c>
      <c r="F182" s="389">
        <v>1274697.8400000001</v>
      </c>
      <c r="G182" s="389">
        <v>1691041.93</v>
      </c>
      <c r="H182" s="389">
        <v>-416344.09</v>
      </c>
      <c r="I182" s="390" t="s">
        <v>1046</v>
      </c>
    </row>
    <row r="183" spans="1:10" x14ac:dyDescent="0.2">
      <c r="A183" s="95">
        <v>113</v>
      </c>
      <c r="B183" s="88" t="s">
        <v>832</v>
      </c>
      <c r="C183" s="88" t="s">
        <v>394</v>
      </c>
      <c r="D183" s="88" t="s">
        <v>308</v>
      </c>
      <c r="E183" s="89"/>
      <c r="F183" s="89">
        <v>4429560.59</v>
      </c>
      <c r="G183" s="89">
        <v>4880244.1100000003</v>
      </c>
      <c r="H183" s="89">
        <v>-450683.52</v>
      </c>
      <c r="I183" s="90" t="s">
        <v>9194</v>
      </c>
      <c r="J183" s="91"/>
    </row>
    <row r="184" spans="1:10" x14ac:dyDescent="0.2">
      <c r="B184" s="388" t="s">
        <v>832</v>
      </c>
      <c r="C184" s="388" t="s">
        <v>330</v>
      </c>
      <c r="D184" s="388" t="s">
        <v>1056</v>
      </c>
      <c r="F184" s="389">
        <v>975507.02</v>
      </c>
      <c r="G184" s="389">
        <v>975507.02</v>
      </c>
    </row>
    <row r="185" spans="1:10" x14ac:dyDescent="0.2">
      <c r="B185" s="388" t="s">
        <v>832</v>
      </c>
      <c r="C185" s="388" t="s">
        <v>330</v>
      </c>
      <c r="D185" s="388" t="s">
        <v>1057</v>
      </c>
      <c r="F185" s="389">
        <v>38365.980000000003</v>
      </c>
      <c r="G185" s="389">
        <v>38365.980000000003</v>
      </c>
    </row>
    <row r="186" spans="1:10" x14ac:dyDescent="0.2">
      <c r="B186" s="88" t="s">
        <v>832</v>
      </c>
      <c r="C186" s="88" t="s">
        <v>330</v>
      </c>
      <c r="D186" s="88" t="s">
        <v>308</v>
      </c>
      <c r="E186" s="89"/>
      <c r="F186" s="89">
        <v>975507.02</v>
      </c>
      <c r="G186" s="89">
        <v>975507.02</v>
      </c>
      <c r="H186" s="89"/>
      <c r="I186" s="90" t="s">
        <v>9195</v>
      </c>
      <c r="J186" s="91"/>
    </row>
    <row r="187" spans="1:10" x14ac:dyDescent="0.2">
      <c r="A187" s="95">
        <v>110</v>
      </c>
      <c r="B187" s="88" t="s">
        <v>832</v>
      </c>
      <c r="C187" s="88" t="s">
        <v>822</v>
      </c>
      <c r="D187" s="88" t="s">
        <v>308</v>
      </c>
      <c r="E187" s="89">
        <v>-37094.51</v>
      </c>
      <c r="F187" s="89">
        <v>114252.65</v>
      </c>
      <c r="G187" s="89">
        <v>101139.81</v>
      </c>
      <c r="H187" s="89">
        <v>-23981.67</v>
      </c>
      <c r="I187" s="90" t="s">
        <v>839</v>
      </c>
      <c r="J187" s="91"/>
    </row>
    <row r="188" spans="1:10" x14ac:dyDescent="0.2">
      <c r="B188" s="88" t="s">
        <v>832</v>
      </c>
      <c r="C188" s="88" t="s">
        <v>840</v>
      </c>
      <c r="D188" s="88" t="s">
        <v>308</v>
      </c>
      <c r="E188" s="89"/>
      <c r="F188" s="89">
        <v>1880050</v>
      </c>
      <c r="G188" s="89">
        <v>1880050</v>
      </c>
      <c r="H188" s="89"/>
      <c r="I188" s="90" t="s">
        <v>7873</v>
      </c>
      <c r="J188" s="91"/>
    </row>
    <row r="189" spans="1:10" x14ac:dyDescent="0.2">
      <c r="A189" s="95">
        <v>113</v>
      </c>
      <c r="B189" s="88" t="s">
        <v>832</v>
      </c>
      <c r="C189" s="88" t="s">
        <v>842</v>
      </c>
      <c r="D189" s="88" t="s">
        <v>308</v>
      </c>
      <c r="E189" s="89">
        <v>-300000</v>
      </c>
      <c r="F189" s="89">
        <v>600000</v>
      </c>
      <c r="G189" s="89">
        <v>300000</v>
      </c>
      <c r="H189" s="89"/>
      <c r="I189" s="90" t="s">
        <v>843</v>
      </c>
      <c r="J189" s="91"/>
    </row>
    <row r="190" spans="1:10" x14ac:dyDescent="0.2">
      <c r="A190" s="95" t="s">
        <v>7925</v>
      </c>
      <c r="B190" s="88" t="s">
        <v>832</v>
      </c>
      <c r="C190" s="88" t="s">
        <v>343</v>
      </c>
      <c r="D190" s="88" t="s">
        <v>308</v>
      </c>
      <c r="E190" s="89">
        <v>-1315023.23</v>
      </c>
      <c r="F190" s="89">
        <v>21357722.73</v>
      </c>
      <c r="G190" s="89">
        <v>21230420.690000001</v>
      </c>
      <c r="H190" s="89">
        <v>-1187721.19</v>
      </c>
      <c r="I190" s="90" t="s">
        <v>844</v>
      </c>
      <c r="J190" s="91"/>
    </row>
    <row r="191" spans="1:10" x14ac:dyDescent="0.2">
      <c r="B191" s="88" t="s">
        <v>845</v>
      </c>
      <c r="C191" s="88" t="s">
        <v>307</v>
      </c>
      <c r="D191" s="88" t="s">
        <v>308</v>
      </c>
      <c r="E191" s="89">
        <v>-168780</v>
      </c>
      <c r="F191" s="89">
        <v>1792130</v>
      </c>
      <c r="G191" s="89">
        <v>1579470</v>
      </c>
      <c r="H191" s="89">
        <v>43880</v>
      </c>
      <c r="I191" s="90" t="s">
        <v>846</v>
      </c>
      <c r="J191" s="91"/>
    </row>
    <row r="192" spans="1:10" x14ac:dyDescent="0.2">
      <c r="A192" s="95" t="s">
        <v>8580</v>
      </c>
      <c r="B192" s="88" t="s">
        <v>845</v>
      </c>
      <c r="C192" s="88" t="s">
        <v>343</v>
      </c>
      <c r="D192" s="88" t="s">
        <v>308</v>
      </c>
      <c r="E192" s="89">
        <v>-168780</v>
      </c>
      <c r="F192" s="89">
        <v>1792130</v>
      </c>
      <c r="G192" s="89">
        <v>1579470</v>
      </c>
      <c r="H192" s="89">
        <v>43880</v>
      </c>
      <c r="I192" s="90" t="s">
        <v>846</v>
      </c>
      <c r="J192" s="91"/>
    </row>
    <row r="193" spans="1:10" x14ac:dyDescent="0.2">
      <c r="A193" s="95">
        <v>112</v>
      </c>
      <c r="B193" s="88" t="s">
        <v>847</v>
      </c>
      <c r="C193" s="88" t="s">
        <v>307</v>
      </c>
      <c r="D193" s="88" t="s">
        <v>308</v>
      </c>
      <c r="E193" s="89">
        <v>-126769</v>
      </c>
      <c r="F193" s="89">
        <v>1520734</v>
      </c>
      <c r="G193" s="89">
        <v>1638936</v>
      </c>
      <c r="H193" s="89">
        <v>-244971</v>
      </c>
      <c r="I193" s="90" t="s">
        <v>710</v>
      </c>
      <c r="J193" s="91"/>
    </row>
    <row r="194" spans="1:10" x14ac:dyDescent="0.2">
      <c r="A194" s="95">
        <v>112</v>
      </c>
      <c r="B194" s="88" t="s">
        <v>847</v>
      </c>
      <c r="C194" s="88" t="s">
        <v>319</v>
      </c>
      <c r="D194" s="88" t="s">
        <v>308</v>
      </c>
      <c r="E194" s="89">
        <v>-4139</v>
      </c>
      <c r="F194" s="89">
        <v>123187</v>
      </c>
      <c r="G194" s="89">
        <v>127693</v>
      </c>
      <c r="H194" s="89">
        <v>-8645</v>
      </c>
      <c r="I194" s="90" t="s">
        <v>8562</v>
      </c>
      <c r="J194" s="91"/>
    </row>
    <row r="195" spans="1:10" x14ac:dyDescent="0.2">
      <c r="A195" s="95" t="s">
        <v>8580</v>
      </c>
      <c r="B195" s="88" t="s">
        <v>847</v>
      </c>
      <c r="C195" s="88" t="s">
        <v>347</v>
      </c>
      <c r="D195" s="88" t="s">
        <v>308</v>
      </c>
      <c r="E195" s="89">
        <v>2900</v>
      </c>
      <c r="F195" s="89">
        <v>150</v>
      </c>
      <c r="G195" s="89">
        <v>225</v>
      </c>
      <c r="H195" s="89">
        <v>2825</v>
      </c>
      <c r="I195" s="90" t="s">
        <v>848</v>
      </c>
      <c r="J195" s="91"/>
    </row>
    <row r="196" spans="1:10" x14ac:dyDescent="0.2">
      <c r="B196" s="88" t="s">
        <v>847</v>
      </c>
      <c r="C196" s="88" t="s">
        <v>840</v>
      </c>
      <c r="D196" s="88" t="s">
        <v>308</v>
      </c>
      <c r="E196" s="89"/>
      <c r="F196" s="89">
        <v>924395</v>
      </c>
      <c r="G196" s="89">
        <v>924395</v>
      </c>
      <c r="H196" s="89"/>
      <c r="I196" s="90" t="s">
        <v>8563</v>
      </c>
      <c r="J196" s="91"/>
    </row>
    <row r="197" spans="1:10" x14ac:dyDescent="0.2">
      <c r="B197" s="88" t="s">
        <v>847</v>
      </c>
      <c r="C197" s="88" t="s">
        <v>343</v>
      </c>
      <c r="D197" s="88" t="s">
        <v>308</v>
      </c>
      <c r="E197" s="89">
        <v>-128008</v>
      </c>
      <c r="F197" s="89">
        <v>2568466</v>
      </c>
      <c r="G197" s="89">
        <v>2691249</v>
      </c>
      <c r="H197" s="89">
        <v>-250791</v>
      </c>
      <c r="I197" s="90" t="s">
        <v>849</v>
      </c>
      <c r="J197" s="91"/>
    </row>
    <row r="198" spans="1:10" x14ac:dyDescent="0.2">
      <c r="B198" s="88" t="s">
        <v>850</v>
      </c>
      <c r="C198" s="88" t="s">
        <v>319</v>
      </c>
      <c r="D198" s="88" t="s">
        <v>308</v>
      </c>
      <c r="E198" s="89">
        <v>126762.19</v>
      </c>
      <c r="F198" s="89">
        <v>1411714.31</v>
      </c>
      <c r="G198" s="89">
        <v>1471831.46</v>
      </c>
      <c r="H198" s="89">
        <v>66645.039999999994</v>
      </c>
      <c r="I198" s="90" t="s">
        <v>851</v>
      </c>
      <c r="J198" s="91"/>
    </row>
    <row r="199" spans="1:10" x14ac:dyDescent="0.2">
      <c r="A199" s="95">
        <v>63</v>
      </c>
      <c r="B199" s="88" t="s">
        <v>850</v>
      </c>
      <c r="C199" s="88" t="s">
        <v>349</v>
      </c>
      <c r="D199" s="88" t="s">
        <v>308</v>
      </c>
      <c r="E199" s="89">
        <v>241504</v>
      </c>
      <c r="F199" s="89">
        <v>181320</v>
      </c>
      <c r="G199" s="89">
        <v>241504</v>
      </c>
      <c r="H199" s="89">
        <v>181320</v>
      </c>
      <c r="I199" s="90" t="s">
        <v>5464</v>
      </c>
      <c r="J199" s="91"/>
    </row>
    <row r="200" spans="1:10" x14ac:dyDescent="0.2">
      <c r="B200" s="88" t="s">
        <v>850</v>
      </c>
      <c r="C200" s="88" t="s">
        <v>320</v>
      </c>
      <c r="D200" s="88" t="s">
        <v>308</v>
      </c>
      <c r="E200" s="89">
        <v>915059.36</v>
      </c>
      <c r="F200" s="89"/>
      <c r="G200" s="89">
        <v>223126.27</v>
      </c>
      <c r="H200" s="89">
        <v>691933.09</v>
      </c>
      <c r="I200" s="90" t="s">
        <v>5365</v>
      </c>
      <c r="J200" s="91"/>
    </row>
    <row r="201" spans="1:10" x14ac:dyDescent="0.2">
      <c r="B201" s="88" t="s">
        <v>850</v>
      </c>
      <c r="C201" s="88" t="s">
        <v>321</v>
      </c>
      <c r="D201" s="88" t="s">
        <v>308</v>
      </c>
      <c r="E201" s="89">
        <v>226709.76000000001</v>
      </c>
      <c r="F201" s="89">
        <v>95972.84</v>
      </c>
      <c r="G201" s="89">
        <v>226709.76000000001</v>
      </c>
      <c r="H201" s="89">
        <v>95972.84</v>
      </c>
      <c r="I201" s="90" t="s">
        <v>5975</v>
      </c>
      <c r="J201" s="91"/>
    </row>
    <row r="202" spans="1:10" x14ac:dyDescent="0.2">
      <c r="B202" s="88" t="s">
        <v>850</v>
      </c>
      <c r="C202" s="88" t="s">
        <v>347</v>
      </c>
      <c r="D202" s="88" t="s">
        <v>308</v>
      </c>
      <c r="E202" s="89">
        <v>94492.92</v>
      </c>
      <c r="F202" s="89"/>
      <c r="G202" s="89">
        <v>94492.92</v>
      </c>
      <c r="H202" s="89"/>
      <c r="I202" s="90" t="s">
        <v>6639</v>
      </c>
      <c r="J202" s="91"/>
    </row>
    <row r="203" spans="1:10" x14ac:dyDescent="0.2">
      <c r="B203" s="88" t="s">
        <v>850</v>
      </c>
      <c r="C203" s="88" t="s">
        <v>959</v>
      </c>
      <c r="D203" s="88" t="s">
        <v>308</v>
      </c>
      <c r="E203" s="89">
        <v>142780</v>
      </c>
      <c r="F203" s="89"/>
      <c r="G203" s="89">
        <v>142780</v>
      </c>
      <c r="H203" s="89"/>
      <c r="I203" s="90" t="s">
        <v>1064</v>
      </c>
      <c r="J203" s="91"/>
    </row>
    <row r="204" spans="1:10" x14ac:dyDescent="0.2">
      <c r="A204" s="95" t="s">
        <v>8581</v>
      </c>
      <c r="B204" s="88" t="s">
        <v>850</v>
      </c>
      <c r="C204" s="88" t="s">
        <v>343</v>
      </c>
      <c r="D204" s="88" t="s">
        <v>308</v>
      </c>
      <c r="E204" s="89">
        <v>1747308.23</v>
      </c>
      <c r="F204" s="89">
        <v>1689007.15</v>
      </c>
      <c r="G204" s="89">
        <v>2400444.41</v>
      </c>
      <c r="H204" s="89">
        <v>1035870.97</v>
      </c>
      <c r="I204" s="90" t="s">
        <v>855</v>
      </c>
      <c r="J204" s="91"/>
    </row>
    <row r="205" spans="1:10" x14ac:dyDescent="0.2">
      <c r="B205" s="388" t="s">
        <v>1065</v>
      </c>
      <c r="C205" s="388" t="s">
        <v>822</v>
      </c>
      <c r="D205" s="388" t="s">
        <v>1047</v>
      </c>
      <c r="E205" s="389">
        <v>571289</v>
      </c>
      <c r="F205" s="389">
        <v>598821</v>
      </c>
      <c r="G205" s="389">
        <v>1170110</v>
      </c>
      <c r="I205" s="390" t="s">
        <v>1048</v>
      </c>
    </row>
    <row r="206" spans="1:10" x14ac:dyDescent="0.2">
      <c r="B206" s="88" t="s">
        <v>1065</v>
      </c>
      <c r="C206" s="88" t="s">
        <v>822</v>
      </c>
      <c r="D206" s="88" t="s">
        <v>308</v>
      </c>
      <c r="E206" s="89">
        <v>571289</v>
      </c>
      <c r="F206" s="89">
        <v>598821</v>
      </c>
      <c r="G206" s="89">
        <v>1170110</v>
      </c>
      <c r="H206" s="89"/>
      <c r="I206" s="90" t="s">
        <v>1066</v>
      </c>
      <c r="J206" s="91"/>
    </row>
    <row r="207" spans="1:10" x14ac:dyDescent="0.2">
      <c r="B207" s="388" t="s">
        <v>1065</v>
      </c>
      <c r="C207" s="388" t="s">
        <v>840</v>
      </c>
      <c r="D207" s="388" t="s">
        <v>883</v>
      </c>
      <c r="F207" s="389">
        <v>55440</v>
      </c>
      <c r="G207" s="389">
        <v>55440</v>
      </c>
      <c r="I207" s="390" t="s">
        <v>1041</v>
      </c>
    </row>
    <row r="208" spans="1:10" x14ac:dyDescent="0.2">
      <c r="B208" s="88" t="s">
        <v>1065</v>
      </c>
      <c r="C208" s="88" t="s">
        <v>840</v>
      </c>
      <c r="D208" s="88" t="s">
        <v>308</v>
      </c>
      <c r="E208" s="89"/>
      <c r="F208" s="89">
        <v>55440</v>
      </c>
      <c r="G208" s="89">
        <v>55440</v>
      </c>
      <c r="H208" s="89"/>
      <c r="I208" s="90" t="s">
        <v>1067</v>
      </c>
      <c r="J208" s="91"/>
    </row>
    <row r="209" spans="1:10" x14ac:dyDescent="0.2">
      <c r="A209" s="95">
        <v>66</v>
      </c>
      <c r="B209" s="88" t="s">
        <v>1065</v>
      </c>
      <c r="C209" s="88" t="s">
        <v>343</v>
      </c>
      <c r="D209" s="88" t="s">
        <v>308</v>
      </c>
      <c r="E209" s="89">
        <v>571289</v>
      </c>
      <c r="F209" s="89">
        <v>654261</v>
      </c>
      <c r="G209" s="89">
        <v>1225550</v>
      </c>
      <c r="H209" s="89"/>
      <c r="I209" s="90" t="s">
        <v>1068</v>
      </c>
      <c r="J209" s="91"/>
    </row>
    <row r="210" spans="1:10" x14ac:dyDescent="0.2">
      <c r="B210" s="88" t="s">
        <v>608</v>
      </c>
      <c r="C210" s="88" t="s">
        <v>307</v>
      </c>
      <c r="D210" s="88" t="s">
        <v>308</v>
      </c>
      <c r="E210" s="89">
        <v>127858.53</v>
      </c>
      <c r="F210" s="89">
        <v>478540.48</v>
      </c>
      <c r="G210" s="89">
        <v>236146.3</v>
      </c>
      <c r="H210" s="89">
        <v>370252.71</v>
      </c>
      <c r="I210" s="90" t="s">
        <v>609</v>
      </c>
      <c r="J210" s="91"/>
    </row>
    <row r="211" spans="1:10" x14ac:dyDescent="0.2">
      <c r="A211" s="95">
        <v>65</v>
      </c>
      <c r="B211" s="88" t="s">
        <v>608</v>
      </c>
      <c r="C211" s="88" t="s">
        <v>343</v>
      </c>
      <c r="D211" s="88" t="s">
        <v>308</v>
      </c>
      <c r="E211" s="89">
        <v>127858.53</v>
      </c>
      <c r="F211" s="89">
        <v>478540.48</v>
      </c>
      <c r="G211" s="89">
        <v>236146.3</v>
      </c>
      <c r="H211" s="89">
        <v>370252.71</v>
      </c>
      <c r="I211" s="90" t="s">
        <v>609</v>
      </c>
      <c r="J211" s="91"/>
    </row>
    <row r="212" spans="1:10" x14ac:dyDescent="0.2">
      <c r="B212" s="88" t="s">
        <v>856</v>
      </c>
      <c r="C212" s="88" t="s">
        <v>307</v>
      </c>
      <c r="D212" s="88" t="s">
        <v>308</v>
      </c>
      <c r="E212" s="89">
        <v>-246153.60000000001</v>
      </c>
      <c r="F212" s="89">
        <v>592443.6</v>
      </c>
      <c r="G212" s="89">
        <v>549939.72</v>
      </c>
      <c r="H212" s="89">
        <v>-203649.72</v>
      </c>
      <c r="I212" s="90" t="s">
        <v>857</v>
      </c>
      <c r="J212" s="91"/>
    </row>
    <row r="213" spans="1:10" x14ac:dyDescent="0.2">
      <c r="B213" s="388" t="s">
        <v>856</v>
      </c>
      <c r="C213" s="388" t="s">
        <v>319</v>
      </c>
      <c r="D213" s="388" t="s">
        <v>1043</v>
      </c>
      <c r="F213" s="389">
        <v>653.79999999999995</v>
      </c>
      <c r="G213" s="389">
        <v>653.79999999999995</v>
      </c>
      <c r="I213" s="390" t="s">
        <v>1044</v>
      </c>
    </row>
    <row r="214" spans="1:10" x14ac:dyDescent="0.2">
      <c r="B214" s="88" t="s">
        <v>856</v>
      </c>
      <c r="C214" s="88" t="s">
        <v>319</v>
      </c>
      <c r="D214" s="88" t="s">
        <v>308</v>
      </c>
      <c r="E214" s="89"/>
      <c r="F214" s="89">
        <v>653.79999999999995</v>
      </c>
      <c r="G214" s="89">
        <v>653.79999999999995</v>
      </c>
      <c r="H214" s="89"/>
      <c r="I214" s="90" t="s">
        <v>1070</v>
      </c>
      <c r="J214" s="91"/>
    </row>
    <row r="215" spans="1:10" x14ac:dyDescent="0.2">
      <c r="A215" s="95">
        <v>122</v>
      </c>
      <c r="B215" s="88" t="s">
        <v>856</v>
      </c>
      <c r="C215" s="88" t="s">
        <v>343</v>
      </c>
      <c r="D215" s="88" t="s">
        <v>308</v>
      </c>
      <c r="E215" s="89">
        <v>-246153.60000000001</v>
      </c>
      <c r="F215" s="89">
        <v>593097.4</v>
      </c>
      <c r="G215" s="89">
        <v>550593.52</v>
      </c>
      <c r="H215" s="89">
        <v>-203649.72</v>
      </c>
      <c r="I215" s="90" t="s">
        <v>857</v>
      </c>
      <c r="J215" s="91"/>
    </row>
    <row r="216" spans="1:10" x14ac:dyDescent="0.2">
      <c r="B216" s="88" t="s">
        <v>1075</v>
      </c>
      <c r="C216" s="88" t="s">
        <v>343</v>
      </c>
      <c r="D216" s="88" t="s">
        <v>308</v>
      </c>
      <c r="E216" s="89">
        <v>3221142.12</v>
      </c>
      <c r="F216" s="89">
        <v>101212243.38</v>
      </c>
      <c r="G216" s="89">
        <v>103745068.20999999</v>
      </c>
      <c r="H216" s="89">
        <v>688317.29</v>
      </c>
      <c r="I216" s="90" t="s">
        <v>1076</v>
      </c>
      <c r="J216" s="91"/>
    </row>
    <row r="217" spans="1:10" x14ac:dyDescent="0.2">
      <c r="B217" s="88" t="s">
        <v>859</v>
      </c>
      <c r="C217" s="88" t="s">
        <v>307</v>
      </c>
      <c r="D217" s="88" t="s">
        <v>308</v>
      </c>
      <c r="E217" s="89">
        <v>-90932002</v>
      </c>
      <c r="F217" s="89"/>
      <c r="G217" s="89"/>
      <c r="H217" s="89">
        <v>-90932002</v>
      </c>
      <c r="I217" s="90" t="s">
        <v>860</v>
      </c>
      <c r="J217" s="91"/>
    </row>
    <row r="218" spans="1:10" x14ac:dyDescent="0.2">
      <c r="A218" s="95">
        <v>70</v>
      </c>
      <c r="B218" s="88" t="s">
        <v>859</v>
      </c>
      <c r="C218" s="88" t="s">
        <v>343</v>
      </c>
      <c r="D218" s="88" t="s">
        <v>308</v>
      </c>
      <c r="E218" s="89">
        <v>-90932002</v>
      </c>
      <c r="F218" s="89"/>
      <c r="G218" s="89"/>
      <c r="H218" s="89">
        <v>-90932002</v>
      </c>
      <c r="I218" s="90" t="s">
        <v>861</v>
      </c>
      <c r="J218" s="91"/>
    </row>
    <row r="219" spans="1:10" x14ac:dyDescent="0.2">
      <c r="B219" s="88" t="s">
        <v>337</v>
      </c>
      <c r="C219" s="88" t="s">
        <v>307</v>
      </c>
      <c r="D219" s="88" t="s">
        <v>308</v>
      </c>
      <c r="E219" s="89">
        <v>-2196867.54</v>
      </c>
      <c r="F219" s="89"/>
      <c r="G219" s="89"/>
      <c r="H219" s="89">
        <v>-2196867.54</v>
      </c>
      <c r="I219" s="90" t="s">
        <v>862</v>
      </c>
      <c r="J219" s="91"/>
    </row>
    <row r="220" spans="1:10" x14ac:dyDescent="0.2">
      <c r="A220" s="95">
        <v>78</v>
      </c>
      <c r="B220" s="88" t="s">
        <v>337</v>
      </c>
      <c r="C220" s="88" t="s">
        <v>343</v>
      </c>
      <c r="D220" s="88" t="s">
        <v>308</v>
      </c>
      <c r="E220" s="89">
        <v>-2196867.54</v>
      </c>
      <c r="F220" s="89"/>
      <c r="G220" s="89"/>
      <c r="H220" s="89">
        <v>-2196867.54</v>
      </c>
      <c r="I220" s="90" t="s">
        <v>862</v>
      </c>
      <c r="J220" s="91"/>
    </row>
    <row r="221" spans="1:10" x14ac:dyDescent="0.2">
      <c r="B221" s="88" t="s">
        <v>338</v>
      </c>
      <c r="C221" s="88" t="s">
        <v>1080</v>
      </c>
      <c r="D221" s="88" t="s">
        <v>308</v>
      </c>
      <c r="E221" s="89">
        <v>-1766500.14</v>
      </c>
      <c r="F221" s="89"/>
      <c r="G221" s="89"/>
      <c r="H221" s="89">
        <v>-1766500.14</v>
      </c>
      <c r="I221" s="90" t="s">
        <v>1081</v>
      </c>
      <c r="J221" s="91"/>
    </row>
    <row r="222" spans="1:10" x14ac:dyDescent="0.2">
      <c r="B222" s="88" t="s">
        <v>338</v>
      </c>
      <c r="C222" s="88" t="s">
        <v>883</v>
      </c>
      <c r="D222" s="88" t="s">
        <v>308</v>
      </c>
      <c r="E222" s="89">
        <v>-5295219.95</v>
      </c>
      <c r="F222" s="89"/>
      <c r="G222" s="89"/>
      <c r="H222" s="89">
        <v>-5295219.95</v>
      </c>
      <c r="I222" s="90" t="s">
        <v>1294</v>
      </c>
      <c r="J222" s="91"/>
    </row>
    <row r="223" spans="1:10" x14ac:dyDescent="0.2">
      <c r="B223" s="88" t="s">
        <v>338</v>
      </c>
      <c r="C223" s="88" t="s">
        <v>4671</v>
      </c>
      <c r="D223" s="88" t="s">
        <v>308</v>
      </c>
      <c r="E223" s="89">
        <v>-5478641.1600000001</v>
      </c>
      <c r="F223" s="89"/>
      <c r="G223" s="89"/>
      <c r="H223" s="89">
        <v>-5478641.1600000001</v>
      </c>
      <c r="I223" s="90" t="s">
        <v>4672</v>
      </c>
      <c r="J223" s="91"/>
    </row>
    <row r="224" spans="1:10" x14ac:dyDescent="0.2">
      <c r="B224" s="88" t="s">
        <v>338</v>
      </c>
      <c r="C224" s="88" t="s">
        <v>5366</v>
      </c>
      <c r="D224" s="88" t="s">
        <v>308</v>
      </c>
      <c r="E224" s="89">
        <v>-5642634.7199999997</v>
      </c>
      <c r="F224" s="89"/>
      <c r="G224" s="89"/>
      <c r="H224" s="89">
        <v>-5642634.7199999997</v>
      </c>
      <c r="I224" s="90" t="s">
        <v>5367</v>
      </c>
      <c r="J224" s="91"/>
    </row>
    <row r="225" spans="1:10" x14ac:dyDescent="0.2">
      <c r="B225" s="88" t="s">
        <v>338</v>
      </c>
      <c r="C225" s="88" t="s">
        <v>5976</v>
      </c>
      <c r="D225" s="88" t="s">
        <v>308</v>
      </c>
      <c r="E225" s="89">
        <v>-5607738.54</v>
      </c>
      <c r="F225" s="89"/>
      <c r="G225" s="89"/>
      <c r="H225" s="89">
        <v>-5607738.54</v>
      </c>
      <c r="I225" s="90" t="s">
        <v>5977</v>
      </c>
      <c r="J225" s="91"/>
    </row>
    <row r="226" spans="1:10" x14ac:dyDescent="0.2">
      <c r="B226" s="88" t="s">
        <v>338</v>
      </c>
      <c r="C226" s="88" t="s">
        <v>6641</v>
      </c>
      <c r="D226" s="88" t="s">
        <v>308</v>
      </c>
      <c r="E226" s="89">
        <v>-5918552.54</v>
      </c>
      <c r="F226" s="89"/>
      <c r="G226" s="89"/>
      <c r="H226" s="89">
        <v>-5918552.54</v>
      </c>
      <c r="I226" s="90" t="s">
        <v>6642</v>
      </c>
      <c r="J226" s="91"/>
    </row>
    <row r="227" spans="1:10" x14ac:dyDescent="0.2">
      <c r="B227" s="88" t="s">
        <v>338</v>
      </c>
      <c r="C227" s="88" t="s">
        <v>347</v>
      </c>
      <c r="D227" s="88" t="s">
        <v>308</v>
      </c>
      <c r="E227" s="89">
        <v>-5724277.5899999999</v>
      </c>
      <c r="F227" s="89"/>
      <c r="G227" s="89"/>
      <c r="H227" s="89">
        <v>-5724277.5899999999</v>
      </c>
      <c r="I227" s="90" t="s">
        <v>7262</v>
      </c>
      <c r="J227" s="91"/>
    </row>
    <row r="228" spans="1:10" x14ac:dyDescent="0.2">
      <c r="B228" s="88" t="s">
        <v>338</v>
      </c>
      <c r="C228" s="88" t="s">
        <v>947</v>
      </c>
      <c r="D228" s="88" t="s">
        <v>308</v>
      </c>
      <c r="E228" s="89">
        <v>-6170403.5999999996</v>
      </c>
      <c r="F228" s="89"/>
      <c r="G228" s="89"/>
      <c r="H228" s="89">
        <v>-6170403.5999999996</v>
      </c>
      <c r="I228" s="90" t="s">
        <v>7874</v>
      </c>
      <c r="J228" s="91"/>
    </row>
    <row r="229" spans="1:10" x14ac:dyDescent="0.2">
      <c r="A229" s="95">
        <v>80</v>
      </c>
      <c r="B229" s="88" t="s">
        <v>338</v>
      </c>
      <c r="C229" s="88" t="s">
        <v>343</v>
      </c>
      <c r="D229" s="88" t="s">
        <v>308</v>
      </c>
      <c r="E229" s="89">
        <v>-41603968.240000002</v>
      </c>
      <c r="F229" s="89"/>
      <c r="G229" s="89"/>
      <c r="H229" s="89">
        <v>-41603968.240000002</v>
      </c>
      <c r="I229" s="90" t="s">
        <v>865</v>
      </c>
      <c r="J229" s="91"/>
    </row>
    <row r="230" spans="1:10" x14ac:dyDescent="0.2">
      <c r="B230" s="88" t="s">
        <v>872</v>
      </c>
      <c r="C230" s="88" t="s">
        <v>307</v>
      </c>
      <c r="D230" s="88" t="s">
        <v>308</v>
      </c>
      <c r="E230" s="89">
        <v>-6162644.6299999999</v>
      </c>
      <c r="F230" s="89">
        <v>6162644.6299999999</v>
      </c>
      <c r="G230" s="89"/>
      <c r="H230" s="89"/>
      <c r="I230" s="90" t="s">
        <v>873</v>
      </c>
      <c r="J230" s="91"/>
    </row>
    <row r="231" spans="1:10" x14ac:dyDescent="0.2">
      <c r="A231" s="95">
        <v>82</v>
      </c>
      <c r="B231" s="88" t="s">
        <v>872</v>
      </c>
      <c r="C231" s="88" t="s">
        <v>343</v>
      </c>
      <c r="D231" s="88" t="s">
        <v>308</v>
      </c>
      <c r="E231" s="89">
        <v>-6162644.6299999999</v>
      </c>
      <c r="F231" s="89">
        <v>6162644.6299999999</v>
      </c>
      <c r="G231" s="89"/>
      <c r="H231" s="89"/>
      <c r="I231" s="90" t="s">
        <v>7875</v>
      </c>
      <c r="J231" s="91"/>
    </row>
    <row r="232" spans="1:10" x14ac:dyDescent="0.2">
      <c r="A232" s="95" t="s">
        <v>7237</v>
      </c>
      <c r="B232" s="88" t="s">
        <v>875</v>
      </c>
      <c r="C232" s="88" t="s">
        <v>307</v>
      </c>
      <c r="D232" s="88" t="s">
        <v>308</v>
      </c>
      <c r="E232" s="89">
        <v>-485567.62</v>
      </c>
      <c r="F232" s="89">
        <v>3764921.7</v>
      </c>
      <c r="G232" s="89">
        <v>3934205.65</v>
      </c>
      <c r="H232" s="89">
        <v>-654851.56999999995</v>
      </c>
      <c r="I232" s="90" t="s">
        <v>876</v>
      </c>
      <c r="J232" s="91"/>
    </row>
    <row r="233" spans="1:10" x14ac:dyDescent="0.2">
      <c r="A233" s="95" t="s">
        <v>7921</v>
      </c>
      <c r="B233" s="88" t="s">
        <v>875</v>
      </c>
      <c r="C233" s="88" t="s">
        <v>387</v>
      </c>
      <c r="D233" s="88" t="s">
        <v>308</v>
      </c>
      <c r="E233" s="89">
        <v>30105.16</v>
      </c>
      <c r="F233" s="89">
        <v>251789.16</v>
      </c>
      <c r="G233" s="89">
        <v>239983.86</v>
      </c>
      <c r="H233" s="89">
        <v>41910.46</v>
      </c>
      <c r="I233" s="90" t="s">
        <v>877</v>
      </c>
      <c r="J233" s="91"/>
    </row>
    <row r="234" spans="1:10" x14ac:dyDescent="0.2">
      <c r="A234" s="95" t="s">
        <v>7237</v>
      </c>
      <c r="B234" s="88" t="s">
        <v>875</v>
      </c>
      <c r="C234" s="88" t="s">
        <v>319</v>
      </c>
      <c r="D234" s="88" t="s">
        <v>308</v>
      </c>
      <c r="E234" s="89">
        <v>-380859</v>
      </c>
      <c r="F234" s="89">
        <v>871344</v>
      </c>
      <c r="G234" s="89">
        <v>490485</v>
      </c>
      <c r="H234" s="89"/>
      <c r="I234" s="90" t="s">
        <v>1082</v>
      </c>
      <c r="J234" s="91"/>
    </row>
    <row r="235" spans="1:10" x14ac:dyDescent="0.2">
      <c r="A235" s="95" t="s">
        <v>7237</v>
      </c>
      <c r="B235" s="88" t="s">
        <v>875</v>
      </c>
      <c r="C235" s="88" t="s">
        <v>347</v>
      </c>
      <c r="D235" s="88" t="s">
        <v>308</v>
      </c>
      <c r="E235" s="89">
        <v>-1984735.98</v>
      </c>
      <c r="F235" s="89">
        <v>3446866.46</v>
      </c>
      <c r="G235" s="89">
        <v>3508600.08</v>
      </c>
      <c r="H235" s="89">
        <v>-2046469.6</v>
      </c>
      <c r="I235" s="90" t="s">
        <v>613</v>
      </c>
      <c r="J235" s="91"/>
    </row>
    <row r="236" spans="1:10" x14ac:dyDescent="0.2">
      <c r="A236" s="95" t="s">
        <v>7921</v>
      </c>
      <c r="B236" s="88" t="s">
        <v>875</v>
      </c>
      <c r="C236" s="88" t="s">
        <v>971</v>
      </c>
      <c r="D236" s="88" t="s">
        <v>308</v>
      </c>
      <c r="E236" s="89">
        <v>123053.63</v>
      </c>
      <c r="F236" s="89">
        <v>222882.62</v>
      </c>
      <c r="G236" s="89">
        <v>214962.19</v>
      </c>
      <c r="H236" s="89">
        <v>130974.06</v>
      </c>
      <c r="I236" s="90" t="s">
        <v>4673</v>
      </c>
      <c r="J236" s="91"/>
    </row>
    <row r="237" spans="1:10" x14ac:dyDescent="0.2">
      <c r="A237" s="95" t="s">
        <v>7237</v>
      </c>
      <c r="B237" s="88" t="s">
        <v>875</v>
      </c>
      <c r="C237" s="88" t="s">
        <v>822</v>
      </c>
      <c r="D237" s="88" t="s">
        <v>308</v>
      </c>
      <c r="E237" s="89">
        <v>-11441.32</v>
      </c>
      <c r="F237" s="89">
        <v>37673.910000000003</v>
      </c>
      <c r="G237" s="89">
        <v>44891.48</v>
      </c>
      <c r="H237" s="89">
        <v>-18658.89</v>
      </c>
      <c r="I237" s="90" t="s">
        <v>1083</v>
      </c>
      <c r="J237" s="91"/>
    </row>
    <row r="238" spans="1:10" x14ac:dyDescent="0.2">
      <c r="B238" s="88" t="s">
        <v>875</v>
      </c>
      <c r="C238" s="88" t="s">
        <v>343</v>
      </c>
      <c r="D238" s="88" t="s">
        <v>308</v>
      </c>
      <c r="E238" s="89">
        <v>-2709445.13</v>
      </c>
      <c r="F238" s="89">
        <v>8595477.8499999996</v>
      </c>
      <c r="G238" s="89">
        <v>8433128.2599999998</v>
      </c>
      <c r="H238" s="89">
        <v>-2547095.54</v>
      </c>
      <c r="I238" s="90" t="s">
        <v>878</v>
      </c>
      <c r="J238" s="91"/>
    </row>
    <row r="239" spans="1:10" x14ac:dyDescent="0.2">
      <c r="A239" s="95" t="s">
        <v>7238</v>
      </c>
      <c r="B239" s="88" t="s">
        <v>879</v>
      </c>
      <c r="C239" s="88" t="s">
        <v>307</v>
      </c>
      <c r="D239" s="88" t="s">
        <v>308</v>
      </c>
      <c r="E239" s="89">
        <v>-5914917</v>
      </c>
      <c r="F239" s="89">
        <v>8566607</v>
      </c>
      <c r="G239" s="89">
        <v>11673170</v>
      </c>
      <c r="H239" s="89">
        <v>-9021480</v>
      </c>
      <c r="I239" s="90" t="s">
        <v>880</v>
      </c>
      <c r="J239" s="91"/>
    </row>
    <row r="240" spans="1:10" x14ac:dyDescent="0.2">
      <c r="A240" s="95" t="s">
        <v>7922</v>
      </c>
      <c r="B240" s="88" t="s">
        <v>879</v>
      </c>
      <c r="C240" s="88" t="s">
        <v>387</v>
      </c>
      <c r="D240" s="88" t="s">
        <v>308</v>
      </c>
      <c r="E240" s="89">
        <v>252589.93</v>
      </c>
      <c r="F240" s="89">
        <v>2738341.63</v>
      </c>
      <c r="G240" s="89">
        <v>333791.94</v>
      </c>
      <c r="H240" s="89">
        <v>2657139.62</v>
      </c>
      <c r="I240" s="90" t="s">
        <v>881</v>
      </c>
      <c r="J240" s="91"/>
    </row>
    <row r="241" spans="1:10" x14ac:dyDescent="0.2">
      <c r="A241" s="95" t="s">
        <v>7238</v>
      </c>
      <c r="B241" s="88" t="s">
        <v>879</v>
      </c>
      <c r="C241" s="88" t="s">
        <v>319</v>
      </c>
      <c r="D241" s="88" t="s">
        <v>308</v>
      </c>
      <c r="E241" s="89">
        <v>-21267141</v>
      </c>
      <c r="F241" s="89">
        <v>4276304</v>
      </c>
      <c r="G241" s="89">
        <v>3240832</v>
      </c>
      <c r="H241" s="89">
        <v>-20231669</v>
      </c>
      <c r="I241" s="90" t="s">
        <v>882</v>
      </c>
      <c r="J241" s="91"/>
    </row>
    <row r="242" spans="1:10" x14ac:dyDescent="0.2">
      <c r="A242" s="95" t="s">
        <v>7922</v>
      </c>
      <c r="B242" s="88" t="s">
        <v>879</v>
      </c>
      <c r="C242" s="88" t="s">
        <v>883</v>
      </c>
      <c r="D242" s="88" t="s">
        <v>308</v>
      </c>
      <c r="E242" s="89">
        <v>2364131</v>
      </c>
      <c r="F242" s="89">
        <v>329661</v>
      </c>
      <c r="G242" s="89">
        <v>1290208.81</v>
      </c>
      <c r="H242" s="89">
        <v>1403583.19</v>
      </c>
      <c r="I242" s="90" t="s">
        <v>884</v>
      </c>
      <c r="J242" s="91"/>
    </row>
    <row r="243" spans="1:10" x14ac:dyDescent="0.2">
      <c r="A243" s="95" t="s">
        <v>7238</v>
      </c>
      <c r="B243" s="88" t="s">
        <v>879</v>
      </c>
      <c r="C243" s="88" t="s">
        <v>347</v>
      </c>
      <c r="D243" s="88" t="s">
        <v>308</v>
      </c>
      <c r="E243" s="89">
        <v>-4620949.71</v>
      </c>
      <c r="F243" s="89">
        <v>189318.21</v>
      </c>
      <c r="G243" s="89">
        <v>541403.93999999994</v>
      </c>
      <c r="H243" s="89">
        <v>-4973035.4400000004</v>
      </c>
      <c r="I243" s="90" t="s">
        <v>885</v>
      </c>
      <c r="J243" s="91"/>
    </row>
    <row r="244" spans="1:10" x14ac:dyDescent="0.2">
      <c r="A244" s="95" t="s">
        <v>7238</v>
      </c>
      <c r="B244" s="88" t="s">
        <v>879</v>
      </c>
      <c r="C244" s="88" t="s">
        <v>822</v>
      </c>
      <c r="D244" s="88" t="s">
        <v>308</v>
      </c>
      <c r="E244" s="89">
        <v>-347000.64</v>
      </c>
      <c r="F244" s="89"/>
      <c r="G244" s="89">
        <v>10434.73</v>
      </c>
      <c r="H244" s="89">
        <v>-357435.37</v>
      </c>
      <c r="I244" s="90" t="s">
        <v>1084</v>
      </c>
      <c r="J244" s="91"/>
    </row>
    <row r="245" spans="1:10" x14ac:dyDescent="0.2">
      <c r="B245" s="88" t="s">
        <v>879</v>
      </c>
      <c r="C245" s="88" t="s">
        <v>343</v>
      </c>
      <c r="D245" s="88" t="s">
        <v>308</v>
      </c>
      <c r="E245" s="89">
        <v>-29533287.420000002</v>
      </c>
      <c r="F245" s="89">
        <v>16100231.84</v>
      </c>
      <c r="G245" s="89">
        <v>17089841.420000002</v>
      </c>
      <c r="H245" s="89">
        <v>-30522897</v>
      </c>
      <c r="I245" s="90" t="s">
        <v>886</v>
      </c>
      <c r="J245" s="91"/>
    </row>
    <row r="246" spans="1:10" x14ac:dyDescent="0.2">
      <c r="B246" s="88" t="s">
        <v>890</v>
      </c>
      <c r="C246" s="88" t="s">
        <v>307</v>
      </c>
      <c r="D246" s="88" t="s">
        <v>308</v>
      </c>
      <c r="E246" s="89">
        <v>-1266032</v>
      </c>
      <c r="F246" s="89">
        <v>1266032</v>
      </c>
      <c r="G246" s="89">
        <v>998032</v>
      </c>
      <c r="H246" s="89">
        <v>-998032</v>
      </c>
      <c r="I246" s="90" t="s">
        <v>891</v>
      </c>
      <c r="J246" s="91"/>
    </row>
    <row r="247" spans="1:10" x14ac:dyDescent="0.2">
      <c r="B247" s="88" t="s">
        <v>890</v>
      </c>
      <c r="C247" s="88" t="s">
        <v>315</v>
      </c>
      <c r="D247" s="88" t="s">
        <v>308</v>
      </c>
      <c r="E247" s="89">
        <v>-919766</v>
      </c>
      <c r="F247" s="89">
        <v>1640016</v>
      </c>
      <c r="G247" s="89">
        <v>1656000</v>
      </c>
      <c r="H247" s="89">
        <v>-935750</v>
      </c>
      <c r="I247" s="90" t="s">
        <v>4674</v>
      </c>
      <c r="J247" s="91"/>
    </row>
    <row r="248" spans="1:10" x14ac:dyDescent="0.2">
      <c r="A248" s="95">
        <v>98</v>
      </c>
      <c r="B248" s="88" t="s">
        <v>890</v>
      </c>
      <c r="C248" s="88" t="s">
        <v>343</v>
      </c>
      <c r="D248" s="88" t="s">
        <v>308</v>
      </c>
      <c r="E248" s="89">
        <v>-2185798</v>
      </c>
      <c r="F248" s="89">
        <v>2906048</v>
      </c>
      <c r="G248" s="89">
        <v>2654032</v>
      </c>
      <c r="H248" s="89">
        <v>-1933782</v>
      </c>
      <c r="I248" s="90" t="s">
        <v>892</v>
      </c>
      <c r="J248" s="91"/>
    </row>
    <row r="249" spans="1:10" x14ac:dyDescent="0.2">
      <c r="A249" s="95">
        <v>116</v>
      </c>
      <c r="B249" s="88" t="s">
        <v>1085</v>
      </c>
      <c r="C249" s="88" t="s">
        <v>307</v>
      </c>
      <c r="D249" s="88" t="s">
        <v>308</v>
      </c>
      <c r="E249" s="89"/>
      <c r="F249" s="89">
        <v>5238249.63</v>
      </c>
      <c r="G249" s="89">
        <v>5238249.63</v>
      </c>
      <c r="H249" s="89"/>
      <c r="I249" s="90" t="s">
        <v>8564</v>
      </c>
      <c r="J249" s="91"/>
    </row>
    <row r="250" spans="1:10" x14ac:dyDescent="0.2">
      <c r="B250" s="88" t="s">
        <v>1085</v>
      </c>
      <c r="C250" s="88" t="s">
        <v>343</v>
      </c>
      <c r="D250" s="88" t="s">
        <v>308</v>
      </c>
      <c r="E250" s="89"/>
      <c r="F250" s="89">
        <v>5238249.63</v>
      </c>
      <c r="G250" s="89">
        <v>5238249.63</v>
      </c>
      <c r="H250" s="89"/>
      <c r="I250" s="90" t="s">
        <v>1087</v>
      </c>
      <c r="J250" s="91"/>
    </row>
    <row r="251" spans="1:10" x14ac:dyDescent="0.2">
      <c r="B251" s="88" t="s">
        <v>1088</v>
      </c>
      <c r="C251" s="88" t="s">
        <v>343</v>
      </c>
      <c r="D251" s="88" t="s">
        <v>308</v>
      </c>
      <c r="E251" s="89">
        <v>-175324012.96000001</v>
      </c>
      <c r="F251" s="89">
        <v>39002651.950000003</v>
      </c>
      <c r="G251" s="89">
        <v>33415251.309999999</v>
      </c>
      <c r="H251" s="89">
        <v>-169736612.31999999</v>
      </c>
      <c r="I251" s="90" t="s">
        <v>7876</v>
      </c>
      <c r="J251" s="91"/>
    </row>
    <row r="252" spans="1:10" x14ac:dyDescent="0.2">
      <c r="A252" s="163" t="s">
        <v>9205</v>
      </c>
      <c r="B252" s="388" t="s">
        <v>893</v>
      </c>
      <c r="C252" s="388" t="s">
        <v>347</v>
      </c>
      <c r="D252" s="388" t="s">
        <v>307</v>
      </c>
      <c r="F252" s="389">
        <v>1292788.57</v>
      </c>
      <c r="H252" s="389">
        <v>1292788.57</v>
      </c>
      <c r="I252" s="390" t="s">
        <v>1040</v>
      </c>
    </row>
    <row r="253" spans="1:10" x14ac:dyDescent="0.2">
      <c r="B253" s="388" t="s">
        <v>893</v>
      </c>
      <c r="C253" s="388" t="s">
        <v>347</v>
      </c>
      <c r="D253" s="388" t="s">
        <v>883</v>
      </c>
      <c r="F253" s="389">
        <v>100834.86</v>
      </c>
      <c r="H253" s="389">
        <v>100834.86</v>
      </c>
      <c r="I253" s="390" t="s">
        <v>1041</v>
      </c>
    </row>
    <row r="254" spans="1:10" x14ac:dyDescent="0.2">
      <c r="B254" s="388" t="s">
        <v>893</v>
      </c>
      <c r="C254" s="388" t="s">
        <v>347</v>
      </c>
      <c r="D254" s="388" t="s">
        <v>1043</v>
      </c>
      <c r="F254" s="389">
        <v>246</v>
      </c>
      <c r="H254" s="389">
        <v>246</v>
      </c>
      <c r="I254" s="390" t="s">
        <v>1044</v>
      </c>
    </row>
    <row r="255" spans="1:10" x14ac:dyDescent="0.2">
      <c r="B255" s="388" t="s">
        <v>893</v>
      </c>
      <c r="C255" s="388" t="s">
        <v>347</v>
      </c>
      <c r="D255" s="388" t="s">
        <v>859</v>
      </c>
      <c r="F255" s="389">
        <v>2126054.65</v>
      </c>
      <c r="H255" s="389">
        <v>2126054.65</v>
      </c>
      <c r="I255" s="390" t="s">
        <v>1046</v>
      </c>
    </row>
    <row r="256" spans="1:10" x14ac:dyDescent="0.2">
      <c r="B256" s="388" t="s">
        <v>893</v>
      </c>
      <c r="C256" s="388" t="s">
        <v>347</v>
      </c>
      <c r="D256" s="388" t="s">
        <v>1052</v>
      </c>
      <c r="F256" s="389">
        <v>3999</v>
      </c>
      <c r="H256" s="389">
        <v>3999</v>
      </c>
      <c r="I256" s="390" t="s">
        <v>1053</v>
      </c>
    </row>
    <row r="257" spans="2:11" x14ac:dyDescent="0.2">
      <c r="B257" s="88" t="s">
        <v>893</v>
      </c>
      <c r="C257" s="88" t="s">
        <v>347</v>
      </c>
      <c r="D257" s="88" t="s">
        <v>308</v>
      </c>
      <c r="E257" s="89"/>
      <c r="F257" s="89">
        <v>3523923.08</v>
      </c>
      <c r="G257" s="89"/>
      <c r="H257" s="402">
        <v>3523923.08</v>
      </c>
      <c r="I257" s="90" t="s">
        <v>725</v>
      </c>
      <c r="J257" s="91"/>
    </row>
    <row r="258" spans="2:11" x14ac:dyDescent="0.2">
      <c r="B258" s="388" t="s">
        <v>893</v>
      </c>
      <c r="C258" s="388" t="s">
        <v>394</v>
      </c>
      <c r="D258" s="388" t="s">
        <v>307</v>
      </c>
      <c r="F258" s="389">
        <v>2774441.86</v>
      </c>
      <c r="H258" s="389">
        <v>2774441.86</v>
      </c>
      <c r="I258" s="390" t="s">
        <v>1040</v>
      </c>
      <c r="J258" s="601">
        <f>H257+H263+H267</f>
        <v>9839648.0099999998</v>
      </c>
      <c r="K258" s="900" t="s">
        <v>1124</v>
      </c>
    </row>
    <row r="259" spans="2:11" x14ac:dyDescent="0.2">
      <c r="B259" s="388" t="s">
        <v>893</v>
      </c>
      <c r="C259" s="388" t="s">
        <v>394</v>
      </c>
      <c r="D259" s="388" t="s">
        <v>316</v>
      </c>
      <c r="F259" s="389">
        <v>35676.550000000003</v>
      </c>
      <c r="H259" s="389">
        <v>35676.550000000003</v>
      </c>
      <c r="I259" s="390" t="s">
        <v>1014</v>
      </c>
      <c r="J259" s="735">
        <f>H269+H271</f>
        <v>395666</v>
      </c>
      <c r="K259" s="900" t="s">
        <v>5954</v>
      </c>
    </row>
    <row r="260" spans="2:11" x14ac:dyDescent="0.2">
      <c r="B260" s="388" t="s">
        <v>893</v>
      </c>
      <c r="C260" s="388" t="s">
        <v>394</v>
      </c>
      <c r="D260" s="388" t="s">
        <v>883</v>
      </c>
      <c r="F260" s="389">
        <v>605584.71</v>
      </c>
      <c r="H260" s="389">
        <v>605584.71</v>
      </c>
      <c r="I260" s="390" t="s">
        <v>1041</v>
      </c>
      <c r="J260" s="898">
        <f>H276</f>
        <v>666183</v>
      </c>
      <c r="K260" s="900" t="s">
        <v>1125</v>
      </c>
    </row>
    <row r="261" spans="2:11" x14ac:dyDescent="0.2">
      <c r="B261" s="388" t="s">
        <v>893</v>
      </c>
      <c r="C261" s="388" t="s">
        <v>394</v>
      </c>
      <c r="D261" s="388" t="s">
        <v>347</v>
      </c>
      <c r="F261" s="389">
        <v>22408</v>
      </c>
      <c r="H261" s="389">
        <v>22408</v>
      </c>
      <c r="I261" s="390" t="s">
        <v>1042</v>
      </c>
      <c r="J261" s="94">
        <f>SUM(J258:J260)</f>
        <v>10901497.01</v>
      </c>
      <c r="K261" s="900"/>
    </row>
    <row r="262" spans="2:11" x14ac:dyDescent="0.2">
      <c r="B262" s="388" t="s">
        <v>893</v>
      </c>
      <c r="C262" s="388" t="s">
        <v>394</v>
      </c>
      <c r="D262" s="388" t="s">
        <v>859</v>
      </c>
      <c r="F262" s="389">
        <v>2413559.81</v>
      </c>
      <c r="H262" s="389">
        <v>2413559.81</v>
      </c>
      <c r="I262" s="390" t="s">
        <v>1046</v>
      </c>
    </row>
    <row r="263" spans="2:11" x14ac:dyDescent="0.2">
      <c r="B263" s="88" t="s">
        <v>893</v>
      </c>
      <c r="C263" s="88" t="s">
        <v>394</v>
      </c>
      <c r="D263" s="88" t="s">
        <v>308</v>
      </c>
      <c r="E263" s="89"/>
      <c r="F263" s="89">
        <v>5851670.9299999997</v>
      </c>
      <c r="G263" s="89"/>
      <c r="H263" s="402">
        <v>5851670.9299999997</v>
      </c>
      <c r="I263" s="90" t="s">
        <v>9196</v>
      </c>
      <c r="J263" s="91"/>
    </row>
    <row r="264" spans="2:11" x14ac:dyDescent="0.2">
      <c r="B264" s="388" t="s">
        <v>893</v>
      </c>
      <c r="C264" s="388" t="s">
        <v>947</v>
      </c>
      <c r="D264" s="388" t="s">
        <v>307</v>
      </c>
      <c r="F264" s="389">
        <v>66988.850000000006</v>
      </c>
      <c r="H264" s="389">
        <v>66988.850000000006</v>
      </c>
      <c r="I264" s="390" t="s">
        <v>1040</v>
      </c>
    </row>
    <row r="265" spans="2:11" x14ac:dyDescent="0.2">
      <c r="B265" s="388" t="s">
        <v>893</v>
      </c>
      <c r="C265" s="388" t="s">
        <v>947</v>
      </c>
      <c r="D265" s="388" t="s">
        <v>883</v>
      </c>
      <c r="F265" s="389">
        <v>150469.04999999999</v>
      </c>
      <c r="H265" s="389">
        <v>150469.04999999999</v>
      </c>
      <c r="I265" s="390" t="s">
        <v>1041</v>
      </c>
    </row>
    <row r="266" spans="2:11" x14ac:dyDescent="0.2">
      <c r="B266" s="388" t="s">
        <v>893</v>
      </c>
      <c r="C266" s="388" t="s">
        <v>947</v>
      </c>
      <c r="D266" s="388" t="s">
        <v>859</v>
      </c>
      <c r="F266" s="389">
        <v>246596.1</v>
      </c>
      <c r="H266" s="389">
        <v>246596.1</v>
      </c>
      <c r="I266" s="390" t="s">
        <v>1046</v>
      </c>
    </row>
    <row r="267" spans="2:11" x14ac:dyDescent="0.2">
      <c r="B267" s="88" t="s">
        <v>893</v>
      </c>
      <c r="C267" s="88" t="s">
        <v>947</v>
      </c>
      <c r="D267" s="88" t="s">
        <v>308</v>
      </c>
      <c r="E267" s="89"/>
      <c r="F267" s="89">
        <v>464054</v>
      </c>
      <c r="G267" s="89"/>
      <c r="H267" s="402">
        <v>464054</v>
      </c>
      <c r="I267" s="90" t="s">
        <v>726</v>
      </c>
      <c r="J267" s="91"/>
    </row>
    <row r="268" spans="2:11" x14ac:dyDescent="0.2">
      <c r="B268" s="388" t="s">
        <v>893</v>
      </c>
      <c r="C268" s="388" t="s">
        <v>822</v>
      </c>
      <c r="D268" s="388" t="s">
        <v>1047</v>
      </c>
      <c r="F268" s="389">
        <v>386566</v>
      </c>
      <c r="H268" s="389">
        <v>386566</v>
      </c>
      <c r="I268" s="390" t="s">
        <v>1048</v>
      </c>
    </row>
    <row r="269" spans="2:11" x14ac:dyDescent="0.2">
      <c r="B269" s="88" t="s">
        <v>893</v>
      </c>
      <c r="C269" s="88" t="s">
        <v>822</v>
      </c>
      <c r="D269" s="88" t="s">
        <v>308</v>
      </c>
      <c r="E269" s="89"/>
      <c r="F269" s="89">
        <v>386566</v>
      </c>
      <c r="G269" s="89"/>
      <c r="H269" s="478">
        <v>386566</v>
      </c>
      <c r="I269" s="90" t="s">
        <v>895</v>
      </c>
      <c r="J269" s="91"/>
    </row>
    <row r="270" spans="2:11" x14ac:dyDescent="0.2">
      <c r="B270" s="388" t="s">
        <v>893</v>
      </c>
      <c r="C270" s="388" t="s">
        <v>698</v>
      </c>
      <c r="D270" s="388" t="s">
        <v>859</v>
      </c>
      <c r="F270" s="389">
        <v>9100</v>
      </c>
      <c r="H270" s="389">
        <v>9100</v>
      </c>
      <c r="I270" s="390" t="s">
        <v>1046</v>
      </c>
    </row>
    <row r="271" spans="2:11" x14ac:dyDescent="0.2">
      <c r="B271" s="88" t="s">
        <v>893</v>
      </c>
      <c r="C271" s="88" t="s">
        <v>698</v>
      </c>
      <c r="D271" s="88" t="s">
        <v>308</v>
      </c>
      <c r="E271" s="89"/>
      <c r="F271" s="89">
        <v>9100</v>
      </c>
      <c r="G271" s="89"/>
      <c r="H271" s="478">
        <v>9100</v>
      </c>
      <c r="I271" s="90" t="s">
        <v>727</v>
      </c>
      <c r="J271" s="91"/>
    </row>
    <row r="272" spans="2:11" x14ac:dyDescent="0.2">
      <c r="B272" s="388" t="s">
        <v>893</v>
      </c>
      <c r="C272" s="388" t="s">
        <v>840</v>
      </c>
      <c r="D272" s="388" t="s">
        <v>307</v>
      </c>
      <c r="F272" s="389">
        <v>70570</v>
      </c>
      <c r="H272" s="389">
        <v>70570</v>
      </c>
      <c r="I272" s="390" t="s">
        <v>1040</v>
      </c>
    </row>
    <row r="273" spans="1:10" x14ac:dyDescent="0.2">
      <c r="B273" s="388" t="s">
        <v>893</v>
      </c>
      <c r="C273" s="388" t="s">
        <v>840</v>
      </c>
      <c r="D273" s="388" t="s">
        <v>883</v>
      </c>
      <c r="F273" s="389">
        <v>3200</v>
      </c>
      <c r="H273" s="389">
        <v>3200</v>
      </c>
      <c r="I273" s="390" t="s">
        <v>1041</v>
      </c>
    </row>
    <row r="274" spans="1:10" x14ac:dyDescent="0.2">
      <c r="B274" s="388" t="s">
        <v>893</v>
      </c>
      <c r="C274" s="388" t="s">
        <v>840</v>
      </c>
      <c r="D274" s="388" t="s">
        <v>859</v>
      </c>
      <c r="F274" s="389">
        <v>55283</v>
      </c>
      <c r="H274" s="389">
        <v>55283</v>
      </c>
      <c r="I274" s="390" t="s">
        <v>1046</v>
      </c>
    </row>
    <row r="275" spans="1:10" x14ac:dyDescent="0.2">
      <c r="B275" s="388" t="s">
        <v>893</v>
      </c>
      <c r="C275" s="388" t="s">
        <v>840</v>
      </c>
      <c r="D275" s="388" t="s">
        <v>1052</v>
      </c>
      <c r="F275" s="389">
        <v>537130</v>
      </c>
      <c r="H275" s="389">
        <v>537130</v>
      </c>
      <c r="I275" s="390" t="s">
        <v>1053</v>
      </c>
    </row>
    <row r="276" spans="1:10" x14ac:dyDescent="0.2">
      <c r="B276" s="88" t="s">
        <v>893</v>
      </c>
      <c r="C276" s="88" t="s">
        <v>840</v>
      </c>
      <c r="D276" s="88" t="s">
        <v>308</v>
      </c>
      <c r="E276" s="89"/>
      <c r="F276" s="89">
        <v>666183</v>
      </c>
      <c r="G276" s="89"/>
      <c r="H276" s="658">
        <v>666183</v>
      </c>
      <c r="I276" s="90" t="s">
        <v>728</v>
      </c>
      <c r="J276" s="91"/>
    </row>
    <row r="277" spans="1:10" x14ac:dyDescent="0.2">
      <c r="A277" s="95">
        <v>10</v>
      </c>
      <c r="B277" s="88" t="s">
        <v>893</v>
      </c>
      <c r="C277" s="88" t="s">
        <v>343</v>
      </c>
      <c r="D277" s="88" t="s">
        <v>308</v>
      </c>
      <c r="E277" s="89"/>
      <c r="F277" s="89">
        <v>10901497.01</v>
      </c>
      <c r="G277" s="89"/>
      <c r="H277" s="89">
        <v>10901497.01</v>
      </c>
      <c r="I277" s="90" t="s">
        <v>896</v>
      </c>
      <c r="J277" s="91"/>
    </row>
    <row r="278" spans="1:10" x14ac:dyDescent="0.2">
      <c r="B278" s="388" t="s">
        <v>897</v>
      </c>
      <c r="C278" s="388" t="s">
        <v>307</v>
      </c>
      <c r="D278" s="388" t="s">
        <v>484</v>
      </c>
      <c r="G278" s="389">
        <v>1634390.76</v>
      </c>
      <c r="H278" s="389">
        <v>-1634390.76</v>
      </c>
      <c r="I278" s="390" t="s">
        <v>1054</v>
      </c>
    </row>
    <row r="279" spans="1:10" x14ac:dyDescent="0.2">
      <c r="B279" s="88" t="s">
        <v>897</v>
      </c>
      <c r="C279" s="88" t="s">
        <v>307</v>
      </c>
      <c r="D279" s="88" t="s">
        <v>308</v>
      </c>
      <c r="E279" s="89"/>
      <c r="F279" s="89"/>
      <c r="G279" s="89">
        <v>1634390.76</v>
      </c>
      <c r="H279" s="89">
        <v>-1634390.76</v>
      </c>
      <c r="I279" s="90" t="s">
        <v>898</v>
      </c>
      <c r="J279" s="91"/>
    </row>
    <row r="280" spans="1:10" x14ac:dyDescent="0.2">
      <c r="A280" s="95">
        <v>11</v>
      </c>
      <c r="B280" s="88" t="s">
        <v>897</v>
      </c>
      <c r="C280" s="88" t="s">
        <v>343</v>
      </c>
      <c r="D280" s="88" t="s">
        <v>308</v>
      </c>
      <c r="E280" s="89"/>
      <c r="F280" s="89"/>
      <c r="G280" s="89">
        <v>1634390.76</v>
      </c>
      <c r="H280" s="89">
        <v>-1634390.76</v>
      </c>
      <c r="I280" s="90" t="s">
        <v>899</v>
      </c>
      <c r="J280" s="91"/>
    </row>
    <row r="281" spans="1:10" x14ac:dyDescent="0.2">
      <c r="B281" s="388" t="s">
        <v>900</v>
      </c>
      <c r="C281" s="388" t="s">
        <v>307</v>
      </c>
      <c r="D281" s="388" t="s">
        <v>307</v>
      </c>
      <c r="F281" s="389">
        <v>3556000</v>
      </c>
      <c r="H281" s="389">
        <v>3556000</v>
      </c>
      <c r="I281" s="390" t="s">
        <v>1040</v>
      </c>
    </row>
    <row r="282" spans="1:10" x14ac:dyDescent="0.2">
      <c r="B282" s="388" t="s">
        <v>900</v>
      </c>
      <c r="C282" s="388" t="s">
        <v>307</v>
      </c>
      <c r="D282" s="388" t="s">
        <v>883</v>
      </c>
      <c r="F282" s="389">
        <v>1078000</v>
      </c>
      <c r="H282" s="389">
        <v>1078000</v>
      </c>
      <c r="I282" s="390" t="s">
        <v>1041</v>
      </c>
    </row>
    <row r="283" spans="1:10" x14ac:dyDescent="0.2">
      <c r="B283" s="388" t="s">
        <v>900</v>
      </c>
      <c r="C283" s="388" t="s">
        <v>307</v>
      </c>
      <c r="D283" s="388" t="s">
        <v>347</v>
      </c>
      <c r="F283" s="389">
        <v>28000</v>
      </c>
      <c r="H283" s="389">
        <v>28000</v>
      </c>
      <c r="I283" s="390" t="s">
        <v>1042</v>
      </c>
    </row>
    <row r="284" spans="1:10" x14ac:dyDescent="0.2">
      <c r="B284" s="388" t="s">
        <v>900</v>
      </c>
      <c r="C284" s="388" t="s">
        <v>307</v>
      </c>
      <c r="D284" s="388" t="s">
        <v>859</v>
      </c>
      <c r="F284" s="389">
        <v>7011170</v>
      </c>
      <c r="H284" s="389">
        <v>7011170</v>
      </c>
      <c r="I284" s="390" t="s">
        <v>1046</v>
      </c>
    </row>
    <row r="285" spans="1:10" x14ac:dyDescent="0.2">
      <c r="B285" s="88" t="s">
        <v>900</v>
      </c>
      <c r="C285" s="88" t="s">
        <v>307</v>
      </c>
      <c r="D285" s="88" t="s">
        <v>308</v>
      </c>
      <c r="E285" s="89"/>
      <c r="F285" s="89">
        <v>11673170</v>
      </c>
      <c r="G285" s="89"/>
      <c r="H285" s="89">
        <v>11673170</v>
      </c>
      <c r="I285" s="90" t="s">
        <v>901</v>
      </c>
      <c r="J285" s="91"/>
    </row>
    <row r="286" spans="1:10" x14ac:dyDescent="0.2">
      <c r="B286" s="388" t="s">
        <v>900</v>
      </c>
      <c r="C286" s="388" t="s">
        <v>319</v>
      </c>
      <c r="D286" s="388" t="s">
        <v>484</v>
      </c>
      <c r="F286" s="389">
        <v>3240832</v>
      </c>
      <c r="H286" s="389">
        <v>3240832</v>
      </c>
      <c r="I286" s="390" t="s">
        <v>1054</v>
      </c>
    </row>
    <row r="287" spans="1:10" x14ac:dyDescent="0.2">
      <c r="B287" s="88" t="s">
        <v>900</v>
      </c>
      <c r="C287" s="88" t="s">
        <v>319</v>
      </c>
      <c r="D287" s="88" t="s">
        <v>308</v>
      </c>
      <c r="E287" s="89"/>
      <c r="F287" s="89">
        <v>3240832</v>
      </c>
      <c r="G287" s="89"/>
      <c r="H287" s="89">
        <v>3240832</v>
      </c>
      <c r="I287" s="90" t="s">
        <v>902</v>
      </c>
      <c r="J287" s="91"/>
    </row>
    <row r="288" spans="1:10" x14ac:dyDescent="0.2">
      <c r="B288" s="388" t="s">
        <v>900</v>
      </c>
      <c r="C288" s="388" t="s">
        <v>347</v>
      </c>
      <c r="D288" s="388" t="s">
        <v>484</v>
      </c>
      <c r="F288" s="389">
        <v>541403.93999999994</v>
      </c>
      <c r="H288" s="389">
        <v>541403.93999999994</v>
      </c>
      <c r="I288" s="390" t="s">
        <v>1054</v>
      </c>
    </row>
    <row r="289" spans="1:13" x14ac:dyDescent="0.2">
      <c r="B289" s="88" t="s">
        <v>900</v>
      </c>
      <c r="C289" s="88" t="s">
        <v>347</v>
      </c>
      <c r="D289" s="88" t="s">
        <v>308</v>
      </c>
      <c r="E289" s="89"/>
      <c r="F289" s="89">
        <v>541403.93999999994</v>
      </c>
      <c r="G289" s="89"/>
      <c r="H289" s="89">
        <v>541403.93999999994</v>
      </c>
      <c r="I289" s="90" t="s">
        <v>903</v>
      </c>
      <c r="J289" s="91"/>
    </row>
    <row r="290" spans="1:13" x14ac:dyDescent="0.2">
      <c r="B290" s="388" t="s">
        <v>900</v>
      </c>
      <c r="C290" s="388" t="s">
        <v>822</v>
      </c>
      <c r="D290" s="388" t="s">
        <v>484</v>
      </c>
      <c r="F290" s="389">
        <v>10434.73</v>
      </c>
      <c r="H290" s="389">
        <v>10434.73</v>
      </c>
      <c r="I290" s="390" t="s">
        <v>1054</v>
      </c>
    </row>
    <row r="291" spans="1:13" x14ac:dyDescent="0.2">
      <c r="B291" s="88" t="s">
        <v>900</v>
      </c>
      <c r="C291" s="88" t="s">
        <v>822</v>
      </c>
      <c r="D291" s="88" t="s">
        <v>308</v>
      </c>
      <c r="E291" s="89"/>
      <c r="F291" s="89">
        <v>10434.73</v>
      </c>
      <c r="G291" s="89"/>
      <c r="H291" s="89">
        <v>10434.73</v>
      </c>
      <c r="I291" s="90" t="s">
        <v>731</v>
      </c>
      <c r="J291" s="91"/>
    </row>
    <row r="292" spans="1:13" ht="13.5" thickBot="1" x14ac:dyDescent="0.25">
      <c r="A292" s="95">
        <v>13</v>
      </c>
      <c r="B292" s="88" t="s">
        <v>900</v>
      </c>
      <c r="C292" s="88" t="s">
        <v>343</v>
      </c>
      <c r="D292" s="88" t="s">
        <v>308</v>
      </c>
      <c r="E292" s="89"/>
      <c r="F292" s="89">
        <v>15465840.67</v>
      </c>
      <c r="G292" s="89"/>
      <c r="H292" s="89">
        <v>15465840.67</v>
      </c>
      <c r="I292" s="90" t="s">
        <v>904</v>
      </c>
      <c r="J292" s="91"/>
    </row>
    <row r="293" spans="1:13" x14ac:dyDescent="0.2">
      <c r="A293" s="1060"/>
      <c r="B293" s="468" t="s">
        <v>905</v>
      </c>
      <c r="C293" s="468" t="s">
        <v>307</v>
      </c>
      <c r="D293" s="468" t="s">
        <v>484</v>
      </c>
      <c r="E293" s="471"/>
      <c r="F293" s="471"/>
      <c r="G293" s="469">
        <v>2738341.63</v>
      </c>
      <c r="H293" s="469">
        <v>-2738341.63</v>
      </c>
      <c r="I293" s="592" t="s">
        <v>1054</v>
      </c>
    </row>
    <row r="294" spans="1:13" x14ac:dyDescent="0.2">
      <c r="A294" s="1061"/>
      <c r="B294" s="88" t="s">
        <v>905</v>
      </c>
      <c r="C294" s="88" t="s">
        <v>307</v>
      </c>
      <c r="D294" s="88" t="s">
        <v>308</v>
      </c>
      <c r="E294" s="89"/>
      <c r="F294" s="89"/>
      <c r="G294" s="89">
        <v>2738341.63</v>
      </c>
      <c r="H294" s="89">
        <v>-2738341.63</v>
      </c>
      <c r="I294" s="590" t="s">
        <v>732</v>
      </c>
      <c r="J294" s="91"/>
    </row>
    <row r="295" spans="1:13" x14ac:dyDescent="0.2">
      <c r="A295" s="1061"/>
      <c r="B295" s="388" t="s">
        <v>905</v>
      </c>
      <c r="C295" s="388" t="s">
        <v>319</v>
      </c>
      <c r="D295" s="388" t="s">
        <v>484</v>
      </c>
      <c r="G295" s="389">
        <v>329661</v>
      </c>
      <c r="H295" s="389">
        <v>-329661</v>
      </c>
      <c r="I295" s="593" t="s">
        <v>1054</v>
      </c>
    </row>
    <row r="296" spans="1:13" x14ac:dyDescent="0.2">
      <c r="A296" s="1061"/>
      <c r="B296" s="88" t="s">
        <v>905</v>
      </c>
      <c r="C296" s="88" t="s">
        <v>319</v>
      </c>
      <c r="D296" s="88" t="s">
        <v>308</v>
      </c>
      <c r="E296" s="89"/>
      <c r="F296" s="89"/>
      <c r="G296" s="89">
        <v>329661</v>
      </c>
      <c r="H296" s="89">
        <v>-329661</v>
      </c>
      <c r="I296" s="590" t="s">
        <v>733</v>
      </c>
      <c r="J296" s="91"/>
    </row>
    <row r="297" spans="1:13" x14ac:dyDescent="0.2">
      <c r="A297" s="1061">
        <v>14</v>
      </c>
      <c r="B297" s="88" t="s">
        <v>905</v>
      </c>
      <c r="C297" s="88" t="s">
        <v>343</v>
      </c>
      <c r="D297" s="88" t="s">
        <v>308</v>
      </c>
      <c r="E297" s="89"/>
      <c r="F297" s="89"/>
      <c r="G297" s="89">
        <v>3068002.63</v>
      </c>
      <c r="H297" s="402">
        <v>-3068002.63</v>
      </c>
      <c r="I297" s="590" t="s">
        <v>908</v>
      </c>
      <c r="J297" s="91"/>
    </row>
    <row r="298" spans="1:13" x14ac:dyDescent="0.2">
      <c r="A298" s="1061"/>
      <c r="B298" s="388" t="s">
        <v>909</v>
      </c>
      <c r="C298" s="388" t="s">
        <v>307</v>
      </c>
      <c r="D298" s="388" t="s">
        <v>484</v>
      </c>
      <c r="F298" s="389">
        <v>3934205.65</v>
      </c>
      <c r="H298" s="389">
        <v>3934205.65</v>
      </c>
      <c r="I298" s="593" t="s">
        <v>1054</v>
      </c>
    </row>
    <row r="299" spans="1:13" x14ac:dyDescent="0.2">
      <c r="A299" s="1061"/>
      <c r="B299" s="88" t="s">
        <v>909</v>
      </c>
      <c r="C299" s="88" t="s">
        <v>307</v>
      </c>
      <c r="D299" s="88" t="s">
        <v>308</v>
      </c>
      <c r="E299" s="89"/>
      <c r="F299" s="89">
        <v>3934205.65</v>
      </c>
      <c r="G299" s="89"/>
      <c r="H299" s="728">
        <v>3934205.65</v>
      </c>
      <c r="I299" s="590" t="s">
        <v>910</v>
      </c>
      <c r="J299" s="91"/>
    </row>
    <row r="300" spans="1:13" x14ac:dyDescent="0.2">
      <c r="A300" s="1061"/>
      <c r="B300" s="388" t="s">
        <v>909</v>
      </c>
      <c r="C300" s="388" t="s">
        <v>319</v>
      </c>
      <c r="D300" s="388" t="s">
        <v>484</v>
      </c>
      <c r="F300" s="389">
        <v>490485</v>
      </c>
      <c r="H300" s="389">
        <v>490485</v>
      </c>
      <c r="I300" s="593" t="s">
        <v>1054</v>
      </c>
      <c r="K300" t="s">
        <v>7856</v>
      </c>
    </row>
    <row r="301" spans="1:13" x14ac:dyDescent="0.2">
      <c r="A301" s="1061"/>
      <c r="B301" s="88" t="s">
        <v>909</v>
      </c>
      <c r="C301" s="88" t="s">
        <v>319</v>
      </c>
      <c r="D301" s="88" t="s">
        <v>308</v>
      </c>
      <c r="E301" s="89"/>
      <c r="F301" s="89">
        <v>490485</v>
      </c>
      <c r="G301" s="89"/>
      <c r="H301" s="447">
        <v>490485</v>
      </c>
      <c r="I301" s="590" t="s">
        <v>911</v>
      </c>
      <c r="J301" s="91"/>
      <c r="K301" s="727" t="s">
        <v>1124</v>
      </c>
      <c r="L301" s="565" t="s">
        <v>5954</v>
      </c>
      <c r="M301" s="896" t="s">
        <v>1125</v>
      </c>
    </row>
    <row r="302" spans="1:13" x14ac:dyDescent="0.2">
      <c r="A302" s="1061"/>
      <c r="B302" s="388" t="s">
        <v>909</v>
      </c>
      <c r="C302" s="388" t="s">
        <v>347</v>
      </c>
      <c r="D302" s="388" t="s">
        <v>484</v>
      </c>
      <c r="F302" s="389">
        <v>3508600.08</v>
      </c>
      <c r="H302" s="389">
        <v>3508600.08</v>
      </c>
      <c r="I302" s="593" t="s">
        <v>1054</v>
      </c>
      <c r="J302">
        <v>5</v>
      </c>
      <c r="K302" s="731">
        <f>-H299</f>
        <v>-3934205.65</v>
      </c>
      <c r="L302" s="566">
        <f>-H301-H305</f>
        <v>-535376.48</v>
      </c>
      <c r="M302" s="862">
        <f>-H303</f>
        <v>-3508600.08</v>
      </c>
    </row>
    <row r="303" spans="1:13" x14ac:dyDescent="0.2">
      <c r="A303" s="1061"/>
      <c r="B303" s="88" t="s">
        <v>909</v>
      </c>
      <c r="C303" s="88" t="s">
        <v>347</v>
      </c>
      <c r="D303" s="88" t="s">
        <v>308</v>
      </c>
      <c r="E303" s="89"/>
      <c r="F303" s="89">
        <v>3508600.08</v>
      </c>
      <c r="G303" s="89"/>
      <c r="H303" s="639">
        <v>3508600.08</v>
      </c>
      <c r="I303" s="590" t="s">
        <v>614</v>
      </c>
      <c r="J303">
        <v>6</v>
      </c>
      <c r="K303" s="1078">
        <f>G581</f>
        <v>3764921.7</v>
      </c>
      <c r="L303" s="1052">
        <f>G583+G587</f>
        <v>909017.91</v>
      </c>
      <c r="M303" s="1079">
        <f>G585</f>
        <v>3446866.46</v>
      </c>
    </row>
    <row r="304" spans="1:13" x14ac:dyDescent="0.2">
      <c r="A304" s="1061"/>
      <c r="B304" s="388" t="s">
        <v>909</v>
      </c>
      <c r="C304" s="388" t="s">
        <v>822</v>
      </c>
      <c r="D304" s="388" t="s">
        <v>484</v>
      </c>
      <c r="F304" s="389">
        <v>44891.48</v>
      </c>
      <c r="H304" s="389">
        <v>44891.48</v>
      </c>
      <c r="I304" s="593" t="s">
        <v>1054</v>
      </c>
      <c r="K304" s="94">
        <f>SUM(K302:K303)</f>
        <v>-169283.94999999972</v>
      </c>
      <c r="L304" s="94">
        <f>SUM(L302:L303)</f>
        <v>373641.43000000005</v>
      </c>
      <c r="M304" s="94">
        <f>SUM(M302:M303)</f>
        <v>-61733.620000000112</v>
      </c>
    </row>
    <row r="305" spans="1:12" x14ac:dyDescent="0.2">
      <c r="A305" s="1061"/>
      <c r="B305" s="88" t="s">
        <v>909</v>
      </c>
      <c r="C305" s="88" t="s">
        <v>822</v>
      </c>
      <c r="D305" s="88" t="s">
        <v>308</v>
      </c>
      <c r="E305" s="89"/>
      <c r="F305" s="89">
        <v>44891.48</v>
      </c>
      <c r="G305" s="89"/>
      <c r="H305" s="447">
        <v>44891.48</v>
      </c>
      <c r="I305" s="590" t="s">
        <v>1092</v>
      </c>
      <c r="J305" s="91"/>
    </row>
    <row r="306" spans="1:12" x14ac:dyDescent="0.2">
      <c r="A306" s="1061">
        <v>4</v>
      </c>
      <c r="B306" s="88" t="s">
        <v>909</v>
      </c>
      <c r="C306" s="88" t="s">
        <v>343</v>
      </c>
      <c r="D306" s="88" t="s">
        <v>308</v>
      </c>
      <c r="E306" s="89"/>
      <c r="F306" s="89">
        <v>7978182.21</v>
      </c>
      <c r="G306" s="89"/>
      <c r="H306" s="89">
        <v>7978182.21</v>
      </c>
      <c r="I306" s="590" t="s">
        <v>912</v>
      </c>
      <c r="L306" s="94"/>
    </row>
    <row r="307" spans="1:12" x14ac:dyDescent="0.2">
      <c r="A307" s="1061"/>
      <c r="B307" s="388" t="s">
        <v>913</v>
      </c>
      <c r="C307" s="388" t="s">
        <v>307</v>
      </c>
      <c r="D307" s="388" t="s">
        <v>484</v>
      </c>
      <c r="G307" s="389">
        <v>251789.16</v>
      </c>
      <c r="H307" s="389">
        <v>-251789.16</v>
      </c>
      <c r="I307" s="593" t="s">
        <v>1054</v>
      </c>
      <c r="J307" s="91"/>
    </row>
    <row r="308" spans="1:12" x14ac:dyDescent="0.2">
      <c r="A308" s="1061"/>
      <c r="B308" s="88" t="s">
        <v>913</v>
      </c>
      <c r="C308" s="88" t="s">
        <v>307</v>
      </c>
      <c r="D308" s="88" t="s">
        <v>308</v>
      </c>
      <c r="E308" s="89"/>
      <c r="F308" s="89"/>
      <c r="G308" s="89">
        <v>251789.16</v>
      </c>
      <c r="H308" s="402">
        <v>-251789.16</v>
      </c>
      <c r="I308" s="590" t="s">
        <v>4676</v>
      </c>
      <c r="J308" s="547">
        <f>H310</f>
        <v>-222882.62</v>
      </c>
      <c r="K308" t="s">
        <v>5959</v>
      </c>
    </row>
    <row r="309" spans="1:12" x14ac:dyDescent="0.2">
      <c r="A309" s="1061"/>
      <c r="B309" s="388" t="s">
        <v>913</v>
      </c>
      <c r="C309" s="388" t="s">
        <v>319</v>
      </c>
      <c r="D309" s="388" t="s">
        <v>484</v>
      </c>
      <c r="G309" s="389">
        <v>222882.62</v>
      </c>
      <c r="H309" s="389">
        <v>-222882.62</v>
      </c>
      <c r="I309" s="593" t="s">
        <v>1054</v>
      </c>
      <c r="J309" s="91"/>
    </row>
    <row r="310" spans="1:12" x14ac:dyDescent="0.2">
      <c r="A310" s="1061"/>
      <c r="B310" s="88" t="s">
        <v>913</v>
      </c>
      <c r="C310" s="88" t="s">
        <v>319</v>
      </c>
      <c r="D310" s="88" t="s">
        <v>308</v>
      </c>
      <c r="E310" s="89"/>
      <c r="F310" s="89"/>
      <c r="G310" s="89">
        <v>222882.62</v>
      </c>
      <c r="H310" s="403">
        <v>-222882.62</v>
      </c>
      <c r="I310" s="590" t="s">
        <v>4677</v>
      </c>
    </row>
    <row r="311" spans="1:12" ht="13.5" thickBot="1" x14ac:dyDescent="0.25">
      <c r="A311" s="1062">
        <v>5</v>
      </c>
      <c r="B311" s="464" t="s">
        <v>913</v>
      </c>
      <c r="C311" s="464" t="s">
        <v>343</v>
      </c>
      <c r="D311" s="464" t="s">
        <v>308</v>
      </c>
      <c r="E311" s="465"/>
      <c r="F311" s="465"/>
      <c r="G311" s="465">
        <v>474671.78</v>
      </c>
      <c r="H311" s="465">
        <v>-474671.78</v>
      </c>
      <c r="I311" s="591" t="s">
        <v>915</v>
      </c>
      <c r="J311" s="404">
        <f>H297+H308</f>
        <v>-3319791.79</v>
      </c>
      <c r="K311" t="s">
        <v>5960</v>
      </c>
    </row>
    <row r="312" spans="1:12" x14ac:dyDescent="0.2">
      <c r="B312" s="388" t="s">
        <v>919</v>
      </c>
      <c r="C312" s="388" t="s">
        <v>307</v>
      </c>
      <c r="D312" s="388" t="s">
        <v>484</v>
      </c>
      <c r="F312" s="389">
        <v>812583.64</v>
      </c>
      <c r="H312" s="389">
        <v>812583.64</v>
      </c>
      <c r="I312" s="390" t="s">
        <v>1054</v>
      </c>
    </row>
    <row r="313" spans="1:12" x14ac:dyDescent="0.2">
      <c r="B313" s="88" t="s">
        <v>919</v>
      </c>
      <c r="C313" s="88" t="s">
        <v>307</v>
      </c>
      <c r="D313" s="88" t="s">
        <v>308</v>
      </c>
      <c r="E313" s="89"/>
      <c r="F313" s="89">
        <v>812583.64</v>
      </c>
      <c r="G313" s="89"/>
      <c r="H313" s="89">
        <v>812583.64</v>
      </c>
      <c r="I313" s="90" t="s">
        <v>935</v>
      </c>
      <c r="J313" s="91"/>
    </row>
    <row r="314" spans="1:12" x14ac:dyDescent="0.2">
      <c r="B314" s="388" t="s">
        <v>919</v>
      </c>
      <c r="C314" s="388" t="s">
        <v>364</v>
      </c>
      <c r="D314" s="388" t="s">
        <v>307</v>
      </c>
      <c r="F314" s="389">
        <v>19360</v>
      </c>
      <c r="H314" s="389">
        <v>19360</v>
      </c>
      <c r="I314" s="390" t="s">
        <v>1040</v>
      </c>
    </row>
    <row r="315" spans="1:12" x14ac:dyDescent="0.2">
      <c r="B315" s="388" t="s">
        <v>919</v>
      </c>
      <c r="C315" s="388" t="s">
        <v>364</v>
      </c>
      <c r="D315" s="388" t="s">
        <v>883</v>
      </c>
      <c r="F315" s="389">
        <v>29372.75</v>
      </c>
      <c r="H315" s="389">
        <v>29372.75</v>
      </c>
      <c r="I315" s="390" t="s">
        <v>1041</v>
      </c>
    </row>
    <row r="316" spans="1:12" x14ac:dyDescent="0.2">
      <c r="B316" s="388" t="s">
        <v>919</v>
      </c>
      <c r="C316" s="388" t="s">
        <v>364</v>
      </c>
      <c r="D316" s="388" t="s">
        <v>484</v>
      </c>
      <c r="F316" s="389">
        <v>470351.45</v>
      </c>
      <c r="H316" s="389">
        <v>470351.45</v>
      </c>
      <c r="I316" s="390" t="s">
        <v>1054</v>
      </c>
    </row>
    <row r="317" spans="1:12" x14ac:dyDescent="0.2">
      <c r="B317" s="88" t="s">
        <v>919</v>
      </c>
      <c r="C317" s="88" t="s">
        <v>364</v>
      </c>
      <c r="D317" s="88" t="s">
        <v>308</v>
      </c>
      <c r="E317" s="89"/>
      <c r="F317" s="89">
        <v>519084.2</v>
      </c>
      <c r="G317" s="89"/>
      <c r="H317" s="89">
        <v>519084.2</v>
      </c>
      <c r="I317" s="90" t="s">
        <v>936</v>
      </c>
      <c r="J317" s="91"/>
    </row>
    <row r="318" spans="1:12" x14ac:dyDescent="0.2">
      <c r="B318" s="388" t="s">
        <v>919</v>
      </c>
      <c r="C318" s="388" t="s">
        <v>380</v>
      </c>
      <c r="D318" s="388" t="s">
        <v>484</v>
      </c>
      <c r="F318" s="389">
        <v>27760</v>
      </c>
      <c r="H318" s="389">
        <v>27760</v>
      </c>
      <c r="I318" s="390" t="s">
        <v>1054</v>
      </c>
    </row>
    <row r="319" spans="1:12" x14ac:dyDescent="0.2">
      <c r="B319" s="88" t="s">
        <v>919</v>
      </c>
      <c r="C319" s="88" t="s">
        <v>380</v>
      </c>
      <c r="D319" s="88" t="s">
        <v>308</v>
      </c>
      <c r="E319" s="89"/>
      <c r="F319" s="89">
        <v>27760</v>
      </c>
      <c r="G319" s="89"/>
      <c r="H319" s="89">
        <v>27760</v>
      </c>
      <c r="I319" s="90" t="s">
        <v>1297</v>
      </c>
      <c r="J319" s="91"/>
    </row>
    <row r="320" spans="1:12" x14ac:dyDescent="0.2">
      <c r="B320" s="388" t="s">
        <v>919</v>
      </c>
      <c r="C320" s="388" t="s">
        <v>1298</v>
      </c>
      <c r="D320" s="388" t="s">
        <v>484</v>
      </c>
      <c r="F320" s="389">
        <v>223126.27</v>
      </c>
      <c r="H320" s="389">
        <v>223126.27</v>
      </c>
      <c r="I320" s="390" t="s">
        <v>1054</v>
      </c>
    </row>
    <row r="321" spans="2:10" x14ac:dyDescent="0.2">
      <c r="B321" s="88" t="s">
        <v>919</v>
      </c>
      <c r="C321" s="88" t="s">
        <v>1298</v>
      </c>
      <c r="D321" s="88" t="s">
        <v>308</v>
      </c>
      <c r="E321" s="89"/>
      <c r="F321" s="89">
        <v>223126.27</v>
      </c>
      <c r="G321" s="89"/>
      <c r="H321" s="89">
        <v>223126.27</v>
      </c>
      <c r="I321" s="90" t="s">
        <v>5369</v>
      </c>
      <c r="J321" s="91"/>
    </row>
    <row r="322" spans="2:10" x14ac:dyDescent="0.2">
      <c r="B322" s="388" t="s">
        <v>919</v>
      </c>
      <c r="C322" s="388" t="s">
        <v>347</v>
      </c>
      <c r="D322" s="388" t="s">
        <v>307</v>
      </c>
      <c r="F322" s="389">
        <v>1413606.53</v>
      </c>
      <c r="H322" s="389">
        <v>1413606.53</v>
      </c>
      <c r="I322" s="390" t="s">
        <v>1040</v>
      </c>
    </row>
    <row r="323" spans="2:10" x14ac:dyDescent="0.2">
      <c r="B323" s="388" t="s">
        <v>919</v>
      </c>
      <c r="C323" s="388" t="s">
        <v>347</v>
      </c>
      <c r="D323" s="388" t="s">
        <v>883</v>
      </c>
      <c r="F323" s="389">
        <v>467574.99</v>
      </c>
      <c r="H323" s="389">
        <v>467574.99</v>
      </c>
      <c r="I323" s="390" t="s">
        <v>1041</v>
      </c>
    </row>
    <row r="324" spans="2:10" x14ac:dyDescent="0.2">
      <c r="B324" s="388" t="s">
        <v>919</v>
      </c>
      <c r="C324" s="388" t="s">
        <v>347</v>
      </c>
      <c r="D324" s="388" t="s">
        <v>1043</v>
      </c>
      <c r="F324" s="389">
        <v>653.79999999999995</v>
      </c>
      <c r="H324" s="389">
        <v>653.79999999999995</v>
      </c>
      <c r="I324" s="390" t="s">
        <v>1044</v>
      </c>
    </row>
    <row r="325" spans="2:10" x14ac:dyDescent="0.2">
      <c r="B325" s="388" t="s">
        <v>919</v>
      </c>
      <c r="C325" s="388" t="s">
        <v>347</v>
      </c>
      <c r="D325" s="388" t="s">
        <v>7255</v>
      </c>
      <c r="F325" s="389">
        <v>8946.15</v>
      </c>
      <c r="H325" s="389">
        <v>8946.15</v>
      </c>
      <c r="I325" s="390" t="s">
        <v>7256</v>
      </c>
    </row>
    <row r="326" spans="2:10" x14ac:dyDescent="0.2">
      <c r="B326" s="388" t="s">
        <v>919</v>
      </c>
      <c r="C326" s="388" t="s">
        <v>347</v>
      </c>
      <c r="D326" s="388" t="s">
        <v>953</v>
      </c>
      <c r="F326" s="389">
        <v>207.75</v>
      </c>
      <c r="H326" s="389">
        <v>207.75</v>
      </c>
      <c r="I326" s="390" t="s">
        <v>7866</v>
      </c>
    </row>
    <row r="327" spans="2:10" x14ac:dyDescent="0.2">
      <c r="B327" s="388" t="s">
        <v>919</v>
      </c>
      <c r="C327" s="388" t="s">
        <v>347</v>
      </c>
      <c r="D327" s="388" t="s">
        <v>955</v>
      </c>
      <c r="F327" s="389">
        <v>1962.3</v>
      </c>
      <c r="H327" s="389">
        <v>1962.3</v>
      </c>
      <c r="I327" s="390" t="s">
        <v>7867</v>
      </c>
    </row>
    <row r="328" spans="2:10" x14ac:dyDescent="0.2">
      <c r="B328" s="88" t="s">
        <v>919</v>
      </c>
      <c r="C328" s="88" t="s">
        <v>347</v>
      </c>
      <c r="D328" s="88" t="s">
        <v>308</v>
      </c>
      <c r="E328" s="89"/>
      <c r="F328" s="89">
        <v>1892951.52</v>
      </c>
      <c r="G328" s="89"/>
      <c r="H328" s="89">
        <v>1892951.52</v>
      </c>
      <c r="I328" s="90" t="s">
        <v>735</v>
      </c>
      <c r="J328" s="91"/>
    </row>
    <row r="329" spans="2:10" x14ac:dyDescent="0.2">
      <c r="B329" s="388" t="s">
        <v>919</v>
      </c>
      <c r="C329" s="388" t="s">
        <v>576</v>
      </c>
      <c r="D329" s="388" t="s">
        <v>883</v>
      </c>
      <c r="F329" s="389">
        <v>63994</v>
      </c>
      <c r="H329" s="389">
        <v>63994</v>
      </c>
      <c r="I329" s="390" t="s">
        <v>1041</v>
      </c>
    </row>
    <row r="330" spans="2:10" x14ac:dyDescent="0.2">
      <c r="B330" s="88" t="s">
        <v>919</v>
      </c>
      <c r="C330" s="88" t="s">
        <v>576</v>
      </c>
      <c r="D330" s="88" t="s">
        <v>308</v>
      </c>
      <c r="E330" s="89"/>
      <c r="F330" s="89">
        <v>63994</v>
      </c>
      <c r="G330" s="89"/>
      <c r="H330" s="89">
        <v>63994</v>
      </c>
      <c r="I330" s="90" t="s">
        <v>737</v>
      </c>
      <c r="J330" s="91"/>
    </row>
    <row r="331" spans="2:10" x14ac:dyDescent="0.2">
      <c r="B331" s="388" t="s">
        <v>919</v>
      </c>
      <c r="C331" s="388" t="s">
        <v>698</v>
      </c>
      <c r="D331" s="388" t="s">
        <v>307</v>
      </c>
      <c r="F331" s="389">
        <v>164.99</v>
      </c>
      <c r="H331" s="389">
        <v>164.99</v>
      </c>
      <c r="I331" s="390" t="s">
        <v>1040</v>
      </c>
    </row>
    <row r="332" spans="2:10" x14ac:dyDescent="0.2">
      <c r="B332" s="388" t="s">
        <v>919</v>
      </c>
      <c r="C332" s="388" t="s">
        <v>698</v>
      </c>
      <c r="D332" s="388" t="s">
        <v>883</v>
      </c>
      <c r="F332" s="389">
        <v>14</v>
      </c>
      <c r="H332" s="389">
        <v>14</v>
      </c>
      <c r="I332" s="390" t="s">
        <v>1041</v>
      </c>
    </row>
    <row r="333" spans="2:10" x14ac:dyDescent="0.2">
      <c r="B333" s="88" t="s">
        <v>919</v>
      </c>
      <c r="C333" s="88" t="s">
        <v>698</v>
      </c>
      <c r="D333" s="88" t="s">
        <v>308</v>
      </c>
      <c r="E333" s="89"/>
      <c r="F333" s="89">
        <v>178.99</v>
      </c>
      <c r="G333" s="89"/>
      <c r="H333" s="89">
        <v>178.99</v>
      </c>
      <c r="I333" s="90" t="s">
        <v>739</v>
      </c>
      <c r="J333" s="91"/>
    </row>
    <row r="334" spans="2:10" x14ac:dyDescent="0.2">
      <c r="B334" s="388" t="s">
        <v>919</v>
      </c>
      <c r="C334" s="388" t="s">
        <v>840</v>
      </c>
      <c r="D334" s="388" t="s">
        <v>307</v>
      </c>
      <c r="F334" s="389">
        <v>79982.31</v>
      </c>
      <c r="H334" s="389">
        <v>79982.31</v>
      </c>
      <c r="I334" s="390" t="s">
        <v>1040</v>
      </c>
    </row>
    <row r="335" spans="2:10" x14ac:dyDescent="0.2">
      <c r="B335" s="388" t="s">
        <v>919</v>
      </c>
      <c r="C335" s="388" t="s">
        <v>840</v>
      </c>
      <c r="D335" s="388" t="s">
        <v>883</v>
      </c>
      <c r="F335" s="389">
        <v>1415.5</v>
      </c>
      <c r="H335" s="389">
        <v>1415.5</v>
      </c>
      <c r="I335" s="390" t="s">
        <v>1041</v>
      </c>
    </row>
    <row r="336" spans="2:10" x14ac:dyDescent="0.2">
      <c r="B336" s="88" t="s">
        <v>919</v>
      </c>
      <c r="C336" s="88" t="s">
        <v>840</v>
      </c>
      <c r="D336" s="88" t="s">
        <v>308</v>
      </c>
      <c r="E336" s="89"/>
      <c r="F336" s="89">
        <v>81397.81</v>
      </c>
      <c r="G336" s="89"/>
      <c r="H336" s="89">
        <v>81397.81</v>
      </c>
      <c r="I336" s="90" t="s">
        <v>740</v>
      </c>
      <c r="J336" s="91"/>
    </row>
    <row r="337" spans="1:10" x14ac:dyDescent="0.2">
      <c r="B337" s="388" t="s">
        <v>919</v>
      </c>
      <c r="C337" s="388" t="s">
        <v>678</v>
      </c>
      <c r="D337" s="388" t="s">
        <v>484</v>
      </c>
      <c r="F337" s="389">
        <v>241504</v>
      </c>
      <c r="G337" s="389">
        <v>181320</v>
      </c>
      <c r="H337" s="389">
        <v>60184</v>
      </c>
      <c r="I337" s="390" t="s">
        <v>1054</v>
      </c>
    </row>
    <row r="338" spans="1:10" x14ac:dyDescent="0.2">
      <c r="A338" s="95">
        <v>19</v>
      </c>
      <c r="B338" s="88" t="s">
        <v>919</v>
      </c>
      <c r="C338" s="88" t="s">
        <v>678</v>
      </c>
      <c r="D338" s="88" t="s">
        <v>308</v>
      </c>
      <c r="E338" s="89"/>
      <c r="F338" s="89">
        <v>241504</v>
      </c>
      <c r="G338" s="89">
        <v>181320</v>
      </c>
      <c r="H338" s="89">
        <v>60184</v>
      </c>
      <c r="I338" s="90" t="s">
        <v>5465</v>
      </c>
      <c r="J338" s="91"/>
    </row>
    <row r="339" spans="1:10" x14ac:dyDescent="0.2">
      <c r="A339" s="95" t="s">
        <v>9206</v>
      </c>
      <c r="B339" s="88" t="s">
        <v>919</v>
      </c>
      <c r="C339" s="88" t="s">
        <v>343</v>
      </c>
      <c r="D339" s="88" t="s">
        <v>308</v>
      </c>
      <c r="E339" s="89"/>
      <c r="F339" s="89">
        <v>3862580.43</v>
      </c>
      <c r="G339" s="89">
        <v>181320</v>
      </c>
      <c r="H339" s="89">
        <v>3681260.43</v>
      </c>
      <c r="I339" s="90" t="s">
        <v>937</v>
      </c>
      <c r="J339" s="91"/>
    </row>
    <row r="340" spans="1:10" x14ac:dyDescent="0.2">
      <c r="B340" s="388" t="s">
        <v>938</v>
      </c>
      <c r="C340" s="388" t="s">
        <v>307</v>
      </c>
      <c r="D340" s="388" t="s">
        <v>484</v>
      </c>
      <c r="F340" s="389">
        <v>207954.2</v>
      </c>
      <c r="H340" s="389">
        <v>207954.2</v>
      </c>
      <c r="I340" s="390" t="s">
        <v>1054</v>
      </c>
    </row>
    <row r="341" spans="1:10" x14ac:dyDescent="0.2">
      <c r="B341" s="88" t="s">
        <v>938</v>
      </c>
      <c r="C341" s="88" t="s">
        <v>307</v>
      </c>
      <c r="D341" s="88" t="s">
        <v>308</v>
      </c>
      <c r="E341" s="89"/>
      <c r="F341" s="89">
        <v>207954.2</v>
      </c>
      <c r="G341" s="89"/>
      <c r="H341" s="584">
        <v>207954.2</v>
      </c>
      <c r="I341" s="90" t="s">
        <v>939</v>
      </c>
      <c r="J341" s="427">
        <f>H341+H343+H346+H348</f>
        <v>556392.6100000001</v>
      </c>
    </row>
    <row r="342" spans="1:10" x14ac:dyDescent="0.2">
      <c r="B342" s="388" t="s">
        <v>938</v>
      </c>
      <c r="C342" s="388" t="s">
        <v>315</v>
      </c>
      <c r="D342" s="388" t="s">
        <v>484</v>
      </c>
      <c r="F342" s="389">
        <v>139617</v>
      </c>
      <c r="H342" s="389">
        <v>139617</v>
      </c>
      <c r="I342" s="390" t="s">
        <v>1054</v>
      </c>
    </row>
    <row r="343" spans="1:10" x14ac:dyDescent="0.2">
      <c r="B343" s="88" t="s">
        <v>938</v>
      </c>
      <c r="C343" s="88" t="s">
        <v>315</v>
      </c>
      <c r="D343" s="88" t="s">
        <v>308</v>
      </c>
      <c r="E343" s="89"/>
      <c r="F343" s="89">
        <v>139617</v>
      </c>
      <c r="G343" s="89"/>
      <c r="H343" s="584">
        <v>139617</v>
      </c>
      <c r="I343" s="90" t="s">
        <v>946</v>
      </c>
      <c r="J343" s="91"/>
    </row>
    <row r="344" spans="1:10" x14ac:dyDescent="0.2">
      <c r="B344" s="388" t="s">
        <v>938</v>
      </c>
      <c r="C344" s="388" t="s">
        <v>380</v>
      </c>
      <c r="D344" s="388" t="s">
        <v>307</v>
      </c>
      <c r="F344" s="389">
        <v>2418</v>
      </c>
      <c r="H344" s="389">
        <v>2418</v>
      </c>
      <c r="I344" s="390" t="s">
        <v>1040</v>
      </c>
    </row>
    <row r="345" spans="1:10" x14ac:dyDescent="0.2">
      <c r="B345" s="388" t="s">
        <v>938</v>
      </c>
      <c r="C345" s="388" t="s">
        <v>380</v>
      </c>
      <c r="D345" s="388" t="s">
        <v>484</v>
      </c>
      <c r="F345" s="389">
        <v>21881.84</v>
      </c>
      <c r="H345" s="389">
        <v>21881.84</v>
      </c>
      <c r="I345" s="390" t="s">
        <v>1054</v>
      </c>
    </row>
    <row r="346" spans="1:10" x14ac:dyDescent="0.2">
      <c r="B346" s="88" t="s">
        <v>938</v>
      </c>
      <c r="C346" s="88" t="s">
        <v>380</v>
      </c>
      <c r="D346" s="88" t="s">
        <v>308</v>
      </c>
      <c r="E346" s="89"/>
      <c r="F346" s="89">
        <v>24299.84</v>
      </c>
      <c r="G346" s="89"/>
      <c r="H346" s="584">
        <v>24299.84</v>
      </c>
      <c r="I346" s="90" t="s">
        <v>940</v>
      </c>
      <c r="J346" s="91"/>
    </row>
    <row r="347" spans="1:10" x14ac:dyDescent="0.2">
      <c r="B347" s="388" t="s">
        <v>938</v>
      </c>
      <c r="C347" s="388" t="s">
        <v>382</v>
      </c>
      <c r="D347" s="388" t="s">
        <v>484</v>
      </c>
      <c r="F347" s="389">
        <v>184521.57</v>
      </c>
      <c r="H347" s="389">
        <v>184521.57</v>
      </c>
      <c r="I347" s="390" t="s">
        <v>1054</v>
      </c>
    </row>
    <row r="348" spans="1:10" x14ac:dyDescent="0.2">
      <c r="B348" s="88" t="s">
        <v>938</v>
      </c>
      <c r="C348" s="88" t="s">
        <v>382</v>
      </c>
      <c r="D348" s="88" t="s">
        <v>308</v>
      </c>
      <c r="E348" s="89"/>
      <c r="F348" s="89">
        <v>184521.57</v>
      </c>
      <c r="G348" s="89"/>
      <c r="H348" s="584">
        <v>184521.57</v>
      </c>
      <c r="I348" s="90" t="s">
        <v>4678</v>
      </c>
      <c r="J348" s="91"/>
    </row>
    <row r="349" spans="1:10" x14ac:dyDescent="0.2">
      <c r="B349" s="388" t="s">
        <v>938</v>
      </c>
      <c r="C349" s="388" t="s">
        <v>319</v>
      </c>
      <c r="D349" s="388" t="s">
        <v>484</v>
      </c>
      <c r="F349" s="389">
        <v>748326</v>
      </c>
      <c r="H349" s="389">
        <v>748326</v>
      </c>
      <c r="I349" s="390" t="s">
        <v>1054</v>
      </c>
    </row>
    <row r="350" spans="1:10" x14ac:dyDescent="0.2">
      <c r="B350" s="88" t="s">
        <v>938</v>
      </c>
      <c r="C350" s="88" t="s">
        <v>319</v>
      </c>
      <c r="D350" s="88" t="s">
        <v>308</v>
      </c>
      <c r="E350" s="89"/>
      <c r="F350" s="89">
        <v>748326</v>
      </c>
      <c r="G350" s="89"/>
      <c r="H350" s="403">
        <v>748326</v>
      </c>
      <c r="I350" s="90" t="s">
        <v>941</v>
      </c>
      <c r="J350" s="1073">
        <f>H350+H352</f>
        <v>790251</v>
      </c>
    </row>
    <row r="351" spans="1:10" x14ac:dyDescent="0.2">
      <c r="B351" s="388" t="s">
        <v>938</v>
      </c>
      <c r="C351" s="388" t="s">
        <v>326</v>
      </c>
      <c r="D351" s="388" t="s">
        <v>484</v>
      </c>
      <c r="F351" s="389">
        <v>41925</v>
      </c>
      <c r="H351" s="389">
        <v>41925</v>
      </c>
      <c r="I351" s="390" t="s">
        <v>1054</v>
      </c>
    </row>
    <row r="352" spans="1:10" x14ac:dyDescent="0.2">
      <c r="B352" s="88" t="s">
        <v>938</v>
      </c>
      <c r="C352" s="88" t="s">
        <v>326</v>
      </c>
      <c r="D352" s="88" t="s">
        <v>308</v>
      </c>
      <c r="E352" s="89"/>
      <c r="F352" s="89">
        <v>41925</v>
      </c>
      <c r="G352" s="89"/>
      <c r="H352" s="403">
        <v>41925</v>
      </c>
      <c r="I352" s="90" t="s">
        <v>942</v>
      </c>
      <c r="J352" s="91"/>
    </row>
    <row r="353" spans="2:10" x14ac:dyDescent="0.2">
      <c r="B353" s="388" t="s">
        <v>938</v>
      </c>
      <c r="C353" s="388" t="s">
        <v>347</v>
      </c>
      <c r="D353" s="388" t="s">
        <v>484</v>
      </c>
      <c r="F353" s="389">
        <v>403636.35</v>
      </c>
      <c r="H353" s="389">
        <v>403636.35</v>
      </c>
      <c r="I353" s="390" t="s">
        <v>1054</v>
      </c>
    </row>
    <row r="354" spans="2:10" x14ac:dyDescent="0.2">
      <c r="B354" s="88" t="s">
        <v>938</v>
      </c>
      <c r="C354" s="88" t="s">
        <v>347</v>
      </c>
      <c r="D354" s="88" t="s">
        <v>308</v>
      </c>
      <c r="E354" s="89"/>
      <c r="F354" s="89">
        <v>403636.35</v>
      </c>
      <c r="G354" s="89"/>
      <c r="H354" s="576">
        <v>403636.35</v>
      </c>
      <c r="I354" s="90" t="s">
        <v>943</v>
      </c>
      <c r="J354" s="859">
        <f>H354+H356+H358+H361</f>
        <v>489923.44999999995</v>
      </c>
    </row>
    <row r="355" spans="2:10" x14ac:dyDescent="0.2">
      <c r="B355" s="388" t="s">
        <v>938</v>
      </c>
      <c r="C355" s="388" t="s">
        <v>576</v>
      </c>
      <c r="D355" s="388" t="s">
        <v>484</v>
      </c>
      <c r="F355" s="389">
        <v>22230</v>
      </c>
      <c r="H355" s="389">
        <v>22230</v>
      </c>
      <c r="I355" s="390" t="s">
        <v>1054</v>
      </c>
    </row>
    <row r="356" spans="2:10" x14ac:dyDescent="0.2">
      <c r="B356" s="88" t="s">
        <v>938</v>
      </c>
      <c r="C356" s="88" t="s">
        <v>576</v>
      </c>
      <c r="D356" s="88" t="s">
        <v>308</v>
      </c>
      <c r="E356" s="89"/>
      <c r="F356" s="89">
        <v>22230</v>
      </c>
      <c r="G356" s="89"/>
      <c r="H356" s="576">
        <v>22230</v>
      </c>
      <c r="I356" s="90" t="s">
        <v>4679</v>
      </c>
      <c r="J356" s="91"/>
    </row>
    <row r="357" spans="2:10" x14ac:dyDescent="0.2">
      <c r="B357" s="388" t="s">
        <v>938</v>
      </c>
      <c r="C357" s="388" t="s">
        <v>4680</v>
      </c>
      <c r="D357" s="388" t="s">
        <v>484</v>
      </c>
      <c r="F357" s="389">
        <v>42879.1</v>
      </c>
      <c r="H357" s="389">
        <v>42879.1</v>
      </c>
      <c r="I357" s="390" t="s">
        <v>1054</v>
      </c>
    </row>
    <row r="358" spans="2:10" x14ac:dyDescent="0.2">
      <c r="B358" s="88" t="s">
        <v>938</v>
      </c>
      <c r="C358" s="88" t="s">
        <v>4680</v>
      </c>
      <c r="D358" s="88" t="s">
        <v>308</v>
      </c>
      <c r="E358" s="89"/>
      <c r="F358" s="89">
        <v>42879.1</v>
      </c>
      <c r="G358" s="89"/>
      <c r="H358" s="576">
        <v>42879.1</v>
      </c>
      <c r="I358" s="90" t="s">
        <v>972</v>
      </c>
      <c r="J358" s="91"/>
    </row>
    <row r="359" spans="2:10" x14ac:dyDescent="0.2">
      <c r="B359" s="388" t="s">
        <v>938</v>
      </c>
      <c r="C359" s="388" t="s">
        <v>945</v>
      </c>
      <c r="D359" s="388" t="s">
        <v>1052</v>
      </c>
      <c r="F359" s="389">
        <v>19182</v>
      </c>
      <c r="H359" s="389">
        <v>19182</v>
      </c>
      <c r="I359" s="390" t="s">
        <v>1053</v>
      </c>
    </row>
    <row r="360" spans="2:10" x14ac:dyDescent="0.2">
      <c r="B360" s="388" t="s">
        <v>938</v>
      </c>
      <c r="C360" s="388" t="s">
        <v>945</v>
      </c>
      <c r="D360" s="388" t="s">
        <v>484</v>
      </c>
      <c r="F360" s="389">
        <v>1996</v>
      </c>
      <c r="H360" s="389">
        <v>1996</v>
      </c>
      <c r="I360" s="390" t="s">
        <v>1054</v>
      </c>
    </row>
    <row r="361" spans="2:10" x14ac:dyDescent="0.2">
      <c r="B361" s="88" t="s">
        <v>938</v>
      </c>
      <c r="C361" s="88" t="s">
        <v>945</v>
      </c>
      <c r="D361" s="88" t="s">
        <v>308</v>
      </c>
      <c r="E361" s="89"/>
      <c r="F361" s="89">
        <v>21178</v>
      </c>
      <c r="G361" s="89"/>
      <c r="H361" s="576">
        <v>21178</v>
      </c>
      <c r="I361" s="90" t="s">
        <v>974</v>
      </c>
      <c r="J361" s="91"/>
    </row>
    <row r="362" spans="2:10" x14ac:dyDescent="0.2">
      <c r="B362" s="388" t="s">
        <v>938</v>
      </c>
      <c r="C362" s="388" t="s">
        <v>947</v>
      </c>
      <c r="D362" s="388" t="s">
        <v>484</v>
      </c>
      <c r="F362" s="389">
        <v>1387622.6</v>
      </c>
      <c r="H362" s="389">
        <v>1387622.6</v>
      </c>
      <c r="I362" s="390" t="s">
        <v>1054</v>
      </c>
    </row>
    <row r="363" spans="2:10" x14ac:dyDescent="0.2">
      <c r="B363" s="88" t="s">
        <v>938</v>
      </c>
      <c r="C363" s="88" t="s">
        <v>947</v>
      </c>
      <c r="D363" s="88" t="s">
        <v>308</v>
      </c>
      <c r="E363" s="89"/>
      <c r="F363" s="89">
        <v>1387622.6</v>
      </c>
      <c r="G363" s="89"/>
      <c r="H363" s="891">
        <v>1387622.6</v>
      </c>
      <c r="I363" s="90" t="s">
        <v>741</v>
      </c>
      <c r="J363" s="894">
        <f>H363</f>
        <v>1387622.6</v>
      </c>
    </row>
    <row r="364" spans="2:10" x14ac:dyDescent="0.2">
      <c r="B364" s="388" t="s">
        <v>938</v>
      </c>
      <c r="C364" s="388" t="s">
        <v>336</v>
      </c>
      <c r="D364" s="388" t="s">
        <v>484</v>
      </c>
      <c r="F364" s="389">
        <v>2653187.5699999998</v>
      </c>
      <c r="H364" s="389">
        <v>2653187.5699999998</v>
      </c>
      <c r="I364" s="390" t="s">
        <v>1054</v>
      </c>
    </row>
    <row r="365" spans="2:10" x14ac:dyDescent="0.2">
      <c r="B365" s="88" t="s">
        <v>938</v>
      </c>
      <c r="C365" s="88" t="s">
        <v>336</v>
      </c>
      <c r="D365" s="88" t="s">
        <v>308</v>
      </c>
      <c r="E365" s="89"/>
      <c r="F365" s="89">
        <v>2653187.5699999998</v>
      </c>
      <c r="G365" s="89"/>
      <c r="H365" s="578">
        <v>2653187.5699999998</v>
      </c>
      <c r="I365" s="90" t="s">
        <v>4681</v>
      </c>
      <c r="J365" s="1071">
        <f>H365+H367</f>
        <v>2800603.27</v>
      </c>
    </row>
    <row r="366" spans="2:10" x14ac:dyDescent="0.2">
      <c r="B366" s="388" t="s">
        <v>938</v>
      </c>
      <c r="C366" s="388" t="s">
        <v>953</v>
      </c>
      <c r="D366" s="388" t="s">
        <v>484</v>
      </c>
      <c r="F366" s="389">
        <v>147415.70000000001</v>
      </c>
      <c r="H366" s="389">
        <v>147415.70000000001</v>
      </c>
      <c r="I366" s="390" t="s">
        <v>1054</v>
      </c>
    </row>
    <row r="367" spans="2:10" x14ac:dyDescent="0.2">
      <c r="B367" s="88" t="s">
        <v>938</v>
      </c>
      <c r="C367" s="88" t="s">
        <v>953</v>
      </c>
      <c r="D367" s="88" t="s">
        <v>308</v>
      </c>
      <c r="E367" s="89"/>
      <c r="F367" s="89">
        <v>147415.70000000001</v>
      </c>
      <c r="G367" s="89"/>
      <c r="H367" s="578">
        <v>147415.70000000001</v>
      </c>
      <c r="I367" s="90" t="s">
        <v>967</v>
      </c>
      <c r="J367" s="91"/>
    </row>
    <row r="368" spans="2:10" x14ac:dyDescent="0.2">
      <c r="B368" s="388" t="s">
        <v>938</v>
      </c>
      <c r="C368" s="388" t="s">
        <v>853</v>
      </c>
      <c r="D368" s="388" t="s">
        <v>484</v>
      </c>
      <c r="F368" s="389">
        <v>233695</v>
      </c>
      <c r="H368" s="389">
        <v>233695</v>
      </c>
      <c r="I368" s="390" t="s">
        <v>1054</v>
      </c>
    </row>
    <row r="369" spans="2:10" x14ac:dyDescent="0.2">
      <c r="B369" s="88" t="s">
        <v>938</v>
      </c>
      <c r="C369" s="88" t="s">
        <v>853</v>
      </c>
      <c r="D369" s="88" t="s">
        <v>308</v>
      </c>
      <c r="E369" s="89"/>
      <c r="F369" s="89">
        <v>233695</v>
      </c>
      <c r="G369" s="89"/>
      <c r="H369" s="1069">
        <v>233695</v>
      </c>
      <c r="I369" s="90" t="s">
        <v>970</v>
      </c>
      <c r="J369" s="1070">
        <f>H369+H372+H374</f>
        <v>327484.46999999997</v>
      </c>
    </row>
    <row r="370" spans="2:10" x14ac:dyDescent="0.2">
      <c r="B370" s="388" t="s">
        <v>938</v>
      </c>
      <c r="C370" s="388" t="s">
        <v>4684</v>
      </c>
      <c r="D370" s="388" t="s">
        <v>307</v>
      </c>
      <c r="F370" s="389">
        <v>19814.2</v>
      </c>
      <c r="H370" s="389">
        <v>19814.2</v>
      </c>
      <c r="I370" s="390" t="s">
        <v>1040</v>
      </c>
    </row>
    <row r="371" spans="2:10" x14ac:dyDescent="0.2">
      <c r="B371" s="388" t="s">
        <v>938</v>
      </c>
      <c r="C371" s="388" t="s">
        <v>4684</v>
      </c>
      <c r="D371" s="388" t="s">
        <v>484</v>
      </c>
      <c r="F371" s="389">
        <v>18387.8</v>
      </c>
      <c r="H371" s="389">
        <v>18387.8</v>
      </c>
      <c r="I371" s="390" t="s">
        <v>1054</v>
      </c>
    </row>
    <row r="372" spans="2:10" x14ac:dyDescent="0.2">
      <c r="B372" s="88" t="s">
        <v>938</v>
      </c>
      <c r="C372" s="88" t="s">
        <v>4684</v>
      </c>
      <c r="D372" s="88" t="s">
        <v>308</v>
      </c>
      <c r="E372" s="89"/>
      <c r="F372" s="89">
        <v>38202</v>
      </c>
      <c r="G372" s="89"/>
      <c r="H372" s="1069">
        <v>38202</v>
      </c>
      <c r="I372" s="90" t="s">
        <v>950</v>
      </c>
      <c r="J372" s="91"/>
    </row>
    <row r="373" spans="2:10" x14ac:dyDescent="0.2">
      <c r="B373" s="388" t="s">
        <v>938</v>
      </c>
      <c r="C373" s="388" t="s">
        <v>4685</v>
      </c>
      <c r="D373" s="388" t="s">
        <v>484</v>
      </c>
      <c r="F373" s="389">
        <v>55587.47</v>
      </c>
      <c r="H373" s="389">
        <v>55587.47</v>
      </c>
      <c r="I373" s="390" t="s">
        <v>1054</v>
      </c>
    </row>
    <row r="374" spans="2:10" x14ac:dyDescent="0.2">
      <c r="B374" s="88" t="s">
        <v>938</v>
      </c>
      <c r="C374" s="88" t="s">
        <v>4685</v>
      </c>
      <c r="D374" s="88" t="s">
        <v>308</v>
      </c>
      <c r="E374" s="89"/>
      <c r="F374" s="89">
        <v>55587.47</v>
      </c>
      <c r="G374" s="89"/>
      <c r="H374" s="1069">
        <v>55587.47</v>
      </c>
      <c r="I374" s="90" t="s">
        <v>951</v>
      </c>
      <c r="J374" s="91"/>
    </row>
    <row r="375" spans="2:10" x14ac:dyDescent="0.2">
      <c r="B375" s="388" t="s">
        <v>938</v>
      </c>
      <c r="C375" s="388" t="s">
        <v>971</v>
      </c>
      <c r="D375" s="388" t="s">
        <v>484</v>
      </c>
      <c r="F375" s="389">
        <v>191301</v>
      </c>
      <c r="H375" s="389">
        <v>191301</v>
      </c>
      <c r="I375" s="390" t="s">
        <v>1054</v>
      </c>
    </row>
    <row r="376" spans="2:10" x14ac:dyDescent="0.2">
      <c r="B376" s="88" t="s">
        <v>938</v>
      </c>
      <c r="C376" s="88" t="s">
        <v>971</v>
      </c>
      <c r="D376" s="88" t="s">
        <v>308</v>
      </c>
      <c r="E376" s="89"/>
      <c r="F376" s="89">
        <v>191301</v>
      </c>
      <c r="G376" s="89"/>
      <c r="H376" s="781">
        <v>191301</v>
      </c>
      <c r="I376" s="90" t="s">
        <v>4686</v>
      </c>
      <c r="J376" s="782">
        <f>H376+H378+H380+H382+H384+H386</f>
        <v>1339281.96</v>
      </c>
    </row>
    <row r="377" spans="2:10" x14ac:dyDescent="0.2">
      <c r="B377" s="388" t="s">
        <v>938</v>
      </c>
      <c r="C377" s="388" t="s">
        <v>818</v>
      </c>
      <c r="D377" s="388" t="s">
        <v>484</v>
      </c>
      <c r="F377" s="389">
        <v>159300</v>
      </c>
      <c r="H377" s="389">
        <v>159300</v>
      </c>
      <c r="I377" s="390" t="s">
        <v>1054</v>
      </c>
    </row>
    <row r="378" spans="2:10" x14ac:dyDescent="0.2">
      <c r="B378" s="88" t="s">
        <v>938</v>
      </c>
      <c r="C378" s="88" t="s">
        <v>818</v>
      </c>
      <c r="D378" s="88" t="s">
        <v>308</v>
      </c>
      <c r="E378" s="89"/>
      <c r="F378" s="89">
        <v>159300</v>
      </c>
      <c r="G378" s="89"/>
      <c r="H378" s="781">
        <v>159300</v>
      </c>
      <c r="I378" s="90" t="s">
        <v>954</v>
      </c>
      <c r="J378" s="91"/>
    </row>
    <row r="379" spans="2:10" x14ac:dyDescent="0.2">
      <c r="B379" s="388" t="s">
        <v>938</v>
      </c>
      <c r="C379" s="388" t="s">
        <v>4687</v>
      </c>
      <c r="D379" s="388" t="s">
        <v>484</v>
      </c>
      <c r="F379" s="389">
        <v>42078.96</v>
      </c>
      <c r="H379" s="389">
        <v>42078.96</v>
      </c>
      <c r="I379" s="390" t="s">
        <v>1054</v>
      </c>
    </row>
    <row r="380" spans="2:10" x14ac:dyDescent="0.2">
      <c r="B380" s="88" t="s">
        <v>938</v>
      </c>
      <c r="C380" s="88" t="s">
        <v>4687</v>
      </c>
      <c r="D380" s="88" t="s">
        <v>308</v>
      </c>
      <c r="E380" s="89"/>
      <c r="F380" s="89">
        <v>42078.96</v>
      </c>
      <c r="G380" s="89"/>
      <c r="H380" s="781">
        <v>42078.96</v>
      </c>
      <c r="I380" s="90" t="s">
        <v>956</v>
      </c>
      <c r="J380" s="91"/>
    </row>
    <row r="381" spans="2:10" x14ac:dyDescent="0.2">
      <c r="B381" s="388" t="s">
        <v>938</v>
      </c>
      <c r="C381" s="388" t="s">
        <v>828</v>
      </c>
      <c r="D381" s="388" t="s">
        <v>484</v>
      </c>
      <c r="F381" s="389">
        <v>187540</v>
      </c>
      <c r="H381" s="389">
        <v>187540</v>
      </c>
      <c r="I381" s="390" t="s">
        <v>1054</v>
      </c>
    </row>
    <row r="382" spans="2:10" x14ac:dyDescent="0.2">
      <c r="B382" s="88" t="s">
        <v>938</v>
      </c>
      <c r="C382" s="88" t="s">
        <v>828</v>
      </c>
      <c r="D382" s="88" t="s">
        <v>308</v>
      </c>
      <c r="E382" s="89"/>
      <c r="F382" s="89">
        <v>187540</v>
      </c>
      <c r="G382" s="89"/>
      <c r="H382" s="781">
        <v>187540</v>
      </c>
      <c r="I382" s="90" t="s">
        <v>961</v>
      </c>
      <c r="J382" s="91"/>
    </row>
    <row r="383" spans="2:10" x14ac:dyDescent="0.2">
      <c r="B383" s="388" t="s">
        <v>938</v>
      </c>
      <c r="C383" s="388" t="s">
        <v>4690</v>
      </c>
      <c r="D383" s="388" t="s">
        <v>484</v>
      </c>
      <c r="F383" s="389">
        <v>625562</v>
      </c>
      <c r="H383" s="389">
        <v>625562</v>
      </c>
      <c r="I383" s="390" t="s">
        <v>1054</v>
      </c>
    </row>
    <row r="384" spans="2:10" x14ac:dyDescent="0.2">
      <c r="B384" s="88" t="s">
        <v>938</v>
      </c>
      <c r="C384" s="88" t="s">
        <v>4690</v>
      </c>
      <c r="D384" s="88" t="s">
        <v>308</v>
      </c>
      <c r="E384" s="89"/>
      <c r="F384" s="89">
        <v>625562</v>
      </c>
      <c r="G384" s="89"/>
      <c r="H384" s="781">
        <v>625562</v>
      </c>
      <c r="I384" s="90" t="s">
        <v>962</v>
      </c>
      <c r="J384" s="91"/>
    </row>
    <row r="385" spans="2:10" x14ac:dyDescent="0.2">
      <c r="B385" s="388" t="s">
        <v>938</v>
      </c>
      <c r="C385" s="388" t="s">
        <v>4691</v>
      </c>
      <c r="D385" s="388" t="s">
        <v>484</v>
      </c>
      <c r="F385" s="389">
        <v>133500</v>
      </c>
      <c r="H385" s="389">
        <v>133500</v>
      </c>
      <c r="I385" s="390" t="s">
        <v>1054</v>
      </c>
    </row>
    <row r="386" spans="2:10" x14ac:dyDescent="0.2">
      <c r="B386" s="88" t="s">
        <v>938</v>
      </c>
      <c r="C386" s="88" t="s">
        <v>4691</v>
      </c>
      <c r="D386" s="88" t="s">
        <v>308</v>
      </c>
      <c r="E386" s="89"/>
      <c r="F386" s="89">
        <v>133500</v>
      </c>
      <c r="G386" s="89"/>
      <c r="H386" s="781">
        <v>133500</v>
      </c>
      <c r="I386" s="90" t="s">
        <v>963</v>
      </c>
      <c r="J386" s="91"/>
    </row>
    <row r="387" spans="2:10" x14ac:dyDescent="0.2">
      <c r="B387" s="388" t="s">
        <v>938</v>
      </c>
      <c r="C387" s="388" t="s">
        <v>4692</v>
      </c>
      <c r="D387" s="388" t="s">
        <v>394</v>
      </c>
      <c r="F387" s="389">
        <v>1354892.35</v>
      </c>
      <c r="H387" s="389">
        <v>1354892.35</v>
      </c>
      <c r="I387" s="390" t="s">
        <v>9193</v>
      </c>
    </row>
    <row r="388" spans="2:10" x14ac:dyDescent="0.2">
      <c r="B388" s="88" t="s">
        <v>938</v>
      </c>
      <c r="C388" s="88" t="s">
        <v>4692</v>
      </c>
      <c r="D388" s="88" t="s">
        <v>308</v>
      </c>
      <c r="E388" s="89"/>
      <c r="F388" s="89">
        <v>1354892.35</v>
      </c>
      <c r="G388" s="89"/>
      <c r="H388" s="783">
        <v>1354892.35</v>
      </c>
      <c r="I388" s="90" t="s">
        <v>4693</v>
      </c>
      <c r="J388" s="784">
        <f>H388</f>
        <v>1354892.35</v>
      </c>
    </row>
    <row r="389" spans="2:10" x14ac:dyDescent="0.2">
      <c r="B389" s="388" t="s">
        <v>938</v>
      </c>
      <c r="C389" s="388" t="s">
        <v>975</v>
      </c>
      <c r="D389" s="388" t="s">
        <v>484</v>
      </c>
      <c r="F389" s="389">
        <v>7375165</v>
      </c>
      <c r="H389" s="389">
        <v>7375165</v>
      </c>
      <c r="I389" s="390" t="s">
        <v>1054</v>
      </c>
    </row>
    <row r="390" spans="2:10" x14ac:dyDescent="0.2">
      <c r="B390" s="88" t="s">
        <v>938</v>
      </c>
      <c r="C390" s="88" t="s">
        <v>975</v>
      </c>
      <c r="D390" s="88" t="s">
        <v>308</v>
      </c>
      <c r="E390" s="89"/>
      <c r="F390" s="89">
        <v>7375165</v>
      </c>
      <c r="G390" s="89"/>
      <c r="H390" s="402">
        <v>7375165</v>
      </c>
      <c r="I390" s="90" t="s">
        <v>976</v>
      </c>
      <c r="J390" s="404">
        <f>H390+H392+H394+H396+H398+H400</f>
        <v>9024192</v>
      </c>
    </row>
    <row r="391" spans="2:10" x14ac:dyDescent="0.2">
      <c r="B391" s="388" t="s">
        <v>938</v>
      </c>
      <c r="C391" s="388" t="s">
        <v>998</v>
      </c>
      <c r="D391" s="388" t="s">
        <v>484</v>
      </c>
      <c r="F391" s="389">
        <v>1973</v>
      </c>
      <c r="H391" s="389">
        <v>1973</v>
      </c>
      <c r="I391" s="390" t="s">
        <v>1054</v>
      </c>
    </row>
    <row r="392" spans="2:10" x14ac:dyDescent="0.2">
      <c r="B392" s="88" t="s">
        <v>938</v>
      </c>
      <c r="C392" s="88" t="s">
        <v>998</v>
      </c>
      <c r="D392" s="88" t="s">
        <v>308</v>
      </c>
      <c r="E392" s="89"/>
      <c r="F392" s="89">
        <v>1973</v>
      </c>
      <c r="G392" s="89"/>
      <c r="H392" s="402">
        <v>1973</v>
      </c>
      <c r="I392" s="90" t="s">
        <v>1095</v>
      </c>
      <c r="J392" s="91"/>
    </row>
    <row r="393" spans="2:10" x14ac:dyDescent="0.2">
      <c r="B393" s="388" t="s">
        <v>938</v>
      </c>
      <c r="C393" s="388" t="s">
        <v>1000</v>
      </c>
      <c r="D393" s="388" t="s">
        <v>484</v>
      </c>
      <c r="F393" s="389">
        <v>142895</v>
      </c>
      <c r="H393" s="389">
        <v>142895</v>
      </c>
      <c r="I393" s="390" t="s">
        <v>1054</v>
      </c>
    </row>
    <row r="394" spans="2:10" x14ac:dyDescent="0.2">
      <c r="B394" s="88" t="s">
        <v>938</v>
      </c>
      <c r="C394" s="88" t="s">
        <v>1000</v>
      </c>
      <c r="D394" s="88" t="s">
        <v>308</v>
      </c>
      <c r="E394" s="89"/>
      <c r="F394" s="89">
        <v>142895</v>
      </c>
      <c r="G394" s="89"/>
      <c r="H394" s="402">
        <v>142895</v>
      </c>
      <c r="I394" s="90" t="s">
        <v>9197</v>
      </c>
      <c r="J394" s="91"/>
    </row>
    <row r="395" spans="2:10" x14ac:dyDescent="0.2">
      <c r="B395" s="388" t="s">
        <v>938</v>
      </c>
      <c r="C395" s="388" t="s">
        <v>1277</v>
      </c>
      <c r="D395" s="388" t="s">
        <v>484</v>
      </c>
      <c r="F395" s="389">
        <v>480000</v>
      </c>
      <c r="H395" s="389">
        <v>480000</v>
      </c>
      <c r="I395" s="390" t="s">
        <v>1054</v>
      </c>
    </row>
    <row r="396" spans="2:10" x14ac:dyDescent="0.2">
      <c r="B396" s="88" t="s">
        <v>938</v>
      </c>
      <c r="C396" s="88" t="s">
        <v>1277</v>
      </c>
      <c r="D396" s="88" t="s">
        <v>308</v>
      </c>
      <c r="E396" s="89"/>
      <c r="F396" s="89">
        <v>480000</v>
      </c>
      <c r="G396" s="89"/>
      <c r="H396" s="402">
        <v>480000</v>
      </c>
      <c r="I396" s="90" t="s">
        <v>9198</v>
      </c>
      <c r="J396" s="91"/>
    </row>
    <row r="397" spans="2:10" x14ac:dyDescent="0.2">
      <c r="B397" s="388" t="s">
        <v>938</v>
      </c>
      <c r="C397" s="388" t="s">
        <v>977</v>
      </c>
      <c r="D397" s="388" t="s">
        <v>484</v>
      </c>
      <c r="F397" s="389">
        <v>389725</v>
      </c>
      <c r="H397" s="389">
        <v>389725</v>
      </c>
      <c r="I397" s="390" t="s">
        <v>1054</v>
      </c>
    </row>
    <row r="398" spans="2:10" x14ac:dyDescent="0.2">
      <c r="B398" s="88" t="s">
        <v>938</v>
      </c>
      <c r="C398" s="88" t="s">
        <v>977</v>
      </c>
      <c r="D398" s="88" t="s">
        <v>308</v>
      </c>
      <c r="E398" s="89"/>
      <c r="F398" s="89">
        <v>389725</v>
      </c>
      <c r="G398" s="89"/>
      <c r="H398" s="402">
        <v>389725</v>
      </c>
      <c r="I398" s="90" t="s">
        <v>978</v>
      </c>
      <c r="J398" s="91"/>
    </row>
    <row r="399" spans="2:10" x14ac:dyDescent="0.2">
      <c r="B399" s="388" t="s">
        <v>938</v>
      </c>
      <c r="C399" s="388" t="s">
        <v>979</v>
      </c>
      <c r="D399" s="388" t="s">
        <v>307</v>
      </c>
      <c r="F399" s="389">
        <v>634434</v>
      </c>
      <c r="H399" s="389">
        <v>634434</v>
      </c>
      <c r="I399" s="390" t="s">
        <v>1040</v>
      </c>
    </row>
    <row r="400" spans="2:10" x14ac:dyDescent="0.2">
      <c r="B400" s="88" t="s">
        <v>938</v>
      </c>
      <c r="C400" s="88" t="s">
        <v>979</v>
      </c>
      <c r="D400" s="88" t="s">
        <v>308</v>
      </c>
      <c r="E400" s="89"/>
      <c r="F400" s="89">
        <v>634434</v>
      </c>
      <c r="G400" s="89"/>
      <c r="H400" s="402">
        <v>634434</v>
      </c>
      <c r="I400" s="90" t="s">
        <v>6643</v>
      </c>
      <c r="J400" s="91"/>
    </row>
    <row r="401" spans="2:10" x14ac:dyDescent="0.2">
      <c r="B401" s="388" t="s">
        <v>938</v>
      </c>
      <c r="C401" s="388" t="s">
        <v>981</v>
      </c>
      <c r="D401" s="388" t="s">
        <v>484</v>
      </c>
      <c r="F401" s="389">
        <v>1738251</v>
      </c>
      <c r="H401" s="389">
        <v>1738251</v>
      </c>
      <c r="I401" s="390" t="s">
        <v>1054</v>
      </c>
    </row>
    <row r="402" spans="2:10" x14ac:dyDescent="0.2">
      <c r="B402" s="88" t="s">
        <v>938</v>
      </c>
      <c r="C402" s="88" t="s">
        <v>981</v>
      </c>
      <c r="D402" s="88" t="s">
        <v>308</v>
      </c>
      <c r="E402" s="89"/>
      <c r="F402" s="89">
        <v>1738251</v>
      </c>
      <c r="G402" s="89"/>
      <c r="H402" s="431">
        <v>1738251</v>
      </c>
      <c r="I402" s="90" t="s">
        <v>982</v>
      </c>
      <c r="J402" s="432">
        <f>H410+H408+H406+H404+H402</f>
        <v>2876873</v>
      </c>
    </row>
    <row r="403" spans="2:10" x14ac:dyDescent="0.2">
      <c r="B403" s="388" t="s">
        <v>938</v>
      </c>
      <c r="C403" s="388" t="s">
        <v>5370</v>
      </c>
      <c r="D403" s="388" t="s">
        <v>484</v>
      </c>
      <c r="F403" s="389">
        <v>306950</v>
      </c>
      <c r="H403" s="389">
        <v>306950</v>
      </c>
      <c r="I403" s="390" t="s">
        <v>1054</v>
      </c>
    </row>
    <row r="404" spans="2:10" x14ac:dyDescent="0.2">
      <c r="B404" s="88" t="s">
        <v>938</v>
      </c>
      <c r="C404" s="88" t="s">
        <v>5370</v>
      </c>
      <c r="D404" s="88" t="s">
        <v>308</v>
      </c>
      <c r="E404" s="89"/>
      <c r="F404" s="89">
        <v>306950</v>
      </c>
      <c r="G404" s="89"/>
      <c r="H404" s="431">
        <v>306950</v>
      </c>
      <c r="I404" s="90" t="s">
        <v>5371</v>
      </c>
      <c r="J404" s="91"/>
    </row>
    <row r="405" spans="2:10" x14ac:dyDescent="0.2">
      <c r="B405" s="388" t="s">
        <v>938</v>
      </c>
      <c r="C405" s="388" t="s">
        <v>983</v>
      </c>
      <c r="D405" s="388" t="s">
        <v>484</v>
      </c>
      <c r="F405" s="389">
        <v>709920</v>
      </c>
      <c r="H405" s="389">
        <v>709920</v>
      </c>
      <c r="I405" s="390" t="s">
        <v>1054</v>
      </c>
    </row>
    <row r="406" spans="2:10" x14ac:dyDescent="0.2">
      <c r="B406" s="88" t="s">
        <v>938</v>
      </c>
      <c r="C406" s="88" t="s">
        <v>983</v>
      </c>
      <c r="D406" s="88" t="s">
        <v>308</v>
      </c>
      <c r="E406" s="89"/>
      <c r="F406" s="89">
        <v>709920</v>
      </c>
      <c r="G406" s="89"/>
      <c r="H406" s="431">
        <v>709920</v>
      </c>
      <c r="I406" s="90" t="s">
        <v>984</v>
      </c>
      <c r="J406" s="91"/>
    </row>
    <row r="407" spans="2:10" x14ac:dyDescent="0.2">
      <c r="B407" s="388" t="s">
        <v>938</v>
      </c>
      <c r="C407" s="388" t="s">
        <v>5372</v>
      </c>
      <c r="D407" s="388" t="s">
        <v>484</v>
      </c>
      <c r="F407" s="389">
        <v>110502</v>
      </c>
      <c r="H407" s="389">
        <v>110502</v>
      </c>
      <c r="I407" s="390" t="s">
        <v>1054</v>
      </c>
    </row>
    <row r="408" spans="2:10" x14ac:dyDescent="0.2">
      <c r="B408" s="88" t="s">
        <v>938</v>
      </c>
      <c r="C408" s="88" t="s">
        <v>5372</v>
      </c>
      <c r="D408" s="88" t="s">
        <v>308</v>
      </c>
      <c r="E408" s="89"/>
      <c r="F408" s="89">
        <v>110502</v>
      </c>
      <c r="G408" s="89"/>
      <c r="H408" s="431">
        <v>110502</v>
      </c>
      <c r="I408" s="90" t="s">
        <v>5373</v>
      </c>
      <c r="J408" s="91"/>
    </row>
    <row r="409" spans="2:10" x14ac:dyDescent="0.2">
      <c r="B409" s="388" t="s">
        <v>938</v>
      </c>
      <c r="C409" s="388" t="s">
        <v>7880</v>
      </c>
      <c r="D409" s="388" t="s">
        <v>484</v>
      </c>
      <c r="F409" s="389">
        <v>11250</v>
      </c>
      <c r="H409" s="389">
        <v>11250</v>
      </c>
      <c r="I409" s="390" t="s">
        <v>1054</v>
      </c>
    </row>
    <row r="410" spans="2:10" x14ac:dyDescent="0.2">
      <c r="B410" s="88" t="s">
        <v>938</v>
      </c>
      <c r="C410" s="88" t="s">
        <v>7880</v>
      </c>
      <c r="D410" s="88" t="s">
        <v>308</v>
      </c>
      <c r="E410" s="89"/>
      <c r="F410" s="89">
        <v>11250</v>
      </c>
      <c r="G410" s="89"/>
      <c r="H410" s="431">
        <v>11250</v>
      </c>
      <c r="I410" s="90" t="s">
        <v>7881</v>
      </c>
      <c r="J410" s="91"/>
    </row>
    <row r="411" spans="2:10" x14ac:dyDescent="0.2">
      <c r="B411" s="388" t="s">
        <v>938</v>
      </c>
      <c r="C411" s="388" t="s">
        <v>985</v>
      </c>
      <c r="D411" s="388" t="s">
        <v>484</v>
      </c>
      <c r="F411" s="389">
        <v>118745</v>
      </c>
      <c r="H411" s="389">
        <v>118745</v>
      </c>
      <c r="I411" s="390" t="s">
        <v>1054</v>
      </c>
    </row>
    <row r="412" spans="2:10" x14ac:dyDescent="0.2">
      <c r="B412" s="88" t="s">
        <v>938</v>
      </c>
      <c r="C412" s="88" t="s">
        <v>985</v>
      </c>
      <c r="D412" s="88" t="s">
        <v>308</v>
      </c>
      <c r="E412" s="89"/>
      <c r="F412" s="89">
        <v>118745</v>
      </c>
      <c r="G412" s="89"/>
      <c r="H412" s="574">
        <v>118745</v>
      </c>
      <c r="I412" s="90" t="s">
        <v>469</v>
      </c>
      <c r="J412" s="854">
        <f>H412+H414+H416+H418+H421+H423</f>
        <v>605672.80000000005</v>
      </c>
    </row>
    <row r="413" spans="2:10" x14ac:dyDescent="0.2">
      <c r="B413" s="388" t="s">
        <v>938</v>
      </c>
      <c r="C413" s="388" t="s">
        <v>470</v>
      </c>
      <c r="D413" s="388" t="s">
        <v>484</v>
      </c>
      <c r="F413" s="389">
        <v>14781.3</v>
      </c>
      <c r="H413" s="389">
        <v>14781.3</v>
      </c>
      <c r="I413" s="390" t="s">
        <v>1054</v>
      </c>
    </row>
    <row r="414" spans="2:10" x14ac:dyDescent="0.2">
      <c r="B414" s="88" t="s">
        <v>938</v>
      </c>
      <c r="C414" s="88" t="s">
        <v>470</v>
      </c>
      <c r="D414" s="88" t="s">
        <v>308</v>
      </c>
      <c r="E414" s="89"/>
      <c r="F414" s="89">
        <v>14781.3</v>
      </c>
      <c r="G414" s="89"/>
      <c r="H414" s="574">
        <v>14781.3</v>
      </c>
      <c r="I414" s="90" t="s">
        <v>7265</v>
      </c>
      <c r="J414" s="91"/>
    </row>
    <row r="415" spans="2:10" x14ac:dyDescent="0.2">
      <c r="B415" s="388" t="s">
        <v>938</v>
      </c>
      <c r="C415" s="388" t="s">
        <v>472</v>
      </c>
      <c r="D415" s="388" t="s">
        <v>484</v>
      </c>
      <c r="F415" s="389">
        <v>76200</v>
      </c>
      <c r="H415" s="389">
        <v>76200</v>
      </c>
      <c r="I415" s="390" t="s">
        <v>1054</v>
      </c>
    </row>
    <row r="416" spans="2:10" x14ac:dyDescent="0.2">
      <c r="B416" s="88" t="s">
        <v>938</v>
      </c>
      <c r="C416" s="88" t="s">
        <v>472</v>
      </c>
      <c r="D416" s="88" t="s">
        <v>308</v>
      </c>
      <c r="E416" s="89"/>
      <c r="F416" s="89">
        <v>76200</v>
      </c>
      <c r="G416" s="89"/>
      <c r="H416" s="574">
        <v>76200</v>
      </c>
      <c r="I416" s="90" t="s">
        <v>473</v>
      </c>
      <c r="J416" s="91"/>
    </row>
    <row r="417" spans="1:10" x14ac:dyDescent="0.2">
      <c r="B417" s="388" t="s">
        <v>938</v>
      </c>
      <c r="C417" s="388" t="s">
        <v>474</v>
      </c>
      <c r="D417" s="388" t="s">
        <v>484</v>
      </c>
      <c r="F417" s="389">
        <v>214782.5</v>
      </c>
      <c r="H417" s="389">
        <v>214782.5</v>
      </c>
      <c r="I417" s="390" t="s">
        <v>1054</v>
      </c>
    </row>
    <row r="418" spans="1:10" x14ac:dyDescent="0.2">
      <c r="B418" s="88" t="s">
        <v>938</v>
      </c>
      <c r="C418" s="88" t="s">
        <v>474</v>
      </c>
      <c r="D418" s="88" t="s">
        <v>308</v>
      </c>
      <c r="E418" s="89"/>
      <c r="F418" s="89">
        <v>214782.5</v>
      </c>
      <c r="G418" s="89"/>
      <c r="H418" s="574">
        <v>214782.5</v>
      </c>
      <c r="I418" s="90" t="s">
        <v>475</v>
      </c>
      <c r="J418" s="91"/>
    </row>
    <row r="419" spans="1:10" x14ac:dyDescent="0.2">
      <c r="B419" s="388" t="s">
        <v>938</v>
      </c>
      <c r="C419" s="388" t="s">
        <v>476</v>
      </c>
      <c r="D419" s="388" t="s">
        <v>307</v>
      </c>
      <c r="F419" s="389">
        <v>400</v>
      </c>
      <c r="H419" s="389">
        <v>400</v>
      </c>
      <c r="I419" s="390" t="s">
        <v>1040</v>
      </c>
    </row>
    <row r="420" spans="1:10" x14ac:dyDescent="0.2">
      <c r="B420" s="388" t="s">
        <v>938</v>
      </c>
      <c r="C420" s="388" t="s">
        <v>476</v>
      </c>
      <c r="D420" s="388" t="s">
        <v>484</v>
      </c>
      <c r="F420" s="389">
        <v>20668</v>
      </c>
      <c r="H420" s="389">
        <v>20668</v>
      </c>
      <c r="I420" s="390" t="s">
        <v>1054</v>
      </c>
    </row>
    <row r="421" spans="1:10" x14ac:dyDescent="0.2">
      <c r="B421" s="88" t="s">
        <v>938</v>
      </c>
      <c r="C421" s="88" t="s">
        <v>476</v>
      </c>
      <c r="D421" s="88" t="s">
        <v>308</v>
      </c>
      <c r="E421" s="89"/>
      <c r="F421" s="89">
        <v>21068</v>
      </c>
      <c r="G421" s="89"/>
      <c r="H421" s="574">
        <v>21068</v>
      </c>
      <c r="I421" s="90" t="s">
        <v>477</v>
      </c>
      <c r="J421" s="91"/>
    </row>
    <row r="422" spans="1:10" x14ac:dyDescent="0.2">
      <c r="B422" s="388" t="s">
        <v>938</v>
      </c>
      <c r="C422" s="388" t="s">
        <v>478</v>
      </c>
      <c r="D422" s="388" t="s">
        <v>484</v>
      </c>
      <c r="F422" s="389">
        <v>160096</v>
      </c>
      <c r="H422" s="389">
        <v>160096</v>
      </c>
      <c r="I422" s="390" t="s">
        <v>1054</v>
      </c>
    </row>
    <row r="423" spans="1:10" x14ac:dyDescent="0.2">
      <c r="B423" s="88" t="s">
        <v>938</v>
      </c>
      <c r="C423" s="88" t="s">
        <v>478</v>
      </c>
      <c r="D423" s="88" t="s">
        <v>308</v>
      </c>
      <c r="E423" s="89"/>
      <c r="F423" s="89">
        <v>160096</v>
      </c>
      <c r="G423" s="89"/>
      <c r="H423" s="574">
        <v>160096</v>
      </c>
      <c r="I423" s="90" t="s">
        <v>479</v>
      </c>
      <c r="J423" s="91"/>
    </row>
    <row r="424" spans="1:10" x14ac:dyDescent="0.2">
      <c r="B424" s="388" t="s">
        <v>938</v>
      </c>
      <c r="C424" s="388" t="s">
        <v>5374</v>
      </c>
      <c r="D424" s="388" t="s">
        <v>484</v>
      </c>
      <c r="F424" s="389">
        <v>1223800</v>
      </c>
      <c r="H424" s="389">
        <v>1223800</v>
      </c>
      <c r="I424" s="390" t="s">
        <v>1054</v>
      </c>
    </row>
    <row r="425" spans="1:10" x14ac:dyDescent="0.2">
      <c r="B425" s="88" t="s">
        <v>938</v>
      </c>
      <c r="C425" s="88" t="s">
        <v>5374</v>
      </c>
      <c r="D425" s="88" t="s">
        <v>308</v>
      </c>
      <c r="E425" s="89"/>
      <c r="F425" s="89">
        <v>1223800</v>
      </c>
      <c r="G425" s="89"/>
      <c r="H425" s="658">
        <v>1223800</v>
      </c>
      <c r="I425" s="90" t="s">
        <v>5375</v>
      </c>
      <c r="J425" s="547">
        <f>H425</f>
        <v>1223800</v>
      </c>
    </row>
    <row r="426" spans="1:10" x14ac:dyDescent="0.2">
      <c r="A426" s="95">
        <v>20</v>
      </c>
      <c r="B426" s="88" t="s">
        <v>938</v>
      </c>
      <c r="C426" s="88" t="s">
        <v>343</v>
      </c>
      <c r="D426" s="88" t="s">
        <v>308</v>
      </c>
      <c r="E426" s="89"/>
      <c r="F426" s="89">
        <v>22776989.510000002</v>
      </c>
      <c r="G426" s="89"/>
      <c r="H426" s="89">
        <v>22776989.510000002</v>
      </c>
      <c r="I426" s="90" t="s">
        <v>486</v>
      </c>
      <c r="J426" s="91"/>
    </row>
    <row r="427" spans="1:10" x14ac:dyDescent="0.2">
      <c r="B427" s="388" t="s">
        <v>487</v>
      </c>
      <c r="C427" s="388" t="s">
        <v>307</v>
      </c>
      <c r="D427" s="388" t="s">
        <v>484</v>
      </c>
      <c r="F427" s="389">
        <v>121338</v>
      </c>
      <c r="H427" s="389">
        <v>121338</v>
      </c>
      <c r="I427" s="390" t="s">
        <v>1054</v>
      </c>
    </row>
    <row r="428" spans="1:10" x14ac:dyDescent="0.2">
      <c r="B428" s="88" t="s">
        <v>487</v>
      </c>
      <c r="C428" s="88" t="s">
        <v>307</v>
      </c>
      <c r="D428" s="88" t="s">
        <v>308</v>
      </c>
      <c r="E428" s="89"/>
      <c r="F428" s="89">
        <v>121338</v>
      </c>
      <c r="G428" s="89"/>
      <c r="H428" s="89">
        <v>121338</v>
      </c>
      <c r="I428" s="90" t="s">
        <v>488</v>
      </c>
      <c r="J428" s="91"/>
    </row>
    <row r="429" spans="1:10" x14ac:dyDescent="0.2">
      <c r="B429" s="388" t="s">
        <v>487</v>
      </c>
      <c r="C429" s="388" t="s">
        <v>364</v>
      </c>
      <c r="D429" s="388" t="s">
        <v>484</v>
      </c>
      <c r="F429" s="389">
        <v>69357.33</v>
      </c>
      <c r="H429" s="389">
        <v>69357.33</v>
      </c>
      <c r="I429" s="390" t="s">
        <v>1054</v>
      </c>
    </row>
    <row r="430" spans="1:10" x14ac:dyDescent="0.2">
      <c r="B430" s="88" t="s">
        <v>487</v>
      </c>
      <c r="C430" s="88" t="s">
        <v>364</v>
      </c>
      <c r="D430" s="88" t="s">
        <v>308</v>
      </c>
      <c r="E430" s="89"/>
      <c r="F430" s="89">
        <v>69357.33</v>
      </c>
      <c r="G430" s="89"/>
      <c r="H430" s="89">
        <v>69357.33</v>
      </c>
      <c r="I430" s="90" t="s">
        <v>1301</v>
      </c>
      <c r="J430" s="91"/>
    </row>
    <row r="431" spans="1:10" x14ac:dyDescent="0.2">
      <c r="B431" s="388" t="s">
        <v>487</v>
      </c>
      <c r="C431" s="388" t="s">
        <v>309</v>
      </c>
      <c r="D431" s="388" t="s">
        <v>484</v>
      </c>
      <c r="F431" s="389">
        <v>264996.52</v>
      </c>
      <c r="H431" s="389">
        <v>264996.52</v>
      </c>
      <c r="I431" s="390" t="s">
        <v>1054</v>
      </c>
    </row>
    <row r="432" spans="1:10" x14ac:dyDescent="0.2">
      <c r="B432" s="88" t="s">
        <v>487</v>
      </c>
      <c r="C432" s="88" t="s">
        <v>309</v>
      </c>
      <c r="D432" s="88" t="s">
        <v>308</v>
      </c>
      <c r="E432" s="89"/>
      <c r="F432" s="89">
        <v>264996.52</v>
      </c>
      <c r="G432" s="89"/>
      <c r="H432" s="89">
        <v>264996.52</v>
      </c>
      <c r="I432" s="90" t="s">
        <v>8567</v>
      </c>
      <c r="J432" s="91"/>
    </row>
    <row r="433" spans="1:10" x14ac:dyDescent="0.2">
      <c r="B433" s="388" t="s">
        <v>487</v>
      </c>
      <c r="C433" s="388" t="s">
        <v>319</v>
      </c>
      <c r="D433" s="388" t="s">
        <v>307</v>
      </c>
      <c r="F433" s="389">
        <v>0.23</v>
      </c>
      <c r="H433" s="389">
        <v>0.23</v>
      </c>
      <c r="I433" s="390" t="s">
        <v>1040</v>
      </c>
    </row>
    <row r="434" spans="1:10" x14ac:dyDescent="0.2">
      <c r="B434" s="388" t="s">
        <v>487</v>
      </c>
      <c r="C434" s="388" t="s">
        <v>319</v>
      </c>
      <c r="D434" s="388" t="s">
        <v>484</v>
      </c>
      <c r="F434" s="389">
        <v>6486.46</v>
      </c>
      <c r="H434" s="389">
        <v>6486.46</v>
      </c>
      <c r="I434" s="390" t="s">
        <v>1054</v>
      </c>
    </row>
    <row r="435" spans="1:10" x14ac:dyDescent="0.2">
      <c r="B435" s="88" t="s">
        <v>487</v>
      </c>
      <c r="C435" s="88" t="s">
        <v>319</v>
      </c>
      <c r="D435" s="88" t="s">
        <v>308</v>
      </c>
      <c r="E435" s="89"/>
      <c r="F435" s="89">
        <v>6486.69</v>
      </c>
      <c r="G435" s="89"/>
      <c r="H435" s="89">
        <v>6486.69</v>
      </c>
      <c r="I435" s="90" t="s">
        <v>489</v>
      </c>
      <c r="J435" s="91"/>
    </row>
    <row r="436" spans="1:10" x14ac:dyDescent="0.2">
      <c r="B436" s="388" t="s">
        <v>487</v>
      </c>
      <c r="C436" s="388" t="s">
        <v>822</v>
      </c>
      <c r="D436" s="388" t="s">
        <v>307</v>
      </c>
      <c r="F436" s="389">
        <v>12822.04</v>
      </c>
      <c r="H436" s="389">
        <v>12822.04</v>
      </c>
      <c r="I436" s="390" t="s">
        <v>1040</v>
      </c>
    </row>
    <row r="437" spans="1:10" x14ac:dyDescent="0.2">
      <c r="B437" s="388" t="s">
        <v>487</v>
      </c>
      <c r="C437" s="388" t="s">
        <v>822</v>
      </c>
      <c r="D437" s="388" t="s">
        <v>316</v>
      </c>
      <c r="F437" s="389">
        <v>181.72</v>
      </c>
      <c r="H437" s="389">
        <v>181.72</v>
      </c>
      <c r="I437" s="390" t="s">
        <v>1014</v>
      </c>
    </row>
    <row r="438" spans="1:10" x14ac:dyDescent="0.2">
      <c r="B438" s="388" t="s">
        <v>487</v>
      </c>
      <c r="C438" s="388" t="s">
        <v>822</v>
      </c>
      <c r="D438" s="388" t="s">
        <v>883</v>
      </c>
      <c r="F438" s="389">
        <v>251.93</v>
      </c>
      <c r="H438" s="389">
        <v>251.93</v>
      </c>
      <c r="I438" s="390" t="s">
        <v>1041</v>
      </c>
    </row>
    <row r="439" spans="1:10" x14ac:dyDescent="0.2">
      <c r="B439" s="388" t="s">
        <v>487</v>
      </c>
      <c r="C439" s="388" t="s">
        <v>822</v>
      </c>
      <c r="D439" s="388" t="s">
        <v>394</v>
      </c>
      <c r="F439" s="389">
        <v>499.41</v>
      </c>
      <c r="H439" s="389">
        <v>499.41</v>
      </c>
      <c r="I439" s="390" t="s">
        <v>9193</v>
      </c>
    </row>
    <row r="440" spans="1:10" x14ac:dyDescent="0.2">
      <c r="B440" s="388" t="s">
        <v>487</v>
      </c>
      <c r="C440" s="388" t="s">
        <v>822</v>
      </c>
      <c r="D440" s="388" t="s">
        <v>859</v>
      </c>
      <c r="F440" s="389">
        <v>19310.93</v>
      </c>
      <c r="H440" s="389">
        <v>19310.93</v>
      </c>
      <c r="I440" s="390" t="s">
        <v>1046</v>
      </c>
    </row>
    <row r="441" spans="1:10" x14ac:dyDescent="0.2">
      <c r="B441" s="388" t="s">
        <v>487</v>
      </c>
      <c r="C441" s="388" t="s">
        <v>822</v>
      </c>
      <c r="D441" s="388" t="s">
        <v>484</v>
      </c>
      <c r="F441" s="389">
        <v>23907.29</v>
      </c>
      <c r="H441" s="389">
        <v>23907.29</v>
      </c>
      <c r="I441" s="390" t="s">
        <v>1054</v>
      </c>
    </row>
    <row r="442" spans="1:10" x14ac:dyDescent="0.2">
      <c r="B442" s="88" t="s">
        <v>487</v>
      </c>
      <c r="C442" s="88" t="s">
        <v>822</v>
      </c>
      <c r="D442" s="88" t="s">
        <v>308</v>
      </c>
      <c r="E442" s="89"/>
      <c r="F442" s="89">
        <v>56973.32</v>
      </c>
      <c r="G442" s="89"/>
      <c r="H442" s="89">
        <v>56973.32</v>
      </c>
      <c r="I442" s="90" t="s">
        <v>490</v>
      </c>
      <c r="J442" s="91"/>
    </row>
    <row r="443" spans="1:10" x14ac:dyDescent="0.2">
      <c r="A443" s="95">
        <v>22</v>
      </c>
      <c r="B443" s="88" t="s">
        <v>487</v>
      </c>
      <c r="C443" s="88" t="s">
        <v>343</v>
      </c>
      <c r="D443" s="88" t="s">
        <v>308</v>
      </c>
      <c r="E443" s="89"/>
      <c r="F443" s="89">
        <v>519151.86</v>
      </c>
      <c r="G443" s="89"/>
      <c r="H443" s="89">
        <v>519151.86</v>
      </c>
      <c r="I443" s="90" t="s">
        <v>491</v>
      </c>
      <c r="J443" s="91"/>
    </row>
    <row r="444" spans="1:10" x14ac:dyDescent="0.2">
      <c r="B444" s="388" t="s">
        <v>492</v>
      </c>
      <c r="C444" s="388" t="s">
        <v>307</v>
      </c>
      <c r="D444" s="388" t="s">
        <v>484</v>
      </c>
      <c r="F444" s="389">
        <v>117922.41</v>
      </c>
      <c r="H444" s="389">
        <v>117922.41</v>
      </c>
      <c r="I444" s="390" t="s">
        <v>1054</v>
      </c>
    </row>
    <row r="445" spans="1:10" x14ac:dyDescent="0.2">
      <c r="B445" s="88" t="s">
        <v>492</v>
      </c>
      <c r="C445" s="88" t="s">
        <v>307</v>
      </c>
      <c r="D445" s="88" t="s">
        <v>308</v>
      </c>
      <c r="E445" s="89"/>
      <c r="F445" s="89">
        <v>117922.41</v>
      </c>
      <c r="G445" s="89"/>
      <c r="H445" s="89">
        <v>117922.41</v>
      </c>
      <c r="I445" s="90" t="s">
        <v>7887</v>
      </c>
      <c r="J445" s="91"/>
    </row>
    <row r="446" spans="1:10" x14ac:dyDescent="0.2">
      <c r="B446" s="388" t="s">
        <v>492</v>
      </c>
      <c r="C446" s="388" t="s">
        <v>319</v>
      </c>
      <c r="D446" s="388" t="s">
        <v>484</v>
      </c>
      <c r="F446" s="389">
        <v>4720</v>
      </c>
      <c r="H446" s="389">
        <v>4720</v>
      </c>
      <c r="I446" s="390" t="s">
        <v>1054</v>
      </c>
    </row>
    <row r="447" spans="1:10" x14ac:dyDescent="0.2">
      <c r="B447" s="88" t="s">
        <v>492</v>
      </c>
      <c r="C447" s="88" t="s">
        <v>319</v>
      </c>
      <c r="D447" s="88" t="s">
        <v>308</v>
      </c>
      <c r="E447" s="89"/>
      <c r="F447" s="89">
        <v>4720</v>
      </c>
      <c r="G447" s="89"/>
      <c r="H447" s="89">
        <v>4720</v>
      </c>
      <c r="I447" s="90" t="s">
        <v>7888</v>
      </c>
      <c r="J447" s="91"/>
    </row>
    <row r="448" spans="1:10" x14ac:dyDescent="0.2">
      <c r="A448" s="95">
        <v>75</v>
      </c>
      <c r="B448" s="88" t="s">
        <v>492</v>
      </c>
      <c r="C448" s="88" t="s">
        <v>343</v>
      </c>
      <c r="D448" s="88" t="s">
        <v>308</v>
      </c>
      <c r="E448" s="89"/>
      <c r="F448" s="89">
        <v>122642.41</v>
      </c>
      <c r="G448" s="89"/>
      <c r="H448" s="89">
        <v>122642.41</v>
      </c>
      <c r="I448" s="90" t="s">
        <v>7889</v>
      </c>
      <c r="J448" s="91"/>
    </row>
    <row r="449" spans="1:10" x14ac:dyDescent="0.2">
      <c r="B449" s="388" t="s">
        <v>496</v>
      </c>
      <c r="C449" s="388" t="s">
        <v>319</v>
      </c>
      <c r="D449" s="388" t="s">
        <v>484</v>
      </c>
      <c r="F449" s="389">
        <v>1350671.79</v>
      </c>
      <c r="H449" s="389">
        <v>1350671.79</v>
      </c>
      <c r="I449" s="390" t="s">
        <v>1054</v>
      </c>
    </row>
    <row r="450" spans="1:10" x14ac:dyDescent="0.2">
      <c r="B450" s="88" t="s">
        <v>496</v>
      </c>
      <c r="C450" s="88" t="s">
        <v>319</v>
      </c>
      <c r="D450" s="88" t="s">
        <v>308</v>
      </c>
      <c r="E450" s="89"/>
      <c r="F450" s="89">
        <v>1350671.79</v>
      </c>
      <c r="G450" s="89"/>
      <c r="H450" s="89">
        <v>1350671.79</v>
      </c>
      <c r="I450" s="90" t="s">
        <v>8568</v>
      </c>
      <c r="J450" s="91"/>
    </row>
    <row r="451" spans="1:10" x14ac:dyDescent="0.2">
      <c r="A451" s="95">
        <v>77</v>
      </c>
      <c r="B451" s="88" t="s">
        <v>496</v>
      </c>
      <c r="C451" s="88" t="s">
        <v>343</v>
      </c>
      <c r="D451" s="88" t="s">
        <v>308</v>
      </c>
      <c r="E451" s="89"/>
      <c r="F451" s="89">
        <v>1350671.79</v>
      </c>
      <c r="G451" s="89"/>
      <c r="H451" s="89">
        <v>1350671.79</v>
      </c>
      <c r="I451" s="90" t="s">
        <v>7891</v>
      </c>
      <c r="J451" s="91"/>
    </row>
    <row r="452" spans="1:10" x14ac:dyDescent="0.2">
      <c r="B452" s="388" t="s">
        <v>624</v>
      </c>
      <c r="C452" s="388" t="s">
        <v>945</v>
      </c>
      <c r="D452" s="388" t="s">
        <v>484</v>
      </c>
      <c r="F452" s="389">
        <v>284159</v>
      </c>
      <c r="H452" s="389">
        <v>284159</v>
      </c>
      <c r="I452" s="390" t="s">
        <v>1054</v>
      </c>
    </row>
    <row r="453" spans="1:10" x14ac:dyDescent="0.2">
      <c r="B453" s="88" t="s">
        <v>624</v>
      </c>
      <c r="C453" s="88" t="s">
        <v>945</v>
      </c>
      <c r="D453" s="88" t="s">
        <v>308</v>
      </c>
      <c r="E453" s="89"/>
      <c r="F453" s="89">
        <v>284159</v>
      </c>
      <c r="G453" s="89"/>
      <c r="H453" s="89">
        <v>284159</v>
      </c>
      <c r="I453" s="90" t="s">
        <v>9199</v>
      </c>
      <c r="J453" s="91"/>
    </row>
    <row r="454" spans="1:10" x14ac:dyDescent="0.2">
      <c r="A454" s="95">
        <v>80</v>
      </c>
      <c r="B454" s="88" t="s">
        <v>624</v>
      </c>
      <c r="C454" s="88" t="s">
        <v>343</v>
      </c>
      <c r="D454" s="88" t="s">
        <v>308</v>
      </c>
      <c r="E454" s="89"/>
      <c r="F454" s="89">
        <v>284159</v>
      </c>
      <c r="G454" s="89"/>
      <c r="H454" s="89">
        <v>284159</v>
      </c>
      <c r="I454" s="90" t="s">
        <v>626</v>
      </c>
      <c r="J454" s="91"/>
    </row>
    <row r="455" spans="1:10" x14ac:dyDescent="0.2">
      <c r="B455" s="388" t="s">
        <v>501</v>
      </c>
      <c r="C455" s="388" t="s">
        <v>315</v>
      </c>
      <c r="D455" s="388" t="s">
        <v>484</v>
      </c>
      <c r="F455" s="389">
        <v>2654032</v>
      </c>
      <c r="H455" s="389">
        <v>2654032</v>
      </c>
      <c r="I455" s="390" t="s">
        <v>1054</v>
      </c>
    </row>
    <row r="456" spans="1:10" x14ac:dyDescent="0.2">
      <c r="B456" s="88" t="s">
        <v>501</v>
      </c>
      <c r="C456" s="88" t="s">
        <v>315</v>
      </c>
      <c r="D456" s="88" t="s">
        <v>308</v>
      </c>
      <c r="E456" s="89"/>
      <c r="F456" s="89">
        <v>2654032</v>
      </c>
      <c r="G456" s="89"/>
      <c r="H456" s="89">
        <v>2654032</v>
      </c>
      <c r="I456" s="90" t="s">
        <v>502</v>
      </c>
      <c r="J456" s="91"/>
    </row>
    <row r="457" spans="1:10" x14ac:dyDescent="0.2">
      <c r="A457" s="95">
        <v>80</v>
      </c>
      <c r="B457" s="88" t="s">
        <v>501</v>
      </c>
      <c r="C457" s="88" t="s">
        <v>343</v>
      </c>
      <c r="D457" s="88" t="s">
        <v>308</v>
      </c>
      <c r="E457" s="89"/>
      <c r="F457" s="89">
        <v>2654032</v>
      </c>
      <c r="G457" s="89"/>
      <c r="H457" s="89">
        <v>2654032</v>
      </c>
      <c r="I457" s="90" t="s">
        <v>503</v>
      </c>
      <c r="J457" s="91"/>
    </row>
    <row r="458" spans="1:10" x14ac:dyDescent="0.2">
      <c r="B458" s="388" t="s">
        <v>504</v>
      </c>
      <c r="C458" s="388" t="s">
        <v>319</v>
      </c>
      <c r="D458" s="388" t="s">
        <v>484</v>
      </c>
      <c r="F458" s="389">
        <v>225</v>
      </c>
      <c r="H458" s="389">
        <v>225</v>
      </c>
      <c r="I458" s="390" t="s">
        <v>1054</v>
      </c>
    </row>
    <row r="459" spans="1:10" x14ac:dyDescent="0.2">
      <c r="B459" s="88" t="s">
        <v>504</v>
      </c>
      <c r="C459" s="88" t="s">
        <v>319</v>
      </c>
      <c r="D459" s="88" t="s">
        <v>308</v>
      </c>
      <c r="E459" s="89"/>
      <c r="F459" s="89">
        <v>225</v>
      </c>
      <c r="G459" s="89"/>
      <c r="H459" s="89">
        <v>225</v>
      </c>
      <c r="I459" s="90" t="s">
        <v>848</v>
      </c>
      <c r="J459" s="91"/>
    </row>
    <row r="460" spans="1:10" x14ac:dyDescent="0.2">
      <c r="A460" s="95">
        <v>87</v>
      </c>
      <c r="B460" s="88" t="s">
        <v>504</v>
      </c>
      <c r="C460" s="88" t="s">
        <v>343</v>
      </c>
      <c r="D460" s="88" t="s">
        <v>308</v>
      </c>
      <c r="E460" s="89"/>
      <c r="F460" s="89">
        <v>225</v>
      </c>
      <c r="G460" s="89"/>
      <c r="H460" s="89">
        <v>225</v>
      </c>
      <c r="I460" s="90" t="s">
        <v>505</v>
      </c>
      <c r="J460" s="91"/>
    </row>
    <row r="461" spans="1:10" x14ac:dyDescent="0.2">
      <c r="B461" s="388" t="s">
        <v>627</v>
      </c>
      <c r="C461" s="388" t="s">
        <v>307</v>
      </c>
      <c r="D461" s="388" t="s">
        <v>484</v>
      </c>
      <c r="F461" s="389">
        <v>1579470</v>
      </c>
      <c r="H461" s="389">
        <v>1579470</v>
      </c>
      <c r="I461" s="390" t="s">
        <v>1054</v>
      </c>
    </row>
    <row r="462" spans="1:10" x14ac:dyDescent="0.2">
      <c r="B462" s="88" t="s">
        <v>627</v>
      </c>
      <c r="C462" s="88" t="s">
        <v>307</v>
      </c>
      <c r="D462" s="88" t="s">
        <v>308</v>
      </c>
      <c r="E462" s="89"/>
      <c r="F462" s="89">
        <v>1579470</v>
      </c>
      <c r="G462" s="89"/>
      <c r="H462" s="89">
        <v>1579470</v>
      </c>
      <c r="I462" s="90" t="s">
        <v>628</v>
      </c>
      <c r="J462" s="91"/>
    </row>
    <row r="463" spans="1:10" x14ac:dyDescent="0.2">
      <c r="A463" s="95">
        <v>81</v>
      </c>
      <c r="B463" s="88" t="s">
        <v>627</v>
      </c>
      <c r="C463" s="88" t="s">
        <v>343</v>
      </c>
      <c r="D463" s="88" t="s">
        <v>308</v>
      </c>
      <c r="E463" s="89"/>
      <c r="F463" s="89">
        <v>1579470</v>
      </c>
      <c r="G463" s="89"/>
      <c r="H463" s="89">
        <v>1579470</v>
      </c>
      <c r="I463" s="90" t="s">
        <v>628</v>
      </c>
      <c r="J463" s="91"/>
    </row>
    <row r="464" spans="1:10" x14ac:dyDescent="0.2">
      <c r="B464" s="388" t="s">
        <v>743</v>
      </c>
      <c r="C464" s="388" t="s">
        <v>1052</v>
      </c>
      <c r="D464" s="388" t="s">
        <v>484</v>
      </c>
      <c r="F464" s="389">
        <v>812583.64</v>
      </c>
      <c r="H464" s="389">
        <v>812583.64</v>
      </c>
      <c r="I464" s="390" t="s">
        <v>1054</v>
      </c>
    </row>
    <row r="465" spans="2:10" x14ac:dyDescent="0.2">
      <c r="B465" s="88" t="s">
        <v>743</v>
      </c>
      <c r="C465" s="88" t="s">
        <v>1052</v>
      </c>
      <c r="D465" s="88" t="s">
        <v>308</v>
      </c>
      <c r="E465" s="89"/>
      <c r="F465" s="89">
        <v>812583.64</v>
      </c>
      <c r="G465" s="89"/>
      <c r="H465" s="89">
        <v>812583.64</v>
      </c>
      <c r="I465" s="90" t="s">
        <v>935</v>
      </c>
      <c r="J465" s="91"/>
    </row>
    <row r="466" spans="2:10" x14ac:dyDescent="0.2">
      <c r="B466" s="388" t="s">
        <v>743</v>
      </c>
      <c r="C466" s="388" t="s">
        <v>4703</v>
      </c>
      <c r="D466" s="388" t="s">
        <v>484</v>
      </c>
      <c r="F466" s="389">
        <v>32458.25</v>
      </c>
      <c r="H466" s="389">
        <v>32458.25</v>
      </c>
      <c r="I466" s="390" t="s">
        <v>1054</v>
      </c>
    </row>
    <row r="467" spans="2:10" x14ac:dyDescent="0.2">
      <c r="B467" s="88" t="s">
        <v>743</v>
      </c>
      <c r="C467" s="88" t="s">
        <v>4703</v>
      </c>
      <c r="D467" s="88" t="s">
        <v>308</v>
      </c>
      <c r="E467" s="89"/>
      <c r="F467" s="89">
        <v>32458.25</v>
      </c>
      <c r="G467" s="89"/>
      <c r="H467" s="89">
        <v>32458.25</v>
      </c>
      <c r="I467" s="90" t="s">
        <v>936</v>
      </c>
      <c r="J467" s="91"/>
    </row>
    <row r="468" spans="2:10" x14ac:dyDescent="0.2">
      <c r="B468" s="388" t="s">
        <v>743</v>
      </c>
      <c r="C468" s="388" t="s">
        <v>4704</v>
      </c>
      <c r="D468" s="388" t="s">
        <v>484</v>
      </c>
      <c r="F468" s="389">
        <v>12805030.800000001</v>
      </c>
      <c r="H468" s="389">
        <v>12805030.800000001</v>
      </c>
      <c r="I468" s="390" t="s">
        <v>1054</v>
      </c>
    </row>
    <row r="469" spans="2:10" x14ac:dyDescent="0.2">
      <c r="B469" s="88" t="s">
        <v>743</v>
      </c>
      <c r="C469" s="88" t="s">
        <v>4704</v>
      </c>
      <c r="D469" s="88" t="s">
        <v>308</v>
      </c>
      <c r="E469" s="89"/>
      <c r="F469" s="89">
        <v>12805030.800000001</v>
      </c>
      <c r="G469" s="89"/>
      <c r="H469" s="89">
        <v>12805030.800000001</v>
      </c>
      <c r="I469" s="90" t="s">
        <v>4705</v>
      </c>
      <c r="J469" s="91"/>
    </row>
    <row r="470" spans="2:10" x14ac:dyDescent="0.2">
      <c r="B470" s="388" t="s">
        <v>743</v>
      </c>
      <c r="C470" s="388" t="s">
        <v>745</v>
      </c>
      <c r="D470" s="388" t="s">
        <v>484</v>
      </c>
      <c r="F470" s="389">
        <v>2446639.86</v>
      </c>
      <c r="H470" s="389">
        <v>2446639.86</v>
      </c>
      <c r="I470" s="390" t="s">
        <v>1054</v>
      </c>
    </row>
    <row r="471" spans="2:10" x14ac:dyDescent="0.2">
      <c r="B471" s="88" t="s">
        <v>743</v>
      </c>
      <c r="C471" s="88" t="s">
        <v>745</v>
      </c>
      <c r="D471" s="88" t="s">
        <v>308</v>
      </c>
      <c r="E471" s="89"/>
      <c r="F471" s="89">
        <v>2446639.86</v>
      </c>
      <c r="G471" s="89"/>
      <c r="H471" s="89">
        <v>2446639.86</v>
      </c>
      <c r="I471" s="90" t="s">
        <v>4706</v>
      </c>
      <c r="J471" s="91"/>
    </row>
    <row r="472" spans="2:10" x14ac:dyDescent="0.2">
      <c r="B472" s="388" t="s">
        <v>743</v>
      </c>
      <c r="C472" s="388" t="s">
        <v>4707</v>
      </c>
      <c r="D472" s="388" t="s">
        <v>484</v>
      </c>
      <c r="F472" s="389">
        <v>4043617.38</v>
      </c>
      <c r="H472" s="389">
        <v>4043617.38</v>
      </c>
      <c r="I472" s="390" t="s">
        <v>1054</v>
      </c>
    </row>
    <row r="473" spans="2:10" x14ac:dyDescent="0.2">
      <c r="B473" s="88" t="s">
        <v>743</v>
      </c>
      <c r="C473" s="88" t="s">
        <v>4707</v>
      </c>
      <c r="D473" s="88" t="s">
        <v>308</v>
      </c>
      <c r="E473" s="89"/>
      <c r="F473" s="89">
        <v>4043617.38</v>
      </c>
      <c r="G473" s="89"/>
      <c r="H473" s="89">
        <v>4043617.38</v>
      </c>
      <c r="I473" s="90" t="s">
        <v>4708</v>
      </c>
      <c r="J473" s="91"/>
    </row>
    <row r="474" spans="2:10" x14ac:dyDescent="0.2">
      <c r="B474" s="388" t="s">
        <v>743</v>
      </c>
      <c r="C474" s="388" t="s">
        <v>750</v>
      </c>
      <c r="D474" s="388" t="s">
        <v>484</v>
      </c>
      <c r="F474" s="389">
        <v>0.42</v>
      </c>
      <c r="H474" s="389">
        <v>0.42</v>
      </c>
      <c r="I474" s="390" t="s">
        <v>1054</v>
      </c>
    </row>
    <row r="475" spans="2:10" x14ac:dyDescent="0.2">
      <c r="B475" s="88" t="s">
        <v>743</v>
      </c>
      <c r="C475" s="88" t="s">
        <v>750</v>
      </c>
      <c r="D475" s="88" t="s">
        <v>308</v>
      </c>
      <c r="E475" s="89"/>
      <c r="F475" s="89">
        <v>0.42</v>
      </c>
      <c r="G475" s="89"/>
      <c r="H475" s="89">
        <v>0.42</v>
      </c>
      <c r="I475" s="90" t="s">
        <v>491</v>
      </c>
      <c r="J475" s="91"/>
    </row>
    <row r="476" spans="2:10" x14ac:dyDescent="0.2">
      <c r="B476" s="388" t="s">
        <v>743</v>
      </c>
      <c r="C476" s="388" t="s">
        <v>752</v>
      </c>
      <c r="D476" s="388" t="s">
        <v>484</v>
      </c>
      <c r="F476" s="389">
        <v>2654032</v>
      </c>
      <c r="H476" s="389">
        <v>2654032</v>
      </c>
      <c r="I476" s="390" t="s">
        <v>1054</v>
      </c>
    </row>
    <row r="477" spans="2:10" x14ac:dyDescent="0.2">
      <c r="B477" s="88" t="s">
        <v>743</v>
      </c>
      <c r="C477" s="88" t="s">
        <v>752</v>
      </c>
      <c r="D477" s="88" t="s">
        <v>308</v>
      </c>
      <c r="E477" s="89"/>
      <c r="F477" s="89">
        <v>2654032</v>
      </c>
      <c r="G477" s="89"/>
      <c r="H477" s="89">
        <v>2654032</v>
      </c>
      <c r="I477" s="90" t="s">
        <v>1306</v>
      </c>
      <c r="J477" s="91"/>
    </row>
    <row r="478" spans="2:10" x14ac:dyDescent="0.2">
      <c r="B478" s="388" t="s">
        <v>743</v>
      </c>
      <c r="C478" s="388" t="s">
        <v>4709</v>
      </c>
      <c r="D478" s="388" t="s">
        <v>484</v>
      </c>
      <c r="F478" s="389">
        <v>528.89</v>
      </c>
      <c r="H478" s="389">
        <v>528.89</v>
      </c>
      <c r="I478" s="390" t="s">
        <v>1054</v>
      </c>
    </row>
    <row r="479" spans="2:10" x14ac:dyDescent="0.2">
      <c r="B479" s="88" t="s">
        <v>743</v>
      </c>
      <c r="C479" s="88" t="s">
        <v>4709</v>
      </c>
      <c r="D479" s="88" t="s">
        <v>308</v>
      </c>
      <c r="E479" s="89"/>
      <c r="F479" s="89">
        <v>528.89</v>
      </c>
      <c r="G479" s="89"/>
      <c r="H479" s="89">
        <v>528.89</v>
      </c>
      <c r="I479" s="90" t="s">
        <v>544</v>
      </c>
      <c r="J479" s="91"/>
    </row>
    <row r="480" spans="2:10" x14ac:dyDescent="0.2">
      <c r="B480" s="388" t="s">
        <v>743</v>
      </c>
      <c r="C480" s="388" t="s">
        <v>756</v>
      </c>
      <c r="D480" s="388" t="s">
        <v>484</v>
      </c>
      <c r="F480" s="389">
        <v>2906048</v>
      </c>
      <c r="H480" s="389">
        <v>2906048</v>
      </c>
      <c r="I480" s="390" t="s">
        <v>1054</v>
      </c>
    </row>
    <row r="481" spans="2:10" x14ac:dyDescent="0.2">
      <c r="B481" s="88" t="s">
        <v>743</v>
      </c>
      <c r="C481" s="88" t="s">
        <v>756</v>
      </c>
      <c r="D481" s="88" t="s">
        <v>308</v>
      </c>
      <c r="E481" s="89"/>
      <c r="F481" s="89">
        <v>2906048</v>
      </c>
      <c r="G481" s="89"/>
      <c r="H481" s="89">
        <v>2906048</v>
      </c>
      <c r="I481" s="90" t="s">
        <v>4710</v>
      </c>
      <c r="J481" s="91"/>
    </row>
    <row r="482" spans="2:10" x14ac:dyDescent="0.2">
      <c r="B482" s="88" t="s">
        <v>743</v>
      </c>
      <c r="C482" s="88" t="s">
        <v>343</v>
      </c>
      <c r="D482" s="88" t="s">
        <v>308</v>
      </c>
      <c r="E482" s="89"/>
      <c r="F482" s="89">
        <v>25700939.239999998</v>
      </c>
      <c r="G482" s="89"/>
      <c r="H482" s="89">
        <v>25700939.239999998</v>
      </c>
      <c r="I482" s="90"/>
      <c r="J482" s="91"/>
    </row>
    <row r="483" spans="2:10" x14ac:dyDescent="0.2">
      <c r="B483" s="388" t="s">
        <v>761</v>
      </c>
      <c r="C483" s="388" t="s">
        <v>4704</v>
      </c>
      <c r="D483" s="388" t="s">
        <v>484</v>
      </c>
      <c r="F483" s="389">
        <v>290673</v>
      </c>
      <c r="H483" s="389">
        <v>290673</v>
      </c>
      <c r="I483" s="390" t="s">
        <v>1054</v>
      </c>
    </row>
    <row r="484" spans="2:10" x14ac:dyDescent="0.2">
      <c r="B484" s="88" t="s">
        <v>761</v>
      </c>
      <c r="C484" s="88" t="s">
        <v>4704</v>
      </c>
      <c r="D484" s="88" t="s">
        <v>308</v>
      </c>
      <c r="E484" s="89"/>
      <c r="F484" s="89">
        <v>290673</v>
      </c>
      <c r="G484" s="89"/>
      <c r="H484" s="89">
        <v>290673</v>
      </c>
      <c r="I484" s="90" t="s">
        <v>4705</v>
      </c>
      <c r="J484" s="91"/>
    </row>
    <row r="485" spans="2:10" x14ac:dyDescent="0.2">
      <c r="B485" s="388" t="s">
        <v>761</v>
      </c>
      <c r="C485" s="388" t="s">
        <v>745</v>
      </c>
      <c r="D485" s="388" t="s">
        <v>484</v>
      </c>
      <c r="F485" s="389">
        <v>563418.06999999995</v>
      </c>
      <c r="H485" s="389">
        <v>563418.06999999995</v>
      </c>
      <c r="I485" s="390" t="s">
        <v>1054</v>
      </c>
    </row>
    <row r="486" spans="2:10" x14ac:dyDescent="0.2">
      <c r="B486" s="88" t="s">
        <v>761</v>
      </c>
      <c r="C486" s="88" t="s">
        <v>745</v>
      </c>
      <c r="D486" s="88" t="s">
        <v>308</v>
      </c>
      <c r="E486" s="89"/>
      <c r="F486" s="89">
        <v>563418.06999999995</v>
      </c>
      <c r="G486" s="89"/>
      <c r="H486" s="89">
        <v>563418.06999999995</v>
      </c>
      <c r="I486" s="90" t="s">
        <v>4706</v>
      </c>
      <c r="J486" s="91"/>
    </row>
    <row r="487" spans="2:10" x14ac:dyDescent="0.2">
      <c r="B487" s="388" t="s">
        <v>761</v>
      </c>
      <c r="C487" s="388" t="s">
        <v>4707</v>
      </c>
      <c r="D487" s="388" t="s">
        <v>484</v>
      </c>
      <c r="F487" s="389">
        <v>74267.86</v>
      </c>
      <c r="G487" s="389">
        <v>74267.850000000006</v>
      </c>
      <c r="H487" s="389">
        <v>0.01</v>
      </c>
      <c r="I487" s="390" t="s">
        <v>1054</v>
      </c>
    </row>
    <row r="488" spans="2:10" x14ac:dyDescent="0.2">
      <c r="B488" s="88" t="s">
        <v>761</v>
      </c>
      <c r="C488" s="88" t="s">
        <v>4707</v>
      </c>
      <c r="D488" s="88" t="s">
        <v>308</v>
      </c>
      <c r="E488" s="89"/>
      <c r="F488" s="89">
        <v>74267.86</v>
      </c>
      <c r="G488" s="89">
        <v>74267.850000000006</v>
      </c>
      <c r="H488" s="89">
        <v>0.01</v>
      </c>
      <c r="I488" s="90" t="s">
        <v>4711</v>
      </c>
      <c r="J488" s="91"/>
    </row>
    <row r="489" spans="2:10" x14ac:dyDescent="0.2">
      <c r="B489" s="388" t="s">
        <v>761</v>
      </c>
      <c r="C489" s="388" t="s">
        <v>750</v>
      </c>
      <c r="D489" s="388" t="s">
        <v>484</v>
      </c>
      <c r="F489" s="389">
        <v>22106.38</v>
      </c>
      <c r="H489" s="389">
        <v>22106.38</v>
      </c>
      <c r="I489" s="390" t="s">
        <v>1054</v>
      </c>
    </row>
    <row r="490" spans="2:10" x14ac:dyDescent="0.2">
      <c r="B490" s="88" t="s">
        <v>761</v>
      </c>
      <c r="C490" s="88" t="s">
        <v>750</v>
      </c>
      <c r="D490" s="88" t="s">
        <v>308</v>
      </c>
      <c r="E490" s="89"/>
      <c r="F490" s="89">
        <v>22106.38</v>
      </c>
      <c r="G490" s="89"/>
      <c r="H490" s="89">
        <v>22106.38</v>
      </c>
      <c r="I490" s="90" t="s">
        <v>491</v>
      </c>
      <c r="J490" s="91"/>
    </row>
    <row r="491" spans="2:10" x14ac:dyDescent="0.2">
      <c r="B491" s="388" t="s">
        <v>761</v>
      </c>
      <c r="C491" s="388" t="s">
        <v>4712</v>
      </c>
      <c r="D491" s="388" t="s">
        <v>484</v>
      </c>
      <c r="F491" s="389">
        <v>1405120</v>
      </c>
      <c r="H491" s="389">
        <v>1405120</v>
      </c>
      <c r="I491" s="390" t="s">
        <v>1054</v>
      </c>
    </row>
    <row r="492" spans="2:10" x14ac:dyDescent="0.2">
      <c r="B492" s="88" t="s">
        <v>761</v>
      </c>
      <c r="C492" s="88" t="s">
        <v>4712</v>
      </c>
      <c r="D492" s="88" t="s">
        <v>308</v>
      </c>
      <c r="E492" s="89"/>
      <c r="F492" s="89">
        <v>1405120</v>
      </c>
      <c r="G492" s="89"/>
      <c r="H492" s="89">
        <v>1405120</v>
      </c>
      <c r="I492" s="90" t="s">
        <v>4713</v>
      </c>
      <c r="J492" s="91"/>
    </row>
    <row r="493" spans="2:10" x14ac:dyDescent="0.2">
      <c r="B493" s="388" t="s">
        <v>761</v>
      </c>
      <c r="C493" s="388" t="s">
        <v>4709</v>
      </c>
      <c r="D493" s="388" t="s">
        <v>484</v>
      </c>
      <c r="F493" s="389">
        <v>0.02</v>
      </c>
      <c r="H493" s="389">
        <v>0.02</v>
      </c>
      <c r="I493" s="390" t="s">
        <v>1054</v>
      </c>
    </row>
    <row r="494" spans="2:10" x14ac:dyDescent="0.2">
      <c r="B494" s="88" t="s">
        <v>761</v>
      </c>
      <c r="C494" s="88" t="s">
        <v>4709</v>
      </c>
      <c r="D494" s="88" t="s">
        <v>308</v>
      </c>
      <c r="E494" s="89"/>
      <c r="F494" s="89">
        <v>0.02</v>
      </c>
      <c r="G494" s="89"/>
      <c r="H494" s="89">
        <v>0.02</v>
      </c>
      <c r="I494" s="90" t="s">
        <v>544</v>
      </c>
      <c r="J494" s="91"/>
    </row>
    <row r="495" spans="2:10" x14ac:dyDescent="0.2">
      <c r="B495" s="88" t="s">
        <v>761</v>
      </c>
      <c r="C495" s="88" t="s">
        <v>343</v>
      </c>
      <c r="D495" s="88" t="s">
        <v>308</v>
      </c>
      <c r="E495" s="89"/>
      <c r="F495" s="89">
        <v>2355585.33</v>
      </c>
      <c r="G495" s="89">
        <v>74267.850000000006</v>
      </c>
      <c r="H495" s="89">
        <v>2281317.48</v>
      </c>
      <c r="I495" s="90"/>
      <c r="J495" s="91"/>
    </row>
    <row r="496" spans="2:10" x14ac:dyDescent="0.2">
      <c r="B496" s="88" t="s">
        <v>508</v>
      </c>
      <c r="C496" s="88" t="s">
        <v>343</v>
      </c>
      <c r="D496" s="88" t="s">
        <v>308</v>
      </c>
      <c r="E496" s="89"/>
      <c r="F496" s="89">
        <v>95551966.459999993</v>
      </c>
      <c r="G496" s="89">
        <v>5432653.0199999996</v>
      </c>
      <c r="H496" s="89">
        <v>90119313.439999998</v>
      </c>
      <c r="I496" s="90" t="s">
        <v>509</v>
      </c>
      <c r="J496" s="91"/>
    </row>
    <row r="497" spans="2:9" x14ac:dyDescent="0.2">
      <c r="B497" s="388" t="s">
        <v>510</v>
      </c>
      <c r="C497" s="388" t="s">
        <v>347</v>
      </c>
      <c r="D497" s="388" t="s">
        <v>307</v>
      </c>
      <c r="G497" s="389">
        <v>-59585</v>
      </c>
      <c r="H497" s="389">
        <v>59585</v>
      </c>
      <c r="I497" s="390" t="s">
        <v>1040</v>
      </c>
    </row>
    <row r="498" spans="2:9" x14ac:dyDescent="0.2">
      <c r="B498" s="388" t="s">
        <v>510</v>
      </c>
      <c r="C498" s="388" t="s">
        <v>347</v>
      </c>
      <c r="D498" s="388" t="s">
        <v>316</v>
      </c>
      <c r="G498" s="389">
        <v>2970227</v>
      </c>
      <c r="H498" s="389">
        <v>-2970227</v>
      </c>
      <c r="I498" s="390" t="s">
        <v>1014</v>
      </c>
    </row>
    <row r="499" spans="2:9" x14ac:dyDescent="0.2">
      <c r="B499" s="388" t="s">
        <v>510</v>
      </c>
      <c r="C499" s="388" t="s">
        <v>347</v>
      </c>
      <c r="D499" s="388" t="s">
        <v>317</v>
      </c>
      <c r="G499" s="389">
        <v>1168879</v>
      </c>
      <c r="H499" s="389">
        <v>-1168879</v>
      </c>
      <c r="I499" s="390" t="s">
        <v>1015</v>
      </c>
    </row>
    <row r="500" spans="2:9" x14ac:dyDescent="0.2">
      <c r="B500" s="388" t="s">
        <v>510</v>
      </c>
      <c r="C500" s="388" t="s">
        <v>347</v>
      </c>
      <c r="D500" s="388" t="s">
        <v>1016</v>
      </c>
      <c r="G500" s="389">
        <v>1235683</v>
      </c>
      <c r="H500" s="389">
        <v>-1235683</v>
      </c>
      <c r="I500" s="390" t="s">
        <v>1017</v>
      </c>
    </row>
    <row r="501" spans="2:9" x14ac:dyDescent="0.2">
      <c r="B501" s="388" t="s">
        <v>510</v>
      </c>
      <c r="C501" s="388" t="s">
        <v>347</v>
      </c>
      <c r="D501" s="388" t="s">
        <v>1018</v>
      </c>
      <c r="G501" s="389">
        <v>29249</v>
      </c>
      <c r="H501" s="389">
        <v>-29249</v>
      </c>
      <c r="I501" s="390" t="s">
        <v>1019</v>
      </c>
    </row>
    <row r="502" spans="2:9" x14ac:dyDescent="0.2">
      <c r="B502" s="388" t="s">
        <v>510</v>
      </c>
      <c r="C502" s="388" t="s">
        <v>347</v>
      </c>
      <c r="D502" s="388" t="s">
        <v>382</v>
      </c>
      <c r="G502" s="389">
        <v>406076</v>
      </c>
      <c r="H502" s="389">
        <v>-406076</v>
      </c>
      <c r="I502" s="390" t="s">
        <v>1020</v>
      </c>
    </row>
    <row r="503" spans="2:9" x14ac:dyDescent="0.2">
      <c r="B503" s="388" t="s">
        <v>510</v>
      </c>
      <c r="C503" s="388" t="s">
        <v>347</v>
      </c>
      <c r="D503" s="388" t="s">
        <v>1021</v>
      </c>
      <c r="G503" s="389">
        <v>68909</v>
      </c>
      <c r="H503" s="389">
        <v>-68909</v>
      </c>
      <c r="I503" s="390" t="s">
        <v>1022</v>
      </c>
    </row>
    <row r="504" spans="2:9" x14ac:dyDescent="0.2">
      <c r="B504" s="388" t="s">
        <v>510</v>
      </c>
      <c r="C504" s="388" t="s">
        <v>347</v>
      </c>
      <c r="D504" s="388" t="s">
        <v>306</v>
      </c>
      <c r="G504" s="389">
        <v>128790</v>
      </c>
      <c r="H504" s="389">
        <v>-128790</v>
      </c>
      <c r="I504" s="390" t="s">
        <v>1023</v>
      </c>
    </row>
    <row r="505" spans="2:9" x14ac:dyDescent="0.2">
      <c r="B505" s="388" t="s">
        <v>510</v>
      </c>
      <c r="C505" s="388" t="s">
        <v>347</v>
      </c>
      <c r="D505" s="388" t="s">
        <v>1024</v>
      </c>
      <c r="G505" s="389">
        <v>133938</v>
      </c>
      <c r="H505" s="389">
        <v>-133938</v>
      </c>
      <c r="I505" s="390" t="s">
        <v>1025</v>
      </c>
    </row>
    <row r="506" spans="2:9" x14ac:dyDescent="0.2">
      <c r="B506" s="388" t="s">
        <v>510</v>
      </c>
      <c r="C506" s="388" t="s">
        <v>347</v>
      </c>
      <c r="D506" s="388" t="s">
        <v>617</v>
      </c>
      <c r="G506" s="389">
        <v>159158</v>
      </c>
      <c r="H506" s="389">
        <v>-159158</v>
      </c>
      <c r="I506" s="390" t="s">
        <v>1026</v>
      </c>
    </row>
    <row r="507" spans="2:9" x14ac:dyDescent="0.2">
      <c r="B507" s="388" t="s">
        <v>510</v>
      </c>
      <c r="C507" s="388" t="s">
        <v>347</v>
      </c>
      <c r="D507" s="388" t="s">
        <v>1027</v>
      </c>
      <c r="G507" s="389">
        <v>25785</v>
      </c>
      <c r="H507" s="389">
        <v>-25785</v>
      </c>
      <c r="I507" s="390" t="s">
        <v>1028</v>
      </c>
    </row>
    <row r="508" spans="2:9" x14ac:dyDescent="0.2">
      <c r="B508" s="388" t="s">
        <v>510</v>
      </c>
      <c r="C508" s="388" t="s">
        <v>347</v>
      </c>
      <c r="D508" s="388" t="s">
        <v>1029</v>
      </c>
      <c r="G508" s="389">
        <v>22515</v>
      </c>
      <c r="H508" s="389">
        <v>-22515</v>
      </c>
      <c r="I508" s="390" t="s">
        <v>1030</v>
      </c>
    </row>
    <row r="509" spans="2:9" x14ac:dyDescent="0.2">
      <c r="B509" s="388" t="s">
        <v>510</v>
      </c>
      <c r="C509" s="388" t="s">
        <v>347</v>
      </c>
      <c r="D509" s="388" t="s">
        <v>385</v>
      </c>
      <c r="G509" s="389">
        <v>204617</v>
      </c>
      <c r="H509" s="389">
        <v>-204617</v>
      </c>
      <c r="I509" s="390" t="s">
        <v>1031</v>
      </c>
    </row>
    <row r="510" spans="2:9" x14ac:dyDescent="0.2">
      <c r="B510" s="388" t="s">
        <v>510</v>
      </c>
      <c r="C510" s="388" t="s">
        <v>347</v>
      </c>
      <c r="D510" s="388" t="s">
        <v>1032</v>
      </c>
      <c r="G510" s="389">
        <v>65706</v>
      </c>
      <c r="H510" s="389">
        <v>-65706</v>
      </c>
      <c r="I510" s="390" t="s">
        <v>1033</v>
      </c>
    </row>
    <row r="511" spans="2:9" x14ac:dyDescent="0.2">
      <c r="B511" s="388" t="s">
        <v>510</v>
      </c>
      <c r="C511" s="388" t="s">
        <v>347</v>
      </c>
      <c r="D511" s="388" t="s">
        <v>387</v>
      </c>
      <c r="G511" s="389">
        <v>306299</v>
      </c>
      <c r="H511" s="389">
        <v>-306299</v>
      </c>
      <c r="I511" s="390" t="s">
        <v>1034</v>
      </c>
    </row>
    <row r="512" spans="2:9" x14ac:dyDescent="0.2">
      <c r="B512" s="388" t="s">
        <v>510</v>
      </c>
      <c r="C512" s="388" t="s">
        <v>347</v>
      </c>
      <c r="D512" s="388" t="s">
        <v>389</v>
      </c>
      <c r="G512" s="389">
        <v>167374</v>
      </c>
      <c r="H512" s="389">
        <v>-167374</v>
      </c>
      <c r="I512" s="390" t="s">
        <v>1035</v>
      </c>
    </row>
    <row r="513" spans="2:18" x14ac:dyDescent="0.2">
      <c r="B513" s="388" t="s">
        <v>510</v>
      </c>
      <c r="C513" s="388" t="s">
        <v>347</v>
      </c>
      <c r="D513" s="388" t="s">
        <v>399</v>
      </c>
      <c r="G513" s="389">
        <v>405321</v>
      </c>
      <c r="H513" s="389">
        <v>-405321</v>
      </c>
      <c r="I513" s="390" t="s">
        <v>1036</v>
      </c>
    </row>
    <row r="514" spans="2:18" x14ac:dyDescent="0.2">
      <c r="B514" s="388" t="s">
        <v>510</v>
      </c>
      <c r="C514" s="388" t="s">
        <v>347</v>
      </c>
      <c r="D514" s="388" t="s">
        <v>1010</v>
      </c>
      <c r="G514" s="389">
        <v>258800</v>
      </c>
      <c r="H514" s="389">
        <v>-258800</v>
      </c>
      <c r="I514" s="390" t="s">
        <v>1037</v>
      </c>
    </row>
    <row r="515" spans="2:18" x14ac:dyDescent="0.2">
      <c r="B515" s="388" t="s">
        <v>510</v>
      </c>
      <c r="C515" s="388" t="s">
        <v>347</v>
      </c>
      <c r="D515" s="388" t="s">
        <v>797</v>
      </c>
      <c r="G515" s="389">
        <v>403291</v>
      </c>
      <c r="H515" s="389">
        <v>-403291</v>
      </c>
      <c r="I515" s="390" t="s">
        <v>1038</v>
      </c>
    </row>
    <row r="516" spans="2:18" x14ac:dyDescent="0.2">
      <c r="B516" s="388" t="s">
        <v>510</v>
      </c>
      <c r="C516" s="388" t="s">
        <v>347</v>
      </c>
      <c r="D516" s="388" t="s">
        <v>602</v>
      </c>
      <c r="G516" s="389">
        <v>141921</v>
      </c>
      <c r="H516" s="389">
        <v>-141921</v>
      </c>
      <c r="I516" s="390" t="s">
        <v>1039</v>
      </c>
    </row>
    <row r="517" spans="2:18" x14ac:dyDescent="0.2">
      <c r="B517" s="388" t="s">
        <v>510</v>
      </c>
      <c r="C517" s="388" t="s">
        <v>347</v>
      </c>
      <c r="D517" s="388" t="s">
        <v>883</v>
      </c>
      <c r="G517" s="389">
        <v>2789444</v>
      </c>
      <c r="H517" s="389">
        <v>-2789444</v>
      </c>
      <c r="I517" s="390" t="s">
        <v>1041</v>
      </c>
    </row>
    <row r="518" spans="2:18" x14ac:dyDescent="0.2">
      <c r="B518" s="388" t="s">
        <v>510</v>
      </c>
      <c r="C518" s="388" t="s">
        <v>347</v>
      </c>
      <c r="D518" s="388" t="s">
        <v>347</v>
      </c>
      <c r="G518" s="389">
        <v>434488</v>
      </c>
      <c r="H518" s="389">
        <v>-434488</v>
      </c>
      <c r="I518" s="390" t="s">
        <v>1042</v>
      </c>
    </row>
    <row r="519" spans="2:18" x14ac:dyDescent="0.2">
      <c r="B519" s="388" t="s">
        <v>510</v>
      </c>
      <c r="C519" s="388" t="s">
        <v>347</v>
      </c>
      <c r="D519" s="388" t="s">
        <v>1043</v>
      </c>
      <c r="G519" s="389">
        <v>6538</v>
      </c>
      <c r="H519" s="389">
        <v>-6538</v>
      </c>
      <c r="I519" s="390" t="s">
        <v>1044</v>
      </c>
    </row>
    <row r="520" spans="2:18" x14ac:dyDescent="0.2">
      <c r="B520" s="388" t="s">
        <v>510</v>
      </c>
      <c r="C520" s="388" t="s">
        <v>347</v>
      </c>
      <c r="D520" s="388" t="s">
        <v>7255</v>
      </c>
      <c r="G520" s="389">
        <v>60559</v>
      </c>
      <c r="H520" s="389">
        <v>-60559</v>
      </c>
      <c r="I520" s="390" t="s">
        <v>7256</v>
      </c>
    </row>
    <row r="521" spans="2:18" x14ac:dyDescent="0.2">
      <c r="B521" s="388" t="s">
        <v>510</v>
      </c>
      <c r="C521" s="388" t="s">
        <v>347</v>
      </c>
      <c r="D521" s="388" t="s">
        <v>953</v>
      </c>
      <c r="G521" s="389">
        <v>2930</v>
      </c>
      <c r="H521" s="389">
        <v>-2930</v>
      </c>
      <c r="I521" s="390" t="s">
        <v>7866</v>
      </c>
    </row>
    <row r="522" spans="2:18" x14ac:dyDescent="0.2">
      <c r="B522" s="388" t="s">
        <v>510</v>
      </c>
      <c r="C522" s="388" t="s">
        <v>347</v>
      </c>
      <c r="D522" s="388" t="s">
        <v>955</v>
      </c>
      <c r="G522" s="389">
        <v>13659</v>
      </c>
      <c r="H522" s="389">
        <v>-13659</v>
      </c>
      <c r="I522" s="390" t="s">
        <v>7867</v>
      </c>
    </row>
    <row r="523" spans="2:18" x14ac:dyDescent="0.2">
      <c r="B523" s="388" t="s">
        <v>510</v>
      </c>
      <c r="C523" s="388" t="s">
        <v>347</v>
      </c>
      <c r="D523" s="388" t="s">
        <v>859</v>
      </c>
      <c r="G523" s="389">
        <v>19058256</v>
      </c>
      <c r="H523" s="389">
        <v>-19058256</v>
      </c>
      <c r="I523" s="390" t="s">
        <v>1046</v>
      </c>
    </row>
    <row r="524" spans="2:18" x14ac:dyDescent="0.2">
      <c r="B524" s="388" t="s">
        <v>510</v>
      </c>
      <c r="C524" s="388" t="s">
        <v>347</v>
      </c>
      <c r="D524" s="388" t="s">
        <v>1052</v>
      </c>
      <c r="G524" s="389">
        <v>195673</v>
      </c>
      <c r="H524" s="389">
        <v>-195673</v>
      </c>
      <c r="I524" s="390" t="s">
        <v>1053</v>
      </c>
    </row>
    <row r="525" spans="2:18" x14ac:dyDescent="0.2">
      <c r="B525" s="88" t="s">
        <v>510</v>
      </c>
      <c r="C525" s="88" t="s">
        <v>347</v>
      </c>
      <c r="D525" s="88" t="s">
        <v>308</v>
      </c>
      <c r="E525" s="89"/>
      <c r="F525" s="89"/>
      <c r="G525" s="89">
        <v>30804500</v>
      </c>
      <c r="H525" s="89">
        <v>-30804500</v>
      </c>
      <c r="I525" s="90" t="s">
        <v>7266</v>
      </c>
      <c r="J525" s="91"/>
    </row>
    <row r="526" spans="2:18" x14ac:dyDescent="0.2">
      <c r="B526" s="388" t="s">
        <v>510</v>
      </c>
      <c r="C526" s="388" t="s">
        <v>394</v>
      </c>
      <c r="D526" s="388" t="s">
        <v>307</v>
      </c>
      <c r="G526" s="389">
        <v>2474320</v>
      </c>
      <c r="H526" s="389">
        <v>-2474320</v>
      </c>
      <c r="I526" s="390" t="s">
        <v>1040</v>
      </c>
    </row>
    <row r="527" spans="2:18" x14ac:dyDescent="0.2">
      <c r="B527" s="388" t="s">
        <v>510</v>
      </c>
      <c r="C527" s="388" t="s">
        <v>394</v>
      </c>
      <c r="D527" s="388" t="s">
        <v>859</v>
      </c>
      <c r="G527" s="389">
        <v>4472052</v>
      </c>
      <c r="H527" s="389">
        <v>-4472052</v>
      </c>
      <c r="I527" s="390" t="s">
        <v>1046</v>
      </c>
      <c r="J527" s="1177" t="s">
        <v>9845</v>
      </c>
      <c r="K527" s="1177"/>
      <c r="L527" s="1177"/>
      <c r="M527" s="1177"/>
      <c r="N527" s="1177"/>
      <c r="O527" s="1177"/>
      <c r="P527" s="1177"/>
      <c r="Q527" s="1178"/>
      <c r="R527" s="1178"/>
    </row>
    <row r="528" spans="2:18" x14ac:dyDescent="0.2">
      <c r="B528" s="388" t="s">
        <v>510</v>
      </c>
      <c r="C528" s="388" t="s">
        <v>394</v>
      </c>
      <c r="D528" s="388" t="s">
        <v>1052</v>
      </c>
      <c r="G528" s="389">
        <v>4574</v>
      </c>
      <c r="H528" s="389">
        <v>-4574</v>
      </c>
      <c r="I528" s="390" t="s">
        <v>1053</v>
      </c>
      <c r="J528" t="s">
        <v>7379</v>
      </c>
      <c r="K528" t="s">
        <v>7380</v>
      </c>
      <c r="L528" t="s">
        <v>7381</v>
      </c>
    </row>
    <row r="529" spans="2:13" x14ac:dyDescent="0.2">
      <c r="B529" s="88" t="s">
        <v>510</v>
      </c>
      <c r="C529" s="88" t="s">
        <v>394</v>
      </c>
      <c r="D529" s="88" t="s">
        <v>308</v>
      </c>
      <c r="E529" s="89"/>
      <c r="F529" s="89"/>
      <c r="G529" s="639">
        <v>6950946</v>
      </c>
      <c r="H529" s="89">
        <v>-6950946</v>
      </c>
      <c r="I529" s="90" t="s">
        <v>7267</v>
      </c>
      <c r="J529" s="638">
        <f>G529+5964</f>
        <v>6956910</v>
      </c>
      <c r="K529" s="1040">
        <f>G533</f>
        <v>3943035</v>
      </c>
      <c r="L529" s="1041">
        <f>G558</f>
        <v>1672905</v>
      </c>
      <c r="M529" s="94"/>
    </row>
    <row r="530" spans="2:13" x14ac:dyDescent="0.2">
      <c r="B530" s="388" t="s">
        <v>510</v>
      </c>
      <c r="C530" s="388" t="s">
        <v>576</v>
      </c>
      <c r="D530" s="388" t="s">
        <v>307</v>
      </c>
      <c r="G530" s="389">
        <v>1608784</v>
      </c>
      <c r="H530" s="389">
        <v>-1608784</v>
      </c>
      <c r="I530" s="390" t="s">
        <v>1040</v>
      </c>
      <c r="J530" s="94">
        <f>J529+K529+L529</f>
        <v>12572850</v>
      </c>
    </row>
    <row r="531" spans="2:13" x14ac:dyDescent="0.2">
      <c r="B531" s="388" t="s">
        <v>510</v>
      </c>
      <c r="C531" s="388" t="s">
        <v>576</v>
      </c>
      <c r="D531" s="388" t="s">
        <v>859</v>
      </c>
      <c r="G531" s="389">
        <v>2332043</v>
      </c>
      <c r="H531" s="389">
        <v>-2332043</v>
      </c>
      <c r="I531" s="390" t="s">
        <v>1046</v>
      </c>
    </row>
    <row r="532" spans="2:13" x14ac:dyDescent="0.2">
      <c r="B532" s="388" t="s">
        <v>510</v>
      </c>
      <c r="C532" s="388" t="s">
        <v>576</v>
      </c>
      <c r="D532" s="388" t="s">
        <v>1052</v>
      </c>
      <c r="G532" s="389">
        <v>2208</v>
      </c>
      <c r="H532" s="389">
        <v>-2208</v>
      </c>
      <c r="I532" s="390" t="s">
        <v>1053</v>
      </c>
    </row>
    <row r="533" spans="2:13" x14ac:dyDescent="0.2">
      <c r="B533" s="88" t="s">
        <v>510</v>
      </c>
      <c r="C533" s="88" t="s">
        <v>576</v>
      </c>
      <c r="D533" s="88" t="s">
        <v>308</v>
      </c>
      <c r="E533" s="89"/>
      <c r="F533" s="89"/>
      <c r="G533" s="857">
        <v>3943035</v>
      </c>
      <c r="H533" s="89">
        <v>-3943035</v>
      </c>
      <c r="I533" s="90" t="s">
        <v>7268</v>
      </c>
      <c r="J533" t="s">
        <v>7207</v>
      </c>
    </row>
    <row r="534" spans="2:13" x14ac:dyDescent="0.2">
      <c r="B534" s="388" t="s">
        <v>510</v>
      </c>
      <c r="C534" s="388" t="s">
        <v>800</v>
      </c>
      <c r="D534" s="388" t="s">
        <v>1052</v>
      </c>
      <c r="G534" s="389">
        <v>-132350</v>
      </c>
      <c r="H534" s="389">
        <v>132350</v>
      </c>
      <c r="I534" s="390" t="s">
        <v>1053</v>
      </c>
      <c r="J534" s="94">
        <f>G535+G533+G529+G525</f>
        <v>41566131</v>
      </c>
      <c r="K534" t="s">
        <v>1124</v>
      </c>
    </row>
    <row r="535" spans="2:13" x14ac:dyDescent="0.2">
      <c r="B535" s="88" t="s">
        <v>510</v>
      </c>
      <c r="C535" s="88" t="s">
        <v>800</v>
      </c>
      <c r="D535" s="88" t="s">
        <v>308</v>
      </c>
      <c r="E535" s="89"/>
      <c r="F535" s="89"/>
      <c r="G535" s="89">
        <v>-132350</v>
      </c>
      <c r="H535" s="89">
        <v>132350</v>
      </c>
      <c r="I535" s="90" t="s">
        <v>7269</v>
      </c>
      <c r="J535" s="94">
        <f>G541+G537</f>
        <v>640821</v>
      </c>
      <c r="K535" t="s">
        <v>5954</v>
      </c>
    </row>
    <row r="536" spans="2:13" x14ac:dyDescent="0.2">
      <c r="B536" s="388" t="s">
        <v>510</v>
      </c>
      <c r="C536" s="388" t="s">
        <v>822</v>
      </c>
      <c r="D536" s="388" t="s">
        <v>1047</v>
      </c>
      <c r="G536" s="389">
        <v>598821</v>
      </c>
      <c r="H536" s="389">
        <v>-598821</v>
      </c>
      <c r="I536" s="390" t="s">
        <v>1048</v>
      </c>
      <c r="J536" s="374">
        <f>G558+G556</f>
        <v>4043066</v>
      </c>
      <c r="K536" t="s">
        <v>1125</v>
      </c>
    </row>
    <row r="537" spans="2:13" x14ac:dyDescent="0.2">
      <c r="B537" s="88" t="s">
        <v>510</v>
      </c>
      <c r="C537" s="88" t="s">
        <v>822</v>
      </c>
      <c r="D537" s="88" t="s">
        <v>308</v>
      </c>
      <c r="E537" s="89"/>
      <c r="F537" s="89"/>
      <c r="G537" s="89">
        <v>598821</v>
      </c>
      <c r="H537" s="89">
        <v>-598821</v>
      </c>
      <c r="I537" s="90" t="s">
        <v>7270</v>
      </c>
      <c r="J537" s="136">
        <f>SUM(J534:J536)</f>
        <v>46250018</v>
      </c>
    </row>
    <row r="538" spans="2:13" x14ac:dyDescent="0.2">
      <c r="B538" s="388" t="s">
        <v>510</v>
      </c>
      <c r="C538" s="388" t="s">
        <v>698</v>
      </c>
      <c r="D538" s="388" t="s">
        <v>316</v>
      </c>
      <c r="G538" s="389">
        <v>1400</v>
      </c>
      <c r="H538" s="389">
        <v>-1400</v>
      </c>
      <c r="I538" s="390" t="s">
        <v>1014</v>
      </c>
      <c r="J538" s="136">
        <f>H559</f>
        <v>-46250018</v>
      </c>
      <c r="K538" t="s">
        <v>7208</v>
      </c>
    </row>
    <row r="539" spans="2:13" x14ac:dyDescent="0.2">
      <c r="B539" s="388" t="s">
        <v>510</v>
      </c>
      <c r="C539" s="388" t="s">
        <v>698</v>
      </c>
      <c r="D539" s="388" t="s">
        <v>317</v>
      </c>
      <c r="G539" s="389">
        <v>700</v>
      </c>
      <c r="H539" s="389">
        <v>-700</v>
      </c>
      <c r="I539" s="390" t="s">
        <v>1015</v>
      </c>
    </row>
    <row r="540" spans="2:13" x14ac:dyDescent="0.2">
      <c r="B540" s="388" t="s">
        <v>510</v>
      </c>
      <c r="C540" s="388" t="s">
        <v>698</v>
      </c>
      <c r="D540" s="388" t="s">
        <v>859</v>
      </c>
      <c r="G540" s="389">
        <v>39900</v>
      </c>
      <c r="H540" s="389">
        <v>-39900</v>
      </c>
      <c r="I540" s="390" t="s">
        <v>1046</v>
      </c>
    </row>
    <row r="541" spans="2:13" x14ac:dyDescent="0.2">
      <c r="B541" s="88" t="s">
        <v>510</v>
      </c>
      <c r="C541" s="88" t="s">
        <v>698</v>
      </c>
      <c r="D541" s="88" t="s">
        <v>308</v>
      </c>
      <c r="E541" s="89"/>
      <c r="F541" s="89"/>
      <c r="G541" s="89">
        <v>42000</v>
      </c>
      <c r="H541" s="89">
        <v>-42000</v>
      </c>
      <c r="I541" s="90" t="s">
        <v>7271</v>
      </c>
      <c r="J541" s="91"/>
    </row>
    <row r="542" spans="2:13" x14ac:dyDescent="0.2">
      <c r="B542" s="388" t="s">
        <v>510</v>
      </c>
      <c r="C542" s="388" t="s">
        <v>840</v>
      </c>
      <c r="D542" s="388" t="s">
        <v>316</v>
      </c>
      <c r="G542" s="389">
        <v>1000</v>
      </c>
      <c r="H542" s="389">
        <v>-1000</v>
      </c>
      <c r="I542" s="390" t="s">
        <v>1014</v>
      </c>
    </row>
    <row r="543" spans="2:13" x14ac:dyDescent="0.2">
      <c r="B543" s="388" t="s">
        <v>510</v>
      </c>
      <c r="C543" s="388" t="s">
        <v>840</v>
      </c>
      <c r="D543" s="388" t="s">
        <v>317</v>
      </c>
      <c r="G543" s="389">
        <v>2000</v>
      </c>
      <c r="H543" s="389">
        <v>-2000</v>
      </c>
      <c r="I543" s="390" t="s">
        <v>1015</v>
      </c>
    </row>
    <row r="544" spans="2:13" x14ac:dyDescent="0.2">
      <c r="B544" s="388" t="s">
        <v>510</v>
      </c>
      <c r="C544" s="388" t="s">
        <v>840</v>
      </c>
      <c r="D544" s="388" t="s">
        <v>1016</v>
      </c>
      <c r="G544" s="389">
        <v>1825</v>
      </c>
      <c r="H544" s="389">
        <v>-1825</v>
      </c>
      <c r="I544" s="390" t="s">
        <v>1017</v>
      </c>
    </row>
    <row r="545" spans="1:10" x14ac:dyDescent="0.2">
      <c r="B545" s="388" t="s">
        <v>510</v>
      </c>
      <c r="C545" s="388" t="s">
        <v>840</v>
      </c>
      <c r="D545" s="388" t="s">
        <v>382</v>
      </c>
      <c r="G545" s="389">
        <v>1500</v>
      </c>
      <c r="H545" s="389">
        <v>-1500</v>
      </c>
      <c r="I545" s="390" t="s">
        <v>1020</v>
      </c>
    </row>
    <row r="546" spans="1:10" x14ac:dyDescent="0.2">
      <c r="B546" s="388" t="s">
        <v>510</v>
      </c>
      <c r="C546" s="388" t="s">
        <v>840</v>
      </c>
      <c r="D546" s="388" t="s">
        <v>1021</v>
      </c>
      <c r="G546" s="389">
        <v>825</v>
      </c>
      <c r="H546" s="389">
        <v>-825</v>
      </c>
      <c r="I546" s="390" t="s">
        <v>1022</v>
      </c>
    </row>
    <row r="547" spans="1:10" x14ac:dyDescent="0.2">
      <c r="B547" s="388" t="s">
        <v>510</v>
      </c>
      <c r="C547" s="388" t="s">
        <v>840</v>
      </c>
      <c r="D547" s="388" t="s">
        <v>1024</v>
      </c>
      <c r="G547" s="389">
        <v>500</v>
      </c>
      <c r="H547" s="389">
        <v>-500</v>
      </c>
      <c r="I547" s="390" t="s">
        <v>1025</v>
      </c>
    </row>
    <row r="548" spans="1:10" x14ac:dyDescent="0.2">
      <c r="B548" s="388" t="s">
        <v>510</v>
      </c>
      <c r="C548" s="388" t="s">
        <v>840</v>
      </c>
      <c r="D548" s="388" t="s">
        <v>387</v>
      </c>
      <c r="G548" s="389">
        <v>1000</v>
      </c>
      <c r="H548" s="389">
        <v>-1000</v>
      </c>
      <c r="I548" s="390" t="s">
        <v>1034</v>
      </c>
    </row>
    <row r="549" spans="1:10" x14ac:dyDescent="0.2">
      <c r="B549" s="388" t="s">
        <v>510</v>
      </c>
      <c r="C549" s="388" t="s">
        <v>840</v>
      </c>
      <c r="D549" s="388" t="s">
        <v>389</v>
      </c>
      <c r="G549" s="389">
        <v>1080</v>
      </c>
      <c r="H549" s="389">
        <v>-1080</v>
      </c>
      <c r="I549" s="390" t="s">
        <v>1035</v>
      </c>
    </row>
    <row r="550" spans="1:10" x14ac:dyDescent="0.2">
      <c r="B550" s="388" t="s">
        <v>510</v>
      </c>
      <c r="C550" s="388" t="s">
        <v>840</v>
      </c>
      <c r="D550" s="388" t="s">
        <v>399</v>
      </c>
      <c r="G550" s="389">
        <v>1000</v>
      </c>
      <c r="H550" s="389">
        <v>-1000</v>
      </c>
      <c r="I550" s="390" t="s">
        <v>1036</v>
      </c>
    </row>
    <row r="551" spans="1:10" x14ac:dyDescent="0.2">
      <c r="B551" s="388" t="s">
        <v>510</v>
      </c>
      <c r="C551" s="388" t="s">
        <v>840</v>
      </c>
      <c r="D551" s="388" t="s">
        <v>1010</v>
      </c>
      <c r="G551" s="389">
        <v>16355</v>
      </c>
      <c r="H551" s="389">
        <v>-16355</v>
      </c>
      <c r="I551" s="390" t="s">
        <v>1037</v>
      </c>
    </row>
    <row r="552" spans="1:10" x14ac:dyDescent="0.2">
      <c r="B552" s="388" t="s">
        <v>510</v>
      </c>
      <c r="C552" s="388" t="s">
        <v>840</v>
      </c>
      <c r="D552" s="388" t="s">
        <v>797</v>
      </c>
      <c r="G552" s="389">
        <v>1825</v>
      </c>
      <c r="H552" s="389">
        <v>-1825</v>
      </c>
      <c r="I552" s="390" t="s">
        <v>1038</v>
      </c>
    </row>
    <row r="553" spans="1:10" x14ac:dyDescent="0.2">
      <c r="B553" s="388" t="s">
        <v>510</v>
      </c>
      <c r="C553" s="388" t="s">
        <v>840</v>
      </c>
      <c r="D553" s="388" t="s">
        <v>883</v>
      </c>
      <c r="G553" s="389">
        <v>64500</v>
      </c>
      <c r="H553" s="389">
        <v>-64500</v>
      </c>
      <c r="I553" s="390" t="s">
        <v>1041</v>
      </c>
    </row>
    <row r="554" spans="1:10" x14ac:dyDescent="0.2">
      <c r="B554" s="388" t="s">
        <v>510</v>
      </c>
      <c r="C554" s="388" t="s">
        <v>840</v>
      </c>
      <c r="D554" s="388" t="s">
        <v>859</v>
      </c>
      <c r="G554" s="389">
        <v>104575</v>
      </c>
      <c r="H554" s="389">
        <v>-104575</v>
      </c>
      <c r="I554" s="390" t="s">
        <v>1046</v>
      </c>
    </row>
    <row r="555" spans="1:10" x14ac:dyDescent="0.2">
      <c r="B555" s="388" t="s">
        <v>510</v>
      </c>
      <c r="C555" s="388" t="s">
        <v>840</v>
      </c>
      <c r="D555" s="388" t="s">
        <v>1052</v>
      </c>
      <c r="G555" s="389">
        <v>2172176</v>
      </c>
      <c r="H555" s="389">
        <v>-2172176</v>
      </c>
      <c r="I555" s="390" t="s">
        <v>1053</v>
      </c>
    </row>
    <row r="556" spans="1:10" x14ac:dyDescent="0.2">
      <c r="B556" s="88" t="s">
        <v>510</v>
      </c>
      <c r="C556" s="88" t="s">
        <v>840</v>
      </c>
      <c r="D556" s="88" t="s">
        <v>308</v>
      </c>
      <c r="E556" s="89"/>
      <c r="F556" s="89"/>
      <c r="G556" s="89">
        <v>2370161</v>
      </c>
      <c r="H556" s="89">
        <v>-2370161</v>
      </c>
      <c r="I556" s="90" t="s">
        <v>7272</v>
      </c>
      <c r="J556" s="91"/>
    </row>
    <row r="557" spans="1:10" x14ac:dyDescent="0.2">
      <c r="B557" s="388" t="s">
        <v>510</v>
      </c>
      <c r="C557" s="388" t="s">
        <v>893</v>
      </c>
      <c r="D557" s="388" t="s">
        <v>822</v>
      </c>
      <c r="G557" s="389">
        <v>1672905</v>
      </c>
      <c r="H557" s="389">
        <v>-1672905</v>
      </c>
      <c r="I557" s="390" t="s">
        <v>8556</v>
      </c>
    </row>
    <row r="558" spans="1:10" x14ac:dyDescent="0.2">
      <c r="B558" s="88" t="s">
        <v>510</v>
      </c>
      <c r="C558" s="88" t="s">
        <v>893</v>
      </c>
      <c r="D558" s="88" t="s">
        <v>308</v>
      </c>
      <c r="E558" s="89"/>
      <c r="F558" s="89"/>
      <c r="G558" s="1097">
        <v>1672905</v>
      </c>
      <c r="H558" s="89">
        <v>-1672905</v>
      </c>
      <c r="I558" s="90" t="s">
        <v>7273</v>
      </c>
      <c r="J558" s="91"/>
    </row>
    <row r="559" spans="1:10" x14ac:dyDescent="0.2">
      <c r="A559" s="95">
        <v>2</v>
      </c>
      <c r="B559" s="88" t="s">
        <v>510</v>
      </c>
      <c r="C559" s="88" t="s">
        <v>343</v>
      </c>
      <c r="D559" s="88" t="s">
        <v>308</v>
      </c>
      <c r="E559" s="89"/>
      <c r="F559" s="89"/>
      <c r="G559" s="89">
        <v>46250018</v>
      </c>
      <c r="H559" s="719">
        <v>-46250018</v>
      </c>
      <c r="I559" s="90" t="s">
        <v>523</v>
      </c>
      <c r="J559" s="852" t="s">
        <v>4833</v>
      </c>
    </row>
    <row r="560" spans="1:10" x14ac:dyDescent="0.2">
      <c r="B560" s="388" t="s">
        <v>524</v>
      </c>
      <c r="C560" s="388" t="s">
        <v>307</v>
      </c>
      <c r="D560" s="388" t="s">
        <v>484</v>
      </c>
      <c r="F560" s="389">
        <v>2660232.37</v>
      </c>
      <c r="H560" s="389">
        <v>2660232.37</v>
      </c>
      <c r="I560" s="390" t="s">
        <v>1054</v>
      </c>
      <c r="J560" s="776">
        <f>-H559-H564</f>
        <v>43331029.399999999</v>
      </c>
    </row>
    <row r="561" spans="1:10" x14ac:dyDescent="0.2">
      <c r="B561" s="88" t="s">
        <v>524</v>
      </c>
      <c r="C561" s="88" t="s">
        <v>307</v>
      </c>
      <c r="D561" s="88" t="s">
        <v>308</v>
      </c>
      <c r="E561" s="89"/>
      <c r="F561" s="89">
        <v>2660232.37</v>
      </c>
      <c r="G561" s="89"/>
      <c r="H561" s="89">
        <v>2660232.37</v>
      </c>
      <c r="I561" s="90" t="s">
        <v>525</v>
      </c>
      <c r="J561" s="91"/>
    </row>
    <row r="562" spans="1:10" x14ac:dyDescent="0.2">
      <c r="B562" s="388" t="s">
        <v>524</v>
      </c>
      <c r="C562" s="388" t="s">
        <v>347</v>
      </c>
      <c r="D562" s="388" t="s">
        <v>484</v>
      </c>
      <c r="F562" s="389">
        <v>258756.23</v>
      </c>
      <c r="H562" s="389">
        <v>258756.23</v>
      </c>
      <c r="I562" s="390" t="s">
        <v>1054</v>
      </c>
    </row>
    <row r="563" spans="1:10" x14ac:dyDescent="0.2">
      <c r="B563" s="88" t="s">
        <v>524</v>
      </c>
      <c r="C563" s="88" t="s">
        <v>347</v>
      </c>
      <c r="D563" s="88" t="s">
        <v>308</v>
      </c>
      <c r="E563" s="89"/>
      <c r="F563" s="89">
        <v>258756.23</v>
      </c>
      <c r="G563" s="89"/>
      <c r="H563" s="89">
        <v>258756.23</v>
      </c>
      <c r="I563" s="90" t="s">
        <v>768</v>
      </c>
      <c r="J563" s="91"/>
    </row>
    <row r="564" spans="1:10" ht="13.5" thickBot="1" x14ac:dyDescent="0.25">
      <c r="A564" s="95">
        <v>3</v>
      </c>
      <c r="B564" s="88" t="s">
        <v>524</v>
      </c>
      <c r="C564" s="88" t="s">
        <v>343</v>
      </c>
      <c r="D564" s="88" t="s">
        <v>308</v>
      </c>
      <c r="E564" s="89"/>
      <c r="F564" s="89">
        <v>2918988.6</v>
      </c>
      <c r="G564" s="89"/>
      <c r="H564" s="719">
        <v>2918988.6</v>
      </c>
      <c r="I564" s="90" t="s">
        <v>526</v>
      </c>
      <c r="J564" s="91"/>
    </row>
    <row r="565" spans="1:10" x14ac:dyDescent="0.2">
      <c r="A565" s="1060"/>
      <c r="B565" s="468" t="s">
        <v>527</v>
      </c>
      <c r="C565" s="468" t="s">
        <v>307</v>
      </c>
      <c r="D565" s="468" t="s">
        <v>307</v>
      </c>
      <c r="E565" s="471"/>
      <c r="F565" s="471"/>
      <c r="G565" s="469">
        <v>3467625</v>
      </c>
      <c r="H565" s="469">
        <v>-3467625</v>
      </c>
      <c r="I565" s="592" t="s">
        <v>1040</v>
      </c>
    </row>
    <row r="566" spans="1:10" x14ac:dyDescent="0.2">
      <c r="A566" s="1061"/>
      <c r="B566" s="388" t="s">
        <v>527</v>
      </c>
      <c r="C566" s="388" t="s">
        <v>307</v>
      </c>
      <c r="D566" s="388" t="s">
        <v>883</v>
      </c>
      <c r="G566" s="389">
        <v>845122</v>
      </c>
      <c r="H566" s="389">
        <v>-845122</v>
      </c>
      <c r="I566" s="593" t="s">
        <v>1041</v>
      </c>
    </row>
    <row r="567" spans="1:10" x14ac:dyDescent="0.2">
      <c r="A567" s="1061"/>
      <c r="B567" s="388" t="s">
        <v>527</v>
      </c>
      <c r="C567" s="388" t="s">
        <v>307</v>
      </c>
      <c r="D567" s="388" t="s">
        <v>347</v>
      </c>
      <c r="G567" s="389">
        <v>22408</v>
      </c>
      <c r="H567" s="389">
        <v>-22408</v>
      </c>
      <c r="I567" s="593" t="s">
        <v>1042</v>
      </c>
    </row>
    <row r="568" spans="1:10" x14ac:dyDescent="0.2">
      <c r="A568" s="1061"/>
      <c r="B568" s="388" t="s">
        <v>527</v>
      </c>
      <c r="C568" s="388" t="s">
        <v>307</v>
      </c>
      <c r="D568" s="388" t="s">
        <v>859</v>
      </c>
      <c r="G568" s="389">
        <v>4231452</v>
      </c>
      <c r="H568" s="389">
        <v>-4231452</v>
      </c>
      <c r="I568" s="593" t="s">
        <v>1046</v>
      </c>
    </row>
    <row r="569" spans="1:10" x14ac:dyDescent="0.2">
      <c r="A569" s="1061"/>
      <c r="B569" s="88" t="s">
        <v>527</v>
      </c>
      <c r="C569" s="88" t="s">
        <v>307</v>
      </c>
      <c r="D569" s="88" t="s">
        <v>308</v>
      </c>
      <c r="E569" s="89"/>
      <c r="F569" s="89"/>
      <c r="G569" s="89">
        <v>8566607</v>
      </c>
      <c r="H569" s="89">
        <v>-8566607</v>
      </c>
      <c r="I569" s="590" t="s">
        <v>528</v>
      </c>
      <c r="J569" s="91"/>
    </row>
    <row r="570" spans="1:10" x14ac:dyDescent="0.2">
      <c r="A570" s="1061"/>
      <c r="B570" s="388" t="s">
        <v>527</v>
      </c>
      <c r="C570" s="388" t="s">
        <v>319</v>
      </c>
      <c r="D570" s="388" t="s">
        <v>484</v>
      </c>
      <c r="G570" s="389">
        <v>4276304</v>
      </c>
      <c r="H570" s="389">
        <v>-4276304</v>
      </c>
      <c r="I570" s="593" t="s">
        <v>1054</v>
      </c>
    </row>
    <row r="571" spans="1:10" x14ac:dyDescent="0.2">
      <c r="A571" s="1061"/>
      <c r="B571" s="88" t="s">
        <v>527</v>
      </c>
      <c r="C571" s="88" t="s">
        <v>319</v>
      </c>
      <c r="D571" s="88" t="s">
        <v>308</v>
      </c>
      <c r="E571" s="89"/>
      <c r="F571" s="89"/>
      <c r="G571" s="89">
        <v>4276304</v>
      </c>
      <c r="H571" s="89">
        <v>-4276304</v>
      </c>
      <c r="I571" s="590" t="s">
        <v>632</v>
      </c>
      <c r="J571" s="91"/>
    </row>
    <row r="572" spans="1:10" x14ac:dyDescent="0.2">
      <c r="A572" s="1061"/>
      <c r="B572" s="388" t="s">
        <v>527</v>
      </c>
      <c r="C572" s="388" t="s">
        <v>347</v>
      </c>
      <c r="D572" s="388" t="s">
        <v>484</v>
      </c>
      <c r="G572" s="389">
        <v>189318.21</v>
      </c>
      <c r="H572" s="389">
        <v>-189318.21</v>
      </c>
      <c r="I572" s="593" t="s">
        <v>1054</v>
      </c>
    </row>
    <row r="573" spans="1:10" x14ac:dyDescent="0.2">
      <c r="A573" s="1061"/>
      <c r="B573" s="88" t="s">
        <v>527</v>
      </c>
      <c r="C573" s="88" t="s">
        <v>347</v>
      </c>
      <c r="D573" s="88" t="s">
        <v>308</v>
      </c>
      <c r="E573" s="89"/>
      <c r="F573" s="89"/>
      <c r="G573" s="89">
        <v>189318.21</v>
      </c>
      <c r="H573" s="89">
        <v>-189318.21</v>
      </c>
      <c r="I573" s="590" t="s">
        <v>633</v>
      </c>
      <c r="J573" s="91"/>
    </row>
    <row r="574" spans="1:10" x14ac:dyDescent="0.2">
      <c r="A574" s="1061">
        <v>13</v>
      </c>
      <c r="B574" s="88" t="s">
        <v>527</v>
      </c>
      <c r="C574" s="88" t="s">
        <v>343</v>
      </c>
      <c r="D574" s="88" t="s">
        <v>308</v>
      </c>
      <c r="E574" s="89"/>
      <c r="F574" s="89"/>
      <c r="G574" s="578">
        <v>13032229.210000001</v>
      </c>
      <c r="H574" s="89">
        <v>-13032229.210000001</v>
      </c>
      <c r="I574" s="590" t="s">
        <v>529</v>
      </c>
      <c r="J574" s="91"/>
    </row>
    <row r="575" spans="1:10" x14ac:dyDescent="0.2">
      <c r="A575" s="1061"/>
      <c r="B575" s="388" t="s">
        <v>530</v>
      </c>
      <c r="C575" s="388" t="s">
        <v>307</v>
      </c>
      <c r="D575" s="388" t="s">
        <v>484</v>
      </c>
      <c r="F575" s="389">
        <v>333791.94</v>
      </c>
      <c r="H575" s="389">
        <v>333791.94</v>
      </c>
      <c r="I575" s="593" t="s">
        <v>1054</v>
      </c>
    </row>
    <row r="576" spans="1:10" x14ac:dyDescent="0.2">
      <c r="A576" s="1061"/>
      <c r="B576" s="88" t="s">
        <v>530</v>
      </c>
      <c r="C576" s="88" t="s">
        <v>307</v>
      </c>
      <c r="D576" s="88" t="s">
        <v>308</v>
      </c>
      <c r="E576" s="89"/>
      <c r="F576" s="89">
        <v>333791.94</v>
      </c>
      <c r="G576" s="89"/>
      <c r="H576" s="89">
        <v>333791.94</v>
      </c>
      <c r="I576" s="590" t="s">
        <v>769</v>
      </c>
      <c r="J576" s="91"/>
    </row>
    <row r="577" spans="1:12" x14ac:dyDescent="0.2">
      <c r="A577" s="1061"/>
      <c r="B577" s="388" t="s">
        <v>530</v>
      </c>
      <c r="C577" s="388" t="s">
        <v>319</v>
      </c>
      <c r="D577" s="388" t="s">
        <v>484</v>
      </c>
      <c r="F577" s="389">
        <v>1290208.81</v>
      </c>
      <c r="H577" s="389">
        <v>1290208.81</v>
      </c>
      <c r="I577" s="593" t="s">
        <v>1054</v>
      </c>
    </row>
    <row r="578" spans="1:12" ht="13.5" thickBot="1" x14ac:dyDescent="0.25">
      <c r="A578" s="1061"/>
      <c r="B578" s="88" t="s">
        <v>530</v>
      </c>
      <c r="C578" s="88" t="s">
        <v>319</v>
      </c>
      <c r="D578" s="88" t="s">
        <v>308</v>
      </c>
      <c r="E578" s="89"/>
      <c r="F578" s="89">
        <v>1290208.81</v>
      </c>
      <c r="G578" s="89"/>
      <c r="H578" s="89">
        <v>1290208.81</v>
      </c>
      <c r="I578" s="590" t="s">
        <v>770</v>
      </c>
      <c r="J578" s="91"/>
    </row>
    <row r="579" spans="1:12" x14ac:dyDescent="0.2">
      <c r="A579" s="1061">
        <v>14</v>
      </c>
      <c r="B579" s="88" t="s">
        <v>530</v>
      </c>
      <c r="C579" s="88" t="s">
        <v>343</v>
      </c>
      <c r="D579" s="88" t="s">
        <v>308</v>
      </c>
      <c r="E579" s="89"/>
      <c r="F579" s="578">
        <v>1624000.75</v>
      </c>
      <c r="G579" s="89"/>
      <c r="H579" s="402">
        <v>1624000.75</v>
      </c>
      <c r="I579" s="590" t="s">
        <v>533</v>
      </c>
      <c r="J579" s="1159" t="s">
        <v>5347</v>
      </c>
      <c r="K579" s="471"/>
      <c r="L579" s="472"/>
    </row>
    <row r="580" spans="1:12" x14ac:dyDescent="0.2">
      <c r="A580" s="1061"/>
      <c r="B580" s="388" t="s">
        <v>534</v>
      </c>
      <c r="C580" s="388" t="s">
        <v>307</v>
      </c>
      <c r="D580" s="388" t="s">
        <v>484</v>
      </c>
      <c r="G580" s="389">
        <v>3764921.7</v>
      </c>
      <c r="H580" s="389">
        <v>-3764921.7</v>
      </c>
      <c r="I580" s="593" t="s">
        <v>1054</v>
      </c>
      <c r="J580" s="601">
        <f>H297+H308+H579+H590</f>
        <v>-1455807.1800000002</v>
      </c>
      <c r="K580" t="s">
        <v>5350</v>
      </c>
      <c r="L580" s="474"/>
    </row>
    <row r="581" spans="1:12" x14ac:dyDescent="0.2">
      <c r="A581" s="1061"/>
      <c r="B581" s="88" t="s">
        <v>534</v>
      </c>
      <c r="C581" s="88" t="s">
        <v>307</v>
      </c>
      <c r="D581" s="88" t="s">
        <v>308</v>
      </c>
      <c r="E581" s="89"/>
      <c r="F581" s="89"/>
      <c r="G581" s="728">
        <v>3764921.7</v>
      </c>
      <c r="H581" s="89">
        <v>-3764921.7</v>
      </c>
      <c r="I581" s="590" t="s">
        <v>634</v>
      </c>
      <c r="J581" s="730">
        <f>J308+H592</f>
        <v>-7920.429999999993</v>
      </c>
      <c r="K581" t="s">
        <v>5351</v>
      </c>
      <c r="L581" s="474"/>
    </row>
    <row r="582" spans="1:12" x14ac:dyDescent="0.2">
      <c r="A582" s="1061"/>
      <c r="B582" s="388" t="s">
        <v>534</v>
      </c>
      <c r="C582" s="388" t="s">
        <v>319</v>
      </c>
      <c r="D582" s="388" t="s">
        <v>484</v>
      </c>
      <c r="G582" s="389">
        <v>871344</v>
      </c>
      <c r="H582" s="389">
        <v>-871344</v>
      </c>
      <c r="I582" s="593" t="s">
        <v>1054</v>
      </c>
      <c r="J582" s="136">
        <f>SUM(J580:J581)</f>
        <v>-1463727.61</v>
      </c>
      <c r="K582" t="s">
        <v>6601</v>
      </c>
      <c r="L582" s="474"/>
    </row>
    <row r="583" spans="1:12" x14ac:dyDescent="0.2">
      <c r="A583" s="1061"/>
      <c r="B583" s="88" t="s">
        <v>534</v>
      </c>
      <c r="C583" s="88" t="s">
        <v>319</v>
      </c>
      <c r="D583" s="88" t="s">
        <v>308</v>
      </c>
      <c r="E583" s="89"/>
      <c r="F583" s="89"/>
      <c r="G583" s="447">
        <v>871344</v>
      </c>
      <c r="H583" s="89">
        <v>-871344</v>
      </c>
      <c r="I583" s="590" t="s">
        <v>771</v>
      </c>
      <c r="J583" s="94"/>
      <c r="L583" s="474"/>
    </row>
    <row r="584" spans="1:12" x14ac:dyDescent="0.2">
      <c r="A584" s="1061"/>
      <c r="B584" s="388" t="s">
        <v>534</v>
      </c>
      <c r="C584" s="388" t="s">
        <v>347</v>
      </c>
      <c r="D584" s="388" t="s">
        <v>484</v>
      </c>
      <c r="G584" s="389">
        <v>3446866.46</v>
      </c>
      <c r="H584" s="389">
        <v>-3446866.46</v>
      </c>
      <c r="I584" s="593" t="s">
        <v>1054</v>
      </c>
      <c r="J584" s="136">
        <f>H297+H308</f>
        <v>-3319791.79</v>
      </c>
      <c r="K584" t="s">
        <v>5348</v>
      </c>
      <c r="L584" s="474"/>
    </row>
    <row r="585" spans="1:12" x14ac:dyDescent="0.2">
      <c r="A585" s="1061"/>
      <c r="B585" s="88" t="s">
        <v>534</v>
      </c>
      <c r="C585" s="88" t="s">
        <v>347</v>
      </c>
      <c r="D585" s="88" t="s">
        <v>308</v>
      </c>
      <c r="E585" s="89"/>
      <c r="F585" s="89"/>
      <c r="G585" s="639">
        <v>3446866.46</v>
      </c>
      <c r="H585" s="89">
        <v>-3446866.46</v>
      </c>
      <c r="I585" s="590" t="s">
        <v>635</v>
      </c>
      <c r="J585" s="94">
        <f>H579+H590</f>
        <v>1863984.6099999999</v>
      </c>
      <c r="K585" t="s">
        <v>5349</v>
      </c>
      <c r="L585" s="474"/>
    </row>
    <row r="586" spans="1:12" x14ac:dyDescent="0.2">
      <c r="A586" s="1061"/>
      <c r="B586" s="388" t="s">
        <v>534</v>
      </c>
      <c r="C586" s="388" t="s">
        <v>822</v>
      </c>
      <c r="D586" s="388" t="s">
        <v>484</v>
      </c>
      <c r="G586" s="389">
        <v>37673.910000000003</v>
      </c>
      <c r="H586" s="389">
        <v>-37673.910000000003</v>
      </c>
      <c r="I586" s="593" t="s">
        <v>1054</v>
      </c>
      <c r="J586" s="94">
        <f>SUM(J584:J585)</f>
        <v>-1455807.1800000002</v>
      </c>
      <c r="L586" s="474"/>
    </row>
    <row r="587" spans="1:12" x14ac:dyDescent="0.2">
      <c r="A587" s="1061"/>
      <c r="B587" s="88" t="s">
        <v>534</v>
      </c>
      <c r="C587" s="88" t="s">
        <v>822</v>
      </c>
      <c r="D587" s="88" t="s">
        <v>308</v>
      </c>
      <c r="E587" s="89"/>
      <c r="F587" s="89"/>
      <c r="G587" s="447">
        <v>37673.910000000003</v>
      </c>
      <c r="H587" s="89">
        <v>-37673.910000000003</v>
      </c>
      <c r="I587" s="590" t="s">
        <v>1105</v>
      </c>
      <c r="J587" s="91"/>
      <c r="L587" s="474"/>
    </row>
    <row r="588" spans="1:12" x14ac:dyDescent="0.2">
      <c r="A588" s="1061">
        <v>4</v>
      </c>
      <c r="B588" s="88" t="s">
        <v>534</v>
      </c>
      <c r="C588" s="88" t="s">
        <v>343</v>
      </c>
      <c r="D588" s="88" t="s">
        <v>308</v>
      </c>
      <c r="E588" s="89"/>
      <c r="F588" s="89"/>
      <c r="G588" s="578">
        <v>8120806.0700000003</v>
      </c>
      <c r="H588" s="89">
        <v>-8120806.0700000003</v>
      </c>
      <c r="I588" s="590" t="s">
        <v>536</v>
      </c>
      <c r="J588" s="136">
        <f>H310</f>
        <v>-222882.62</v>
      </c>
      <c r="K588" t="s">
        <v>7219</v>
      </c>
      <c r="L588" s="474"/>
    </row>
    <row r="589" spans="1:12" x14ac:dyDescent="0.2">
      <c r="A589" s="1061"/>
      <c r="B589" s="388" t="s">
        <v>636</v>
      </c>
      <c r="C589" s="388" t="s">
        <v>307</v>
      </c>
      <c r="D589" s="388" t="s">
        <v>484</v>
      </c>
      <c r="F589" s="389">
        <v>239983.86</v>
      </c>
      <c r="H589" s="389">
        <v>239983.86</v>
      </c>
      <c r="I589" s="593" t="s">
        <v>1054</v>
      </c>
      <c r="J589" s="94">
        <f>H592</f>
        <v>214962.19</v>
      </c>
      <c r="K589" t="s">
        <v>7220</v>
      </c>
      <c r="L589" s="474"/>
    </row>
    <row r="590" spans="1:12" x14ac:dyDescent="0.2">
      <c r="A590" s="1061"/>
      <c r="B590" s="88" t="s">
        <v>636</v>
      </c>
      <c r="C590" s="88" t="s">
        <v>307</v>
      </c>
      <c r="D590" s="88" t="s">
        <v>308</v>
      </c>
      <c r="E590" s="89"/>
      <c r="F590" s="89">
        <v>239983.86</v>
      </c>
      <c r="G590" s="89"/>
      <c r="H590" s="402">
        <v>239983.86</v>
      </c>
      <c r="I590" s="590" t="s">
        <v>637</v>
      </c>
      <c r="J590" s="136">
        <f>SUM(J588:J589)</f>
        <v>-7920.429999999993</v>
      </c>
      <c r="L590" s="474"/>
    </row>
    <row r="591" spans="1:12" ht="13.5" thickBot="1" x14ac:dyDescent="0.25">
      <c r="A591" s="1061"/>
      <c r="B591" s="388" t="s">
        <v>636</v>
      </c>
      <c r="C591" s="388" t="s">
        <v>319</v>
      </c>
      <c r="D591" s="388" t="s">
        <v>484</v>
      </c>
      <c r="F591" s="389">
        <v>214962.19</v>
      </c>
      <c r="H591" s="389">
        <v>214962.19</v>
      </c>
      <c r="I591" s="593" t="s">
        <v>1054</v>
      </c>
      <c r="J591" s="747"/>
      <c r="K591" s="747"/>
      <c r="L591" s="476"/>
    </row>
    <row r="592" spans="1:12" x14ac:dyDescent="0.2">
      <c r="A592" s="1061"/>
      <c r="B592" s="88" t="s">
        <v>636</v>
      </c>
      <c r="C592" s="88" t="s">
        <v>319</v>
      </c>
      <c r="D592" s="88" t="s">
        <v>308</v>
      </c>
      <c r="E592" s="89"/>
      <c r="F592" s="89">
        <v>214962.19</v>
      </c>
      <c r="G592" s="89"/>
      <c r="H592" s="1074">
        <v>214962.19</v>
      </c>
      <c r="I592" s="590" t="s">
        <v>5378</v>
      </c>
      <c r="J592" s="91"/>
    </row>
    <row r="593" spans="1:10" ht="13.5" thickBot="1" x14ac:dyDescent="0.25">
      <c r="A593" s="1062">
        <v>5</v>
      </c>
      <c r="B593" s="464" t="s">
        <v>636</v>
      </c>
      <c r="C593" s="464" t="s">
        <v>343</v>
      </c>
      <c r="D593" s="464" t="s">
        <v>308</v>
      </c>
      <c r="E593" s="465"/>
      <c r="F593" s="659">
        <v>454946.05</v>
      </c>
      <c r="G593" s="465"/>
      <c r="H593" s="465">
        <v>454946.05</v>
      </c>
      <c r="I593" s="591" t="s">
        <v>638</v>
      </c>
      <c r="J593" s="853" t="s">
        <v>4665</v>
      </c>
    </row>
    <row r="594" spans="1:10" x14ac:dyDescent="0.2">
      <c r="B594" s="388" t="s">
        <v>537</v>
      </c>
      <c r="C594" s="388" t="s">
        <v>307</v>
      </c>
      <c r="D594" s="388" t="s">
        <v>484</v>
      </c>
      <c r="G594" s="389">
        <v>920853.58</v>
      </c>
      <c r="H594" s="389">
        <v>-920853.58</v>
      </c>
      <c r="I594" s="390" t="s">
        <v>1054</v>
      </c>
      <c r="J594" s="777">
        <f>G574-F579+G588-F593</f>
        <v>19074088.48</v>
      </c>
    </row>
    <row r="595" spans="1:10" x14ac:dyDescent="0.2">
      <c r="B595" s="88" t="s">
        <v>537</v>
      </c>
      <c r="C595" s="88" t="s">
        <v>307</v>
      </c>
      <c r="D595" s="88" t="s">
        <v>308</v>
      </c>
      <c r="E595" s="89"/>
      <c r="F595" s="89"/>
      <c r="G595" s="89">
        <v>920853.58</v>
      </c>
      <c r="H595" s="89">
        <v>-920853.58</v>
      </c>
      <c r="I595" s="90" t="s">
        <v>8572</v>
      </c>
      <c r="J595" s="91"/>
    </row>
    <row r="596" spans="1:10" x14ac:dyDescent="0.2">
      <c r="A596" s="95">
        <v>6</v>
      </c>
      <c r="B596" s="88" t="s">
        <v>537</v>
      </c>
      <c r="C596" s="88" t="s">
        <v>343</v>
      </c>
      <c r="D596" s="88" t="s">
        <v>308</v>
      </c>
      <c r="E596" s="89"/>
      <c r="F596" s="89"/>
      <c r="G596" s="89">
        <v>920853.58</v>
      </c>
      <c r="H596" s="89">
        <v>-920853.58</v>
      </c>
      <c r="I596" s="90" t="s">
        <v>8554</v>
      </c>
      <c r="J596" s="91"/>
    </row>
    <row r="597" spans="1:10" x14ac:dyDescent="0.2">
      <c r="B597" s="388" t="s">
        <v>540</v>
      </c>
      <c r="C597" s="388" t="s">
        <v>307</v>
      </c>
      <c r="D597" s="388" t="s">
        <v>484</v>
      </c>
      <c r="G597" s="389">
        <v>372.74</v>
      </c>
      <c r="H597" s="389">
        <v>-372.74</v>
      </c>
      <c r="I597" s="390" t="s">
        <v>1054</v>
      </c>
    </row>
    <row r="598" spans="1:10" x14ac:dyDescent="0.2">
      <c r="B598" s="88" t="s">
        <v>540</v>
      </c>
      <c r="C598" s="88" t="s">
        <v>307</v>
      </c>
      <c r="D598" s="88" t="s">
        <v>308</v>
      </c>
      <c r="E598" s="89"/>
      <c r="F598" s="89"/>
      <c r="G598" s="89">
        <v>372.74</v>
      </c>
      <c r="H598" s="89">
        <v>-372.74</v>
      </c>
      <c r="I598" s="90" t="s">
        <v>541</v>
      </c>
      <c r="J598" s="91"/>
    </row>
    <row r="599" spans="1:10" x14ac:dyDescent="0.2">
      <c r="B599" s="388" t="s">
        <v>540</v>
      </c>
      <c r="C599" s="388" t="s">
        <v>319</v>
      </c>
      <c r="D599" s="388" t="s">
        <v>484</v>
      </c>
      <c r="G599" s="389">
        <v>851.28</v>
      </c>
      <c r="H599" s="389">
        <v>-851.28</v>
      </c>
      <c r="I599" s="390" t="s">
        <v>1054</v>
      </c>
    </row>
    <row r="600" spans="1:10" x14ac:dyDescent="0.2">
      <c r="B600" s="88" t="s">
        <v>540</v>
      </c>
      <c r="C600" s="88" t="s">
        <v>319</v>
      </c>
      <c r="D600" s="88" t="s">
        <v>308</v>
      </c>
      <c r="E600" s="89"/>
      <c r="F600" s="89"/>
      <c r="G600" s="89">
        <v>851.28</v>
      </c>
      <c r="H600" s="89">
        <v>-851.28</v>
      </c>
      <c r="I600" s="90" t="s">
        <v>542</v>
      </c>
      <c r="J600" s="91"/>
    </row>
    <row r="601" spans="1:10" x14ac:dyDescent="0.2">
      <c r="B601" s="388" t="s">
        <v>540</v>
      </c>
      <c r="C601" s="388" t="s">
        <v>347</v>
      </c>
      <c r="D601" s="388" t="s">
        <v>484</v>
      </c>
      <c r="G601" s="389">
        <v>38158.660000000003</v>
      </c>
      <c r="H601" s="389">
        <v>-38158.660000000003</v>
      </c>
      <c r="I601" s="390" t="s">
        <v>1054</v>
      </c>
    </row>
    <row r="602" spans="1:10" x14ac:dyDescent="0.2">
      <c r="B602" s="88" t="s">
        <v>540</v>
      </c>
      <c r="C602" s="88" t="s">
        <v>347</v>
      </c>
      <c r="D602" s="88" t="s">
        <v>308</v>
      </c>
      <c r="E602" s="89"/>
      <c r="F602" s="89"/>
      <c r="G602" s="89">
        <v>38158.660000000003</v>
      </c>
      <c r="H602" s="89">
        <v>-38158.660000000003</v>
      </c>
      <c r="I602" s="90" t="s">
        <v>543</v>
      </c>
      <c r="J602" s="91"/>
    </row>
    <row r="603" spans="1:10" x14ac:dyDescent="0.2">
      <c r="B603" s="388" t="s">
        <v>540</v>
      </c>
      <c r="C603" s="388" t="s">
        <v>822</v>
      </c>
      <c r="D603" s="388" t="s">
        <v>484</v>
      </c>
      <c r="G603" s="389">
        <v>261928</v>
      </c>
      <c r="H603" s="389">
        <v>-261928</v>
      </c>
      <c r="I603" s="390" t="s">
        <v>1054</v>
      </c>
    </row>
    <row r="604" spans="1:10" x14ac:dyDescent="0.2">
      <c r="B604" s="88" t="s">
        <v>540</v>
      </c>
      <c r="C604" s="88" t="s">
        <v>822</v>
      </c>
      <c r="D604" s="88" t="s">
        <v>308</v>
      </c>
      <c r="E604" s="89"/>
      <c r="F604" s="89"/>
      <c r="G604" s="89">
        <v>261928</v>
      </c>
      <c r="H604" s="89">
        <v>-261928</v>
      </c>
      <c r="I604" s="90" t="s">
        <v>8574</v>
      </c>
      <c r="J604" s="91"/>
    </row>
    <row r="605" spans="1:10" x14ac:dyDescent="0.2">
      <c r="B605" s="388" t="s">
        <v>540</v>
      </c>
      <c r="C605" s="388" t="s">
        <v>859</v>
      </c>
      <c r="D605" s="388" t="s">
        <v>484</v>
      </c>
      <c r="G605" s="389">
        <v>221393</v>
      </c>
      <c r="H605" s="389">
        <v>-221393</v>
      </c>
      <c r="I605" s="390" t="s">
        <v>1054</v>
      </c>
    </row>
    <row r="606" spans="1:10" x14ac:dyDescent="0.2">
      <c r="B606" s="88" t="s">
        <v>540</v>
      </c>
      <c r="C606" s="88" t="s">
        <v>859</v>
      </c>
      <c r="D606" s="88" t="s">
        <v>308</v>
      </c>
      <c r="E606" s="89"/>
      <c r="F606" s="89"/>
      <c r="G606" s="89">
        <v>221393</v>
      </c>
      <c r="H606" s="89">
        <v>-221393</v>
      </c>
      <c r="I606" s="90" t="s">
        <v>9200</v>
      </c>
      <c r="J606" s="91"/>
    </row>
    <row r="607" spans="1:10" x14ac:dyDescent="0.2">
      <c r="A607" s="95">
        <v>7</v>
      </c>
      <c r="B607" s="88" t="s">
        <v>540</v>
      </c>
      <c r="C607" s="88" t="s">
        <v>343</v>
      </c>
      <c r="D607" s="88" t="s">
        <v>308</v>
      </c>
      <c r="E607" s="89"/>
      <c r="F607" s="89"/>
      <c r="G607" s="658">
        <v>522703.68</v>
      </c>
      <c r="H607" s="89">
        <v>-522703.68</v>
      </c>
      <c r="I607" s="90" t="s">
        <v>544</v>
      </c>
      <c r="J607" s="775" t="s">
        <v>4664</v>
      </c>
    </row>
    <row r="608" spans="1:10" x14ac:dyDescent="0.2">
      <c r="B608" s="388" t="s">
        <v>545</v>
      </c>
      <c r="C608" s="388" t="s">
        <v>307</v>
      </c>
      <c r="D608" s="388" t="s">
        <v>484</v>
      </c>
      <c r="G608" s="389">
        <v>528306.13</v>
      </c>
      <c r="H608" s="389">
        <v>-528306.13</v>
      </c>
      <c r="I608" s="390" t="s">
        <v>1054</v>
      </c>
      <c r="J608" s="1039">
        <f>G607+G620+G623</f>
        <v>3698036.6799999997</v>
      </c>
    </row>
    <row r="609" spans="1:10" x14ac:dyDescent="0.2">
      <c r="B609" s="88" t="s">
        <v>545</v>
      </c>
      <c r="C609" s="88" t="s">
        <v>307</v>
      </c>
      <c r="D609" s="88" t="s">
        <v>308</v>
      </c>
      <c r="E609" s="89"/>
      <c r="F609" s="89"/>
      <c r="G609" s="89">
        <v>528306.13</v>
      </c>
      <c r="H609" s="89">
        <v>-528306.13</v>
      </c>
      <c r="I609" s="90" t="s">
        <v>546</v>
      </c>
      <c r="J609" s="91"/>
    </row>
    <row r="610" spans="1:10" x14ac:dyDescent="0.2">
      <c r="B610" s="388" t="s">
        <v>545</v>
      </c>
      <c r="C610" s="388" t="s">
        <v>315</v>
      </c>
      <c r="D610" s="388" t="s">
        <v>484</v>
      </c>
      <c r="G610" s="389">
        <v>-14188.35</v>
      </c>
      <c r="H610" s="389">
        <v>14188.35</v>
      </c>
      <c r="I610" s="390" t="s">
        <v>1054</v>
      </c>
    </row>
    <row r="611" spans="1:10" x14ac:dyDescent="0.2">
      <c r="B611" s="88" t="s">
        <v>545</v>
      </c>
      <c r="C611" s="88" t="s">
        <v>315</v>
      </c>
      <c r="D611" s="88" t="s">
        <v>308</v>
      </c>
      <c r="E611" s="89"/>
      <c r="F611" s="89"/>
      <c r="G611" s="89">
        <v>-14188.35</v>
      </c>
      <c r="H611" s="89">
        <v>14188.35</v>
      </c>
      <c r="I611" s="90" t="s">
        <v>9201</v>
      </c>
      <c r="J611" s="91"/>
    </row>
    <row r="612" spans="1:10" x14ac:dyDescent="0.2">
      <c r="B612" s="388" t="s">
        <v>545</v>
      </c>
      <c r="C612" s="388" t="s">
        <v>319</v>
      </c>
      <c r="D612" s="388" t="s">
        <v>484</v>
      </c>
      <c r="G612" s="389">
        <v>1880050</v>
      </c>
      <c r="H612" s="389">
        <v>-1880050</v>
      </c>
      <c r="I612" s="390" t="s">
        <v>1054</v>
      </c>
    </row>
    <row r="613" spans="1:10" x14ac:dyDescent="0.2">
      <c r="B613" s="88" t="s">
        <v>545</v>
      </c>
      <c r="C613" s="88" t="s">
        <v>319</v>
      </c>
      <c r="D613" s="88" t="s">
        <v>308</v>
      </c>
      <c r="E613" s="89"/>
      <c r="F613" s="89"/>
      <c r="G613" s="89">
        <v>1880050</v>
      </c>
      <c r="H613" s="89">
        <v>-1880050</v>
      </c>
      <c r="I613" s="90" t="s">
        <v>548</v>
      </c>
      <c r="J613" s="91"/>
    </row>
    <row r="614" spans="1:10" x14ac:dyDescent="0.2">
      <c r="A614" s="95">
        <v>70</v>
      </c>
      <c r="B614" s="88" t="s">
        <v>545</v>
      </c>
      <c r="C614" s="88" t="s">
        <v>343</v>
      </c>
      <c r="D614" s="88" t="s">
        <v>308</v>
      </c>
      <c r="E614" s="89"/>
      <c r="F614" s="89"/>
      <c r="G614" s="431">
        <v>2394167.7799999998</v>
      </c>
      <c r="H614" s="89">
        <v>-2394167.7799999998</v>
      </c>
      <c r="I614" s="90" t="s">
        <v>7896</v>
      </c>
      <c r="J614" s="775" t="s">
        <v>4663</v>
      </c>
    </row>
    <row r="615" spans="1:10" x14ac:dyDescent="0.2">
      <c r="B615" s="388" t="s">
        <v>552</v>
      </c>
      <c r="C615" s="388" t="s">
        <v>307</v>
      </c>
      <c r="D615" s="388" t="s">
        <v>484</v>
      </c>
      <c r="F615" s="389">
        <v>920853.58</v>
      </c>
      <c r="H615" s="389">
        <v>920853.58</v>
      </c>
      <c r="I615" s="390" t="s">
        <v>1054</v>
      </c>
      <c r="J615" s="778">
        <f>G614</f>
        <v>2394167.7799999998</v>
      </c>
    </row>
    <row r="616" spans="1:10" x14ac:dyDescent="0.2">
      <c r="B616" s="88" t="s">
        <v>552</v>
      </c>
      <c r="C616" s="88" t="s">
        <v>307</v>
      </c>
      <c r="D616" s="88" t="s">
        <v>308</v>
      </c>
      <c r="E616" s="89"/>
      <c r="F616" s="89">
        <v>920853.58</v>
      </c>
      <c r="G616" s="89"/>
      <c r="H616" s="89">
        <v>920853.58</v>
      </c>
      <c r="I616" s="90" t="s">
        <v>7897</v>
      </c>
      <c r="J616" s="91"/>
    </row>
    <row r="617" spans="1:10" x14ac:dyDescent="0.2">
      <c r="A617" s="95">
        <v>78</v>
      </c>
      <c r="B617" s="88" t="s">
        <v>552</v>
      </c>
      <c r="C617" s="88" t="s">
        <v>343</v>
      </c>
      <c r="D617" s="88" t="s">
        <v>308</v>
      </c>
      <c r="E617" s="89"/>
      <c r="F617" s="89">
        <v>920853.58</v>
      </c>
      <c r="G617" s="89"/>
      <c r="H617" s="89">
        <v>920853.58</v>
      </c>
      <c r="I617" s="90" t="s">
        <v>8555</v>
      </c>
      <c r="J617" s="91"/>
    </row>
    <row r="618" spans="1:10" x14ac:dyDescent="0.2">
      <c r="B618" s="388" t="s">
        <v>643</v>
      </c>
      <c r="C618" s="388" t="s">
        <v>945</v>
      </c>
      <c r="D618" s="388" t="s">
        <v>484</v>
      </c>
      <c r="G618" s="389">
        <v>269285</v>
      </c>
      <c r="H618" s="389">
        <v>-269285</v>
      </c>
      <c r="I618" s="390" t="s">
        <v>1054</v>
      </c>
    </row>
    <row r="619" spans="1:10" x14ac:dyDescent="0.2">
      <c r="B619" s="88" t="s">
        <v>643</v>
      </c>
      <c r="C619" s="88" t="s">
        <v>945</v>
      </c>
      <c r="D619" s="88" t="s">
        <v>308</v>
      </c>
      <c r="E619" s="89"/>
      <c r="F619" s="89"/>
      <c r="G619" s="89">
        <v>269285</v>
      </c>
      <c r="H619" s="89">
        <v>-269285</v>
      </c>
      <c r="I619" s="90" t="s">
        <v>9202</v>
      </c>
      <c r="J619" s="91"/>
    </row>
    <row r="620" spans="1:10" x14ac:dyDescent="0.2">
      <c r="A620" s="95">
        <v>79</v>
      </c>
      <c r="B620" s="88" t="s">
        <v>643</v>
      </c>
      <c r="C620" s="88" t="s">
        <v>343</v>
      </c>
      <c r="D620" s="88" t="s">
        <v>308</v>
      </c>
      <c r="E620" s="89"/>
      <c r="F620" s="89"/>
      <c r="G620" s="658">
        <v>269285</v>
      </c>
      <c r="H620" s="89">
        <v>-269285</v>
      </c>
      <c r="I620" s="90" t="s">
        <v>645</v>
      </c>
      <c r="J620" s="91"/>
    </row>
    <row r="621" spans="1:10" x14ac:dyDescent="0.2">
      <c r="B621" s="388" t="s">
        <v>555</v>
      </c>
      <c r="C621" s="388" t="s">
        <v>315</v>
      </c>
      <c r="D621" s="388" t="s">
        <v>484</v>
      </c>
      <c r="G621" s="389">
        <v>2906048</v>
      </c>
      <c r="H621" s="389">
        <v>-2906048</v>
      </c>
      <c r="I621" s="390" t="s">
        <v>1054</v>
      </c>
    </row>
    <row r="622" spans="1:10" x14ac:dyDescent="0.2">
      <c r="B622" s="88" t="s">
        <v>555</v>
      </c>
      <c r="C622" s="88" t="s">
        <v>315</v>
      </c>
      <c r="D622" s="88" t="s">
        <v>308</v>
      </c>
      <c r="E622" s="89"/>
      <c r="F622" s="89"/>
      <c r="G622" s="89">
        <v>2906048</v>
      </c>
      <c r="H622" s="89">
        <v>-2906048</v>
      </c>
      <c r="I622" s="90" t="s">
        <v>556</v>
      </c>
      <c r="J622" s="91"/>
    </row>
    <row r="623" spans="1:10" x14ac:dyDescent="0.2">
      <c r="A623" s="95">
        <v>79</v>
      </c>
      <c r="B623" s="88" t="s">
        <v>555</v>
      </c>
      <c r="C623" s="88" t="s">
        <v>343</v>
      </c>
      <c r="D623" s="88" t="s">
        <v>308</v>
      </c>
      <c r="E623" s="89"/>
      <c r="F623" s="89"/>
      <c r="G623" s="658">
        <v>2906048</v>
      </c>
      <c r="H623" s="89">
        <v>-2906048</v>
      </c>
      <c r="I623" s="90" t="s">
        <v>557</v>
      </c>
      <c r="J623" s="91"/>
    </row>
    <row r="624" spans="1:10" x14ac:dyDescent="0.2">
      <c r="B624" s="388" t="s">
        <v>773</v>
      </c>
      <c r="C624" s="388" t="s">
        <v>1052</v>
      </c>
      <c r="D624" s="388" t="s">
        <v>484</v>
      </c>
      <c r="G624" s="389">
        <v>812583.64</v>
      </c>
      <c r="H624" s="389">
        <v>-812583.64</v>
      </c>
      <c r="I624" s="390" t="s">
        <v>1054</v>
      </c>
    </row>
    <row r="625" spans="2:10" x14ac:dyDescent="0.2">
      <c r="B625" s="88" t="s">
        <v>773</v>
      </c>
      <c r="C625" s="88" t="s">
        <v>1052</v>
      </c>
      <c r="D625" s="88" t="s">
        <v>308</v>
      </c>
      <c r="E625" s="89"/>
      <c r="F625" s="89"/>
      <c r="G625" s="89">
        <v>812583.64</v>
      </c>
      <c r="H625" s="89">
        <v>-812583.64</v>
      </c>
      <c r="I625" s="90" t="s">
        <v>4716</v>
      </c>
      <c r="J625" s="91"/>
    </row>
    <row r="626" spans="2:10" x14ac:dyDescent="0.2">
      <c r="B626" s="388" t="s">
        <v>773</v>
      </c>
      <c r="C626" s="388" t="s">
        <v>4703</v>
      </c>
      <c r="D626" s="388" t="s">
        <v>484</v>
      </c>
      <c r="G626" s="389">
        <v>32458.25</v>
      </c>
      <c r="H626" s="389">
        <v>-32458.25</v>
      </c>
      <c r="I626" s="390" t="s">
        <v>1054</v>
      </c>
    </row>
    <row r="627" spans="2:10" x14ac:dyDescent="0.2">
      <c r="B627" s="88" t="s">
        <v>773</v>
      </c>
      <c r="C627" s="88" t="s">
        <v>4703</v>
      </c>
      <c r="D627" s="88" t="s">
        <v>308</v>
      </c>
      <c r="E627" s="89"/>
      <c r="F627" s="89"/>
      <c r="G627" s="89">
        <v>32458.25</v>
      </c>
      <c r="H627" s="89">
        <v>-32458.25</v>
      </c>
      <c r="I627" s="90" t="s">
        <v>4717</v>
      </c>
      <c r="J627" s="91"/>
    </row>
    <row r="628" spans="2:10" x14ac:dyDescent="0.2">
      <c r="B628" s="388" t="s">
        <v>773</v>
      </c>
      <c r="C628" s="388" t="s">
        <v>4704</v>
      </c>
      <c r="D628" s="388" t="s">
        <v>484</v>
      </c>
      <c r="G628" s="389">
        <v>12805030.800000001</v>
      </c>
      <c r="H628" s="389">
        <v>-12805030.800000001</v>
      </c>
      <c r="I628" s="390" t="s">
        <v>1054</v>
      </c>
    </row>
    <row r="629" spans="2:10" x14ac:dyDescent="0.2">
      <c r="B629" s="88" t="s">
        <v>773</v>
      </c>
      <c r="C629" s="88" t="s">
        <v>4704</v>
      </c>
      <c r="D629" s="88" t="s">
        <v>308</v>
      </c>
      <c r="E629" s="89"/>
      <c r="F629" s="89"/>
      <c r="G629" s="89">
        <v>12805030.800000001</v>
      </c>
      <c r="H629" s="89">
        <v>-12805030.800000001</v>
      </c>
      <c r="I629" s="90" t="s">
        <v>4705</v>
      </c>
      <c r="J629" s="91"/>
    </row>
    <row r="630" spans="2:10" x14ac:dyDescent="0.2">
      <c r="B630" s="388" t="s">
        <v>773</v>
      </c>
      <c r="C630" s="388" t="s">
        <v>745</v>
      </c>
      <c r="D630" s="388" t="s">
        <v>484</v>
      </c>
      <c r="G630" s="389">
        <v>2446639.86</v>
      </c>
      <c r="H630" s="389">
        <v>-2446639.86</v>
      </c>
      <c r="I630" s="390" t="s">
        <v>1054</v>
      </c>
    </row>
    <row r="631" spans="2:10" x14ac:dyDescent="0.2">
      <c r="B631" s="88" t="s">
        <v>773</v>
      </c>
      <c r="C631" s="88" t="s">
        <v>745</v>
      </c>
      <c r="D631" s="88" t="s">
        <v>308</v>
      </c>
      <c r="E631" s="89"/>
      <c r="F631" s="89"/>
      <c r="G631" s="89">
        <v>2446639.86</v>
      </c>
      <c r="H631" s="89">
        <v>-2446639.86</v>
      </c>
      <c r="I631" s="90" t="s">
        <v>4706</v>
      </c>
      <c r="J631" s="91"/>
    </row>
    <row r="632" spans="2:10" x14ac:dyDescent="0.2">
      <c r="B632" s="388" t="s">
        <v>773</v>
      </c>
      <c r="C632" s="388" t="s">
        <v>4707</v>
      </c>
      <c r="D632" s="388" t="s">
        <v>484</v>
      </c>
      <c r="G632" s="389">
        <v>4043617.38</v>
      </c>
      <c r="H632" s="389">
        <v>-4043617.38</v>
      </c>
      <c r="I632" s="390" t="s">
        <v>1054</v>
      </c>
    </row>
    <row r="633" spans="2:10" x14ac:dyDescent="0.2">
      <c r="B633" s="88" t="s">
        <v>773</v>
      </c>
      <c r="C633" s="88" t="s">
        <v>4707</v>
      </c>
      <c r="D633" s="88" t="s">
        <v>308</v>
      </c>
      <c r="E633" s="89"/>
      <c r="F633" s="89"/>
      <c r="G633" s="89">
        <v>4043617.38</v>
      </c>
      <c r="H633" s="89">
        <v>-4043617.38</v>
      </c>
      <c r="I633" s="90" t="s">
        <v>4711</v>
      </c>
      <c r="J633" s="91"/>
    </row>
    <row r="634" spans="2:10" x14ac:dyDescent="0.2">
      <c r="B634" s="388" t="s">
        <v>773</v>
      </c>
      <c r="C634" s="388" t="s">
        <v>750</v>
      </c>
      <c r="D634" s="388" t="s">
        <v>484</v>
      </c>
      <c r="G634" s="389">
        <v>0.42</v>
      </c>
      <c r="H634" s="389">
        <v>-0.42</v>
      </c>
      <c r="I634" s="390" t="s">
        <v>1054</v>
      </c>
    </row>
    <row r="635" spans="2:10" x14ac:dyDescent="0.2">
      <c r="B635" s="88" t="s">
        <v>773</v>
      </c>
      <c r="C635" s="88" t="s">
        <v>750</v>
      </c>
      <c r="D635" s="88" t="s">
        <v>308</v>
      </c>
      <c r="E635" s="89"/>
      <c r="F635" s="89"/>
      <c r="G635" s="89">
        <v>0.42</v>
      </c>
      <c r="H635" s="89">
        <v>-0.42</v>
      </c>
      <c r="I635" s="90" t="s">
        <v>491</v>
      </c>
      <c r="J635" s="91"/>
    </row>
    <row r="636" spans="2:10" x14ac:dyDescent="0.2">
      <c r="B636" s="388" t="s">
        <v>773</v>
      </c>
      <c r="C636" s="388" t="s">
        <v>752</v>
      </c>
      <c r="D636" s="388" t="s">
        <v>484</v>
      </c>
      <c r="G636" s="389">
        <v>2654032</v>
      </c>
      <c r="H636" s="389">
        <v>-2654032</v>
      </c>
      <c r="I636" s="390" t="s">
        <v>1054</v>
      </c>
    </row>
    <row r="637" spans="2:10" x14ac:dyDescent="0.2">
      <c r="B637" s="88" t="s">
        <v>773</v>
      </c>
      <c r="C637" s="88" t="s">
        <v>752</v>
      </c>
      <c r="D637" s="88" t="s">
        <v>308</v>
      </c>
      <c r="E637" s="89"/>
      <c r="F637" s="89"/>
      <c r="G637" s="89">
        <v>2654032</v>
      </c>
      <c r="H637" s="89">
        <v>-2654032</v>
      </c>
      <c r="I637" s="90" t="s">
        <v>1306</v>
      </c>
      <c r="J637" s="91"/>
    </row>
    <row r="638" spans="2:10" x14ac:dyDescent="0.2">
      <c r="B638" s="388" t="s">
        <v>773</v>
      </c>
      <c r="C638" s="388" t="s">
        <v>4709</v>
      </c>
      <c r="D638" s="388" t="s">
        <v>484</v>
      </c>
      <c r="G638" s="389">
        <v>528.89</v>
      </c>
      <c r="H638" s="389">
        <v>-528.89</v>
      </c>
      <c r="I638" s="390" t="s">
        <v>1054</v>
      </c>
    </row>
    <row r="639" spans="2:10" x14ac:dyDescent="0.2">
      <c r="B639" s="88" t="s">
        <v>773</v>
      </c>
      <c r="C639" s="88" t="s">
        <v>4709</v>
      </c>
      <c r="D639" s="88" t="s">
        <v>308</v>
      </c>
      <c r="E639" s="89"/>
      <c r="F639" s="89"/>
      <c r="G639" s="89">
        <v>528.89</v>
      </c>
      <c r="H639" s="89">
        <v>-528.89</v>
      </c>
      <c r="I639" s="90" t="s">
        <v>544</v>
      </c>
      <c r="J639" s="91"/>
    </row>
    <row r="640" spans="2:10" x14ac:dyDescent="0.2">
      <c r="B640" s="388" t="s">
        <v>773</v>
      </c>
      <c r="C640" s="388" t="s">
        <v>756</v>
      </c>
      <c r="D640" s="388" t="s">
        <v>484</v>
      </c>
      <c r="G640" s="389">
        <v>2906048</v>
      </c>
      <c r="H640" s="389">
        <v>-2906048</v>
      </c>
      <c r="I640" s="390" t="s">
        <v>1054</v>
      </c>
    </row>
    <row r="641" spans="2:10" x14ac:dyDescent="0.2">
      <c r="B641" s="88" t="s">
        <v>773</v>
      </c>
      <c r="C641" s="88" t="s">
        <v>756</v>
      </c>
      <c r="D641" s="88" t="s">
        <v>308</v>
      </c>
      <c r="E641" s="89"/>
      <c r="F641" s="89"/>
      <c r="G641" s="89">
        <v>2906048</v>
      </c>
      <c r="H641" s="89">
        <v>-2906048</v>
      </c>
      <c r="I641" s="90" t="s">
        <v>4710</v>
      </c>
      <c r="J641" s="91"/>
    </row>
    <row r="642" spans="2:10" x14ac:dyDescent="0.2">
      <c r="B642" s="88" t="s">
        <v>773</v>
      </c>
      <c r="C642" s="88" t="s">
        <v>343</v>
      </c>
      <c r="D642" s="88" t="s">
        <v>308</v>
      </c>
      <c r="E642" s="89"/>
      <c r="F642" s="89"/>
      <c r="G642" s="89">
        <v>25700939.239999998</v>
      </c>
      <c r="H642" s="89">
        <v>-25700939.239999998</v>
      </c>
      <c r="I642" s="90"/>
      <c r="J642" s="91"/>
    </row>
    <row r="643" spans="2:10" x14ac:dyDescent="0.2">
      <c r="B643" s="388" t="s">
        <v>778</v>
      </c>
      <c r="C643" s="388" t="s">
        <v>4704</v>
      </c>
      <c r="D643" s="388" t="s">
        <v>484</v>
      </c>
      <c r="G643" s="389">
        <v>290673</v>
      </c>
      <c r="H643" s="389">
        <v>-290673</v>
      </c>
      <c r="I643" s="390" t="s">
        <v>1054</v>
      </c>
    </row>
    <row r="644" spans="2:10" x14ac:dyDescent="0.2">
      <c r="B644" s="88" t="s">
        <v>778</v>
      </c>
      <c r="C644" s="88" t="s">
        <v>4704</v>
      </c>
      <c r="D644" s="88" t="s">
        <v>308</v>
      </c>
      <c r="E644" s="89"/>
      <c r="F644" s="89"/>
      <c r="G644" s="89">
        <v>290673</v>
      </c>
      <c r="H644" s="89">
        <v>-290673</v>
      </c>
      <c r="I644" s="90" t="s">
        <v>4705</v>
      </c>
      <c r="J644" s="91"/>
    </row>
    <row r="645" spans="2:10" x14ac:dyDescent="0.2">
      <c r="B645" s="388" t="s">
        <v>778</v>
      </c>
      <c r="C645" s="388" t="s">
        <v>745</v>
      </c>
      <c r="D645" s="388" t="s">
        <v>484</v>
      </c>
      <c r="G645" s="389">
        <v>563418.06999999995</v>
      </c>
      <c r="H645" s="389">
        <v>-563418.06999999995</v>
      </c>
      <c r="I645" s="390" t="s">
        <v>1054</v>
      </c>
    </row>
    <row r="646" spans="2:10" x14ac:dyDescent="0.2">
      <c r="B646" s="88" t="s">
        <v>778</v>
      </c>
      <c r="C646" s="88" t="s">
        <v>745</v>
      </c>
      <c r="D646" s="88" t="s">
        <v>308</v>
      </c>
      <c r="E646" s="89"/>
      <c r="F646" s="89"/>
      <c r="G646" s="89">
        <v>563418.06999999995</v>
      </c>
      <c r="H646" s="89">
        <v>-563418.06999999995</v>
      </c>
      <c r="I646" s="90" t="s">
        <v>4706</v>
      </c>
      <c r="J646" s="91"/>
    </row>
    <row r="647" spans="2:10" x14ac:dyDescent="0.2">
      <c r="B647" s="388" t="s">
        <v>778</v>
      </c>
      <c r="C647" s="388" t="s">
        <v>750</v>
      </c>
      <c r="D647" s="388" t="s">
        <v>484</v>
      </c>
      <c r="G647" s="389">
        <v>22106.39</v>
      </c>
      <c r="H647" s="389">
        <v>-22106.39</v>
      </c>
      <c r="I647" s="390" t="s">
        <v>1054</v>
      </c>
    </row>
    <row r="648" spans="2:10" x14ac:dyDescent="0.2">
      <c r="B648" s="88" t="s">
        <v>778</v>
      </c>
      <c r="C648" s="88" t="s">
        <v>750</v>
      </c>
      <c r="D648" s="88" t="s">
        <v>308</v>
      </c>
      <c r="E648" s="89"/>
      <c r="F648" s="89"/>
      <c r="G648" s="89">
        <v>22106.39</v>
      </c>
      <c r="H648" s="89">
        <v>-22106.39</v>
      </c>
      <c r="I648" s="90" t="s">
        <v>491</v>
      </c>
      <c r="J648" s="91"/>
    </row>
    <row r="649" spans="2:10" x14ac:dyDescent="0.2">
      <c r="B649" s="388" t="s">
        <v>778</v>
      </c>
      <c r="C649" s="388" t="s">
        <v>4712</v>
      </c>
      <c r="D649" s="388" t="s">
        <v>484</v>
      </c>
      <c r="G649" s="389">
        <v>1405120</v>
      </c>
      <c r="H649" s="389">
        <v>-1405120</v>
      </c>
      <c r="I649" s="390" t="s">
        <v>1054</v>
      </c>
    </row>
    <row r="650" spans="2:10" x14ac:dyDescent="0.2">
      <c r="B650" s="88" t="s">
        <v>778</v>
      </c>
      <c r="C650" s="88" t="s">
        <v>4712</v>
      </c>
      <c r="D650" s="88" t="s">
        <v>308</v>
      </c>
      <c r="E650" s="89"/>
      <c r="F650" s="89"/>
      <c r="G650" s="89">
        <v>1405120</v>
      </c>
      <c r="H650" s="89">
        <v>-1405120</v>
      </c>
      <c r="I650" s="90" t="s">
        <v>4713</v>
      </c>
      <c r="J650" s="91"/>
    </row>
    <row r="651" spans="2:10" x14ac:dyDescent="0.2">
      <c r="B651" s="388" t="s">
        <v>778</v>
      </c>
      <c r="C651" s="388" t="s">
        <v>4709</v>
      </c>
      <c r="D651" s="388" t="s">
        <v>484</v>
      </c>
      <c r="G651" s="389">
        <v>0.02</v>
      </c>
      <c r="H651" s="389">
        <v>-0.02</v>
      </c>
      <c r="I651" s="390" t="s">
        <v>1054</v>
      </c>
    </row>
    <row r="652" spans="2:10" x14ac:dyDescent="0.2">
      <c r="B652" s="88" t="s">
        <v>778</v>
      </c>
      <c r="C652" s="88" t="s">
        <v>4709</v>
      </c>
      <c r="D652" s="88" t="s">
        <v>308</v>
      </c>
      <c r="E652" s="89"/>
      <c r="F652" s="89"/>
      <c r="G652" s="89">
        <v>0.02</v>
      </c>
      <c r="H652" s="89">
        <v>-0.02</v>
      </c>
      <c r="I652" s="90" t="s">
        <v>544</v>
      </c>
      <c r="J652" s="91"/>
    </row>
    <row r="653" spans="2:10" x14ac:dyDescent="0.2">
      <c r="B653" s="88" t="s">
        <v>778</v>
      </c>
      <c r="C653" s="88" t="s">
        <v>343</v>
      </c>
      <c r="D653" s="88" t="s">
        <v>308</v>
      </c>
      <c r="E653" s="89"/>
      <c r="F653" s="89"/>
      <c r="G653" s="89">
        <v>2281317.48</v>
      </c>
      <c r="H653" s="89">
        <v>-2281317.48</v>
      </c>
      <c r="I653" s="90"/>
      <c r="J653" s="91"/>
    </row>
    <row r="654" spans="2:10" x14ac:dyDescent="0.2">
      <c r="B654" s="88" t="s">
        <v>560</v>
      </c>
      <c r="C654" s="88" t="s">
        <v>343</v>
      </c>
      <c r="D654" s="88" t="s">
        <v>308</v>
      </c>
      <c r="E654" s="89"/>
      <c r="F654" s="89">
        <v>5918788.9800000004</v>
      </c>
      <c r="G654" s="89">
        <v>102398368.04000001</v>
      </c>
      <c r="H654" s="89">
        <v>-96479579.060000002</v>
      </c>
      <c r="I654" s="90" t="s">
        <v>561</v>
      </c>
      <c r="J654" s="91"/>
    </row>
    <row r="655" spans="2:10" x14ac:dyDescent="0.2">
      <c r="B655" s="88" t="s">
        <v>343</v>
      </c>
      <c r="C655" s="88" t="s">
        <v>343</v>
      </c>
      <c r="D655" s="88" t="s">
        <v>308</v>
      </c>
      <c r="E655" s="89"/>
      <c r="F655" s="89">
        <v>547473103.90999997</v>
      </c>
      <c r="G655" s="89">
        <v>547473103.90999997</v>
      </c>
      <c r="H655" s="89"/>
      <c r="I655" s="90" t="s">
        <v>1107</v>
      </c>
      <c r="J655" s="91"/>
    </row>
    <row r="656" spans="2:10" x14ac:dyDescent="0.2">
      <c r="B656" s="88" t="s">
        <v>1108</v>
      </c>
      <c r="C656" s="88" t="s">
        <v>343</v>
      </c>
      <c r="D656" s="88" t="s">
        <v>308</v>
      </c>
      <c r="E656" s="89"/>
      <c r="F656" s="89"/>
      <c r="G656" s="89"/>
      <c r="H656" s="89"/>
      <c r="I656" s="90"/>
      <c r="J656" s="91"/>
    </row>
    <row r="657" spans="1:10" x14ac:dyDescent="0.2">
      <c r="B657" s="88" t="s">
        <v>1007</v>
      </c>
      <c r="C657" s="88" t="s">
        <v>343</v>
      </c>
      <c r="D657" s="88" t="s">
        <v>308</v>
      </c>
      <c r="E657" s="89">
        <v>138209178.22999999</v>
      </c>
      <c r="F657" s="89">
        <v>114517223.98999999</v>
      </c>
      <c r="G657" s="89">
        <v>93101877.469999999</v>
      </c>
      <c r="H657" s="89">
        <v>159624524.75</v>
      </c>
      <c r="I657" s="90" t="s">
        <v>7860</v>
      </c>
      <c r="J657" s="91"/>
    </row>
    <row r="658" spans="1:10" x14ac:dyDescent="0.2">
      <c r="B658" s="88" t="s">
        <v>1012</v>
      </c>
      <c r="C658" s="88" t="s">
        <v>343</v>
      </c>
      <c r="D658" s="88" t="s">
        <v>308</v>
      </c>
      <c r="E658" s="89">
        <v>33893692.609999999</v>
      </c>
      <c r="F658" s="89">
        <v>191270229.15000001</v>
      </c>
      <c r="G658" s="89">
        <v>209379885.86000001</v>
      </c>
      <c r="H658" s="89">
        <v>15784035.9</v>
      </c>
      <c r="I658" s="90" t="s">
        <v>7865</v>
      </c>
      <c r="J658" s="91"/>
    </row>
    <row r="659" spans="1:10" x14ac:dyDescent="0.2">
      <c r="B659" s="88" t="s">
        <v>1075</v>
      </c>
      <c r="C659" s="88" t="s">
        <v>343</v>
      </c>
      <c r="D659" s="88" t="s">
        <v>308</v>
      </c>
      <c r="E659" s="89">
        <v>3221142.12</v>
      </c>
      <c r="F659" s="89">
        <v>101212243.38</v>
      </c>
      <c r="G659" s="89">
        <v>103745068.20999999</v>
      </c>
      <c r="H659" s="89">
        <v>688317.29</v>
      </c>
      <c r="I659" s="90" t="s">
        <v>1076</v>
      </c>
      <c r="J659" s="91"/>
    </row>
    <row r="660" spans="1:10" x14ac:dyDescent="0.2">
      <c r="B660" s="88" t="s">
        <v>1088</v>
      </c>
      <c r="C660" s="88" t="s">
        <v>343</v>
      </c>
      <c r="D660" s="88" t="s">
        <v>308</v>
      </c>
      <c r="E660" s="89">
        <v>-175324012.96000001</v>
      </c>
      <c r="F660" s="89">
        <v>39002651.950000003</v>
      </c>
      <c r="G660" s="89">
        <v>33415251.309999999</v>
      </c>
      <c r="H660" s="89">
        <v>-169736612.31999999</v>
      </c>
      <c r="I660" s="90" t="s">
        <v>7876</v>
      </c>
      <c r="J660" s="91"/>
    </row>
    <row r="661" spans="1:10" x14ac:dyDescent="0.2">
      <c r="B661" s="88" t="s">
        <v>508</v>
      </c>
      <c r="C661" s="88" t="s">
        <v>343</v>
      </c>
      <c r="D661" s="88" t="s">
        <v>308</v>
      </c>
      <c r="E661" s="89"/>
      <c r="F661" s="89">
        <v>95551966.459999993</v>
      </c>
      <c r="G661" s="89">
        <v>5432653.0199999996</v>
      </c>
      <c r="H661" s="89">
        <v>90119313.439999998</v>
      </c>
      <c r="I661" s="90" t="s">
        <v>509</v>
      </c>
      <c r="J661" s="91"/>
    </row>
    <row r="662" spans="1:10" x14ac:dyDescent="0.2">
      <c r="B662" s="88" t="s">
        <v>560</v>
      </c>
      <c r="C662" s="88" t="s">
        <v>343</v>
      </c>
      <c r="D662" s="88" t="s">
        <v>308</v>
      </c>
      <c r="E662" s="89"/>
      <c r="F662" s="89">
        <v>5918788.9800000004</v>
      </c>
      <c r="G662" s="89">
        <v>102398368.04000001</v>
      </c>
      <c r="H662" s="89">
        <v>-96479579.060000002</v>
      </c>
      <c r="I662" s="90" t="s">
        <v>561</v>
      </c>
      <c r="J662" s="91"/>
    </row>
    <row r="663" spans="1:10" x14ac:dyDescent="0.2">
      <c r="B663" s="88" t="s">
        <v>1109</v>
      </c>
      <c r="C663" s="88" t="s">
        <v>343</v>
      </c>
      <c r="D663" s="88" t="s">
        <v>308</v>
      </c>
      <c r="E663" s="89"/>
      <c r="F663" s="89"/>
      <c r="G663" s="89"/>
      <c r="H663" s="89"/>
      <c r="I663" s="90" t="s">
        <v>1110</v>
      </c>
      <c r="J663" s="91"/>
    </row>
    <row r="664" spans="1:10" x14ac:dyDescent="0.2">
      <c r="B664" s="88" t="s">
        <v>343</v>
      </c>
      <c r="C664" s="88" t="s">
        <v>343</v>
      </c>
      <c r="D664" s="88" t="s">
        <v>308</v>
      </c>
      <c r="E664" s="89"/>
      <c r="F664" s="89">
        <v>547473103.90999997</v>
      </c>
      <c r="G664" s="89">
        <v>547473103.90999997</v>
      </c>
      <c r="H664" s="89"/>
      <c r="I664" s="90" t="s">
        <v>1107</v>
      </c>
      <c r="J664" s="91"/>
    </row>
    <row r="666" spans="1:10" ht="15" x14ac:dyDescent="0.25">
      <c r="A666" s="95">
        <v>82</v>
      </c>
      <c r="B666" s="518"/>
      <c r="C666" s="518"/>
      <c r="D666" s="518"/>
      <c r="E666" s="519"/>
      <c r="F666" s="519"/>
      <c r="G666" s="519"/>
      <c r="H666" s="519">
        <v>6360265.6200000048</v>
      </c>
      <c r="I666" s="520" t="s">
        <v>1310</v>
      </c>
      <c r="J666" s="182"/>
    </row>
  </sheetData>
  <pageMargins left="0.70866141732283472" right="0.70866141732283472" top="0.78740157480314965" bottom="0.78740157480314965" header="0.31496062992125984" footer="0.31496062992125984"/>
  <pageSetup paperSize="9" scale="86" fitToHeight="15" orientation="landscape" r:id="rId1"/>
  <headerFooter>
    <oddHeader>&amp;L&amp;8Vitalitas pojišťovna, a.s.
Výpis obratů účtů 1 - 12 / 2018</oddHeader>
    <oddFooter>&amp;R&amp;P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993EA-65A8-4E88-8E4E-01282B4767DD}">
  <dimension ref="A1:L255"/>
  <sheetViews>
    <sheetView topLeftCell="A221" workbookViewId="0">
      <selection activeCell="H244" sqref="H244"/>
    </sheetView>
  </sheetViews>
  <sheetFormatPr defaultColWidth="8.85546875" defaultRowHeight="12.75" x14ac:dyDescent="0.2"/>
  <cols>
    <col min="1" max="4" width="8.85546875" style="1195"/>
    <col min="5" max="5" width="11.7109375" style="1195" bestFit="1" customWidth="1"/>
    <col min="6" max="6" width="8.85546875" style="1195"/>
    <col min="7" max="7" width="11.7109375" style="1195" bestFit="1" customWidth="1"/>
    <col min="8" max="8" width="48" style="1195" bestFit="1" customWidth="1"/>
    <col min="9" max="9" width="15.42578125" style="1195" customWidth="1"/>
    <col min="10" max="10" width="16.7109375" style="1195" customWidth="1"/>
    <col min="11" max="16384" width="8.85546875" style="1195"/>
  </cols>
  <sheetData>
    <row r="1" spans="1:12" x14ac:dyDescent="0.2">
      <c r="A1" s="1181" t="s">
        <v>300</v>
      </c>
      <c r="B1" s="1181" t="s">
        <v>301</v>
      </c>
      <c r="C1" s="1181" t="s">
        <v>992</v>
      </c>
      <c r="D1" s="1182" t="s">
        <v>302</v>
      </c>
      <c r="E1" s="1182" t="s">
        <v>303</v>
      </c>
      <c r="F1" s="1182" t="s">
        <v>304</v>
      </c>
      <c r="G1" s="1182" t="s">
        <v>305</v>
      </c>
      <c r="H1" s="1183" t="s">
        <v>5386</v>
      </c>
      <c r="I1" s="1184"/>
      <c r="J1" s="1184"/>
      <c r="K1" s="1184"/>
      <c r="L1" s="1184"/>
    </row>
    <row r="3" spans="1:12" x14ac:dyDescent="0.2">
      <c r="A3" s="1185" t="s">
        <v>1129</v>
      </c>
      <c r="B3" s="1185" t="s">
        <v>5466</v>
      </c>
      <c r="C3" s="1185" t="s">
        <v>9926</v>
      </c>
      <c r="E3" s="1186">
        <v>25410</v>
      </c>
      <c r="G3" s="1186" t="s">
        <v>9972</v>
      </c>
      <c r="H3" s="1187" t="s">
        <v>9973</v>
      </c>
    </row>
    <row r="4" spans="1:12" x14ac:dyDescent="0.2">
      <c r="A4" s="1185" t="s">
        <v>1129</v>
      </c>
      <c r="B4" s="1185" t="s">
        <v>5466</v>
      </c>
      <c r="C4" s="1185" t="s">
        <v>9900</v>
      </c>
      <c r="E4" s="1186">
        <v>20000</v>
      </c>
      <c r="G4" s="1186" t="s">
        <v>9974</v>
      </c>
      <c r="H4" s="1187" t="s">
        <v>9975</v>
      </c>
    </row>
    <row r="5" spans="1:12" x14ac:dyDescent="0.2">
      <c r="A5" s="1185" t="s">
        <v>1129</v>
      </c>
      <c r="B5" s="1185" t="s">
        <v>5466</v>
      </c>
      <c r="C5" s="1185" t="s">
        <v>9976</v>
      </c>
      <c r="E5" s="1186">
        <v>30900</v>
      </c>
      <c r="G5" s="1186" t="s">
        <v>9884</v>
      </c>
      <c r="H5" s="1187" t="s">
        <v>9977</v>
      </c>
    </row>
    <row r="6" spans="1:12" x14ac:dyDescent="0.2">
      <c r="A6" s="1185" t="s">
        <v>1129</v>
      </c>
      <c r="B6" s="1185" t="s">
        <v>5466</v>
      </c>
      <c r="C6" s="1185" t="s">
        <v>9978</v>
      </c>
      <c r="E6" s="1186">
        <v>5630.4</v>
      </c>
      <c r="G6" s="1186" t="s">
        <v>9979</v>
      </c>
      <c r="H6" s="1187" t="s">
        <v>9980</v>
      </c>
    </row>
    <row r="7" spans="1:12" x14ac:dyDescent="0.2">
      <c r="A7" s="1185" t="s">
        <v>1129</v>
      </c>
      <c r="B7" s="1185" t="s">
        <v>5466</v>
      </c>
      <c r="C7" s="1185" t="s">
        <v>9981</v>
      </c>
      <c r="E7" s="1186">
        <v>29582</v>
      </c>
      <c r="G7" s="1186" t="s">
        <v>9887</v>
      </c>
      <c r="H7" s="1187" t="s">
        <v>9982</v>
      </c>
    </row>
    <row r="8" spans="1:12" x14ac:dyDescent="0.2">
      <c r="A8" s="1185" t="s">
        <v>1129</v>
      </c>
      <c r="B8" s="1185" t="s">
        <v>5466</v>
      </c>
      <c r="C8" s="1185" t="s">
        <v>9983</v>
      </c>
      <c r="E8" s="1186">
        <v>25410</v>
      </c>
      <c r="G8" s="1186" t="s">
        <v>9984</v>
      </c>
      <c r="H8" s="1187" t="s">
        <v>9985</v>
      </c>
    </row>
    <row r="9" spans="1:12" x14ac:dyDescent="0.2">
      <c r="A9" s="1185" t="s">
        <v>1129</v>
      </c>
      <c r="B9" s="1185" t="s">
        <v>5466</v>
      </c>
      <c r="C9" s="1185" t="s">
        <v>9986</v>
      </c>
      <c r="E9" s="1186">
        <v>32774</v>
      </c>
      <c r="G9" s="1186" t="s">
        <v>9890</v>
      </c>
      <c r="H9" s="1187" t="s">
        <v>9987</v>
      </c>
    </row>
    <row r="10" spans="1:12" x14ac:dyDescent="0.2">
      <c r="A10" s="1185" t="s">
        <v>1129</v>
      </c>
      <c r="B10" s="1185" t="s">
        <v>5466</v>
      </c>
      <c r="C10" s="1185" t="s">
        <v>9988</v>
      </c>
      <c r="E10" s="1186">
        <v>32393</v>
      </c>
      <c r="G10" s="1186" t="s">
        <v>9893</v>
      </c>
      <c r="H10" s="1187" t="s">
        <v>9989</v>
      </c>
    </row>
    <row r="11" spans="1:12" x14ac:dyDescent="0.2">
      <c r="A11" s="1185" t="s">
        <v>1129</v>
      </c>
      <c r="B11" s="1185" t="s">
        <v>5466</v>
      </c>
      <c r="C11" s="1185" t="s">
        <v>9990</v>
      </c>
      <c r="E11" s="1186">
        <v>2662</v>
      </c>
      <c r="G11" s="1186" t="s">
        <v>9893</v>
      </c>
      <c r="H11" s="1187" t="s">
        <v>6121</v>
      </c>
    </row>
    <row r="12" spans="1:12" x14ac:dyDescent="0.2">
      <c r="A12" s="1185" t="s">
        <v>1129</v>
      </c>
      <c r="B12" s="1185" t="s">
        <v>5466</v>
      </c>
      <c r="C12" s="1185" t="s">
        <v>9991</v>
      </c>
      <c r="E12" s="1186">
        <v>30000</v>
      </c>
      <c r="G12" s="1186" t="s">
        <v>9992</v>
      </c>
      <c r="H12" s="1187" t="s">
        <v>9993</v>
      </c>
    </row>
    <row r="13" spans="1:12" x14ac:dyDescent="0.2">
      <c r="A13" s="1185" t="s">
        <v>1129</v>
      </c>
      <c r="B13" s="1185" t="s">
        <v>5466</v>
      </c>
      <c r="C13" s="1185" t="s">
        <v>9994</v>
      </c>
      <c r="E13" s="1186">
        <v>34512</v>
      </c>
      <c r="G13" s="1186" t="s">
        <v>9901</v>
      </c>
      <c r="H13" s="1187" t="s">
        <v>9995</v>
      </c>
    </row>
    <row r="14" spans="1:12" x14ac:dyDescent="0.2">
      <c r="A14" s="1185" t="s">
        <v>1129</v>
      </c>
      <c r="B14" s="1185" t="s">
        <v>5466</v>
      </c>
      <c r="C14" s="1185" t="s">
        <v>9996</v>
      </c>
      <c r="E14" s="1186">
        <v>7623</v>
      </c>
      <c r="G14" s="1186" t="s">
        <v>9904</v>
      </c>
      <c r="H14" s="1187" t="s">
        <v>9997</v>
      </c>
    </row>
    <row r="15" spans="1:12" x14ac:dyDescent="0.2">
      <c r="A15" s="1185" t="s">
        <v>1129</v>
      </c>
      <c r="B15" s="1185" t="s">
        <v>5466</v>
      </c>
      <c r="C15" s="1185" t="s">
        <v>9998</v>
      </c>
      <c r="E15" s="1186">
        <v>25410</v>
      </c>
      <c r="G15" s="1186" t="s">
        <v>9999</v>
      </c>
      <c r="H15" s="1187" t="s">
        <v>10000</v>
      </c>
    </row>
    <row r="16" spans="1:12" x14ac:dyDescent="0.2">
      <c r="A16" s="1185" t="s">
        <v>1129</v>
      </c>
      <c r="B16" s="1185" t="s">
        <v>5466</v>
      </c>
      <c r="C16" s="1185" t="s">
        <v>10001</v>
      </c>
      <c r="E16" s="1186">
        <v>151.25</v>
      </c>
      <c r="G16" s="1186" t="s">
        <v>9907</v>
      </c>
      <c r="H16" s="1187" t="s">
        <v>10002</v>
      </c>
    </row>
    <row r="17" spans="1:12" x14ac:dyDescent="0.2">
      <c r="A17" s="1185" t="s">
        <v>1129</v>
      </c>
      <c r="B17" s="1185" t="s">
        <v>5466</v>
      </c>
      <c r="C17" s="1185" t="s">
        <v>10003</v>
      </c>
      <c r="E17" s="1186">
        <v>11380.05</v>
      </c>
      <c r="G17" s="1186" t="s">
        <v>10004</v>
      </c>
      <c r="H17" s="1187" t="s">
        <v>10005</v>
      </c>
    </row>
    <row r="18" spans="1:12" x14ac:dyDescent="0.2">
      <c r="A18" s="1185" t="s">
        <v>1129</v>
      </c>
      <c r="B18" s="1185" t="s">
        <v>5466</v>
      </c>
      <c r="C18" s="1185" t="s">
        <v>10006</v>
      </c>
      <c r="E18" s="1186">
        <v>25410</v>
      </c>
      <c r="G18" s="1186" t="s">
        <v>10007</v>
      </c>
      <c r="H18" s="1187" t="s">
        <v>10008</v>
      </c>
    </row>
    <row r="19" spans="1:12" x14ac:dyDescent="0.2">
      <c r="A19" s="1185" t="s">
        <v>1129</v>
      </c>
      <c r="B19" s="1185" t="s">
        <v>5466</v>
      </c>
      <c r="C19" s="1185" t="s">
        <v>10009</v>
      </c>
      <c r="E19" s="1186">
        <v>7500</v>
      </c>
      <c r="G19" s="1186" t="s">
        <v>10010</v>
      </c>
      <c r="H19" s="1187" t="s">
        <v>10011</v>
      </c>
    </row>
    <row r="20" spans="1:12" x14ac:dyDescent="0.2">
      <c r="A20" s="1185" t="s">
        <v>1129</v>
      </c>
      <c r="B20" s="1185" t="s">
        <v>5466</v>
      </c>
      <c r="C20" s="1185" t="s">
        <v>10012</v>
      </c>
      <c r="E20" s="1186">
        <v>50000</v>
      </c>
      <c r="G20" s="1186" t="s">
        <v>10010</v>
      </c>
      <c r="H20" s="1187" t="s">
        <v>10013</v>
      </c>
    </row>
    <row r="21" spans="1:12" x14ac:dyDescent="0.2">
      <c r="A21" s="1185" t="s">
        <v>1129</v>
      </c>
      <c r="B21" s="1185" t="s">
        <v>5466</v>
      </c>
      <c r="C21" s="1185" t="s">
        <v>10014</v>
      </c>
      <c r="E21" s="1214">
        <v>20000</v>
      </c>
      <c r="G21" s="1186" t="s">
        <v>9922</v>
      </c>
      <c r="H21" s="1187" t="s">
        <v>10015</v>
      </c>
      <c r="I21" s="533">
        <f>E21</f>
        <v>20000</v>
      </c>
      <c r="J21" s="1215" t="s">
        <v>5339</v>
      </c>
    </row>
    <row r="22" spans="1:12" x14ac:dyDescent="0.2">
      <c r="A22" s="1185" t="s">
        <v>1129</v>
      </c>
      <c r="B22" s="1185" t="s">
        <v>5517</v>
      </c>
      <c r="C22" s="1185" t="s">
        <v>9921</v>
      </c>
      <c r="E22" s="1186">
        <v>1505.72</v>
      </c>
      <c r="G22" s="1186" t="s">
        <v>9890</v>
      </c>
      <c r="H22" s="1187" t="s">
        <v>10016</v>
      </c>
    </row>
    <row r="23" spans="1:12" x14ac:dyDescent="0.2">
      <c r="A23" s="1185" t="s">
        <v>1129</v>
      </c>
      <c r="B23" s="1185" t="s">
        <v>5517</v>
      </c>
      <c r="C23" s="1185" t="s">
        <v>9921</v>
      </c>
      <c r="E23" s="1186">
        <v>211.75</v>
      </c>
      <c r="G23" s="1186" t="s">
        <v>9890</v>
      </c>
      <c r="H23" s="1187" t="s">
        <v>10017</v>
      </c>
    </row>
    <row r="24" spans="1:12" x14ac:dyDescent="0.2">
      <c r="A24" s="1185" t="s">
        <v>919</v>
      </c>
      <c r="B24" s="1185" t="s">
        <v>307</v>
      </c>
      <c r="C24" s="1185" t="s">
        <v>484</v>
      </c>
      <c r="E24" s="1186">
        <v>418465.17</v>
      </c>
      <c r="G24" s="1186">
        <v>418465.17</v>
      </c>
      <c r="H24" s="1187" t="s">
        <v>1054</v>
      </c>
    </row>
    <row r="25" spans="1:12" x14ac:dyDescent="0.2">
      <c r="A25" s="1181" t="s">
        <v>919</v>
      </c>
      <c r="B25" s="1181" t="s">
        <v>307</v>
      </c>
      <c r="C25" s="1181" t="s">
        <v>308</v>
      </c>
      <c r="D25" s="1182"/>
      <c r="E25" s="1182">
        <v>418465.17</v>
      </c>
      <c r="F25" s="1182"/>
      <c r="G25" s="1182">
        <v>418465.17</v>
      </c>
      <c r="H25" s="1183" t="s">
        <v>935</v>
      </c>
      <c r="I25" s="1184"/>
      <c r="J25" s="1184"/>
      <c r="K25" s="1184"/>
      <c r="L25" s="1184"/>
    </row>
    <row r="27" spans="1:12" x14ac:dyDescent="0.2">
      <c r="A27" s="1185" t="s">
        <v>1129</v>
      </c>
      <c r="B27" s="1185" t="s">
        <v>5466</v>
      </c>
      <c r="C27" s="1185" t="s">
        <v>10018</v>
      </c>
      <c r="E27" s="1186">
        <v>71505.56</v>
      </c>
      <c r="G27" s="1186" t="s">
        <v>9884</v>
      </c>
      <c r="H27" s="1187" t="s">
        <v>10019</v>
      </c>
    </row>
    <row r="28" spans="1:12" x14ac:dyDescent="0.2">
      <c r="A28" s="1185" t="s">
        <v>1129</v>
      </c>
      <c r="B28" s="1185" t="s">
        <v>5466</v>
      </c>
      <c r="C28" s="1185" t="s">
        <v>10018</v>
      </c>
      <c r="E28" s="1186">
        <v>6806.43</v>
      </c>
      <c r="G28" s="1186" t="s">
        <v>9884</v>
      </c>
      <c r="H28" s="1187" t="s">
        <v>10020</v>
      </c>
    </row>
    <row r="29" spans="1:12" x14ac:dyDescent="0.2">
      <c r="A29" s="1185" t="s">
        <v>1129</v>
      </c>
      <c r="B29" s="1185" t="s">
        <v>5466</v>
      </c>
      <c r="C29" s="1185" t="s">
        <v>10021</v>
      </c>
      <c r="E29" s="1186">
        <v>100302.37</v>
      </c>
      <c r="G29" s="1186" t="s">
        <v>9887</v>
      </c>
      <c r="H29" s="1187" t="s">
        <v>10022</v>
      </c>
    </row>
    <row r="30" spans="1:12" x14ac:dyDescent="0.2">
      <c r="A30" s="1185" t="s">
        <v>1129</v>
      </c>
      <c r="B30" s="1185" t="s">
        <v>5466</v>
      </c>
      <c r="C30" s="1185" t="s">
        <v>10021</v>
      </c>
      <c r="E30" s="1186">
        <v>7958.08</v>
      </c>
      <c r="G30" s="1186" t="s">
        <v>9887</v>
      </c>
      <c r="H30" s="1187" t="s">
        <v>10023</v>
      </c>
    </row>
    <row r="31" spans="1:12" x14ac:dyDescent="0.2">
      <c r="A31" s="1185" t="s">
        <v>1129</v>
      </c>
      <c r="B31" s="1185" t="s">
        <v>5466</v>
      </c>
      <c r="C31" s="1185" t="s">
        <v>10024</v>
      </c>
      <c r="E31" s="1186">
        <v>79052.31</v>
      </c>
      <c r="G31" s="1186" t="s">
        <v>9890</v>
      </c>
      <c r="H31" s="1187" t="s">
        <v>10025</v>
      </c>
    </row>
    <row r="32" spans="1:12" x14ac:dyDescent="0.2">
      <c r="A32" s="1185" t="s">
        <v>1129</v>
      </c>
      <c r="B32" s="1185" t="s">
        <v>5466</v>
      </c>
      <c r="C32" s="1185" t="s">
        <v>10024</v>
      </c>
      <c r="E32" s="1186">
        <v>7323.45</v>
      </c>
      <c r="G32" s="1186" t="s">
        <v>9890</v>
      </c>
      <c r="H32" s="1187" t="s">
        <v>10026</v>
      </c>
    </row>
    <row r="33" spans="1:8" x14ac:dyDescent="0.2">
      <c r="A33" s="1185" t="s">
        <v>1129</v>
      </c>
      <c r="B33" s="1185" t="s">
        <v>5466</v>
      </c>
      <c r="C33" s="1185" t="s">
        <v>10027</v>
      </c>
      <c r="E33" s="1186">
        <v>66827.73</v>
      </c>
      <c r="G33" s="1186" t="s">
        <v>9893</v>
      </c>
      <c r="H33" s="1187" t="s">
        <v>10028</v>
      </c>
    </row>
    <row r="34" spans="1:8" x14ac:dyDescent="0.2">
      <c r="A34" s="1185" t="s">
        <v>1129</v>
      </c>
      <c r="B34" s="1185" t="s">
        <v>5466</v>
      </c>
      <c r="C34" s="1185" t="s">
        <v>10027</v>
      </c>
      <c r="E34" s="1186">
        <v>6289.47</v>
      </c>
      <c r="G34" s="1186" t="s">
        <v>9893</v>
      </c>
      <c r="H34" s="1187" t="s">
        <v>10029</v>
      </c>
    </row>
    <row r="35" spans="1:8" x14ac:dyDescent="0.2">
      <c r="A35" s="1185" t="s">
        <v>1129</v>
      </c>
      <c r="B35" s="1185" t="s">
        <v>5466</v>
      </c>
      <c r="C35" s="1185" t="s">
        <v>10030</v>
      </c>
      <c r="E35" s="1186">
        <v>92097.79</v>
      </c>
      <c r="G35" s="1186" t="s">
        <v>9901</v>
      </c>
      <c r="H35" s="1187" t="s">
        <v>10031</v>
      </c>
    </row>
    <row r="36" spans="1:8" x14ac:dyDescent="0.2">
      <c r="A36" s="1185" t="s">
        <v>1129</v>
      </c>
      <c r="B36" s="1185" t="s">
        <v>5466</v>
      </c>
      <c r="C36" s="1185" t="s">
        <v>10030</v>
      </c>
      <c r="E36" s="1186">
        <v>9641.1</v>
      </c>
      <c r="G36" s="1186" t="s">
        <v>9901</v>
      </c>
      <c r="H36" s="1187" t="s">
        <v>10032</v>
      </c>
    </row>
    <row r="37" spans="1:8" x14ac:dyDescent="0.2">
      <c r="A37" s="1185" t="s">
        <v>1129</v>
      </c>
      <c r="B37" s="1185" t="s">
        <v>5466</v>
      </c>
      <c r="C37" s="1185" t="s">
        <v>10033</v>
      </c>
      <c r="E37" s="1186">
        <v>194844.62</v>
      </c>
      <c r="G37" s="1186" t="s">
        <v>9904</v>
      </c>
      <c r="H37" s="1187" t="s">
        <v>10034</v>
      </c>
    </row>
    <row r="38" spans="1:8" x14ac:dyDescent="0.2">
      <c r="A38" s="1185" t="s">
        <v>1129</v>
      </c>
      <c r="B38" s="1185" t="s">
        <v>5466</v>
      </c>
      <c r="C38" s="1185" t="s">
        <v>10033</v>
      </c>
      <c r="E38" s="1186">
        <v>18679.23</v>
      </c>
      <c r="G38" s="1186" t="s">
        <v>9904</v>
      </c>
      <c r="H38" s="1187" t="s">
        <v>10035</v>
      </c>
    </row>
    <row r="39" spans="1:8" x14ac:dyDescent="0.2">
      <c r="A39" s="1185" t="s">
        <v>1129</v>
      </c>
      <c r="B39" s="1185" t="s">
        <v>5466</v>
      </c>
      <c r="C39" s="1185" t="s">
        <v>10036</v>
      </c>
      <c r="E39" s="1186">
        <v>217346.89</v>
      </c>
      <c r="G39" s="1186" t="s">
        <v>9907</v>
      </c>
      <c r="H39" s="1187" t="s">
        <v>10037</v>
      </c>
    </row>
    <row r="40" spans="1:8" x14ac:dyDescent="0.2">
      <c r="A40" s="1185" t="s">
        <v>1129</v>
      </c>
      <c r="B40" s="1185" t="s">
        <v>5466</v>
      </c>
      <c r="C40" s="1185" t="s">
        <v>10036</v>
      </c>
      <c r="E40" s="1186">
        <v>17784.490000000002</v>
      </c>
      <c r="G40" s="1186" t="s">
        <v>9907</v>
      </c>
      <c r="H40" s="1187" t="s">
        <v>10038</v>
      </c>
    </row>
    <row r="41" spans="1:8" x14ac:dyDescent="0.2">
      <c r="A41" s="1185" t="s">
        <v>1129</v>
      </c>
      <c r="B41" s="1185" t="s">
        <v>5466</v>
      </c>
      <c r="C41" s="1185" t="s">
        <v>10039</v>
      </c>
      <c r="E41" s="1186">
        <v>186074.41</v>
      </c>
      <c r="G41" s="1186" t="s">
        <v>9910</v>
      </c>
      <c r="H41" s="1187" t="s">
        <v>10040</v>
      </c>
    </row>
    <row r="42" spans="1:8" x14ac:dyDescent="0.2">
      <c r="A42" s="1185" t="s">
        <v>1129</v>
      </c>
      <c r="B42" s="1185" t="s">
        <v>5466</v>
      </c>
      <c r="C42" s="1185" t="s">
        <v>10039</v>
      </c>
      <c r="E42" s="1186">
        <v>15850.6</v>
      </c>
      <c r="G42" s="1186" t="s">
        <v>9910</v>
      </c>
      <c r="H42" s="1187" t="s">
        <v>10041</v>
      </c>
    </row>
    <row r="43" spans="1:8" x14ac:dyDescent="0.2">
      <c r="A43" s="1185" t="s">
        <v>1129</v>
      </c>
      <c r="B43" s="1185" t="s">
        <v>5466</v>
      </c>
      <c r="C43" s="1185" t="s">
        <v>10042</v>
      </c>
      <c r="E43" s="1186">
        <v>96103.61</v>
      </c>
      <c r="G43" s="1186" t="s">
        <v>9913</v>
      </c>
      <c r="H43" s="1187" t="s">
        <v>10043</v>
      </c>
    </row>
    <row r="44" spans="1:8" x14ac:dyDescent="0.2">
      <c r="A44" s="1185" t="s">
        <v>1129</v>
      </c>
      <c r="B44" s="1185" t="s">
        <v>5466</v>
      </c>
      <c r="C44" s="1185" t="s">
        <v>10042</v>
      </c>
      <c r="E44" s="1186">
        <v>9111.31</v>
      </c>
      <c r="G44" s="1186" t="s">
        <v>9913</v>
      </c>
      <c r="H44" s="1187" t="s">
        <v>10044</v>
      </c>
    </row>
    <row r="45" spans="1:8" x14ac:dyDescent="0.2">
      <c r="A45" s="1185" t="s">
        <v>1129</v>
      </c>
      <c r="B45" s="1185" t="s">
        <v>5466</v>
      </c>
      <c r="C45" s="1185" t="s">
        <v>10045</v>
      </c>
      <c r="E45" s="1186">
        <v>57400.27</v>
      </c>
      <c r="G45" s="1186" t="s">
        <v>9916</v>
      </c>
      <c r="H45" s="1187" t="s">
        <v>10046</v>
      </c>
    </row>
    <row r="46" spans="1:8" x14ac:dyDescent="0.2">
      <c r="A46" s="1185" t="s">
        <v>1129</v>
      </c>
      <c r="B46" s="1185" t="s">
        <v>5466</v>
      </c>
      <c r="C46" s="1185" t="s">
        <v>10045</v>
      </c>
      <c r="E46" s="1186">
        <v>5015.34</v>
      </c>
      <c r="G46" s="1186" t="s">
        <v>9916</v>
      </c>
      <c r="H46" s="1187" t="s">
        <v>10047</v>
      </c>
    </row>
    <row r="47" spans="1:8" x14ac:dyDescent="0.2">
      <c r="A47" s="1185" t="s">
        <v>1129</v>
      </c>
      <c r="B47" s="1185" t="s">
        <v>5466</v>
      </c>
      <c r="C47" s="1185" t="s">
        <v>10048</v>
      </c>
      <c r="E47" s="1186">
        <v>34765.440000000002</v>
      </c>
      <c r="G47" s="1186" t="s">
        <v>9919</v>
      </c>
      <c r="H47" s="1187" t="s">
        <v>10049</v>
      </c>
    </row>
    <row r="48" spans="1:8" x14ac:dyDescent="0.2">
      <c r="A48" s="1185" t="s">
        <v>1129</v>
      </c>
      <c r="B48" s="1185" t="s">
        <v>5466</v>
      </c>
      <c r="C48" s="1185" t="s">
        <v>10048</v>
      </c>
      <c r="E48" s="1186">
        <v>3019.93</v>
      </c>
      <c r="G48" s="1186" t="s">
        <v>9919</v>
      </c>
      <c r="H48" s="1187" t="s">
        <v>10050</v>
      </c>
    </row>
    <row r="49" spans="1:8" x14ac:dyDescent="0.2">
      <c r="A49" s="1185" t="s">
        <v>1129</v>
      </c>
      <c r="B49" s="1185" t="s">
        <v>5466</v>
      </c>
      <c r="C49" s="1185" t="s">
        <v>10051</v>
      </c>
      <c r="E49" s="1186">
        <v>56482.46</v>
      </c>
      <c r="G49" s="1186" t="s">
        <v>9922</v>
      </c>
      <c r="H49" s="1187" t="s">
        <v>10052</v>
      </c>
    </row>
    <row r="50" spans="1:8" x14ac:dyDescent="0.2">
      <c r="A50" s="1185" t="s">
        <v>1129</v>
      </c>
      <c r="B50" s="1185" t="s">
        <v>5466</v>
      </c>
      <c r="C50" s="1185" t="s">
        <v>10051</v>
      </c>
      <c r="E50" s="1186">
        <v>4684.4799999999996</v>
      </c>
      <c r="G50" s="1186" t="s">
        <v>9922</v>
      </c>
      <c r="H50" s="1187" t="s">
        <v>10053</v>
      </c>
    </row>
    <row r="51" spans="1:8" x14ac:dyDescent="0.2">
      <c r="A51" s="1185" t="s">
        <v>919</v>
      </c>
      <c r="B51" s="1185" t="s">
        <v>347</v>
      </c>
      <c r="C51" s="1185" t="s">
        <v>307</v>
      </c>
      <c r="E51" s="1216">
        <v>1364967.37</v>
      </c>
      <c r="G51" s="1186">
        <v>1364967.37</v>
      </c>
      <c r="H51" s="1187" t="s">
        <v>1040</v>
      </c>
    </row>
    <row r="53" spans="1:8" x14ac:dyDescent="0.2">
      <c r="A53" s="1185" t="s">
        <v>1129</v>
      </c>
      <c r="B53" s="1185" t="s">
        <v>5551</v>
      </c>
      <c r="C53" s="1185" t="s">
        <v>9924</v>
      </c>
      <c r="E53" s="1186">
        <v>20505.689999999999</v>
      </c>
      <c r="G53" s="1186" t="s">
        <v>9884</v>
      </c>
      <c r="H53" s="1187" t="s">
        <v>10054</v>
      </c>
    </row>
    <row r="54" spans="1:8" x14ac:dyDescent="0.2">
      <c r="A54" s="1185" t="s">
        <v>1129</v>
      </c>
      <c r="B54" s="1185" t="s">
        <v>5551</v>
      </c>
      <c r="C54" s="1185" t="s">
        <v>9886</v>
      </c>
      <c r="E54" s="1186">
        <v>19794.439999999999</v>
      </c>
      <c r="G54" s="1186" t="s">
        <v>9887</v>
      </c>
      <c r="H54" s="1187" t="s">
        <v>10055</v>
      </c>
    </row>
    <row r="55" spans="1:8" x14ac:dyDescent="0.2">
      <c r="A55" s="1185" t="s">
        <v>1129</v>
      </c>
      <c r="B55" s="1185" t="s">
        <v>5551</v>
      </c>
      <c r="C55" s="1185" t="s">
        <v>10056</v>
      </c>
      <c r="E55" s="1186">
        <v>36577.199999999997</v>
      </c>
      <c r="G55" s="1186" t="s">
        <v>9890</v>
      </c>
      <c r="H55" s="1187" t="s">
        <v>10057</v>
      </c>
    </row>
    <row r="56" spans="1:8" x14ac:dyDescent="0.2">
      <c r="A56" s="1185" t="s">
        <v>1129</v>
      </c>
      <c r="B56" s="1185" t="s">
        <v>5551</v>
      </c>
      <c r="C56" s="1185" t="s">
        <v>9932</v>
      </c>
      <c r="E56" s="1186">
        <v>20369.400000000001</v>
      </c>
      <c r="G56" s="1186" t="s">
        <v>9893</v>
      </c>
      <c r="H56" s="1187" t="s">
        <v>10058</v>
      </c>
    </row>
    <row r="57" spans="1:8" x14ac:dyDescent="0.2">
      <c r="A57" s="1185" t="s">
        <v>1129</v>
      </c>
      <c r="B57" s="1185" t="s">
        <v>5551</v>
      </c>
      <c r="C57" s="1185" t="s">
        <v>9900</v>
      </c>
      <c r="E57" s="1186">
        <v>35861.56</v>
      </c>
      <c r="G57" s="1186" t="s">
        <v>9901</v>
      </c>
      <c r="H57" s="1187" t="s">
        <v>10059</v>
      </c>
    </row>
    <row r="58" spans="1:8" x14ac:dyDescent="0.2">
      <c r="A58" s="1185" t="s">
        <v>1129</v>
      </c>
      <c r="B58" s="1185" t="s">
        <v>5551</v>
      </c>
      <c r="C58" s="1185" t="s">
        <v>9937</v>
      </c>
      <c r="E58" s="1186">
        <v>63881.82</v>
      </c>
      <c r="G58" s="1186" t="s">
        <v>9904</v>
      </c>
      <c r="H58" s="1187" t="s">
        <v>10060</v>
      </c>
    </row>
    <row r="59" spans="1:8" x14ac:dyDescent="0.2">
      <c r="A59" s="1185" t="s">
        <v>1129</v>
      </c>
      <c r="B59" s="1185" t="s">
        <v>5551</v>
      </c>
      <c r="C59" s="1185" t="s">
        <v>9939</v>
      </c>
      <c r="E59" s="1186">
        <v>99325.81</v>
      </c>
      <c r="G59" s="1186" t="s">
        <v>9907</v>
      </c>
      <c r="H59" s="1187" t="s">
        <v>10061</v>
      </c>
    </row>
    <row r="60" spans="1:8" x14ac:dyDescent="0.2">
      <c r="A60" s="1185" t="s">
        <v>1129</v>
      </c>
      <c r="B60" s="1185" t="s">
        <v>5551</v>
      </c>
      <c r="C60" s="1185" t="s">
        <v>9912</v>
      </c>
      <c r="E60" s="1186">
        <v>51023.66</v>
      </c>
      <c r="G60" s="1186" t="s">
        <v>9910</v>
      </c>
      <c r="H60" s="1187" t="s">
        <v>10062</v>
      </c>
    </row>
    <row r="61" spans="1:8" x14ac:dyDescent="0.2">
      <c r="A61" s="1185" t="s">
        <v>1129</v>
      </c>
      <c r="B61" s="1185" t="s">
        <v>5551</v>
      </c>
      <c r="C61" s="1185" t="s">
        <v>9949</v>
      </c>
      <c r="E61" s="1186">
        <v>29355.58</v>
      </c>
      <c r="G61" s="1186" t="s">
        <v>9913</v>
      </c>
      <c r="H61" s="1187" t="s">
        <v>10063</v>
      </c>
    </row>
    <row r="62" spans="1:8" x14ac:dyDescent="0.2">
      <c r="A62" s="1185" t="s">
        <v>1129</v>
      </c>
      <c r="B62" s="1185" t="s">
        <v>5551</v>
      </c>
      <c r="C62" s="1185" t="s">
        <v>10064</v>
      </c>
      <c r="E62" s="1186">
        <v>15954.77</v>
      </c>
      <c r="G62" s="1186" t="s">
        <v>9916</v>
      </c>
      <c r="H62" s="1187" t="s">
        <v>10065</v>
      </c>
    </row>
    <row r="63" spans="1:8" x14ac:dyDescent="0.2">
      <c r="A63" s="1185" t="s">
        <v>1129</v>
      </c>
      <c r="B63" s="1185" t="s">
        <v>5551</v>
      </c>
      <c r="C63" s="1185" t="s">
        <v>10066</v>
      </c>
      <c r="E63" s="1186">
        <v>14086.04</v>
      </c>
      <c r="G63" s="1186" t="s">
        <v>9919</v>
      </c>
      <c r="H63" s="1187" t="s">
        <v>10067</v>
      </c>
    </row>
    <row r="64" spans="1:8" x14ac:dyDescent="0.2">
      <c r="A64" s="1185" t="s">
        <v>1129</v>
      </c>
      <c r="B64" s="1185" t="s">
        <v>5551</v>
      </c>
      <c r="C64" s="1185" t="s">
        <v>10068</v>
      </c>
      <c r="E64" s="1186">
        <v>16674.32</v>
      </c>
      <c r="G64" s="1186" t="s">
        <v>9922</v>
      </c>
      <c r="H64" s="1187" t="s">
        <v>10069</v>
      </c>
    </row>
    <row r="65" spans="1:8" x14ac:dyDescent="0.2">
      <c r="A65" s="1185" t="s">
        <v>1129</v>
      </c>
      <c r="B65" s="1185" t="s">
        <v>5551</v>
      </c>
      <c r="C65" s="1185" t="s">
        <v>10070</v>
      </c>
      <c r="E65" s="1186">
        <v>35938.36</v>
      </c>
      <c r="G65" s="1186" t="s">
        <v>9922</v>
      </c>
      <c r="H65" s="1187" t="s">
        <v>10071</v>
      </c>
    </row>
    <row r="66" spans="1:8" x14ac:dyDescent="0.2">
      <c r="A66" s="1185" t="s">
        <v>919</v>
      </c>
      <c r="B66" s="1185" t="s">
        <v>347</v>
      </c>
      <c r="C66" s="1185" t="s">
        <v>883</v>
      </c>
      <c r="E66" s="1186">
        <v>459348.65</v>
      </c>
      <c r="G66" s="1186">
        <v>459348.65</v>
      </c>
      <c r="H66" s="1187" t="s">
        <v>1041</v>
      </c>
    </row>
    <row r="68" spans="1:8" x14ac:dyDescent="0.2">
      <c r="A68" s="1185" t="s">
        <v>1129</v>
      </c>
      <c r="B68" s="1185" t="s">
        <v>5551</v>
      </c>
      <c r="C68" s="1185" t="s">
        <v>10072</v>
      </c>
      <c r="E68" s="1186">
        <v>13.5</v>
      </c>
      <c r="G68" s="1186" t="s">
        <v>9910</v>
      </c>
      <c r="H68" s="1187" t="s">
        <v>10073</v>
      </c>
    </row>
    <row r="69" spans="1:8" x14ac:dyDescent="0.2">
      <c r="A69" s="1185" t="s">
        <v>1129</v>
      </c>
      <c r="B69" s="1185" t="s">
        <v>5551</v>
      </c>
      <c r="C69" s="1185" t="s">
        <v>10074</v>
      </c>
      <c r="E69" s="1186">
        <v>6</v>
      </c>
      <c r="G69" s="1186" t="s">
        <v>9916</v>
      </c>
      <c r="H69" s="1187" t="s">
        <v>10075</v>
      </c>
    </row>
    <row r="70" spans="1:8" x14ac:dyDescent="0.2">
      <c r="A70" s="1185" t="s">
        <v>919</v>
      </c>
      <c r="B70" s="1185" t="s">
        <v>347</v>
      </c>
      <c r="C70" s="1185" t="s">
        <v>1043</v>
      </c>
      <c r="E70" s="1186">
        <v>19.5</v>
      </c>
      <c r="G70" s="1186">
        <v>19.5</v>
      </c>
      <c r="H70" s="1187" t="s">
        <v>1044</v>
      </c>
    </row>
    <row r="72" spans="1:8" x14ac:dyDescent="0.2">
      <c r="A72" s="1185" t="s">
        <v>1129</v>
      </c>
      <c r="B72" s="1185" t="s">
        <v>5551</v>
      </c>
      <c r="C72" s="1185" t="s">
        <v>9883</v>
      </c>
      <c r="E72" s="1186">
        <v>1723.05</v>
      </c>
      <c r="G72" s="1186" t="s">
        <v>9884</v>
      </c>
      <c r="H72" s="1187" t="s">
        <v>10076</v>
      </c>
    </row>
    <row r="73" spans="1:8" x14ac:dyDescent="0.2">
      <c r="A73" s="1185" t="s">
        <v>1129</v>
      </c>
      <c r="B73" s="1185" t="s">
        <v>5551</v>
      </c>
      <c r="C73" s="1185" t="s">
        <v>9880</v>
      </c>
      <c r="E73" s="1186">
        <v>176.7</v>
      </c>
      <c r="G73" s="1186" t="s">
        <v>9890</v>
      </c>
      <c r="H73" s="1187" t="s">
        <v>10077</v>
      </c>
    </row>
    <row r="74" spans="1:8" x14ac:dyDescent="0.2">
      <c r="A74" s="1185" t="s">
        <v>1129</v>
      </c>
      <c r="B74" s="1185" t="s">
        <v>5551</v>
      </c>
      <c r="C74" s="1185" t="s">
        <v>9892</v>
      </c>
      <c r="E74" s="1186">
        <v>148.80000000000001</v>
      </c>
      <c r="G74" s="1186" t="s">
        <v>9893</v>
      </c>
      <c r="H74" s="1187" t="s">
        <v>10078</v>
      </c>
    </row>
    <row r="75" spans="1:8" x14ac:dyDescent="0.2">
      <c r="A75" s="1185" t="s">
        <v>1129</v>
      </c>
      <c r="B75" s="1185" t="s">
        <v>5551</v>
      </c>
      <c r="C75" s="1185" t="s">
        <v>9935</v>
      </c>
      <c r="E75" s="1186">
        <v>105.6</v>
      </c>
      <c r="G75" s="1186" t="s">
        <v>9901</v>
      </c>
      <c r="H75" s="1187" t="s">
        <v>10079</v>
      </c>
    </row>
    <row r="76" spans="1:8" x14ac:dyDescent="0.2">
      <c r="A76" s="1185" t="s">
        <v>1129</v>
      </c>
      <c r="B76" s="1185" t="s">
        <v>5551</v>
      </c>
      <c r="C76" s="1185" t="s">
        <v>9906</v>
      </c>
      <c r="E76" s="1186">
        <v>1398.3</v>
      </c>
      <c r="G76" s="1186" t="s">
        <v>9904</v>
      </c>
      <c r="H76" s="1187" t="s">
        <v>10080</v>
      </c>
    </row>
    <row r="77" spans="1:8" x14ac:dyDescent="0.2">
      <c r="A77" s="1185" t="s">
        <v>1129</v>
      </c>
      <c r="B77" s="1185" t="s">
        <v>5551</v>
      </c>
      <c r="C77" s="1185" t="s">
        <v>9945</v>
      </c>
      <c r="E77" s="1186">
        <v>261.60000000000002</v>
      </c>
      <c r="G77" s="1186" t="s">
        <v>9910</v>
      </c>
      <c r="H77" s="1187" t="s">
        <v>10081</v>
      </c>
    </row>
    <row r="78" spans="1:8" x14ac:dyDescent="0.2">
      <c r="A78" s="1185" t="s">
        <v>1129</v>
      </c>
      <c r="B78" s="1185" t="s">
        <v>5551</v>
      </c>
      <c r="C78" s="1185" t="s">
        <v>9921</v>
      </c>
      <c r="E78" s="1186">
        <v>13.95</v>
      </c>
      <c r="G78" s="1186" t="s">
        <v>9913</v>
      </c>
      <c r="H78" s="1187" t="s">
        <v>10082</v>
      </c>
    </row>
    <row r="79" spans="1:8" x14ac:dyDescent="0.2">
      <c r="A79" s="1185" t="s">
        <v>1129</v>
      </c>
      <c r="B79" s="1185" t="s">
        <v>5551</v>
      </c>
      <c r="C79" s="1185" t="s">
        <v>10083</v>
      </c>
      <c r="E79" s="1186">
        <v>576.6</v>
      </c>
      <c r="G79" s="1186" t="s">
        <v>9916</v>
      </c>
      <c r="H79" s="1187" t="s">
        <v>10084</v>
      </c>
    </row>
    <row r="80" spans="1:8" x14ac:dyDescent="0.2">
      <c r="A80" s="1185" t="s">
        <v>1129</v>
      </c>
      <c r="B80" s="1185" t="s">
        <v>5551</v>
      </c>
      <c r="C80" s="1185" t="s">
        <v>10085</v>
      </c>
      <c r="E80" s="1186">
        <v>344.1</v>
      </c>
      <c r="G80" s="1186" t="s">
        <v>9919</v>
      </c>
      <c r="H80" s="1187" t="s">
        <v>10086</v>
      </c>
    </row>
    <row r="81" spans="1:12" x14ac:dyDescent="0.2">
      <c r="A81" s="1185" t="s">
        <v>919</v>
      </c>
      <c r="B81" s="1185" t="s">
        <v>347</v>
      </c>
      <c r="C81" s="1185" t="s">
        <v>7255</v>
      </c>
      <c r="E81" s="1186">
        <v>4748.7</v>
      </c>
      <c r="G81" s="1186">
        <v>4748.7</v>
      </c>
      <c r="H81" s="1187" t="s">
        <v>7256</v>
      </c>
    </row>
    <row r="83" spans="1:12" x14ac:dyDescent="0.2">
      <c r="A83" s="1185" t="s">
        <v>1129</v>
      </c>
      <c r="B83" s="1185" t="s">
        <v>5551</v>
      </c>
      <c r="C83" s="1185" t="s">
        <v>9947</v>
      </c>
      <c r="E83" s="1186">
        <v>52.2</v>
      </c>
      <c r="G83" s="1186" t="s">
        <v>9910</v>
      </c>
      <c r="H83" s="1187" t="s">
        <v>10087</v>
      </c>
    </row>
    <row r="84" spans="1:12" x14ac:dyDescent="0.2">
      <c r="A84" s="1185" t="s">
        <v>1129</v>
      </c>
      <c r="B84" s="1185" t="s">
        <v>5551</v>
      </c>
      <c r="C84" s="1185" t="s">
        <v>10088</v>
      </c>
      <c r="E84" s="1186">
        <v>52.2</v>
      </c>
      <c r="G84" s="1186" t="s">
        <v>9919</v>
      </c>
      <c r="H84" s="1187" t="s">
        <v>10089</v>
      </c>
    </row>
    <row r="85" spans="1:12" x14ac:dyDescent="0.2">
      <c r="A85" s="1185" t="s">
        <v>919</v>
      </c>
      <c r="B85" s="1185" t="s">
        <v>347</v>
      </c>
      <c r="C85" s="1185" t="s">
        <v>953</v>
      </c>
      <c r="E85" s="1186">
        <v>104.4</v>
      </c>
      <c r="G85" s="1186">
        <v>104.4</v>
      </c>
      <c r="H85" s="1187" t="s">
        <v>7866</v>
      </c>
    </row>
    <row r="87" spans="1:12" x14ac:dyDescent="0.2">
      <c r="A87" s="1185" t="s">
        <v>1129</v>
      </c>
      <c r="B87" s="1185" t="s">
        <v>5551</v>
      </c>
      <c r="C87" s="1185" t="s">
        <v>9903</v>
      </c>
      <c r="E87" s="1186">
        <v>123.15</v>
      </c>
      <c r="G87" s="1186" t="s">
        <v>9901</v>
      </c>
      <c r="H87" s="1187" t="s">
        <v>10090</v>
      </c>
    </row>
    <row r="88" spans="1:12" x14ac:dyDescent="0.2">
      <c r="A88" s="1185" t="s">
        <v>1129</v>
      </c>
      <c r="B88" s="1185" t="s">
        <v>5551</v>
      </c>
      <c r="C88" s="1185" t="s">
        <v>9909</v>
      </c>
      <c r="E88" s="1186">
        <v>11.85</v>
      </c>
      <c r="G88" s="1186" t="s">
        <v>9907</v>
      </c>
      <c r="H88" s="1187" t="s">
        <v>10091</v>
      </c>
    </row>
    <row r="89" spans="1:12" x14ac:dyDescent="0.2">
      <c r="A89" s="1185" t="s">
        <v>1129</v>
      </c>
      <c r="B89" s="1185" t="s">
        <v>5551</v>
      </c>
      <c r="C89" s="1185" t="s">
        <v>9915</v>
      </c>
      <c r="E89" s="1186">
        <v>99.6</v>
      </c>
      <c r="G89" s="1186" t="s">
        <v>9910</v>
      </c>
      <c r="H89" s="1187" t="s">
        <v>10092</v>
      </c>
    </row>
    <row r="90" spans="1:12" x14ac:dyDescent="0.2">
      <c r="A90" s="1185" t="s">
        <v>1129</v>
      </c>
      <c r="B90" s="1185" t="s">
        <v>5551</v>
      </c>
      <c r="C90" s="1185" t="s">
        <v>10093</v>
      </c>
      <c r="E90" s="1186">
        <v>213.15</v>
      </c>
      <c r="G90" s="1186" t="s">
        <v>9916</v>
      </c>
      <c r="H90" s="1187" t="s">
        <v>10094</v>
      </c>
    </row>
    <row r="91" spans="1:12" x14ac:dyDescent="0.2">
      <c r="A91" s="1185" t="s">
        <v>919</v>
      </c>
      <c r="B91" s="1185" t="s">
        <v>347</v>
      </c>
      <c r="C91" s="1185" t="s">
        <v>955</v>
      </c>
      <c r="E91" s="1186">
        <v>447.75</v>
      </c>
      <c r="G91" s="1186">
        <v>447.75</v>
      </c>
      <c r="H91" s="1187" t="s">
        <v>7867</v>
      </c>
    </row>
    <row r="92" spans="1:12" x14ac:dyDescent="0.2">
      <c r="A92" s="1181" t="s">
        <v>919</v>
      </c>
      <c r="B92" s="1181" t="s">
        <v>347</v>
      </c>
      <c r="C92" s="1181" t="s">
        <v>308</v>
      </c>
      <c r="D92" s="1182"/>
      <c r="E92" s="1182">
        <v>1829636.37</v>
      </c>
      <c r="F92" s="1182"/>
      <c r="G92" s="1182">
        <v>1829636.37</v>
      </c>
      <c r="H92" s="1183" t="s">
        <v>735</v>
      </c>
      <c r="I92" s="1184"/>
      <c r="J92" s="1184"/>
      <c r="K92" s="1184"/>
      <c r="L92" s="1184"/>
    </row>
    <row r="94" spans="1:12" x14ac:dyDescent="0.2">
      <c r="A94" s="1185" t="s">
        <v>1129</v>
      </c>
      <c r="B94" s="1185" t="s">
        <v>5466</v>
      </c>
      <c r="C94" s="1185" t="s">
        <v>10018</v>
      </c>
      <c r="E94" s="1186">
        <v>33.880000000000003</v>
      </c>
      <c r="G94" s="1186" t="s">
        <v>9884</v>
      </c>
      <c r="H94" s="1187" t="s">
        <v>10095</v>
      </c>
    </row>
    <row r="95" spans="1:12" x14ac:dyDescent="0.2">
      <c r="A95" s="1185" t="s">
        <v>1129</v>
      </c>
      <c r="B95" s="1185" t="s">
        <v>5466</v>
      </c>
      <c r="C95" s="1185" t="s">
        <v>10027</v>
      </c>
      <c r="E95" s="1186">
        <v>16.940000000000001</v>
      </c>
      <c r="G95" s="1186" t="s">
        <v>9893</v>
      </c>
      <c r="H95" s="1187" t="s">
        <v>10096</v>
      </c>
    </row>
    <row r="96" spans="1:12" x14ac:dyDescent="0.2">
      <c r="A96" s="1185" t="s">
        <v>1129</v>
      </c>
      <c r="B96" s="1185" t="s">
        <v>5466</v>
      </c>
      <c r="C96" s="1185" t="s">
        <v>10033</v>
      </c>
      <c r="E96" s="1186">
        <v>42.35</v>
      </c>
      <c r="G96" s="1186" t="s">
        <v>9904</v>
      </c>
      <c r="H96" s="1187" t="s">
        <v>10097</v>
      </c>
    </row>
    <row r="97" spans="1:12" x14ac:dyDescent="0.2">
      <c r="A97" s="1185" t="s">
        <v>1129</v>
      </c>
      <c r="B97" s="1185" t="s">
        <v>5466</v>
      </c>
      <c r="C97" s="1185" t="s">
        <v>10033</v>
      </c>
      <c r="E97" s="1186">
        <v>7</v>
      </c>
      <c r="G97" s="1186" t="s">
        <v>9904</v>
      </c>
      <c r="H97" s="1187" t="s">
        <v>10098</v>
      </c>
    </row>
    <row r="98" spans="1:12" x14ac:dyDescent="0.2">
      <c r="A98" s="1185" t="s">
        <v>1129</v>
      </c>
      <c r="B98" s="1185" t="s">
        <v>5466</v>
      </c>
      <c r="C98" s="1185" t="s">
        <v>10036</v>
      </c>
      <c r="E98" s="1186">
        <v>8.7100000000000009</v>
      </c>
      <c r="G98" s="1186" t="s">
        <v>9907</v>
      </c>
      <c r="H98" s="1187" t="s">
        <v>10099</v>
      </c>
    </row>
    <row r="99" spans="1:12" x14ac:dyDescent="0.2">
      <c r="A99" s="1185" t="s">
        <v>1129</v>
      </c>
      <c r="B99" s="1185" t="s">
        <v>5466</v>
      </c>
      <c r="C99" s="1185" t="s">
        <v>10045</v>
      </c>
      <c r="E99" s="1186">
        <v>42.35</v>
      </c>
      <c r="G99" s="1186" t="s">
        <v>9916</v>
      </c>
      <c r="H99" s="1187" t="s">
        <v>10100</v>
      </c>
    </row>
    <row r="100" spans="1:12" x14ac:dyDescent="0.2">
      <c r="A100" s="1185" t="s">
        <v>1129</v>
      </c>
      <c r="B100" s="1185" t="s">
        <v>5466</v>
      </c>
      <c r="C100" s="1185" t="s">
        <v>10045</v>
      </c>
      <c r="E100" s="1186">
        <v>7</v>
      </c>
      <c r="G100" s="1186" t="s">
        <v>9916</v>
      </c>
      <c r="H100" s="1187" t="s">
        <v>10101</v>
      </c>
    </row>
    <row r="101" spans="1:12" x14ac:dyDescent="0.2">
      <c r="A101" s="1185" t="s">
        <v>919</v>
      </c>
      <c r="B101" s="1185" t="s">
        <v>698</v>
      </c>
      <c r="C101" s="1185" t="s">
        <v>307</v>
      </c>
      <c r="E101" s="1216">
        <v>158.22999999999999</v>
      </c>
      <c r="G101" s="1186">
        <v>158.22999999999999</v>
      </c>
      <c r="H101" s="1187" t="s">
        <v>1040</v>
      </c>
    </row>
    <row r="102" spans="1:12" x14ac:dyDescent="0.2">
      <c r="A102" s="1181" t="s">
        <v>919</v>
      </c>
      <c r="B102" s="1181" t="s">
        <v>698</v>
      </c>
      <c r="C102" s="1181" t="s">
        <v>308</v>
      </c>
      <c r="D102" s="1182"/>
      <c r="E102" s="1182">
        <v>158.22999999999999</v>
      </c>
      <c r="F102" s="1182"/>
      <c r="G102" s="1182">
        <v>158.22999999999999</v>
      </c>
      <c r="H102" s="1183" t="s">
        <v>739</v>
      </c>
      <c r="I102" s="1184"/>
      <c r="J102" s="1184"/>
      <c r="K102" s="1184"/>
      <c r="L102" s="1184"/>
    </row>
    <row r="104" spans="1:12" x14ac:dyDescent="0.2">
      <c r="A104" s="1185" t="s">
        <v>1129</v>
      </c>
      <c r="B104" s="1185" t="s">
        <v>5466</v>
      </c>
      <c r="C104" s="1185" t="s">
        <v>10018</v>
      </c>
      <c r="E104" s="1186">
        <v>5371.07</v>
      </c>
      <c r="G104" s="1186" t="s">
        <v>9884</v>
      </c>
      <c r="H104" s="1187" t="s">
        <v>10102</v>
      </c>
    </row>
    <row r="105" spans="1:12" x14ac:dyDescent="0.2">
      <c r="A105" s="1185" t="s">
        <v>1129</v>
      </c>
      <c r="B105" s="1185" t="s">
        <v>5466</v>
      </c>
      <c r="C105" s="1185" t="s">
        <v>10018</v>
      </c>
      <c r="E105" s="1186">
        <v>822.3</v>
      </c>
      <c r="G105" s="1186" t="s">
        <v>9884</v>
      </c>
      <c r="H105" s="1187" t="s">
        <v>10103</v>
      </c>
    </row>
    <row r="106" spans="1:12" x14ac:dyDescent="0.2">
      <c r="A106" s="1185" t="s">
        <v>1129</v>
      </c>
      <c r="B106" s="1185" t="s">
        <v>5466</v>
      </c>
      <c r="C106" s="1185" t="s">
        <v>10021</v>
      </c>
      <c r="E106" s="1186">
        <v>4578.76</v>
      </c>
      <c r="G106" s="1186" t="s">
        <v>9887</v>
      </c>
      <c r="H106" s="1187" t="s">
        <v>10104</v>
      </c>
    </row>
    <row r="107" spans="1:12" x14ac:dyDescent="0.2">
      <c r="A107" s="1185" t="s">
        <v>1129</v>
      </c>
      <c r="B107" s="1185" t="s">
        <v>5466</v>
      </c>
      <c r="C107" s="1185" t="s">
        <v>10021</v>
      </c>
      <c r="E107" s="1186">
        <v>660.1</v>
      </c>
      <c r="G107" s="1186" t="s">
        <v>9887</v>
      </c>
      <c r="H107" s="1187" t="s">
        <v>10105</v>
      </c>
    </row>
    <row r="108" spans="1:12" x14ac:dyDescent="0.2">
      <c r="A108" s="1185" t="s">
        <v>1129</v>
      </c>
      <c r="B108" s="1185" t="s">
        <v>5466</v>
      </c>
      <c r="C108" s="1185" t="s">
        <v>10024</v>
      </c>
      <c r="E108" s="1186">
        <v>4602.4799999999996</v>
      </c>
      <c r="G108" s="1186" t="s">
        <v>9890</v>
      </c>
      <c r="H108" s="1187" t="s">
        <v>10106</v>
      </c>
    </row>
    <row r="109" spans="1:12" x14ac:dyDescent="0.2">
      <c r="A109" s="1185" t="s">
        <v>1129</v>
      </c>
      <c r="B109" s="1185" t="s">
        <v>5466</v>
      </c>
      <c r="C109" s="1185" t="s">
        <v>10024</v>
      </c>
      <c r="E109" s="1186">
        <v>686.8</v>
      </c>
      <c r="G109" s="1186" t="s">
        <v>9890</v>
      </c>
      <c r="H109" s="1187" t="s">
        <v>10107</v>
      </c>
    </row>
    <row r="110" spans="1:12" x14ac:dyDescent="0.2">
      <c r="A110" s="1185" t="s">
        <v>1129</v>
      </c>
      <c r="B110" s="1185" t="s">
        <v>5466</v>
      </c>
      <c r="C110" s="1185" t="s">
        <v>10027</v>
      </c>
      <c r="E110" s="1186">
        <v>5507.98</v>
      </c>
      <c r="G110" s="1186" t="s">
        <v>9893</v>
      </c>
      <c r="H110" s="1187" t="s">
        <v>10108</v>
      </c>
    </row>
    <row r="111" spans="1:12" x14ac:dyDescent="0.2">
      <c r="A111" s="1185" t="s">
        <v>1129</v>
      </c>
      <c r="B111" s="1185" t="s">
        <v>5466</v>
      </c>
      <c r="C111" s="1185" t="s">
        <v>10027</v>
      </c>
      <c r="E111" s="1186">
        <v>855.45</v>
      </c>
      <c r="G111" s="1186" t="s">
        <v>9893</v>
      </c>
      <c r="H111" s="1187" t="s">
        <v>10109</v>
      </c>
    </row>
    <row r="112" spans="1:12" x14ac:dyDescent="0.2">
      <c r="A112" s="1185" t="s">
        <v>1129</v>
      </c>
      <c r="B112" s="1185" t="s">
        <v>5466</v>
      </c>
      <c r="C112" s="1185" t="s">
        <v>10030</v>
      </c>
      <c r="E112" s="1186">
        <v>5484.75</v>
      </c>
      <c r="G112" s="1186" t="s">
        <v>9901</v>
      </c>
      <c r="H112" s="1187" t="s">
        <v>10110</v>
      </c>
    </row>
    <row r="113" spans="1:10" x14ac:dyDescent="0.2">
      <c r="A113" s="1185" t="s">
        <v>1129</v>
      </c>
      <c r="B113" s="1185" t="s">
        <v>5466</v>
      </c>
      <c r="C113" s="1185" t="s">
        <v>10030</v>
      </c>
      <c r="E113" s="1186">
        <v>832.65</v>
      </c>
      <c r="G113" s="1186" t="s">
        <v>9901</v>
      </c>
      <c r="H113" s="1187" t="s">
        <v>10111</v>
      </c>
    </row>
    <row r="114" spans="1:10" x14ac:dyDescent="0.2">
      <c r="A114" s="1185" t="s">
        <v>1129</v>
      </c>
      <c r="B114" s="1185" t="s">
        <v>5466</v>
      </c>
      <c r="C114" s="1185" t="s">
        <v>10033</v>
      </c>
      <c r="E114" s="1186">
        <v>4392.24</v>
      </c>
      <c r="G114" s="1186" t="s">
        <v>9904</v>
      </c>
      <c r="H114" s="1187" t="s">
        <v>10112</v>
      </c>
    </row>
    <row r="115" spans="1:10" x14ac:dyDescent="0.2">
      <c r="A115" s="1185" t="s">
        <v>1129</v>
      </c>
      <c r="B115" s="1185" t="s">
        <v>5466</v>
      </c>
      <c r="C115" s="1185" t="s">
        <v>10033</v>
      </c>
      <c r="E115" s="1186">
        <v>666.05</v>
      </c>
      <c r="G115" s="1186" t="s">
        <v>9904</v>
      </c>
      <c r="H115" s="1187" t="s">
        <v>10113</v>
      </c>
    </row>
    <row r="116" spans="1:10" x14ac:dyDescent="0.2">
      <c r="A116" s="1185" t="s">
        <v>1129</v>
      </c>
      <c r="B116" s="1185" t="s">
        <v>5466</v>
      </c>
      <c r="C116" s="1185" t="s">
        <v>10036</v>
      </c>
      <c r="E116" s="1186">
        <v>6306.34</v>
      </c>
      <c r="G116" s="1186" t="s">
        <v>9907</v>
      </c>
      <c r="H116" s="1187" t="s">
        <v>10114</v>
      </c>
    </row>
    <row r="117" spans="1:10" x14ac:dyDescent="0.2">
      <c r="A117" s="1185" t="s">
        <v>1129</v>
      </c>
      <c r="B117" s="1185" t="s">
        <v>5466</v>
      </c>
      <c r="C117" s="1185" t="s">
        <v>10036</v>
      </c>
      <c r="E117" s="1186">
        <v>933.65</v>
      </c>
      <c r="G117" s="1186" t="s">
        <v>9907</v>
      </c>
      <c r="H117" s="1187" t="s">
        <v>10115</v>
      </c>
    </row>
    <row r="118" spans="1:10" x14ac:dyDescent="0.2">
      <c r="A118" s="1185" t="s">
        <v>1129</v>
      </c>
      <c r="B118" s="1185" t="s">
        <v>5466</v>
      </c>
      <c r="C118" s="1185" t="s">
        <v>10039</v>
      </c>
      <c r="E118" s="1186">
        <v>5705.69</v>
      </c>
      <c r="G118" s="1186" t="s">
        <v>9910</v>
      </c>
      <c r="H118" s="1187" t="s">
        <v>10116</v>
      </c>
    </row>
    <row r="119" spans="1:10" x14ac:dyDescent="0.2">
      <c r="A119" s="1185" t="s">
        <v>1129</v>
      </c>
      <c r="B119" s="1185" t="s">
        <v>5466</v>
      </c>
      <c r="C119" s="1185" t="s">
        <v>10039</v>
      </c>
      <c r="E119" s="1186">
        <v>865.45</v>
      </c>
      <c r="G119" s="1186" t="s">
        <v>9910</v>
      </c>
      <c r="H119" s="1187" t="s">
        <v>10117</v>
      </c>
    </row>
    <row r="120" spans="1:10" x14ac:dyDescent="0.2">
      <c r="A120" s="1185" t="s">
        <v>1129</v>
      </c>
      <c r="B120" s="1185" t="s">
        <v>5466</v>
      </c>
      <c r="C120" s="1185" t="s">
        <v>10042</v>
      </c>
      <c r="E120" s="1186">
        <v>5613.07</v>
      </c>
      <c r="G120" s="1186" t="s">
        <v>9913</v>
      </c>
      <c r="H120" s="1187" t="s">
        <v>10118</v>
      </c>
    </row>
    <row r="121" spans="1:10" x14ac:dyDescent="0.2">
      <c r="A121" s="1185" t="s">
        <v>1129</v>
      </c>
      <c r="B121" s="1185" t="s">
        <v>5466</v>
      </c>
      <c r="C121" s="1185" t="s">
        <v>10042</v>
      </c>
      <c r="E121" s="1186">
        <v>835.5</v>
      </c>
      <c r="G121" s="1186" t="s">
        <v>9913</v>
      </c>
      <c r="H121" s="1187" t="s">
        <v>10119</v>
      </c>
    </row>
    <row r="122" spans="1:10" x14ac:dyDescent="0.2">
      <c r="A122" s="1185" t="s">
        <v>1129</v>
      </c>
      <c r="B122" s="1185" t="s">
        <v>5466</v>
      </c>
      <c r="C122" s="1185" t="s">
        <v>10045</v>
      </c>
      <c r="E122" s="1186">
        <v>4707.63</v>
      </c>
      <c r="G122" s="1186" t="s">
        <v>9916</v>
      </c>
      <c r="H122" s="1187" t="s">
        <v>10120</v>
      </c>
    </row>
    <row r="123" spans="1:10" x14ac:dyDescent="0.2">
      <c r="A123" s="1185" t="s">
        <v>1129</v>
      </c>
      <c r="B123" s="1185" t="s">
        <v>5466</v>
      </c>
      <c r="C123" s="1185" t="s">
        <v>10045</v>
      </c>
      <c r="E123" s="1186">
        <v>661.6</v>
      </c>
      <c r="G123" s="1186" t="s">
        <v>9916</v>
      </c>
      <c r="H123" s="1187" t="s">
        <v>10121</v>
      </c>
    </row>
    <row r="124" spans="1:10" x14ac:dyDescent="0.2">
      <c r="A124" s="1185" t="s">
        <v>1129</v>
      </c>
      <c r="B124" s="1185" t="s">
        <v>5466</v>
      </c>
      <c r="C124" s="1185" t="s">
        <v>10048</v>
      </c>
      <c r="E124" s="1186">
        <v>4866.8</v>
      </c>
      <c r="G124" s="1186" t="s">
        <v>9919</v>
      </c>
      <c r="H124" s="1187" t="s">
        <v>10122</v>
      </c>
    </row>
    <row r="125" spans="1:10" x14ac:dyDescent="0.2">
      <c r="A125" s="1185" t="s">
        <v>1129</v>
      </c>
      <c r="B125" s="1185" t="s">
        <v>5466</v>
      </c>
      <c r="C125" s="1185" t="s">
        <v>10048</v>
      </c>
      <c r="E125" s="1186">
        <v>662.65</v>
      </c>
      <c r="G125" s="1186" t="s">
        <v>9919</v>
      </c>
      <c r="H125" s="1187" t="s">
        <v>10123</v>
      </c>
    </row>
    <row r="126" spans="1:10" x14ac:dyDescent="0.2">
      <c r="A126" s="1185" t="s">
        <v>1129</v>
      </c>
      <c r="B126" s="1185" t="s">
        <v>5466</v>
      </c>
      <c r="C126" s="1185" t="s">
        <v>10051</v>
      </c>
      <c r="E126" s="1186">
        <v>3173.71</v>
      </c>
      <c r="G126" s="1186" t="s">
        <v>9922</v>
      </c>
      <c r="H126" s="1187" t="s">
        <v>10124</v>
      </c>
    </row>
    <row r="127" spans="1:10" x14ac:dyDescent="0.2">
      <c r="A127" s="1185" t="s">
        <v>1129</v>
      </c>
      <c r="B127" s="1185" t="s">
        <v>5466</v>
      </c>
      <c r="C127" s="1185" t="s">
        <v>10051</v>
      </c>
      <c r="E127" s="1186">
        <v>417.6</v>
      </c>
      <c r="G127" s="1186" t="s">
        <v>9922</v>
      </c>
      <c r="H127" s="1187" t="s">
        <v>10125</v>
      </c>
    </row>
    <row r="128" spans="1:10" x14ac:dyDescent="0.2">
      <c r="A128" s="1185" t="s">
        <v>919</v>
      </c>
      <c r="B128" s="1185" t="s">
        <v>840</v>
      </c>
      <c r="C128" s="1185" t="s">
        <v>307</v>
      </c>
      <c r="E128" s="1216">
        <v>69210.320000000007</v>
      </c>
      <c r="G128" s="1186">
        <v>69210.320000000007</v>
      </c>
      <c r="H128" s="1187" t="s">
        <v>1040</v>
      </c>
      <c r="I128" s="862">
        <f>E128+E101+E51</f>
        <v>1434335.9200000002</v>
      </c>
      <c r="J128" s="1215" t="s">
        <v>5340</v>
      </c>
    </row>
    <row r="130" spans="1:12" x14ac:dyDescent="0.2">
      <c r="A130" s="1185" t="s">
        <v>1129</v>
      </c>
      <c r="B130" s="1185" t="s">
        <v>5551</v>
      </c>
      <c r="C130" s="1185" t="s">
        <v>9926</v>
      </c>
      <c r="E130" s="1186">
        <v>168</v>
      </c>
      <c r="G130" s="1186" t="s">
        <v>9884</v>
      </c>
      <c r="H130" s="1187" t="s">
        <v>10126</v>
      </c>
    </row>
    <row r="131" spans="1:12" x14ac:dyDescent="0.2">
      <c r="A131" s="1185" t="s">
        <v>1129</v>
      </c>
      <c r="B131" s="1185" t="s">
        <v>5551</v>
      </c>
      <c r="C131" s="1185" t="s">
        <v>9928</v>
      </c>
      <c r="E131" s="1186">
        <v>20</v>
      </c>
      <c r="G131" s="1186" t="s">
        <v>9887</v>
      </c>
      <c r="H131" s="1187" t="s">
        <v>10127</v>
      </c>
    </row>
    <row r="132" spans="1:12" x14ac:dyDescent="0.2">
      <c r="A132" s="1185" t="s">
        <v>1129</v>
      </c>
      <c r="B132" s="1185" t="s">
        <v>5551</v>
      </c>
      <c r="C132" s="1185" t="s">
        <v>9889</v>
      </c>
      <c r="E132" s="1186">
        <v>171</v>
      </c>
      <c r="G132" s="1186" t="s">
        <v>9890</v>
      </c>
      <c r="H132" s="1187" t="s">
        <v>10128</v>
      </c>
    </row>
    <row r="133" spans="1:12" x14ac:dyDescent="0.2">
      <c r="A133" s="1185" t="s">
        <v>1129</v>
      </c>
      <c r="B133" s="1185" t="s">
        <v>5551</v>
      </c>
      <c r="C133" s="1185" t="s">
        <v>9933</v>
      </c>
      <c r="E133" s="1186">
        <v>300</v>
      </c>
      <c r="G133" s="1186" t="s">
        <v>9901</v>
      </c>
      <c r="H133" s="1187" t="s">
        <v>10129</v>
      </c>
    </row>
    <row r="134" spans="1:12" x14ac:dyDescent="0.2">
      <c r="A134" s="1185" t="s">
        <v>1129</v>
      </c>
      <c r="B134" s="1185" t="s">
        <v>5551</v>
      </c>
      <c r="C134" s="1185" t="s">
        <v>10130</v>
      </c>
      <c r="E134" s="1186">
        <v>21</v>
      </c>
      <c r="G134" s="1186" t="s">
        <v>9904</v>
      </c>
      <c r="H134" s="1187" t="s">
        <v>10131</v>
      </c>
    </row>
    <row r="135" spans="1:12" x14ac:dyDescent="0.2">
      <c r="A135" s="1185" t="s">
        <v>1129</v>
      </c>
      <c r="B135" s="1185" t="s">
        <v>5551</v>
      </c>
      <c r="C135" s="1185" t="s">
        <v>9941</v>
      </c>
      <c r="E135" s="1186">
        <v>9</v>
      </c>
      <c r="G135" s="1186" t="s">
        <v>9907</v>
      </c>
      <c r="H135" s="1187" t="s">
        <v>10132</v>
      </c>
    </row>
    <row r="136" spans="1:12" x14ac:dyDescent="0.2">
      <c r="A136" s="1185" t="s">
        <v>1129</v>
      </c>
      <c r="B136" s="1185" t="s">
        <v>5551</v>
      </c>
      <c r="C136" s="1185" t="s">
        <v>9944</v>
      </c>
      <c r="E136" s="1186">
        <v>282</v>
      </c>
      <c r="G136" s="1186" t="s">
        <v>9910</v>
      </c>
      <c r="H136" s="1187" t="s">
        <v>10133</v>
      </c>
    </row>
    <row r="137" spans="1:12" x14ac:dyDescent="0.2">
      <c r="A137" s="1185" t="s">
        <v>1129</v>
      </c>
      <c r="B137" s="1185" t="s">
        <v>5551</v>
      </c>
      <c r="C137" s="1185" t="s">
        <v>9918</v>
      </c>
      <c r="E137" s="1186">
        <v>150</v>
      </c>
      <c r="G137" s="1186" t="s">
        <v>9913</v>
      </c>
      <c r="H137" s="1187" t="s">
        <v>10134</v>
      </c>
    </row>
    <row r="138" spans="1:12" x14ac:dyDescent="0.2">
      <c r="A138" s="1185" t="s">
        <v>1129</v>
      </c>
      <c r="B138" s="1185" t="s">
        <v>5551</v>
      </c>
      <c r="C138" s="1185" t="s">
        <v>9976</v>
      </c>
      <c r="E138" s="1186">
        <v>150</v>
      </c>
      <c r="G138" s="1186" t="s">
        <v>9916</v>
      </c>
      <c r="H138" s="1187" t="s">
        <v>10135</v>
      </c>
    </row>
    <row r="139" spans="1:12" x14ac:dyDescent="0.2">
      <c r="A139" s="1185" t="s">
        <v>919</v>
      </c>
      <c r="B139" s="1185" t="s">
        <v>840</v>
      </c>
      <c r="C139" s="1185" t="s">
        <v>883</v>
      </c>
      <c r="E139" s="1186">
        <v>1271</v>
      </c>
      <c r="G139" s="1186">
        <v>1271</v>
      </c>
      <c r="H139" s="1187" t="s">
        <v>1041</v>
      </c>
    </row>
    <row r="140" spans="1:12" x14ac:dyDescent="0.2">
      <c r="A140" s="1181" t="s">
        <v>919</v>
      </c>
      <c r="B140" s="1181" t="s">
        <v>840</v>
      </c>
      <c r="C140" s="1181" t="s">
        <v>308</v>
      </c>
      <c r="D140" s="1182"/>
      <c r="E140" s="1182">
        <v>70481.320000000007</v>
      </c>
      <c r="F140" s="1182"/>
      <c r="G140" s="1182">
        <v>70481.320000000007</v>
      </c>
      <c r="H140" s="1183" t="s">
        <v>740</v>
      </c>
      <c r="I140" s="1184"/>
      <c r="J140" s="1184"/>
      <c r="K140" s="1184"/>
      <c r="L140" s="1184"/>
    </row>
    <row r="141" spans="1:12" x14ac:dyDescent="0.2">
      <c r="A141" s="1181" t="s">
        <v>919</v>
      </c>
      <c r="B141" s="1181" t="s">
        <v>343</v>
      </c>
      <c r="C141" s="1181" t="s">
        <v>308</v>
      </c>
      <c r="D141" s="1182"/>
      <c r="E141" s="1182">
        <v>2318741.09</v>
      </c>
      <c r="F141" s="1182"/>
      <c r="G141" s="1182">
        <v>2318741.09</v>
      </c>
      <c r="H141" s="1183" t="s">
        <v>937</v>
      </c>
      <c r="I141" s="1184"/>
      <c r="J141" s="1184"/>
      <c r="K141" s="1184"/>
      <c r="L141" s="1184"/>
    </row>
    <row r="144" spans="1:12" x14ac:dyDescent="0.2">
      <c r="A144" s="1185" t="s">
        <v>1129</v>
      </c>
      <c r="B144" s="1185" t="s">
        <v>5466</v>
      </c>
      <c r="C144" s="1185" t="s">
        <v>10141</v>
      </c>
      <c r="E144" s="1186">
        <v>2662</v>
      </c>
      <c r="G144" s="1186" t="s">
        <v>9884</v>
      </c>
      <c r="H144" s="1187" t="s">
        <v>10142</v>
      </c>
    </row>
    <row r="145" spans="1:8" x14ac:dyDescent="0.2">
      <c r="A145" s="1185" t="s">
        <v>1129</v>
      </c>
      <c r="B145" s="1185" t="s">
        <v>5466</v>
      </c>
      <c r="C145" s="1185" t="s">
        <v>10143</v>
      </c>
      <c r="E145" s="1186">
        <v>2662</v>
      </c>
      <c r="G145" s="1186" t="s">
        <v>9887</v>
      </c>
      <c r="H145" s="1187" t="s">
        <v>10144</v>
      </c>
    </row>
    <row r="146" spans="1:8" x14ac:dyDescent="0.2">
      <c r="A146" s="1185" t="s">
        <v>1129</v>
      </c>
      <c r="B146" s="1185" t="s">
        <v>5466</v>
      </c>
      <c r="C146" s="1185" t="s">
        <v>10145</v>
      </c>
      <c r="E146" s="1186">
        <v>2662</v>
      </c>
      <c r="G146" s="1186" t="s">
        <v>9890</v>
      </c>
      <c r="H146" s="1187" t="s">
        <v>10146</v>
      </c>
    </row>
    <row r="147" spans="1:8" x14ac:dyDescent="0.2">
      <c r="A147" s="1185" t="s">
        <v>1129</v>
      </c>
      <c r="B147" s="1185" t="s">
        <v>5466</v>
      </c>
      <c r="C147" s="1185" t="s">
        <v>10147</v>
      </c>
      <c r="E147" s="1186">
        <v>2662</v>
      </c>
      <c r="G147" s="1186" t="s">
        <v>9893</v>
      </c>
      <c r="H147" s="1187" t="s">
        <v>10148</v>
      </c>
    </row>
    <row r="148" spans="1:8" x14ac:dyDescent="0.2">
      <c r="A148" s="1185" t="s">
        <v>1129</v>
      </c>
      <c r="B148" s="1185" t="s">
        <v>5466</v>
      </c>
      <c r="C148" s="1185" t="s">
        <v>10149</v>
      </c>
      <c r="E148" s="1186">
        <v>2662</v>
      </c>
      <c r="G148" s="1186" t="s">
        <v>9901</v>
      </c>
      <c r="H148" s="1187" t="s">
        <v>10150</v>
      </c>
    </row>
    <row r="149" spans="1:8" x14ac:dyDescent="0.2">
      <c r="A149" s="1185" t="s">
        <v>1129</v>
      </c>
      <c r="B149" s="1185" t="s">
        <v>5466</v>
      </c>
      <c r="C149" s="1185" t="s">
        <v>10151</v>
      </c>
      <c r="E149" s="1186">
        <v>968</v>
      </c>
      <c r="G149" s="1186" t="s">
        <v>9999</v>
      </c>
      <c r="H149" s="1187" t="s">
        <v>10152</v>
      </c>
    </row>
    <row r="150" spans="1:8" x14ac:dyDescent="0.2">
      <c r="A150" s="1185" t="s">
        <v>1129</v>
      </c>
      <c r="B150" s="1185" t="s">
        <v>5466</v>
      </c>
      <c r="C150" s="1185" t="s">
        <v>10151</v>
      </c>
      <c r="E150" s="1186">
        <v>9680</v>
      </c>
      <c r="G150" s="1186" t="s">
        <v>9999</v>
      </c>
      <c r="H150" s="1187" t="s">
        <v>10153</v>
      </c>
    </row>
    <row r="151" spans="1:8" x14ac:dyDescent="0.2">
      <c r="A151" s="1185" t="s">
        <v>1129</v>
      </c>
      <c r="B151" s="1185" t="s">
        <v>5466</v>
      </c>
      <c r="C151" s="1185" t="s">
        <v>10154</v>
      </c>
      <c r="E151" s="1186">
        <v>2662</v>
      </c>
      <c r="G151" s="1186" t="s">
        <v>9904</v>
      </c>
      <c r="H151" s="1187" t="s">
        <v>10155</v>
      </c>
    </row>
    <row r="152" spans="1:8" x14ac:dyDescent="0.2">
      <c r="A152" s="1185" t="s">
        <v>1129</v>
      </c>
      <c r="B152" s="1185" t="s">
        <v>5466</v>
      </c>
      <c r="C152" s="1185" t="s">
        <v>10156</v>
      </c>
      <c r="E152" s="1186">
        <v>2662</v>
      </c>
      <c r="G152" s="1186" t="s">
        <v>9907</v>
      </c>
      <c r="H152" s="1187" t="s">
        <v>10157</v>
      </c>
    </row>
    <row r="153" spans="1:8" x14ac:dyDescent="0.2">
      <c r="A153" s="1185" t="s">
        <v>1129</v>
      </c>
      <c r="B153" s="1185" t="s">
        <v>5466</v>
      </c>
      <c r="C153" s="1185" t="s">
        <v>10158</v>
      </c>
      <c r="E153" s="1186">
        <v>2662</v>
      </c>
      <c r="G153" s="1186" t="s">
        <v>9910</v>
      </c>
      <c r="H153" s="1187" t="s">
        <v>10159</v>
      </c>
    </row>
    <row r="154" spans="1:8" x14ac:dyDescent="0.2">
      <c r="A154" s="1185" t="s">
        <v>1129</v>
      </c>
      <c r="B154" s="1185" t="s">
        <v>5466</v>
      </c>
      <c r="C154" s="1185" t="s">
        <v>10160</v>
      </c>
      <c r="E154" s="1186">
        <v>2662</v>
      </c>
      <c r="G154" s="1186" t="s">
        <v>9913</v>
      </c>
      <c r="H154" s="1187" t="s">
        <v>10161</v>
      </c>
    </row>
    <row r="155" spans="1:8" x14ac:dyDescent="0.2">
      <c r="A155" s="1185" t="s">
        <v>1129</v>
      </c>
      <c r="B155" s="1185" t="s">
        <v>5466</v>
      </c>
      <c r="C155" s="1185" t="s">
        <v>10162</v>
      </c>
      <c r="E155" s="1186">
        <v>2662</v>
      </c>
      <c r="G155" s="1186" t="s">
        <v>9916</v>
      </c>
      <c r="H155" s="1187" t="s">
        <v>10163</v>
      </c>
    </row>
    <row r="156" spans="1:8" x14ac:dyDescent="0.2">
      <c r="A156" s="1185" t="s">
        <v>1129</v>
      </c>
      <c r="B156" s="1185" t="s">
        <v>5466</v>
      </c>
      <c r="C156" s="1185" t="s">
        <v>10164</v>
      </c>
      <c r="E156" s="1186">
        <v>2662</v>
      </c>
      <c r="G156" s="1186" t="s">
        <v>9919</v>
      </c>
      <c r="H156" s="1187" t="s">
        <v>10165</v>
      </c>
    </row>
    <row r="157" spans="1:8" x14ac:dyDescent="0.2">
      <c r="A157" s="1185" t="s">
        <v>1129</v>
      </c>
      <c r="B157" s="1185" t="s">
        <v>5466</v>
      </c>
      <c r="C157" s="1185" t="s">
        <v>10166</v>
      </c>
      <c r="E157" s="1186">
        <v>2662</v>
      </c>
      <c r="G157" s="1186" t="s">
        <v>9922</v>
      </c>
      <c r="H157" s="1187" t="s">
        <v>10167</v>
      </c>
    </row>
    <row r="158" spans="1:8" x14ac:dyDescent="0.2">
      <c r="A158" s="1185" t="s">
        <v>1129</v>
      </c>
      <c r="B158" s="1185" t="s">
        <v>5739</v>
      </c>
      <c r="C158" s="1185" t="s">
        <v>9883</v>
      </c>
      <c r="E158" s="1217">
        <v>3222</v>
      </c>
      <c r="G158" s="1186" t="s">
        <v>10168</v>
      </c>
      <c r="H158" s="1187" t="s">
        <v>10169</v>
      </c>
    </row>
    <row r="159" spans="1:8" x14ac:dyDescent="0.2">
      <c r="A159" s="1185" t="s">
        <v>1129</v>
      </c>
      <c r="B159" s="1185" t="s">
        <v>5739</v>
      </c>
      <c r="C159" s="1185" t="s">
        <v>9926</v>
      </c>
      <c r="E159" s="1219">
        <v>11283</v>
      </c>
      <c r="G159" s="1186" t="s">
        <v>10168</v>
      </c>
      <c r="H159" s="1187" t="s">
        <v>10170</v>
      </c>
    </row>
    <row r="160" spans="1:8" x14ac:dyDescent="0.2">
      <c r="A160" s="1185" t="s">
        <v>1129</v>
      </c>
      <c r="B160" s="1185" t="s">
        <v>5739</v>
      </c>
      <c r="C160" s="1185" t="s">
        <v>9889</v>
      </c>
      <c r="E160" s="1217">
        <v>3222</v>
      </c>
      <c r="G160" s="1186" t="s">
        <v>10171</v>
      </c>
      <c r="H160" s="1187" t="s">
        <v>10172</v>
      </c>
    </row>
    <row r="161" spans="1:8" x14ac:dyDescent="0.2">
      <c r="A161" s="1185" t="s">
        <v>1129</v>
      </c>
      <c r="B161" s="1185" t="s">
        <v>5739</v>
      </c>
      <c r="C161" s="1185" t="s">
        <v>10056</v>
      </c>
      <c r="E161" s="1219">
        <v>11283</v>
      </c>
      <c r="G161" s="1186" t="s">
        <v>10171</v>
      </c>
      <c r="H161" s="1187" t="s">
        <v>10173</v>
      </c>
    </row>
    <row r="162" spans="1:8" x14ac:dyDescent="0.2">
      <c r="A162" s="1185" t="s">
        <v>1129</v>
      </c>
      <c r="B162" s="1185" t="s">
        <v>5739</v>
      </c>
      <c r="C162" s="1185" t="s">
        <v>9932</v>
      </c>
      <c r="E162" s="1219">
        <v>11520</v>
      </c>
      <c r="G162" s="1186" t="s">
        <v>10174</v>
      </c>
      <c r="H162" s="1187" t="s">
        <v>10175</v>
      </c>
    </row>
    <row r="163" spans="1:8" x14ac:dyDescent="0.2">
      <c r="A163" s="1185" t="s">
        <v>1129</v>
      </c>
      <c r="B163" s="1185" t="s">
        <v>5739</v>
      </c>
      <c r="C163" s="1185" t="s">
        <v>9892</v>
      </c>
      <c r="E163" s="1217">
        <v>3289</v>
      </c>
      <c r="G163" s="1186" t="s">
        <v>10174</v>
      </c>
      <c r="H163" s="1187" t="s">
        <v>10176</v>
      </c>
    </row>
    <row r="164" spans="1:8" x14ac:dyDescent="0.2">
      <c r="A164" s="1185" t="s">
        <v>1129</v>
      </c>
      <c r="B164" s="1185" t="s">
        <v>5739</v>
      </c>
      <c r="C164" s="1185" t="s">
        <v>9900</v>
      </c>
      <c r="E164" s="1217">
        <v>3289</v>
      </c>
      <c r="G164" s="1186" t="s">
        <v>10137</v>
      </c>
      <c r="H164" s="1187" t="s">
        <v>10177</v>
      </c>
    </row>
    <row r="165" spans="1:8" x14ac:dyDescent="0.2">
      <c r="A165" s="1185" t="s">
        <v>1129</v>
      </c>
      <c r="B165" s="1185" t="s">
        <v>5739</v>
      </c>
      <c r="C165" s="1185" t="s">
        <v>9935</v>
      </c>
      <c r="E165" s="1219">
        <v>11520</v>
      </c>
      <c r="G165" s="1186" t="s">
        <v>10137</v>
      </c>
      <c r="H165" s="1187" t="s">
        <v>10178</v>
      </c>
    </row>
    <row r="166" spans="1:8" x14ac:dyDescent="0.2">
      <c r="A166" s="1185" t="s">
        <v>1129</v>
      </c>
      <c r="B166" s="1185" t="s">
        <v>5739</v>
      </c>
      <c r="C166" s="1185" t="s">
        <v>9937</v>
      </c>
      <c r="E166" s="1217">
        <v>3289</v>
      </c>
      <c r="G166" s="1186" t="s">
        <v>10179</v>
      </c>
      <c r="H166" s="1187" t="s">
        <v>10180</v>
      </c>
    </row>
    <row r="167" spans="1:8" x14ac:dyDescent="0.2">
      <c r="A167" s="1185" t="s">
        <v>1129</v>
      </c>
      <c r="B167" s="1185" t="s">
        <v>5739</v>
      </c>
      <c r="C167" s="1185" t="s">
        <v>9906</v>
      </c>
      <c r="E167" s="1219">
        <v>11520</v>
      </c>
      <c r="G167" s="1186" t="s">
        <v>10179</v>
      </c>
      <c r="H167" s="1187" t="s">
        <v>10181</v>
      </c>
    </row>
    <row r="168" spans="1:8" x14ac:dyDescent="0.2">
      <c r="A168" s="1185" t="s">
        <v>1129</v>
      </c>
      <c r="B168" s="1185" t="s">
        <v>5739</v>
      </c>
      <c r="C168" s="1185" t="s">
        <v>9941</v>
      </c>
      <c r="E168" s="1217">
        <v>3289</v>
      </c>
      <c r="G168" s="1186" t="s">
        <v>10138</v>
      </c>
      <c r="H168" s="1187" t="s">
        <v>10182</v>
      </c>
    </row>
    <row r="169" spans="1:8" x14ac:dyDescent="0.2">
      <c r="A169" s="1185" t="s">
        <v>1129</v>
      </c>
      <c r="B169" s="1185" t="s">
        <v>5739</v>
      </c>
      <c r="C169" s="1185" t="s">
        <v>9944</v>
      </c>
      <c r="E169" s="1219">
        <v>11520</v>
      </c>
      <c r="G169" s="1186" t="s">
        <v>10138</v>
      </c>
      <c r="H169" s="1187" t="s">
        <v>10183</v>
      </c>
    </row>
    <row r="170" spans="1:8" x14ac:dyDescent="0.2">
      <c r="A170" s="1185" t="s">
        <v>1129</v>
      </c>
      <c r="B170" s="1185" t="s">
        <v>5739</v>
      </c>
      <c r="C170" s="1185" t="s">
        <v>9945</v>
      </c>
      <c r="E170" s="1217">
        <v>3289</v>
      </c>
      <c r="G170" s="1186" t="s">
        <v>10184</v>
      </c>
      <c r="H170" s="1187" t="s">
        <v>10185</v>
      </c>
    </row>
    <row r="171" spans="1:8" x14ac:dyDescent="0.2">
      <c r="A171" s="1185" t="s">
        <v>1129</v>
      </c>
      <c r="B171" s="1185" t="s">
        <v>5739</v>
      </c>
      <c r="C171" s="1185" t="s">
        <v>9915</v>
      </c>
      <c r="E171" s="1219">
        <v>11520</v>
      </c>
      <c r="G171" s="1186" t="s">
        <v>10184</v>
      </c>
      <c r="H171" s="1187" t="s">
        <v>10186</v>
      </c>
    </row>
    <row r="172" spans="1:8" x14ac:dyDescent="0.2">
      <c r="A172" s="1185" t="s">
        <v>1129</v>
      </c>
      <c r="B172" s="1185" t="s">
        <v>5739</v>
      </c>
      <c r="C172" s="1185" t="s">
        <v>9949</v>
      </c>
      <c r="E172" s="1217">
        <v>3289</v>
      </c>
      <c r="G172" s="1186" t="s">
        <v>10187</v>
      </c>
      <c r="H172" s="1187" t="s">
        <v>10188</v>
      </c>
    </row>
    <row r="173" spans="1:8" x14ac:dyDescent="0.2">
      <c r="A173" s="1185" t="s">
        <v>1129</v>
      </c>
      <c r="B173" s="1185" t="s">
        <v>5739</v>
      </c>
      <c r="C173" s="1185" t="s">
        <v>9921</v>
      </c>
      <c r="E173" s="1219">
        <v>11520</v>
      </c>
      <c r="G173" s="1186" t="s">
        <v>10187</v>
      </c>
      <c r="H173" s="1187" t="s">
        <v>10189</v>
      </c>
    </row>
    <row r="174" spans="1:8" x14ac:dyDescent="0.2">
      <c r="A174" s="1185" t="s">
        <v>1129</v>
      </c>
      <c r="B174" s="1185" t="s">
        <v>5739</v>
      </c>
      <c r="C174" s="1185" t="s">
        <v>10064</v>
      </c>
      <c r="E174" s="1217">
        <v>3289</v>
      </c>
      <c r="G174" s="1186" t="s">
        <v>10190</v>
      </c>
      <c r="H174" s="1187" t="s">
        <v>10191</v>
      </c>
    </row>
    <row r="175" spans="1:8" x14ac:dyDescent="0.2">
      <c r="A175" s="1185" t="s">
        <v>1129</v>
      </c>
      <c r="B175" s="1185" t="s">
        <v>5739</v>
      </c>
      <c r="C175" s="1185" t="s">
        <v>10074</v>
      </c>
      <c r="E175" s="1219">
        <v>11520</v>
      </c>
      <c r="G175" s="1186" t="s">
        <v>10190</v>
      </c>
      <c r="H175" s="1187" t="s">
        <v>10192</v>
      </c>
    </row>
    <row r="176" spans="1:8" x14ac:dyDescent="0.2">
      <c r="A176" s="1185" t="s">
        <v>1129</v>
      </c>
      <c r="B176" s="1185" t="s">
        <v>5739</v>
      </c>
      <c r="C176" s="1185" t="s">
        <v>10093</v>
      </c>
      <c r="E176" s="1217">
        <v>3289</v>
      </c>
      <c r="G176" s="1186" t="s">
        <v>10193</v>
      </c>
      <c r="H176" s="1187" t="s">
        <v>10194</v>
      </c>
    </row>
    <row r="177" spans="1:8" x14ac:dyDescent="0.2">
      <c r="A177" s="1185" t="s">
        <v>1129</v>
      </c>
      <c r="B177" s="1185" t="s">
        <v>5739</v>
      </c>
      <c r="C177" s="1185" t="s">
        <v>10066</v>
      </c>
      <c r="E177" s="1219">
        <v>11520</v>
      </c>
      <c r="G177" s="1186" t="s">
        <v>10193</v>
      </c>
      <c r="H177" s="1187" t="s">
        <v>10195</v>
      </c>
    </row>
    <row r="178" spans="1:8" x14ac:dyDescent="0.2">
      <c r="A178" s="1185" t="s">
        <v>1129</v>
      </c>
      <c r="B178" s="1185" t="s">
        <v>5739</v>
      </c>
      <c r="C178" s="1185" t="s">
        <v>10088</v>
      </c>
      <c r="E178" s="1217">
        <v>3289</v>
      </c>
      <c r="G178" s="1186" t="s">
        <v>10196</v>
      </c>
      <c r="H178" s="1187" t="s">
        <v>10197</v>
      </c>
    </row>
    <row r="179" spans="1:8" x14ac:dyDescent="0.2">
      <c r="A179" s="1185" t="s">
        <v>1129</v>
      </c>
      <c r="B179" s="1185" t="s">
        <v>5739</v>
      </c>
      <c r="C179" s="1185" t="s">
        <v>10068</v>
      </c>
      <c r="E179" s="1219">
        <v>11520</v>
      </c>
      <c r="G179" s="1186" t="s">
        <v>10196</v>
      </c>
      <c r="H179" s="1187" t="s">
        <v>10198</v>
      </c>
    </row>
    <row r="180" spans="1:8" x14ac:dyDescent="0.2">
      <c r="A180" s="1185" t="s">
        <v>1129</v>
      </c>
      <c r="B180" s="1185" t="s">
        <v>5739</v>
      </c>
      <c r="C180" s="1185" t="s">
        <v>10199</v>
      </c>
      <c r="E180" s="1219">
        <v>11520</v>
      </c>
      <c r="G180" s="1186" t="s">
        <v>10200</v>
      </c>
      <c r="H180" s="1187" t="s">
        <v>10201</v>
      </c>
    </row>
    <row r="181" spans="1:8" x14ac:dyDescent="0.2">
      <c r="A181" s="1185" t="s">
        <v>1129</v>
      </c>
      <c r="B181" s="1185" t="s">
        <v>5739</v>
      </c>
      <c r="C181" s="1185" t="s">
        <v>10141</v>
      </c>
      <c r="E181" s="1217">
        <v>3289</v>
      </c>
      <c r="G181" s="1186" t="s">
        <v>10200</v>
      </c>
      <c r="H181" s="1187" t="s">
        <v>10202</v>
      </c>
    </row>
    <row r="182" spans="1:8" x14ac:dyDescent="0.2">
      <c r="A182" s="1185" t="s">
        <v>1129</v>
      </c>
      <c r="B182" s="1185" t="s">
        <v>5517</v>
      </c>
      <c r="C182" s="1185" t="s">
        <v>9883</v>
      </c>
      <c r="E182" s="1186">
        <v>94859.3</v>
      </c>
      <c r="G182" s="1186" t="s">
        <v>10203</v>
      </c>
      <c r="H182" s="1187" t="s">
        <v>10204</v>
      </c>
    </row>
    <row r="183" spans="1:8" x14ac:dyDescent="0.2">
      <c r="A183" s="1185" t="s">
        <v>1129</v>
      </c>
      <c r="B183" s="1185" t="s">
        <v>5517</v>
      </c>
      <c r="C183" s="1185" t="s">
        <v>9926</v>
      </c>
      <c r="E183" s="1218">
        <v>2541</v>
      </c>
      <c r="G183" s="1186" t="s">
        <v>10203</v>
      </c>
      <c r="H183" s="1187" t="s">
        <v>10205</v>
      </c>
    </row>
    <row r="184" spans="1:8" x14ac:dyDescent="0.2">
      <c r="A184" s="1185" t="s">
        <v>1129</v>
      </c>
      <c r="B184" s="1185" t="s">
        <v>5517</v>
      </c>
      <c r="C184" s="1185" t="s">
        <v>9935</v>
      </c>
      <c r="E184" s="1186">
        <v>94859.3</v>
      </c>
      <c r="G184" s="1186" t="s">
        <v>10206</v>
      </c>
      <c r="H184" s="1187" t="s">
        <v>10207</v>
      </c>
    </row>
    <row r="185" spans="1:8" x14ac:dyDescent="0.2">
      <c r="A185" s="1185" t="s">
        <v>1129</v>
      </c>
      <c r="B185" s="1185" t="s">
        <v>5517</v>
      </c>
      <c r="C185" s="1185" t="s">
        <v>9903</v>
      </c>
      <c r="E185" s="1218">
        <v>2541</v>
      </c>
      <c r="G185" s="1186" t="s">
        <v>10206</v>
      </c>
      <c r="H185" s="1187" t="s">
        <v>10208</v>
      </c>
    </row>
    <row r="186" spans="1:8" x14ac:dyDescent="0.2">
      <c r="A186" s="1185" t="s">
        <v>1129</v>
      </c>
      <c r="B186" s="1185" t="s">
        <v>5517</v>
      </c>
      <c r="C186" s="1185" t="s">
        <v>9947</v>
      </c>
      <c r="E186" s="1186">
        <v>96793.8</v>
      </c>
      <c r="G186" s="1186" t="s">
        <v>10209</v>
      </c>
      <c r="H186" s="1187" t="s">
        <v>10210</v>
      </c>
    </row>
    <row r="187" spans="1:8" x14ac:dyDescent="0.2">
      <c r="A187" s="1185" t="s">
        <v>1129</v>
      </c>
      <c r="B187" s="1185" t="s">
        <v>5517</v>
      </c>
      <c r="C187" s="1185" t="s">
        <v>9918</v>
      </c>
      <c r="E187" s="1218">
        <v>2541</v>
      </c>
      <c r="G187" s="1186" t="s">
        <v>10209</v>
      </c>
      <c r="H187" s="1187" t="s">
        <v>10211</v>
      </c>
    </row>
    <row r="188" spans="1:8" x14ac:dyDescent="0.2">
      <c r="A188" s="1185" t="s">
        <v>1129</v>
      </c>
      <c r="B188" s="1185" t="s">
        <v>5517</v>
      </c>
      <c r="C188" s="1185" t="s">
        <v>10088</v>
      </c>
      <c r="E188" s="1186">
        <v>96793.8</v>
      </c>
      <c r="G188" s="1186" t="s">
        <v>10212</v>
      </c>
      <c r="H188" s="1187" t="s">
        <v>10213</v>
      </c>
    </row>
    <row r="189" spans="1:8" x14ac:dyDescent="0.2">
      <c r="A189" s="1185" t="s">
        <v>1129</v>
      </c>
      <c r="B189" s="1185" t="s">
        <v>5517</v>
      </c>
      <c r="C189" s="1185" t="s">
        <v>10068</v>
      </c>
      <c r="E189" s="1218">
        <v>2541</v>
      </c>
      <c r="G189" s="1186" t="s">
        <v>10212</v>
      </c>
      <c r="H189" s="1187" t="s">
        <v>10214</v>
      </c>
    </row>
    <row r="190" spans="1:8" x14ac:dyDescent="0.2">
      <c r="A190" s="1185" t="s">
        <v>1129</v>
      </c>
      <c r="B190" s="1185" t="s">
        <v>5517</v>
      </c>
      <c r="C190" s="1185" t="s">
        <v>10215</v>
      </c>
      <c r="E190" s="1186">
        <v>96793.8</v>
      </c>
      <c r="G190" s="1186" t="s">
        <v>10140</v>
      </c>
      <c r="H190" s="1187" t="s">
        <v>10216</v>
      </c>
    </row>
    <row r="191" spans="1:8" x14ac:dyDescent="0.2">
      <c r="A191" s="1185" t="s">
        <v>1129</v>
      </c>
      <c r="B191" s="1185" t="s">
        <v>5517</v>
      </c>
      <c r="C191" s="1185" t="s">
        <v>10217</v>
      </c>
      <c r="E191" s="1218">
        <v>2541</v>
      </c>
      <c r="G191" s="1186" t="s">
        <v>10140</v>
      </c>
      <c r="H191" s="1187" t="s">
        <v>10218</v>
      </c>
    </row>
    <row r="192" spans="1:8" x14ac:dyDescent="0.2">
      <c r="A192" s="1185" t="s">
        <v>1129</v>
      </c>
      <c r="B192" s="1185" t="s">
        <v>5517</v>
      </c>
      <c r="C192" s="1185" t="s">
        <v>10219</v>
      </c>
      <c r="E192" s="1186">
        <v>96793.8</v>
      </c>
      <c r="G192" s="1186" t="s">
        <v>10220</v>
      </c>
      <c r="H192" s="1187" t="s">
        <v>10221</v>
      </c>
    </row>
    <row r="193" spans="1:12" x14ac:dyDescent="0.2">
      <c r="A193" s="1185" t="s">
        <v>1129</v>
      </c>
      <c r="B193" s="1185" t="s">
        <v>5517</v>
      </c>
      <c r="C193" s="1185" t="s">
        <v>10222</v>
      </c>
      <c r="E193" s="1218">
        <v>2541</v>
      </c>
      <c r="G193" s="1186" t="s">
        <v>10220</v>
      </c>
      <c r="H193" s="1187" t="s">
        <v>10223</v>
      </c>
    </row>
    <row r="194" spans="1:12" x14ac:dyDescent="0.2">
      <c r="A194" s="1185" t="s">
        <v>1129</v>
      </c>
      <c r="B194" s="1185" t="s">
        <v>5517</v>
      </c>
      <c r="C194" s="1185" t="s">
        <v>10224</v>
      </c>
      <c r="E194" s="1186">
        <v>96793.8</v>
      </c>
      <c r="G194" s="1186" t="s">
        <v>10225</v>
      </c>
      <c r="H194" s="1187" t="s">
        <v>10226</v>
      </c>
    </row>
    <row r="195" spans="1:12" x14ac:dyDescent="0.2">
      <c r="A195" s="1185" t="s">
        <v>1129</v>
      </c>
      <c r="B195" s="1185" t="s">
        <v>5517</v>
      </c>
      <c r="C195" s="1185" t="s">
        <v>10143</v>
      </c>
      <c r="E195" s="1218">
        <v>2541</v>
      </c>
      <c r="G195" s="1186" t="s">
        <v>10225</v>
      </c>
      <c r="H195" s="1187" t="s">
        <v>10227</v>
      </c>
    </row>
    <row r="196" spans="1:12" x14ac:dyDescent="0.2">
      <c r="A196" s="1185" t="s">
        <v>1129</v>
      </c>
      <c r="B196" s="1185" t="s">
        <v>5517</v>
      </c>
      <c r="C196" s="1185" t="s">
        <v>10228</v>
      </c>
      <c r="E196" s="1218">
        <v>2541</v>
      </c>
      <c r="G196" s="1186" t="s">
        <v>10229</v>
      </c>
      <c r="H196" s="1187" t="s">
        <v>10230</v>
      </c>
    </row>
    <row r="197" spans="1:12" x14ac:dyDescent="0.2">
      <c r="A197" s="1185" t="s">
        <v>1129</v>
      </c>
      <c r="B197" s="1185" t="s">
        <v>5517</v>
      </c>
      <c r="C197" s="1185" t="s">
        <v>10021</v>
      </c>
      <c r="E197" s="1186">
        <v>96793.8</v>
      </c>
      <c r="G197" s="1186" t="s">
        <v>10229</v>
      </c>
      <c r="H197" s="1187" t="s">
        <v>10231</v>
      </c>
    </row>
    <row r="198" spans="1:12" x14ac:dyDescent="0.2">
      <c r="A198" s="1185" t="s">
        <v>1129</v>
      </c>
      <c r="B198" s="1185" t="s">
        <v>5517</v>
      </c>
      <c r="C198" s="1185" t="s">
        <v>10232</v>
      </c>
      <c r="E198" s="1186">
        <v>96793.8</v>
      </c>
      <c r="G198" s="1186" t="s">
        <v>10233</v>
      </c>
      <c r="H198" s="1187" t="s">
        <v>10234</v>
      </c>
    </row>
    <row r="199" spans="1:12" x14ac:dyDescent="0.2">
      <c r="A199" s="1185" t="s">
        <v>1129</v>
      </c>
      <c r="B199" s="1185" t="s">
        <v>5517</v>
      </c>
      <c r="C199" s="1185" t="s">
        <v>10136</v>
      </c>
      <c r="E199" s="1218">
        <v>2541</v>
      </c>
      <c r="G199" s="1186" t="s">
        <v>10233</v>
      </c>
      <c r="H199" s="1187" t="s">
        <v>10235</v>
      </c>
    </row>
    <row r="200" spans="1:12" x14ac:dyDescent="0.2">
      <c r="A200" s="1185" t="s">
        <v>1129</v>
      </c>
      <c r="B200" s="1185" t="s">
        <v>5517</v>
      </c>
      <c r="C200" s="1185" t="s">
        <v>10236</v>
      </c>
      <c r="E200" s="1186">
        <v>96793.8</v>
      </c>
      <c r="G200" s="1186" t="s">
        <v>10237</v>
      </c>
      <c r="H200" s="1187" t="s">
        <v>10238</v>
      </c>
    </row>
    <row r="201" spans="1:12" x14ac:dyDescent="0.2">
      <c r="A201" s="1185" t="s">
        <v>1129</v>
      </c>
      <c r="B201" s="1185" t="s">
        <v>5517</v>
      </c>
      <c r="C201" s="1185" t="s">
        <v>10239</v>
      </c>
      <c r="E201" s="1218">
        <v>2541</v>
      </c>
      <c r="G201" s="1186" t="s">
        <v>10237</v>
      </c>
      <c r="H201" s="1187" t="s">
        <v>10240</v>
      </c>
    </row>
    <row r="202" spans="1:12" x14ac:dyDescent="0.2">
      <c r="A202" s="1185" t="s">
        <v>1129</v>
      </c>
      <c r="B202" s="1185" t="s">
        <v>5517</v>
      </c>
      <c r="C202" s="1185" t="s">
        <v>10241</v>
      </c>
      <c r="E202" s="1186">
        <v>96793.8</v>
      </c>
      <c r="G202" s="1186" t="s">
        <v>10242</v>
      </c>
      <c r="H202" s="1187" t="s">
        <v>10243</v>
      </c>
    </row>
    <row r="203" spans="1:12" x14ac:dyDescent="0.2">
      <c r="A203" s="1185" t="s">
        <v>1129</v>
      </c>
      <c r="B203" s="1185" t="s">
        <v>5517</v>
      </c>
      <c r="C203" s="1185" t="s">
        <v>10139</v>
      </c>
      <c r="E203" s="1218">
        <v>2541</v>
      </c>
      <c r="G203" s="1186" t="s">
        <v>10242</v>
      </c>
      <c r="H203" s="1187" t="s">
        <v>10244</v>
      </c>
    </row>
    <row r="204" spans="1:12" x14ac:dyDescent="0.2">
      <c r="A204" s="1185" t="s">
        <v>1129</v>
      </c>
      <c r="B204" s="1185" t="s">
        <v>5517</v>
      </c>
      <c r="C204" s="1185" t="s">
        <v>10245</v>
      </c>
      <c r="E204" s="1186">
        <v>96793.8</v>
      </c>
      <c r="G204" s="1186" t="s">
        <v>10246</v>
      </c>
      <c r="H204" s="1187" t="s">
        <v>10247</v>
      </c>
    </row>
    <row r="205" spans="1:12" x14ac:dyDescent="0.2">
      <c r="A205" s="1185" t="s">
        <v>1129</v>
      </c>
      <c r="B205" s="1185" t="s">
        <v>5517</v>
      </c>
      <c r="C205" s="1185" t="s">
        <v>10248</v>
      </c>
      <c r="E205" s="1218">
        <v>2541</v>
      </c>
      <c r="G205" s="1186" t="s">
        <v>10246</v>
      </c>
      <c r="H205" s="1187" t="s">
        <v>10249</v>
      </c>
    </row>
    <row r="206" spans="1:12" x14ac:dyDescent="0.2">
      <c r="A206" s="1185" t="s">
        <v>1129</v>
      </c>
      <c r="B206" s="1185" t="s">
        <v>5517</v>
      </c>
      <c r="C206" s="1185" t="s">
        <v>10250</v>
      </c>
      <c r="E206" s="1186">
        <v>1088.98</v>
      </c>
      <c r="G206" s="1186" t="s">
        <v>9922</v>
      </c>
      <c r="H206" s="1187" t="s">
        <v>10251</v>
      </c>
    </row>
    <row r="207" spans="1:12" x14ac:dyDescent="0.2">
      <c r="A207" s="1185" t="s">
        <v>938</v>
      </c>
      <c r="B207" s="1185" t="s">
        <v>947</v>
      </c>
      <c r="C207" s="1185" t="s">
        <v>484</v>
      </c>
      <c r="E207" s="1186">
        <v>1408929.58</v>
      </c>
      <c r="G207" s="1186">
        <v>1408929.58</v>
      </c>
      <c r="H207" s="1187" t="s">
        <v>1054</v>
      </c>
    </row>
    <row r="208" spans="1:12" x14ac:dyDescent="0.2">
      <c r="A208" s="1181" t="s">
        <v>938</v>
      </c>
      <c r="B208" s="1181" t="s">
        <v>947</v>
      </c>
      <c r="C208" s="1181" t="s">
        <v>308</v>
      </c>
      <c r="D208" s="1182"/>
      <c r="E208" s="1182">
        <v>1408929.58</v>
      </c>
      <c r="F208" s="1182"/>
      <c r="G208" s="1182">
        <v>1408929.58</v>
      </c>
      <c r="H208" s="1183" t="s">
        <v>741</v>
      </c>
      <c r="I208" s="1184"/>
      <c r="J208" s="1184"/>
      <c r="K208" s="1184"/>
      <c r="L208" s="1184"/>
    </row>
    <row r="210" spans="1:12" x14ac:dyDescent="0.2">
      <c r="A210" s="1185" t="s">
        <v>1129</v>
      </c>
      <c r="B210" s="1185" t="s">
        <v>5466</v>
      </c>
      <c r="C210" s="1185" t="s">
        <v>10252</v>
      </c>
      <c r="E210" s="1186">
        <v>6515.1</v>
      </c>
      <c r="G210" s="1186" t="s">
        <v>9884</v>
      </c>
      <c r="H210" s="1187" t="s">
        <v>10253</v>
      </c>
    </row>
    <row r="211" spans="1:12" x14ac:dyDescent="0.2">
      <c r="A211" s="1185" t="s">
        <v>1129</v>
      </c>
      <c r="B211" s="1185" t="s">
        <v>5466</v>
      </c>
      <c r="C211" s="1185" t="s">
        <v>10228</v>
      </c>
      <c r="E211" s="1186">
        <v>9806.7000000000007</v>
      </c>
      <c r="G211" s="1186" t="s">
        <v>9887</v>
      </c>
      <c r="H211" s="1187" t="s">
        <v>10254</v>
      </c>
    </row>
    <row r="212" spans="1:12" x14ac:dyDescent="0.2">
      <c r="A212" s="1185" t="s">
        <v>1129</v>
      </c>
      <c r="B212" s="1185" t="s">
        <v>5466</v>
      </c>
      <c r="C212" s="1185" t="s">
        <v>10255</v>
      </c>
      <c r="E212" s="1186">
        <v>9134.2000000000007</v>
      </c>
      <c r="G212" s="1186" t="s">
        <v>9890</v>
      </c>
      <c r="H212" s="1187" t="s">
        <v>10256</v>
      </c>
    </row>
    <row r="213" spans="1:12" x14ac:dyDescent="0.2">
      <c r="A213" s="1185" t="s">
        <v>1129</v>
      </c>
      <c r="B213" s="1185" t="s">
        <v>5466</v>
      </c>
      <c r="C213" s="1185" t="s">
        <v>10257</v>
      </c>
      <c r="E213" s="1186">
        <v>8218.9</v>
      </c>
      <c r="G213" s="1186" t="s">
        <v>9893</v>
      </c>
      <c r="H213" s="1187" t="s">
        <v>10258</v>
      </c>
    </row>
    <row r="214" spans="1:12" x14ac:dyDescent="0.2">
      <c r="A214" s="1185" t="s">
        <v>1129</v>
      </c>
      <c r="B214" s="1185" t="s">
        <v>5466</v>
      </c>
      <c r="C214" s="1185" t="s">
        <v>10259</v>
      </c>
      <c r="E214" s="1186">
        <v>11474.5</v>
      </c>
      <c r="G214" s="1186" t="s">
        <v>9901</v>
      </c>
      <c r="H214" s="1187" t="s">
        <v>10260</v>
      </c>
    </row>
    <row r="215" spans="1:12" x14ac:dyDescent="0.2">
      <c r="A215" s="1185" t="s">
        <v>1129</v>
      </c>
      <c r="B215" s="1185" t="s">
        <v>5466</v>
      </c>
      <c r="C215" s="1185" t="s">
        <v>10261</v>
      </c>
      <c r="E215" s="1186">
        <v>19918.400000000001</v>
      </c>
      <c r="G215" s="1186" t="s">
        <v>9904</v>
      </c>
      <c r="H215" s="1187" t="s">
        <v>10262</v>
      </c>
    </row>
    <row r="216" spans="1:12" x14ac:dyDescent="0.2">
      <c r="A216" s="1185" t="s">
        <v>1129</v>
      </c>
      <c r="B216" s="1185" t="s">
        <v>5466</v>
      </c>
      <c r="C216" s="1185" t="s">
        <v>10263</v>
      </c>
      <c r="E216" s="1186">
        <v>19262.400000000001</v>
      </c>
      <c r="G216" s="1186" t="s">
        <v>9907</v>
      </c>
      <c r="H216" s="1187" t="s">
        <v>10264</v>
      </c>
    </row>
    <row r="217" spans="1:12" x14ac:dyDescent="0.2">
      <c r="A217" s="1185" t="s">
        <v>1129</v>
      </c>
      <c r="B217" s="1185" t="s">
        <v>5466</v>
      </c>
      <c r="C217" s="1185" t="s">
        <v>10265</v>
      </c>
      <c r="E217" s="1186">
        <v>17289.7</v>
      </c>
      <c r="G217" s="1186" t="s">
        <v>9910</v>
      </c>
      <c r="H217" s="1187" t="s">
        <v>10266</v>
      </c>
    </row>
    <row r="218" spans="1:12" x14ac:dyDescent="0.2">
      <c r="A218" s="1185" t="s">
        <v>1129</v>
      </c>
      <c r="B218" s="1185" t="s">
        <v>5466</v>
      </c>
      <c r="C218" s="1185" t="s">
        <v>10267</v>
      </c>
      <c r="E218" s="1186">
        <v>10751</v>
      </c>
      <c r="G218" s="1186" t="s">
        <v>9913</v>
      </c>
      <c r="H218" s="1187" t="s">
        <v>10268</v>
      </c>
    </row>
    <row r="219" spans="1:12" x14ac:dyDescent="0.2">
      <c r="A219" s="1185" t="s">
        <v>1129</v>
      </c>
      <c r="B219" s="1185" t="s">
        <v>5466</v>
      </c>
      <c r="C219" s="1185" t="s">
        <v>10269</v>
      </c>
      <c r="E219" s="1186">
        <v>6665.1</v>
      </c>
      <c r="G219" s="1186" t="s">
        <v>9916</v>
      </c>
      <c r="H219" s="1187" t="s">
        <v>10270</v>
      </c>
    </row>
    <row r="220" spans="1:12" x14ac:dyDescent="0.2">
      <c r="A220" s="1185" t="s">
        <v>1129</v>
      </c>
      <c r="B220" s="1185" t="s">
        <v>5466</v>
      </c>
      <c r="C220" s="1185" t="s">
        <v>10271</v>
      </c>
      <c r="E220" s="1186">
        <v>4969.3</v>
      </c>
      <c r="G220" s="1186" t="s">
        <v>9919</v>
      </c>
      <c r="H220" s="1187" t="s">
        <v>10272</v>
      </c>
    </row>
    <row r="221" spans="1:12" x14ac:dyDescent="0.2">
      <c r="A221" s="1185" t="s">
        <v>1129</v>
      </c>
      <c r="B221" s="1185" t="s">
        <v>5466</v>
      </c>
      <c r="C221" s="1185" t="s">
        <v>10273</v>
      </c>
      <c r="E221" s="1186">
        <v>7777.8</v>
      </c>
      <c r="G221" s="1186" t="s">
        <v>9922</v>
      </c>
      <c r="H221" s="1187" t="s">
        <v>10274</v>
      </c>
    </row>
    <row r="222" spans="1:12" x14ac:dyDescent="0.2">
      <c r="A222" s="1185" t="s">
        <v>938</v>
      </c>
      <c r="B222" s="1185" t="s">
        <v>953</v>
      </c>
      <c r="C222" s="1185" t="s">
        <v>484</v>
      </c>
      <c r="E222" s="1186">
        <v>131783.1</v>
      </c>
      <c r="G222" s="1186">
        <v>131783.1</v>
      </c>
      <c r="H222" s="1187" t="s">
        <v>1054</v>
      </c>
    </row>
    <row r="223" spans="1:12" x14ac:dyDescent="0.2">
      <c r="A223" s="1181" t="s">
        <v>938</v>
      </c>
      <c r="B223" s="1181" t="s">
        <v>953</v>
      </c>
      <c r="C223" s="1181" t="s">
        <v>308</v>
      </c>
      <c r="D223" s="1182"/>
      <c r="E223" s="1069">
        <v>131783.1</v>
      </c>
      <c r="F223" s="1182"/>
      <c r="G223" s="1182">
        <v>131783.1</v>
      </c>
      <c r="H223" s="1183" t="s">
        <v>967</v>
      </c>
      <c r="I223" s="1103" t="s">
        <v>9155</v>
      </c>
      <c r="J223" s="1104">
        <f>E223</f>
        <v>131783.1</v>
      </c>
      <c r="K223" s="1184"/>
      <c r="L223" s="1184"/>
    </row>
    <row r="224" spans="1:12" x14ac:dyDescent="0.2">
      <c r="I224" s="727" t="s">
        <v>9154</v>
      </c>
      <c r="J224" s="731">
        <v>0</v>
      </c>
      <c r="K224" s="1195" t="s">
        <v>10321</v>
      </c>
    </row>
    <row r="225" spans="1:10" x14ac:dyDescent="0.2">
      <c r="A225" s="1185" t="s">
        <v>1129</v>
      </c>
      <c r="B225" s="1185" t="s">
        <v>5466</v>
      </c>
      <c r="C225" s="1185" t="s">
        <v>10275</v>
      </c>
      <c r="E225" s="1186">
        <v>1614.1</v>
      </c>
      <c r="G225" s="1186" t="s">
        <v>9884</v>
      </c>
      <c r="H225" s="1187" t="s">
        <v>10276</v>
      </c>
      <c r="I225" s="527" t="s">
        <v>6595</v>
      </c>
      <c r="J225" s="528">
        <f>E181+E178+E176+E174+E172+E170+E168+E166+E164+E163+E160+E158</f>
        <v>39334</v>
      </c>
    </row>
    <row r="226" spans="1:10" x14ac:dyDescent="0.2">
      <c r="A226" s="1185" t="s">
        <v>1129</v>
      </c>
      <c r="B226" s="1185" t="s">
        <v>5466</v>
      </c>
      <c r="C226" s="1185" t="s">
        <v>10277</v>
      </c>
      <c r="E226" s="1186">
        <v>1614.1</v>
      </c>
      <c r="G226" s="1186" t="s">
        <v>9887</v>
      </c>
      <c r="H226" s="1187" t="s">
        <v>10278</v>
      </c>
      <c r="I226" s="897" t="s">
        <v>6597</v>
      </c>
      <c r="J226" s="1051">
        <f>E205+E203+E201+E199+E196+E195+E193+E191+E189+E187+E185+E183</f>
        <v>30492</v>
      </c>
    </row>
    <row r="227" spans="1:10" x14ac:dyDescent="0.2">
      <c r="A227" s="1185" t="s">
        <v>1129</v>
      </c>
      <c r="B227" s="1185" t="s">
        <v>5466</v>
      </c>
      <c r="C227" s="1185" t="s">
        <v>10279</v>
      </c>
      <c r="E227" s="1186">
        <v>1614.1</v>
      </c>
      <c r="G227" s="1186" t="s">
        <v>9890</v>
      </c>
      <c r="H227" s="1187" t="s">
        <v>10280</v>
      </c>
      <c r="I227" s="1225" t="s">
        <v>6596</v>
      </c>
      <c r="J227" s="1052">
        <f>E180+E179+E177+E175+E173+E171+E169+E167+E165+E162+E161+E159</f>
        <v>137766</v>
      </c>
    </row>
    <row r="228" spans="1:10" x14ac:dyDescent="0.2">
      <c r="A228" s="1185" t="s">
        <v>1129</v>
      </c>
      <c r="B228" s="1185" t="s">
        <v>5466</v>
      </c>
      <c r="C228" s="1185" t="s">
        <v>10281</v>
      </c>
      <c r="E228" s="1186">
        <v>1614.1</v>
      </c>
      <c r="G228" s="1186" t="s">
        <v>9893</v>
      </c>
      <c r="H228" s="1187" t="s">
        <v>10282</v>
      </c>
      <c r="I228" s="91" t="s">
        <v>9157</v>
      </c>
      <c r="J228" s="1221">
        <f>SUM(J223:J227)</f>
        <v>339375.1</v>
      </c>
    </row>
    <row r="229" spans="1:10" x14ac:dyDescent="0.2">
      <c r="A229" s="1185" t="s">
        <v>1129</v>
      </c>
      <c r="B229" s="1185" t="s">
        <v>5466</v>
      </c>
      <c r="C229" s="1185" t="s">
        <v>10283</v>
      </c>
      <c r="E229" s="1186">
        <v>1614.1</v>
      </c>
      <c r="G229" s="1186" t="s">
        <v>9901</v>
      </c>
      <c r="H229" s="1187" t="s">
        <v>10284</v>
      </c>
      <c r="I229" s="1220" t="s">
        <v>3358</v>
      </c>
      <c r="J229" s="1222">
        <f>E252</f>
        <v>37353.300000000003</v>
      </c>
    </row>
    <row r="230" spans="1:10" x14ac:dyDescent="0.2">
      <c r="A230" s="1185" t="s">
        <v>1129</v>
      </c>
      <c r="B230" s="1185" t="s">
        <v>5466</v>
      </c>
      <c r="C230" s="1185" t="s">
        <v>10285</v>
      </c>
      <c r="E230" s="1186">
        <v>1628.6</v>
      </c>
      <c r="G230" s="1186" t="s">
        <v>9904</v>
      </c>
      <c r="H230" s="1187" t="s">
        <v>10286</v>
      </c>
      <c r="I230" s="1215" t="s">
        <v>4656</v>
      </c>
      <c r="J230" s="94">
        <v>0</v>
      </c>
    </row>
    <row r="231" spans="1:10" x14ac:dyDescent="0.2">
      <c r="A231" s="1185" t="s">
        <v>1129</v>
      </c>
      <c r="B231" s="1185" t="s">
        <v>5466</v>
      </c>
      <c r="C231" s="1185" t="s">
        <v>10287</v>
      </c>
      <c r="E231" s="1186">
        <v>1628.6</v>
      </c>
      <c r="G231" s="1186" t="s">
        <v>9907</v>
      </c>
      <c r="H231" s="1187" t="s">
        <v>10288</v>
      </c>
      <c r="I231" s="1226" t="s">
        <v>5339</v>
      </c>
      <c r="J231" s="894">
        <f>I21</f>
        <v>20000</v>
      </c>
    </row>
    <row r="232" spans="1:10" x14ac:dyDescent="0.2">
      <c r="A232" s="1185" t="s">
        <v>1129</v>
      </c>
      <c r="B232" s="1185" t="s">
        <v>5466</v>
      </c>
      <c r="C232" s="1185" t="s">
        <v>10289</v>
      </c>
      <c r="E232" s="1186">
        <v>1614</v>
      </c>
      <c r="G232" s="1186" t="s">
        <v>9910</v>
      </c>
      <c r="H232" s="1187" t="s">
        <v>10290</v>
      </c>
      <c r="I232" s="1215"/>
      <c r="J232" s="1215"/>
    </row>
    <row r="233" spans="1:10" x14ac:dyDescent="0.2">
      <c r="A233" s="1185" t="s">
        <v>1129</v>
      </c>
      <c r="B233" s="1185" t="s">
        <v>5466</v>
      </c>
      <c r="C233" s="1185" t="s">
        <v>10291</v>
      </c>
      <c r="E233" s="1186">
        <v>1614</v>
      </c>
      <c r="G233" s="1186" t="s">
        <v>9913</v>
      </c>
      <c r="H233" s="1187" t="s">
        <v>10292</v>
      </c>
      <c r="I233" s="1215"/>
      <c r="J233" s="1215"/>
    </row>
    <row r="234" spans="1:10" x14ac:dyDescent="0.2">
      <c r="A234" s="1185" t="s">
        <v>1129</v>
      </c>
      <c r="B234" s="1185" t="s">
        <v>5466</v>
      </c>
      <c r="C234" s="1185" t="s">
        <v>10293</v>
      </c>
      <c r="E234" s="1186">
        <v>1614</v>
      </c>
      <c r="G234" s="1186" t="s">
        <v>9916</v>
      </c>
      <c r="H234" s="1187" t="s">
        <v>10294</v>
      </c>
      <c r="I234" s="91" t="s">
        <v>3359</v>
      </c>
      <c r="J234" s="136">
        <f>I128</f>
        <v>1434335.9200000002</v>
      </c>
    </row>
    <row r="235" spans="1:10" x14ac:dyDescent="0.2">
      <c r="A235" s="1185" t="s">
        <v>1129</v>
      </c>
      <c r="B235" s="1185" t="s">
        <v>5466</v>
      </c>
      <c r="C235" s="1185" t="s">
        <v>10295</v>
      </c>
      <c r="E235" s="1186">
        <v>1614</v>
      </c>
      <c r="G235" s="1186" t="s">
        <v>9919</v>
      </c>
      <c r="H235" s="1187" t="s">
        <v>10296</v>
      </c>
      <c r="I235" s="1215"/>
      <c r="J235" s="1215"/>
    </row>
    <row r="236" spans="1:10" ht="15" x14ac:dyDescent="0.25">
      <c r="A236" s="1185" t="s">
        <v>1129</v>
      </c>
      <c r="B236" s="1185" t="s">
        <v>5466</v>
      </c>
      <c r="C236" s="1185" t="s">
        <v>10297</v>
      </c>
      <c r="E236" s="1186">
        <v>1614</v>
      </c>
      <c r="G236" s="1186" t="s">
        <v>9922</v>
      </c>
      <c r="H236" s="1187" t="s">
        <v>10298</v>
      </c>
      <c r="I236" s="1223" t="s">
        <v>419</v>
      </c>
      <c r="J236" s="1224">
        <f>J234+J231+J229+J228</f>
        <v>1831064.3200000003</v>
      </c>
    </row>
    <row r="237" spans="1:10" x14ac:dyDescent="0.2">
      <c r="A237" s="1185" t="s">
        <v>938</v>
      </c>
      <c r="B237" s="1185" t="s">
        <v>4684</v>
      </c>
      <c r="C237" s="1185" t="s">
        <v>307</v>
      </c>
      <c r="E237" s="1186">
        <v>19397.7</v>
      </c>
      <c r="G237" s="1186">
        <v>19397.7</v>
      </c>
      <c r="H237" s="1187" t="s">
        <v>1040</v>
      </c>
      <c r="I237" s="1215"/>
      <c r="J237" s="1215"/>
    </row>
    <row r="238" spans="1:10" x14ac:dyDescent="0.2">
      <c r="I238" s="1215"/>
      <c r="J238" s="94"/>
    </row>
    <row r="239" spans="1:10" x14ac:dyDescent="0.2">
      <c r="A239" s="1185" t="s">
        <v>1129</v>
      </c>
      <c r="B239" s="1185" t="s">
        <v>5466</v>
      </c>
      <c r="C239" s="1185" t="s">
        <v>10217</v>
      </c>
      <c r="E239" s="1186">
        <v>1799.3</v>
      </c>
      <c r="G239" s="1186" t="s">
        <v>9884</v>
      </c>
      <c r="H239" s="1187" t="s">
        <v>10299</v>
      </c>
    </row>
    <row r="240" spans="1:10" x14ac:dyDescent="0.2">
      <c r="A240" s="1185" t="s">
        <v>1129</v>
      </c>
      <c r="B240" s="1185" t="s">
        <v>5466</v>
      </c>
      <c r="C240" s="1185" t="s">
        <v>10300</v>
      </c>
      <c r="E240" s="1186">
        <v>2318.1999999999998</v>
      </c>
      <c r="G240" s="1186" t="s">
        <v>9887</v>
      </c>
      <c r="H240" s="1187" t="s">
        <v>10301</v>
      </c>
    </row>
    <row r="241" spans="1:12" x14ac:dyDescent="0.2">
      <c r="A241" s="1185" t="s">
        <v>1129</v>
      </c>
      <c r="B241" s="1185" t="s">
        <v>5466</v>
      </c>
      <c r="C241" s="1185" t="s">
        <v>10248</v>
      </c>
      <c r="E241" s="1186">
        <v>1458.7</v>
      </c>
      <c r="G241" s="1186" t="s">
        <v>9890</v>
      </c>
      <c r="H241" s="1187" t="s">
        <v>10302</v>
      </c>
    </row>
    <row r="242" spans="1:12" x14ac:dyDescent="0.2">
      <c r="A242" s="1185" t="s">
        <v>1129</v>
      </c>
      <c r="B242" s="1185" t="s">
        <v>5466</v>
      </c>
      <c r="C242" s="1185" t="s">
        <v>10303</v>
      </c>
      <c r="E242" s="1186">
        <v>1476.5</v>
      </c>
      <c r="G242" s="1186" t="s">
        <v>9893</v>
      </c>
      <c r="H242" s="1187" t="s">
        <v>10304</v>
      </c>
    </row>
    <row r="243" spans="1:12" x14ac:dyDescent="0.2">
      <c r="A243" s="1185" t="s">
        <v>1129</v>
      </c>
      <c r="B243" s="1185" t="s">
        <v>5466</v>
      </c>
      <c r="C243" s="1185" t="s">
        <v>10305</v>
      </c>
      <c r="E243" s="1186">
        <v>949.6</v>
      </c>
      <c r="G243" s="1186" t="s">
        <v>9901</v>
      </c>
      <c r="H243" s="1187" t="s">
        <v>10306</v>
      </c>
    </row>
    <row r="244" spans="1:12" x14ac:dyDescent="0.2">
      <c r="A244" s="1185" t="s">
        <v>1129</v>
      </c>
      <c r="B244" s="1185" t="s">
        <v>5466</v>
      </c>
      <c r="C244" s="1185" t="s">
        <v>10307</v>
      </c>
      <c r="E244" s="1186">
        <v>1393.8</v>
      </c>
      <c r="G244" s="1186" t="s">
        <v>9904</v>
      </c>
      <c r="H244" s="1187" t="s">
        <v>10308</v>
      </c>
    </row>
    <row r="245" spans="1:12" x14ac:dyDescent="0.2">
      <c r="A245" s="1185" t="s">
        <v>1129</v>
      </c>
      <c r="B245" s="1185" t="s">
        <v>5466</v>
      </c>
      <c r="C245" s="1185" t="s">
        <v>10309</v>
      </c>
      <c r="E245" s="1186">
        <v>2034.7</v>
      </c>
      <c r="G245" s="1186" t="s">
        <v>9907</v>
      </c>
      <c r="H245" s="1187" t="s">
        <v>10310</v>
      </c>
    </row>
    <row r="246" spans="1:12" x14ac:dyDescent="0.2">
      <c r="A246" s="1185" t="s">
        <v>1129</v>
      </c>
      <c r="B246" s="1185" t="s">
        <v>5466</v>
      </c>
      <c r="C246" s="1185" t="s">
        <v>10311</v>
      </c>
      <c r="E246" s="1186">
        <v>1155.9000000000001</v>
      </c>
      <c r="G246" s="1186" t="s">
        <v>9910</v>
      </c>
      <c r="H246" s="1187" t="s">
        <v>10312</v>
      </c>
    </row>
    <row r="247" spans="1:12" x14ac:dyDescent="0.2">
      <c r="A247" s="1185" t="s">
        <v>1129</v>
      </c>
      <c r="B247" s="1185" t="s">
        <v>5466</v>
      </c>
      <c r="C247" s="1185" t="s">
        <v>10313</v>
      </c>
      <c r="E247" s="1186">
        <v>1335.4</v>
      </c>
      <c r="G247" s="1186" t="s">
        <v>9913</v>
      </c>
      <c r="H247" s="1187" t="s">
        <v>10314</v>
      </c>
    </row>
    <row r="248" spans="1:12" x14ac:dyDescent="0.2">
      <c r="A248" s="1185" t="s">
        <v>1129</v>
      </c>
      <c r="B248" s="1185" t="s">
        <v>5466</v>
      </c>
      <c r="C248" s="1185" t="s">
        <v>10315</v>
      </c>
      <c r="E248" s="1186">
        <v>1678.1</v>
      </c>
      <c r="G248" s="1186" t="s">
        <v>9916</v>
      </c>
      <c r="H248" s="1187" t="s">
        <v>10316</v>
      </c>
    </row>
    <row r="249" spans="1:12" x14ac:dyDescent="0.2">
      <c r="A249" s="1185" t="s">
        <v>1129</v>
      </c>
      <c r="B249" s="1185" t="s">
        <v>5466</v>
      </c>
      <c r="C249" s="1185" t="s">
        <v>10317</v>
      </c>
      <c r="E249" s="1186">
        <v>1507.6</v>
      </c>
      <c r="G249" s="1186" t="s">
        <v>9919</v>
      </c>
      <c r="H249" s="1187" t="s">
        <v>10318</v>
      </c>
    </row>
    <row r="250" spans="1:12" x14ac:dyDescent="0.2">
      <c r="A250" s="1185" t="s">
        <v>1129</v>
      </c>
      <c r="B250" s="1185" t="s">
        <v>5466</v>
      </c>
      <c r="C250" s="1185" t="s">
        <v>10319</v>
      </c>
      <c r="E250" s="1186">
        <v>847.8</v>
      </c>
      <c r="G250" s="1186" t="s">
        <v>9922</v>
      </c>
      <c r="H250" s="1187" t="s">
        <v>10320</v>
      </c>
    </row>
    <row r="251" spans="1:12" x14ac:dyDescent="0.2">
      <c r="A251" s="1185" t="s">
        <v>938</v>
      </c>
      <c r="B251" s="1185" t="s">
        <v>4684</v>
      </c>
      <c r="C251" s="1185" t="s">
        <v>484</v>
      </c>
      <c r="E251" s="1186">
        <v>17955.599999999999</v>
      </c>
      <c r="G251" s="1186">
        <v>17955.599999999999</v>
      </c>
      <c r="H251" s="1187" t="s">
        <v>1054</v>
      </c>
    </row>
    <row r="252" spans="1:12" x14ac:dyDescent="0.2">
      <c r="A252" s="1181" t="s">
        <v>938</v>
      </c>
      <c r="B252" s="1181" t="s">
        <v>4684</v>
      </c>
      <c r="C252" s="1181" t="s">
        <v>308</v>
      </c>
      <c r="D252" s="1182"/>
      <c r="E252" s="576">
        <v>37353.300000000003</v>
      </c>
      <c r="F252" s="1182"/>
      <c r="G252" s="1182">
        <v>37353.300000000003</v>
      </c>
      <c r="H252" s="1183" t="s">
        <v>950</v>
      </c>
      <c r="I252" s="1184"/>
      <c r="J252" s="1184"/>
      <c r="K252" s="1184"/>
      <c r="L252" s="1184"/>
    </row>
    <row r="253" spans="1:12" x14ac:dyDescent="0.2">
      <c r="A253" s="1181" t="s">
        <v>938</v>
      </c>
      <c r="B253" s="1181" t="s">
        <v>343</v>
      </c>
      <c r="C253" s="1181" t="s">
        <v>308</v>
      </c>
      <c r="D253" s="1182"/>
      <c r="E253" s="1182">
        <v>1952575.87</v>
      </c>
      <c r="F253" s="1182"/>
      <c r="G253" s="1182">
        <v>1952575.87</v>
      </c>
      <c r="H253" s="1183" t="s">
        <v>486</v>
      </c>
      <c r="I253" s="1184"/>
      <c r="J253" s="1184"/>
      <c r="K253" s="1184"/>
      <c r="L253" s="1184"/>
    </row>
    <row r="254" spans="1:12" x14ac:dyDescent="0.2">
      <c r="A254" s="1181" t="s">
        <v>508</v>
      </c>
      <c r="B254" s="1181" t="s">
        <v>343</v>
      </c>
      <c r="C254" s="1181" t="s">
        <v>308</v>
      </c>
      <c r="D254" s="1182"/>
      <c r="E254" s="1182">
        <v>4271316.96</v>
      </c>
      <c r="F254" s="1182"/>
      <c r="G254" s="1182">
        <v>4271316.96</v>
      </c>
      <c r="H254" s="1183" t="s">
        <v>509</v>
      </c>
      <c r="I254" s="1184"/>
      <c r="J254" s="1184"/>
      <c r="K254" s="1184"/>
      <c r="L254" s="1184"/>
    </row>
    <row r="255" spans="1:12" x14ac:dyDescent="0.2">
      <c r="A255" s="1181" t="s">
        <v>343</v>
      </c>
      <c r="B255" s="1181" t="s">
        <v>343</v>
      </c>
      <c r="C255" s="1181" t="s">
        <v>308</v>
      </c>
      <c r="D255" s="1182"/>
      <c r="E255" s="1182">
        <v>4271316.96</v>
      </c>
      <c r="F255" s="1182"/>
      <c r="G255" s="1182">
        <v>4271316.96</v>
      </c>
      <c r="H255" s="1183" t="s">
        <v>1107</v>
      </c>
      <c r="I255" s="1184"/>
      <c r="J255" s="1184"/>
      <c r="K255" s="1184"/>
      <c r="L255" s="1184"/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346"/>
  <sheetViews>
    <sheetView topLeftCell="A286" workbookViewId="0">
      <selection activeCell="I296" sqref="I296:J311"/>
    </sheetView>
  </sheetViews>
  <sheetFormatPr defaultRowHeight="12.75" x14ac:dyDescent="0.2"/>
  <cols>
    <col min="5" max="5" width="11.7109375" customWidth="1"/>
    <col min="7" max="7" width="11.7109375" bestFit="1" customWidth="1"/>
    <col min="8" max="8" width="49" bestFit="1" customWidth="1"/>
    <col min="9" max="9" width="16.7109375" customWidth="1"/>
    <col min="10" max="10" width="14.28515625" customWidth="1"/>
  </cols>
  <sheetData>
    <row r="1" spans="1:8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</row>
    <row r="3" spans="1:8" x14ac:dyDescent="0.2">
      <c r="A3" s="388" t="s">
        <v>1129</v>
      </c>
      <c r="B3" s="388" t="s">
        <v>5466</v>
      </c>
      <c r="C3" s="388" t="s">
        <v>9223</v>
      </c>
      <c r="E3" s="389">
        <v>25410</v>
      </c>
      <c r="G3" s="389" t="s">
        <v>9320</v>
      </c>
      <c r="H3" s="390" t="s">
        <v>9321</v>
      </c>
    </row>
    <row r="4" spans="1:8" x14ac:dyDescent="0.2">
      <c r="A4" s="388" t="s">
        <v>1129</v>
      </c>
      <c r="B4" s="388" t="s">
        <v>5466</v>
      </c>
      <c r="C4" s="388" t="s">
        <v>9298</v>
      </c>
      <c r="E4" s="389">
        <v>33283</v>
      </c>
      <c r="G4" s="389" t="s">
        <v>9224</v>
      </c>
      <c r="H4" s="390" t="s">
        <v>9322</v>
      </c>
    </row>
    <row r="5" spans="1:8" x14ac:dyDescent="0.2">
      <c r="A5" s="388" t="s">
        <v>1129</v>
      </c>
      <c r="B5" s="388" t="s">
        <v>5466</v>
      </c>
      <c r="C5" s="388" t="s">
        <v>9323</v>
      </c>
      <c r="E5" s="389">
        <v>15000</v>
      </c>
      <c r="G5" s="389" t="s">
        <v>9324</v>
      </c>
      <c r="H5" s="390" t="s">
        <v>9325</v>
      </c>
    </row>
    <row r="6" spans="1:8" x14ac:dyDescent="0.2">
      <c r="A6" s="388" t="s">
        <v>1129</v>
      </c>
      <c r="B6" s="388" t="s">
        <v>5466</v>
      </c>
      <c r="C6" s="388" t="s">
        <v>9326</v>
      </c>
      <c r="E6" s="389">
        <v>5633.28</v>
      </c>
      <c r="G6" s="389" t="s">
        <v>9327</v>
      </c>
      <c r="H6" s="390" t="s">
        <v>9328</v>
      </c>
    </row>
    <row r="7" spans="1:8" x14ac:dyDescent="0.2">
      <c r="A7" s="388" t="s">
        <v>1129</v>
      </c>
      <c r="B7" s="388" t="s">
        <v>5466</v>
      </c>
      <c r="C7" s="388" t="s">
        <v>9329</v>
      </c>
      <c r="E7" s="389">
        <v>12100</v>
      </c>
      <c r="G7" s="389" t="s">
        <v>9330</v>
      </c>
      <c r="H7" s="390" t="s">
        <v>9331</v>
      </c>
    </row>
    <row r="8" spans="1:8" x14ac:dyDescent="0.2">
      <c r="A8" s="388" t="s">
        <v>1129</v>
      </c>
      <c r="B8" s="388" t="s">
        <v>5466</v>
      </c>
      <c r="C8" s="388" t="s">
        <v>9332</v>
      </c>
      <c r="E8" s="389">
        <v>33818</v>
      </c>
      <c r="G8" s="389" t="s">
        <v>9333</v>
      </c>
      <c r="H8" s="390" t="s">
        <v>9334</v>
      </c>
    </row>
    <row r="9" spans="1:8" x14ac:dyDescent="0.2">
      <c r="A9" s="388" t="s">
        <v>1129</v>
      </c>
      <c r="B9" s="388" t="s">
        <v>5466</v>
      </c>
      <c r="C9" s="388" t="s">
        <v>9335</v>
      </c>
      <c r="E9" s="389">
        <v>25410</v>
      </c>
      <c r="G9" s="389" t="s">
        <v>9336</v>
      </c>
      <c r="H9" s="390" t="s">
        <v>9337</v>
      </c>
    </row>
    <row r="10" spans="1:8" x14ac:dyDescent="0.2">
      <c r="A10" s="388" t="s">
        <v>1129</v>
      </c>
      <c r="B10" s="388" t="s">
        <v>5466</v>
      </c>
      <c r="C10" s="388" t="s">
        <v>9338</v>
      </c>
      <c r="E10" s="389">
        <v>32552</v>
      </c>
      <c r="G10" s="389" t="s">
        <v>9339</v>
      </c>
      <c r="H10" s="390" t="s">
        <v>9340</v>
      </c>
    </row>
    <row r="11" spans="1:8" x14ac:dyDescent="0.2">
      <c r="A11" s="388" t="s">
        <v>1129</v>
      </c>
      <c r="B11" s="388" t="s">
        <v>5466</v>
      </c>
      <c r="C11" s="388" t="s">
        <v>9341</v>
      </c>
      <c r="E11" s="389">
        <v>20000</v>
      </c>
      <c r="G11" s="389" t="s">
        <v>9342</v>
      </c>
      <c r="H11" s="390" t="s">
        <v>9343</v>
      </c>
    </row>
    <row r="12" spans="1:8" x14ac:dyDescent="0.2">
      <c r="A12" s="388" t="s">
        <v>1129</v>
      </c>
      <c r="B12" s="388" t="s">
        <v>5466</v>
      </c>
      <c r="C12" s="388" t="s">
        <v>9344</v>
      </c>
      <c r="E12" s="389">
        <v>33829</v>
      </c>
      <c r="G12" s="389" t="s">
        <v>9345</v>
      </c>
      <c r="H12" s="390" t="s">
        <v>9346</v>
      </c>
    </row>
    <row r="13" spans="1:8" x14ac:dyDescent="0.2">
      <c r="A13" s="388" t="s">
        <v>1129</v>
      </c>
      <c r="B13" s="388" t="s">
        <v>5466</v>
      </c>
      <c r="C13" s="388" t="s">
        <v>9347</v>
      </c>
      <c r="E13" s="389">
        <v>33491</v>
      </c>
      <c r="G13" s="389" t="s">
        <v>9236</v>
      </c>
      <c r="H13" s="390" t="s">
        <v>9348</v>
      </c>
    </row>
    <row r="14" spans="1:8" x14ac:dyDescent="0.2">
      <c r="A14" s="388" t="s">
        <v>1129</v>
      </c>
      <c r="B14" s="388" t="s">
        <v>5466</v>
      </c>
      <c r="C14" s="388" t="s">
        <v>9349</v>
      </c>
      <c r="E14" s="389">
        <v>30000</v>
      </c>
      <c r="G14" s="389" t="s">
        <v>9350</v>
      </c>
      <c r="H14" s="390" t="s">
        <v>9351</v>
      </c>
    </row>
    <row r="15" spans="1:8" x14ac:dyDescent="0.2">
      <c r="A15" s="388" t="s">
        <v>1129</v>
      </c>
      <c r="B15" s="388" t="s">
        <v>5466</v>
      </c>
      <c r="C15" s="388" t="s">
        <v>9352</v>
      </c>
      <c r="E15" s="1162">
        <v>45000</v>
      </c>
      <c r="G15" s="389" t="s">
        <v>9353</v>
      </c>
      <c r="H15" s="390" t="s">
        <v>9354</v>
      </c>
    </row>
    <row r="16" spans="1:8" x14ac:dyDescent="0.2">
      <c r="A16" s="388" t="s">
        <v>1129</v>
      </c>
      <c r="B16" s="388" t="s">
        <v>5466</v>
      </c>
      <c r="C16" s="388" t="s">
        <v>9355</v>
      </c>
      <c r="E16" s="389">
        <v>7381</v>
      </c>
      <c r="G16" s="389" t="s">
        <v>9356</v>
      </c>
      <c r="H16" s="390" t="s">
        <v>9357</v>
      </c>
    </row>
    <row r="17" spans="1:8" x14ac:dyDescent="0.2">
      <c r="A17" s="388" t="s">
        <v>1129</v>
      </c>
      <c r="B17" s="388" t="s">
        <v>5466</v>
      </c>
      <c r="C17" s="388" t="s">
        <v>9358</v>
      </c>
      <c r="E17" s="389">
        <v>32475</v>
      </c>
      <c r="G17" s="389" t="s">
        <v>9359</v>
      </c>
      <c r="H17" s="390" t="s">
        <v>9360</v>
      </c>
    </row>
    <row r="18" spans="1:8" x14ac:dyDescent="0.2">
      <c r="A18" s="388" t="s">
        <v>1129</v>
      </c>
      <c r="B18" s="388" t="s">
        <v>5466</v>
      </c>
      <c r="C18" s="388" t="s">
        <v>9361</v>
      </c>
      <c r="E18" s="389">
        <v>25410</v>
      </c>
      <c r="G18" s="389" t="s">
        <v>9362</v>
      </c>
      <c r="H18" s="390" t="s">
        <v>9363</v>
      </c>
    </row>
    <row r="19" spans="1:8" x14ac:dyDescent="0.2">
      <c r="A19" s="388" t="s">
        <v>1129</v>
      </c>
      <c r="B19" s="388" t="s">
        <v>5466</v>
      </c>
      <c r="C19" s="388" t="s">
        <v>9364</v>
      </c>
      <c r="E19" s="389">
        <v>151.25</v>
      </c>
      <c r="G19" s="389" t="s">
        <v>9245</v>
      </c>
      <c r="H19" s="390" t="s">
        <v>9365</v>
      </c>
    </row>
    <row r="20" spans="1:8" x14ac:dyDescent="0.2">
      <c r="A20" s="388" t="s">
        <v>1129</v>
      </c>
      <c r="B20" s="388" t="s">
        <v>5466</v>
      </c>
      <c r="C20" s="388" t="s">
        <v>9364</v>
      </c>
      <c r="E20" s="389">
        <v>1274</v>
      </c>
      <c r="G20" s="389" t="s">
        <v>9245</v>
      </c>
      <c r="H20" s="390" t="s">
        <v>9366</v>
      </c>
    </row>
    <row r="21" spans="1:8" x14ac:dyDescent="0.2">
      <c r="A21" s="388" t="s">
        <v>1129</v>
      </c>
      <c r="B21" s="388" t="s">
        <v>5466</v>
      </c>
      <c r="C21" s="388" t="s">
        <v>9367</v>
      </c>
      <c r="E21" s="389">
        <v>35076</v>
      </c>
      <c r="G21" s="389" t="s">
        <v>9368</v>
      </c>
      <c r="H21" s="390" t="s">
        <v>9369</v>
      </c>
    </row>
    <row r="22" spans="1:8" x14ac:dyDescent="0.2">
      <c r="A22" s="388" t="s">
        <v>1129</v>
      </c>
      <c r="B22" s="388" t="s">
        <v>5466</v>
      </c>
      <c r="C22" s="388" t="s">
        <v>9370</v>
      </c>
      <c r="E22" s="389">
        <v>33831</v>
      </c>
      <c r="G22" s="389" t="s">
        <v>9242</v>
      </c>
      <c r="H22" s="390" t="s">
        <v>9371</v>
      </c>
    </row>
    <row r="23" spans="1:8" x14ac:dyDescent="0.2">
      <c r="A23" s="388" t="s">
        <v>1129</v>
      </c>
      <c r="B23" s="388" t="s">
        <v>5466</v>
      </c>
      <c r="C23" s="388" t="s">
        <v>9372</v>
      </c>
      <c r="E23" s="389">
        <v>79242.899999999994</v>
      </c>
      <c r="G23" s="389" t="s">
        <v>9373</v>
      </c>
      <c r="H23" s="390" t="s">
        <v>9374</v>
      </c>
    </row>
    <row r="24" spans="1:8" x14ac:dyDescent="0.2">
      <c r="A24" s="388" t="s">
        <v>1129</v>
      </c>
      <c r="B24" s="388" t="s">
        <v>5466</v>
      </c>
      <c r="C24" s="388" t="s">
        <v>9375</v>
      </c>
      <c r="E24" s="389">
        <v>25410</v>
      </c>
      <c r="G24" s="389" t="s">
        <v>9376</v>
      </c>
      <c r="H24" s="390" t="s">
        <v>9377</v>
      </c>
    </row>
    <row r="25" spans="1:8" x14ac:dyDescent="0.2">
      <c r="A25" s="388" t="s">
        <v>1129</v>
      </c>
      <c r="B25" s="388" t="s">
        <v>5466</v>
      </c>
      <c r="C25" s="388" t="s">
        <v>9378</v>
      </c>
      <c r="E25" s="389">
        <v>6328</v>
      </c>
      <c r="G25" s="389" t="s">
        <v>9376</v>
      </c>
      <c r="H25" s="390" t="s">
        <v>9379</v>
      </c>
    </row>
    <row r="26" spans="1:8" x14ac:dyDescent="0.2">
      <c r="A26" s="388" t="s">
        <v>1129</v>
      </c>
      <c r="B26" s="388" t="s">
        <v>5466</v>
      </c>
      <c r="C26" s="388" t="s">
        <v>9380</v>
      </c>
      <c r="E26" s="389">
        <v>35283</v>
      </c>
      <c r="G26" s="389" t="s">
        <v>9248</v>
      </c>
      <c r="H26" s="390" t="s">
        <v>9381</v>
      </c>
    </row>
    <row r="27" spans="1:8" x14ac:dyDescent="0.2">
      <c r="A27" s="388" t="s">
        <v>1129</v>
      </c>
      <c r="B27" s="388" t="s">
        <v>5466</v>
      </c>
      <c r="C27" s="388" t="s">
        <v>9382</v>
      </c>
      <c r="E27" s="389">
        <v>32929</v>
      </c>
      <c r="G27" s="389" t="s">
        <v>9251</v>
      </c>
      <c r="H27" s="390" t="s">
        <v>9383</v>
      </c>
    </row>
    <row r="28" spans="1:8" x14ac:dyDescent="0.2">
      <c r="A28" s="388" t="s">
        <v>1129</v>
      </c>
      <c r="B28" s="388" t="s">
        <v>5466</v>
      </c>
      <c r="C28" s="388" t="s">
        <v>9384</v>
      </c>
      <c r="E28" s="389">
        <v>50000</v>
      </c>
      <c r="G28" s="389" t="s">
        <v>9385</v>
      </c>
      <c r="H28" s="390" t="s">
        <v>9386</v>
      </c>
    </row>
    <row r="29" spans="1:8" x14ac:dyDescent="0.2">
      <c r="A29" s="388" t="s">
        <v>1129</v>
      </c>
      <c r="B29" s="388" t="s">
        <v>5466</v>
      </c>
      <c r="C29" s="388" t="s">
        <v>9387</v>
      </c>
      <c r="E29" s="389">
        <v>14883</v>
      </c>
      <c r="G29" s="389" t="s">
        <v>9388</v>
      </c>
      <c r="H29" s="390" t="s">
        <v>9389</v>
      </c>
    </row>
    <row r="30" spans="1:8" x14ac:dyDescent="0.2">
      <c r="A30" s="388" t="s">
        <v>1129</v>
      </c>
      <c r="B30" s="388" t="s">
        <v>5466</v>
      </c>
      <c r="C30" s="388" t="s">
        <v>9390</v>
      </c>
      <c r="E30" s="389">
        <v>9922</v>
      </c>
      <c r="G30" s="389" t="s">
        <v>9388</v>
      </c>
      <c r="H30" s="390" t="s">
        <v>9391</v>
      </c>
    </row>
    <row r="31" spans="1:8" x14ac:dyDescent="0.2">
      <c r="A31" s="388" t="s">
        <v>1129</v>
      </c>
      <c r="B31" s="388" t="s">
        <v>5466</v>
      </c>
      <c r="C31" s="388" t="s">
        <v>9392</v>
      </c>
      <c r="E31" s="389">
        <v>32988</v>
      </c>
      <c r="G31" s="389" t="s">
        <v>9254</v>
      </c>
      <c r="H31" s="390" t="s">
        <v>9393</v>
      </c>
    </row>
    <row r="32" spans="1:8" x14ac:dyDescent="0.2">
      <c r="A32" s="388" t="s">
        <v>1129</v>
      </c>
      <c r="B32" s="388" t="s">
        <v>5466</v>
      </c>
      <c r="C32" s="388" t="s">
        <v>9394</v>
      </c>
      <c r="E32" s="389">
        <v>6491.65</v>
      </c>
      <c r="G32" s="389" t="s">
        <v>9395</v>
      </c>
      <c r="H32" s="390" t="s">
        <v>9828</v>
      </c>
    </row>
    <row r="33" spans="1:10" x14ac:dyDescent="0.2">
      <c r="A33" s="388" t="s">
        <v>1129</v>
      </c>
      <c r="B33" s="388" t="s">
        <v>5466</v>
      </c>
      <c r="C33" s="388" t="s">
        <v>9396</v>
      </c>
      <c r="E33" s="389">
        <v>29822</v>
      </c>
      <c r="G33" s="389" t="s">
        <v>9397</v>
      </c>
      <c r="H33" s="390" t="s">
        <v>9398</v>
      </c>
    </row>
    <row r="34" spans="1:10" x14ac:dyDescent="0.2">
      <c r="A34" s="388" t="s">
        <v>1129</v>
      </c>
      <c r="B34" s="388" t="s">
        <v>5517</v>
      </c>
      <c r="C34" s="388" t="s">
        <v>9399</v>
      </c>
      <c r="E34" s="389">
        <v>1505.72</v>
      </c>
      <c r="G34" s="389" t="s">
        <v>9230</v>
      </c>
      <c r="H34" s="390" t="s">
        <v>9400</v>
      </c>
    </row>
    <row r="35" spans="1:10" x14ac:dyDescent="0.2">
      <c r="A35" s="388" t="s">
        <v>1129</v>
      </c>
      <c r="B35" s="388" t="s">
        <v>5517</v>
      </c>
      <c r="C35" s="388" t="s">
        <v>9399</v>
      </c>
      <c r="E35" s="389">
        <v>1104</v>
      </c>
      <c r="G35" s="389" t="s">
        <v>9230</v>
      </c>
      <c r="H35" s="390" t="s">
        <v>9401</v>
      </c>
    </row>
    <row r="36" spans="1:10" x14ac:dyDescent="0.2">
      <c r="A36" s="388" t="s">
        <v>1129</v>
      </c>
      <c r="B36" s="388" t="s">
        <v>5517</v>
      </c>
      <c r="C36" s="388" t="s">
        <v>9399</v>
      </c>
      <c r="E36" s="389">
        <v>881.13</v>
      </c>
      <c r="G36" s="389" t="s">
        <v>9230</v>
      </c>
      <c r="H36" s="390" t="s">
        <v>9402</v>
      </c>
    </row>
    <row r="37" spans="1:10" x14ac:dyDescent="0.2">
      <c r="A37" s="388" t="s">
        <v>1129</v>
      </c>
      <c r="B37" s="388" t="s">
        <v>5517</v>
      </c>
      <c r="C37" s="388" t="s">
        <v>9399</v>
      </c>
      <c r="E37" s="389">
        <v>1226.6300000000001</v>
      </c>
      <c r="G37" s="389" t="s">
        <v>9230</v>
      </c>
      <c r="H37" s="390" t="s">
        <v>9403</v>
      </c>
    </row>
    <row r="38" spans="1:10" x14ac:dyDescent="0.2">
      <c r="A38" s="388" t="s">
        <v>1129</v>
      </c>
      <c r="B38" s="388" t="s">
        <v>5517</v>
      </c>
      <c r="C38" s="388" t="s">
        <v>9404</v>
      </c>
      <c r="E38" s="389">
        <v>293.70999999999998</v>
      </c>
      <c r="G38" s="389" t="s">
        <v>9239</v>
      </c>
      <c r="H38" s="390" t="s">
        <v>9405</v>
      </c>
    </row>
    <row r="39" spans="1:10" x14ac:dyDescent="0.2">
      <c r="A39" s="388" t="s">
        <v>1129</v>
      </c>
      <c r="B39" s="388" t="s">
        <v>5517</v>
      </c>
      <c r="C39" s="388" t="s">
        <v>9404</v>
      </c>
      <c r="E39" s="389">
        <v>1226.6300000000001</v>
      </c>
      <c r="G39" s="389" t="s">
        <v>9239</v>
      </c>
      <c r="H39" s="390" t="s">
        <v>9406</v>
      </c>
    </row>
    <row r="40" spans="1:10" x14ac:dyDescent="0.2">
      <c r="A40" s="388" t="s">
        <v>1129</v>
      </c>
      <c r="B40" s="388" t="s">
        <v>5517</v>
      </c>
      <c r="C40" s="388" t="s">
        <v>9404</v>
      </c>
      <c r="E40" s="389">
        <v>1104</v>
      </c>
      <c r="G40" s="389" t="s">
        <v>9239</v>
      </c>
      <c r="H40" s="390" t="s">
        <v>9407</v>
      </c>
    </row>
    <row r="41" spans="1:10" x14ac:dyDescent="0.2">
      <c r="A41" s="388" t="s">
        <v>1129</v>
      </c>
      <c r="B41" s="388" t="s">
        <v>5517</v>
      </c>
      <c r="C41" s="388" t="s">
        <v>9408</v>
      </c>
      <c r="E41" s="389">
        <v>817.74</v>
      </c>
      <c r="G41" s="389" t="s">
        <v>9248</v>
      </c>
      <c r="H41" s="390" t="s">
        <v>9409</v>
      </c>
    </row>
    <row r="42" spans="1:10" x14ac:dyDescent="0.2">
      <c r="A42" s="388" t="s">
        <v>919</v>
      </c>
      <c r="B42" s="388" t="s">
        <v>307</v>
      </c>
      <c r="C42" s="388" t="s">
        <v>484</v>
      </c>
      <c r="E42" s="389">
        <v>812583.64</v>
      </c>
      <c r="G42" s="389">
        <v>812583.64</v>
      </c>
      <c r="H42" s="390" t="s">
        <v>1054</v>
      </c>
      <c r="I42" s="533">
        <f>E15</f>
        <v>45000</v>
      </c>
      <c r="J42" t="s">
        <v>5339</v>
      </c>
    </row>
    <row r="43" spans="1:10" x14ac:dyDescent="0.2">
      <c r="A43" s="88" t="s">
        <v>919</v>
      </c>
      <c r="B43" s="88" t="s">
        <v>307</v>
      </c>
      <c r="C43" s="88" t="s">
        <v>308</v>
      </c>
      <c r="D43" s="89"/>
      <c r="E43" s="89">
        <v>812583.64</v>
      </c>
      <c r="F43" s="89"/>
      <c r="G43" s="89">
        <v>812583.64</v>
      </c>
      <c r="H43" s="90" t="s">
        <v>935</v>
      </c>
    </row>
    <row r="45" spans="1:10" x14ac:dyDescent="0.2">
      <c r="A45" s="388" t="s">
        <v>1129</v>
      </c>
      <c r="B45" s="388" t="s">
        <v>5466</v>
      </c>
      <c r="C45" s="388" t="s">
        <v>9410</v>
      </c>
      <c r="E45" s="389">
        <v>77192.31</v>
      </c>
      <c r="G45" s="389" t="s">
        <v>9224</v>
      </c>
      <c r="H45" s="390" t="s">
        <v>9411</v>
      </c>
    </row>
    <row r="46" spans="1:10" x14ac:dyDescent="0.2">
      <c r="A46" s="388" t="s">
        <v>1129</v>
      </c>
      <c r="B46" s="388" t="s">
        <v>5466</v>
      </c>
      <c r="C46" s="388" t="s">
        <v>9410</v>
      </c>
      <c r="E46" s="389">
        <v>7904.2</v>
      </c>
      <c r="G46" s="389" t="s">
        <v>9224</v>
      </c>
      <c r="H46" s="390" t="s">
        <v>9412</v>
      </c>
    </row>
    <row r="47" spans="1:10" x14ac:dyDescent="0.2">
      <c r="A47" s="388" t="s">
        <v>1129</v>
      </c>
      <c r="B47" s="388" t="s">
        <v>5466</v>
      </c>
      <c r="C47" s="388" t="s">
        <v>9413</v>
      </c>
      <c r="E47" s="389">
        <v>96713.13</v>
      </c>
      <c r="G47" s="389" t="s">
        <v>9227</v>
      </c>
      <c r="H47" s="390" t="s">
        <v>9414</v>
      </c>
    </row>
    <row r="48" spans="1:10" x14ac:dyDescent="0.2">
      <c r="A48" s="388" t="s">
        <v>1129</v>
      </c>
      <c r="B48" s="388" t="s">
        <v>5466</v>
      </c>
      <c r="C48" s="388" t="s">
        <v>9413</v>
      </c>
      <c r="E48" s="389">
        <v>8704.11</v>
      </c>
      <c r="G48" s="389" t="s">
        <v>9227</v>
      </c>
      <c r="H48" s="390" t="s">
        <v>9415</v>
      </c>
    </row>
    <row r="49" spans="1:8" x14ac:dyDescent="0.2">
      <c r="A49" s="388" t="s">
        <v>1129</v>
      </c>
      <c r="B49" s="388" t="s">
        <v>5466</v>
      </c>
      <c r="C49" s="388" t="s">
        <v>9416</v>
      </c>
      <c r="E49" s="389">
        <v>83502.25</v>
      </c>
      <c r="G49" s="389" t="s">
        <v>9230</v>
      </c>
      <c r="H49" s="390" t="s">
        <v>9417</v>
      </c>
    </row>
    <row r="50" spans="1:8" x14ac:dyDescent="0.2">
      <c r="A50" s="388" t="s">
        <v>1129</v>
      </c>
      <c r="B50" s="388" t="s">
        <v>5466</v>
      </c>
      <c r="C50" s="388" t="s">
        <v>9416</v>
      </c>
      <c r="E50" s="389">
        <v>7858.44</v>
      </c>
      <c r="G50" s="389" t="s">
        <v>9230</v>
      </c>
      <c r="H50" s="390" t="s">
        <v>9418</v>
      </c>
    </row>
    <row r="51" spans="1:8" x14ac:dyDescent="0.2">
      <c r="A51" s="388" t="s">
        <v>1129</v>
      </c>
      <c r="B51" s="388" t="s">
        <v>5466</v>
      </c>
      <c r="C51" s="388" t="s">
        <v>9419</v>
      </c>
      <c r="E51" s="389">
        <v>62564.13</v>
      </c>
      <c r="G51" s="389" t="s">
        <v>9233</v>
      </c>
      <c r="H51" s="390" t="s">
        <v>9420</v>
      </c>
    </row>
    <row r="52" spans="1:8" x14ac:dyDescent="0.2">
      <c r="A52" s="388" t="s">
        <v>1129</v>
      </c>
      <c r="B52" s="388" t="s">
        <v>5466</v>
      </c>
      <c r="C52" s="388" t="s">
        <v>9419</v>
      </c>
      <c r="E52" s="389">
        <v>6697.59</v>
      </c>
      <c r="G52" s="389" t="s">
        <v>9233</v>
      </c>
      <c r="H52" s="390" t="s">
        <v>9421</v>
      </c>
    </row>
    <row r="53" spans="1:8" x14ac:dyDescent="0.2">
      <c r="A53" s="388" t="s">
        <v>1129</v>
      </c>
      <c r="B53" s="388" t="s">
        <v>5466</v>
      </c>
      <c r="C53" s="388" t="s">
        <v>9422</v>
      </c>
      <c r="E53" s="389">
        <v>100530.43</v>
      </c>
      <c r="G53" s="389" t="s">
        <v>9236</v>
      </c>
      <c r="H53" s="390" t="s">
        <v>9423</v>
      </c>
    </row>
    <row r="54" spans="1:8" x14ac:dyDescent="0.2">
      <c r="A54" s="388" t="s">
        <v>1129</v>
      </c>
      <c r="B54" s="388" t="s">
        <v>5466</v>
      </c>
      <c r="C54" s="388" t="s">
        <v>9422</v>
      </c>
      <c r="E54" s="389">
        <v>11317.48</v>
      </c>
      <c r="G54" s="389" t="s">
        <v>9236</v>
      </c>
      <c r="H54" s="390" t="s">
        <v>9424</v>
      </c>
    </row>
    <row r="55" spans="1:8" x14ac:dyDescent="0.2">
      <c r="A55" s="388" t="s">
        <v>1129</v>
      </c>
      <c r="B55" s="388" t="s">
        <v>5466</v>
      </c>
      <c r="C55" s="388" t="s">
        <v>9425</v>
      </c>
      <c r="E55" s="389">
        <v>214270.84</v>
      </c>
      <c r="G55" s="389" t="s">
        <v>9239</v>
      </c>
      <c r="H55" s="390" t="s">
        <v>9426</v>
      </c>
    </row>
    <row r="56" spans="1:8" x14ac:dyDescent="0.2">
      <c r="A56" s="388" t="s">
        <v>1129</v>
      </c>
      <c r="B56" s="388" t="s">
        <v>5466</v>
      </c>
      <c r="C56" s="388" t="s">
        <v>9425</v>
      </c>
      <c r="E56" s="389">
        <v>21145.14</v>
      </c>
      <c r="G56" s="389" t="s">
        <v>9239</v>
      </c>
      <c r="H56" s="390" t="s">
        <v>9427</v>
      </c>
    </row>
    <row r="57" spans="1:8" x14ac:dyDescent="0.2">
      <c r="A57" s="388" t="s">
        <v>1129</v>
      </c>
      <c r="B57" s="388" t="s">
        <v>5466</v>
      </c>
      <c r="C57" s="388" t="s">
        <v>9428</v>
      </c>
      <c r="E57" s="389">
        <v>216168.34</v>
      </c>
      <c r="G57" s="389" t="s">
        <v>9245</v>
      </c>
      <c r="H57" s="390" t="s">
        <v>9429</v>
      </c>
    </row>
    <row r="58" spans="1:8" x14ac:dyDescent="0.2">
      <c r="A58" s="388" t="s">
        <v>1129</v>
      </c>
      <c r="B58" s="388" t="s">
        <v>5466</v>
      </c>
      <c r="C58" s="388" t="s">
        <v>9428</v>
      </c>
      <c r="E58" s="389">
        <v>19598.939999999999</v>
      </c>
      <c r="G58" s="389" t="s">
        <v>9245</v>
      </c>
      <c r="H58" s="390" t="s">
        <v>9430</v>
      </c>
    </row>
    <row r="59" spans="1:8" x14ac:dyDescent="0.2">
      <c r="A59" s="388" t="s">
        <v>1129</v>
      </c>
      <c r="B59" s="388" t="s">
        <v>5466</v>
      </c>
      <c r="C59" s="388" t="s">
        <v>9431</v>
      </c>
      <c r="E59" s="389">
        <v>194688.15</v>
      </c>
      <c r="G59" s="389" t="s">
        <v>9242</v>
      </c>
      <c r="H59" s="390" t="s">
        <v>9432</v>
      </c>
    </row>
    <row r="60" spans="1:8" x14ac:dyDescent="0.2">
      <c r="A60" s="388" t="s">
        <v>1129</v>
      </c>
      <c r="B60" s="388" t="s">
        <v>5466</v>
      </c>
      <c r="C60" s="388" t="s">
        <v>9431</v>
      </c>
      <c r="E60" s="389">
        <v>18178.72</v>
      </c>
      <c r="G60" s="389" t="s">
        <v>9242</v>
      </c>
      <c r="H60" s="390" t="s">
        <v>9433</v>
      </c>
    </row>
    <row r="61" spans="1:8" x14ac:dyDescent="0.2">
      <c r="A61" s="388" t="s">
        <v>1129</v>
      </c>
      <c r="B61" s="388" t="s">
        <v>5466</v>
      </c>
      <c r="C61" s="388" t="s">
        <v>9434</v>
      </c>
      <c r="E61" s="389">
        <v>100576.28</v>
      </c>
      <c r="G61" s="389" t="s">
        <v>9248</v>
      </c>
      <c r="H61" s="390" t="s">
        <v>9435</v>
      </c>
    </row>
    <row r="62" spans="1:8" x14ac:dyDescent="0.2">
      <c r="A62" s="388" t="s">
        <v>1129</v>
      </c>
      <c r="B62" s="388" t="s">
        <v>5466</v>
      </c>
      <c r="C62" s="388" t="s">
        <v>9434</v>
      </c>
      <c r="E62" s="389">
        <v>9659.6299999999992</v>
      </c>
      <c r="G62" s="389" t="s">
        <v>9248</v>
      </c>
      <c r="H62" s="390" t="s">
        <v>9436</v>
      </c>
    </row>
    <row r="63" spans="1:8" x14ac:dyDescent="0.2">
      <c r="A63" s="388" t="s">
        <v>1129</v>
      </c>
      <c r="B63" s="388" t="s">
        <v>5466</v>
      </c>
      <c r="C63" s="388" t="s">
        <v>9437</v>
      </c>
      <c r="E63" s="389">
        <v>50057.57</v>
      </c>
      <c r="G63" s="389" t="s">
        <v>9251</v>
      </c>
      <c r="H63" s="390" t="s">
        <v>9438</v>
      </c>
    </row>
    <row r="64" spans="1:8" x14ac:dyDescent="0.2">
      <c r="A64" s="388" t="s">
        <v>1129</v>
      </c>
      <c r="B64" s="388" t="s">
        <v>5466</v>
      </c>
      <c r="C64" s="388" t="s">
        <v>9437</v>
      </c>
      <c r="E64" s="389">
        <v>4584.79</v>
      </c>
      <c r="G64" s="389" t="s">
        <v>9251</v>
      </c>
      <c r="H64" s="390" t="s">
        <v>9439</v>
      </c>
    </row>
    <row r="65" spans="1:8" x14ac:dyDescent="0.2">
      <c r="A65" s="388" t="s">
        <v>1129</v>
      </c>
      <c r="B65" s="388" t="s">
        <v>5466</v>
      </c>
      <c r="C65" s="388" t="s">
        <v>9440</v>
      </c>
      <c r="E65" s="389">
        <v>37299.51</v>
      </c>
      <c r="G65" s="389" t="s">
        <v>9254</v>
      </c>
      <c r="H65" s="390" t="s">
        <v>9441</v>
      </c>
    </row>
    <row r="66" spans="1:8" x14ac:dyDescent="0.2">
      <c r="A66" s="388" t="s">
        <v>1129</v>
      </c>
      <c r="B66" s="388" t="s">
        <v>5466</v>
      </c>
      <c r="C66" s="388" t="s">
        <v>9440</v>
      </c>
      <c r="E66" s="389">
        <v>3421.44</v>
      </c>
      <c r="G66" s="389" t="s">
        <v>9254</v>
      </c>
      <c r="H66" s="390" t="s">
        <v>9442</v>
      </c>
    </row>
    <row r="67" spans="1:8" x14ac:dyDescent="0.2">
      <c r="A67" s="388" t="s">
        <v>1129</v>
      </c>
      <c r="B67" s="388" t="s">
        <v>5466</v>
      </c>
      <c r="C67" s="388" t="s">
        <v>9443</v>
      </c>
      <c r="E67" s="389">
        <v>56187.17</v>
      </c>
      <c r="G67" s="389" t="s">
        <v>9257</v>
      </c>
      <c r="H67" s="390" t="s">
        <v>9444</v>
      </c>
    </row>
    <row r="68" spans="1:8" x14ac:dyDescent="0.2">
      <c r="A68" s="388" t="s">
        <v>1129</v>
      </c>
      <c r="B68" s="388" t="s">
        <v>5466</v>
      </c>
      <c r="C68" s="388" t="s">
        <v>9443</v>
      </c>
      <c r="E68" s="389">
        <v>4785.9399999999996</v>
      </c>
      <c r="G68" s="389" t="s">
        <v>9257</v>
      </c>
      <c r="H68" s="390" t="s">
        <v>9445</v>
      </c>
    </row>
    <row r="69" spans="1:8" x14ac:dyDescent="0.2">
      <c r="A69" s="388" t="s">
        <v>919</v>
      </c>
      <c r="B69" s="388" t="s">
        <v>347</v>
      </c>
      <c r="C69" s="388" t="s">
        <v>307</v>
      </c>
      <c r="E69" s="861">
        <v>1413606.53</v>
      </c>
      <c r="G69" s="389">
        <v>1413606.53</v>
      </c>
      <c r="H69" s="390" t="s">
        <v>1040</v>
      </c>
    </row>
    <row r="71" spans="1:8" x14ac:dyDescent="0.2">
      <c r="A71" s="388" t="s">
        <v>1129</v>
      </c>
      <c r="B71" s="388" t="s">
        <v>5551</v>
      </c>
      <c r="C71" s="388" t="s">
        <v>9446</v>
      </c>
      <c r="E71" s="389">
        <v>18556.650000000001</v>
      </c>
      <c r="G71" s="389" t="s">
        <v>9224</v>
      </c>
      <c r="H71" s="390" t="s">
        <v>9447</v>
      </c>
    </row>
    <row r="72" spans="1:8" x14ac:dyDescent="0.2">
      <c r="A72" s="388" t="s">
        <v>1129</v>
      </c>
      <c r="B72" s="388" t="s">
        <v>5551</v>
      </c>
      <c r="C72" s="388" t="s">
        <v>9226</v>
      </c>
      <c r="E72" s="389">
        <v>26090.1</v>
      </c>
      <c r="G72" s="389" t="s">
        <v>9227</v>
      </c>
      <c r="H72" s="390" t="s">
        <v>9448</v>
      </c>
    </row>
    <row r="73" spans="1:8" x14ac:dyDescent="0.2">
      <c r="A73" s="388" t="s">
        <v>1129</v>
      </c>
      <c r="B73" s="388" t="s">
        <v>5551</v>
      </c>
      <c r="C73" s="388" t="s">
        <v>9281</v>
      </c>
      <c r="E73" s="389">
        <v>23645.1</v>
      </c>
      <c r="G73" s="389" t="s">
        <v>9230</v>
      </c>
      <c r="H73" s="390" t="s">
        <v>9449</v>
      </c>
    </row>
    <row r="74" spans="1:8" x14ac:dyDescent="0.2">
      <c r="A74" s="388" t="s">
        <v>1129</v>
      </c>
      <c r="B74" s="388" t="s">
        <v>5551</v>
      </c>
      <c r="C74" s="388" t="s">
        <v>9284</v>
      </c>
      <c r="E74" s="389">
        <v>18495.310000000001</v>
      </c>
      <c r="G74" s="389" t="s">
        <v>9233</v>
      </c>
      <c r="H74" s="390" t="s">
        <v>9450</v>
      </c>
    </row>
    <row r="75" spans="1:8" x14ac:dyDescent="0.2">
      <c r="A75" s="388" t="s">
        <v>1129</v>
      </c>
      <c r="B75" s="388" t="s">
        <v>5551</v>
      </c>
      <c r="C75" s="388" t="s">
        <v>9286</v>
      </c>
      <c r="E75" s="389">
        <v>38503.870000000003</v>
      </c>
      <c r="G75" s="389" t="s">
        <v>9236</v>
      </c>
      <c r="H75" s="390" t="s">
        <v>9451</v>
      </c>
    </row>
    <row r="76" spans="1:8" x14ac:dyDescent="0.2">
      <c r="A76" s="388" t="s">
        <v>1129</v>
      </c>
      <c r="B76" s="388" t="s">
        <v>5551</v>
      </c>
      <c r="C76" s="388" t="s">
        <v>9244</v>
      </c>
      <c r="E76" s="389">
        <v>97807.679999999993</v>
      </c>
      <c r="G76" s="389" t="s">
        <v>9239</v>
      </c>
      <c r="H76" s="390" t="s">
        <v>9452</v>
      </c>
    </row>
    <row r="77" spans="1:8" x14ac:dyDescent="0.2">
      <c r="A77" s="388" t="s">
        <v>1129</v>
      </c>
      <c r="B77" s="388" t="s">
        <v>5551</v>
      </c>
      <c r="C77" s="388" t="s">
        <v>9453</v>
      </c>
      <c r="E77" s="389">
        <v>75589.570000000007</v>
      </c>
      <c r="G77" s="389" t="s">
        <v>9245</v>
      </c>
      <c r="H77" s="390" t="s">
        <v>9454</v>
      </c>
    </row>
    <row r="78" spans="1:8" x14ac:dyDescent="0.2">
      <c r="A78" s="388" t="s">
        <v>1129</v>
      </c>
      <c r="B78" s="388" t="s">
        <v>5551</v>
      </c>
      <c r="C78" s="388" t="s">
        <v>9296</v>
      </c>
      <c r="E78" s="389">
        <v>58994.41</v>
      </c>
      <c r="G78" s="389" t="s">
        <v>9242</v>
      </c>
      <c r="H78" s="390" t="s">
        <v>9455</v>
      </c>
    </row>
    <row r="79" spans="1:8" x14ac:dyDescent="0.2">
      <c r="A79" s="388" t="s">
        <v>1129</v>
      </c>
      <c r="B79" s="388" t="s">
        <v>5551</v>
      </c>
      <c r="C79" s="388" t="s">
        <v>9456</v>
      </c>
      <c r="E79" s="389">
        <v>28663.23</v>
      </c>
      <c r="G79" s="389" t="s">
        <v>9248</v>
      </c>
      <c r="H79" s="390" t="s">
        <v>9457</v>
      </c>
    </row>
    <row r="80" spans="1:8" x14ac:dyDescent="0.2">
      <c r="A80" s="388" t="s">
        <v>1129</v>
      </c>
      <c r="B80" s="388" t="s">
        <v>5551</v>
      </c>
      <c r="C80" s="388" t="s">
        <v>9458</v>
      </c>
      <c r="E80" s="389">
        <v>14367.13</v>
      </c>
      <c r="G80" s="389" t="s">
        <v>9251</v>
      </c>
      <c r="H80" s="390" t="s">
        <v>9459</v>
      </c>
    </row>
    <row r="81" spans="1:8" x14ac:dyDescent="0.2">
      <c r="A81" s="388" t="s">
        <v>1129</v>
      </c>
      <c r="B81" s="388" t="s">
        <v>5551</v>
      </c>
      <c r="C81" s="388" t="s">
        <v>9323</v>
      </c>
      <c r="E81" s="389">
        <v>12582.14</v>
      </c>
      <c r="G81" s="389" t="s">
        <v>9254</v>
      </c>
      <c r="H81" s="390" t="s">
        <v>9460</v>
      </c>
    </row>
    <row r="82" spans="1:8" x14ac:dyDescent="0.2">
      <c r="A82" s="388" t="s">
        <v>1129</v>
      </c>
      <c r="B82" s="388" t="s">
        <v>5551</v>
      </c>
      <c r="C82" s="388" t="s">
        <v>9461</v>
      </c>
      <c r="E82" s="389">
        <v>26096.799999999999</v>
      </c>
      <c r="G82" s="389" t="s">
        <v>9257</v>
      </c>
      <c r="H82" s="390" t="s">
        <v>9462</v>
      </c>
    </row>
    <row r="83" spans="1:8" x14ac:dyDescent="0.2">
      <c r="A83" s="388" t="s">
        <v>1129</v>
      </c>
      <c r="B83" s="388" t="s">
        <v>5551</v>
      </c>
      <c r="C83" s="388" t="s">
        <v>9463</v>
      </c>
      <c r="E83" s="389">
        <v>28033</v>
      </c>
      <c r="G83" s="389" t="s">
        <v>9257</v>
      </c>
      <c r="H83" s="390" t="s">
        <v>9464</v>
      </c>
    </row>
    <row r="84" spans="1:8" x14ac:dyDescent="0.2">
      <c r="A84" s="388" t="s">
        <v>1129</v>
      </c>
      <c r="B84" s="388" t="s">
        <v>5551</v>
      </c>
      <c r="C84" s="388" t="s">
        <v>9465</v>
      </c>
      <c r="E84" s="389">
        <v>150</v>
      </c>
      <c r="G84" s="389" t="s">
        <v>9257</v>
      </c>
      <c r="H84" s="390" t="s">
        <v>9466</v>
      </c>
    </row>
    <row r="85" spans="1:8" x14ac:dyDescent="0.2">
      <c r="A85" s="388" t="s">
        <v>919</v>
      </c>
      <c r="B85" s="388" t="s">
        <v>347</v>
      </c>
      <c r="C85" s="388" t="s">
        <v>883</v>
      </c>
      <c r="E85" s="389">
        <v>467574.99</v>
      </c>
      <c r="G85" s="389">
        <v>467574.99</v>
      </c>
      <c r="H85" s="390" t="s">
        <v>1041</v>
      </c>
    </row>
    <row r="87" spans="1:8" x14ac:dyDescent="0.2">
      <c r="A87" s="388" t="s">
        <v>1129</v>
      </c>
      <c r="B87" s="388" t="s">
        <v>5551</v>
      </c>
      <c r="C87" s="388" t="s">
        <v>9271</v>
      </c>
      <c r="E87" s="389">
        <v>182</v>
      </c>
      <c r="G87" s="389" t="s">
        <v>9224</v>
      </c>
      <c r="H87" s="390" t="s">
        <v>9467</v>
      </c>
    </row>
    <row r="88" spans="1:8" x14ac:dyDescent="0.2">
      <c r="A88" s="388" t="s">
        <v>1129</v>
      </c>
      <c r="B88" s="388" t="s">
        <v>5551</v>
      </c>
      <c r="C88" s="388" t="s">
        <v>9275</v>
      </c>
      <c r="E88" s="389">
        <v>110</v>
      </c>
      <c r="G88" s="389" t="s">
        <v>9227</v>
      </c>
      <c r="H88" s="390" t="s">
        <v>9468</v>
      </c>
    </row>
    <row r="89" spans="1:8" x14ac:dyDescent="0.2">
      <c r="A89" s="388" t="s">
        <v>1129</v>
      </c>
      <c r="B89" s="388" t="s">
        <v>5551</v>
      </c>
      <c r="C89" s="388" t="s">
        <v>9232</v>
      </c>
      <c r="E89" s="389">
        <v>5.5</v>
      </c>
      <c r="G89" s="389" t="s">
        <v>9230</v>
      </c>
      <c r="H89" s="390" t="s">
        <v>9469</v>
      </c>
    </row>
    <row r="90" spans="1:8" x14ac:dyDescent="0.2">
      <c r="A90" s="388" t="s">
        <v>1129</v>
      </c>
      <c r="B90" s="388" t="s">
        <v>5551</v>
      </c>
      <c r="C90" s="388" t="s">
        <v>9238</v>
      </c>
      <c r="E90" s="389">
        <v>12</v>
      </c>
      <c r="G90" s="389" t="s">
        <v>9233</v>
      </c>
      <c r="H90" s="390" t="s">
        <v>9470</v>
      </c>
    </row>
    <row r="91" spans="1:8" x14ac:dyDescent="0.2">
      <c r="A91" s="388" t="s">
        <v>1129</v>
      </c>
      <c r="B91" s="388" t="s">
        <v>5551</v>
      </c>
      <c r="C91" s="388" t="s">
        <v>9288</v>
      </c>
      <c r="E91" s="389">
        <v>94.5</v>
      </c>
      <c r="G91" s="389" t="s">
        <v>9239</v>
      </c>
      <c r="H91" s="390" t="s">
        <v>9471</v>
      </c>
    </row>
    <row r="92" spans="1:8" x14ac:dyDescent="0.2">
      <c r="A92" s="388" t="s">
        <v>1129</v>
      </c>
      <c r="B92" s="388" t="s">
        <v>5551</v>
      </c>
      <c r="C92" s="388" t="s">
        <v>9288</v>
      </c>
      <c r="E92" s="389">
        <v>15</v>
      </c>
      <c r="G92" s="389" t="s">
        <v>9239</v>
      </c>
      <c r="H92" s="390" t="s">
        <v>9472</v>
      </c>
    </row>
    <row r="93" spans="1:8" x14ac:dyDescent="0.2">
      <c r="A93" s="388" t="s">
        <v>1129</v>
      </c>
      <c r="B93" s="388" t="s">
        <v>5551</v>
      </c>
      <c r="C93" s="388" t="s">
        <v>9292</v>
      </c>
      <c r="E93" s="389">
        <v>74.400000000000006</v>
      </c>
      <c r="G93" s="389" t="s">
        <v>9245</v>
      </c>
      <c r="H93" s="390" t="s">
        <v>9473</v>
      </c>
    </row>
    <row r="94" spans="1:8" x14ac:dyDescent="0.2">
      <c r="A94" s="388" t="s">
        <v>1129</v>
      </c>
      <c r="B94" s="388" t="s">
        <v>5551</v>
      </c>
      <c r="C94" s="388" t="s">
        <v>9256</v>
      </c>
      <c r="E94" s="389">
        <v>74.400000000000006</v>
      </c>
      <c r="G94" s="389" t="s">
        <v>9242</v>
      </c>
      <c r="H94" s="390" t="s">
        <v>9474</v>
      </c>
    </row>
    <row r="95" spans="1:8" x14ac:dyDescent="0.2">
      <c r="A95" s="388" t="s">
        <v>1129</v>
      </c>
      <c r="B95" s="388" t="s">
        <v>5551</v>
      </c>
      <c r="C95" s="388" t="s">
        <v>9475</v>
      </c>
      <c r="E95" s="389">
        <v>138</v>
      </c>
      <c r="G95" s="389" t="s">
        <v>9254</v>
      </c>
      <c r="H95" s="390" t="s">
        <v>9476</v>
      </c>
    </row>
    <row r="96" spans="1:8" x14ac:dyDescent="0.2">
      <c r="A96" s="388" t="s">
        <v>1129</v>
      </c>
      <c r="B96" s="388" t="s">
        <v>6887</v>
      </c>
      <c r="C96" s="388" t="s">
        <v>9477</v>
      </c>
      <c r="E96" s="389">
        <v>-52</v>
      </c>
      <c r="G96" s="389" t="s">
        <v>9257</v>
      </c>
      <c r="H96" s="390" t="s">
        <v>9478</v>
      </c>
    </row>
    <row r="97" spans="1:8" x14ac:dyDescent="0.2">
      <c r="A97" s="388" t="s">
        <v>919</v>
      </c>
      <c r="B97" s="388" t="s">
        <v>347</v>
      </c>
      <c r="C97" s="388" t="s">
        <v>1043</v>
      </c>
      <c r="E97" s="389">
        <v>653.79999999999995</v>
      </c>
      <c r="G97" s="389">
        <v>653.79999999999995</v>
      </c>
      <c r="H97" s="390" t="s">
        <v>1044</v>
      </c>
    </row>
    <row r="99" spans="1:8" x14ac:dyDescent="0.2">
      <c r="A99" s="388" t="s">
        <v>1129</v>
      </c>
      <c r="B99" s="388" t="s">
        <v>5551</v>
      </c>
      <c r="C99" s="388" t="s">
        <v>9223</v>
      </c>
      <c r="E99" s="389">
        <v>1264.8</v>
      </c>
      <c r="G99" s="389" t="s">
        <v>9224</v>
      </c>
      <c r="H99" s="390" t="s">
        <v>9479</v>
      </c>
    </row>
    <row r="100" spans="1:8" x14ac:dyDescent="0.2">
      <c r="A100" s="388" t="s">
        <v>1129</v>
      </c>
      <c r="B100" s="388" t="s">
        <v>5551</v>
      </c>
      <c r="C100" s="388" t="s">
        <v>9229</v>
      </c>
      <c r="E100" s="389">
        <v>207.3</v>
      </c>
      <c r="G100" s="389" t="s">
        <v>9227</v>
      </c>
      <c r="H100" s="390" t="s">
        <v>9480</v>
      </c>
    </row>
    <row r="101" spans="1:8" x14ac:dyDescent="0.2">
      <c r="A101" s="388" t="s">
        <v>1129</v>
      </c>
      <c r="B101" s="388" t="s">
        <v>5551</v>
      </c>
      <c r="C101" s="388" t="s">
        <v>9282</v>
      </c>
      <c r="E101" s="389">
        <v>241.8</v>
      </c>
      <c r="G101" s="389" t="s">
        <v>9230</v>
      </c>
      <c r="H101" s="390" t="s">
        <v>9481</v>
      </c>
    </row>
    <row r="102" spans="1:8" x14ac:dyDescent="0.2">
      <c r="A102" s="388" t="s">
        <v>1129</v>
      </c>
      <c r="B102" s="388" t="s">
        <v>5551</v>
      </c>
      <c r="C102" s="388" t="s">
        <v>9298</v>
      </c>
      <c r="E102" s="389">
        <v>1190.0999999999999</v>
      </c>
      <c r="G102" s="389" t="s">
        <v>9239</v>
      </c>
      <c r="H102" s="390" t="s">
        <v>9482</v>
      </c>
    </row>
    <row r="103" spans="1:8" x14ac:dyDescent="0.2">
      <c r="A103" s="388" t="s">
        <v>1129</v>
      </c>
      <c r="B103" s="388" t="s">
        <v>5551</v>
      </c>
      <c r="C103" s="388" t="s">
        <v>9250</v>
      </c>
      <c r="E103" s="389">
        <v>60.45</v>
      </c>
      <c r="G103" s="389" t="s">
        <v>9245</v>
      </c>
      <c r="H103" s="390" t="s">
        <v>9483</v>
      </c>
    </row>
    <row r="104" spans="1:8" x14ac:dyDescent="0.2">
      <c r="A104" s="388" t="s">
        <v>1129</v>
      </c>
      <c r="B104" s="388" t="s">
        <v>5551</v>
      </c>
      <c r="C104" s="388" t="s">
        <v>9484</v>
      </c>
      <c r="E104" s="389">
        <v>303.89999999999998</v>
      </c>
      <c r="G104" s="389" t="s">
        <v>9242</v>
      </c>
      <c r="H104" s="390" t="s">
        <v>9485</v>
      </c>
    </row>
    <row r="105" spans="1:8" x14ac:dyDescent="0.2">
      <c r="A105" s="388" t="s">
        <v>1129</v>
      </c>
      <c r="B105" s="388" t="s">
        <v>5551</v>
      </c>
      <c r="C105" s="388" t="s">
        <v>9486</v>
      </c>
      <c r="E105" s="389">
        <v>632.70000000000005</v>
      </c>
      <c r="G105" s="389" t="s">
        <v>9248</v>
      </c>
      <c r="H105" s="390" t="s">
        <v>9487</v>
      </c>
    </row>
    <row r="106" spans="1:8" x14ac:dyDescent="0.2">
      <c r="A106" s="388" t="s">
        <v>1129</v>
      </c>
      <c r="B106" s="388" t="s">
        <v>5551</v>
      </c>
      <c r="C106" s="388" t="s">
        <v>9488</v>
      </c>
      <c r="E106" s="389">
        <v>1442.25</v>
      </c>
      <c r="G106" s="389" t="s">
        <v>9251</v>
      </c>
      <c r="H106" s="390" t="s">
        <v>9489</v>
      </c>
    </row>
    <row r="107" spans="1:8" x14ac:dyDescent="0.2">
      <c r="A107" s="388" t="s">
        <v>1129</v>
      </c>
      <c r="B107" s="388" t="s">
        <v>5551</v>
      </c>
      <c r="C107" s="388" t="s">
        <v>9490</v>
      </c>
      <c r="E107" s="389">
        <v>655.95</v>
      </c>
      <c r="G107" s="389" t="s">
        <v>9254</v>
      </c>
      <c r="H107" s="390" t="s">
        <v>9491</v>
      </c>
    </row>
    <row r="108" spans="1:8" x14ac:dyDescent="0.2">
      <c r="A108" s="388" t="s">
        <v>1129</v>
      </c>
      <c r="B108" s="388" t="s">
        <v>5551</v>
      </c>
      <c r="C108" s="388" t="s">
        <v>9410</v>
      </c>
      <c r="E108" s="389">
        <v>2946.9</v>
      </c>
      <c r="G108" s="389" t="s">
        <v>9257</v>
      </c>
      <c r="H108" s="390" t="s">
        <v>9492</v>
      </c>
    </row>
    <row r="109" spans="1:8" x14ac:dyDescent="0.2">
      <c r="A109" s="388" t="s">
        <v>919</v>
      </c>
      <c r="B109" s="388" t="s">
        <v>347</v>
      </c>
      <c r="C109" s="388" t="s">
        <v>7255</v>
      </c>
      <c r="E109" s="389">
        <v>8946.15</v>
      </c>
      <c r="G109" s="389">
        <v>8946.15</v>
      </c>
      <c r="H109" s="390" t="s">
        <v>7256</v>
      </c>
    </row>
    <row r="111" spans="1:8" x14ac:dyDescent="0.2">
      <c r="A111" s="388" t="s">
        <v>1129</v>
      </c>
      <c r="B111" s="388" t="s">
        <v>5551</v>
      </c>
      <c r="C111" s="388" t="s">
        <v>9290</v>
      </c>
      <c r="E111" s="389">
        <v>56.55</v>
      </c>
      <c r="G111" s="389" t="s">
        <v>9239</v>
      </c>
      <c r="H111" s="390" t="s">
        <v>9493</v>
      </c>
    </row>
    <row r="112" spans="1:8" x14ac:dyDescent="0.2">
      <c r="A112" s="388" t="s">
        <v>1129</v>
      </c>
      <c r="B112" s="388" t="s">
        <v>5551</v>
      </c>
      <c r="C112" s="388" t="s">
        <v>9399</v>
      </c>
      <c r="E112" s="389">
        <v>64.650000000000006</v>
      </c>
      <c r="G112" s="389" t="s">
        <v>9251</v>
      </c>
      <c r="H112" s="390" t="s">
        <v>9494</v>
      </c>
    </row>
    <row r="113" spans="1:8" x14ac:dyDescent="0.2">
      <c r="A113" s="388" t="s">
        <v>1129</v>
      </c>
      <c r="B113" s="388" t="s">
        <v>5551</v>
      </c>
      <c r="C113" s="388" t="s">
        <v>9495</v>
      </c>
      <c r="E113" s="389">
        <v>86.55</v>
      </c>
      <c r="G113" s="389" t="s">
        <v>9254</v>
      </c>
      <c r="H113" s="390" t="s">
        <v>9496</v>
      </c>
    </row>
    <row r="114" spans="1:8" x14ac:dyDescent="0.2">
      <c r="A114" s="388" t="s">
        <v>919</v>
      </c>
      <c r="B114" s="388" t="s">
        <v>347</v>
      </c>
      <c r="C114" s="388" t="s">
        <v>953</v>
      </c>
      <c r="E114" s="389">
        <v>207.75</v>
      </c>
      <c r="G114" s="389">
        <v>207.75</v>
      </c>
      <c r="H114" s="390" t="s">
        <v>7866</v>
      </c>
    </row>
    <row r="116" spans="1:8" x14ac:dyDescent="0.2">
      <c r="A116" s="388" t="s">
        <v>1129</v>
      </c>
      <c r="B116" s="388" t="s">
        <v>5551</v>
      </c>
      <c r="C116" s="388" t="s">
        <v>9497</v>
      </c>
      <c r="E116" s="389">
        <v>8.6999999999999993</v>
      </c>
      <c r="G116" s="389" t="s">
        <v>9227</v>
      </c>
      <c r="H116" s="390" t="s">
        <v>9498</v>
      </c>
    </row>
    <row r="117" spans="1:8" x14ac:dyDescent="0.2">
      <c r="A117" s="388" t="s">
        <v>1129</v>
      </c>
      <c r="B117" s="388" t="s">
        <v>5551</v>
      </c>
      <c r="C117" s="388" t="s">
        <v>9235</v>
      </c>
      <c r="E117" s="389">
        <v>38.549999999999997</v>
      </c>
      <c r="G117" s="389" t="s">
        <v>9230</v>
      </c>
      <c r="H117" s="390" t="s">
        <v>9499</v>
      </c>
    </row>
    <row r="118" spans="1:8" x14ac:dyDescent="0.2">
      <c r="A118" s="388" t="s">
        <v>1129</v>
      </c>
      <c r="B118" s="388" t="s">
        <v>5551</v>
      </c>
      <c r="C118" s="388" t="s">
        <v>9500</v>
      </c>
      <c r="E118" s="389">
        <v>112.5</v>
      </c>
      <c r="G118" s="389" t="s">
        <v>9233</v>
      </c>
      <c r="H118" s="390" t="s">
        <v>9501</v>
      </c>
    </row>
    <row r="119" spans="1:8" x14ac:dyDescent="0.2">
      <c r="A119" s="388" t="s">
        <v>1129</v>
      </c>
      <c r="B119" s="388" t="s">
        <v>5551</v>
      </c>
      <c r="C119" s="388" t="s">
        <v>9294</v>
      </c>
      <c r="E119" s="389">
        <v>201.6</v>
      </c>
      <c r="G119" s="389" t="s">
        <v>9245</v>
      </c>
      <c r="H119" s="390" t="s">
        <v>9502</v>
      </c>
    </row>
    <row r="120" spans="1:8" x14ac:dyDescent="0.2">
      <c r="A120" s="388" t="s">
        <v>1129</v>
      </c>
      <c r="B120" s="388" t="s">
        <v>5551</v>
      </c>
      <c r="C120" s="388" t="s">
        <v>9503</v>
      </c>
      <c r="E120" s="389">
        <v>755.1</v>
      </c>
      <c r="G120" s="389" t="s">
        <v>9242</v>
      </c>
      <c r="H120" s="390" t="s">
        <v>9504</v>
      </c>
    </row>
    <row r="121" spans="1:8" x14ac:dyDescent="0.2">
      <c r="A121" s="388" t="s">
        <v>1129</v>
      </c>
      <c r="B121" s="388" t="s">
        <v>5551</v>
      </c>
      <c r="C121" s="388" t="s">
        <v>9505</v>
      </c>
      <c r="E121" s="389">
        <v>760.05</v>
      </c>
      <c r="G121" s="389" t="s">
        <v>9248</v>
      </c>
      <c r="H121" s="390" t="s">
        <v>9506</v>
      </c>
    </row>
    <row r="122" spans="1:8" x14ac:dyDescent="0.2">
      <c r="A122" s="388" t="s">
        <v>1129</v>
      </c>
      <c r="B122" s="388" t="s">
        <v>5551</v>
      </c>
      <c r="C122" s="388" t="s">
        <v>9507</v>
      </c>
      <c r="E122" s="389">
        <v>85.8</v>
      </c>
      <c r="G122" s="389" t="s">
        <v>9251</v>
      </c>
      <c r="H122" s="390" t="s">
        <v>9508</v>
      </c>
    </row>
    <row r="123" spans="1:8" x14ac:dyDescent="0.2">
      <c r="A123" s="388" t="s">
        <v>919</v>
      </c>
      <c r="B123" s="388" t="s">
        <v>347</v>
      </c>
      <c r="C123" s="388" t="s">
        <v>955</v>
      </c>
      <c r="E123" s="389">
        <v>1962.3</v>
      </c>
      <c r="G123" s="389">
        <v>1962.3</v>
      </c>
      <c r="H123" s="390" t="s">
        <v>7867</v>
      </c>
    </row>
    <row r="124" spans="1:8" x14ac:dyDescent="0.2">
      <c r="A124" s="88" t="s">
        <v>919</v>
      </c>
      <c r="B124" s="88" t="s">
        <v>347</v>
      </c>
      <c r="C124" s="88" t="s">
        <v>308</v>
      </c>
      <c r="D124" s="89"/>
      <c r="E124" s="89">
        <v>1892951.52</v>
      </c>
      <c r="F124" s="89"/>
      <c r="G124" s="89">
        <v>1892951.52</v>
      </c>
      <c r="H124" s="90" t="s">
        <v>735</v>
      </c>
    </row>
    <row r="126" spans="1:8" x14ac:dyDescent="0.2">
      <c r="A126" s="388" t="s">
        <v>1129</v>
      </c>
      <c r="B126" s="388" t="s">
        <v>5739</v>
      </c>
      <c r="C126" s="388" t="s">
        <v>9509</v>
      </c>
      <c r="E126" s="389">
        <v>63994</v>
      </c>
      <c r="G126" s="389" t="s">
        <v>9510</v>
      </c>
      <c r="H126" s="390" t="s">
        <v>9511</v>
      </c>
    </row>
    <row r="127" spans="1:8" x14ac:dyDescent="0.2">
      <c r="A127" s="388" t="s">
        <v>919</v>
      </c>
      <c r="B127" s="388" t="s">
        <v>576</v>
      </c>
      <c r="C127" s="388" t="s">
        <v>883</v>
      </c>
      <c r="E127" s="389">
        <v>63994</v>
      </c>
      <c r="G127" s="389">
        <v>63994</v>
      </c>
      <c r="H127" s="390" t="s">
        <v>1041</v>
      </c>
    </row>
    <row r="128" spans="1:8" x14ac:dyDescent="0.2">
      <c r="A128" s="88" t="s">
        <v>919</v>
      </c>
      <c r="B128" s="88" t="s">
        <v>576</v>
      </c>
      <c r="C128" s="88" t="s">
        <v>308</v>
      </c>
      <c r="D128" s="89"/>
      <c r="E128" s="89">
        <v>63994</v>
      </c>
      <c r="F128" s="89"/>
      <c r="G128" s="89">
        <v>63994</v>
      </c>
      <c r="H128" s="90" t="s">
        <v>737</v>
      </c>
    </row>
    <row r="129" spans="1:8" x14ac:dyDescent="0.2">
      <c r="A129" s="88"/>
      <c r="B129" s="88"/>
      <c r="C129" s="88"/>
      <c r="D129" s="89"/>
      <c r="E129" s="89"/>
      <c r="F129" s="89"/>
      <c r="G129" s="89"/>
      <c r="H129" s="90"/>
    </row>
    <row r="130" spans="1:8" x14ac:dyDescent="0.2">
      <c r="A130" s="388" t="s">
        <v>1129</v>
      </c>
      <c r="B130" s="388" t="s">
        <v>5466</v>
      </c>
      <c r="C130" s="388" t="s">
        <v>9410</v>
      </c>
      <c r="E130" s="389">
        <v>101.64</v>
      </c>
      <c r="G130" s="389" t="s">
        <v>9224</v>
      </c>
      <c r="H130" s="390" t="s">
        <v>9829</v>
      </c>
    </row>
    <row r="131" spans="1:8" x14ac:dyDescent="0.2">
      <c r="A131" s="388" t="s">
        <v>1129</v>
      </c>
      <c r="B131" s="388" t="s">
        <v>5466</v>
      </c>
      <c r="C131" s="388" t="s">
        <v>9410</v>
      </c>
      <c r="E131" s="389">
        <v>14</v>
      </c>
      <c r="G131" s="389" t="s">
        <v>9224</v>
      </c>
      <c r="H131" s="390" t="s">
        <v>9830</v>
      </c>
    </row>
    <row r="132" spans="1:8" x14ac:dyDescent="0.2">
      <c r="A132" s="388" t="s">
        <v>1129</v>
      </c>
      <c r="B132" s="388" t="s">
        <v>5466</v>
      </c>
      <c r="C132" s="388" t="s">
        <v>9425</v>
      </c>
      <c r="E132" s="389">
        <v>42.35</v>
      </c>
      <c r="G132" s="389" t="s">
        <v>9239</v>
      </c>
      <c r="H132" s="390" t="s">
        <v>9831</v>
      </c>
    </row>
    <row r="133" spans="1:8" x14ac:dyDescent="0.2">
      <c r="A133" s="388" t="s">
        <v>1129</v>
      </c>
      <c r="B133" s="388" t="s">
        <v>5466</v>
      </c>
      <c r="C133" s="388" t="s">
        <v>9425</v>
      </c>
      <c r="E133" s="389">
        <v>7</v>
      </c>
      <c r="G133" s="389" t="s">
        <v>9239</v>
      </c>
      <c r="H133" s="390" t="s">
        <v>9832</v>
      </c>
    </row>
    <row r="134" spans="1:8" x14ac:dyDescent="0.2">
      <c r="A134" s="388" t="s">
        <v>919</v>
      </c>
      <c r="B134" s="388" t="s">
        <v>698</v>
      </c>
      <c r="C134" s="388" t="s">
        <v>307</v>
      </c>
      <c r="E134" s="861">
        <v>164.99</v>
      </c>
      <c r="G134" s="389">
        <v>164.99</v>
      </c>
      <c r="H134" s="390" t="s">
        <v>1040</v>
      </c>
    </row>
    <row r="135" spans="1:8" x14ac:dyDescent="0.2">
      <c r="A135" s="88"/>
      <c r="B135" s="88"/>
      <c r="C135" s="88"/>
      <c r="D135" s="89"/>
      <c r="E135" s="89"/>
      <c r="F135" s="89"/>
      <c r="G135" s="89"/>
      <c r="H135" s="90"/>
    </row>
    <row r="136" spans="1:8" x14ac:dyDescent="0.2">
      <c r="A136" s="388" t="s">
        <v>1129</v>
      </c>
      <c r="B136" s="388" t="s">
        <v>5551</v>
      </c>
      <c r="C136" s="388" t="s">
        <v>9833</v>
      </c>
      <c r="E136" s="389">
        <v>14</v>
      </c>
      <c r="G136" s="389" t="s">
        <v>9248</v>
      </c>
      <c r="H136" s="390" t="s">
        <v>9834</v>
      </c>
    </row>
    <row r="137" spans="1:8" x14ac:dyDescent="0.2">
      <c r="A137" s="388" t="s">
        <v>919</v>
      </c>
      <c r="B137" s="388" t="s">
        <v>698</v>
      </c>
      <c r="C137" s="388" t="s">
        <v>883</v>
      </c>
      <c r="E137" s="389">
        <v>14</v>
      </c>
      <c r="G137" s="389">
        <v>14</v>
      </c>
      <c r="H137" s="390" t="s">
        <v>1041</v>
      </c>
    </row>
    <row r="138" spans="1:8" x14ac:dyDescent="0.2">
      <c r="A138" s="88"/>
      <c r="B138" s="88"/>
      <c r="C138" s="88"/>
      <c r="D138" s="89"/>
      <c r="E138" s="89"/>
      <c r="F138" s="89"/>
      <c r="G138" s="89"/>
      <c r="H138" s="90"/>
    </row>
    <row r="139" spans="1:8" x14ac:dyDescent="0.2">
      <c r="A139" s="388" t="s">
        <v>1129</v>
      </c>
      <c r="B139" s="388" t="s">
        <v>5466</v>
      </c>
      <c r="C139" s="388" t="s">
        <v>9416</v>
      </c>
      <c r="E139" s="389">
        <v>0.5</v>
      </c>
      <c r="G139" s="389" t="s">
        <v>9230</v>
      </c>
      <c r="H139" s="390" t="s">
        <v>9835</v>
      </c>
    </row>
    <row r="140" spans="1:8" x14ac:dyDescent="0.2">
      <c r="A140" s="388" t="s">
        <v>1129</v>
      </c>
      <c r="B140" s="388" t="s">
        <v>5517</v>
      </c>
      <c r="C140" s="388" t="s">
        <v>9836</v>
      </c>
      <c r="E140" s="389">
        <v>-0.5</v>
      </c>
      <c r="G140" s="389" t="s">
        <v>9254</v>
      </c>
      <c r="H140" s="390" t="s">
        <v>9837</v>
      </c>
    </row>
    <row r="141" spans="1:8" x14ac:dyDescent="0.2">
      <c r="A141" s="388" t="s">
        <v>919</v>
      </c>
      <c r="B141" s="388" t="s">
        <v>698</v>
      </c>
      <c r="C141" s="388" t="s">
        <v>484</v>
      </c>
      <c r="H141" s="390" t="s">
        <v>1054</v>
      </c>
    </row>
    <row r="142" spans="1:8" x14ac:dyDescent="0.2">
      <c r="A142" s="88"/>
      <c r="B142" s="88"/>
      <c r="C142" s="88"/>
      <c r="D142" s="89"/>
      <c r="E142" s="89"/>
      <c r="F142" s="89"/>
      <c r="G142" s="89"/>
      <c r="H142" s="90"/>
    </row>
    <row r="144" spans="1:8" x14ac:dyDescent="0.2">
      <c r="A144" s="388" t="s">
        <v>1129</v>
      </c>
      <c r="B144" s="388" t="s">
        <v>5466</v>
      </c>
      <c r="C144" s="388" t="s">
        <v>9410</v>
      </c>
      <c r="E144" s="389">
        <v>7332.96</v>
      </c>
      <c r="G144" s="389" t="s">
        <v>9224</v>
      </c>
      <c r="H144" s="390" t="s">
        <v>9512</v>
      </c>
    </row>
    <row r="145" spans="1:8" x14ac:dyDescent="0.2">
      <c r="A145" s="388" t="s">
        <v>1129</v>
      </c>
      <c r="B145" s="388" t="s">
        <v>5466</v>
      </c>
      <c r="C145" s="388" t="s">
        <v>9410</v>
      </c>
      <c r="E145" s="389">
        <v>1102.3</v>
      </c>
      <c r="G145" s="389" t="s">
        <v>9224</v>
      </c>
      <c r="H145" s="390" t="s">
        <v>9513</v>
      </c>
    </row>
    <row r="146" spans="1:8" x14ac:dyDescent="0.2">
      <c r="A146" s="388" t="s">
        <v>1129</v>
      </c>
      <c r="B146" s="388" t="s">
        <v>5466</v>
      </c>
      <c r="C146" s="388" t="s">
        <v>9413</v>
      </c>
      <c r="E146" s="389">
        <v>5842.55</v>
      </c>
      <c r="G146" s="389" t="s">
        <v>9227</v>
      </c>
      <c r="H146" s="390" t="s">
        <v>9514</v>
      </c>
    </row>
    <row r="147" spans="1:8" x14ac:dyDescent="0.2">
      <c r="A147" s="388" t="s">
        <v>1129</v>
      </c>
      <c r="B147" s="388" t="s">
        <v>5466</v>
      </c>
      <c r="C147" s="388" t="s">
        <v>9413</v>
      </c>
      <c r="E147" s="389">
        <v>846.15</v>
      </c>
      <c r="G147" s="389" t="s">
        <v>9227</v>
      </c>
      <c r="H147" s="390" t="s">
        <v>9515</v>
      </c>
    </row>
    <row r="148" spans="1:8" x14ac:dyDescent="0.2">
      <c r="A148" s="388" t="s">
        <v>1129</v>
      </c>
      <c r="B148" s="388" t="s">
        <v>5466</v>
      </c>
      <c r="C148" s="388" t="s">
        <v>9416</v>
      </c>
      <c r="E148" s="389">
        <v>6158.11</v>
      </c>
      <c r="G148" s="389" t="s">
        <v>9230</v>
      </c>
      <c r="H148" s="390" t="s">
        <v>9516</v>
      </c>
    </row>
    <row r="149" spans="1:8" x14ac:dyDescent="0.2">
      <c r="A149" s="388" t="s">
        <v>1129</v>
      </c>
      <c r="B149" s="388" t="s">
        <v>5466</v>
      </c>
      <c r="C149" s="388" t="s">
        <v>9416</v>
      </c>
      <c r="E149" s="389">
        <v>901.7</v>
      </c>
      <c r="G149" s="389" t="s">
        <v>9230</v>
      </c>
      <c r="H149" s="390" t="s">
        <v>9517</v>
      </c>
    </row>
    <row r="150" spans="1:8" x14ac:dyDescent="0.2">
      <c r="A150" s="388" t="s">
        <v>1129</v>
      </c>
      <c r="B150" s="388" t="s">
        <v>5466</v>
      </c>
      <c r="C150" s="388" t="s">
        <v>9419</v>
      </c>
      <c r="E150" s="389">
        <v>5621.6</v>
      </c>
      <c r="G150" s="389" t="s">
        <v>9233</v>
      </c>
      <c r="H150" s="390" t="s">
        <v>9518</v>
      </c>
    </row>
    <row r="151" spans="1:8" x14ac:dyDescent="0.2">
      <c r="A151" s="388" t="s">
        <v>1129</v>
      </c>
      <c r="B151" s="388" t="s">
        <v>5466</v>
      </c>
      <c r="C151" s="388" t="s">
        <v>9419</v>
      </c>
      <c r="E151" s="389">
        <v>845.55</v>
      </c>
      <c r="G151" s="389" t="s">
        <v>9233</v>
      </c>
      <c r="H151" s="390" t="s">
        <v>9519</v>
      </c>
    </row>
    <row r="152" spans="1:8" x14ac:dyDescent="0.2">
      <c r="A152" s="388" t="s">
        <v>1129</v>
      </c>
      <c r="B152" s="388" t="s">
        <v>5466</v>
      </c>
      <c r="C152" s="388" t="s">
        <v>9422</v>
      </c>
      <c r="E152" s="389">
        <v>5708.18</v>
      </c>
      <c r="G152" s="389" t="s">
        <v>9236</v>
      </c>
      <c r="H152" s="390" t="s">
        <v>9520</v>
      </c>
    </row>
    <row r="153" spans="1:8" x14ac:dyDescent="0.2">
      <c r="A153" s="388" t="s">
        <v>1129</v>
      </c>
      <c r="B153" s="388" t="s">
        <v>5466</v>
      </c>
      <c r="C153" s="388" t="s">
        <v>9422</v>
      </c>
      <c r="E153" s="389">
        <v>837.9</v>
      </c>
      <c r="G153" s="389" t="s">
        <v>9236</v>
      </c>
      <c r="H153" s="390" t="s">
        <v>9521</v>
      </c>
    </row>
    <row r="154" spans="1:8" x14ac:dyDescent="0.2">
      <c r="A154" s="388" t="s">
        <v>1129</v>
      </c>
      <c r="B154" s="388" t="s">
        <v>5466</v>
      </c>
      <c r="C154" s="388" t="s">
        <v>9425</v>
      </c>
      <c r="E154" s="389">
        <v>5898.87</v>
      </c>
      <c r="G154" s="389" t="s">
        <v>9239</v>
      </c>
      <c r="H154" s="390" t="s">
        <v>9522</v>
      </c>
    </row>
    <row r="155" spans="1:8" x14ac:dyDescent="0.2">
      <c r="A155" s="388" t="s">
        <v>1129</v>
      </c>
      <c r="B155" s="388" t="s">
        <v>5466</v>
      </c>
      <c r="C155" s="388" t="s">
        <v>9425</v>
      </c>
      <c r="E155" s="389">
        <v>828.6</v>
      </c>
      <c r="G155" s="389" t="s">
        <v>9239</v>
      </c>
      <c r="H155" s="390" t="s">
        <v>9523</v>
      </c>
    </row>
    <row r="156" spans="1:8" x14ac:dyDescent="0.2">
      <c r="A156" s="388" t="s">
        <v>1129</v>
      </c>
      <c r="B156" s="388" t="s">
        <v>5466</v>
      </c>
      <c r="C156" s="388" t="s">
        <v>9428</v>
      </c>
      <c r="E156" s="389">
        <v>7651.25</v>
      </c>
      <c r="G156" s="389" t="s">
        <v>9245</v>
      </c>
      <c r="H156" s="390" t="s">
        <v>9524</v>
      </c>
    </row>
    <row r="157" spans="1:8" x14ac:dyDescent="0.2">
      <c r="A157" s="388" t="s">
        <v>1129</v>
      </c>
      <c r="B157" s="388" t="s">
        <v>5466</v>
      </c>
      <c r="C157" s="388" t="s">
        <v>9428</v>
      </c>
      <c r="E157" s="389">
        <v>1134.6500000000001</v>
      </c>
      <c r="G157" s="389" t="s">
        <v>9245</v>
      </c>
      <c r="H157" s="390" t="s">
        <v>9525</v>
      </c>
    </row>
    <row r="158" spans="1:8" x14ac:dyDescent="0.2">
      <c r="A158" s="388" t="s">
        <v>1129</v>
      </c>
      <c r="B158" s="388" t="s">
        <v>5466</v>
      </c>
      <c r="C158" s="388" t="s">
        <v>9431</v>
      </c>
      <c r="E158" s="389">
        <v>6936.2</v>
      </c>
      <c r="G158" s="389" t="s">
        <v>9242</v>
      </c>
      <c r="H158" s="390" t="s">
        <v>9526</v>
      </c>
    </row>
    <row r="159" spans="1:8" x14ac:dyDescent="0.2">
      <c r="A159" s="388" t="s">
        <v>1129</v>
      </c>
      <c r="B159" s="388" t="s">
        <v>5466</v>
      </c>
      <c r="C159" s="388" t="s">
        <v>9431</v>
      </c>
      <c r="E159" s="389">
        <v>1016.7</v>
      </c>
      <c r="G159" s="389" t="s">
        <v>9242</v>
      </c>
      <c r="H159" s="390" t="s">
        <v>9527</v>
      </c>
    </row>
    <row r="160" spans="1:8" x14ac:dyDescent="0.2">
      <c r="A160" s="388" t="s">
        <v>1129</v>
      </c>
      <c r="B160" s="388" t="s">
        <v>5466</v>
      </c>
      <c r="C160" s="388" t="s">
        <v>9434</v>
      </c>
      <c r="E160" s="389">
        <v>4520.4399999999996</v>
      </c>
      <c r="G160" s="389" t="s">
        <v>9248</v>
      </c>
      <c r="H160" s="390" t="s">
        <v>9528</v>
      </c>
    </row>
    <row r="161" spans="1:10" x14ac:dyDescent="0.2">
      <c r="A161" s="388" t="s">
        <v>1129</v>
      </c>
      <c r="B161" s="388" t="s">
        <v>5466</v>
      </c>
      <c r="C161" s="388" t="s">
        <v>9434</v>
      </c>
      <c r="E161" s="389">
        <v>657.3</v>
      </c>
      <c r="G161" s="389" t="s">
        <v>9248</v>
      </c>
      <c r="H161" s="390" t="s">
        <v>9529</v>
      </c>
    </row>
    <row r="162" spans="1:10" x14ac:dyDescent="0.2">
      <c r="A162" s="388" t="s">
        <v>1129</v>
      </c>
      <c r="B162" s="388" t="s">
        <v>5466</v>
      </c>
      <c r="C162" s="388" t="s">
        <v>9437</v>
      </c>
      <c r="E162" s="389">
        <v>6006.86</v>
      </c>
      <c r="G162" s="389" t="s">
        <v>9251</v>
      </c>
      <c r="H162" s="390" t="s">
        <v>9530</v>
      </c>
    </row>
    <row r="163" spans="1:10" x14ac:dyDescent="0.2">
      <c r="A163" s="388" t="s">
        <v>1129</v>
      </c>
      <c r="B163" s="388" t="s">
        <v>5466</v>
      </c>
      <c r="C163" s="388" t="s">
        <v>9437</v>
      </c>
      <c r="E163" s="389">
        <v>911.65</v>
      </c>
      <c r="G163" s="389" t="s">
        <v>9251</v>
      </c>
      <c r="H163" s="390" t="s">
        <v>9531</v>
      </c>
    </row>
    <row r="164" spans="1:10" x14ac:dyDescent="0.2">
      <c r="A164" s="388" t="s">
        <v>1129</v>
      </c>
      <c r="B164" s="388" t="s">
        <v>5466</v>
      </c>
      <c r="C164" s="388" t="s">
        <v>9440</v>
      </c>
      <c r="E164" s="389">
        <v>4624.8</v>
      </c>
      <c r="G164" s="389" t="s">
        <v>9254</v>
      </c>
      <c r="H164" s="390" t="s">
        <v>9532</v>
      </c>
    </row>
    <row r="165" spans="1:10" x14ac:dyDescent="0.2">
      <c r="A165" s="388" t="s">
        <v>1129</v>
      </c>
      <c r="B165" s="388" t="s">
        <v>5466</v>
      </c>
      <c r="C165" s="388" t="s">
        <v>9440</v>
      </c>
      <c r="E165" s="389">
        <v>685.05</v>
      </c>
      <c r="G165" s="389" t="s">
        <v>9254</v>
      </c>
      <c r="H165" s="390" t="s">
        <v>9533</v>
      </c>
    </row>
    <row r="166" spans="1:10" x14ac:dyDescent="0.2">
      <c r="A166" s="388" t="s">
        <v>1129</v>
      </c>
      <c r="B166" s="388" t="s">
        <v>5466</v>
      </c>
      <c r="C166" s="388" t="s">
        <v>9443</v>
      </c>
      <c r="E166" s="389">
        <v>3399.74</v>
      </c>
      <c r="G166" s="389" t="s">
        <v>9257</v>
      </c>
      <c r="H166" s="390" t="s">
        <v>9534</v>
      </c>
    </row>
    <row r="167" spans="1:10" x14ac:dyDescent="0.2">
      <c r="A167" s="388" t="s">
        <v>1129</v>
      </c>
      <c r="B167" s="388" t="s">
        <v>5466</v>
      </c>
      <c r="C167" s="388" t="s">
        <v>9443</v>
      </c>
      <c r="E167" s="389">
        <v>513.20000000000005</v>
      </c>
      <c r="G167" s="389" t="s">
        <v>9257</v>
      </c>
      <c r="H167" s="390" t="s">
        <v>9535</v>
      </c>
    </row>
    <row r="168" spans="1:10" x14ac:dyDescent="0.2">
      <c r="A168" s="388" t="s">
        <v>919</v>
      </c>
      <c r="B168" s="388" t="s">
        <v>840</v>
      </c>
      <c r="C168" s="388" t="s">
        <v>307</v>
      </c>
      <c r="E168" s="861">
        <v>79982.31</v>
      </c>
      <c r="G168" s="389">
        <v>79982.31</v>
      </c>
      <c r="H168" s="390" t="s">
        <v>1040</v>
      </c>
      <c r="I168" s="862">
        <f>E168+E134+E69</f>
        <v>1493753.83</v>
      </c>
      <c r="J168" t="s">
        <v>5340</v>
      </c>
    </row>
    <row r="170" spans="1:10" x14ac:dyDescent="0.2">
      <c r="A170" s="388" t="s">
        <v>1129</v>
      </c>
      <c r="B170" s="388" t="s">
        <v>5551</v>
      </c>
      <c r="C170" s="388" t="s">
        <v>9273</v>
      </c>
      <c r="E170" s="389">
        <v>150</v>
      </c>
      <c r="G170" s="389" t="s">
        <v>9227</v>
      </c>
      <c r="H170" s="390" t="s">
        <v>9536</v>
      </c>
    </row>
    <row r="171" spans="1:10" x14ac:dyDescent="0.2">
      <c r="A171" s="388" t="s">
        <v>1129</v>
      </c>
      <c r="B171" s="388" t="s">
        <v>5551</v>
      </c>
      <c r="C171" s="388" t="s">
        <v>9277</v>
      </c>
      <c r="E171" s="389">
        <v>150</v>
      </c>
      <c r="G171" s="389" t="s">
        <v>9230</v>
      </c>
      <c r="H171" s="390" t="s">
        <v>9537</v>
      </c>
    </row>
    <row r="172" spans="1:10" x14ac:dyDescent="0.2">
      <c r="A172" s="388" t="s">
        <v>1129</v>
      </c>
      <c r="B172" s="388" t="s">
        <v>5551</v>
      </c>
      <c r="C172" s="388" t="s">
        <v>9241</v>
      </c>
      <c r="E172" s="389">
        <v>750</v>
      </c>
      <c r="G172" s="389" t="s">
        <v>9236</v>
      </c>
      <c r="H172" s="390" t="s">
        <v>9538</v>
      </c>
    </row>
    <row r="173" spans="1:10" x14ac:dyDescent="0.2">
      <c r="A173" s="388" t="s">
        <v>1129</v>
      </c>
      <c r="B173" s="388" t="s">
        <v>5551</v>
      </c>
      <c r="C173" s="388" t="s">
        <v>9247</v>
      </c>
      <c r="E173" s="389">
        <v>58.5</v>
      </c>
      <c r="G173" s="389" t="s">
        <v>9245</v>
      </c>
      <c r="H173" s="390" t="s">
        <v>9539</v>
      </c>
    </row>
    <row r="174" spans="1:10" x14ac:dyDescent="0.2">
      <c r="A174" s="388" t="s">
        <v>1129</v>
      </c>
      <c r="B174" s="388" t="s">
        <v>5551</v>
      </c>
      <c r="C174" s="388" t="s">
        <v>9253</v>
      </c>
      <c r="E174" s="389">
        <v>108</v>
      </c>
      <c r="G174" s="389" t="s">
        <v>9242</v>
      </c>
      <c r="H174" s="390" t="s">
        <v>9540</v>
      </c>
    </row>
    <row r="175" spans="1:10" x14ac:dyDescent="0.2">
      <c r="A175" s="388" t="s">
        <v>1129</v>
      </c>
      <c r="B175" s="388" t="s">
        <v>5551</v>
      </c>
      <c r="C175" s="388" t="s">
        <v>9541</v>
      </c>
      <c r="E175" s="389">
        <v>190</v>
      </c>
      <c r="G175" s="389" t="s">
        <v>9251</v>
      </c>
      <c r="H175" s="390" t="s">
        <v>9542</v>
      </c>
    </row>
    <row r="176" spans="1:10" x14ac:dyDescent="0.2">
      <c r="A176" s="388" t="s">
        <v>1129</v>
      </c>
      <c r="B176" s="388" t="s">
        <v>5551</v>
      </c>
      <c r="C176" s="388" t="s">
        <v>9543</v>
      </c>
      <c r="E176" s="389">
        <v>9</v>
      </c>
      <c r="G176" s="389" t="s">
        <v>9257</v>
      </c>
      <c r="H176" s="390" t="s">
        <v>9544</v>
      </c>
    </row>
    <row r="177" spans="1:8" x14ac:dyDescent="0.2">
      <c r="A177" s="388" t="s">
        <v>919</v>
      </c>
      <c r="B177" s="388" t="s">
        <v>840</v>
      </c>
      <c r="C177" s="388" t="s">
        <v>883</v>
      </c>
      <c r="E177" s="389">
        <v>1415.5</v>
      </c>
      <c r="G177" s="389">
        <v>1415.5</v>
      </c>
      <c r="H177" s="390" t="s">
        <v>1041</v>
      </c>
    </row>
    <row r="178" spans="1:8" x14ac:dyDescent="0.2">
      <c r="A178" s="88" t="s">
        <v>919</v>
      </c>
      <c r="B178" s="88" t="s">
        <v>840</v>
      </c>
      <c r="C178" s="88" t="s">
        <v>308</v>
      </c>
      <c r="D178" s="89"/>
      <c r="E178" s="89">
        <v>81397.81</v>
      </c>
      <c r="F178" s="89"/>
      <c r="G178" s="89">
        <v>81397.81</v>
      </c>
      <c r="H178" s="90" t="s">
        <v>740</v>
      </c>
    </row>
    <row r="179" spans="1:8" x14ac:dyDescent="0.2">
      <c r="A179" s="88" t="s">
        <v>919</v>
      </c>
      <c r="B179" s="88" t="s">
        <v>343</v>
      </c>
      <c r="C179" s="88" t="s">
        <v>308</v>
      </c>
      <c r="D179" s="89"/>
      <c r="E179" s="89">
        <v>2850926.97</v>
      </c>
      <c r="F179" s="89"/>
      <c r="G179" s="89">
        <v>2850926.97</v>
      </c>
      <c r="H179" s="90" t="s">
        <v>937</v>
      </c>
    </row>
    <row r="181" spans="1:8" x14ac:dyDescent="0.2">
      <c r="A181" s="388" t="s">
        <v>1129</v>
      </c>
      <c r="B181" s="388" t="s">
        <v>5466</v>
      </c>
      <c r="C181" s="388" t="s">
        <v>9497</v>
      </c>
      <c r="E181" s="389">
        <v>4463</v>
      </c>
      <c r="G181" s="389" t="s">
        <v>9545</v>
      </c>
      <c r="H181" s="390" t="s">
        <v>9546</v>
      </c>
    </row>
    <row r="182" spans="1:8" x14ac:dyDescent="0.2">
      <c r="A182" s="388" t="s">
        <v>1129</v>
      </c>
      <c r="B182" s="388" t="s">
        <v>5466</v>
      </c>
      <c r="C182" s="388" t="s">
        <v>9296</v>
      </c>
      <c r="E182" s="389">
        <v>22990</v>
      </c>
      <c r="G182" s="389" t="s">
        <v>9224</v>
      </c>
      <c r="H182" s="390" t="s">
        <v>9547</v>
      </c>
    </row>
    <row r="183" spans="1:8" x14ac:dyDescent="0.2">
      <c r="A183" s="388" t="s">
        <v>1129</v>
      </c>
      <c r="B183" s="388" t="s">
        <v>5466</v>
      </c>
      <c r="C183" s="388" t="s">
        <v>9541</v>
      </c>
      <c r="E183" s="389">
        <v>704</v>
      </c>
      <c r="G183" s="389" t="s">
        <v>9224</v>
      </c>
      <c r="H183" s="390" t="s">
        <v>9548</v>
      </c>
    </row>
    <row r="184" spans="1:8" x14ac:dyDescent="0.2">
      <c r="A184" s="388" t="s">
        <v>1129</v>
      </c>
      <c r="B184" s="388" t="s">
        <v>5466</v>
      </c>
      <c r="C184" s="388" t="s">
        <v>9463</v>
      </c>
      <c r="E184" s="389">
        <v>6131</v>
      </c>
      <c r="G184" s="389" t="s">
        <v>9549</v>
      </c>
      <c r="H184" s="390" t="s">
        <v>9550</v>
      </c>
    </row>
    <row r="185" spans="1:8" x14ac:dyDescent="0.2">
      <c r="A185" s="388" t="s">
        <v>1129</v>
      </c>
      <c r="B185" s="388" t="s">
        <v>5466</v>
      </c>
      <c r="C185" s="388" t="s">
        <v>9551</v>
      </c>
      <c r="E185" s="389">
        <v>9600</v>
      </c>
      <c r="G185" s="389" t="s">
        <v>9327</v>
      </c>
      <c r="H185" s="390" t="s">
        <v>9552</v>
      </c>
    </row>
    <row r="186" spans="1:8" x14ac:dyDescent="0.2">
      <c r="A186" s="388" t="s">
        <v>1129</v>
      </c>
      <c r="B186" s="388" t="s">
        <v>5466</v>
      </c>
      <c r="C186" s="388" t="s">
        <v>9553</v>
      </c>
      <c r="E186" s="389">
        <v>7120.4</v>
      </c>
      <c r="G186" s="389" t="s">
        <v>9554</v>
      </c>
      <c r="H186" s="390" t="s">
        <v>2030</v>
      </c>
    </row>
    <row r="187" spans="1:8" x14ac:dyDescent="0.2">
      <c r="A187" s="388" t="s">
        <v>1129</v>
      </c>
      <c r="B187" s="388" t="s">
        <v>5466</v>
      </c>
      <c r="C187" s="388" t="s">
        <v>9555</v>
      </c>
      <c r="E187" s="389">
        <v>22990</v>
      </c>
      <c r="G187" s="389" t="s">
        <v>9227</v>
      </c>
      <c r="H187" s="390" t="s">
        <v>9556</v>
      </c>
    </row>
    <row r="188" spans="1:8" x14ac:dyDescent="0.2">
      <c r="A188" s="388" t="s">
        <v>1129</v>
      </c>
      <c r="B188" s="388" t="s">
        <v>5466</v>
      </c>
      <c r="C188" s="388" t="s">
        <v>9557</v>
      </c>
      <c r="E188" s="389">
        <v>22990</v>
      </c>
      <c r="G188" s="389" t="s">
        <v>9230</v>
      </c>
      <c r="H188" s="390" t="s">
        <v>9558</v>
      </c>
    </row>
    <row r="189" spans="1:8" x14ac:dyDescent="0.2">
      <c r="A189" s="388" t="s">
        <v>1129</v>
      </c>
      <c r="B189" s="388" t="s">
        <v>5466</v>
      </c>
      <c r="C189" s="388" t="s">
        <v>9559</v>
      </c>
      <c r="E189" s="389">
        <v>10115.6</v>
      </c>
      <c r="G189" s="389" t="s">
        <v>9560</v>
      </c>
      <c r="H189" s="390" t="s">
        <v>5738</v>
      </c>
    </row>
    <row r="190" spans="1:8" x14ac:dyDescent="0.2">
      <c r="A190" s="388" t="s">
        <v>1129</v>
      </c>
      <c r="B190" s="388" t="s">
        <v>5466</v>
      </c>
      <c r="C190" s="388" t="s">
        <v>9561</v>
      </c>
      <c r="E190" s="389">
        <v>616</v>
      </c>
      <c r="G190" s="389" t="s">
        <v>9230</v>
      </c>
      <c r="H190" s="390" t="s">
        <v>9562</v>
      </c>
    </row>
    <row r="191" spans="1:8" x14ac:dyDescent="0.2">
      <c r="A191" s="388" t="s">
        <v>1129</v>
      </c>
      <c r="B191" s="388" t="s">
        <v>5466</v>
      </c>
      <c r="C191" s="388" t="s">
        <v>9563</v>
      </c>
      <c r="E191" s="389">
        <v>1064.8</v>
      </c>
      <c r="G191" s="389" t="s">
        <v>9564</v>
      </c>
      <c r="H191" s="390" t="s">
        <v>9565</v>
      </c>
    </row>
    <row r="192" spans="1:8" x14ac:dyDescent="0.2">
      <c r="A192" s="388" t="s">
        <v>1129</v>
      </c>
      <c r="B192" s="388" t="s">
        <v>5466</v>
      </c>
      <c r="C192" s="388" t="s">
        <v>9566</v>
      </c>
      <c r="E192" s="389">
        <v>4463</v>
      </c>
      <c r="G192" s="389" t="s">
        <v>9336</v>
      </c>
      <c r="H192" s="390" t="s">
        <v>9567</v>
      </c>
    </row>
    <row r="193" spans="1:8" x14ac:dyDescent="0.2">
      <c r="A193" s="388" t="s">
        <v>1129</v>
      </c>
      <c r="B193" s="388" t="s">
        <v>5466</v>
      </c>
      <c r="C193" s="388" t="s">
        <v>9568</v>
      </c>
      <c r="E193" s="389">
        <v>22990</v>
      </c>
      <c r="G193" s="389" t="s">
        <v>9233</v>
      </c>
      <c r="H193" s="390" t="s">
        <v>9569</v>
      </c>
    </row>
    <row r="194" spans="1:8" x14ac:dyDescent="0.2">
      <c r="A194" s="388" t="s">
        <v>1129</v>
      </c>
      <c r="B194" s="388" t="s">
        <v>5466</v>
      </c>
      <c r="C194" s="388" t="s">
        <v>9570</v>
      </c>
      <c r="E194" s="389">
        <v>2396</v>
      </c>
      <c r="G194" s="389" t="s">
        <v>9571</v>
      </c>
      <c r="H194" s="390" t="s">
        <v>9572</v>
      </c>
    </row>
    <row r="195" spans="1:8" x14ac:dyDescent="0.2">
      <c r="A195" s="388" t="s">
        <v>1129</v>
      </c>
      <c r="B195" s="388" t="s">
        <v>5466</v>
      </c>
      <c r="C195" s="388" t="s">
        <v>9573</v>
      </c>
      <c r="E195" s="389">
        <v>3630</v>
      </c>
      <c r="G195" s="389" t="s">
        <v>9574</v>
      </c>
      <c r="H195" s="390" t="s">
        <v>9575</v>
      </c>
    </row>
    <row r="196" spans="1:8" x14ac:dyDescent="0.2">
      <c r="A196" s="388" t="s">
        <v>1129</v>
      </c>
      <c r="B196" s="388" t="s">
        <v>5466</v>
      </c>
      <c r="C196" s="388" t="s">
        <v>9576</v>
      </c>
      <c r="E196" s="389">
        <v>9600</v>
      </c>
      <c r="G196" s="389" t="s">
        <v>9577</v>
      </c>
      <c r="H196" s="390" t="s">
        <v>9578</v>
      </c>
    </row>
    <row r="197" spans="1:8" x14ac:dyDescent="0.2">
      <c r="A197" s="388" t="s">
        <v>1129</v>
      </c>
      <c r="B197" s="388" t="s">
        <v>5466</v>
      </c>
      <c r="C197" s="388" t="s">
        <v>9579</v>
      </c>
      <c r="E197" s="389">
        <v>1375</v>
      </c>
      <c r="G197" s="389" t="s">
        <v>9580</v>
      </c>
      <c r="H197" s="390" t="s">
        <v>9581</v>
      </c>
    </row>
    <row r="198" spans="1:8" x14ac:dyDescent="0.2">
      <c r="A198" s="388" t="s">
        <v>1129</v>
      </c>
      <c r="B198" s="388" t="s">
        <v>5466</v>
      </c>
      <c r="C198" s="388" t="s">
        <v>9582</v>
      </c>
      <c r="E198" s="389">
        <v>11266</v>
      </c>
      <c r="G198" s="389" t="s">
        <v>9583</v>
      </c>
      <c r="H198" s="390" t="s">
        <v>9584</v>
      </c>
    </row>
    <row r="199" spans="1:8" x14ac:dyDescent="0.2">
      <c r="A199" s="388" t="s">
        <v>1129</v>
      </c>
      <c r="B199" s="388" t="s">
        <v>5466</v>
      </c>
      <c r="C199" s="388" t="s">
        <v>9585</v>
      </c>
      <c r="E199" s="389">
        <v>22990</v>
      </c>
      <c r="G199" s="389" t="s">
        <v>9236</v>
      </c>
      <c r="H199" s="390" t="s">
        <v>9586</v>
      </c>
    </row>
    <row r="200" spans="1:8" x14ac:dyDescent="0.2">
      <c r="A200" s="388" t="s">
        <v>1129</v>
      </c>
      <c r="B200" s="388" t="s">
        <v>5466</v>
      </c>
      <c r="C200" s="388" t="s">
        <v>9587</v>
      </c>
      <c r="E200" s="389">
        <v>396</v>
      </c>
      <c r="G200" s="389" t="s">
        <v>9588</v>
      </c>
      <c r="H200" s="390" t="s">
        <v>9589</v>
      </c>
    </row>
    <row r="201" spans="1:8" x14ac:dyDescent="0.2">
      <c r="A201" s="388" t="s">
        <v>1129</v>
      </c>
      <c r="B201" s="388" t="s">
        <v>5466</v>
      </c>
      <c r="C201" s="388" t="s">
        <v>9590</v>
      </c>
      <c r="E201" s="389">
        <v>4463</v>
      </c>
      <c r="G201" s="389" t="s">
        <v>9591</v>
      </c>
      <c r="H201" s="390" t="s">
        <v>9592</v>
      </c>
    </row>
    <row r="202" spans="1:8" x14ac:dyDescent="0.2">
      <c r="A202" s="388" t="s">
        <v>1129</v>
      </c>
      <c r="B202" s="388" t="s">
        <v>5466</v>
      </c>
      <c r="C202" s="388" t="s">
        <v>9593</v>
      </c>
      <c r="E202" s="389">
        <v>22990</v>
      </c>
      <c r="G202" s="389" t="s">
        <v>9239</v>
      </c>
      <c r="H202" s="390" t="s">
        <v>9594</v>
      </c>
    </row>
    <row r="203" spans="1:8" x14ac:dyDescent="0.2">
      <c r="A203" s="388" t="s">
        <v>1129</v>
      </c>
      <c r="B203" s="388" t="s">
        <v>5466</v>
      </c>
      <c r="C203" s="388" t="s">
        <v>9595</v>
      </c>
      <c r="E203" s="389">
        <v>9600</v>
      </c>
      <c r="G203" s="389" t="s">
        <v>9596</v>
      </c>
      <c r="H203" s="390" t="s">
        <v>9597</v>
      </c>
    </row>
    <row r="204" spans="1:8" x14ac:dyDescent="0.2">
      <c r="A204" s="388" t="s">
        <v>1129</v>
      </c>
      <c r="B204" s="388" t="s">
        <v>5466</v>
      </c>
      <c r="C204" s="388" t="s">
        <v>9598</v>
      </c>
      <c r="E204" s="389">
        <v>22990</v>
      </c>
      <c r="G204" s="389" t="s">
        <v>9245</v>
      </c>
      <c r="H204" s="390" t="s">
        <v>9599</v>
      </c>
    </row>
    <row r="205" spans="1:8" x14ac:dyDescent="0.2">
      <c r="A205" s="388" t="s">
        <v>1129</v>
      </c>
      <c r="B205" s="388" t="s">
        <v>5466</v>
      </c>
      <c r="C205" s="388" t="s">
        <v>9600</v>
      </c>
      <c r="E205" s="389">
        <v>3928</v>
      </c>
      <c r="G205" s="389" t="s">
        <v>9601</v>
      </c>
      <c r="H205" s="390" t="s">
        <v>8332</v>
      </c>
    </row>
    <row r="206" spans="1:8" x14ac:dyDescent="0.2">
      <c r="A206" s="388" t="s">
        <v>1129</v>
      </c>
      <c r="B206" s="388" t="s">
        <v>5466</v>
      </c>
      <c r="C206" s="388" t="s">
        <v>9602</v>
      </c>
      <c r="E206" s="389">
        <v>224</v>
      </c>
      <c r="G206" s="389" t="s">
        <v>9242</v>
      </c>
      <c r="H206" s="390" t="s">
        <v>2054</v>
      </c>
    </row>
    <row r="207" spans="1:8" x14ac:dyDescent="0.2">
      <c r="A207" s="388" t="s">
        <v>1129</v>
      </c>
      <c r="B207" s="388" t="s">
        <v>5466</v>
      </c>
      <c r="C207" s="388" t="s">
        <v>9603</v>
      </c>
      <c r="E207" s="389">
        <v>22990</v>
      </c>
      <c r="G207" s="389" t="s">
        <v>9242</v>
      </c>
      <c r="H207" s="390" t="s">
        <v>9604</v>
      </c>
    </row>
    <row r="208" spans="1:8" x14ac:dyDescent="0.2">
      <c r="A208" s="388" t="s">
        <v>1129</v>
      </c>
      <c r="B208" s="388" t="s">
        <v>5466</v>
      </c>
      <c r="C208" s="388" t="s">
        <v>9605</v>
      </c>
      <c r="E208" s="389">
        <v>11695</v>
      </c>
      <c r="G208" s="389" t="s">
        <v>9606</v>
      </c>
      <c r="H208" s="390" t="s">
        <v>9607</v>
      </c>
    </row>
    <row r="209" spans="1:8" x14ac:dyDescent="0.2">
      <c r="A209" s="388" t="s">
        <v>1129</v>
      </c>
      <c r="B209" s="388" t="s">
        <v>5466</v>
      </c>
      <c r="C209" s="388" t="s">
        <v>9608</v>
      </c>
      <c r="E209" s="389">
        <v>4463</v>
      </c>
      <c r="G209" s="389" t="s">
        <v>9376</v>
      </c>
      <c r="H209" s="390" t="s">
        <v>9609</v>
      </c>
    </row>
    <row r="210" spans="1:8" x14ac:dyDescent="0.2">
      <c r="A210" s="388" t="s">
        <v>1129</v>
      </c>
      <c r="B210" s="388" t="s">
        <v>5466</v>
      </c>
      <c r="C210" s="388" t="s">
        <v>9610</v>
      </c>
      <c r="E210" s="389">
        <v>6025.8</v>
      </c>
      <c r="G210" s="389" t="s">
        <v>9611</v>
      </c>
      <c r="H210" s="390" t="s">
        <v>9612</v>
      </c>
    </row>
    <row r="211" spans="1:8" x14ac:dyDescent="0.2">
      <c r="A211" s="388" t="s">
        <v>1129</v>
      </c>
      <c r="B211" s="388" t="s">
        <v>5466</v>
      </c>
      <c r="C211" s="388" t="s">
        <v>9613</v>
      </c>
      <c r="E211" s="389">
        <v>22990</v>
      </c>
      <c r="G211" s="389" t="s">
        <v>9248</v>
      </c>
      <c r="H211" s="390" t="s">
        <v>9614</v>
      </c>
    </row>
    <row r="212" spans="1:8" x14ac:dyDescent="0.2">
      <c r="A212" s="388" t="s">
        <v>1129</v>
      </c>
      <c r="B212" s="388" t="s">
        <v>5466</v>
      </c>
      <c r="C212" s="388" t="s">
        <v>9615</v>
      </c>
      <c r="E212" s="389">
        <v>2053</v>
      </c>
      <c r="G212" s="389" t="s">
        <v>9616</v>
      </c>
      <c r="H212" s="390" t="s">
        <v>9617</v>
      </c>
    </row>
    <row r="213" spans="1:8" x14ac:dyDescent="0.2">
      <c r="A213" s="388" t="s">
        <v>1129</v>
      </c>
      <c r="B213" s="388" t="s">
        <v>5466</v>
      </c>
      <c r="C213" s="388" t="s">
        <v>9618</v>
      </c>
      <c r="E213" s="389">
        <v>22990</v>
      </c>
      <c r="G213" s="389" t="s">
        <v>9251</v>
      </c>
      <c r="H213" s="390" t="s">
        <v>9619</v>
      </c>
    </row>
    <row r="214" spans="1:8" x14ac:dyDescent="0.2">
      <c r="A214" s="388" t="s">
        <v>1129</v>
      </c>
      <c r="B214" s="388" t="s">
        <v>5466</v>
      </c>
      <c r="C214" s="388" t="s">
        <v>9620</v>
      </c>
      <c r="E214" s="389">
        <v>9600</v>
      </c>
      <c r="G214" s="389" t="s">
        <v>9621</v>
      </c>
      <c r="H214" s="390" t="s">
        <v>9622</v>
      </c>
    </row>
    <row r="215" spans="1:8" x14ac:dyDescent="0.2">
      <c r="A215" s="388" t="s">
        <v>1129</v>
      </c>
      <c r="B215" s="388" t="s">
        <v>5466</v>
      </c>
      <c r="C215" s="388" t="s">
        <v>9623</v>
      </c>
      <c r="E215" s="389">
        <v>396</v>
      </c>
      <c r="G215" s="389" t="s">
        <v>9624</v>
      </c>
      <c r="H215" s="390" t="s">
        <v>9625</v>
      </c>
    </row>
    <row r="216" spans="1:8" x14ac:dyDescent="0.2">
      <c r="A216" s="388" t="s">
        <v>1129</v>
      </c>
      <c r="B216" s="388" t="s">
        <v>5466</v>
      </c>
      <c r="C216" s="388" t="s">
        <v>9626</v>
      </c>
      <c r="E216" s="389">
        <v>22990</v>
      </c>
      <c r="G216" s="389" t="s">
        <v>9254</v>
      </c>
      <c r="H216" s="390" t="s">
        <v>9627</v>
      </c>
    </row>
    <row r="217" spans="1:8" x14ac:dyDescent="0.2">
      <c r="A217" s="388" t="s">
        <v>1129</v>
      </c>
      <c r="B217" s="388" t="s">
        <v>5466</v>
      </c>
      <c r="C217" s="388" t="s">
        <v>9628</v>
      </c>
      <c r="E217" s="389">
        <v>22990</v>
      </c>
      <c r="G217" s="389" t="s">
        <v>9257</v>
      </c>
      <c r="H217" s="390" t="s">
        <v>9629</v>
      </c>
    </row>
    <row r="218" spans="1:8" x14ac:dyDescent="0.2">
      <c r="A218" s="388" t="s">
        <v>1129</v>
      </c>
      <c r="B218" s="388" t="s">
        <v>5517</v>
      </c>
      <c r="C218" s="388" t="s">
        <v>9399</v>
      </c>
      <c r="E218" s="389">
        <v>2112.75</v>
      </c>
      <c r="G218" s="389" t="s">
        <v>9230</v>
      </c>
      <c r="H218" s="390" t="s">
        <v>9630</v>
      </c>
    </row>
    <row r="219" spans="1:8" x14ac:dyDescent="0.2">
      <c r="A219" s="388" t="s">
        <v>1129</v>
      </c>
      <c r="B219" s="388" t="s">
        <v>5549</v>
      </c>
      <c r="C219" s="388" t="s">
        <v>9247</v>
      </c>
      <c r="E219" s="389">
        <v>152</v>
      </c>
      <c r="G219" s="389" t="s">
        <v>9631</v>
      </c>
      <c r="H219" s="390" t="s">
        <v>9632</v>
      </c>
    </row>
    <row r="220" spans="1:8" x14ac:dyDescent="0.2">
      <c r="A220" s="388" t="s">
        <v>1129</v>
      </c>
      <c r="B220" s="388" t="s">
        <v>5549</v>
      </c>
      <c r="C220" s="388" t="s">
        <v>9633</v>
      </c>
      <c r="E220" s="389">
        <v>103</v>
      </c>
      <c r="G220" s="389" t="s">
        <v>9634</v>
      </c>
      <c r="H220" s="390" t="s">
        <v>9635</v>
      </c>
    </row>
    <row r="221" spans="1:8" x14ac:dyDescent="0.2">
      <c r="A221" s="388" t="s">
        <v>938</v>
      </c>
      <c r="B221" s="388" t="s">
        <v>347</v>
      </c>
      <c r="C221" s="388" t="s">
        <v>484</v>
      </c>
      <c r="E221" s="389">
        <v>403636.35</v>
      </c>
      <c r="G221" s="389">
        <v>403636.35</v>
      </c>
      <c r="H221" s="390" t="s">
        <v>1054</v>
      </c>
    </row>
    <row r="222" spans="1:8" x14ac:dyDescent="0.2">
      <c r="A222" s="88" t="s">
        <v>938</v>
      </c>
      <c r="B222" s="88" t="s">
        <v>347</v>
      </c>
      <c r="C222" s="88" t="s">
        <v>308</v>
      </c>
      <c r="D222" s="89"/>
      <c r="E222" s="89">
        <v>403636.35</v>
      </c>
      <c r="F222" s="89"/>
      <c r="G222" s="89">
        <v>403636.35</v>
      </c>
      <c r="H222" s="90" t="s">
        <v>943</v>
      </c>
    </row>
    <row r="224" spans="1:8" x14ac:dyDescent="0.2">
      <c r="A224" s="388" t="s">
        <v>1129</v>
      </c>
      <c r="B224" s="388" t="s">
        <v>5466</v>
      </c>
      <c r="C224" s="388" t="s">
        <v>9507</v>
      </c>
      <c r="E224" s="389">
        <v>2662</v>
      </c>
      <c r="G224" s="389" t="s">
        <v>9224</v>
      </c>
      <c r="H224" s="390" t="s">
        <v>9636</v>
      </c>
    </row>
    <row r="225" spans="1:8" x14ac:dyDescent="0.2">
      <c r="A225" s="388" t="s">
        <v>1129</v>
      </c>
      <c r="B225" s="388" t="s">
        <v>5466</v>
      </c>
      <c r="C225" s="388" t="s">
        <v>9637</v>
      </c>
      <c r="E225" s="389">
        <v>2662</v>
      </c>
      <c r="G225" s="389" t="s">
        <v>9227</v>
      </c>
      <c r="H225" s="390" t="s">
        <v>9638</v>
      </c>
    </row>
    <row r="226" spans="1:8" x14ac:dyDescent="0.2">
      <c r="A226" s="388" t="s">
        <v>1129</v>
      </c>
      <c r="B226" s="388" t="s">
        <v>5466</v>
      </c>
      <c r="C226" s="388" t="s">
        <v>9639</v>
      </c>
      <c r="E226" s="389">
        <v>2662</v>
      </c>
      <c r="G226" s="389" t="s">
        <v>9230</v>
      </c>
      <c r="H226" s="390" t="s">
        <v>9640</v>
      </c>
    </row>
    <row r="227" spans="1:8" x14ac:dyDescent="0.2">
      <c r="A227" s="388" t="s">
        <v>1129</v>
      </c>
      <c r="B227" s="388" t="s">
        <v>5466</v>
      </c>
      <c r="C227" s="388" t="s">
        <v>9641</v>
      </c>
      <c r="E227" s="389">
        <v>2662</v>
      </c>
      <c r="G227" s="389" t="s">
        <v>9233</v>
      </c>
      <c r="H227" s="390" t="s">
        <v>9642</v>
      </c>
    </row>
    <row r="228" spans="1:8" x14ac:dyDescent="0.2">
      <c r="A228" s="388" t="s">
        <v>1129</v>
      </c>
      <c r="B228" s="388" t="s">
        <v>5466</v>
      </c>
      <c r="C228" s="388" t="s">
        <v>9643</v>
      </c>
      <c r="E228" s="389">
        <v>2662</v>
      </c>
      <c r="G228" s="389" t="s">
        <v>9236</v>
      </c>
      <c r="H228" s="390" t="s">
        <v>9644</v>
      </c>
    </row>
    <row r="229" spans="1:8" x14ac:dyDescent="0.2">
      <c r="A229" s="388" t="s">
        <v>1129</v>
      </c>
      <c r="B229" s="388" t="s">
        <v>5466</v>
      </c>
      <c r="C229" s="388" t="s">
        <v>9645</v>
      </c>
      <c r="E229" s="389">
        <v>2662</v>
      </c>
      <c r="G229" s="389" t="s">
        <v>9239</v>
      </c>
      <c r="H229" s="390" t="s">
        <v>9646</v>
      </c>
    </row>
    <row r="230" spans="1:8" x14ac:dyDescent="0.2">
      <c r="A230" s="388" t="s">
        <v>1129</v>
      </c>
      <c r="B230" s="388" t="s">
        <v>5466</v>
      </c>
      <c r="C230" s="388" t="s">
        <v>9647</v>
      </c>
      <c r="E230" s="389">
        <v>2662</v>
      </c>
      <c r="G230" s="389" t="s">
        <v>9245</v>
      </c>
      <c r="H230" s="390" t="s">
        <v>9648</v>
      </c>
    </row>
    <row r="231" spans="1:8" x14ac:dyDescent="0.2">
      <c r="A231" s="388" t="s">
        <v>1129</v>
      </c>
      <c r="B231" s="388" t="s">
        <v>5466</v>
      </c>
      <c r="C231" s="388" t="s">
        <v>9649</v>
      </c>
      <c r="E231" s="389">
        <v>9680</v>
      </c>
      <c r="G231" s="389" t="s">
        <v>9242</v>
      </c>
      <c r="H231" s="390" t="s">
        <v>9650</v>
      </c>
    </row>
    <row r="232" spans="1:8" x14ac:dyDescent="0.2">
      <c r="A232" s="388" t="s">
        <v>1129</v>
      </c>
      <c r="B232" s="388" t="s">
        <v>5466</v>
      </c>
      <c r="C232" s="388" t="s">
        <v>9651</v>
      </c>
      <c r="E232" s="389">
        <v>2662</v>
      </c>
      <c r="G232" s="389" t="s">
        <v>9242</v>
      </c>
      <c r="H232" s="390" t="s">
        <v>9652</v>
      </c>
    </row>
    <row r="233" spans="1:8" x14ac:dyDescent="0.2">
      <c r="A233" s="388" t="s">
        <v>1129</v>
      </c>
      <c r="B233" s="388" t="s">
        <v>5466</v>
      </c>
      <c r="C233" s="388" t="s">
        <v>9653</v>
      </c>
      <c r="E233" s="389">
        <v>2662</v>
      </c>
      <c r="G233" s="389" t="s">
        <v>9248</v>
      </c>
      <c r="H233" s="390" t="s">
        <v>9654</v>
      </c>
    </row>
    <row r="234" spans="1:8" x14ac:dyDescent="0.2">
      <c r="A234" s="388" t="s">
        <v>1129</v>
      </c>
      <c r="B234" s="388" t="s">
        <v>5466</v>
      </c>
      <c r="C234" s="388" t="s">
        <v>9655</v>
      </c>
      <c r="E234" s="389">
        <v>2783</v>
      </c>
      <c r="G234" s="389" t="s">
        <v>9251</v>
      </c>
      <c r="H234" s="390" t="s">
        <v>9656</v>
      </c>
    </row>
    <row r="235" spans="1:8" x14ac:dyDescent="0.2">
      <c r="A235" s="388" t="s">
        <v>1129</v>
      </c>
      <c r="B235" s="388" t="s">
        <v>5466</v>
      </c>
      <c r="C235" s="388" t="s">
        <v>9657</v>
      </c>
      <c r="E235" s="389">
        <v>2662</v>
      </c>
      <c r="G235" s="389" t="s">
        <v>9254</v>
      </c>
      <c r="H235" s="390" t="s">
        <v>9658</v>
      </c>
    </row>
    <row r="236" spans="1:8" x14ac:dyDescent="0.2">
      <c r="A236" s="388" t="s">
        <v>1129</v>
      </c>
      <c r="B236" s="388" t="s">
        <v>5466</v>
      </c>
      <c r="C236" s="388" t="s">
        <v>9659</v>
      </c>
      <c r="E236" s="389">
        <v>2662</v>
      </c>
      <c r="G236" s="389" t="s">
        <v>9257</v>
      </c>
      <c r="H236" s="390" t="s">
        <v>9660</v>
      </c>
    </row>
    <row r="237" spans="1:8" x14ac:dyDescent="0.2">
      <c r="A237" s="388" t="s">
        <v>1129</v>
      </c>
      <c r="B237" s="388" t="s">
        <v>5739</v>
      </c>
      <c r="C237" s="388" t="s">
        <v>9446</v>
      </c>
      <c r="E237" s="567">
        <v>11008</v>
      </c>
      <c r="G237" s="389" t="s">
        <v>9661</v>
      </c>
      <c r="H237" s="390" t="s">
        <v>9662</v>
      </c>
    </row>
    <row r="238" spans="1:8" x14ac:dyDescent="0.2">
      <c r="A238" s="388" t="s">
        <v>1129</v>
      </c>
      <c r="B238" s="388" t="s">
        <v>5739</v>
      </c>
      <c r="C238" s="388" t="s">
        <v>9271</v>
      </c>
      <c r="E238" s="861">
        <v>3143</v>
      </c>
      <c r="G238" s="389" t="s">
        <v>9661</v>
      </c>
      <c r="H238" s="390" t="s">
        <v>9663</v>
      </c>
    </row>
    <row r="239" spans="1:8" x14ac:dyDescent="0.2">
      <c r="A239" s="388" t="s">
        <v>1129</v>
      </c>
      <c r="B239" s="388" t="s">
        <v>5739</v>
      </c>
      <c r="C239" s="388" t="s">
        <v>9223</v>
      </c>
      <c r="E239" s="1102">
        <v>290</v>
      </c>
      <c r="G239" s="389" t="s">
        <v>9661</v>
      </c>
      <c r="H239" s="390" t="s">
        <v>9664</v>
      </c>
    </row>
    <row r="240" spans="1:8" x14ac:dyDescent="0.2">
      <c r="A240" s="388" t="s">
        <v>1129</v>
      </c>
      <c r="B240" s="388" t="s">
        <v>5739</v>
      </c>
      <c r="C240" s="388" t="s">
        <v>9275</v>
      </c>
      <c r="E240" s="567">
        <v>11008</v>
      </c>
      <c r="G240" s="389" t="s">
        <v>9324</v>
      </c>
      <c r="H240" s="390" t="s">
        <v>9665</v>
      </c>
    </row>
    <row r="241" spans="1:8" x14ac:dyDescent="0.2">
      <c r="A241" s="388" t="s">
        <v>1129</v>
      </c>
      <c r="B241" s="388" t="s">
        <v>5739</v>
      </c>
      <c r="C241" s="388" t="s">
        <v>9229</v>
      </c>
      <c r="E241" s="861">
        <v>3143</v>
      </c>
      <c r="G241" s="389" t="s">
        <v>9324</v>
      </c>
      <c r="H241" s="390" t="s">
        <v>9666</v>
      </c>
    </row>
    <row r="242" spans="1:8" x14ac:dyDescent="0.2">
      <c r="A242" s="388" t="s">
        <v>1129</v>
      </c>
      <c r="B242" s="388" t="s">
        <v>5739</v>
      </c>
      <c r="C242" s="388" t="s">
        <v>9497</v>
      </c>
      <c r="E242" s="1102">
        <v>290</v>
      </c>
      <c r="G242" s="389" t="s">
        <v>9324</v>
      </c>
      <c r="H242" s="390" t="s">
        <v>9667</v>
      </c>
    </row>
    <row r="243" spans="1:8" x14ac:dyDescent="0.2">
      <c r="A243" s="388" t="s">
        <v>1129</v>
      </c>
      <c r="B243" s="388" t="s">
        <v>5739</v>
      </c>
      <c r="C243" s="388" t="s">
        <v>9277</v>
      </c>
      <c r="E243" s="567">
        <v>11283</v>
      </c>
      <c r="G243" s="389" t="s">
        <v>9668</v>
      </c>
      <c r="H243" s="390" t="s">
        <v>9669</v>
      </c>
    </row>
    <row r="244" spans="1:8" x14ac:dyDescent="0.2">
      <c r="A244" s="388" t="s">
        <v>1129</v>
      </c>
      <c r="B244" s="388" t="s">
        <v>5739</v>
      </c>
      <c r="C244" s="388" t="s">
        <v>9281</v>
      </c>
      <c r="E244" s="861">
        <v>3222</v>
      </c>
      <c r="G244" s="389" t="s">
        <v>9668</v>
      </c>
      <c r="H244" s="390" t="s">
        <v>9670</v>
      </c>
    </row>
    <row r="245" spans="1:8" x14ac:dyDescent="0.2">
      <c r="A245" s="388" t="s">
        <v>1129</v>
      </c>
      <c r="B245" s="388" t="s">
        <v>5739</v>
      </c>
      <c r="C245" s="388" t="s">
        <v>9232</v>
      </c>
      <c r="E245" s="1102">
        <v>290</v>
      </c>
      <c r="G245" s="389" t="s">
        <v>9668</v>
      </c>
      <c r="H245" s="390" t="s">
        <v>9671</v>
      </c>
    </row>
    <row r="246" spans="1:8" x14ac:dyDescent="0.2">
      <c r="A246" s="388" t="s">
        <v>1129</v>
      </c>
      <c r="B246" s="388" t="s">
        <v>5739</v>
      </c>
      <c r="C246" s="388" t="s">
        <v>9284</v>
      </c>
      <c r="E246" s="567">
        <v>11283</v>
      </c>
      <c r="G246" s="389" t="s">
        <v>9672</v>
      </c>
      <c r="H246" s="390" t="s">
        <v>9673</v>
      </c>
    </row>
    <row r="247" spans="1:8" x14ac:dyDescent="0.2">
      <c r="A247" s="388" t="s">
        <v>1129</v>
      </c>
      <c r="B247" s="388" t="s">
        <v>5739</v>
      </c>
      <c r="C247" s="388" t="s">
        <v>9238</v>
      </c>
      <c r="E247" s="861">
        <v>3222</v>
      </c>
      <c r="G247" s="389" t="s">
        <v>9672</v>
      </c>
      <c r="H247" s="390" t="s">
        <v>9674</v>
      </c>
    </row>
    <row r="248" spans="1:8" x14ac:dyDescent="0.2">
      <c r="A248" s="388" t="s">
        <v>1129</v>
      </c>
      <c r="B248" s="388" t="s">
        <v>5739</v>
      </c>
      <c r="C248" s="388" t="s">
        <v>9500</v>
      </c>
      <c r="E248" s="1102">
        <v>290</v>
      </c>
      <c r="G248" s="389" t="s">
        <v>9672</v>
      </c>
      <c r="H248" s="390" t="s">
        <v>9675</v>
      </c>
    </row>
    <row r="249" spans="1:8" x14ac:dyDescent="0.2">
      <c r="A249" s="388" t="s">
        <v>1129</v>
      </c>
      <c r="B249" s="388" t="s">
        <v>5739</v>
      </c>
      <c r="C249" s="388" t="s">
        <v>9286</v>
      </c>
      <c r="E249" s="1102">
        <v>290</v>
      </c>
      <c r="G249" s="389" t="s">
        <v>9676</v>
      </c>
      <c r="H249" s="390" t="s">
        <v>9677</v>
      </c>
    </row>
    <row r="250" spans="1:8" x14ac:dyDescent="0.2">
      <c r="A250" s="388" t="s">
        <v>1129</v>
      </c>
      <c r="B250" s="388" t="s">
        <v>5739</v>
      </c>
      <c r="C250" s="388" t="s">
        <v>9244</v>
      </c>
      <c r="E250" s="861">
        <v>3222</v>
      </c>
      <c r="G250" s="389" t="s">
        <v>9676</v>
      </c>
      <c r="H250" s="390" t="s">
        <v>9678</v>
      </c>
    </row>
    <row r="251" spans="1:8" x14ac:dyDescent="0.2">
      <c r="A251" s="388" t="s">
        <v>1129</v>
      </c>
      <c r="B251" s="388" t="s">
        <v>5739</v>
      </c>
      <c r="C251" s="388" t="s">
        <v>9288</v>
      </c>
      <c r="E251" s="567">
        <v>11283</v>
      </c>
      <c r="G251" s="389" t="s">
        <v>9676</v>
      </c>
      <c r="H251" s="390" t="s">
        <v>9679</v>
      </c>
    </row>
    <row r="252" spans="1:8" x14ac:dyDescent="0.2">
      <c r="A252" s="388" t="s">
        <v>1129</v>
      </c>
      <c r="B252" s="388" t="s">
        <v>5739</v>
      </c>
      <c r="C252" s="388" t="s">
        <v>9453</v>
      </c>
      <c r="E252" s="1102">
        <v>290</v>
      </c>
      <c r="G252" s="389" t="s">
        <v>9680</v>
      </c>
      <c r="H252" s="390" t="s">
        <v>9681</v>
      </c>
    </row>
    <row r="253" spans="1:8" x14ac:dyDescent="0.2">
      <c r="A253" s="388" t="s">
        <v>1129</v>
      </c>
      <c r="B253" s="388" t="s">
        <v>5739</v>
      </c>
      <c r="C253" s="388" t="s">
        <v>9292</v>
      </c>
      <c r="E253" s="861">
        <v>3222</v>
      </c>
      <c r="G253" s="389" t="s">
        <v>9680</v>
      </c>
      <c r="H253" s="390" t="s">
        <v>9682</v>
      </c>
    </row>
    <row r="254" spans="1:8" x14ac:dyDescent="0.2">
      <c r="A254" s="388" t="s">
        <v>1129</v>
      </c>
      <c r="B254" s="388" t="s">
        <v>5739</v>
      </c>
      <c r="C254" s="388" t="s">
        <v>9250</v>
      </c>
      <c r="E254" s="567">
        <v>11283</v>
      </c>
      <c r="G254" s="389" t="s">
        <v>9680</v>
      </c>
      <c r="H254" s="390" t="s">
        <v>9683</v>
      </c>
    </row>
    <row r="255" spans="1:8" x14ac:dyDescent="0.2">
      <c r="A255" s="388" t="s">
        <v>1129</v>
      </c>
      <c r="B255" s="388" t="s">
        <v>5739</v>
      </c>
      <c r="C255" s="388" t="s">
        <v>9296</v>
      </c>
      <c r="E255" s="1102">
        <v>290</v>
      </c>
      <c r="G255" s="389" t="s">
        <v>9684</v>
      </c>
      <c r="H255" s="390" t="s">
        <v>9685</v>
      </c>
    </row>
    <row r="256" spans="1:8" x14ac:dyDescent="0.2">
      <c r="A256" s="388" t="s">
        <v>1129</v>
      </c>
      <c r="B256" s="388" t="s">
        <v>5739</v>
      </c>
      <c r="C256" s="388" t="s">
        <v>9256</v>
      </c>
      <c r="E256" s="861">
        <v>3222</v>
      </c>
      <c r="G256" s="389" t="s">
        <v>9684</v>
      </c>
      <c r="H256" s="390" t="s">
        <v>9686</v>
      </c>
    </row>
    <row r="257" spans="1:8" x14ac:dyDescent="0.2">
      <c r="A257" s="388" t="s">
        <v>1129</v>
      </c>
      <c r="B257" s="388" t="s">
        <v>5739</v>
      </c>
      <c r="C257" s="388" t="s">
        <v>9484</v>
      </c>
      <c r="E257" s="567">
        <v>11283</v>
      </c>
      <c r="G257" s="389" t="s">
        <v>9684</v>
      </c>
      <c r="H257" s="390" t="s">
        <v>9687</v>
      </c>
    </row>
    <row r="258" spans="1:8" x14ac:dyDescent="0.2">
      <c r="A258" s="388" t="s">
        <v>1129</v>
      </c>
      <c r="B258" s="388" t="s">
        <v>5739</v>
      </c>
      <c r="C258" s="388" t="s">
        <v>9486</v>
      </c>
      <c r="E258" s="567">
        <v>11283</v>
      </c>
      <c r="G258" s="389" t="s">
        <v>9688</v>
      </c>
      <c r="H258" s="390" t="s">
        <v>9689</v>
      </c>
    </row>
    <row r="259" spans="1:8" x14ac:dyDescent="0.2">
      <c r="A259" s="388" t="s">
        <v>1129</v>
      </c>
      <c r="B259" s="388" t="s">
        <v>5739</v>
      </c>
      <c r="C259" s="388" t="s">
        <v>9505</v>
      </c>
      <c r="E259" s="861">
        <v>3222</v>
      </c>
      <c r="G259" s="389" t="s">
        <v>9688</v>
      </c>
      <c r="H259" s="390" t="s">
        <v>9690</v>
      </c>
    </row>
    <row r="260" spans="1:8" x14ac:dyDescent="0.2">
      <c r="A260" s="388" t="s">
        <v>1129</v>
      </c>
      <c r="B260" s="388" t="s">
        <v>5739</v>
      </c>
      <c r="C260" s="388" t="s">
        <v>9541</v>
      </c>
      <c r="E260" s="1102">
        <v>290</v>
      </c>
      <c r="G260" s="389" t="s">
        <v>9688</v>
      </c>
      <c r="H260" s="390" t="s">
        <v>9691</v>
      </c>
    </row>
    <row r="261" spans="1:8" x14ac:dyDescent="0.2">
      <c r="A261" s="388" t="s">
        <v>1129</v>
      </c>
      <c r="B261" s="388" t="s">
        <v>5739</v>
      </c>
      <c r="C261" s="388" t="s">
        <v>9488</v>
      </c>
      <c r="E261" s="1102">
        <v>290</v>
      </c>
      <c r="G261" s="389" t="s">
        <v>9692</v>
      </c>
      <c r="H261" s="390" t="s">
        <v>9693</v>
      </c>
    </row>
    <row r="262" spans="1:8" x14ac:dyDescent="0.2">
      <c r="A262" s="388" t="s">
        <v>1129</v>
      </c>
      <c r="B262" s="388" t="s">
        <v>5739</v>
      </c>
      <c r="C262" s="388" t="s">
        <v>9507</v>
      </c>
      <c r="E262" s="861">
        <v>3222</v>
      </c>
      <c r="G262" s="389" t="s">
        <v>9692</v>
      </c>
      <c r="H262" s="390" t="s">
        <v>9694</v>
      </c>
    </row>
    <row r="263" spans="1:8" x14ac:dyDescent="0.2">
      <c r="A263" s="388" t="s">
        <v>1129</v>
      </c>
      <c r="B263" s="388" t="s">
        <v>5739</v>
      </c>
      <c r="C263" s="388" t="s">
        <v>9399</v>
      </c>
      <c r="E263" s="567">
        <v>11283</v>
      </c>
      <c r="G263" s="389" t="s">
        <v>9692</v>
      </c>
      <c r="H263" s="390" t="s">
        <v>9695</v>
      </c>
    </row>
    <row r="264" spans="1:8" x14ac:dyDescent="0.2">
      <c r="A264" s="388" t="s">
        <v>1129</v>
      </c>
      <c r="B264" s="388" t="s">
        <v>5739</v>
      </c>
      <c r="C264" s="388" t="s">
        <v>9475</v>
      </c>
      <c r="E264" s="567">
        <v>11283</v>
      </c>
      <c r="G264" s="389" t="s">
        <v>9696</v>
      </c>
      <c r="H264" s="390" t="s">
        <v>9697</v>
      </c>
    </row>
    <row r="265" spans="1:8" x14ac:dyDescent="0.2">
      <c r="A265" s="388" t="s">
        <v>1129</v>
      </c>
      <c r="B265" s="388" t="s">
        <v>5739</v>
      </c>
      <c r="C265" s="388" t="s">
        <v>9490</v>
      </c>
      <c r="E265" s="861">
        <v>3222</v>
      </c>
      <c r="G265" s="389" t="s">
        <v>9696</v>
      </c>
      <c r="H265" s="390" t="s">
        <v>9698</v>
      </c>
    </row>
    <row r="266" spans="1:8" x14ac:dyDescent="0.2">
      <c r="A266" s="388" t="s">
        <v>1129</v>
      </c>
      <c r="B266" s="388" t="s">
        <v>5739</v>
      </c>
      <c r="C266" s="388" t="s">
        <v>9495</v>
      </c>
      <c r="E266" s="1102">
        <v>290</v>
      </c>
      <c r="G266" s="389" t="s">
        <v>9696</v>
      </c>
      <c r="H266" s="390" t="s">
        <v>9699</v>
      </c>
    </row>
    <row r="267" spans="1:8" x14ac:dyDescent="0.2">
      <c r="A267" s="388" t="s">
        <v>1129</v>
      </c>
      <c r="B267" s="388" t="s">
        <v>5739</v>
      </c>
      <c r="C267" s="388" t="s">
        <v>9410</v>
      </c>
      <c r="E267" s="1102">
        <v>290</v>
      </c>
      <c r="G267" s="389" t="s">
        <v>9700</v>
      </c>
      <c r="H267" s="390" t="s">
        <v>9701</v>
      </c>
    </row>
    <row r="268" spans="1:8" x14ac:dyDescent="0.2">
      <c r="A268" s="388" t="s">
        <v>1129</v>
      </c>
      <c r="B268" s="388" t="s">
        <v>5739</v>
      </c>
      <c r="C268" s="388" t="s">
        <v>9463</v>
      </c>
      <c r="E268" s="861">
        <v>3222</v>
      </c>
      <c r="G268" s="389" t="s">
        <v>9700</v>
      </c>
      <c r="H268" s="390" t="s">
        <v>9702</v>
      </c>
    </row>
    <row r="269" spans="1:8" x14ac:dyDescent="0.2">
      <c r="A269" s="388" t="s">
        <v>1129</v>
      </c>
      <c r="B269" s="388" t="s">
        <v>5739</v>
      </c>
      <c r="C269" s="388" t="s">
        <v>9465</v>
      </c>
      <c r="E269" s="567">
        <v>11283</v>
      </c>
      <c r="G269" s="389" t="s">
        <v>9700</v>
      </c>
      <c r="H269" s="390" t="s">
        <v>9703</v>
      </c>
    </row>
    <row r="270" spans="1:8" x14ac:dyDescent="0.2">
      <c r="A270" s="388" t="s">
        <v>1129</v>
      </c>
      <c r="B270" s="388" t="s">
        <v>5739</v>
      </c>
      <c r="C270" s="388" t="s">
        <v>9704</v>
      </c>
      <c r="E270" s="567">
        <v>11283</v>
      </c>
      <c r="G270" s="389" t="s">
        <v>9705</v>
      </c>
      <c r="H270" s="390" t="s">
        <v>9706</v>
      </c>
    </row>
    <row r="271" spans="1:8" x14ac:dyDescent="0.2">
      <c r="A271" s="388" t="s">
        <v>1129</v>
      </c>
      <c r="B271" s="388" t="s">
        <v>5739</v>
      </c>
      <c r="C271" s="388" t="s">
        <v>9707</v>
      </c>
      <c r="E271" s="861">
        <v>3222</v>
      </c>
      <c r="G271" s="389" t="s">
        <v>9705</v>
      </c>
      <c r="H271" s="390" t="s">
        <v>9708</v>
      </c>
    </row>
    <row r="272" spans="1:8" x14ac:dyDescent="0.2">
      <c r="A272" s="388" t="s">
        <v>1129</v>
      </c>
      <c r="B272" s="388" t="s">
        <v>5739</v>
      </c>
      <c r="C272" s="388" t="s">
        <v>9709</v>
      </c>
      <c r="E272" s="1102">
        <v>290</v>
      </c>
      <c r="G272" s="389" t="s">
        <v>9705</v>
      </c>
      <c r="H272" s="390" t="s">
        <v>9710</v>
      </c>
    </row>
    <row r="273" spans="1:8" x14ac:dyDescent="0.2">
      <c r="A273" s="388" t="s">
        <v>1129</v>
      </c>
      <c r="B273" s="388" t="s">
        <v>5517</v>
      </c>
      <c r="C273" s="388" t="s">
        <v>9273</v>
      </c>
      <c r="E273" s="860">
        <v>2541</v>
      </c>
      <c r="G273" s="389" t="s">
        <v>9711</v>
      </c>
      <c r="H273" s="390" t="s">
        <v>9712</v>
      </c>
    </row>
    <row r="274" spans="1:8" x14ac:dyDescent="0.2">
      <c r="A274" s="388" t="s">
        <v>1129</v>
      </c>
      <c r="B274" s="388" t="s">
        <v>5517</v>
      </c>
      <c r="C274" s="388" t="s">
        <v>9226</v>
      </c>
      <c r="E274" s="389">
        <v>94859.3</v>
      </c>
      <c r="G274" s="389" t="s">
        <v>9711</v>
      </c>
      <c r="H274" s="390" t="s">
        <v>9713</v>
      </c>
    </row>
    <row r="275" spans="1:8" x14ac:dyDescent="0.2">
      <c r="A275" s="388" t="s">
        <v>1129</v>
      </c>
      <c r="B275" s="388" t="s">
        <v>5517</v>
      </c>
      <c r="C275" s="388" t="s">
        <v>9500</v>
      </c>
      <c r="E275" s="860">
        <v>2541</v>
      </c>
      <c r="G275" s="389" t="s">
        <v>9549</v>
      </c>
      <c r="H275" s="390" t="s">
        <v>9714</v>
      </c>
    </row>
    <row r="276" spans="1:8" x14ac:dyDescent="0.2">
      <c r="A276" s="388" t="s">
        <v>1129</v>
      </c>
      <c r="B276" s="388" t="s">
        <v>5517</v>
      </c>
      <c r="C276" s="388" t="s">
        <v>9241</v>
      </c>
      <c r="E276" s="389">
        <v>94859.3</v>
      </c>
      <c r="G276" s="389" t="s">
        <v>9549</v>
      </c>
      <c r="H276" s="390" t="s">
        <v>9715</v>
      </c>
    </row>
    <row r="277" spans="1:8" x14ac:dyDescent="0.2">
      <c r="A277" s="388" t="s">
        <v>1129</v>
      </c>
      <c r="B277" s="388" t="s">
        <v>5517</v>
      </c>
      <c r="C277" s="388" t="s">
        <v>9253</v>
      </c>
      <c r="E277" s="860">
        <v>2541</v>
      </c>
      <c r="G277" s="389" t="s">
        <v>9716</v>
      </c>
      <c r="H277" s="390" t="s">
        <v>9717</v>
      </c>
    </row>
    <row r="278" spans="1:8" x14ac:dyDescent="0.2">
      <c r="A278" s="388" t="s">
        <v>1129</v>
      </c>
      <c r="B278" s="388" t="s">
        <v>5517</v>
      </c>
      <c r="C278" s="388" t="s">
        <v>9296</v>
      </c>
      <c r="E278" s="389">
        <v>94859.3</v>
      </c>
      <c r="G278" s="389" t="s">
        <v>9716</v>
      </c>
      <c r="H278" s="390" t="s">
        <v>9718</v>
      </c>
    </row>
    <row r="279" spans="1:8" x14ac:dyDescent="0.2">
      <c r="A279" s="388" t="s">
        <v>1129</v>
      </c>
      <c r="B279" s="388" t="s">
        <v>5517</v>
      </c>
      <c r="C279" s="388" t="s">
        <v>9543</v>
      </c>
      <c r="E279" s="860">
        <v>2541</v>
      </c>
      <c r="G279" s="389" t="s">
        <v>9719</v>
      </c>
      <c r="H279" s="390" t="s">
        <v>9720</v>
      </c>
    </row>
    <row r="280" spans="1:8" x14ac:dyDescent="0.2">
      <c r="A280" s="388" t="s">
        <v>1129</v>
      </c>
      <c r="B280" s="388" t="s">
        <v>5517</v>
      </c>
      <c r="C280" s="388" t="s">
        <v>9461</v>
      </c>
      <c r="E280" s="389">
        <v>94859.3</v>
      </c>
      <c r="G280" s="389" t="s">
        <v>9719</v>
      </c>
      <c r="H280" s="390" t="s">
        <v>9721</v>
      </c>
    </row>
    <row r="281" spans="1:8" x14ac:dyDescent="0.2">
      <c r="A281" s="388" t="s">
        <v>1129</v>
      </c>
      <c r="B281" s="388" t="s">
        <v>5517</v>
      </c>
      <c r="C281" s="388" t="s">
        <v>9329</v>
      </c>
      <c r="E281" s="860">
        <v>2541</v>
      </c>
      <c r="G281" s="389" t="s">
        <v>9722</v>
      </c>
      <c r="H281" s="390" t="s">
        <v>9723</v>
      </c>
    </row>
    <row r="282" spans="1:8" x14ac:dyDescent="0.2">
      <c r="A282" s="388" t="s">
        <v>1129</v>
      </c>
      <c r="B282" s="388" t="s">
        <v>5517</v>
      </c>
      <c r="C282" s="388" t="s">
        <v>9724</v>
      </c>
      <c r="E282" s="389">
        <v>94859.3</v>
      </c>
      <c r="G282" s="389" t="s">
        <v>9722</v>
      </c>
      <c r="H282" s="390" t="s">
        <v>9725</v>
      </c>
    </row>
    <row r="283" spans="1:8" x14ac:dyDescent="0.2">
      <c r="A283" s="388" t="s">
        <v>1129</v>
      </c>
      <c r="B283" s="388" t="s">
        <v>5517</v>
      </c>
      <c r="C283" s="388" t="s">
        <v>9726</v>
      </c>
      <c r="E283" s="860">
        <v>2541</v>
      </c>
      <c r="G283" s="389" t="s">
        <v>9727</v>
      </c>
      <c r="H283" s="390" t="s">
        <v>9728</v>
      </c>
    </row>
    <row r="284" spans="1:8" x14ac:dyDescent="0.2">
      <c r="A284" s="388" t="s">
        <v>1129</v>
      </c>
      <c r="B284" s="388" t="s">
        <v>5517</v>
      </c>
      <c r="C284" s="388" t="s">
        <v>9729</v>
      </c>
      <c r="E284" s="389">
        <v>94859.3</v>
      </c>
      <c r="G284" s="389" t="s">
        <v>9727</v>
      </c>
      <c r="H284" s="390" t="s">
        <v>9730</v>
      </c>
    </row>
    <row r="285" spans="1:8" x14ac:dyDescent="0.2">
      <c r="A285" s="388" t="s">
        <v>1129</v>
      </c>
      <c r="B285" s="388" t="s">
        <v>5517</v>
      </c>
      <c r="C285" s="388" t="s">
        <v>9731</v>
      </c>
      <c r="E285" s="860">
        <v>2541</v>
      </c>
      <c r="G285" s="389" t="s">
        <v>9732</v>
      </c>
      <c r="H285" s="390" t="s">
        <v>9733</v>
      </c>
    </row>
    <row r="286" spans="1:8" x14ac:dyDescent="0.2">
      <c r="A286" s="388" t="s">
        <v>1129</v>
      </c>
      <c r="B286" s="388" t="s">
        <v>5517</v>
      </c>
      <c r="C286" s="388" t="s">
        <v>9734</v>
      </c>
      <c r="E286" s="389">
        <v>94859.3</v>
      </c>
      <c r="G286" s="389" t="s">
        <v>9732</v>
      </c>
      <c r="H286" s="390" t="s">
        <v>9735</v>
      </c>
    </row>
    <row r="287" spans="1:8" x14ac:dyDescent="0.2">
      <c r="A287" s="388" t="s">
        <v>1129</v>
      </c>
      <c r="B287" s="388" t="s">
        <v>5517</v>
      </c>
      <c r="C287" s="388" t="s">
        <v>9736</v>
      </c>
      <c r="E287" s="860">
        <v>2541</v>
      </c>
      <c r="G287" s="389" t="s">
        <v>9737</v>
      </c>
      <c r="H287" s="390" t="s">
        <v>9738</v>
      </c>
    </row>
    <row r="288" spans="1:8" x14ac:dyDescent="0.2">
      <c r="A288" s="388" t="s">
        <v>1129</v>
      </c>
      <c r="B288" s="388" t="s">
        <v>5517</v>
      </c>
      <c r="C288" s="388" t="s">
        <v>9739</v>
      </c>
      <c r="E288" s="389">
        <v>94859.3</v>
      </c>
      <c r="G288" s="389" t="s">
        <v>9737</v>
      </c>
      <c r="H288" s="390" t="s">
        <v>9740</v>
      </c>
    </row>
    <row r="289" spans="1:12" x14ac:dyDescent="0.2">
      <c r="A289" s="388" t="s">
        <v>1129</v>
      </c>
      <c r="B289" s="388" t="s">
        <v>5517</v>
      </c>
      <c r="C289" s="388" t="s">
        <v>9741</v>
      </c>
      <c r="E289" s="860">
        <v>2541</v>
      </c>
      <c r="G289" s="389" t="s">
        <v>9742</v>
      </c>
      <c r="H289" s="390" t="s">
        <v>9743</v>
      </c>
    </row>
    <row r="290" spans="1:12" x14ac:dyDescent="0.2">
      <c r="A290" s="388" t="s">
        <v>1129</v>
      </c>
      <c r="B290" s="388" t="s">
        <v>5517</v>
      </c>
      <c r="C290" s="388" t="s">
        <v>9744</v>
      </c>
      <c r="E290" s="389">
        <v>94859.3</v>
      </c>
      <c r="G290" s="389" t="s">
        <v>9742</v>
      </c>
      <c r="H290" s="390" t="s">
        <v>9745</v>
      </c>
    </row>
    <row r="291" spans="1:12" x14ac:dyDescent="0.2">
      <c r="A291" s="388" t="s">
        <v>1129</v>
      </c>
      <c r="B291" s="388" t="s">
        <v>5517</v>
      </c>
      <c r="C291" s="388" t="s">
        <v>9477</v>
      </c>
      <c r="E291" s="860">
        <v>2541</v>
      </c>
      <c r="G291" s="389" t="s">
        <v>9746</v>
      </c>
      <c r="H291" s="390" t="s">
        <v>9747</v>
      </c>
    </row>
    <row r="292" spans="1:12" x14ac:dyDescent="0.2">
      <c r="A292" s="388" t="s">
        <v>1129</v>
      </c>
      <c r="B292" s="388" t="s">
        <v>5517</v>
      </c>
      <c r="C292" s="388" t="s">
        <v>9748</v>
      </c>
      <c r="E292" s="389">
        <v>94859.3</v>
      </c>
      <c r="G292" s="389" t="s">
        <v>9746</v>
      </c>
      <c r="H292" s="390" t="s">
        <v>9749</v>
      </c>
    </row>
    <row r="293" spans="1:12" x14ac:dyDescent="0.2">
      <c r="A293" s="388" t="s">
        <v>1129</v>
      </c>
      <c r="B293" s="388" t="s">
        <v>5517</v>
      </c>
      <c r="C293" s="388" t="s">
        <v>9750</v>
      </c>
      <c r="E293" s="860">
        <v>2541</v>
      </c>
      <c r="G293" s="389" t="s">
        <v>9751</v>
      </c>
      <c r="H293" s="390" t="s">
        <v>9752</v>
      </c>
    </row>
    <row r="294" spans="1:12" x14ac:dyDescent="0.2">
      <c r="A294" s="388" t="s">
        <v>1129</v>
      </c>
      <c r="B294" s="388" t="s">
        <v>5517</v>
      </c>
      <c r="C294" s="388" t="s">
        <v>9753</v>
      </c>
      <c r="E294" s="389">
        <v>94859.3</v>
      </c>
      <c r="G294" s="389" t="s">
        <v>9751</v>
      </c>
      <c r="H294" s="390" t="s">
        <v>9754</v>
      </c>
    </row>
    <row r="295" spans="1:12" x14ac:dyDescent="0.2">
      <c r="A295" s="388" t="s">
        <v>1129</v>
      </c>
      <c r="B295" s="388" t="s">
        <v>5517</v>
      </c>
      <c r="C295" s="388" t="s">
        <v>9755</v>
      </c>
      <c r="E295" s="860">
        <v>2541</v>
      </c>
      <c r="G295" s="389" t="s">
        <v>9756</v>
      </c>
      <c r="H295" s="390" t="s">
        <v>9757</v>
      </c>
    </row>
    <row r="296" spans="1:12" x14ac:dyDescent="0.2">
      <c r="A296" s="388" t="s">
        <v>1129</v>
      </c>
      <c r="B296" s="388" t="s">
        <v>5517</v>
      </c>
      <c r="C296" s="388" t="s">
        <v>9573</v>
      </c>
      <c r="E296" s="389">
        <v>94859.3</v>
      </c>
      <c r="G296" s="389" t="s">
        <v>9756</v>
      </c>
      <c r="H296" s="390" t="s">
        <v>9758</v>
      </c>
      <c r="I296" s="1103" t="s">
        <v>9155</v>
      </c>
      <c r="J296" s="1104">
        <f>E313</f>
        <v>147415.70000000001</v>
      </c>
    </row>
    <row r="297" spans="1:12" x14ac:dyDescent="0.2">
      <c r="A297" s="388" t="s">
        <v>1129</v>
      </c>
      <c r="B297" s="388" t="s">
        <v>5517</v>
      </c>
      <c r="C297" s="388" t="s">
        <v>9759</v>
      </c>
      <c r="E297" s="389">
        <v>242</v>
      </c>
      <c r="G297" s="389" t="s">
        <v>9257</v>
      </c>
      <c r="H297" s="390" t="s">
        <v>9760</v>
      </c>
      <c r="I297" s="727" t="s">
        <v>9154</v>
      </c>
      <c r="J297" s="731">
        <f>E272+E267+E266+E261+E260+E255+E249+E248+E245+E242+E239+E252</f>
        <v>3480</v>
      </c>
    </row>
    <row r="298" spans="1:12" x14ac:dyDescent="0.2">
      <c r="A298" s="388" t="s">
        <v>938</v>
      </c>
      <c r="B298" s="388" t="s">
        <v>947</v>
      </c>
      <c r="C298" s="388" t="s">
        <v>484</v>
      </c>
      <c r="E298" s="389">
        <v>1387622.6</v>
      </c>
      <c r="G298" s="389">
        <v>1387622.6</v>
      </c>
      <c r="H298" s="390" t="s">
        <v>1054</v>
      </c>
      <c r="I298" s="896" t="s">
        <v>6595</v>
      </c>
      <c r="J298" s="862">
        <f>E271+E268+E265+E262+E259+E256+E253+E250+E247+E244+E241+E238</f>
        <v>38506</v>
      </c>
    </row>
    <row r="299" spans="1:12" x14ac:dyDescent="0.2">
      <c r="A299" s="88" t="s">
        <v>938</v>
      </c>
      <c r="B299" s="88" t="s">
        <v>947</v>
      </c>
      <c r="C299" s="88" t="s">
        <v>308</v>
      </c>
      <c r="D299" s="89"/>
      <c r="E299" s="89">
        <v>1387622.6</v>
      </c>
      <c r="F299" s="89"/>
      <c r="G299" s="89">
        <v>1387622.6</v>
      </c>
      <c r="H299" s="90" t="s">
        <v>741</v>
      </c>
      <c r="I299" s="897" t="s">
        <v>6597</v>
      </c>
      <c r="J299" s="1051">
        <f>E295+E293+E291+E289+E287+E285+E283+E281+E279+E277+E275+E273</f>
        <v>30492</v>
      </c>
      <c r="L299" t="s">
        <v>201</v>
      </c>
    </row>
    <row r="300" spans="1:12" x14ac:dyDescent="0.2">
      <c r="I300" s="565" t="s">
        <v>6596</v>
      </c>
      <c r="J300" s="1052">
        <f>E270+E269+E264+E263+E258+E257+E254+E251+E246+E243+E240+E237</f>
        <v>134846</v>
      </c>
    </row>
    <row r="301" spans="1:12" x14ac:dyDescent="0.2">
      <c r="A301" s="388" t="s">
        <v>1129</v>
      </c>
      <c r="B301" s="388" t="s">
        <v>5466</v>
      </c>
      <c r="C301" s="388" t="s">
        <v>9475</v>
      </c>
      <c r="E301" s="389">
        <v>7459</v>
      </c>
      <c r="G301" s="389" t="s">
        <v>9224</v>
      </c>
      <c r="H301" s="390" t="s">
        <v>9761</v>
      </c>
      <c r="I301" s="91" t="s">
        <v>9157</v>
      </c>
      <c r="J301" s="136">
        <f>SUM(J296:J300)</f>
        <v>354739.7</v>
      </c>
    </row>
    <row r="302" spans="1:12" x14ac:dyDescent="0.2">
      <c r="A302" s="388" t="s">
        <v>1129</v>
      </c>
      <c r="B302" s="388" t="s">
        <v>5466</v>
      </c>
      <c r="C302" s="388" t="s">
        <v>9762</v>
      </c>
      <c r="E302" s="389">
        <v>10533</v>
      </c>
      <c r="G302" s="389" t="s">
        <v>9227</v>
      </c>
      <c r="H302" s="390" t="s">
        <v>9763</v>
      </c>
      <c r="I302" s="91" t="s">
        <v>3358</v>
      </c>
      <c r="J302" s="94">
        <f>E328+E342</f>
        <v>38202</v>
      </c>
    </row>
    <row r="303" spans="1:12" x14ac:dyDescent="0.2">
      <c r="A303" s="388" t="s">
        <v>1129</v>
      </c>
      <c r="B303" s="388" t="s">
        <v>5466</v>
      </c>
      <c r="C303" s="388" t="s">
        <v>9764</v>
      </c>
      <c r="E303" s="389">
        <v>10293</v>
      </c>
      <c r="G303" s="389" t="s">
        <v>9230</v>
      </c>
      <c r="H303" s="390" t="s">
        <v>9765</v>
      </c>
      <c r="I303" t="s">
        <v>4656</v>
      </c>
      <c r="J303" s="94">
        <v>0</v>
      </c>
    </row>
    <row r="304" spans="1:12" x14ac:dyDescent="0.2">
      <c r="A304" s="388" t="s">
        <v>1129</v>
      </c>
      <c r="B304" s="388" t="s">
        <v>5466</v>
      </c>
      <c r="C304" s="388" t="s">
        <v>9766</v>
      </c>
      <c r="E304" s="389">
        <v>8692.1</v>
      </c>
      <c r="G304" s="389" t="s">
        <v>9233</v>
      </c>
      <c r="H304" s="390" t="s">
        <v>9767</v>
      </c>
      <c r="I304" t="s">
        <v>5339</v>
      </c>
      <c r="J304" s="94">
        <f>I42</f>
        <v>45000</v>
      </c>
    </row>
    <row r="305" spans="1:10" x14ac:dyDescent="0.2">
      <c r="A305" s="388" t="s">
        <v>1129</v>
      </c>
      <c r="B305" s="388" t="s">
        <v>5466</v>
      </c>
      <c r="C305" s="388" t="s">
        <v>9768</v>
      </c>
      <c r="E305" s="389">
        <v>12690.1</v>
      </c>
      <c r="G305" s="389" t="s">
        <v>9236</v>
      </c>
      <c r="H305" s="390" t="s">
        <v>9769</v>
      </c>
    </row>
    <row r="306" spans="1:10" x14ac:dyDescent="0.2">
      <c r="A306" s="388" t="s">
        <v>1129</v>
      </c>
      <c r="B306" s="388" t="s">
        <v>5466</v>
      </c>
      <c r="C306" s="388" t="s">
        <v>9770</v>
      </c>
      <c r="E306" s="389">
        <v>22207.7</v>
      </c>
      <c r="G306" s="389" t="s">
        <v>9239</v>
      </c>
      <c r="H306" s="390" t="s">
        <v>9771</v>
      </c>
    </row>
    <row r="307" spans="1:10" x14ac:dyDescent="0.2">
      <c r="A307" s="388" t="s">
        <v>1129</v>
      </c>
      <c r="B307" s="388" t="s">
        <v>5466</v>
      </c>
      <c r="C307" s="388" t="s">
        <v>9772</v>
      </c>
      <c r="E307" s="389">
        <v>23392.799999999999</v>
      </c>
      <c r="G307" s="389" t="s">
        <v>9245</v>
      </c>
      <c r="H307" s="390" t="s">
        <v>9773</v>
      </c>
      <c r="I307" s="91" t="s">
        <v>3359</v>
      </c>
      <c r="J307" s="136">
        <f>I168</f>
        <v>1493753.83</v>
      </c>
    </row>
    <row r="308" spans="1:10" x14ac:dyDescent="0.2">
      <c r="A308" s="388" t="s">
        <v>1129</v>
      </c>
      <c r="B308" s="388" t="s">
        <v>5466</v>
      </c>
      <c r="C308" s="388" t="s">
        <v>9774</v>
      </c>
      <c r="E308" s="389">
        <v>18960.900000000001</v>
      </c>
      <c r="G308" s="389" t="s">
        <v>9242</v>
      </c>
      <c r="H308" s="390" t="s">
        <v>9775</v>
      </c>
    </row>
    <row r="309" spans="1:10" x14ac:dyDescent="0.2">
      <c r="A309" s="388" t="s">
        <v>1129</v>
      </c>
      <c r="B309" s="388" t="s">
        <v>5466</v>
      </c>
      <c r="C309" s="388" t="s">
        <v>9776</v>
      </c>
      <c r="E309" s="389">
        <v>13075.6</v>
      </c>
      <c r="G309" s="389" t="s">
        <v>9248</v>
      </c>
      <c r="H309" s="390" t="s">
        <v>9777</v>
      </c>
      <c r="I309" t="s">
        <v>8548</v>
      </c>
      <c r="J309" s="94">
        <v>0</v>
      </c>
    </row>
    <row r="310" spans="1:10" x14ac:dyDescent="0.2">
      <c r="A310" s="388" t="s">
        <v>1129</v>
      </c>
      <c r="B310" s="388" t="s">
        <v>5466</v>
      </c>
      <c r="C310" s="388" t="s">
        <v>9778</v>
      </c>
      <c r="E310" s="389">
        <v>5950.3</v>
      </c>
      <c r="G310" s="389" t="s">
        <v>9251</v>
      </c>
      <c r="H310" s="390" t="s">
        <v>9779</v>
      </c>
    </row>
    <row r="311" spans="1:10" x14ac:dyDescent="0.2">
      <c r="A311" s="388" t="s">
        <v>1129</v>
      </c>
      <c r="B311" s="388" t="s">
        <v>5466</v>
      </c>
      <c r="C311" s="388" t="s">
        <v>9780</v>
      </c>
      <c r="E311" s="389">
        <v>5139.7</v>
      </c>
      <c r="G311" s="389" t="s">
        <v>9254</v>
      </c>
      <c r="H311" s="390" t="s">
        <v>9781</v>
      </c>
      <c r="J311" s="94">
        <f>J309+J307+J304+J302+J301</f>
        <v>1931695.53</v>
      </c>
    </row>
    <row r="312" spans="1:10" x14ac:dyDescent="0.2">
      <c r="A312" s="388" t="s">
        <v>1129</v>
      </c>
      <c r="B312" s="388" t="s">
        <v>5466</v>
      </c>
      <c r="C312" s="388" t="s">
        <v>9782</v>
      </c>
      <c r="E312" s="389">
        <v>9021.5</v>
      </c>
      <c r="G312" s="389" t="s">
        <v>9257</v>
      </c>
      <c r="H312" s="390" t="s">
        <v>9783</v>
      </c>
    </row>
    <row r="313" spans="1:10" x14ac:dyDescent="0.2">
      <c r="A313" s="388" t="s">
        <v>938</v>
      </c>
      <c r="B313" s="388" t="s">
        <v>953</v>
      </c>
      <c r="C313" s="388" t="s">
        <v>484</v>
      </c>
      <c r="E313" s="1161">
        <v>147415.70000000001</v>
      </c>
      <c r="G313" s="389">
        <v>147415.70000000001</v>
      </c>
      <c r="H313" s="390" t="s">
        <v>1054</v>
      </c>
    </row>
    <row r="314" spans="1:10" x14ac:dyDescent="0.2">
      <c r="A314" s="88" t="s">
        <v>938</v>
      </c>
      <c r="B314" s="88" t="s">
        <v>953</v>
      </c>
      <c r="C314" s="88" t="s">
        <v>308</v>
      </c>
      <c r="D314" s="89"/>
      <c r="E314" s="89">
        <v>147415.70000000001</v>
      </c>
      <c r="F314" s="89"/>
      <c r="G314" s="89">
        <v>147415.70000000001</v>
      </c>
      <c r="H314" s="90" t="s">
        <v>967</v>
      </c>
    </row>
    <row r="316" spans="1:10" x14ac:dyDescent="0.2">
      <c r="A316" s="388" t="s">
        <v>1129</v>
      </c>
      <c r="B316" s="388" t="s">
        <v>5466</v>
      </c>
      <c r="C316" s="388" t="s">
        <v>9495</v>
      </c>
      <c r="E316" s="389">
        <v>1658.6</v>
      </c>
      <c r="G316" s="389" t="s">
        <v>9224</v>
      </c>
      <c r="H316" s="390" t="s">
        <v>9784</v>
      </c>
    </row>
    <row r="317" spans="1:10" x14ac:dyDescent="0.2">
      <c r="A317" s="388" t="s">
        <v>1129</v>
      </c>
      <c r="B317" s="388" t="s">
        <v>5466</v>
      </c>
      <c r="C317" s="388" t="s">
        <v>9734</v>
      </c>
      <c r="E317" s="389">
        <v>1658.6</v>
      </c>
      <c r="G317" s="389" t="s">
        <v>9227</v>
      </c>
      <c r="H317" s="390" t="s">
        <v>9785</v>
      </c>
    </row>
    <row r="318" spans="1:10" x14ac:dyDescent="0.2">
      <c r="A318" s="388" t="s">
        <v>1129</v>
      </c>
      <c r="B318" s="388" t="s">
        <v>5466</v>
      </c>
      <c r="C318" s="388" t="s">
        <v>9786</v>
      </c>
      <c r="E318" s="389">
        <v>1658.6</v>
      </c>
      <c r="G318" s="389" t="s">
        <v>9230</v>
      </c>
      <c r="H318" s="390" t="s">
        <v>9787</v>
      </c>
    </row>
    <row r="319" spans="1:10" x14ac:dyDescent="0.2">
      <c r="A319" s="388" t="s">
        <v>1129</v>
      </c>
      <c r="B319" s="388" t="s">
        <v>5466</v>
      </c>
      <c r="C319" s="388" t="s">
        <v>9788</v>
      </c>
      <c r="E319" s="389">
        <v>1658.6</v>
      </c>
      <c r="G319" s="389" t="s">
        <v>9233</v>
      </c>
      <c r="H319" s="390" t="s">
        <v>9789</v>
      </c>
    </row>
    <row r="320" spans="1:10" x14ac:dyDescent="0.2">
      <c r="A320" s="388" t="s">
        <v>1129</v>
      </c>
      <c r="B320" s="388" t="s">
        <v>5466</v>
      </c>
      <c r="C320" s="388" t="s">
        <v>9790</v>
      </c>
      <c r="E320" s="389">
        <v>1658.6</v>
      </c>
      <c r="G320" s="389" t="s">
        <v>9236</v>
      </c>
      <c r="H320" s="390" t="s">
        <v>9791</v>
      </c>
    </row>
    <row r="321" spans="1:8" x14ac:dyDescent="0.2">
      <c r="A321" s="388" t="s">
        <v>1129</v>
      </c>
      <c r="B321" s="388" t="s">
        <v>5466</v>
      </c>
      <c r="C321" s="388" t="s">
        <v>9792</v>
      </c>
      <c r="E321" s="389">
        <v>1658.6</v>
      </c>
      <c r="G321" s="389" t="s">
        <v>9239</v>
      </c>
      <c r="H321" s="390" t="s">
        <v>9793</v>
      </c>
    </row>
    <row r="322" spans="1:8" x14ac:dyDescent="0.2">
      <c r="A322" s="388" t="s">
        <v>1129</v>
      </c>
      <c r="B322" s="388" t="s">
        <v>5466</v>
      </c>
      <c r="C322" s="388" t="s">
        <v>9794</v>
      </c>
      <c r="E322" s="389">
        <v>1658.6</v>
      </c>
      <c r="G322" s="389" t="s">
        <v>9245</v>
      </c>
      <c r="H322" s="390" t="s">
        <v>9795</v>
      </c>
    </row>
    <row r="323" spans="1:8" x14ac:dyDescent="0.2">
      <c r="A323" s="388" t="s">
        <v>1129</v>
      </c>
      <c r="B323" s="388" t="s">
        <v>5466</v>
      </c>
      <c r="C323" s="388" t="s">
        <v>9796</v>
      </c>
      <c r="E323" s="389">
        <v>1658.6</v>
      </c>
      <c r="G323" s="389" t="s">
        <v>9242</v>
      </c>
      <c r="H323" s="390" t="s">
        <v>9797</v>
      </c>
    </row>
    <row r="324" spans="1:8" x14ac:dyDescent="0.2">
      <c r="A324" s="388" t="s">
        <v>1129</v>
      </c>
      <c r="B324" s="388" t="s">
        <v>5466</v>
      </c>
      <c r="C324" s="388" t="s">
        <v>9798</v>
      </c>
      <c r="E324" s="389">
        <v>1658.6</v>
      </c>
      <c r="G324" s="389" t="s">
        <v>9248</v>
      </c>
      <c r="H324" s="390" t="s">
        <v>9799</v>
      </c>
    </row>
    <row r="325" spans="1:8" x14ac:dyDescent="0.2">
      <c r="A325" s="388" t="s">
        <v>1129</v>
      </c>
      <c r="B325" s="388" t="s">
        <v>5466</v>
      </c>
      <c r="C325" s="388" t="s">
        <v>9800</v>
      </c>
      <c r="E325" s="389">
        <v>1658.6</v>
      </c>
      <c r="G325" s="389" t="s">
        <v>9251</v>
      </c>
      <c r="H325" s="390" t="s">
        <v>9801</v>
      </c>
    </row>
    <row r="326" spans="1:8" x14ac:dyDescent="0.2">
      <c r="A326" s="388" t="s">
        <v>1129</v>
      </c>
      <c r="B326" s="388" t="s">
        <v>5466</v>
      </c>
      <c r="C326" s="388" t="s">
        <v>9802</v>
      </c>
      <c r="E326" s="389">
        <v>1614.1</v>
      </c>
      <c r="G326" s="389" t="s">
        <v>9254</v>
      </c>
      <c r="H326" s="390" t="s">
        <v>9803</v>
      </c>
    </row>
    <row r="327" spans="1:8" x14ac:dyDescent="0.2">
      <c r="A327" s="388" t="s">
        <v>1129</v>
      </c>
      <c r="B327" s="388" t="s">
        <v>5466</v>
      </c>
      <c r="C327" s="388" t="s">
        <v>9804</v>
      </c>
      <c r="E327" s="389">
        <v>1614.1</v>
      </c>
      <c r="G327" s="389" t="s">
        <v>9257</v>
      </c>
      <c r="H327" s="390" t="s">
        <v>9805</v>
      </c>
    </row>
    <row r="328" spans="1:8" x14ac:dyDescent="0.2">
      <c r="A328" s="388" t="s">
        <v>938</v>
      </c>
      <c r="B328" s="388" t="s">
        <v>4684</v>
      </c>
      <c r="C328" s="388" t="s">
        <v>307</v>
      </c>
      <c r="E328" s="389">
        <v>19814.2</v>
      </c>
      <c r="G328" s="389">
        <v>19814.2</v>
      </c>
      <c r="H328" s="390" t="s">
        <v>1040</v>
      </c>
    </row>
    <row r="330" spans="1:8" x14ac:dyDescent="0.2">
      <c r="A330" s="388" t="s">
        <v>1129</v>
      </c>
      <c r="B330" s="388" t="s">
        <v>5466</v>
      </c>
      <c r="C330" s="388" t="s">
        <v>9490</v>
      </c>
      <c r="E330" s="389">
        <v>1477</v>
      </c>
      <c r="G330" s="389" t="s">
        <v>9224</v>
      </c>
      <c r="H330" s="390" t="s">
        <v>9806</v>
      </c>
    </row>
    <row r="331" spans="1:8" x14ac:dyDescent="0.2">
      <c r="A331" s="388" t="s">
        <v>1129</v>
      </c>
      <c r="B331" s="388" t="s">
        <v>5466</v>
      </c>
      <c r="C331" s="388" t="s">
        <v>9731</v>
      </c>
      <c r="E331" s="389">
        <v>1321.9</v>
      </c>
      <c r="G331" s="389" t="s">
        <v>9227</v>
      </c>
      <c r="H331" s="390" t="s">
        <v>9807</v>
      </c>
    </row>
    <row r="332" spans="1:8" x14ac:dyDescent="0.2">
      <c r="A332" s="388" t="s">
        <v>1129</v>
      </c>
      <c r="B332" s="388" t="s">
        <v>5466</v>
      </c>
      <c r="C332" s="388" t="s">
        <v>9808</v>
      </c>
      <c r="E332" s="389">
        <v>1767.5</v>
      </c>
      <c r="G332" s="389" t="s">
        <v>9230</v>
      </c>
      <c r="H332" s="390" t="s">
        <v>9809</v>
      </c>
    </row>
    <row r="333" spans="1:8" x14ac:dyDescent="0.2">
      <c r="A333" s="388" t="s">
        <v>1129</v>
      </c>
      <c r="B333" s="388" t="s">
        <v>5466</v>
      </c>
      <c r="C333" s="388" t="s">
        <v>9810</v>
      </c>
      <c r="E333" s="389">
        <v>1546.6</v>
      </c>
      <c r="G333" s="389" t="s">
        <v>9233</v>
      </c>
      <c r="H333" s="390" t="s">
        <v>9811</v>
      </c>
    </row>
    <row r="334" spans="1:8" x14ac:dyDescent="0.2">
      <c r="A334" s="388" t="s">
        <v>1129</v>
      </c>
      <c r="B334" s="388" t="s">
        <v>5466</v>
      </c>
      <c r="C334" s="388" t="s">
        <v>9812</v>
      </c>
      <c r="E334" s="389">
        <v>1695.4</v>
      </c>
      <c r="G334" s="389" t="s">
        <v>9236</v>
      </c>
      <c r="H334" s="390" t="s">
        <v>9813</v>
      </c>
    </row>
    <row r="335" spans="1:8" x14ac:dyDescent="0.2">
      <c r="A335" s="388" t="s">
        <v>1129</v>
      </c>
      <c r="B335" s="388" t="s">
        <v>5466</v>
      </c>
      <c r="C335" s="388" t="s">
        <v>9814</v>
      </c>
      <c r="E335" s="389">
        <v>1903</v>
      </c>
      <c r="G335" s="389" t="s">
        <v>9239</v>
      </c>
      <c r="H335" s="390" t="s">
        <v>9815</v>
      </c>
    </row>
    <row r="336" spans="1:8" x14ac:dyDescent="0.2">
      <c r="A336" s="388" t="s">
        <v>1129</v>
      </c>
      <c r="B336" s="388" t="s">
        <v>5466</v>
      </c>
      <c r="C336" s="388" t="s">
        <v>9816</v>
      </c>
      <c r="E336" s="389">
        <v>1445.9</v>
      </c>
      <c r="G336" s="389" t="s">
        <v>9245</v>
      </c>
      <c r="H336" s="390" t="s">
        <v>9817</v>
      </c>
    </row>
    <row r="337" spans="1:8" x14ac:dyDescent="0.2">
      <c r="A337" s="388" t="s">
        <v>1129</v>
      </c>
      <c r="B337" s="388" t="s">
        <v>5466</v>
      </c>
      <c r="C337" s="388" t="s">
        <v>9818</v>
      </c>
      <c r="E337" s="389">
        <v>1836.7</v>
      </c>
      <c r="G337" s="389" t="s">
        <v>9242</v>
      </c>
      <c r="H337" s="390" t="s">
        <v>9819</v>
      </c>
    </row>
    <row r="338" spans="1:8" x14ac:dyDescent="0.2">
      <c r="A338" s="388" t="s">
        <v>1129</v>
      </c>
      <c r="B338" s="388" t="s">
        <v>5466</v>
      </c>
      <c r="C338" s="388" t="s">
        <v>9820</v>
      </c>
      <c r="E338" s="389">
        <v>1346.8</v>
      </c>
      <c r="G338" s="389" t="s">
        <v>9248</v>
      </c>
      <c r="H338" s="390" t="s">
        <v>9821</v>
      </c>
    </row>
    <row r="339" spans="1:8" x14ac:dyDescent="0.2">
      <c r="A339" s="388" t="s">
        <v>1129</v>
      </c>
      <c r="B339" s="388" t="s">
        <v>5466</v>
      </c>
      <c r="C339" s="388" t="s">
        <v>9822</v>
      </c>
      <c r="E339" s="389">
        <v>1489.4</v>
      </c>
      <c r="G339" s="389" t="s">
        <v>9251</v>
      </c>
      <c r="H339" s="390" t="s">
        <v>9823</v>
      </c>
    </row>
    <row r="340" spans="1:8" x14ac:dyDescent="0.2">
      <c r="A340" s="388" t="s">
        <v>1129</v>
      </c>
      <c r="B340" s="388" t="s">
        <v>5466</v>
      </c>
      <c r="C340" s="388" t="s">
        <v>9824</v>
      </c>
      <c r="E340" s="389">
        <v>1571.9</v>
      </c>
      <c r="G340" s="389" t="s">
        <v>9254</v>
      </c>
      <c r="H340" s="390" t="s">
        <v>9825</v>
      </c>
    </row>
    <row r="341" spans="1:8" x14ac:dyDescent="0.2">
      <c r="A341" s="388" t="s">
        <v>1129</v>
      </c>
      <c r="B341" s="388" t="s">
        <v>5466</v>
      </c>
      <c r="C341" s="388" t="s">
        <v>9826</v>
      </c>
      <c r="E341" s="389">
        <v>985.7</v>
      </c>
      <c r="G341" s="389" t="s">
        <v>9257</v>
      </c>
      <c r="H341" s="390" t="s">
        <v>9827</v>
      </c>
    </row>
    <row r="342" spans="1:8" x14ac:dyDescent="0.2">
      <c r="A342" s="388" t="s">
        <v>938</v>
      </c>
      <c r="B342" s="388" t="s">
        <v>4684</v>
      </c>
      <c r="C342" s="388" t="s">
        <v>484</v>
      </c>
      <c r="E342" s="389">
        <v>18387.8</v>
      </c>
      <c r="G342" s="389">
        <v>18387.8</v>
      </c>
      <c r="H342" s="390" t="s">
        <v>1054</v>
      </c>
    </row>
    <row r="343" spans="1:8" x14ac:dyDescent="0.2">
      <c r="A343" s="88" t="s">
        <v>938</v>
      </c>
      <c r="B343" s="88" t="s">
        <v>4684</v>
      </c>
      <c r="C343" s="88" t="s">
        <v>308</v>
      </c>
      <c r="D343" s="89"/>
      <c r="E343" s="89">
        <v>38202</v>
      </c>
      <c r="F343" s="89"/>
      <c r="G343" s="89">
        <v>38202</v>
      </c>
      <c r="H343" s="90" t="s">
        <v>950</v>
      </c>
    </row>
    <row r="344" spans="1:8" x14ac:dyDescent="0.2">
      <c r="A344" s="88" t="s">
        <v>938</v>
      </c>
      <c r="B344" s="88" t="s">
        <v>343</v>
      </c>
      <c r="C344" s="88" t="s">
        <v>308</v>
      </c>
      <c r="D344" s="89"/>
      <c r="E344" s="89">
        <v>1976876.65</v>
      </c>
      <c r="F344" s="89"/>
      <c r="G344" s="89">
        <v>1976876.65</v>
      </c>
      <c r="H344" s="90" t="s">
        <v>486</v>
      </c>
    </row>
    <row r="345" spans="1:8" x14ac:dyDescent="0.2">
      <c r="A345" s="88" t="s">
        <v>508</v>
      </c>
      <c r="B345" s="88" t="s">
        <v>343</v>
      </c>
      <c r="C345" s="88" t="s">
        <v>308</v>
      </c>
      <c r="D345" s="89"/>
      <c r="E345" s="89">
        <v>4827803.62</v>
      </c>
      <c r="F345" s="89"/>
      <c r="G345" s="89">
        <v>4827803.62</v>
      </c>
      <c r="H345" s="90" t="s">
        <v>509</v>
      </c>
    </row>
    <row r="346" spans="1:8" x14ac:dyDescent="0.2">
      <c r="A346" s="88" t="s">
        <v>343</v>
      </c>
      <c r="B346" s="88" t="s">
        <v>343</v>
      </c>
      <c r="C346" s="88" t="s">
        <v>308</v>
      </c>
      <c r="D346" s="89"/>
      <c r="E346" s="89">
        <v>4827803.62</v>
      </c>
      <c r="F346" s="89"/>
      <c r="G346" s="89">
        <v>4827803.62</v>
      </c>
      <c r="H346" s="90" t="s">
        <v>1107</v>
      </c>
    </row>
  </sheetData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369"/>
  <sheetViews>
    <sheetView workbookViewId="0">
      <selection activeCell="J22" sqref="J22"/>
    </sheetView>
  </sheetViews>
  <sheetFormatPr defaultRowHeight="12.75" x14ac:dyDescent="0.2"/>
  <cols>
    <col min="5" max="5" width="11.7109375" bestFit="1" customWidth="1"/>
    <col min="7" max="7" width="11.7109375" bestFit="1" customWidth="1"/>
    <col min="8" max="8" width="49.28515625" bestFit="1" customWidth="1"/>
    <col min="9" max="9" width="17.28515625" bestFit="1" customWidth="1"/>
    <col min="10" max="10" width="11.7109375" bestFit="1" customWidth="1"/>
  </cols>
  <sheetData>
    <row r="1" spans="1:9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</row>
    <row r="3" spans="1:9" x14ac:dyDescent="0.2">
      <c r="A3" s="388" t="s">
        <v>1129</v>
      </c>
      <c r="B3" s="388" t="s">
        <v>5466</v>
      </c>
      <c r="C3" s="388" t="s">
        <v>8016</v>
      </c>
      <c r="E3" s="389">
        <v>220000</v>
      </c>
      <c r="G3" s="389" t="s">
        <v>8017</v>
      </c>
      <c r="H3" s="390" t="s">
        <v>8018</v>
      </c>
    </row>
    <row r="4" spans="1:9" x14ac:dyDescent="0.2">
      <c r="A4" s="388" t="s">
        <v>1129</v>
      </c>
      <c r="B4" s="388" t="s">
        <v>5466</v>
      </c>
      <c r="C4" s="388" t="s">
        <v>8016</v>
      </c>
      <c r="E4" s="389">
        <v>100000</v>
      </c>
      <c r="G4" s="389" t="s">
        <v>8017</v>
      </c>
      <c r="H4" s="390" t="s">
        <v>8019</v>
      </c>
      <c r="I4" t="s">
        <v>8548</v>
      </c>
    </row>
    <row r="5" spans="1:9" x14ac:dyDescent="0.2">
      <c r="A5" s="388" t="s">
        <v>919</v>
      </c>
      <c r="B5" s="388" t="s">
        <v>307</v>
      </c>
      <c r="C5" s="388" t="s">
        <v>307</v>
      </c>
      <c r="E5" s="389">
        <v>320000</v>
      </c>
      <c r="G5" s="389">
        <v>320000</v>
      </c>
      <c r="H5" s="390" t="s">
        <v>1040</v>
      </c>
      <c r="I5" s="136">
        <f>G5</f>
        <v>320000</v>
      </c>
    </row>
    <row r="7" spans="1:9" x14ac:dyDescent="0.2">
      <c r="A7" s="388" t="s">
        <v>1129</v>
      </c>
      <c r="B7" s="388" t="s">
        <v>5466</v>
      </c>
      <c r="C7" s="388" t="s">
        <v>8020</v>
      </c>
      <c r="E7" s="389">
        <v>2141.6999999999998</v>
      </c>
      <c r="G7" s="389" t="s">
        <v>8021</v>
      </c>
      <c r="H7" s="390" t="s">
        <v>8022</v>
      </c>
    </row>
    <row r="8" spans="1:9" x14ac:dyDescent="0.2">
      <c r="A8" s="388" t="s">
        <v>1129</v>
      </c>
      <c r="B8" s="388" t="s">
        <v>5466</v>
      </c>
      <c r="C8" s="388" t="s">
        <v>7955</v>
      </c>
      <c r="E8" s="389">
        <v>9922</v>
      </c>
      <c r="G8" s="389" t="s">
        <v>8023</v>
      </c>
      <c r="H8" s="390" t="s">
        <v>8024</v>
      </c>
    </row>
    <row r="9" spans="1:9" x14ac:dyDescent="0.2">
      <c r="A9" s="388" t="s">
        <v>1129</v>
      </c>
      <c r="B9" s="388" t="s">
        <v>5466</v>
      </c>
      <c r="C9" s="388" t="s">
        <v>8025</v>
      </c>
      <c r="E9" s="389">
        <v>9680</v>
      </c>
      <c r="G9" s="389" t="s">
        <v>8026</v>
      </c>
      <c r="H9" s="390" t="s">
        <v>8027</v>
      </c>
    </row>
    <row r="10" spans="1:9" x14ac:dyDescent="0.2">
      <c r="A10" s="388" t="s">
        <v>1129</v>
      </c>
      <c r="B10" s="388" t="s">
        <v>5466</v>
      </c>
      <c r="C10" s="388" t="s">
        <v>8028</v>
      </c>
      <c r="E10" s="389">
        <v>5633.28</v>
      </c>
      <c r="G10" s="389" t="s">
        <v>8029</v>
      </c>
      <c r="H10" s="390" t="s">
        <v>8030</v>
      </c>
    </row>
    <row r="11" spans="1:9" x14ac:dyDescent="0.2">
      <c r="A11" s="388" t="s">
        <v>1129</v>
      </c>
      <c r="B11" s="388" t="s">
        <v>5466</v>
      </c>
      <c r="C11" s="388" t="s">
        <v>8031</v>
      </c>
      <c r="E11" s="389">
        <v>10000</v>
      </c>
      <c r="G11" s="389" t="s">
        <v>8032</v>
      </c>
      <c r="H11" s="390" t="s">
        <v>8033</v>
      </c>
    </row>
    <row r="12" spans="1:9" x14ac:dyDescent="0.2">
      <c r="A12" s="388" t="s">
        <v>1129</v>
      </c>
      <c r="B12" s="388" t="s">
        <v>5466</v>
      </c>
      <c r="C12" s="388" t="s">
        <v>8034</v>
      </c>
      <c r="E12" s="389">
        <v>2141.6999999999998</v>
      </c>
      <c r="G12" s="389" t="s">
        <v>8035</v>
      </c>
      <c r="H12" s="390" t="s">
        <v>8036</v>
      </c>
    </row>
    <row r="13" spans="1:9" x14ac:dyDescent="0.2">
      <c r="A13" s="388" t="s">
        <v>1129</v>
      </c>
      <c r="B13" s="388" t="s">
        <v>5466</v>
      </c>
      <c r="C13" s="388" t="s">
        <v>8037</v>
      </c>
      <c r="E13" s="389">
        <v>2843.5</v>
      </c>
      <c r="G13" s="389" t="s">
        <v>7947</v>
      </c>
      <c r="H13" s="390" t="s">
        <v>8550</v>
      </c>
    </row>
    <row r="14" spans="1:9" x14ac:dyDescent="0.2">
      <c r="A14" s="388" t="s">
        <v>1129</v>
      </c>
      <c r="B14" s="388" t="s">
        <v>5466</v>
      </c>
      <c r="C14" s="388" t="s">
        <v>8038</v>
      </c>
      <c r="E14" s="389">
        <v>30000</v>
      </c>
      <c r="G14" s="389" t="s">
        <v>8039</v>
      </c>
      <c r="H14" s="390" t="s">
        <v>8040</v>
      </c>
    </row>
    <row r="15" spans="1:9" x14ac:dyDescent="0.2">
      <c r="A15" s="388" t="s">
        <v>1129</v>
      </c>
      <c r="B15" s="388" t="s">
        <v>5466</v>
      </c>
      <c r="C15" s="388" t="s">
        <v>8041</v>
      </c>
      <c r="E15" s="389">
        <v>2208.3000000000002</v>
      </c>
      <c r="G15" s="389" t="s">
        <v>8042</v>
      </c>
      <c r="H15" s="390" t="s">
        <v>8043</v>
      </c>
    </row>
    <row r="16" spans="1:9" x14ac:dyDescent="0.2">
      <c r="A16" s="388" t="s">
        <v>1129</v>
      </c>
      <c r="B16" s="388" t="s">
        <v>5466</v>
      </c>
      <c r="C16" s="388" t="s">
        <v>8044</v>
      </c>
      <c r="E16" s="389">
        <v>72600</v>
      </c>
      <c r="G16" s="389" t="s">
        <v>7950</v>
      </c>
      <c r="H16" s="390" t="s">
        <v>8045</v>
      </c>
    </row>
    <row r="17" spans="1:8" x14ac:dyDescent="0.2">
      <c r="A17" s="388" t="s">
        <v>1129</v>
      </c>
      <c r="B17" s="388" t="s">
        <v>5466</v>
      </c>
      <c r="C17" s="388" t="s">
        <v>8046</v>
      </c>
      <c r="E17" s="389">
        <v>3231.47</v>
      </c>
      <c r="G17" s="389" t="s">
        <v>8047</v>
      </c>
      <c r="H17" s="390" t="s">
        <v>8048</v>
      </c>
    </row>
    <row r="18" spans="1:8" x14ac:dyDescent="0.2">
      <c r="A18" s="388" t="s">
        <v>1129</v>
      </c>
      <c r="B18" s="388" t="s">
        <v>5466</v>
      </c>
      <c r="C18" s="388" t="s">
        <v>8049</v>
      </c>
      <c r="E18" s="389">
        <v>2141.6999999999998</v>
      </c>
      <c r="G18" s="389" t="s">
        <v>8050</v>
      </c>
      <c r="H18" s="390" t="s">
        <v>8051</v>
      </c>
    </row>
    <row r="19" spans="1:8" x14ac:dyDescent="0.2">
      <c r="A19" s="388" t="s">
        <v>1129</v>
      </c>
      <c r="B19" s="388" t="s">
        <v>5466</v>
      </c>
      <c r="C19" s="388" t="s">
        <v>8052</v>
      </c>
      <c r="E19" s="389">
        <v>1923.92</v>
      </c>
      <c r="G19" s="389" t="s">
        <v>7932</v>
      </c>
      <c r="H19" s="390" t="s">
        <v>8053</v>
      </c>
    </row>
    <row r="20" spans="1:8" x14ac:dyDescent="0.2">
      <c r="A20" s="388" t="s">
        <v>1129</v>
      </c>
      <c r="B20" s="388" t="s">
        <v>5466</v>
      </c>
      <c r="C20" s="388" t="s">
        <v>8054</v>
      </c>
      <c r="E20" s="389">
        <v>16940</v>
      </c>
      <c r="G20" s="389" t="s">
        <v>7953</v>
      </c>
      <c r="H20" s="390" t="s">
        <v>8055</v>
      </c>
    </row>
    <row r="21" spans="1:8" x14ac:dyDescent="0.2">
      <c r="A21" s="388" t="s">
        <v>1129</v>
      </c>
      <c r="B21" s="388" t="s">
        <v>5466</v>
      </c>
      <c r="C21" s="388" t="s">
        <v>8056</v>
      </c>
      <c r="E21" s="389">
        <v>12100</v>
      </c>
      <c r="G21" s="389" t="s">
        <v>8057</v>
      </c>
      <c r="H21" s="390" t="s">
        <v>8058</v>
      </c>
    </row>
    <row r="22" spans="1:8" x14ac:dyDescent="0.2">
      <c r="A22" s="388" t="s">
        <v>1129</v>
      </c>
      <c r="B22" s="388" t="s">
        <v>5466</v>
      </c>
      <c r="C22" s="388" t="s">
        <v>8059</v>
      </c>
      <c r="E22" s="389">
        <v>16940</v>
      </c>
      <c r="G22" s="389" t="s">
        <v>8060</v>
      </c>
      <c r="H22" s="390" t="s">
        <v>8061</v>
      </c>
    </row>
    <row r="23" spans="1:8" x14ac:dyDescent="0.2">
      <c r="A23" s="388" t="s">
        <v>1129</v>
      </c>
      <c r="B23" s="388" t="s">
        <v>5466</v>
      </c>
      <c r="C23" s="388" t="s">
        <v>8059</v>
      </c>
      <c r="E23" s="389">
        <v>26620</v>
      </c>
      <c r="G23" s="389" t="s">
        <v>8060</v>
      </c>
      <c r="H23" s="390" t="s">
        <v>8062</v>
      </c>
    </row>
    <row r="24" spans="1:8" x14ac:dyDescent="0.2">
      <c r="A24" s="388" t="s">
        <v>1129</v>
      </c>
      <c r="B24" s="388" t="s">
        <v>5466</v>
      </c>
      <c r="C24" s="388" t="s">
        <v>8063</v>
      </c>
      <c r="E24" s="389">
        <v>12000</v>
      </c>
      <c r="G24" s="389" t="s">
        <v>8064</v>
      </c>
      <c r="H24" s="390" t="s">
        <v>8065</v>
      </c>
    </row>
    <row r="25" spans="1:8" x14ac:dyDescent="0.2">
      <c r="A25" s="388" t="s">
        <v>1129</v>
      </c>
      <c r="B25" s="388" t="s">
        <v>5466</v>
      </c>
      <c r="C25" s="388" t="s">
        <v>8066</v>
      </c>
      <c r="E25" s="389">
        <v>4749.25</v>
      </c>
      <c r="G25" s="389" t="s">
        <v>8064</v>
      </c>
      <c r="H25" s="390" t="s">
        <v>8067</v>
      </c>
    </row>
    <row r="26" spans="1:8" x14ac:dyDescent="0.2">
      <c r="A26" s="388" t="s">
        <v>1129</v>
      </c>
      <c r="B26" s="388" t="s">
        <v>5517</v>
      </c>
      <c r="C26" s="388" t="s">
        <v>8068</v>
      </c>
      <c r="E26" s="389">
        <v>8333.34</v>
      </c>
      <c r="G26" s="389" t="s">
        <v>7935</v>
      </c>
      <c r="H26" s="390" t="s">
        <v>8069</v>
      </c>
    </row>
    <row r="27" spans="1:8" x14ac:dyDescent="0.2">
      <c r="A27" s="388" t="s">
        <v>1129</v>
      </c>
      <c r="B27" s="388" t="s">
        <v>5517</v>
      </c>
      <c r="C27" s="388" t="s">
        <v>8068</v>
      </c>
      <c r="E27" s="389">
        <v>4166.67</v>
      </c>
      <c r="G27" s="389" t="s">
        <v>7935</v>
      </c>
      <c r="H27" s="390" t="s">
        <v>8070</v>
      </c>
    </row>
    <row r="28" spans="1:8" x14ac:dyDescent="0.2">
      <c r="A28" s="388" t="s">
        <v>1129</v>
      </c>
      <c r="B28" s="388" t="s">
        <v>5517</v>
      </c>
      <c r="C28" s="388" t="s">
        <v>7955</v>
      </c>
      <c r="E28" s="389">
        <v>8333.34</v>
      </c>
      <c r="G28" s="389" t="s">
        <v>8071</v>
      </c>
      <c r="H28" s="390" t="s">
        <v>8072</v>
      </c>
    </row>
    <row r="29" spans="1:8" x14ac:dyDescent="0.2">
      <c r="A29" s="388" t="s">
        <v>1129</v>
      </c>
      <c r="B29" s="388" t="s">
        <v>5517</v>
      </c>
      <c r="C29" s="388" t="s">
        <v>7955</v>
      </c>
      <c r="E29" s="389">
        <v>4166.67</v>
      </c>
      <c r="G29" s="389" t="s">
        <v>8071</v>
      </c>
      <c r="H29" s="390" t="s">
        <v>8073</v>
      </c>
    </row>
    <row r="30" spans="1:8" x14ac:dyDescent="0.2">
      <c r="A30" s="388" t="s">
        <v>1129</v>
      </c>
      <c r="B30" s="388" t="s">
        <v>5517</v>
      </c>
      <c r="C30" s="388" t="s">
        <v>8074</v>
      </c>
      <c r="E30" s="389">
        <v>8333.34</v>
      </c>
      <c r="G30" s="389" t="s">
        <v>7941</v>
      </c>
      <c r="H30" s="390" t="s">
        <v>8075</v>
      </c>
    </row>
    <row r="31" spans="1:8" x14ac:dyDescent="0.2">
      <c r="A31" s="388" t="s">
        <v>1129</v>
      </c>
      <c r="B31" s="388" t="s">
        <v>5517</v>
      </c>
      <c r="C31" s="388" t="s">
        <v>8074</v>
      </c>
      <c r="E31" s="389">
        <v>4166.67</v>
      </c>
      <c r="G31" s="389" t="s">
        <v>7941</v>
      </c>
      <c r="H31" s="390" t="s">
        <v>8076</v>
      </c>
    </row>
    <row r="32" spans="1:8" x14ac:dyDescent="0.2">
      <c r="A32" s="388" t="s">
        <v>1129</v>
      </c>
      <c r="B32" s="388" t="s">
        <v>5517</v>
      </c>
      <c r="C32" s="388" t="s">
        <v>8077</v>
      </c>
      <c r="E32" s="389">
        <v>1505.72</v>
      </c>
      <c r="G32" s="389" t="s">
        <v>7941</v>
      </c>
      <c r="H32" s="390" t="s">
        <v>8078</v>
      </c>
    </row>
    <row r="33" spans="1:8" x14ac:dyDescent="0.2">
      <c r="A33" s="388" t="s">
        <v>1129</v>
      </c>
      <c r="B33" s="388" t="s">
        <v>5517</v>
      </c>
      <c r="C33" s="388" t="s">
        <v>8077</v>
      </c>
      <c r="E33" s="389">
        <v>259.89</v>
      </c>
      <c r="G33" s="389" t="s">
        <v>7941</v>
      </c>
      <c r="H33" s="390" t="s">
        <v>8079</v>
      </c>
    </row>
    <row r="34" spans="1:8" x14ac:dyDescent="0.2">
      <c r="A34" s="388" t="s">
        <v>1129</v>
      </c>
      <c r="B34" s="388" t="s">
        <v>5517</v>
      </c>
      <c r="C34" s="388" t="s">
        <v>8077</v>
      </c>
      <c r="E34" s="389">
        <v>1320.41</v>
      </c>
      <c r="G34" s="389" t="s">
        <v>7941</v>
      </c>
      <c r="H34" s="390" t="s">
        <v>8080</v>
      </c>
    </row>
    <row r="35" spans="1:8" x14ac:dyDescent="0.2">
      <c r="A35" s="388" t="s">
        <v>1129</v>
      </c>
      <c r="B35" s="388" t="s">
        <v>5517</v>
      </c>
      <c r="C35" s="388" t="s">
        <v>8081</v>
      </c>
      <c r="E35" s="389">
        <v>8333.34</v>
      </c>
      <c r="G35" s="389" t="s">
        <v>7944</v>
      </c>
      <c r="H35" s="390" t="s">
        <v>8082</v>
      </c>
    </row>
    <row r="36" spans="1:8" x14ac:dyDescent="0.2">
      <c r="A36" s="388" t="s">
        <v>1129</v>
      </c>
      <c r="B36" s="388" t="s">
        <v>5517</v>
      </c>
      <c r="C36" s="388" t="s">
        <v>8081</v>
      </c>
      <c r="E36" s="389">
        <v>4166.67</v>
      </c>
      <c r="G36" s="389" t="s">
        <v>7944</v>
      </c>
      <c r="H36" s="390" t="s">
        <v>8083</v>
      </c>
    </row>
    <row r="37" spans="1:8" x14ac:dyDescent="0.2">
      <c r="A37" s="388" t="s">
        <v>1129</v>
      </c>
      <c r="B37" s="388" t="s">
        <v>5517</v>
      </c>
      <c r="C37" s="388" t="s">
        <v>8084</v>
      </c>
      <c r="E37" s="389">
        <v>8333.34</v>
      </c>
      <c r="G37" s="389" t="s">
        <v>7947</v>
      </c>
      <c r="H37" s="390" t="s">
        <v>8085</v>
      </c>
    </row>
    <row r="38" spans="1:8" x14ac:dyDescent="0.2">
      <c r="A38" s="388" t="s">
        <v>1129</v>
      </c>
      <c r="B38" s="388" t="s">
        <v>5517</v>
      </c>
      <c r="C38" s="388" t="s">
        <v>8084</v>
      </c>
      <c r="E38" s="389">
        <v>4166.67</v>
      </c>
      <c r="G38" s="389" t="s">
        <v>7947</v>
      </c>
      <c r="H38" s="390" t="s">
        <v>8086</v>
      </c>
    </row>
    <row r="39" spans="1:8" x14ac:dyDescent="0.2">
      <c r="A39" s="388" t="s">
        <v>1129</v>
      </c>
      <c r="B39" s="388" t="s">
        <v>5517</v>
      </c>
      <c r="C39" s="388" t="s">
        <v>8087</v>
      </c>
      <c r="E39" s="389">
        <v>8333.34</v>
      </c>
      <c r="G39" s="389" t="s">
        <v>7950</v>
      </c>
      <c r="H39" s="390" t="s">
        <v>8088</v>
      </c>
    </row>
    <row r="40" spans="1:8" x14ac:dyDescent="0.2">
      <c r="A40" s="388" t="s">
        <v>1129</v>
      </c>
      <c r="B40" s="388" t="s">
        <v>5517</v>
      </c>
      <c r="C40" s="388" t="s">
        <v>8087</v>
      </c>
      <c r="E40" s="389">
        <v>4166.67</v>
      </c>
      <c r="G40" s="389" t="s">
        <v>7950</v>
      </c>
      <c r="H40" s="390" t="s">
        <v>8089</v>
      </c>
    </row>
    <row r="41" spans="1:8" x14ac:dyDescent="0.2">
      <c r="A41" s="388" t="s">
        <v>1129</v>
      </c>
      <c r="B41" s="388" t="s">
        <v>5517</v>
      </c>
      <c r="C41" s="388" t="s">
        <v>8090</v>
      </c>
      <c r="E41" s="389">
        <v>1320.41</v>
      </c>
      <c r="G41" s="389" t="s">
        <v>7950</v>
      </c>
      <c r="H41" s="390" t="s">
        <v>8091</v>
      </c>
    </row>
    <row r="42" spans="1:8" x14ac:dyDescent="0.2">
      <c r="A42" s="388" t="s">
        <v>1129</v>
      </c>
      <c r="B42" s="388" t="s">
        <v>5517</v>
      </c>
      <c r="C42" s="388" t="s">
        <v>8092</v>
      </c>
      <c r="E42" s="389">
        <v>8333.34</v>
      </c>
      <c r="G42" s="389" t="s">
        <v>7932</v>
      </c>
      <c r="H42" s="390" t="s">
        <v>8093</v>
      </c>
    </row>
    <row r="43" spans="1:8" x14ac:dyDescent="0.2">
      <c r="A43" s="388" t="s">
        <v>1129</v>
      </c>
      <c r="B43" s="388" t="s">
        <v>5517</v>
      </c>
      <c r="C43" s="388" t="s">
        <v>8092</v>
      </c>
      <c r="E43" s="389">
        <v>4166.67</v>
      </c>
      <c r="G43" s="389" t="s">
        <v>7932</v>
      </c>
      <c r="H43" s="390" t="s">
        <v>8094</v>
      </c>
    </row>
    <row r="44" spans="1:8" x14ac:dyDescent="0.2">
      <c r="A44" s="388" t="s">
        <v>1129</v>
      </c>
      <c r="B44" s="388" t="s">
        <v>5517</v>
      </c>
      <c r="C44" s="388" t="s">
        <v>8095</v>
      </c>
      <c r="E44" s="389">
        <v>8333.34</v>
      </c>
      <c r="G44" s="389" t="s">
        <v>7953</v>
      </c>
      <c r="H44" s="390" t="s">
        <v>8096</v>
      </c>
    </row>
    <row r="45" spans="1:8" x14ac:dyDescent="0.2">
      <c r="A45" s="388" t="s">
        <v>1129</v>
      </c>
      <c r="B45" s="388" t="s">
        <v>5517</v>
      </c>
      <c r="C45" s="388" t="s">
        <v>8095</v>
      </c>
      <c r="E45" s="389">
        <v>4166.67</v>
      </c>
      <c r="G45" s="389" t="s">
        <v>7953</v>
      </c>
      <c r="H45" s="390" t="s">
        <v>8097</v>
      </c>
    </row>
    <row r="46" spans="1:8" x14ac:dyDescent="0.2">
      <c r="A46" s="388" t="s">
        <v>1129</v>
      </c>
      <c r="B46" s="388" t="s">
        <v>5517</v>
      </c>
      <c r="C46" s="388" t="s">
        <v>8098</v>
      </c>
      <c r="E46" s="389">
        <v>8333.34</v>
      </c>
      <c r="G46" s="389" t="s">
        <v>7956</v>
      </c>
      <c r="H46" s="390" t="s">
        <v>8099</v>
      </c>
    </row>
    <row r="47" spans="1:8" x14ac:dyDescent="0.2">
      <c r="A47" s="388" t="s">
        <v>1129</v>
      </c>
      <c r="B47" s="388" t="s">
        <v>5517</v>
      </c>
      <c r="C47" s="388" t="s">
        <v>8098</v>
      </c>
      <c r="E47" s="389">
        <v>4166.67</v>
      </c>
      <c r="G47" s="389" t="s">
        <v>7956</v>
      </c>
      <c r="H47" s="390" t="s">
        <v>8100</v>
      </c>
    </row>
    <row r="48" spans="1:8" x14ac:dyDescent="0.2">
      <c r="A48" s="388" t="s">
        <v>1129</v>
      </c>
      <c r="B48" s="388" t="s">
        <v>5517</v>
      </c>
      <c r="C48" s="388" t="s">
        <v>8101</v>
      </c>
      <c r="E48" s="389">
        <v>880.26</v>
      </c>
      <c r="G48" s="389" t="s">
        <v>7956</v>
      </c>
      <c r="H48" s="390" t="s">
        <v>8102</v>
      </c>
    </row>
    <row r="49" spans="1:12" x14ac:dyDescent="0.2">
      <c r="A49" s="388" t="s">
        <v>1129</v>
      </c>
      <c r="B49" s="388" t="s">
        <v>5517</v>
      </c>
      <c r="C49" s="388" t="s">
        <v>8103</v>
      </c>
      <c r="E49" s="389">
        <v>8333.34</v>
      </c>
      <c r="G49" s="389" t="s">
        <v>7959</v>
      </c>
      <c r="H49" s="390" t="s">
        <v>8104</v>
      </c>
    </row>
    <row r="50" spans="1:12" x14ac:dyDescent="0.2">
      <c r="A50" s="388" t="s">
        <v>1129</v>
      </c>
      <c r="B50" s="388" t="s">
        <v>5517</v>
      </c>
      <c r="C50" s="388" t="s">
        <v>8103</v>
      </c>
      <c r="E50" s="389">
        <v>4166.67</v>
      </c>
      <c r="G50" s="389" t="s">
        <v>7959</v>
      </c>
      <c r="H50" s="390" t="s">
        <v>8105</v>
      </c>
    </row>
    <row r="51" spans="1:12" x14ac:dyDescent="0.2">
      <c r="A51" s="388" t="s">
        <v>1129</v>
      </c>
      <c r="B51" s="388" t="s">
        <v>5517</v>
      </c>
      <c r="C51" s="388" t="s">
        <v>8106</v>
      </c>
      <c r="E51" s="389">
        <v>8333.34</v>
      </c>
      <c r="G51" s="389" t="s">
        <v>7962</v>
      </c>
      <c r="H51" s="390" t="s">
        <v>8107</v>
      </c>
    </row>
    <row r="52" spans="1:12" x14ac:dyDescent="0.2">
      <c r="A52" s="388" t="s">
        <v>1129</v>
      </c>
      <c r="B52" s="388" t="s">
        <v>5517</v>
      </c>
      <c r="C52" s="388" t="s">
        <v>8106</v>
      </c>
      <c r="E52" s="389">
        <v>4166.67</v>
      </c>
      <c r="G52" s="389" t="s">
        <v>7962</v>
      </c>
      <c r="H52" s="390" t="s">
        <v>8108</v>
      </c>
    </row>
    <row r="53" spans="1:12" x14ac:dyDescent="0.2">
      <c r="A53" s="388" t="s">
        <v>1129</v>
      </c>
      <c r="B53" s="388" t="s">
        <v>5517</v>
      </c>
      <c r="C53" s="388" t="s">
        <v>8109</v>
      </c>
      <c r="E53" s="389">
        <v>8333.26</v>
      </c>
      <c r="G53" s="389" t="s">
        <v>7965</v>
      </c>
      <c r="H53" s="390" t="s">
        <v>8110</v>
      </c>
    </row>
    <row r="54" spans="1:12" x14ac:dyDescent="0.2">
      <c r="A54" s="388" t="s">
        <v>1129</v>
      </c>
      <c r="B54" s="388" t="s">
        <v>5517</v>
      </c>
      <c r="C54" s="388" t="s">
        <v>8109</v>
      </c>
      <c r="E54" s="389">
        <v>4166.63</v>
      </c>
      <c r="G54" s="389" t="s">
        <v>7965</v>
      </c>
      <c r="H54" s="390" t="s">
        <v>8111</v>
      </c>
      <c r="I54" t="s">
        <v>5339</v>
      </c>
    </row>
    <row r="55" spans="1:12" x14ac:dyDescent="0.2">
      <c r="A55" s="388" t="s">
        <v>919</v>
      </c>
      <c r="B55" s="388" t="s">
        <v>307</v>
      </c>
      <c r="C55" s="388" t="s">
        <v>484</v>
      </c>
      <c r="E55" s="389">
        <v>399103.51</v>
      </c>
      <c r="G55" s="389">
        <v>399103.51</v>
      </c>
      <c r="H55" s="390" t="s">
        <v>1054</v>
      </c>
      <c r="I55" s="136">
        <f>E16</f>
        <v>72600</v>
      </c>
    </row>
    <row r="56" spans="1:12" x14ac:dyDescent="0.2">
      <c r="A56" s="88" t="s">
        <v>919</v>
      </c>
      <c r="B56" s="88" t="s">
        <v>307</v>
      </c>
      <c r="C56" s="88" t="s">
        <v>308</v>
      </c>
      <c r="D56" s="89"/>
      <c r="E56" s="89">
        <v>719103.51</v>
      </c>
      <c r="F56" s="89"/>
      <c r="G56" s="89">
        <v>719103.51</v>
      </c>
      <c r="H56" s="90" t="s">
        <v>935</v>
      </c>
      <c r="I56" s="91"/>
      <c r="J56" s="91"/>
      <c r="K56" s="91"/>
      <c r="L56" s="91"/>
    </row>
    <row r="58" spans="1:12" x14ac:dyDescent="0.2">
      <c r="A58" s="388" t="s">
        <v>1129</v>
      </c>
      <c r="B58" s="388" t="s">
        <v>5466</v>
      </c>
      <c r="C58" s="388" t="s">
        <v>8112</v>
      </c>
      <c r="E58" s="389">
        <v>16350</v>
      </c>
      <c r="G58" s="389" t="s">
        <v>8113</v>
      </c>
      <c r="H58" s="390" t="s">
        <v>8114</v>
      </c>
    </row>
    <row r="59" spans="1:12" x14ac:dyDescent="0.2">
      <c r="A59" s="388" t="s">
        <v>919</v>
      </c>
      <c r="B59" s="388" t="s">
        <v>364</v>
      </c>
      <c r="C59" s="388" t="s">
        <v>883</v>
      </c>
      <c r="E59" s="389">
        <v>16350</v>
      </c>
      <c r="G59" s="389">
        <v>16350</v>
      </c>
      <c r="H59" s="390" t="s">
        <v>1041</v>
      </c>
    </row>
    <row r="61" spans="1:12" x14ac:dyDescent="0.2">
      <c r="A61" s="388" t="s">
        <v>1129</v>
      </c>
      <c r="B61" s="388" t="s">
        <v>5466</v>
      </c>
      <c r="C61" s="388" t="s">
        <v>8115</v>
      </c>
      <c r="E61" s="389">
        <v>153.66999999999999</v>
      </c>
      <c r="G61" s="389" t="s">
        <v>8116</v>
      </c>
      <c r="H61" s="390" t="s">
        <v>8117</v>
      </c>
    </row>
    <row r="62" spans="1:12" x14ac:dyDescent="0.2">
      <c r="A62" s="388" t="s">
        <v>919</v>
      </c>
      <c r="B62" s="388" t="s">
        <v>364</v>
      </c>
      <c r="C62" s="388" t="s">
        <v>347</v>
      </c>
      <c r="E62" s="389">
        <v>153.66999999999999</v>
      </c>
      <c r="G62" s="389">
        <v>153.66999999999999</v>
      </c>
      <c r="H62" s="390" t="s">
        <v>1042</v>
      </c>
    </row>
    <row r="64" spans="1:12" x14ac:dyDescent="0.2">
      <c r="A64" s="388" t="s">
        <v>1129</v>
      </c>
      <c r="B64" s="388" t="s">
        <v>5466</v>
      </c>
      <c r="C64" s="388" t="s">
        <v>7955</v>
      </c>
      <c r="E64" s="389">
        <v>1631.08</v>
      </c>
      <c r="G64" s="389" t="s">
        <v>8023</v>
      </c>
      <c r="H64" s="390" t="s">
        <v>8118</v>
      </c>
    </row>
    <row r="65" spans="1:8" x14ac:dyDescent="0.2">
      <c r="A65" s="388" t="s">
        <v>1129</v>
      </c>
      <c r="B65" s="388" t="s">
        <v>5466</v>
      </c>
      <c r="C65" s="388" t="s">
        <v>7955</v>
      </c>
      <c r="E65" s="389">
        <v>13189</v>
      </c>
      <c r="G65" s="389" t="s">
        <v>8023</v>
      </c>
      <c r="H65" s="390" t="s">
        <v>8119</v>
      </c>
    </row>
    <row r="66" spans="1:8" x14ac:dyDescent="0.2">
      <c r="A66" s="388" t="s">
        <v>1129</v>
      </c>
      <c r="B66" s="388" t="s">
        <v>5466</v>
      </c>
      <c r="C66" s="388" t="s">
        <v>8120</v>
      </c>
      <c r="E66" s="389">
        <v>153.66999999999999</v>
      </c>
      <c r="G66" s="389" t="s">
        <v>8121</v>
      </c>
      <c r="H66" s="390" t="s">
        <v>1585</v>
      </c>
    </row>
    <row r="67" spans="1:8" x14ac:dyDescent="0.2">
      <c r="A67" s="388" t="s">
        <v>1129</v>
      </c>
      <c r="B67" s="388" t="s">
        <v>5466</v>
      </c>
      <c r="C67" s="388" t="s">
        <v>8120</v>
      </c>
      <c r="E67" s="389">
        <v>7986</v>
      </c>
      <c r="G67" s="389" t="s">
        <v>8121</v>
      </c>
      <c r="H67" s="390" t="s">
        <v>8122</v>
      </c>
    </row>
    <row r="68" spans="1:8" x14ac:dyDescent="0.2">
      <c r="A68" s="388" t="s">
        <v>1129</v>
      </c>
      <c r="B68" s="388" t="s">
        <v>5466</v>
      </c>
      <c r="C68" s="388" t="s">
        <v>8037</v>
      </c>
      <c r="E68" s="389">
        <v>36705.35</v>
      </c>
      <c r="G68" s="389" t="s">
        <v>7947</v>
      </c>
      <c r="H68" s="390" t="s">
        <v>8123</v>
      </c>
    </row>
    <row r="69" spans="1:8" x14ac:dyDescent="0.2">
      <c r="A69" s="388" t="s">
        <v>1129</v>
      </c>
      <c r="B69" s="388" t="s">
        <v>5466</v>
      </c>
      <c r="C69" s="388" t="s">
        <v>8037</v>
      </c>
      <c r="E69" s="389">
        <v>1580.26</v>
      </c>
      <c r="G69" s="389" t="s">
        <v>7947</v>
      </c>
      <c r="H69" s="390" t="s">
        <v>8124</v>
      </c>
    </row>
    <row r="70" spans="1:8" x14ac:dyDescent="0.2">
      <c r="A70" s="388" t="s">
        <v>1129</v>
      </c>
      <c r="B70" s="388" t="s">
        <v>5466</v>
      </c>
      <c r="C70" s="388" t="s">
        <v>8037</v>
      </c>
      <c r="E70" s="389">
        <v>157.30000000000001</v>
      </c>
      <c r="G70" s="389" t="s">
        <v>7947</v>
      </c>
      <c r="H70" s="390" t="s">
        <v>8125</v>
      </c>
    </row>
    <row r="71" spans="1:8" x14ac:dyDescent="0.2">
      <c r="A71" s="388" t="s">
        <v>1129</v>
      </c>
      <c r="B71" s="388" t="s">
        <v>5466</v>
      </c>
      <c r="C71" s="388" t="s">
        <v>8126</v>
      </c>
      <c r="E71" s="389">
        <v>10817</v>
      </c>
      <c r="G71" s="389" t="s">
        <v>8127</v>
      </c>
      <c r="H71" s="390" t="s">
        <v>1576</v>
      </c>
    </row>
    <row r="72" spans="1:8" x14ac:dyDescent="0.2">
      <c r="A72" s="388" t="s">
        <v>1129</v>
      </c>
      <c r="B72" s="388" t="s">
        <v>5466</v>
      </c>
      <c r="C72" s="388" t="s">
        <v>8128</v>
      </c>
      <c r="E72" s="389">
        <v>7260</v>
      </c>
      <c r="G72" s="389" t="s">
        <v>7950</v>
      </c>
      <c r="H72" s="390" t="s">
        <v>8129</v>
      </c>
    </row>
    <row r="73" spans="1:8" x14ac:dyDescent="0.2">
      <c r="A73" s="388" t="s">
        <v>1129</v>
      </c>
      <c r="B73" s="388" t="s">
        <v>5466</v>
      </c>
      <c r="C73" s="388" t="s">
        <v>8128</v>
      </c>
      <c r="E73" s="389">
        <v>843.37</v>
      </c>
      <c r="G73" s="389" t="s">
        <v>7950</v>
      </c>
      <c r="H73" s="390" t="s">
        <v>8130</v>
      </c>
    </row>
    <row r="74" spans="1:8" x14ac:dyDescent="0.2">
      <c r="A74" s="388" t="s">
        <v>1129</v>
      </c>
      <c r="B74" s="388" t="s">
        <v>5466</v>
      </c>
      <c r="C74" s="388" t="s">
        <v>8128</v>
      </c>
      <c r="E74" s="389">
        <v>998.25</v>
      </c>
      <c r="G74" s="389" t="s">
        <v>7950</v>
      </c>
      <c r="H74" s="390" t="s">
        <v>8131</v>
      </c>
    </row>
    <row r="75" spans="1:8" x14ac:dyDescent="0.2">
      <c r="A75" s="388" t="s">
        <v>1129</v>
      </c>
      <c r="B75" s="388" t="s">
        <v>5466</v>
      </c>
      <c r="C75" s="388" t="s">
        <v>8128</v>
      </c>
      <c r="E75" s="389">
        <v>332.75</v>
      </c>
      <c r="G75" s="389" t="s">
        <v>7950</v>
      </c>
      <c r="H75" s="390" t="s">
        <v>8132</v>
      </c>
    </row>
    <row r="76" spans="1:8" x14ac:dyDescent="0.2">
      <c r="A76" s="388" t="s">
        <v>1129</v>
      </c>
      <c r="B76" s="388" t="s">
        <v>5466</v>
      </c>
      <c r="C76" s="388" t="s">
        <v>8133</v>
      </c>
      <c r="E76" s="389">
        <v>17484.5</v>
      </c>
      <c r="G76" s="389" t="s">
        <v>8134</v>
      </c>
      <c r="H76" s="390" t="s">
        <v>8135</v>
      </c>
    </row>
    <row r="77" spans="1:8" x14ac:dyDescent="0.2">
      <c r="A77" s="388" t="s">
        <v>1129</v>
      </c>
      <c r="B77" s="388" t="s">
        <v>5466</v>
      </c>
      <c r="C77" s="388" t="s">
        <v>8133</v>
      </c>
      <c r="E77" s="389">
        <v>150.04</v>
      </c>
      <c r="G77" s="389" t="s">
        <v>8134</v>
      </c>
      <c r="H77" s="390" t="s">
        <v>1585</v>
      </c>
    </row>
    <row r="78" spans="1:8" x14ac:dyDescent="0.2">
      <c r="A78" s="388" t="s">
        <v>1129</v>
      </c>
      <c r="B78" s="388" t="s">
        <v>5466</v>
      </c>
      <c r="C78" s="388" t="s">
        <v>8115</v>
      </c>
      <c r="E78" s="389">
        <v>12039.5</v>
      </c>
      <c r="G78" s="389" t="s">
        <v>8116</v>
      </c>
      <c r="H78" s="390" t="s">
        <v>8136</v>
      </c>
    </row>
    <row r="79" spans="1:8" x14ac:dyDescent="0.2">
      <c r="A79" s="388" t="s">
        <v>1129</v>
      </c>
      <c r="B79" s="388" t="s">
        <v>5466</v>
      </c>
      <c r="C79" s="388" t="s">
        <v>8137</v>
      </c>
      <c r="E79" s="389">
        <v>10817</v>
      </c>
      <c r="G79" s="389" t="s">
        <v>8138</v>
      </c>
      <c r="H79" s="390" t="s">
        <v>1607</v>
      </c>
    </row>
    <row r="80" spans="1:8" x14ac:dyDescent="0.2">
      <c r="A80" s="388" t="s">
        <v>1129</v>
      </c>
      <c r="B80" s="388" t="s">
        <v>5466</v>
      </c>
      <c r="C80" s="388" t="s">
        <v>8139</v>
      </c>
      <c r="E80" s="389">
        <v>4174.5</v>
      </c>
      <c r="G80" s="389" t="s">
        <v>8140</v>
      </c>
      <c r="H80" s="390" t="s">
        <v>8141</v>
      </c>
    </row>
    <row r="81" spans="1:12" x14ac:dyDescent="0.2">
      <c r="A81" s="388" t="s">
        <v>1129</v>
      </c>
      <c r="B81" s="388" t="s">
        <v>5517</v>
      </c>
      <c r="C81" s="388" t="s">
        <v>8077</v>
      </c>
      <c r="E81" s="389">
        <v>6866.75</v>
      </c>
      <c r="G81" s="389" t="s">
        <v>7941</v>
      </c>
      <c r="H81" s="390" t="s">
        <v>8142</v>
      </c>
    </row>
    <row r="82" spans="1:12" x14ac:dyDescent="0.2">
      <c r="A82" s="388" t="s">
        <v>1129</v>
      </c>
      <c r="B82" s="388" t="s">
        <v>5517</v>
      </c>
      <c r="C82" s="388" t="s">
        <v>8077</v>
      </c>
      <c r="E82" s="389">
        <v>280788.96999999997</v>
      </c>
      <c r="G82" s="389" t="s">
        <v>7941</v>
      </c>
      <c r="H82" s="390" t="s">
        <v>8143</v>
      </c>
    </row>
    <row r="83" spans="1:12" x14ac:dyDescent="0.2">
      <c r="A83" s="388" t="s">
        <v>1129</v>
      </c>
      <c r="B83" s="388" t="s">
        <v>5517</v>
      </c>
      <c r="C83" s="388" t="s">
        <v>8077</v>
      </c>
      <c r="E83" s="389">
        <v>24169.75</v>
      </c>
      <c r="G83" s="389" t="s">
        <v>7941</v>
      </c>
      <c r="H83" s="390" t="s">
        <v>8144</v>
      </c>
    </row>
    <row r="84" spans="1:12" x14ac:dyDescent="0.2">
      <c r="A84" s="388" t="s">
        <v>919</v>
      </c>
      <c r="B84" s="388" t="s">
        <v>364</v>
      </c>
      <c r="C84" s="388" t="s">
        <v>484</v>
      </c>
      <c r="E84" s="389">
        <v>438145.04</v>
      </c>
      <c r="G84" s="389">
        <v>438145.04</v>
      </c>
      <c r="H84" s="390" t="s">
        <v>1054</v>
      </c>
    </row>
    <row r="85" spans="1:12" x14ac:dyDescent="0.2">
      <c r="A85" s="88" t="s">
        <v>919</v>
      </c>
      <c r="B85" s="88" t="s">
        <v>364</v>
      </c>
      <c r="C85" s="88" t="s">
        <v>308</v>
      </c>
      <c r="D85" s="89"/>
      <c r="E85" s="89">
        <v>454648.71</v>
      </c>
      <c r="F85" s="89"/>
      <c r="G85" s="89">
        <v>454648.71</v>
      </c>
      <c r="H85" s="90" t="s">
        <v>936</v>
      </c>
      <c r="I85" s="91"/>
      <c r="J85" s="91"/>
      <c r="K85" s="91"/>
      <c r="L85" s="91"/>
    </row>
    <row r="88" spans="1:12" x14ac:dyDescent="0.2">
      <c r="A88" s="388" t="s">
        <v>1129</v>
      </c>
      <c r="B88" s="388" t="s">
        <v>5466</v>
      </c>
      <c r="C88" s="388" t="s">
        <v>8149</v>
      </c>
      <c r="E88" s="389">
        <v>44773.03</v>
      </c>
      <c r="G88" s="389" t="s">
        <v>7935</v>
      </c>
      <c r="H88" s="390" t="s">
        <v>8150</v>
      </c>
    </row>
    <row r="89" spans="1:12" x14ac:dyDescent="0.2">
      <c r="A89" s="388" t="s">
        <v>1129</v>
      </c>
      <c r="B89" s="388" t="s">
        <v>5466</v>
      </c>
      <c r="C89" s="388" t="s">
        <v>8149</v>
      </c>
      <c r="E89" s="389">
        <v>6206.83</v>
      </c>
      <c r="G89" s="389" t="s">
        <v>7935</v>
      </c>
      <c r="H89" s="390" t="s">
        <v>8151</v>
      </c>
    </row>
    <row r="90" spans="1:12" x14ac:dyDescent="0.2">
      <c r="A90" s="388" t="s">
        <v>1129</v>
      </c>
      <c r="B90" s="388" t="s">
        <v>5466</v>
      </c>
      <c r="C90" s="388" t="s">
        <v>8152</v>
      </c>
      <c r="E90" s="389">
        <v>60204.88</v>
      </c>
      <c r="G90" s="389" t="s">
        <v>7938</v>
      </c>
      <c r="H90" s="390" t="s">
        <v>8153</v>
      </c>
    </row>
    <row r="91" spans="1:12" x14ac:dyDescent="0.2">
      <c r="A91" s="388" t="s">
        <v>1129</v>
      </c>
      <c r="B91" s="388" t="s">
        <v>5466</v>
      </c>
      <c r="C91" s="388" t="s">
        <v>8152</v>
      </c>
      <c r="E91" s="389">
        <v>8006.22</v>
      </c>
      <c r="G91" s="389" t="s">
        <v>7938</v>
      </c>
      <c r="H91" s="390" t="s">
        <v>8154</v>
      </c>
    </row>
    <row r="92" spans="1:12" x14ac:dyDescent="0.2">
      <c r="A92" s="388" t="s">
        <v>1129</v>
      </c>
      <c r="B92" s="388" t="s">
        <v>5466</v>
      </c>
      <c r="C92" s="388" t="s">
        <v>8155</v>
      </c>
      <c r="E92" s="389">
        <v>56294.22</v>
      </c>
      <c r="G92" s="389" t="s">
        <v>7941</v>
      </c>
      <c r="H92" s="390" t="s">
        <v>8156</v>
      </c>
    </row>
    <row r="93" spans="1:12" x14ac:dyDescent="0.2">
      <c r="A93" s="388" t="s">
        <v>1129</v>
      </c>
      <c r="B93" s="388" t="s">
        <v>5466</v>
      </c>
      <c r="C93" s="388" t="s">
        <v>8155</v>
      </c>
      <c r="E93" s="389">
        <v>7209.76</v>
      </c>
      <c r="G93" s="389" t="s">
        <v>7941</v>
      </c>
      <c r="H93" s="390" t="s">
        <v>8157</v>
      </c>
    </row>
    <row r="94" spans="1:12" x14ac:dyDescent="0.2">
      <c r="A94" s="388" t="s">
        <v>1129</v>
      </c>
      <c r="B94" s="388" t="s">
        <v>5466</v>
      </c>
      <c r="C94" s="388" t="s">
        <v>8158</v>
      </c>
      <c r="E94" s="389">
        <v>33670.07</v>
      </c>
      <c r="G94" s="389" t="s">
        <v>7944</v>
      </c>
      <c r="H94" s="390" t="s">
        <v>8159</v>
      </c>
    </row>
    <row r="95" spans="1:12" x14ac:dyDescent="0.2">
      <c r="A95" s="388" t="s">
        <v>1129</v>
      </c>
      <c r="B95" s="388" t="s">
        <v>5466</v>
      </c>
      <c r="C95" s="388" t="s">
        <v>8158</v>
      </c>
      <c r="E95" s="389">
        <v>4323.38</v>
      </c>
      <c r="G95" s="389" t="s">
        <v>7944</v>
      </c>
      <c r="H95" s="390" t="s">
        <v>8160</v>
      </c>
    </row>
    <row r="96" spans="1:12" x14ac:dyDescent="0.2">
      <c r="A96" s="388" t="s">
        <v>1129</v>
      </c>
      <c r="B96" s="388" t="s">
        <v>5466</v>
      </c>
      <c r="C96" s="388" t="s">
        <v>8161</v>
      </c>
      <c r="E96" s="389">
        <v>51856.79</v>
      </c>
      <c r="G96" s="389" t="s">
        <v>7947</v>
      </c>
      <c r="H96" s="390" t="s">
        <v>8162</v>
      </c>
    </row>
    <row r="97" spans="1:10" x14ac:dyDescent="0.2">
      <c r="A97" s="388" t="s">
        <v>1129</v>
      </c>
      <c r="B97" s="388" t="s">
        <v>5466</v>
      </c>
      <c r="C97" s="388" t="s">
        <v>8161</v>
      </c>
      <c r="E97" s="389">
        <v>6118</v>
      </c>
      <c r="G97" s="389" t="s">
        <v>7947</v>
      </c>
      <c r="H97" s="390" t="s">
        <v>8163</v>
      </c>
    </row>
    <row r="98" spans="1:10" x14ac:dyDescent="0.2">
      <c r="A98" s="388" t="s">
        <v>1129</v>
      </c>
      <c r="B98" s="388" t="s">
        <v>5466</v>
      </c>
      <c r="C98" s="388" t="s">
        <v>8164</v>
      </c>
      <c r="E98" s="389">
        <v>141892.65</v>
      </c>
      <c r="G98" s="389" t="s">
        <v>7950</v>
      </c>
      <c r="H98" s="390" t="s">
        <v>8165</v>
      </c>
    </row>
    <row r="99" spans="1:10" x14ac:dyDescent="0.2">
      <c r="A99" s="388" t="s">
        <v>1129</v>
      </c>
      <c r="B99" s="388" t="s">
        <v>5466</v>
      </c>
      <c r="C99" s="388" t="s">
        <v>8164</v>
      </c>
      <c r="E99" s="389">
        <v>16286.66</v>
      </c>
      <c r="G99" s="389" t="s">
        <v>7950</v>
      </c>
      <c r="H99" s="390" t="s">
        <v>8166</v>
      </c>
    </row>
    <row r="100" spans="1:10" x14ac:dyDescent="0.2">
      <c r="A100" s="388" t="s">
        <v>1129</v>
      </c>
      <c r="B100" s="388" t="s">
        <v>5466</v>
      </c>
      <c r="C100" s="388" t="s">
        <v>8167</v>
      </c>
      <c r="E100" s="389">
        <v>130485.49</v>
      </c>
      <c r="G100" s="389" t="s">
        <v>7932</v>
      </c>
      <c r="H100" s="390" t="s">
        <v>8168</v>
      </c>
    </row>
    <row r="101" spans="1:10" x14ac:dyDescent="0.2">
      <c r="A101" s="388" t="s">
        <v>1129</v>
      </c>
      <c r="B101" s="388" t="s">
        <v>5466</v>
      </c>
      <c r="C101" s="388" t="s">
        <v>8167</v>
      </c>
      <c r="E101" s="389">
        <v>14073.84</v>
      </c>
      <c r="G101" s="389" t="s">
        <v>7932</v>
      </c>
      <c r="H101" s="390" t="s">
        <v>8169</v>
      </c>
    </row>
    <row r="102" spans="1:10" x14ac:dyDescent="0.2">
      <c r="A102" s="388" t="s">
        <v>1129</v>
      </c>
      <c r="B102" s="388" t="s">
        <v>5466</v>
      </c>
      <c r="C102" s="388" t="s">
        <v>8170</v>
      </c>
      <c r="E102" s="389">
        <v>123870.3</v>
      </c>
      <c r="G102" s="389" t="s">
        <v>7953</v>
      </c>
      <c r="H102" s="390" t="s">
        <v>8171</v>
      </c>
    </row>
    <row r="103" spans="1:10" x14ac:dyDescent="0.2">
      <c r="A103" s="388" t="s">
        <v>1129</v>
      </c>
      <c r="B103" s="388" t="s">
        <v>5466</v>
      </c>
      <c r="C103" s="388" t="s">
        <v>8170</v>
      </c>
      <c r="E103" s="389">
        <v>13655.93</v>
      </c>
      <c r="G103" s="389" t="s">
        <v>7953</v>
      </c>
      <c r="H103" s="390" t="s">
        <v>8172</v>
      </c>
    </row>
    <row r="104" spans="1:10" x14ac:dyDescent="0.2">
      <c r="A104" s="388" t="s">
        <v>1129</v>
      </c>
      <c r="B104" s="388" t="s">
        <v>5466</v>
      </c>
      <c r="C104" s="388" t="s">
        <v>8173</v>
      </c>
      <c r="E104" s="389">
        <v>60574.23</v>
      </c>
      <c r="G104" s="389" t="s">
        <v>7956</v>
      </c>
      <c r="H104" s="390" t="s">
        <v>8174</v>
      </c>
    </row>
    <row r="105" spans="1:10" x14ac:dyDescent="0.2">
      <c r="A105" s="388" t="s">
        <v>1129</v>
      </c>
      <c r="B105" s="388" t="s">
        <v>5466</v>
      </c>
      <c r="C105" s="388" t="s">
        <v>8173</v>
      </c>
      <c r="E105" s="389">
        <v>7024.39</v>
      </c>
      <c r="G105" s="389" t="s">
        <v>7956</v>
      </c>
      <c r="H105" s="390" t="s">
        <v>8175</v>
      </c>
    </row>
    <row r="106" spans="1:10" x14ac:dyDescent="0.2">
      <c r="A106" s="388" t="s">
        <v>1129</v>
      </c>
      <c r="B106" s="388" t="s">
        <v>5466</v>
      </c>
      <c r="C106" s="388" t="s">
        <v>8176</v>
      </c>
      <c r="E106" s="389">
        <v>29656.43</v>
      </c>
      <c r="G106" s="389" t="s">
        <v>7959</v>
      </c>
      <c r="H106" s="390" t="s">
        <v>8177</v>
      </c>
    </row>
    <row r="107" spans="1:10" x14ac:dyDescent="0.2">
      <c r="A107" s="388" t="s">
        <v>1129</v>
      </c>
      <c r="B107" s="388" t="s">
        <v>5466</v>
      </c>
      <c r="C107" s="388" t="s">
        <v>8176</v>
      </c>
      <c r="E107" s="389">
        <v>3767.59</v>
      </c>
      <c r="G107" s="389" t="s">
        <v>7959</v>
      </c>
      <c r="H107" s="390" t="s">
        <v>8178</v>
      </c>
    </row>
    <row r="108" spans="1:10" x14ac:dyDescent="0.2">
      <c r="A108" s="388" t="s">
        <v>1129</v>
      </c>
      <c r="B108" s="388" t="s">
        <v>5466</v>
      </c>
      <c r="C108" s="388" t="s">
        <v>8179</v>
      </c>
      <c r="E108" s="389">
        <v>21586.04</v>
      </c>
      <c r="G108" s="389" t="s">
        <v>7962</v>
      </c>
      <c r="H108" s="390" t="s">
        <v>8180</v>
      </c>
      <c r="J108" t="s">
        <v>5340</v>
      </c>
    </row>
    <row r="109" spans="1:10" x14ac:dyDescent="0.2">
      <c r="A109" s="388" t="s">
        <v>1129</v>
      </c>
      <c r="B109" s="388" t="s">
        <v>5466</v>
      </c>
      <c r="C109" s="388" t="s">
        <v>8179</v>
      </c>
      <c r="E109" s="389">
        <v>2715.58</v>
      </c>
      <c r="G109" s="389" t="s">
        <v>7962</v>
      </c>
      <c r="H109" s="390" t="s">
        <v>8181</v>
      </c>
      <c r="I109" t="s">
        <v>1124</v>
      </c>
      <c r="J109" s="94">
        <f>E112</f>
        <v>874310.64</v>
      </c>
    </row>
    <row r="110" spans="1:10" x14ac:dyDescent="0.2">
      <c r="A110" s="388" t="s">
        <v>1129</v>
      </c>
      <c r="B110" s="388" t="s">
        <v>5466</v>
      </c>
      <c r="C110" s="388" t="s">
        <v>8182</v>
      </c>
      <c r="E110" s="389">
        <v>26747.96</v>
      </c>
      <c r="G110" s="389" t="s">
        <v>7965</v>
      </c>
      <c r="H110" s="390" t="s">
        <v>8183</v>
      </c>
      <c r="I110" t="s">
        <v>5341</v>
      </c>
      <c r="J110" s="94">
        <f>E188</f>
        <v>1610.82</v>
      </c>
    </row>
    <row r="111" spans="1:10" x14ac:dyDescent="0.2">
      <c r="A111" s="388" t="s">
        <v>1129</v>
      </c>
      <c r="B111" s="388" t="s">
        <v>5466</v>
      </c>
      <c r="C111" s="388" t="s">
        <v>8182</v>
      </c>
      <c r="E111" s="389">
        <v>3310.37</v>
      </c>
      <c r="G111" s="389" t="s">
        <v>7965</v>
      </c>
      <c r="H111" s="390" t="s">
        <v>8184</v>
      </c>
      <c r="I111" t="s">
        <v>5342</v>
      </c>
      <c r="J111" s="374">
        <f>E175</f>
        <v>232.94</v>
      </c>
    </row>
    <row r="112" spans="1:10" x14ac:dyDescent="0.2">
      <c r="A112" s="388" t="s">
        <v>919</v>
      </c>
      <c r="B112" s="388" t="s">
        <v>347</v>
      </c>
      <c r="C112" s="388" t="s">
        <v>307</v>
      </c>
      <c r="E112" s="389">
        <v>874310.64</v>
      </c>
      <c r="G112" s="389">
        <v>874310.64</v>
      </c>
      <c r="H112" s="390" t="s">
        <v>1040</v>
      </c>
      <c r="J112" s="136">
        <f>SUM(J109:J111)</f>
        <v>876154.39999999991</v>
      </c>
    </row>
    <row r="114" spans="1:8" x14ac:dyDescent="0.2">
      <c r="A114" s="388" t="s">
        <v>1129</v>
      </c>
      <c r="B114" s="388" t="s">
        <v>5551</v>
      </c>
      <c r="C114" s="388" t="s">
        <v>7981</v>
      </c>
      <c r="E114" s="389">
        <v>11703.23</v>
      </c>
      <c r="G114" s="389" t="s">
        <v>7935</v>
      </c>
      <c r="H114" s="390" t="s">
        <v>8185</v>
      </c>
    </row>
    <row r="115" spans="1:8" x14ac:dyDescent="0.2">
      <c r="A115" s="388" t="s">
        <v>1129</v>
      </c>
      <c r="B115" s="388" t="s">
        <v>5551</v>
      </c>
      <c r="C115" s="388" t="s">
        <v>7983</v>
      </c>
      <c r="E115" s="389">
        <v>21814.76</v>
      </c>
      <c r="G115" s="389" t="s">
        <v>7938</v>
      </c>
      <c r="H115" s="390" t="s">
        <v>8186</v>
      </c>
    </row>
    <row r="116" spans="1:8" x14ac:dyDescent="0.2">
      <c r="A116" s="388" t="s">
        <v>1129</v>
      </c>
      <c r="B116" s="388" t="s">
        <v>5551</v>
      </c>
      <c r="C116" s="388" t="s">
        <v>7940</v>
      </c>
      <c r="E116" s="389">
        <v>16002.8</v>
      </c>
      <c r="G116" s="389" t="s">
        <v>7941</v>
      </c>
      <c r="H116" s="390" t="s">
        <v>8187</v>
      </c>
    </row>
    <row r="117" spans="1:8" x14ac:dyDescent="0.2">
      <c r="A117" s="388" t="s">
        <v>1129</v>
      </c>
      <c r="B117" s="388" t="s">
        <v>5551</v>
      </c>
      <c r="C117" s="388" t="s">
        <v>7991</v>
      </c>
      <c r="E117" s="389">
        <v>10255.41</v>
      </c>
      <c r="G117" s="389" t="s">
        <v>7944</v>
      </c>
      <c r="H117" s="390" t="s">
        <v>8188</v>
      </c>
    </row>
    <row r="118" spans="1:8" x14ac:dyDescent="0.2">
      <c r="A118" s="388" t="s">
        <v>1129</v>
      </c>
      <c r="B118" s="388" t="s">
        <v>5551</v>
      </c>
      <c r="C118" s="388" t="s">
        <v>7992</v>
      </c>
      <c r="E118" s="389">
        <v>19175.2</v>
      </c>
      <c r="G118" s="389" t="s">
        <v>7947</v>
      </c>
      <c r="H118" s="390" t="s">
        <v>8189</v>
      </c>
    </row>
    <row r="119" spans="1:8" x14ac:dyDescent="0.2">
      <c r="A119" s="388" t="s">
        <v>1129</v>
      </c>
      <c r="B119" s="388" t="s">
        <v>5551</v>
      </c>
      <c r="C119" s="388" t="s">
        <v>7949</v>
      </c>
      <c r="E119" s="389">
        <v>71468.87</v>
      </c>
      <c r="G119" s="389" t="s">
        <v>7950</v>
      </c>
      <c r="H119" s="390" t="s">
        <v>8190</v>
      </c>
    </row>
    <row r="120" spans="1:8" x14ac:dyDescent="0.2">
      <c r="A120" s="388" t="s">
        <v>1129</v>
      </c>
      <c r="B120" s="388" t="s">
        <v>5551</v>
      </c>
      <c r="C120" s="388" t="s">
        <v>7931</v>
      </c>
      <c r="E120" s="389">
        <v>54007.69</v>
      </c>
      <c r="G120" s="389" t="s">
        <v>7932</v>
      </c>
      <c r="H120" s="390" t="s">
        <v>8191</v>
      </c>
    </row>
    <row r="121" spans="1:8" x14ac:dyDescent="0.2">
      <c r="A121" s="388" t="s">
        <v>1129</v>
      </c>
      <c r="B121" s="388" t="s">
        <v>5551</v>
      </c>
      <c r="C121" s="388" t="s">
        <v>7998</v>
      </c>
      <c r="E121" s="389">
        <v>42002.51</v>
      </c>
      <c r="G121" s="389" t="s">
        <v>7953</v>
      </c>
      <c r="H121" s="390" t="s">
        <v>8192</v>
      </c>
    </row>
    <row r="122" spans="1:8" x14ac:dyDescent="0.2">
      <c r="A122" s="388" t="s">
        <v>1129</v>
      </c>
      <c r="B122" s="388" t="s">
        <v>5551</v>
      </c>
      <c r="C122" s="388" t="s">
        <v>8193</v>
      </c>
      <c r="E122" s="389">
        <v>21770.43</v>
      </c>
      <c r="G122" s="389" t="s">
        <v>7956</v>
      </c>
      <c r="H122" s="390" t="s">
        <v>8194</v>
      </c>
    </row>
    <row r="123" spans="1:8" x14ac:dyDescent="0.2">
      <c r="A123" s="388" t="s">
        <v>1129</v>
      </c>
      <c r="B123" s="388" t="s">
        <v>5551</v>
      </c>
      <c r="C123" s="388" t="s">
        <v>8002</v>
      </c>
      <c r="E123" s="389">
        <v>8654.58</v>
      </c>
      <c r="G123" s="389" t="s">
        <v>7959</v>
      </c>
      <c r="H123" s="390" t="s">
        <v>8195</v>
      </c>
    </row>
    <row r="124" spans="1:8" x14ac:dyDescent="0.2">
      <c r="A124" s="388" t="s">
        <v>1129</v>
      </c>
      <c r="B124" s="388" t="s">
        <v>5551</v>
      </c>
      <c r="C124" s="388" t="s">
        <v>7964</v>
      </c>
      <c r="E124" s="389">
        <v>8029.34</v>
      </c>
      <c r="G124" s="389" t="s">
        <v>7962</v>
      </c>
      <c r="H124" s="390" t="s">
        <v>8196</v>
      </c>
    </row>
    <row r="125" spans="1:8" x14ac:dyDescent="0.2">
      <c r="A125" s="388" t="s">
        <v>1129</v>
      </c>
      <c r="B125" s="388" t="s">
        <v>5551</v>
      </c>
      <c r="C125" s="388" t="s">
        <v>8197</v>
      </c>
      <c r="E125" s="389">
        <v>48896.2</v>
      </c>
      <c r="G125" s="389" t="s">
        <v>8140</v>
      </c>
      <c r="H125" s="390" t="s">
        <v>8198</v>
      </c>
    </row>
    <row r="126" spans="1:8" x14ac:dyDescent="0.2">
      <c r="A126" s="388" t="s">
        <v>1129</v>
      </c>
      <c r="B126" s="388" t="s">
        <v>5551</v>
      </c>
      <c r="C126" s="388" t="s">
        <v>8199</v>
      </c>
      <c r="E126" s="389">
        <v>15399.3</v>
      </c>
      <c r="G126" s="389" t="s">
        <v>7965</v>
      </c>
      <c r="H126" s="390" t="s">
        <v>8200</v>
      </c>
    </row>
    <row r="127" spans="1:8" x14ac:dyDescent="0.2">
      <c r="A127" s="388" t="s">
        <v>919</v>
      </c>
      <c r="B127" s="388" t="s">
        <v>347</v>
      </c>
      <c r="C127" s="388" t="s">
        <v>883</v>
      </c>
      <c r="E127" s="389">
        <v>349180.32</v>
      </c>
      <c r="G127" s="389">
        <v>349180.32</v>
      </c>
      <c r="H127" s="390" t="s">
        <v>1041</v>
      </c>
    </row>
    <row r="129" spans="1:8" x14ac:dyDescent="0.2">
      <c r="A129" s="388" t="s">
        <v>1129</v>
      </c>
      <c r="B129" s="388" t="s">
        <v>5551</v>
      </c>
      <c r="C129" s="388" t="s">
        <v>7934</v>
      </c>
      <c r="E129" s="389">
        <v>15</v>
      </c>
      <c r="G129" s="389" t="s">
        <v>7935</v>
      </c>
      <c r="H129" s="390" t="s">
        <v>8201</v>
      </c>
    </row>
    <row r="130" spans="1:8" x14ac:dyDescent="0.2">
      <c r="A130" s="388" t="s">
        <v>1129</v>
      </c>
      <c r="B130" s="388" t="s">
        <v>5551</v>
      </c>
      <c r="C130" s="388" t="s">
        <v>7937</v>
      </c>
      <c r="E130" s="389">
        <v>45</v>
      </c>
      <c r="G130" s="389" t="s">
        <v>7938</v>
      </c>
      <c r="H130" s="390" t="s">
        <v>8202</v>
      </c>
    </row>
    <row r="131" spans="1:8" x14ac:dyDescent="0.2">
      <c r="A131" s="388" t="s">
        <v>1129</v>
      </c>
      <c r="B131" s="388" t="s">
        <v>5551</v>
      </c>
      <c r="C131" s="388" t="s">
        <v>7943</v>
      </c>
      <c r="E131" s="389">
        <v>9</v>
      </c>
      <c r="G131" s="389" t="s">
        <v>7944</v>
      </c>
      <c r="H131" s="390" t="s">
        <v>8203</v>
      </c>
    </row>
    <row r="132" spans="1:8" x14ac:dyDescent="0.2">
      <c r="A132" s="388" t="s">
        <v>1129</v>
      </c>
      <c r="B132" s="388" t="s">
        <v>5551</v>
      </c>
      <c r="C132" s="388" t="s">
        <v>7946</v>
      </c>
      <c r="E132" s="389">
        <v>38.6</v>
      </c>
      <c r="G132" s="389" t="s">
        <v>7947</v>
      </c>
      <c r="H132" s="390" t="s">
        <v>8204</v>
      </c>
    </row>
    <row r="133" spans="1:8" x14ac:dyDescent="0.2">
      <c r="A133" s="388" t="s">
        <v>1129</v>
      </c>
      <c r="B133" s="388" t="s">
        <v>5551</v>
      </c>
      <c r="C133" s="388" t="s">
        <v>7979</v>
      </c>
      <c r="E133" s="389">
        <v>56</v>
      </c>
      <c r="G133" s="389" t="s">
        <v>7950</v>
      </c>
      <c r="H133" s="390" t="s">
        <v>8205</v>
      </c>
    </row>
    <row r="134" spans="1:8" x14ac:dyDescent="0.2">
      <c r="A134" s="388" t="s">
        <v>1129</v>
      </c>
      <c r="B134" s="388" t="s">
        <v>5551</v>
      </c>
      <c r="C134" s="388" t="s">
        <v>7996</v>
      </c>
      <c r="E134" s="389">
        <v>44</v>
      </c>
      <c r="G134" s="389" t="s">
        <v>7932</v>
      </c>
      <c r="H134" s="390" t="s">
        <v>8206</v>
      </c>
    </row>
    <row r="135" spans="1:8" x14ac:dyDescent="0.2">
      <c r="A135" s="388" t="s">
        <v>1129</v>
      </c>
      <c r="B135" s="388" t="s">
        <v>5551</v>
      </c>
      <c r="C135" s="388" t="s">
        <v>7955</v>
      </c>
      <c r="E135" s="389">
        <v>41</v>
      </c>
      <c r="G135" s="389" t="s">
        <v>7953</v>
      </c>
      <c r="H135" s="390" t="s">
        <v>8207</v>
      </c>
    </row>
    <row r="136" spans="1:8" x14ac:dyDescent="0.2">
      <c r="A136" s="388" t="s">
        <v>1129</v>
      </c>
      <c r="B136" s="388" t="s">
        <v>5551</v>
      </c>
      <c r="C136" s="388" t="s">
        <v>8000</v>
      </c>
      <c r="E136" s="389">
        <v>12</v>
      </c>
      <c r="G136" s="389" t="s">
        <v>7956</v>
      </c>
      <c r="H136" s="390" t="s">
        <v>8208</v>
      </c>
    </row>
    <row r="137" spans="1:8" x14ac:dyDescent="0.2">
      <c r="A137" s="388" t="s">
        <v>1129</v>
      </c>
      <c r="B137" s="388" t="s">
        <v>5551</v>
      </c>
      <c r="C137" s="388" t="s">
        <v>8209</v>
      </c>
      <c r="E137" s="389">
        <v>34.5</v>
      </c>
      <c r="G137" s="389" t="s">
        <v>7962</v>
      </c>
      <c r="H137" s="390" t="s">
        <v>8210</v>
      </c>
    </row>
    <row r="138" spans="1:8" x14ac:dyDescent="0.2">
      <c r="A138" s="388" t="s">
        <v>919</v>
      </c>
      <c r="B138" s="388" t="s">
        <v>347</v>
      </c>
      <c r="C138" s="388" t="s">
        <v>1043</v>
      </c>
      <c r="E138" s="389">
        <v>295.10000000000002</v>
      </c>
      <c r="G138" s="389">
        <v>295.10000000000002</v>
      </c>
      <c r="H138" s="390" t="s">
        <v>1044</v>
      </c>
    </row>
    <row r="140" spans="1:8" x14ac:dyDescent="0.2">
      <c r="A140" s="388" t="s">
        <v>1129</v>
      </c>
      <c r="B140" s="388" t="s">
        <v>5551</v>
      </c>
      <c r="C140" s="388" t="s">
        <v>8211</v>
      </c>
      <c r="E140" s="389">
        <v>512.25</v>
      </c>
      <c r="G140" s="389" t="s">
        <v>7935</v>
      </c>
      <c r="H140" s="390" t="s">
        <v>8212</v>
      </c>
    </row>
    <row r="141" spans="1:8" x14ac:dyDescent="0.2">
      <c r="A141" s="388" t="s">
        <v>1129</v>
      </c>
      <c r="B141" s="388" t="s">
        <v>5551</v>
      </c>
      <c r="C141" s="388" t="s">
        <v>8020</v>
      </c>
      <c r="E141" s="389">
        <v>699.6</v>
      </c>
      <c r="G141" s="389" t="s">
        <v>7938</v>
      </c>
      <c r="H141" s="390" t="s">
        <v>8213</v>
      </c>
    </row>
    <row r="142" spans="1:8" x14ac:dyDescent="0.2">
      <c r="A142" s="388" t="s">
        <v>1129</v>
      </c>
      <c r="B142" s="388" t="s">
        <v>5551</v>
      </c>
      <c r="C142" s="388" t="s">
        <v>8068</v>
      </c>
      <c r="E142" s="389">
        <v>312.75</v>
      </c>
      <c r="G142" s="389" t="s">
        <v>7944</v>
      </c>
      <c r="H142" s="390" t="s">
        <v>8214</v>
      </c>
    </row>
    <row r="143" spans="1:8" x14ac:dyDescent="0.2">
      <c r="A143" s="388" t="s">
        <v>1129</v>
      </c>
      <c r="B143" s="388" t="s">
        <v>5551</v>
      </c>
      <c r="C143" s="388" t="s">
        <v>7952</v>
      </c>
      <c r="E143" s="389">
        <v>1614.15</v>
      </c>
      <c r="G143" s="389" t="s">
        <v>7932</v>
      </c>
      <c r="H143" s="390" t="s">
        <v>8215</v>
      </c>
    </row>
    <row r="144" spans="1:8" x14ac:dyDescent="0.2">
      <c r="A144" s="388" t="s">
        <v>1129</v>
      </c>
      <c r="B144" s="388" t="s">
        <v>5551</v>
      </c>
      <c r="C144" s="388" t="s">
        <v>8216</v>
      </c>
      <c r="E144" s="389">
        <v>1617.6</v>
      </c>
      <c r="G144" s="389" t="s">
        <v>7953</v>
      </c>
      <c r="H144" s="390" t="s">
        <v>8217</v>
      </c>
    </row>
    <row r="145" spans="1:8" x14ac:dyDescent="0.2">
      <c r="A145" s="388" t="s">
        <v>1129</v>
      </c>
      <c r="B145" s="388" t="s">
        <v>5551</v>
      </c>
      <c r="C145" s="388" t="s">
        <v>7958</v>
      </c>
      <c r="E145" s="389">
        <v>1884.3</v>
      </c>
      <c r="G145" s="389" t="s">
        <v>7956</v>
      </c>
      <c r="H145" s="390" t="s">
        <v>8218</v>
      </c>
    </row>
    <row r="146" spans="1:8" x14ac:dyDescent="0.2">
      <c r="A146" s="388" t="s">
        <v>1129</v>
      </c>
      <c r="B146" s="388" t="s">
        <v>5551</v>
      </c>
      <c r="C146" s="388" t="s">
        <v>8219</v>
      </c>
      <c r="E146" s="389">
        <v>562.95000000000005</v>
      </c>
      <c r="G146" s="389" t="s">
        <v>7959</v>
      </c>
      <c r="H146" s="390" t="s">
        <v>8220</v>
      </c>
    </row>
    <row r="147" spans="1:8" x14ac:dyDescent="0.2">
      <c r="A147" s="388" t="s">
        <v>1129</v>
      </c>
      <c r="B147" s="388" t="s">
        <v>5551</v>
      </c>
      <c r="C147" s="388" t="s">
        <v>8221</v>
      </c>
      <c r="E147" s="389">
        <v>1219.05</v>
      </c>
      <c r="G147" s="389" t="s">
        <v>7962</v>
      </c>
      <c r="H147" s="390" t="s">
        <v>8222</v>
      </c>
    </row>
    <row r="148" spans="1:8" x14ac:dyDescent="0.2">
      <c r="A148" s="388" t="s">
        <v>919</v>
      </c>
      <c r="B148" s="388" t="s">
        <v>347</v>
      </c>
      <c r="C148" s="388" t="s">
        <v>7255</v>
      </c>
      <c r="E148" s="389">
        <v>8422.65</v>
      </c>
      <c r="G148" s="389">
        <v>8422.65</v>
      </c>
      <c r="H148" s="390" t="s">
        <v>7256</v>
      </c>
    </row>
    <row r="150" spans="1:8" x14ac:dyDescent="0.2">
      <c r="A150" s="388" t="s">
        <v>1129</v>
      </c>
      <c r="B150" s="388" t="s">
        <v>5551</v>
      </c>
      <c r="C150" s="388" t="s">
        <v>7987</v>
      </c>
      <c r="E150" s="389">
        <v>232.2</v>
      </c>
      <c r="G150" s="389" t="s">
        <v>7941</v>
      </c>
      <c r="H150" s="390" t="s">
        <v>8223</v>
      </c>
    </row>
    <row r="151" spans="1:8" x14ac:dyDescent="0.2">
      <c r="A151" s="388" t="s">
        <v>1129</v>
      </c>
      <c r="B151" s="388" t="s">
        <v>5551</v>
      </c>
      <c r="C151" s="388" t="s">
        <v>7961</v>
      </c>
      <c r="E151" s="389">
        <v>26.4</v>
      </c>
      <c r="G151" s="389" t="s">
        <v>7956</v>
      </c>
      <c r="H151" s="390" t="s">
        <v>8224</v>
      </c>
    </row>
    <row r="152" spans="1:8" x14ac:dyDescent="0.2">
      <c r="A152" s="388" t="s">
        <v>1129</v>
      </c>
      <c r="B152" s="388" t="s">
        <v>5551</v>
      </c>
      <c r="C152" s="388" t="s">
        <v>8004</v>
      </c>
      <c r="E152" s="389">
        <v>156.75</v>
      </c>
      <c r="G152" s="389" t="s">
        <v>7959</v>
      </c>
      <c r="H152" s="390" t="s">
        <v>8225</v>
      </c>
    </row>
    <row r="153" spans="1:8" x14ac:dyDescent="0.2">
      <c r="A153" s="388" t="s">
        <v>1129</v>
      </c>
      <c r="B153" s="388" t="s">
        <v>5551</v>
      </c>
      <c r="C153" s="388" t="s">
        <v>8074</v>
      </c>
      <c r="E153" s="389">
        <v>129.6</v>
      </c>
      <c r="G153" s="389" t="s">
        <v>7962</v>
      </c>
      <c r="H153" s="390" t="s">
        <v>8226</v>
      </c>
    </row>
    <row r="154" spans="1:8" x14ac:dyDescent="0.2">
      <c r="A154" s="388" t="s">
        <v>919</v>
      </c>
      <c r="B154" s="388" t="s">
        <v>347</v>
      </c>
      <c r="C154" s="388" t="s">
        <v>953</v>
      </c>
      <c r="E154" s="389">
        <v>544.95000000000005</v>
      </c>
      <c r="G154" s="389">
        <v>544.95000000000005</v>
      </c>
      <c r="H154" s="390" t="s">
        <v>7866</v>
      </c>
    </row>
    <row r="156" spans="1:8" x14ac:dyDescent="0.2">
      <c r="A156" s="388" t="s">
        <v>1129</v>
      </c>
      <c r="B156" s="388" t="s">
        <v>5551</v>
      </c>
      <c r="C156" s="388" t="s">
        <v>8006</v>
      </c>
      <c r="E156" s="389">
        <v>1071</v>
      </c>
      <c r="G156" s="389" t="s">
        <v>7932</v>
      </c>
      <c r="H156" s="390" t="s">
        <v>8227</v>
      </c>
    </row>
    <row r="157" spans="1:8" x14ac:dyDescent="0.2">
      <c r="A157" s="388" t="s">
        <v>919</v>
      </c>
      <c r="B157" s="388" t="s">
        <v>347</v>
      </c>
      <c r="C157" s="388" t="s">
        <v>955</v>
      </c>
      <c r="E157" s="389">
        <v>1071</v>
      </c>
      <c r="G157" s="389">
        <v>1071</v>
      </c>
      <c r="H157" s="390" t="s">
        <v>7867</v>
      </c>
    </row>
    <row r="159" spans="1:8" x14ac:dyDescent="0.2">
      <c r="A159" s="388" t="s">
        <v>1129</v>
      </c>
      <c r="B159" s="388" t="s">
        <v>5551</v>
      </c>
      <c r="C159" s="388" t="s">
        <v>7985</v>
      </c>
      <c r="E159" s="389">
        <v>130.19999999999999</v>
      </c>
      <c r="G159" s="389" t="s">
        <v>7938</v>
      </c>
      <c r="H159" s="390" t="s">
        <v>8228</v>
      </c>
    </row>
    <row r="160" spans="1:8" x14ac:dyDescent="0.2">
      <c r="A160" s="388" t="s">
        <v>1129</v>
      </c>
      <c r="B160" s="388" t="s">
        <v>5551</v>
      </c>
      <c r="C160" s="388" t="s">
        <v>8229</v>
      </c>
      <c r="E160" s="389">
        <v>43.4</v>
      </c>
      <c r="G160" s="389" t="s">
        <v>7941</v>
      </c>
      <c r="H160" s="390" t="s">
        <v>8230</v>
      </c>
    </row>
    <row r="161" spans="1:12" x14ac:dyDescent="0.2">
      <c r="A161" s="388" t="s">
        <v>1129</v>
      </c>
      <c r="B161" s="388" t="s">
        <v>5551</v>
      </c>
      <c r="C161" s="388" t="s">
        <v>8231</v>
      </c>
      <c r="E161" s="389">
        <v>-86.8</v>
      </c>
      <c r="G161" s="389" t="s">
        <v>7941</v>
      </c>
      <c r="H161" s="390" t="s">
        <v>8232</v>
      </c>
    </row>
    <row r="162" spans="1:12" x14ac:dyDescent="0.2">
      <c r="A162" s="388" t="s">
        <v>919</v>
      </c>
      <c r="B162" s="388" t="s">
        <v>347</v>
      </c>
      <c r="C162" s="388" t="s">
        <v>1052</v>
      </c>
      <c r="E162" s="389">
        <v>86.8</v>
      </c>
      <c r="G162" s="389">
        <v>86.8</v>
      </c>
      <c r="H162" s="390" t="s">
        <v>1053</v>
      </c>
    </row>
    <row r="163" spans="1:12" x14ac:dyDescent="0.2">
      <c r="A163" s="88" t="s">
        <v>919</v>
      </c>
      <c r="B163" s="88" t="s">
        <v>347</v>
      </c>
      <c r="C163" s="88" t="s">
        <v>308</v>
      </c>
      <c r="D163" s="89"/>
      <c r="E163" s="89">
        <v>1233911.46</v>
      </c>
      <c r="F163" s="89"/>
      <c r="G163" s="89">
        <v>1233911.46</v>
      </c>
      <c r="H163" s="90" t="s">
        <v>735</v>
      </c>
      <c r="I163" s="91"/>
      <c r="J163" s="91"/>
      <c r="K163" s="91"/>
      <c r="L163" s="91"/>
    </row>
    <row r="165" spans="1:12" x14ac:dyDescent="0.2">
      <c r="A165" s="388" t="s">
        <v>1129</v>
      </c>
      <c r="B165" s="388" t="s">
        <v>5739</v>
      </c>
      <c r="C165" s="388" t="s">
        <v>7964</v>
      </c>
      <c r="E165" s="389">
        <v>56000</v>
      </c>
      <c r="G165" s="389" t="s">
        <v>8233</v>
      </c>
      <c r="H165" s="390" t="s">
        <v>8234</v>
      </c>
    </row>
    <row r="166" spans="1:12" x14ac:dyDescent="0.2">
      <c r="A166" s="388" t="s">
        <v>919</v>
      </c>
      <c r="B166" s="388" t="s">
        <v>576</v>
      </c>
      <c r="C166" s="388" t="s">
        <v>883</v>
      </c>
      <c r="E166" s="389">
        <v>56000</v>
      </c>
      <c r="G166" s="389">
        <v>56000</v>
      </c>
      <c r="H166" s="390" t="s">
        <v>1041</v>
      </c>
    </row>
    <row r="167" spans="1:12" x14ac:dyDescent="0.2">
      <c r="A167" s="88" t="s">
        <v>919</v>
      </c>
      <c r="B167" s="88" t="s">
        <v>576</v>
      </c>
      <c r="C167" s="88" t="s">
        <v>308</v>
      </c>
      <c r="D167" s="89"/>
      <c r="E167" s="89">
        <v>56000</v>
      </c>
      <c r="F167" s="89"/>
      <c r="G167" s="89">
        <v>56000</v>
      </c>
      <c r="H167" s="90" t="s">
        <v>737</v>
      </c>
      <c r="I167" s="91"/>
      <c r="J167" s="91"/>
      <c r="K167" s="91"/>
      <c r="L167" s="91"/>
    </row>
    <row r="169" spans="1:12" x14ac:dyDescent="0.2">
      <c r="A169" s="388" t="s">
        <v>1129</v>
      </c>
      <c r="B169" s="388" t="s">
        <v>5466</v>
      </c>
      <c r="C169" s="388" t="s">
        <v>8149</v>
      </c>
      <c r="E169" s="389">
        <v>42.35</v>
      </c>
      <c r="G169" s="389" t="s">
        <v>7935</v>
      </c>
      <c r="H169" s="390" t="s">
        <v>8235</v>
      </c>
    </row>
    <row r="170" spans="1:12" x14ac:dyDescent="0.2">
      <c r="A170" s="388" t="s">
        <v>1129</v>
      </c>
      <c r="B170" s="388" t="s">
        <v>5466</v>
      </c>
      <c r="C170" s="388" t="s">
        <v>8155</v>
      </c>
      <c r="E170" s="389">
        <v>21.18</v>
      </c>
      <c r="G170" s="389" t="s">
        <v>7941</v>
      </c>
      <c r="H170" s="390" t="s">
        <v>8236</v>
      </c>
    </row>
    <row r="171" spans="1:12" x14ac:dyDescent="0.2">
      <c r="A171" s="388" t="s">
        <v>1129</v>
      </c>
      <c r="B171" s="388" t="s">
        <v>5466</v>
      </c>
      <c r="C171" s="388" t="s">
        <v>8158</v>
      </c>
      <c r="E171" s="389">
        <v>105.88</v>
      </c>
      <c r="G171" s="389" t="s">
        <v>7944</v>
      </c>
      <c r="H171" s="390" t="s">
        <v>8237</v>
      </c>
    </row>
    <row r="172" spans="1:12" x14ac:dyDescent="0.2">
      <c r="A172" s="388" t="s">
        <v>1129</v>
      </c>
      <c r="B172" s="388" t="s">
        <v>5466</v>
      </c>
      <c r="C172" s="388" t="s">
        <v>8164</v>
      </c>
      <c r="E172" s="389">
        <v>21.18</v>
      </c>
      <c r="G172" s="389" t="s">
        <v>7950</v>
      </c>
      <c r="H172" s="390" t="s">
        <v>8238</v>
      </c>
    </row>
    <row r="173" spans="1:12" x14ac:dyDescent="0.2">
      <c r="A173" s="388" t="s">
        <v>1129</v>
      </c>
      <c r="B173" s="388" t="s">
        <v>5466</v>
      </c>
      <c r="C173" s="388" t="s">
        <v>8173</v>
      </c>
      <c r="E173" s="389">
        <v>42.35</v>
      </c>
      <c r="G173" s="389" t="s">
        <v>7956</v>
      </c>
      <c r="H173" s="390" t="s">
        <v>8239</v>
      </c>
    </row>
    <row r="174" spans="1:12" x14ac:dyDescent="0.2">
      <c r="A174" s="388" t="s">
        <v>919</v>
      </c>
      <c r="B174" s="388" t="s">
        <v>698</v>
      </c>
      <c r="C174" s="388" t="s">
        <v>307</v>
      </c>
      <c r="E174" s="389">
        <v>232.94</v>
      </c>
      <c r="G174" s="389">
        <v>232.94</v>
      </c>
      <c r="H174" s="390" t="s">
        <v>1040</v>
      </c>
    </row>
    <row r="175" spans="1:12" x14ac:dyDescent="0.2">
      <c r="A175" s="88" t="s">
        <v>919</v>
      </c>
      <c r="B175" s="88" t="s">
        <v>698</v>
      </c>
      <c r="C175" s="88" t="s">
        <v>308</v>
      </c>
      <c r="D175" s="89"/>
      <c r="E175" s="89">
        <v>232.94</v>
      </c>
      <c r="F175" s="89"/>
      <c r="G175" s="89">
        <v>232.94</v>
      </c>
      <c r="H175" s="90" t="s">
        <v>739</v>
      </c>
      <c r="I175" s="91"/>
      <c r="J175" s="91"/>
      <c r="K175" s="91"/>
      <c r="L175" s="91"/>
    </row>
    <row r="177" spans="1:8" x14ac:dyDescent="0.2">
      <c r="A177" s="388" t="s">
        <v>1129</v>
      </c>
      <c r="B177" s="388" t="s">
        <v>5466</v>
      </c>
      <c r="C177" s="388" t="s">
        <v>8149</v>
      </c>
      <c r="E177" s="389">
        <v>60.5</v>
      </c>
      <c r="G177" s="389" t="s">
        <v>7935</v>
      </c>
      <c r="H177" s="390" t="s">
        <v>8240</v>
      </c>
    </row>
    <row r="178" spans="1:8" x14ac:dyDescent="0.2">
      <c r="A178" s="388" t="s">
        <v>1129</v>
      </c>
      <c r="B178" s="388" t="s">
        <v>5466</v>
      </c>
      <c r="C178" s="388" t="s">
        <v>8152</v>
      </c>
      <c r="E178" s="389">
        <v>272.25</v>
      </c>
      <c r="G178" s="389" t="s">
        <v>7938</v>
      </c>
      <c r="H178" s="390" t="s">
        <v>8241</v>
      </c>
    </row>
    <row r="179" spans="1:8" x14ac:dyDescent="0.2">
      <c r="A179" s="388" t="s">
        <v>1129</v>
      </c>
      <c r="B179" s="388" t="s">
        <v>5466</v>
      </c>
      <c r="C179" s="388" t="s">
        <v>8155</v>
      </c>
      <c r="E179" s="389">
        <v>121</v>
      </c>
      <c r="G179" s="389" t="s">
        <v>7941</v>
      </c>
      <c r="H179" s="390" t="s">
        <v>8242</v>
      </c>
    </row>
    <row r="180" spans="1:8" x14ac:dyDescent="0.2">
      <c r="A180" s="388" t="s">
        <v>1129</v>
      </c>
      <c r="B180" s="388" t="s">
        <v>5466</v>
      </c>
      <c r="C180" s="388" t="s">
        <v>8158</v>
      </c>
      <c r="E180" s="389">
        <v>272.25</v>
      </c>
      <c r="G180" s="389" t="s">
        <v>7944</v>
      </c>
      <c r="H180" s="390" t="s">
        <v>8243</v>
      </c>
    </row>
    <row r="181" spans="1:8" x14ac:dyDescent="0.2">
      <c r="A181" s="388" t="s">
        <v>1129</v>
      </c>
      <c r="B181" s="388" t="s">
        <v>5466</v>
      </c>
      <c r="C181" s="388" t="s">
        <v>8161</v>
      </c>
      <c r="E181" s="389">
        <v>211.75</v>
      </c>
      <c r="G181" s="389" t="s">
        <v>7947</v>
      </c>
      <c r="H181" s="390" t="s">
        <v>8244</v>
      </c>
    </row>
    <row r="182" spans="1:8" x14ac:dyDescent="0.2">
      <c r="A182" s="388" t="s">
        <v>1129</v>
      </c>
      <c r="B182" s="388" t="s">
        <v>5466</v>
      </c>
      <c r="C182" s="388" t="s">
        <v>8164</v>
      </c>
      <c r="E182" s="389">
        <v>181.5</v>
      </c>
      <c r="G182" s="389" t="s">
        <v>7950</v>
      </c>
      <c r="H182" s="390" t="s">
        <v>8245</v>
      </c>
    </row>
    <row r="183" spans="1:8" x14ac:dyDescent="0.2">
      <c r="A183" s="388" t="s">
        <v>1129</v>
      </c>
      <c r="B183" s="388" t="s">
        <v>5466</v>
      </c>
      <c r="C183" s="388" t="s">
        <v>8167</v>
      </c>
      <c r="E183" s="389">
        <v>99.83</v>
      </c>
      <c r="G183" s="389" t="s">
        <v>7932</v>
      </c>
      <c r="H183" s="390" t="s">
        <v>8246</v>
      </c>
    </row>
    <row r="184" spans="1:8" x14ac:dyDescent="0.2">
      <c r="A184" s="388" t="s">
        <v>1129</v>
      </c>
      <c r="B184" s="388" t="s">
        <v>5466</v>
      </c>
      <c r="C184" s="388" t="s">
        <v>8170</v>
      </c>
      <c r="E184" s="389">
        <v>149.74</v>
      </c>
      <c r="G184" s="389" t="s">
        <v>7953</v>
      </c>
      <c r="H184" s="390" t="s">
        <v>8247</v>
      </c>
    </row>
    <row r="185" spans="1:8" x14ac:dyDescent="0.2">
      <c r="A185" s="388" t="s">
        <v>1129</v>
      </c>
      <c r="B185" s="388" t="s">
        <v>5466</v>
      </c>
      <c r="C185" s="388" t="s">
        <v>8173</v>
      </c>
      <c r="E185" s="389">
        <v>121</v>
      </c>
      <c r="G185" s="389" t="s">
        <v>7956</v>
      </c>
      <c r="H185" s="390" t="s">
        <v>8248</v>
      </c>
    </row>
    <row r="186" spans="1:8" x14ac:dyDescent="0.2">
      <c r="A186" s="388" t="s">
        <v>1129</v>
      </c>
      <c r="B186" s="388" t="s">
        <v>5466</v>
      </c>
      <c r="C186" s="388" t="s">
        <v>8179</v>
      </c>
      <c r="E186" s="389">
        <v>60.5</v>
      </c>
      <c r="G186" s="389" t="s">
        <v>7962</v>
      </c>
      <c r="H186" s="390" t="s">
        <v>8249</v>
      </c>
    </row>
    <row r="187" spans="1:8" x14ac:dyDescent="0.2">
      <c r="A187" s="388" t="s">
        <v>1129</v>
      </c>
      <c r="B187" s="388" t="s">
        <v>5466</v>
      </c>
      <c r="C187" s="388" t="s">
        <v>8182</v>
      </c>
      <c r="E187" s="389">
        <v>60.5</v>
      </c>
      <c r="G187" s="389" t="s">
        <v>7965</v>
      </c>
      <c r="H187" s="390" t="s">
        <v>8250</v>
      </c>
    </row>
    <row r="188" spans="1:8" x14ac:dyDescent="0.2">
      <c r="A188" s="388" t="s">
        <v>919</v>
      </c>
      <c r="B188" s="388" t="s">
        <v>840</v>
      </c>
      <c r="C188" s="388" t="s">
        <v>307</v>
      </c>
      <c r="E188" s="389">
        <v>1610.82</v>
      </c>
      <c r="G188" s="389">
        <v>1610.82</v>
      </c>
      <c r="H188" s="390" t="s">
        <v>1040</v>
      </c>
    </row>
    <row r="190" spans="1:8" x14ac:dyDescent="0.2">
      <c r="A190" s="388" t="s">
        <v>1129</v>
      </c>
      <c r="B190" s="388" t="s">
        <v>5551</v>
      </c>
      <c r="C190" s="388" t="s">
        <v>8251</v>
      </c>
      <c r="E190" s="389">
        <v>50</v>
      </c>
      <c r="G190" s="389" t="s">
        <v>7935</v>
      </c>
      <c r="H190" s="390" t="s">
        <v>8252</v>
      </c>
    </row>
    <row r="191" spans="1:8" x14ac:dyDescent="0.2">
      <c r="A191" s="388" t="s">
        <v>1129</v>
      </c>
      <c r="B191" s="388" t="s">
        <v>5551</v>
      </c>
      <c r="C191" s="388" t="s">
        <v>8253</v>
      </c>
      <c r="E191" s="389">
        <v>100</v>
      </c>
      <c r="G191" s="389" t="s">
        <v>7947</v>
      </c>
      <c r="H191" s="390" t="s">
        <v>8254</v>
      </c>
    </row>
    <row r="192" spans="1:8" x14ac:dyDescent="0.2">
      <c r="A192" s="388" t="s">
        <v>1129</v>
      </c>
      <c r="B192" s="388" t="s">
        <v>5551</v>
      </c>
      <c r="C192" s="388" t="s">
        <v>7994</v>
      </c>
      <c r="E192" s="389">
        <v>100</v>
      </c>
      <c r="G192" s="389" t="s">
        <v>7950</v>
      </c>
      <c r="H192" s="390" t="s">
        <v>8255</v>
      </c>
    </row>
    <row r="193" spans="1:12" x14ac:dyDescent="0.2">
      <c r="A193" s="388" t="s">
        <v>1129</v>
      </c>
      <c r="B193" s="388" t="s">
        <v>5551</v>
      </c>
      <c r="C193" s="388" t="s">
        <v>8256</v>
      </c>
      <c r="E193" s="389">
        <v>150</v>
      </c>
      <c r="G193" s="389" t="s">
        <v>7953</v>
      </c>
      <c r="H193" s="390" t="s">
        <v>8257</v>
      </c>
    </row>
    <row r="194" spans="1:12" x14ac:dyDescent="0.2">
      <c r="A194" s="388" t="s">
        <v>1129</v>
      </c>
      <c r="B194" s="388" t="s">
        <v>5551</v>
      </c>
      <c r="C194" s="388" t="s">
        <v>8258</v>
      </c>
      <c r="E194" s="389">
        <v>50</v>
      </c>
      <c r="G194" s="389" t="s">
        <v>7959</v>
      </c>
      <c r="H194" s="390" t="s">
        <v>8259</v>
      </c>
    </row>
    <row r="195" spans="1:12" x14ac:dyDescent="0.2">
      <c r="A195" s="388" t="s">
        <v>1129</v>
      </c>
      <c r="B195" s="388" t="s">
        <v>5551</v>
      </c>
      <c r="C195" s="388" t="s">
        <v>8077</v>
      </c>
      <c r="E195" s="389">
        <v>100</v>
      </c>
      <c r="G195" s="389" t="s">
        <v>8140</v>
      </c>
      <c r="H195" s="390" t="s">
        <v>8260</v>
      </c>
    </row>
    <row r="196" spans="1:12" x14ac:dyDescent="0.2">
      <c r="A196" s="388" t="s">
        <v>919</v>
      </c>
      <c r="B196" s="388" t="s">
        <v>840</v>
      </c>
      <c r="C196" s="388" t="s">
        <v>883</v>
      </c>
      <c r="E196" s="389">
        <v>550</v>
      </c>
      <c r="G196" s="389">
        <v>550</v>
      </c>
      <c r="H196" s="390" t="s">
        <v>1041</v>
      </c>
    </row>
    <row r="197" spans="1:12" x14ac:dyDescent="0.2">
      <c r="A197" s="88" t="s">
        <v>919</v>
      </c>
      <c r="B197" s="88" t="s">
        <v>840</v>
      </c>
      <c r="C197" s="88" t="s">
        <v>308</v>
      </c>
      <c r="D197" s="89"/>
      <c r="E197" s="89">
        <v>2160.8200000000002</v>
      </c>
      <c r="F197" s="89"/>
      <c r="G197" s="89">
        <v>2160.8200000000002</v>
      </c>
      <c r="H197" s="90" t="s">
        <v>740</v>
      </c>
      <c r="I197" s="91"/>
      <c r="J197" s="91"/>
      <c r="K197" s="91"/>
      <c r="L197" s="91"/>
    </row>
    <row r="198" spans="1:12" x14ac:dyDescent="0.2">
      <c r="A198" s="88" t="s">
        <v>919</v>
      </c>
      <c r="B198" s="88" t="s">
        <v>343</v>
      </c>
      <c r="C198" s="88" t="s">
        <v>308</v>
      </c>
      <c r="D198" s="89"/>
      <c r="E198" s="89">
        <v>2693167.96</v>
      </c>
      <c r="F198" s="89"/>
      <c r="G198" s="89">
        <v>2693167.96</v>
      </c>
      <c r="H198" s="90" t="s">
        <v>937</v>
      </c>
      <c r="I198" s="91"/>
      <c r="J198" s="91"/>
      <c r="K198" s="91"/>
      <c r="L198" s="91"/>
    </row>
    <row r="200" spans="1:12" x14ac:dyDescent="0.2">
      <c r="A200" s="388" t="s">
        <v>1129</v>
      </c>
      <c r="B200" s="388" t="s">
        <v>5466</v>
      </c>
      <c r="C200" s="388" t="s">
        <v>7981</v>
      </c>
      <c r="E200" s="389">
        <v>7463</v>
      </c>
      <c r="G200" s="389" t="s">
        <v>8261</v>
      </c>
      <c r="H200" s="390" t="s">
        <v>8262</v>
      </c>
    </row>
    <row r="201" spans="1:12" x14ac:dyDescent="0.2">
      <c r="A201" s="388" t="s">
        <v>1129</v>
      </c>
      <c r="B201" s="388" t="s">
        <v>5466</v>
      </c>
      <c r="C201" s="388" t="s">
        <v>7992</v>
      </c>
      <c r="E201" s="389">
        <v>3801</v>
      </c>
      <c r="G201" s="389" t="s">
        <v>8021</v>
      </c>
      <c r="H201" s="390" t="s">
        <v>8263</v>
      </c>
    </row>
    <row r="202" spans="1:12" x14ac:dyDescent="0.2">
      <c r="A202" s="388" t="s">
        <v>1129</v>
      </c>
      <c r="B202" s="388" t="s">
        <v>5466</v>
      </c>
      <c r="C202" s="388" t="s">
        <v>8004</v>
      </c>
      <c r="E202" s="389">
        <v>8400</v>
      </c>
      <c r="G202" s="389" t="s">
        <v>7935</v>
      </c>
      <c r="H202" s="390" t="s">
        <v>8264</v>
      </c>
    </row>
    <row r="203" spans="1:12" x14ac:dyDescent="0.2">
      <c r="A203" s="388" t="s">
        <v>1129</v>
      </c>
      <c r="B203" s="388" t="s">
        <v>5466</v>
      </c>
      <c r="C203" s="388" t="s">
        <v>8265</v>
      </c>
      <c r="E203" s="389">
        <v>5930</v>
      </c>
      <c r="G203" s="389" t="s">
        <v>8266</v>
      </c>
      <c r="H203" s="390" t="s">
        <v>6337</v>
      </c>
    </row>
    <row r="204" spans="1:12" x14ac:dyDescent="0.2">
      <c r="A204" s="388" t="s">
        <v>1129</v>
      </c>
      <c r="B204" s="388" t="s">
        <v>5466</v>
      </c>
      <c r="C204" s="388" t="s">
        <v>8267</v>
      </c>
      <c r="E204" s="389">
        <v>6000</v>
      </c>
      <c r="G204" s="389" t="s">
        <v>7938</v>
      </c>
      <c r="H204" s="390" t="s">
        <v>8268</v>
      </c>
    </row>
    <row r="205" spans="1:12" x14ac:dyDescent="0.2">
      <c r="A205" s="388" t="s">
        <v>1129</v>
      </c>
      <c r="B205" s="388" t="s">
        <v>5466</v>
      </c>
      <c r="C205" s="388" t="s">
        <v>8269</v>
      </c>
      <c r="E205" s="389">
        <v>7200</v>
      </c>
      <c r="G205" s="389" t="s">
        <v>7941</v>
      </c>
      <c r="H205" s="390" t="s">
        <v>8270</v>
      </c>
    </row>
    <row r="206" spans="1:12" x14ac:dyDescent="0.2">
      <c r="A206" s="388" t="s">
        <v>1129</v>
      </c>
      <c r="B206" s="388" t="s">
        <v>5466</v>
      </c>
      <c r="C206" s="388" t="s">
        <v>8271</v>
      </c>
      <c r="E206" s="389">
        <v>7463</v>
      </c>
      <c r="G206" s="389" t="s">
        <v>8272</v>
      </c>
      <c r="H206" s="390" t="s">
        <v>8273</v>
      </c>
    </row>
    <row r="207" spans="1:12" x14ac:dyDescent="0.2">
      <c r="A207" s="388" t="s">
        <v>1129</v>
      </c>
      <c r="B207" s="388" t="s">
        <v>5466</v>
      </c>
      <c r="C207" s="388" t="s">
        <v>8274</v>
      </c>
      <c r="E207" s="389">
        <v>9600</v>
      </c>
      <c r="G207" s="389" t="s">
        <v>7944</v>
      </c>
      <c r="H207" s="390" t="s">
        <v>8275</v>
      </c>
    </row>
    <row r="208" spans="1:12" x14ac:dyDescent="0.2">
      <c r="A208" s="388" t="s">
        <v>1129</v>
      </c>
      <c r="B208" s="388" t="s">
        <v>5466</v>
      </c>
      <c r="C208" s="388" t="s">
        <v>8106</v>
      </c>
      <c r="E208" s="389">
        <v>792</v>
      </c>
      <c r="G208" s="389" t="s">
        <v>8276</v>
      </c>
      <c r="H208" s="390" t="s">
        <v>8277</v>
      </c>
    </row>
    <row r="209" spans="1:8" x14ac:dyDescent="0.2">
      <c r="A209" s="388" t="s">
        <v>1129</v>
      </c>
      <c r="B209" s="388" t="s">
        <v>5466</v>
      </c>
      <c r="C209" s="388" t="s">
        <v>8278</v>
      </c>
      <c r="E209" s="389">
        <v>3630</v>
      </c>
      <c r="G209" s="389" t="s">
        <v>7947</v>
      </c>
      <c r="H209" s="390" t="s">
        <v>8279</v>
      </c>
    </row>
    <row r="210" spans="1:8" x14ac:dyDescent="0.2">
      <c r="A210" s="388" t="s">
        <v>1129</v>
      </c>
      <c r="B210" s="388" t="s">
        <v>5466</v>
      </c>
      <c r="C210" s="388" t="s">
        <v>8280</v>
      </c>
      <c r="E210" s="389">
        <v>3600</v>
      </c>
      <c r="G210" s="389" t="s">
        <v>8281</v>
      </c>
      <c r="H210" s="390" t="s">
        <v>8282</v>
      </c>
    </row>
    <row r="211" spans="1:8" x14ac:dyDescent="0.2">
      <c r="A211" s="388" t="s">
        <v>1129</v>
      </c>
      <c r="B211" s="388" t="s">
        <v>5466</v>
      </c>
      <c r="C211" s="388" t="s">
        <v>8283</v>
      </c>
      <c r="E211" s="389">
        <v>14400</v>
      </c>
      <c r="G211" s="389" t="s">
        <v>7947</v>
      </c>
      <c r="H211" s="390" t="s">
        <v>8284</v>
      </c>
    </row>
    <row r="212" spans="1:8" x14ac:dyDescent="0.2">
      <c r="A212" s="388" t="s">
        <v>1129</v>
      </c>
      <c r="B212" s="388" t="s">
        <v>5466</v>
      </c>
      <c r="C212" s="388" t="s">
        <v>8285</v>
      </c>
      <c r="E212" s="389">
        <v>22990</v>
      </c>
      <c r="G212" s="389" t="s">
        <v>7950</v>
      </c>
      <c r="H212" s="390" t="s">
        <v>8286</v>
      </c>
    </row>
    <row r="213" spans="1:8" x14ac:dyDescent="0.2">
      <c r="A213" s="388" t="s">
        <v>1129</v>
      </c>
      <c r="B213" s="388" t="s">
        <v>5466</v>
      </c>
      <c r="C213" s="388" t="s">
        <v>8287</v>
      </c>
      <c r="E213" s="389">
        <v>1585</v>
      </c>
      <c r="G213" s="389" t="s">
        <v>8042</v>
      </c>
      <c r="H213" s="390" t="s">
        <v>8263</v>
      </c>
    </row>
    <row r="214" spans="1:8" x14ac:dyDescent="0.2">
      <c r="A214" s="388" t="s">
        <v>1129</v>
      </c>
      <c r="B214" s="388" t="s">
        <v>5466</v>
      </c>
      <c r="C214" s="388" t="s">
        <v>8288</v>
      </c>
      <c r="E214" s="389">
        <v>7463</v>
      </c>
      <c r="G214" s="389" t="s">
        <v>8289</v>
      </c>
      <c r="H214" s="390" t="s">
        <v>8290</v>
      </c>
    </row>
    <row r="215" spans="1:8" x14ac:dyDescent="0.2">
      <c r="A215" s="388" t="s">
        <v>1129</v>
      </c>
      <c r="B215" s="388" t="s">
        <v>5466</v>
      </c>
      <c r="C215" s="388" t="s">
        <v>8291</v>
      </c>
      <c r="E215" s="389">
        <v>7200</v>
      </c>
      <c r="G215" s="389" t="s">
        <v>7950</v>
      </c>
      <c r="H215" s="390" t="s">
        <v>8292</v>
      </c>
    </row>
    <row r="216" spans="1:8" x14ac:dyDescent="0.2">
      <c r="A216" s="388" t="s">
        <v>1129</v>
      </c>
      <c r="B216" s="388" t="s">
        <v>5466</v>
      </c>
      <c r="C216" s="388" t="s">
        <v>8293</v>
      </c>
      <c r="E216" s="389">
        <v>7200</v>
      </c>
      <c r="G216" s="389" t="s">
        <v>7932</v>
      </c>
      <c r="H216" s="390" t="s">
        <v>8294</v>
      </c>
    </row>
    <row r="217" spans="1:8" x14ac:dyDescent="0.2">
      <c r="A217" s="388" t="s">
        <v>1129</v>
      </c>
      <c r="B217" s="388" t="s">
        <v>5466</v>
      </c>
      <c r="C217" s="388" t="s">
        <v>8295</v>
      </c>
      <c r="E217" s="389">
        <v>22990</v>
      </c>
      <c r="G217" s="389" t="s">
        <v>7932</v>
      </c>
      <c r="H217" s="390" t="s">
        <v>8296</v>
      </c>
    </row>
    <row r="218" spans="1:8" x14ac:dyDescent="0.2">
      <c r="A218" s="388" t="s">
        <v>1129</v>
      </c>
      <c r="B218" s="388" t="s">
        <v>5466</v>
      </c>
      <c r="C218" s="388" t="s">
        <v>8297</v>
      </c>
      <c r="E218" s="389">
        <v>2070</v>
      </c>
      <c r="G218" s="389" t="s">
        <v>8298</v>
      </c>
      <c r="H218" s="390" t="s">
        <v>8299</v>
      </c>
    </row>
    <row r="219" spans="1:8" x14ac:dyDescent="0.2">
      <c r="A219" s="388" t="s">
        <v>1129</v>
      </c>
      <c r="B219" s="388" t="s">
        <v>5466</v>
      </c>
      <c r="C219" s="388" t="s">
        <v>8300</v>
      </c>
      <c r="E219" s="389">
        <v>396</v>
      </c>
      <c r="G219" s="389" t="s">
        <v>8301</v>
      </c>
      <c r="H219" s="390" t="s">
        <v>8302</v>
      </c>
    </row>
    <row r="220" spans="1:8" x14ac:dyDescent="0.2">
      <c r="A220" s="388" t="s">
        <v>1129</v>
      </c>
      <c r="B220" s="388" t="s">
        <v>5466</v>
      </c>
      <c r="C220" s="388" t="s">
        <v>8303</v>
      </c>
      <c r="E220" s="389">
        <v>22022</v>
      </c>
      <c r="G220" s="389" t="s">
        <v>8304</v>
      </c>
      <c r="H220" s="390" t="s">
        <v>8305</v>
      </c>
    </row>
    <row r="221" spans="1:8" x14ac:dyDescent="0.2">
      <c r="A221" s="388" t="s">
        <v>1129</v>
      </c>
      <c r="B221" s="388" t="s">
        <v>5466</v>
      </c>
      <c r="C221" s="388" t="s">
        <v>8306</v>
      </c>
      <c r="E221" s="389">
        <v>18000</v>
      </c>
      <c r="G221" s="389" t="s">
        <v>7953</v>
      </c>
      <c r="H221" s="390" t="s">
        <v>8307</v>
      </c>
    </row>
    <row r="222" spans="1:8" x14ac:dyDescent="0.2">
      <c r="A222" s="388" t="s">
        <v>1129</v>
      </c>
      <c r="B222" s="388" t="s">
        <v>5466</v>
      </c>
      <c r="C222" s="388" t="s">
        <v>8308</v>
      </c>
      <c r="E222" s="389">
        <v>22990</v>
      </c>
      <c r="G222" s="389" t="s">
        <v>7953</v>
      </c>
      <c r="H222" s="390" t="s">
        <v>8309</v>
      </c>
    </row>
    <row r="223" spans="1:8" x14ac:dyDescent="0.2">
      <c r="A223" s="388" t="s">
        <v>1129</v>
      </c>
      <c r="B223" s="388" t="s">
        <v>5466</v>
      </c>
      <c r="C223" s="388" t="s">
        <v>8310</v>
      </c>
      <c r="E223" s="389">
        <v>2997.4</v>
      </c>
      <c r="G223" s="389" t="s">
        <v>8146</v>
      </c>
      <c r="H223" s="390" t="s">
        <v>8263</v>
      </c>
    </row>
    <row r="224" spans="1:8" x14ac:dyDescent="0.2">
      <c r="A224" s="388" t="s">
        <v>1129</v>
      </c>
      <c r="B224" s="388" t="s">
        <v>5466</v>
      </c>
      <c r="C224" s="388" t="s">
        <v>8311</v>
      </c>
      <c r="E224" s="389">
        <v>22990</v>
      </c>
      <c r="G224" s="389" t="s">
        <v>7956</v>
      </c>
      <c r="H224" s="390" t="s">
        <v>8312</v>
      </c>
    </row>
    <row r="225" spans="1:8" x14ac:dyDescent="0.2">
      <c r="A225" s="388" t="s">
        <v>1129</v>
      </c>
      <c r="B225" s="388" t="s">
        <v>5466</v>
      </c>
      <c r="C225" s="388" t="s">
        <v>8313</v>
      </c>
      <c r="E225" s="389">
        <v>7463</v>
      </c>
      <c r="G225" s="389" t="s">
        <v>8314</v>
      </c>
      <c r="H225" s="390" t="s">
        <v>8315</v>
      </c>
    </row>
    <row r="226" spans="1:8" x14ac:dyDescent="0.2">
      <c r="A226" s="388" t="s">
        <v>1129</v>
      </c>
      <c r="B226" s="388" t="s">
        <v>5466</v>
      </c>
      <c r="C226" s="388" t="s">
        <v>8316</v>
      </c>
      <c r="E226" s="389">
        <v>7200</v>
      </c>
      <c r="G226" s="389" t="s">
        <v>7956</v>
      </c>
      <c r="H226" s="390" t="s">
        <v>8317</v>
      </c>
    </row>
    <row r="227" spans="1:8" x14ac:dyDescent="0.2">
      <c r="A227" s="388" t="s">
        <v>1129</v>
      </c>
      <c r="B227" s="388" t="s">
        <v>5466</v>
      </c>
      <c r="C227" s="388" t="s">
        <v>8318</v>
      </c>
      <c r="E227" s="389">
        <v>6000</v>
      </c>
      <c r="G227" s="389" t="s">
        <v>7959</v>
      </c>
      <c r="H227" s="390" t="s">
        <v>8319</v>
      </c>
    </row>
    <row r="228" spans="1:8" x14ac:dyDescent="0.2">
      <c r="A228" s="388" t="s">
        <v>1129</v>
      </c>
      <c r="B228" s="388" t="s">
        <v>5466</v>
      </c>
      <c r="C228" s="388" t="s">
        <v>8320</v>
      </c>
      <c r="E228" s="389">
        <v>2911</v>
      </c>
      <c r="G228" s="389" t="s">
        <v>8321</v>
      </c>
      <c r="H228" s="390" t="s">
        <v>2030</v>
      </c>
    </row>
    <row r="229" spans="1:8" x14ac:dyDescent="0.2">
      <c r="A229" s="388" t="s">
        <v>1129</v>
      </c>
      <c r="B229" s="388" t="s">
        <v>5466</v>
      </c>
      <c r="C229" s="388" t="s">
        <v>8322</v>
      </c>
      <c r="E229" s="389">
        <v>22990</v>
      </c>
      <c r="G229" s="389" t="s">
        <v>7959</v>
      </c>
      <c r="H229" s="390" t="s">
        <v>8323</v>
      </c>
    </row>
    <row r="230" spans="1:8" x14ac:dyDescent="0.2">
      <c r="A230" s="388" t="s">
        <v>1129</v>
      </c>
      <c r="B230" s="388" t="s">
        <v>5466</v>
      </c>
      <c r="C230" s="388" t="s">
        <v>8324</v>
      </c>
      <c r="E230" s="389">
        <v>396</v>
      </c>
      <c r="G230" s="389" t="s">
        <v>8325</v>
      </c>
      <c r="H230" s="390" t="s">
        <v>8326</v>
      </c>
    </row>
    <row r="231" spans="1:8" x14ac:dyDescent="0.2">
      <c r="A231" s="388" t="s">
        <v>1129</v>
      </c>
      <c r="B231" s="388" t="s">
        <v>5466</v>
      </c>
      <c r="C231" s="388" t="s">
        <v>8327</v>
      </c>
      <c r="E231" s="389">
        <v>12000</v>
      </c>
      <c r="G231" s="389" t="s">
        <v>7962</v>
      </c>
      <c r="H231" s="390" t="s">
        <v>8328</v>
      </c>
    </row>
    <row r="232" spans="1:8" x14ac:dyDescent="0.2">
      <c r="A232" s="388" t="s">
        <v>1129</v>
      </c>
      <c r="B232" s="388" t="s">
        <v>5466</v>
      </c>
      <c r="C232" s="388" t="s">
        <v>8329</v>
      </c>
      <c r="E232" s="389">
        <v>22990</v>
      </c>
      <c r="G232" s="389" t="s">
        <v>7962</v>
      </c>
      <c r="H232" s="390" t="s">
        <v>8330</v>
      </c>
    </row>
    <row r="233" spans="1:8" x14ac:dyDescent="0.2">
      <c r="A233" s="388" t="s">
        <v>1129</v>
      </c>
      <c r="B233" s="388" t="s">
        <v>5466</v>
      </c>
      <c r="C233" s="388" t="s">
        <v>8331</v>
      </c>
      <c r="E233" s="389">
        <v>612</v>
      </c>
      <c r="G233" s="389" t="s">
        <v>8233</v>
      </c>
      <c r="H233" s="390" t="s">
        <v>8332</v>
      </c>
    </row>
    <row r="234" spans="1:8" x14ac:dyDescent="0.2">
      <c r="A234" s="388" t="s">
        <v>1129</v>
      </c>
      <c r="B234" s="388" t="s">
        <v>5466</v>
      </c>
      <c r="C234" s="388" t="s">
        <v>8333</v>
      </c>
      <c r="E234" s="389">
        <v>6000</v>
      </c>
      <c r="G234" s="389" t="s">
        <v>8147</v>
      </c>
      <c r="H234" s="390" t="s">
        <v>8334</v>
      </c>
    </row>
    <row r="235" spans="1:8" x14ac:dyDescent="0.2">
      <c r="A235" s="388" t="s">
        <v>1129</v>
      </c>
      <c r="B235" s="388" t="s">
        <v>5466</v>
      </c>
      <c r="C235" s="388" t="s">
        <v>8335</v>
      </c>
      <c r="E235" s="389">
        <v>22990</v>
      </c>
      <c r="G235" s="389" t="s">
        <v>7965</v>
      </c>
      <c r="H235" s="390" t="s">
        <v>8336</v>
      </c>
    </row>
    <row r="236" spans="1:8" x14ac:dyDescent="0.2">
      <c r="A236" s="388" t="s">
        <v>1129</v>
      </c>
      <c r="B236" s="388" t="s">
        <v>5739</v>
      </c>
      <c r="C236" s="388" t="s">
        <v>7979</v>
      </c>
      <c r="E236" s="389">
        <v>19000</v>
      </c>
      <c r="G236" s="389" t="s">
        <v>8337</v>
      </c>
      <c r="H236" s="390" t="s">
        <v>8338</v>
      </c>
    </row>
    <row r="237" spans="1:8" x14ac:dyDescent="0.2">
      <c r="A237" s="388" t="s">
        <v>1129</v>
      </c>
      <c r="B237" s="388" t="s">
        <v>5517</v>
      </c>
      <c r="C237" s="388" t="s">
        <v>8077</v>
      </c>
      <c r="E237" s="389">
        <v>2112.75</v>
      </c>
      <c r="G237" s="389" t="s">
        <v>7941</v>
      </c>
      <c r="H237" s="390" t="s">
        <v>8339</v>
      </c>
    </row>
    <row r="238" spans="1:8" x14ac:dyDescent="0.2">
      <c r="A238" s="388" t="s">
        <v>1129</v>
      </c>
      <c r="B238" s="388" t="s">
        <v>5517</v>
      </c>
      <c r="C238" s="388" t="s">
        <v>8340</v>
      </c>
      <c r="E238" s="389">
        <v>-2112.75</v>
      </c>
      <c r="G238" s="389" t="s">
        <v>7962</v>
      </c>
      <c r="H238" s="390" t="s">
        <v>8341</v>
      </c>
    </row>
    <row r="239" spans="1:8" x14ac:dyDescent="0.2">
      <c r="A239" s="388" t="s">
        <v>1129</v>
      </c>
      <c r="B239" s="388" t="s">
        <v>5549</v>
      </c>
      <c r="C239" s="388" t="s">
        <v>8342</v>
      </c>
      <c r="E239" s="389">
        <v>308</v>
      </c>
      <c r="G239" s="389" t="s">
        <v>8343</v>
      </c>
      <c r="H239" s="390" t="s">
        <v>2054</v>
      </c>
    </row>
    <row r="240" spans="1:8" x14ac:dyDescent="0.2">
      <c r="A240" s="388" t="s">
        <v>938</v>
      </c>
      <c r="B240" s="388" t="s">
        <v>347</v>
      </c>
      <c r="C240" s="388" t="s">
        <v>484</v>
      </c>
      <c r="E240" s="389">
        <v>370032.4</v>
      </c>
      <c r="G240" s="389">
        <v>370032.4</v>
      </c>
      <c r="H240" s="390" t="s">
        <v>1054</v>
      </c>
    </row>
    <row r="241" spans="1:12" x14ac:dyDescent="0.2">
      <c r="A241" s="88" t="s">
        <v>938</v>
      </c>
      <c r="B241" s="88" t="s">
        <v>347</v>
      </c>
      <c r="C241" s="88" t="s">
        <v>308</v>
      </c>
      <c r="D241" s="89"/>
      <c r="E241" s="89">
        <v>370032.4</v>
      </c>
      <c r="F241" s="89"/>
      <c r="G241" s="89">
        <v>370032.4</v>
      </c>
      <c r="H241" s="90" t="s">
        <v>943</v>
      </c>
      <c r="I241" s="91"/>
      <c r="J241" s="91"/>
      <c r="K241" s="91"/>
      <c r="L241" s="91"/>
    </row>
    <row r="244" spans="1:12" x14ac:dyDescent="0.2">
      <c r="A244" s="388" t="s">
        <v>1129</v>
      </c>
      <c r="B244" s="388" t="s">
        <v>5466</v>
      </c>
      <c r="C244" s="388" t="s">
        <v>8342</v>
      </c>
      <c r="E244" s="389">
        <v>2662</v>
      </c>
      <c r="G244" s="389" t="s">
        <v>7935</v>
      </c>
      <c r="H244" s="390" t="s">
        <v>8344</v>
      </c>
    </row>
    <row r="245" spans="1:12" x14ac:dyDescent="0.2">
      <c r="A245" s="388" t="s">
        <v>1129</v>
      </c>
      <c r="B245" s="388" t="s">
        <v>5466</v>
      </c>
      <c r="C245" s="388" t="s">
        <v>8345</v>
      </c>
      <c r="E245" s="389">
        <v>2662</v>
      </c>
      <c r="G245" s="389" t="s">
        <v>7938</v>
      </c>
      <c r="H245" s="390" t="s">
        <v>8346</v>
      </c>
    </row>
    <row r="246" spans="1:12" x14ac:dyDescent="0.2">
      <c r="A246" s="388" t="s">
        <v>1129</v>
      </c>
      <c r="B246" s="388" t="s">
        <v>5466</v>
      </c>
      <c r="C246" s="388" t="s">
        <v>8347</v>
      </c>
      <c r="E246" s="389">
        <v>2783</v>
      </c>
      <c r="G246" s="389" t="s">
        <v>7941</v>
      </c>
      <c r="H246" s="390" t="s">
        <v>8348</v>
      </c>
    </row>
    <row r="247" spans="1:12" x14ac:dyDescent="0.2">
      <c r="A247" s="388" t="s">
        <v>1129</v>
      </c>
      <c r="B247" s="388" t="s">
        <v>5466</v>
      </c>
      <c r="C247" s="388" t="s">
        <v>8349</v>
      </c>
      <c r="E247" s="389">
        <v>2662</v>
      </c>
      <c r="G247" s="389" t="s">
        <v>7944</v>
      </c>
      <c r="H247" s="390" t="s">
        <v>8350</v>
      </c>
    </row>
    <row r="248" spans="1:12" x14ac:dyDescent="0.2">
      <c r="A248" s="388" t="s">
        <v>1129</v>
      </c>
      <c r="B248" s="388" t="s">
        <v>5466</v>
      </c>
      <c r="C248" s="388" t="s">
        <v>8351</v>
      </c>
      <c r="E248" s="389">
        <v>2662</v>
      </c>
      <c r="G248" s="389" t="s">
        <v>7947</v>
      </c>
      <c r="H248" s="390" t="s">
        <v>8352</v>
      </c>
    </row>
    <row r="249" spans="1:12" x14ac:dyDescent="0.2">
      <c r="A249" s="388" t="s">
        <v>1129</v>
      </c>
      <c r="B249" s="388" t="s">
        <v>5466</v>
      </c>
      <c r="C249" s="388" t="s">
        <v>8353</v>
      </c>
      <c r="E249" s="389">
        <v>2783</v>
      </c>
      <c r="G249" s="389" t="s">
        <v>8354</v>
      </c>
      <c r="H249" s="390" t="s">
        <v>8355</v>
      </c>
    </row>
    <row r="250" spans="1:12" x14ac:dyDescent="0.2">
      <c r="A250" s="388" t="s">
        <v>1129</v>
      </c>
      <c r="B250" s="388" t="s">
        <v>5466</v>
      </c>
      <c r="C250" s="388" t="s">
        <v>8356</v>
      </c>
      <c r="E250" s="389">
        <v>2662</v>
      </c>
      <c r="G250" s="389" t="s">
        <v>7932</v>
      </c>
      <c r="H250" s="390" t="s">
        <v>8357</v>
      </c>
    </row>
    <row r="251" spans="1:12" x14ac:dyDescent="0.2">
      <c r="A251" s="388" t="s">
        <v>1129</v>
      </c>
      <c r="B251" s="388" t="s">
        <v>5466</v>
      </c>
      <c r="C251" s="388" t="s">
        <v>8358</v>
      </c>
      <c r="E251" s="389">
        <v>2783</v>
      </c>
      <c r="G251" s="389" t="s">
        <v>7953</v>
      </c>
      <c r="H251" s="390" t="s">
        <v>8359</v>
      </c>
    </row>
    <row r="252" spans="1:12" x14ac:dyDescent="0.2">
      <c r="A252" s="388" t="s">
        <v>1129</v>
      </c>
      <c r="B252" s="388" t="s">
        <v>5466</v>
      </c>
      <c r="C252" s="388" t="s">
        <v>8360</v>
      </c>
      <c r="E252" s="389">
        <v>2783</v>
      </c>
      <c r="G252" s="389" t="s">
        <v>7956</v>
      </c>
      <c r="H252" s="390" t="s">
        <v>8361</v>
      </c>
    </row>
    <row r="253" spans="1:12" x14ac:dyDescent="0.2">
      <c r="A253" s="388" t="s">
        <v>1129</v>
      </c>
      <c r="B253" s="388" t="s">
        <v>5466</v>
      </c>
      <c r="C253" s="388" t="s">
        <v>8362</v>
      </c>
      <c r="E253" s="389">
        <v>2662</v>
      </c>
      <c r="G253" s="389" t="s">
        <v>7959</v>
      </c>
      <c r="H253" s="390" t="s">
        <v>8363</v>
      </c>
    </row>
    <row r="254" spans="1:12" x14ac:dyDescent="0.2">
      <c r="A254" s="388" t="s">
        <v>1129</v>
      </c>
      <c r="B254" s="388" t="s">
        <v>5466</v>
      </c>
      <c r="C254" s="388" t="s">
        <v>8364</v>
      </c>
      <c r="E254" s="389">
        <v>2662</v>
      </c>
      <c r="G254" s="389" t="s">
        <v>7962</v>
      </c>
      <c r="H254" s="390" t="s">
        <v>8365</v>
      </c>
    </row>
    <row r="255" spans="1:12" x14ac:dyDescent="0.2">
      <c r="A255" s="388" t="s">
        <v>1129</v>
      </c>
      <c r="B255" s="388" t="s">
        <v>5466</v>
      </c>
      <c r="C255" s="388" t="s">
        <v>8366</v>
      </c>
      <c r="E255" s="389">
        <v>2662</v>
      </c>
      <c r="G255" s="389" t="s">
        <v>7965</v>
      </c>
      <c r="H255" s="390" t="s">
        <v>8367</v>
      </c>
    </row>
    <row r="256" spans="1:12" x14ac:dyDescent="0.2">
      <c r="A256" s="388" t="s">
        <v>1129</v>
      </c>
      <c r="B256" s="388" t="s">
        <v>5739</v>
      </c>
      <c r="C256" s="388" t="s">
        <v>8251</v>
      </c>
      <c r="E256" s="861">
        <v>3121</v>
      </c>
      <c r="G256" s="389" t="s">
        <v>8021</v>
      </c>
      <c r="H256" s="390" t="s">
        <v>8368</v>
      </c>
    </row>
    <row r="257" spans="1:8" x14ac:dyDescent="0.2">
      <c r="A257" s="388" t="s">
        <v>1129</v>
      </c>
      <c r="B257" s="388" t="s">
        <v>5739</v>
      </c>
      <c r="C257" s="388" t="s">
        <v>8020</v>
      </c>
      <c r="E257" s="861">
        <v>3121</v>
      </c>
      <c r="G257" s="389" t="s">
        <v>8369</v>
      </c>
      <c r="H257" s="390" t="s">
        <v>8370</v>
      </c>
    </row>
    <row r="258" spans="1:8" x14ac:dyDescent="0.2">
      <c r="A258" s="388" t="s">
        <v>1129</v>
      </c>
      <c r="B258" s="388" t="s">
        <v>5739</v>
      </c>
      <c r="C258" s="388" t="s">
        <v>8229</v>
      </c>
      <c r="E258" s="861">
        <v>3121</v>
      </c>
      <c r="G258" s="389" t="s">
        <v>8371</v>
      </c>
      <c r="H258" s="390" t="s">
        <v>8372</v>
      </c>
    </row>
    <row r="259" spans="1:8" x14ac:dyDescent="0.2">
      <c r="A259" s="388" t="s">
        <v>1129</v>
      </c>
      <c r="B259" s="388" t="s">
        <v>5739</v>
      </c>
      <c r="C259" s="388" t="s">
        <v>8068</v>
      </c>
      <c r="E259" s="861">
        <v>3121</v>
      </c>
      <c r="G259" s="389" t="s">
        <v>8373</v>
      </c>
      <c r="H259" s="390" t="s">
        <v>8374</v>
      </c>
    </row>
    <row r="260" spans="1:8" x14ac:dyDescent="0.2">
      <c r="A260" s="388" t="s">
        <v>1129</v>
      </c>
      <c r="B260" s="388" t="s">
        <v>5739</v>
      </c>
      <c r="C260" s="388" t="s">
        <v>7994</v>
      </c>
      <c r="E260" s="861">
        <v>3121</v>
      </c>
      <c r="G260" s="389" t="s">
        <v>8375</v>
      </c>
      <c r="H260" s="390" t="s">
        <v>8376</v>
      </c>
    </row>
    <row r="261" spans="1:8" x14ac:dyDescent="0.2">
      <c r="A261" s="388" t="s">
        <v>1129</v>
      </c>
      <c r="B261" s="388" t="s">
        <v>5739</v>
      </c>
      <c r="C261" s="388" t="s">
        <v>7996</v>
      </c>
      <c r="E261" s="861">
        <v>3121</v>
      </c>
      <c r="G261" s="389" t="s">
        <v>8377</v>
      </c>
      <c r="H261" s="390" t="s">
        <v>8378</v>
      </c>
    </row>
    <row r="262" spans="1:8" x14ac:dyDescent="0.2">
      <c r="A262" s="388" t="s">
        <v>1129</v>
      </c>
      <c r="B262" s="388" t="s">
        <v>5739</v>
      </c>
      <c r="C262" s="388" t="s">
        <v>7952</v>
      </c>
      <c r="E262" s="861">
        <v>3121</v>
      </c>
      <c r="G262" s="389" t="s">
        <v>8379</v>
      </c>
      <c r="H262" s="390" t="s">
        <v>8380</v>
      </c>
    </row>
    <row r="263" spans="1:8" x14ac:dyDescent="0.2">
      <c r="A263" s="388" t="s">
        <v>1129</v>
      </c>
      <c r="B263" s="388" t="s">
        <v>5739</v>
      </c>
      <c r="C263" s="388" t="s">
        <v>7955</v>
      </c>
      <c r="E263" s="861">
        <v>3121</v>
      </c>
      <c r="G263" s="389" t="s">
        <v>8381</v>
      </c>
      <c r="H263" s="390" t="s">
        <v>8382</v>
      </c>
    </row>
    <row r="264" spans="1:8" x14ac:dyDescent="0.2">
      <c r="A264" s="388" t="s">
        <v>1129</v>
      </c>
      <c r="B264" s="388" t="s">
        <v>5739</v>
      </c>
      <c r="C264" s="388" t="s">
        <v>8193</v>
      </c>
      <c r="E264" s="861">
        <v>3121</v>
      </c>
      <c r="G264" s="389" t="s">
        <v>8383</v>
      </c>
      <c r="H264" s="390" t="s">
        <v>8384</v>
      </c>
    </row>
    <row r="265" spans="1:8" x14ac:dyDescent="0.2">
      <c r="A265" s="388" t="s">
        <v>1129</v>
      </c>
      <c r="B265" s="388" t="s">
        <v>5739</v>
      </c>
      <c r="C265" s="388" t="s">
        <v>8000</v>
      </c>
      <c r="E265" s="861">
        <v>3121</v>
      </c>
      <c r="G265" s="389" t="s">
        <v>8385</v>
      </c>
      <c r="H265" s="390" t="s">
        <v>8386</v>
      </c>
    </row>
    <row r="266" spans="1:8" x14ac:dyDescent="0.2">
      <c r="A266" s="388" t="s">
        <v>1129</v>
      </c>
      <c r="B266" s="388" t="s">
        <v>5739</v>
      </c>
      <c r="C266" s="388" t="s">
        <v>8219</v>
      </c>
      <c r="E266" s="861">
        <v>3121</v>
      </c>
      <c r="G266" s="389" t="s">
        <v>8387</v>
      </c>
      <c r="H266" s="390" t="s">
        <v>8388</v>
      </c>
    </row>
    <row r="267" spans="1:8" x14ac:dyDescent="0.2">
      <c r="A267" s="388" t="s">
        <v>1129</v>
      </c>
      <c r="B267" s="388" t="s">
        <v>5739</v>
      </c>
      <c r="C267" s="388" t="s">
        <v>8004</v>
      </c>
      <c r="E267" s="861">
        <v>3121</v>
      </c>
      <c r="G267" s="389" t="s">
        <v>8389</v>
      </c>
      <c r="H267" s="390" t="s">
        <v>8390</v>
      </c>
    </row>
    <row r="268" spans="1:8" x14ac:dyDescent="0.2">
      <c r="A268" s="388" t="s">
        <v>1129</v>
      </c>
      <c r="B268" s="388" t="s">
        <v>5517</v>
      </c>
      <c r="C268" s="388" t="s">
        <v>7981</v>
      </c>
      <c r="E268" s="860">
        <v>2420</v>
      </c>
      <c r="G268" s="389" t="s">
        <v>8261</v>
      </c>
      <c r="H268" s="390" t="s">
        <v>8391</v>
      </c>
    </row>
    <row r="269" spans="1:8" x14ac:dyDescent="0.2">
      <c r="A269" s="388" t="s">
        <v>1129</v>
      </c>
      <c r="B269" s="388" t="s">
        <v>5517</v>
      </c>
      <c r="C269" s="388" t="s">
        <v>7934</v>
      </c>
      <c r="E269" s="567">
        <v>10391</v>
      </c>
      <c r="G269" s="389" t="s">
        <v>8261</v>
      </c>
      <c r="H269" s="390" t="s">
        <v>8392</v>
      </c>
    </row>
    <row r="270" spans="1:8" x14ac:dyDescent="0.2">
      <c r="A270" s="388" t="s">
        <v>1129</v>
      </c>
      <c r="B270" s="388" t="s">
        <v>5517</v>
      </c>
      <c r="C270" s="388" t="s">
        <v>8211</v>
      </c>
      <c r="E270" s="389">
        <v>94859.3</v>
      </c>
      <c r="G270" s="389" t="s">
        <v>8021</v>
      </c>
      <c r="H270" s="390" t="s">
        <v>8393</v>
      </c>
    </row>
    <row r="271" spans="1:8" x14ac:dyDescent="0.2">
      <c r="A271" s="388" t="s">
        <v>1129</v>
      </c>
      <c r="B271" s="388" t="s">
        <v>5517</v>
      </c>
      <c r="C271" s="388" t="s">
        <v>7979</v>
      </c>
      <c r="E271" s="860">
        <v>2420</v>
      </c>
      <c r="G271" s="389" t="s">
        <v>8394</v>
      </c>
      <c r="H271" s="390" t="s">
        <v>8395</v>
      </c>
    </row>
    <row r="272" spans="1:8" x14ac:dyDescent="0.2">
      <c r="A272" s="388" t="s">
        <v>1129</v>
      </c>
      <c r="B272" s="388" t="s">
        <v>5517</v>
      </c>
      <c r="C272" s="388" t="s">
        <v>7931</v>
      </c>
      <c r="E272" s="567">
        <v>10391</v>
      </c>
      <c r="G272" s="389" t="s">
        <v>8394</v>
      </c>
      <c r="H272" s="390" t="s">
        <v>8396</v>
      </c>
    </row>
    <row r="273" spans="1:8" x14ac:dyDescent="0.2">
      <c r="A273" s="388" t="s">
        <v>1129</v>
      </c>
      <c r="B273" s="388" t="s">
        <v>5517</v>
      </c>
      <c r="C273" s="388" t="s">
        <v>7996</v>
      </c>
      <c r="E273" s="389">
        <v>94859.3</v>
      </c>
      <c r="G273" s="389" t="s">
        <v>8369</v>
      </c>
      <c r="H273" s="390" t="s">
        <v>8397</v>
      </c>
    </row>
    <row r="274" spans="1:8" x14ac:dyDescent="0.2">
      <c r="A274" s="388" t="s">
        <v>1129</v>
      </c>
      <c r="B274" s="388" t="s">
        <v>5517</v>
      </c>
      <c r="C274" s="388" t="s">
        <v>8258</v>
      </c>
      <c r="E274" s="860">
        <v>2420</v>
      </c>
      <c r="G274" s="389" t="s">
        <v>8398</v>
      </c>
      <c r="H274" s="390" t="s">
        <v>8399</v>
      </c>
    </row>
    <row r="275" spans="1:8" x14ac:dyDescent="0.2">
      <c r="A275" s="388" t="s">
        <v>1129</v>
      </c>
      <c r="B275" s="388" t="s">
        <v>5517</v>
      </c>
      <c r="C275" s="388" t="s">
        <v>8002</v>
      </c>
      <c r="E275" s="567">
        <v>10391</v>
      </c>
      <c r="G275" s="389" t="s">
        <v>8398</v>
      </c>
      <c r="H275" s="390" t="s">
        <v>8400</v>
      </c>
    </row>
    <row r="276" spans="1:8" x14ac:dyDescent="0.2">
      <c r="A276" s="388" t="s">
        <v>1129</v>
      </c>
      <c r="B276" s="388" t="s">
        <v>5517</v>
      </c>
      <c r="C276" s="388" t="s">
        <v>8219</v>
      </c>
      <c r="E276" s="389">
        <v>94859.3</v>
      </c>
      <c r="G276" s="389" t="s">
        <v>8371</v>
      </c>
      <c r="H276" s="390" t="s">
        <v>8401</v>
      </c>
    </row>
    <row r="277" spans="1:8" x14ac:dyDescent="0.2">
      <c r="A277" s="388" t="s">
        <v>1129</v>
      </c>
      <c r="B277" s="388" t="s">
        <v>5517</v>
      </c>
      <c r="C277" s="388" t="s">
        <v>8402</v>
      </c>
      <c r="E277" s="860">
        <v>2420</v>
      </c>
      <c r="G277" s="389" t="s">
        <v>8272</v>
      </c>
      <c r="H277" s="390" t="s">
        <v>8403</v>
      </c>
    </row>
    <row r="278" spans="1:8" x14ac:dyDescent="0.2">
      <c r="A278" s="388" t="s">
        <v>1129</v>
      </c>
      <c r="B278" s="388" t="s">
        <v>5517</v>
      </c>
      <c r="C278" s="388" t="s">
        <v>8404</v>
      </c>
      <c r="E278" s="567">
        <v>10391</v>
      </c>
      <c r="G278" s="389" t="s">
        <v>8272</v>
      </c>
      <c r="H278" s="390" t="s">
        <v>8405</v>
      </c>
    </row>
    <row r="279" spans="1:8" x14ac:dyDescent="0.2">
      <c r="A279" s="388" t="s">
        <v>1129</v>
      </c>
      <c r="B279" s="388" t="s">
        <v>5517</v>
      </c>
      <c r="C279" s="388" t="s">
        <v>8406</v>
      </c>
      <c r="E279" s="389">
        <v>94859.3</v>
      </c>
      <c r="G279" s="389" t="s">
        <v>8373</v>
      </c>
      <c r="H279" s="390" t="s">
        <v>8407</v>
      </c>
    </row>
    <row r="280" spans="1:8" x14ac:dyDescent="0.2">
      <c r="A280" s="388" t="s">
        <v>1129</v>
      </c>
      <c r="B280" s="388" t="s">
        <v>5517</v>
      </c>
      <c r="C280" s="388" t="s">
        <v>8408</v>
      </c>
      <c r="E280" s="860">
        <v>2420</v>
      </c>
      <c r="G280" s="389" t="s">
        <v>8409</v>
      </c>
      <c r="H280" s="390" t="s">
        <v>8410</v>
      </c>
    </row>
    <row r="281" spans="1:8" x14ac:dyDescent="0.2">
      <c r="A281" s="388" t="s">
        <v>1129</v>
      </c>
      <c r="B281" s="388" t="s">
        <v>5517</v>
      </c>
      <c r="C281" s="388" t="s">
        <v>8411</v>
      </c>
      <c r="E281" s="567">
        <v>10391</v>
      </c>
      <c r="G281" s="389" t="s">
        <v>8409</v>
      </c>
      <c r="H281" s="390" t="s">
        <v>8412</v>
      </c>
    </row>
    <row r="282" spans="1:8" x14ac:dyDescent="0.2">
      <c r="A282" s="388" t="s">
        <v>1129</v>
      </c>
      <c r="B282" s="388" t="s">
        <v>5517</v>
      </c>
      <c r="C282" s="388" t="s">
        <v>8413</v>
      </c>
      <c r="E282" s="389">
        <v>94859.3</v>
      </c>
      <c r="G282" s="389" t="s">
        <v>8375</v>
      </c>
      <c r="H282" s="390" t="s">
        <v>8414</v>
      </c>
    </row>
    <row r="283" spans="1:8" x14ac:dyDescent="0.2">
      <c r="A283" s="388" t="s">
        <v>1129</v>
      </c>
      <c r="B283" s="388" t="s">
        <v>5517</v>
      </c>
      <c r="C283" s="388" t="s">
        <v>8415</v>
      </c>
      <c r="E283" s="860">
        <v>2420</v>
      </c>
      <c r="G283" s="389" t="s">
        <v>8416</v>
      </c>
      <c r="H283" s="390" t="s">
        <v>8417</v>
      </c>
    </row>
    <row r="284" spans="1:8" x14ac:dyDescent="0.2">
      <c r="A284" s="388" t="s">
        <v>1129</v>
      </c>
      <c r="B284" s="388" t="s">
        <v>5517</v>
      </c>
      <c r="C284" s="388" t="s">
        <v>8418</v>
      </c>
      <c r="E284" s="567">
        <v>10391</v>
      </c>
      <c r="G284" s="389" t="s">
        <v>8416</v>
      </c>
      <c r="H284" s="390" t="s">
        <v>8419</v>
      </c>
    </row>
    <row r="285" spans="1:8" x14ac:dyDescent="0.2">
      <c r="A285" s="388" t="s">
        <v>1129</v>
      </c>
      <c r="B285" s="388" t="s">
        <v>5517</v>
      </c>
      <c r="C285" s="388" t="s">
        <v>8031</v>
      </c>
      <c r="E285" s="389">
        <v>94859.3</v>
      </c>
      <c r="G285" s="389" t="s">
        <v>8377</v>
      </c>
      <c r="H285" s="390" t="s">
        <v>8420</v>
      </c>
    </row>
    <row r="286" spans="1:8" x14ac:dyDescent="0.2">
      <c r="A286" s="388" t="s">
        <v>1129</v>
      </c>
      <c r="B286" s="388" t="s">
        <v>5517</v>
      </c>
      <c r="C286" s="388" t="s">
        <v>8421</v>
      </c>
      <c r="E286" s="860">
        <v>2420</v>
      </c>
      <c r="G286" s="389" t="s">
        <v>8289</v>
      </c>
      <c r="H286" s="390" t="s">
        <v>8422</v>
      </c>
    </row>
    <row r="287" spans="1:8" x14ac:dyDescent="0.2">
      <c r="A287" s="388" t="s">
        <v>1129</v>
      </c>
      <c r="B287" s="388" t="s">
        <v>5517</v>
      </c>
      <c r="C287" s="388" t="s">
        <v>8423</v>
      </c>
      <c r="E287" s="567">
        <v>10931</v>
      </c>
      <c r="G287" s="389" t="s">
        <v>8289</v>
      </c>
      <c r="H287" s="390" t="s">
        <v>8424</v>
      </c>
    </row>
    <row r="288" spans="1:8" x14ac:dyDescent="0.2">
      <c r="A288" s="388" t="s">
        <v>1129</v>
      </c>
      <c r="B288" s="388" t="s">
        <v>5517</v>
      </c>
      <c r="C288" s="388" t="s">
        <v>8269</v>
      </c>
      <c r="E288" s="389">
        <v>94859.3</v>
      </c>
      <c r="G288" s="389" t="s">
        <v>8379</v>
      </c>
      <c r="H288" s="390" t="s">
        <v>8425</v>
      </c>
    </row>
    <row r="289" spans="1:10" x14ac:dyDescent="0.2">
      <c r="A289" s="388" t="s">
        <v>1129</v>
      </c>
      <c r="B289" s="388" t="s">
        <v>5517</v>
      </c>
      <c r="C289" s="388" t="s">
        <v>8426</v>
      </c>
      <c r="E289" s="567">
        <v>3240</v>
      </c>
      <c r="G289" s="389" t="s">
        <v>8289</v>
      </c>
      <c r="H289" s="390" t="s">
        <v>8427</v>
      </c>
    </row>
    <row r="290" spans="1:10" x14ac:dyDescent="0.2">
      <c r="A290" s="388" t="s">
        <v>1129</v>
      </c>
      <c r="B290" s="388" t="s">
        <v>5517</v>
      </c>
      <c r="C290" s="388" t="s">
        <v>8428</v>
      </c>
      <c r="E290" s="860">
        <v>2420</v>
      </c>
      <c r="G290" s="389" t="s">
        <v>8429</v>
      </c>
      <c r="H290" s="390" t="s">
        <v>8430</v>
      </c>
    </row>
    <row r="291" spans="1:10" x14ac:dyDescent="0.2">
      <c r="A291" s="388" t="s">
        <v>1129</v>
      </c>
      <c r="B291" s="388" t="s">
        <v>5517</v>
      </c>
      <c r="C291" s="388" t="s">
        <v>8431</v>
      </c>
      <c r="E291" s="567">
        <v>10931</v>
      </c>
      <c r="G291" s="389" t="s">
        <v>8429</v>
      </c>
      <c r="H291" s="390" t="s">
        <v>8432</v>
      </c>
    </row>
    <row r="292" spans="1:10" x14ac:dyDescent="0.2">
      <c r="A292" s="388" t="s">
        <v>1129</v>
      </c>
      <c r="B292" s="388" t="s">
        <v>5517</v>
      </c>
      <c r="C292" s="388" t="s">
        <v>8433</v>
      </c>
      <c r="E292" s="389">
        <v>94859.3</v>
      </c>
      <c r="G292" s="389" t="s">
        <v>8381</v>
      </c>
      <c r="H292" s="390" t="s">
        <v>8434</v>
      </c>
    </row>
    <row r="293" spans="1:10" x14ac:dyDescent="0.2">
      <c r="A293" s="388" t="s">
        <v>1129</v>
      </c>
      <c r="B293" s="388" t="s">
        <v>5517</v>
      </c>
      <c r="C293" s="388" t="s">
        <v>8435</v>
      </c>
      <c r="E293" s="860">
        <v>2541</v>
      </c>
      <c r="G293" s="389" t="s">
        <v>8436</v>
      </c>
      <c r="H293" s="390" t="s">
        <v>8437</v>
      </c>
    </row>
    <row r="294" spans="1:10" x14ac:dyDescent="0.2">
      <c r="A294" s="388" t="s">
        <v>1129</v>
      </c>
      <c r="B294" s="388" t="s">
        <v>5517</v>
      </c>
      <c r="C294" s="388" t="s">
        <v>8274</v>
      </c>
      <c r="E294" s="567">
        <v>10931</v>
      </c>
      <c r="G294" s="389" t="s">
        <v>8436</v>
      </c>
      <c r="H294" s="390" t="s">
        <v>8438</v>
      </c>
    </row>
    <row r="295" spans="1:10" x14ac:dyDescent="0.2">
      <c r="A295" s="388" t="s">
        <v>1129</v>
      </c>
      <c r="B295" s="388" t="s">
        <v>5517</v>
      </c>
      <c r="C295" s="388" t="s">
        <v>8439</v>
      </c>
      <c r="E295" s="389">
        <v>94859.3</v>
      </c>
      <c r="G295" s="389" t="s">
        <v>8383</v>
      </c>
      <c r="H295" s="390" t="s">
        <v>8440</v>
      </c>
    </row>
    <row r="296" spans="1:10" x14ac:dyDescent="0.2">
      <c r="A296" s="388" t="s">
        <v>1129</v>
      </c>
      <c r="B296" s="388" t="s">
        <v>5517</v>
      </c>
      <c r="C296" s="388" t="s">
        <v>8441</v>
      </c>
      <c r="E296" s="860">
        <v>2541</v>
      </c>
      <c r="G296" s="389" t="s">
        <v>8314</v>
      </c>
      <c r="H296" s="390" t="s">
        <v>8442</v>
      </c>
    </row>
    <row r="297" spans="1:10" x14ac:dyDescent="0.2">
      <c r="A297" s="388" t="s">
        <v>1129</v>
      </c>
      <c r="B297" s="388" t="s">
        <v>5517</v>
      </c>
      <c r="C297" s="388" t="s">
        <v>8443</v>
      </c>
      <c r="E297" s="567">
        <v>10931</v>
      </c>
      <c r="G297" s="389" t="s">
        <v>8314</v>
      </c>
      <c r="H297" s="390" t="s">
        <v>8444</v>
      </c>
    </row>
    <row r="298" spans="1:10" x14ac:dyDescent="0.2">
      <c r="A298" s="388" t="s">
        <v>1129</v>
      </c>
      <c r="B298" s="388" t="s">
        <v>5517</v>
      </c>
      <c r="C298" s="388" t="s">
        <v>8445</v>
      </c>
      <c r="E298" s="389">
        <v>94859.3</v>
      </c>
      <c r="G298" s="389" t="s">
        <v>8385</v>
      </c>
      <c r="H298" s="390" t="s">
        <v>8446</v>
      </c>
    </row>
    <row r="299" spans="1:10" x14ac:dyDescent="0.2">
      <c r="A299" s="388" t="s">
        <v>1129</v>
      </c>
      <c r="B299" s="388" t="s">
        <v>5517</v>
      </c>
      <c r="C299" s="388" t="s">
        <v>8158</v>
      </c>
      <c r="E299" s="860">
        <v>2541</v>
      </c>
      <c r="G299" s="389" t="s">
        <v>8447</v>
      </c>
      <c r="H299" s="390" t="s">
        <v>8448</v>
      </c>
    </row>
    <row r="300" spans="1:10" x14ac:dyDescent="0.2">
      <c r="A300" s="388" t="s">
        <v>1129</v>
      </c>
      <c r="B300" s="388" t="s">
        <v>5517</v>
      </c>
      <c r="C300" s="388" t="s">
        <v>8449</v>
      </c>
      <c r="E300" s="567">
        <v>10931</v>
      </c>
      <c r="G300" s="389" t="s">
        <v>8447</v>
      </c>
      <c r="H300" s="390" t="s">
        <v>8450</v>
      </c>
    </row>
    <row r="301" spans="1:10" x14ac:dyDescent="0.2">
      <c r="A301" s="388" t="s">
        <v>1129</v>
      </c>
      <c r="B301" s="388" t="s">
        <v>5517</v>
      </c>
      <c r="C301" s="388" t="s">
        <v>8451</v>
      </c>
      <c r="E301" s="389">
        <v>94859.3</v>
      </c>
      <c r="G301" s="389" t="s">
        <v>8387</v>
      </c>
      <c r="H301" s="390" t="s">
        <v>8452</v>
      </c>
    </row>
    <row r="302" spans="1:10" x14ac:dyDescent="0.2">
      <c r="A302" s="388" t="s">
        <v>1129</v>
      </c>
      <c r="B302" s="388" t="s">
        <v>5517</v>
      </c>
      <c r="C302" s="388" t="s">
        <v>8453</v>
      </c>
      <c r="E302" s="860">
        <v>2541</v>
      </c>
      <c r="G302" s="389" t="s">
        <v>8454</v>
      </c>
      <c r="H302" s="390" t="s">
        <v>8455</v>
      </c>
    </row>
    <row r="303" spans="1:10" x14ac:dyDescent="0.2">
      <c r="A303" s="388" t="s">
        <v>1129</v>
      </c>
      <c r="B303" s="388" t="s">
        <v>5517</v>
      </c>
      <c r="C303" s="388" t="s">
        <v>8126</v>
      </c>
      <c r="E303" s="567">
        <v>10931</v>
      </c>
      <c r="G303" s="389" t="s">
        <v>8454</v>
      </c>
      <c r="H303" s="390" t="s">
        <v>8456</v>
      </c>
      <c r="I303" s="390"/>
    </row>
    <row r="304" spans="1:10" x14ac:dyDescent="0.2">
      <c r="A304" s="388" t="s">
        <v>1129</v>
      </c>
      <c r="B304" s="388" t="s">
        <v>5517</v>
      </c>
      <c r="C304" s="388" t="s">
        <v>8457</v>
      </c>
      <c r="E304" s="389">
        <v>94859.3</v>
      </c>
      <c r="G304" s="389" t="s">
        <v>8389</v>
      </c>
      <c r="H304" s="390" t="s">
        <v>8458</v>
      </c>
      <c r="I304" t="s">
        <v>6594</v>
      </c>
      <c r="J304" s="94"/>
    </row>
    <row r="305" spans="1:12" x14ac:dyDescent="0.2">
      <c r="A305" s="388" t="s">
        <v>938</v>
      </c>
      <c r="B305" s="388" t="s">
        <v>947</v>
      </c>
      <c r="C305" s="388" t="s">
        <v>484</v>
      </c>
      <c r="E305" s="389">
        <v>1368887.6</v>
      </c>
      <c r="G305" s="389">
        <v>1368887.6</v>
      </c>
      <c r="H305" s="390" t="s">
        <v>1054</v>
      </c>
      <c r="I305" s="896" t="s">
        <v>6595</v>
      </c>
      <c r="J305" s="94">
        <f>E256+E257+E258+E259+E260+E261+E262+E263+E264+E265+E266+E267</f>
        <v>37452</v>
      </c>
    </row>
    <row r="306" spans="1:12" x14ac:dyDescent="0.2">
      <c r="A306" s="88" t="s">
        <v>938</v>
      </c>
      <c r="B306" s="88" t="s">
        <v>947</v>
      </c>
      <c r="C306" s="88" t="s">
        <v>308</v>
      </c>
      <c r="D306" s="89"/>
      <c r="E306" s="89">
        <v>1368887.6</v>
      </c>
      <c r="F306" s="89"/>
      <c r="G306" s="89">
        <v>1368887.6</v>
      </c>
      <c r="H306" s="90" t="s">
        <v>741</v>
      </c>
      <c r="I306" s="897" t="s">
        <v>6597</v>
      </c>
      <c r="J306" s="1051">
        <f>E302+E299+E296+E293+E290+E286+E283+E280+E277+E274+E271+E268</f>
        <v>29524</v>
      </c>
      <c r="K306" s="91"/>
      <c r="L306" s="91"/>
    </row>
    <row r="307" spans="1:12" x14ac:dyDescent="0.2">
      <c r="I307" s="565" t="s">
        <v>6596</v>
      </c>
      <c r="J307" s="1052">
        <f>E303+E300+E297+E294+E291+E289+E287+E284+E281+E278+E275+E272+E269</f>
        <v>131172</v>
      </c>
    </row>
    <row r="308" spans="1:12" x14ac:dyDescent="0.2">
      <c r="A308" s="388" t="s">
        <v>1129</v>
      </c>
      <c r="B308" s="388" t="s">
        <v>5466</v>
      </c>
      <c r="C308" s="388" t="s">
        <v>8199</v>
      </c>
      <c r="E308" s="389">
        <v>8468</v>
      </c>
      <c r="G308" s="389" t="s">
        <v>7935</v>
      </c>
      <c r="H308" s="390" t="s">
        <v>8459</v>
      </c>
      <c r="I308" t="s">
        <v>5390</v>
      </c>
      <c r="J308" s="94">
        <f>SUM(J305:J307)</f>
        <v>198148</v>
      </c>
    </row>
    <row r="309" spans="1:12" x14ac:dyDescent="0.2">
      <c r="A309" s="388" t="s">
        <v>1129</v>
      </c>
      <c r="B309" s="388" t="s">
        <v>5466</v>
      </c>
      <c r="C309" s="388" t="s">
        <v>8460</v>
      </c>
      <c r="E309" s="389">
        <v>11984.5</v>
      </c>
      <c r="G309" s="389" t="s">
        <v>7938</v>
      </c>
      <c r="H309" s="390" t="s">
        <v>8461</v>
      </c>
    </row>
    <row r="310" spans="1:12" x14ac:dyDescent="0.2">
      <c r="A310" s="388" t="s">
        <v>1129</v>
      </c>
      <c r="B310" s="388" t="s">
        <v>5466</v>
      </c>
      <c r="C310" s="388" t="s">
        <v>8092</v>
      </c>
      <c r="E310" s="389">
        <v>11983.1</v>
      </c>
      <c r="G310" s="389" t="s">
        <v>7941</v>
      </c>
      <c r="H310" s="390" t="s">
        <v>8462</v>
      </c>
    </row>
    <row r="311" spans="1:12" x14ac:dyDescent="0.2">
      <c r="A311" s="388" t="s">
        <v>1129</v>
      </c>
      <c r="B311" s="388" t="s">
        <v>5466</v>
      </c>
      <c r="C311" s="388" t="s">
        <v>8463</v>
      </c>
      <c r="E311" s="389">
        <v>6997.4</v>
      </c>
      <c r="G311" s="389" t="s">
        <v>7944</v>
      </c>
      <c r="H311" s="390" t="s">
        <v>8464</v>
      </c>
    </row>
    <row r="312" spans="1:12" x14ac:dyDescent="0.2">
      <c r="A312" s="388" t="s">
        <v>1129</v>
      </c>
      <c r="B312" s="388" t="s">
        <v>5466</v>
      </c>
      <c r="C312" s="388" t="s">
        <v>8465</v>
      </c>
      <c r="E312" s="389">
        <v>11368.9</v>
      </c>
      <c r="G312" s="389" t="s">
        <v>7947</v>
      </c>
      <c r="H312" s="390" t="s">
        <v>8466</v>
      </c>
    </row>
    <row r="313" spans="1:12" x14ac:dyDescent="0.2">
      <c r="A313" s="388" t="s">
        <v>1129</v>
      </c>
      <c r="B313" s="388" t="s">
        <v>5466</v>
      </c>
      <c r="C313" s="388" t="s">
        <v>8467</v>
      </c>
      <c r="E313" s="389">
        <v>27339.8</v>
      </c>
      <c r="G313" s="389" t="s">
        <v>7950</v>
      </c>
      <c r="H313" s="390" t="s">
        <v>8468</v>
      </c>
    </row>
    <row r="314" spans="1:12" x14ac:dyDescent="0.2">
      <c r="A314" s="388" t="s">
        <v>1129</v>
      </c>
      <c r="B314" s="388" t="s">
        <v>5466</v>
      </c>
      <c r="C314" s="388" t="s">
        <v>8469</v>
      </c>
      <c r="E314" s="389">
        <v>28949.8</v>
      </c>
      <c r="G314" s="389" t="s">
        <v>7932</v>
      </c>
      <c r="H314" s="390" t="s">
        <v>8470</v>
      </c>
    </row>
    <row r="315" spans="1:12" x14ac:dyDescent="0.2">
      <c r="A315" s="388" t="s">
        <v>1129</v>
      </c>
      <c r="B315" s="388" t="s">
        <v>5466</v>
      </c>
      <c r="C315" s="388" t="s">
        <v>8471</v>
      </c>
      <c r="E315" s="389">
        <v>23357.3</v>
      </c>
      <c r="G315" s="389" t="s">
        <v>7953</v>
      </c>
      <c r="H315" s="390" t="s">
        <v>8472</v>
      </c>
    </row>
    <row r="316" spans="1:12" x14ac:dyDescent="0.2">
      <c r="A316" s="388" t="s">
        <v>1129</v>
      </c>
      <c r="B316" s="388" t="s">
        <v>5466</v>
      </c>
      <c r="C316" s="388" t="s">
        <v>8473</v>
      </c>
      <c r="E316" s="389">
        <v>13146.7</v>
      </c>
      <c r="G316" s="389" t="s">
        <v>7956</v>
      </c>
      <c r="H316" s="390" t="s">
        <v>8474</v>
      </c>
    </row>
    <row r="317" spans="1:12" x14ac:dyDescent="0.2">
      <c r="A317" s="388" t="s">
        <v>1129</v>
      </c>
      <c r="B317" s="388" t="s">
        <v>5466</v>
      </c>
      <c r="C317" s="388" t="s">
        <v>8475</v>
      </c>
      <c r="E317" s="389">
        <v>7306.8</v>
      </c>
      <c r="G317" s="389" t="s">
        <v>7959</v>
      </c>
      <c r="H317" s="390" t="s">
        <v>8476</v>
      </c>
    </row>
    <row r="318" spans="1:12" x14ac:dyDescent="0.2">
      <c r="A318" s="388" t="s">
        <v>1129</v>
      </c>
      <c r="B318" s="388" t="s">
        <v>5466</v>
      </c>
      <c r="C318" s="388" t="s">
        <v>8477</v>
      </c>
      <c r="E318" s="389">
        <v>6546.7</v>
      </c>
      <c r="G318" s="389" t="s">
        <v>7962</v>
      </c>
      <c r="H318" s="390" t="s">
        <v>8478</v>
      </c>
    </row>
    <row r="319" spans="1:12" x14ac:dyDescent="0.2">
      <c r="A319" s="388" t="s">
        <v>1129</v>
      </c>
      <c r="B319" s="388" t="s">
        <v>5466</v>
      </c>
      <c r="C319" s="388" t="s">
        <v>8479</v>
      </c>
      <c r="E319" s="389">
        <v>7667.4</v>
      </c>
      <c r="G319" s="389" t="s">
        <v>7965</v>
      </c>
      <c r="H319" s="390" t="s">
        <v>8480</v>
      </c>
    </row>
    <row r="320" spans="1:12" x14ac:dyDescent="0.2">
      <c r="A320" s="388" t="s">
        <v>938</v>
      </c>
      <c r="B320" s="388" t="s">
        <v>953</v>
      </c>
      <c r="C320" s="388" t="s">
        <v>484</v>
      </c>
      <c r="E320" s="389">
        <v>165116.4</v>
      </c>
      <c r="G320" s="389">
        <v>165116.4</v>
      </c>
      <c r="H320" s="390" t="s">
        <v>1054</v>
      </c>
    </row>
    <row r="321" spans="1:12" x14ac:dyDescent="0.2">
      <c r="A321" s="88" t="s">
        <v>938</v>
      </c>
      <c r="B321" s="88" t="s">
        <v>953</v>
      </c>
      <c r="C321" s="88" t="s">
        <v>308</v>
      </c>
      <c r="D321" s="89"/>
      <c r="E321" s="89">
        <v>165116.4</v>
      </c>
      <c r="F321" s="89"/>
      <c r="G321" s="89">
        <v>165116.4</v>
      </c>
      <c r="H321" s="90" t="s">
        <v>967</v>
      </c>
      <c r="I321" s="91"/>
      <c r="J321" s="91"/>
      <c r="K321" s="91"/>
      <c r="L321" s="91"/>
    </row>
    <row r="323" spans="1:12" x14ac:dyDescent="0.2">
      <c r="A323" s="388" t="s">
        <v>1129</v>
      </c>
      <c r="B323" s="388" t="s">
        <v>5466</v>
      </c>
      <c r="C323" s="388" t="s">
        <v>8000</v>
      </c>
      <c r="E323" s="389">
        <v>551.03</v>
      </c>
      <c r="G323" s="389" t="s">
        <v>8481</v>
      </c>
      <c r="H323" s="390" t="s">
        <v>8482</v>
      </c>
    </row>
    <row r="324" spans="1:12" x14ac:dyDescent="0.2">
      <c r="A324" s="388" t="s">
        <v>1129</v>
      </c>
      <c r="B324" s="388" t="s">
        <v>5466</v>
      </c>
      <c r="C324" s="388" t="s">
        <v>8483</v>
      </c>
      <c r="E324" s="389">
        <v>1938.2</v>
      </c>
      <c r="G324" s="389" t="s">
        <v>7935</v>
      </c>
      <c r="H324" s="390" t="s">
        <v>8484</v>
      </c>
    </row>
    <row r="325" spans="1:12" x14ac:dyDescent="0.2">
      <c r="A325" s="388" t="s">
        <v>1129</v>
      </c>
      <c r="B325" s="388" t="s">
        <v>5466</v>
      </c>
      <c r="C325" s="388" t="s">
        <v>8485</v>
      </c>
      <c r="E325" s="389">
        <v>551.03</v>
      </c>
      <c r="G325" s="389" t="s">
        <v>7938</v>
      </c>
      <c r="H325" s="390" t="s">
        <v>8486</v>
      </c>
    </row>
    <row r="326" spans="1:12" x14ac:dyDescent="0.2">
      <c r="A326" s="388" t="s">
        <v>1129</v>
      </c>
      <c r="B326" s="388" t="s">
        <v>5466</v>
      </c>
      <c r="C326" s="388" t="s">
        <v>8418</v>
      </c>
      <c r="E326" s="389">
        <v>1938.2</v>
      </c>
      <c r="G326" s="389" t="s">
        <v>7938</v>
      </c>
      <c r="H326" s="390" t="s">
        <v>8487</v>
      </c>
    </row>
    <row r="327" spans="1:12" x14ac:dyDescent="0.2">
      <c r="A327" s="388" t="s">
        <v>1129</v>
      </c>
      <c r="B327" s="388" t="s">
        <v>5466</v>
      </c>
      <c r="C327" s="388" t="s">
        <v>8488</v>
      </c>
      <c r="E327" s="389">
        <v>532.73</v>
      </c>
      <c r="G327" s="389" t="s">
        <v>7941</v>
      </c>
      <c r="H327" s="390" t="s">
        <v>8489</v>
      </c>
    </row>
    <row r="328" spans="1:12" x14ac:dyDescent="0.2">
      <c r="A328" s="388" t="s">
        <v>1129</v>
      </c>
      <c r="B328" s="388" t="s">
        <v>5466</v>
      </c>
      <c r="C328" s="388" t="s">
        <v>8490</v>
      </c>
      <c r="E328" s="389">
        <v>1938.2</v>
      </c>
      <c r="G328" s="389" t="s">
        <v>7941</v>
      </c>
      <c r="H328" s="390" t="s">
        <v>8491</v>
      </c>
    </row>
    <row r="329" spans="1:12" x14ac:dyDescent="0.2">
      <c r="A329" s="388" t="s">
        <v>1129</v>
      </c>
      <c r="B329" s="388" t="s">
        <v>5466</v>
      </c>
      <c r="C329" s="388" t="s">
        <v>8492</v>
      </c>
      <c r="E329" s="389">
        <v>528.89</v>
      </c>
      <c r="G329" s="389" t="s">
        <v>7944</v>
      </c>
      <c r="H329" s="390" t="s">
        <v>8493</v>
      </c>
    </row>
    <row r="330" spans="1:12" x14ac:dyDescent="0.2">
      <c r="A330" s="388" t="s">
        <v>1129</v>
      </c>
      <c r="B330" s="388" t="s">
        <v>5466</v>
      </c>
      <c r="C330" s="388" t="s">
        <v>8449</v>
      </c>
      <c r="E330" s="389">
        <v>1938.2</v>
      </c>
      <c r="G330" s="389" t="s">
        <v>7944</v>
      </c>
      <c r="H330" s="390" t="s">
        <v>8494</v>
      </c>
    </row>
    <row r="331" spans="1:12" x14ac:dyDescent="0.2">
      <c r="A331" s="388" t="s">
        <v>1129</v>
      </c>
      <c r="B331" s="388" t="s">
        <v>5466</v>
      </c>
      <c r="C331" s="388" t="s">
        <v>8109</v>
      </c>
      <c r="E331" s="389">
        <v>528.89</v>
      </c>
      <c r="G331" s="389" t="s">
        <v>7947</v>
      </c>
      <c r="H331" s="390" t="s">
        <v>8495</v>
      </c>
    </row>
    <row r="332" spans="1:12" x14ac:dyDescent="0.2">
      <c r="A332" s="388" t="s">
        <v>1129</v>
      </c>
      <c r="B332" s="388" t="s">
        <v>5466</v>
      </c>
      <c r="C332" s="388" t="s">
        <v>8496</v>
      </c>
      <c r="E332" s="389">
        <v>1938.2</v>
      </c>
      <c r="G332" s="389" t="s">
        <v>7947</v>
      </c>
      <c r="H332" s="390" t="s">
        <v>8497</v>
      </c>
    </row>
    <row r="333" spans="1:12" x14ac:dyDescent="0.2">
      <c r="A333" s="388" t="s">
        <v>1129</v>
      </c>
      <c r="B333" s="388" t="s">
        <v>5466</v>
      </c>
      <c r="C333" s="388" t="s">
        <v>8498</v>
      </c>
      <c r="E333" s="389">
        <v>528.89</v>
      </c>
      <c r="G333" s="389" t="s">
        <v>8145</v>
      </c>
      <c r="H333" s="390" t="s">
        <v>8499</v>
      </c>
    </row>
    <row r="334" spans="1:12" x14ac:dyDescent="0.2">
      <c r="A334" s="388" t="s">
        <v>1129</v>
      </c>
      <c r="B334" s="388" t="s">
        <v>5466</v>
      </c>
      <c r="C334" s="388" t="s">
        <v>8500</v>
      </c>
      <c r="E334" s="389">
        <v>1938.2</v>
      </c>
      <c r="G334" s="389" t="s">
        <v>7950</v>
      </c>
      <c r="H334" s="390" t="s">
        <v>8501</v>
      </c>
    </row>
    <row r="335" spans="1:12" x14ac:dyDescent="0.2">
      <c r="A335" s="388" t="s">
        <v>1129</v>
      </c>
      <c r="B335" s="388" t="s">
        <v>5466</v>
      </c>
      <c r="C335" s="388" t="s">
        <v>8502</v>
      </c>
      <c r="E335" s="389">
        <v>528.89</v>
      </c>
      <c r="G335" s="389" t="s">
        <v>7932</v>
      </c>
      <c r="H335" s="390" t="s">
        <v>8503</v>
      </c>
    </row>
    <row r="336" spans="1:12" x14ac:dyDescent="0.2">
      <c r="A336" s="388" t="s">
        <v>1129</v>
      </c>
      <c r="B336" s="388" t="s">
        <v>5466</v>
      </c>
      <c r="C336" s="388" t="s">
        <v>8504</v>
      </c>
      <c r="E336" s="389">
        <v>1938.2</v>
      </c>
      <c r="G336" s="389" t="s">
        <v>7932</v>
      </c>
      <c r="H336" s="390" t="s">
        <v>8505</v>
      </c>
    </row>
    <row r="337" spans="1:8" x14ac:dyDescent="0.2">
      <c r="A337" s="388" t="s">
        <v>1129</v>
      </c>
      <c r="B337" s="388" t="s">
        <v>5466</v>
      </c>
      <c r="C337" s="388" t="s">
        <v>8506</v>
      </c>
      <c r="E337" s="389">
        <v>528.89</v>
      </c>
      <c r="G337" s="389" t="s">
        <v>7953</v>
      </c>
      <c r="H337" s="390" t="s">
        <v>8507</v>
      </c>
    </row>
    <row r="338" spans="1:8" x14ac:dyDescent="0.2">
      <c r="A338" s="388" t="s">
        <v>1129</v>
      </c>
      <c r="B338" s="388" t="s">
        <v>5466</v>
      </c>
      <c r="C338" s="388" t="s">
        <v>8508</v>
      </c>
      <c r="E338" s="389">
        <v>1938.2</v>
      </c>
      <c r="G338" s="389" t="s">
        <v>7953</v>
      </c>
      <c r="H338" s="390" t="s">
        <v>8509</v>
      </c>
    </row>
    <row r="339" spans="1:8" x14ac:dyDescent="0.2">
      <c r="A339" s="388" t="s">
        <v>1129</v>
      </c>
      <c r="B339" s="388" t="s">
        <v>5466</v>
      </c>
      <c r="C339" s="388" t="s">
        <v>8510</v>
      </c>
      <c r="E339" s="389">
        <v>528.89</v>
      </c>
      <c r="G339" s="389" t="s">
        <v>7956</v>
      </c>
      <c r="H339" s="390" t="s">
        <v>8511</v>
      </c>
    </row>
    <row r="340" spans="1:8" x14ac:dyDescent="0.2">
      <c r="A340" s="388" t="s">
        <v>1129</v>
      </c>
      <c r="B340" s="388" t="s">
        <v>5466</v>
      </c>
      <c r="C340" s="388" t="s">
        <v>8512</v>
      </c>
      <c r="E340" s="389">
        <v>1938.2</v>
      </c>
      <c r="G340" s="389" t="s">
        <v>7956</v>
      </c>
      <c r="H340" s="390" t="s">
        <v>8513</v>
      </c>
    </row>
    <row r="341" spans="1:8" x14ac:dyDescent="0.2">
      <c r="A341" s="388" t="s">
        <v>1129</v>
      </c>
      <c r="B341" s="388" t="s">
        <v>5466</v>
      </c>
      <c r="C341" s="388" t="s">
        <v>8514</v>
      </c>
      <c r="E341" s="389">
        <v>528.89</v>
      </c>
      <c r="G341" s="389" t="s">
        <v>7959</v>
      </c>
      <c r="H341" s="390" t="s">
        <v>8515</v>
      </c>
    </row>
    <row r="342" spans="1:8" x14ac:dyDescent="0.2">
      <c r="A342" s="388" t="s">
        <v>1129</v>
      </c>
      <c r="B342" s="388" t="s">
        <v>5466</v>
      </c>
      <c r="C342" s="388" t="s">
        <v>8516</v>
      </c>
      <c r="E342" s="389">
        <v>1938.2</v>
      </c>
      <c r="G342" s="389" t="s">
        <v>7959</v>
      </c>
      <c r="H342" s="390" t="s">
        <v>8517</v>
      </c>
    </row>
    <row r="343" spans="1:8" x14ac:dyDescent="0.2">
      <c r="A343" s="388" t="s">
        <v>1129</v>
      </c>
      <c r="B343" s="388" t="s">
        <v>5466</v>
      </c>
      <c r="C343" s="388" t="s">
        <v>8518</v>
      </c>
      <c r="E343" s="389">
        <v>528.89</v>
      </c>
      <c r="G343" s="389" t="s">
        <v>7962</v>
      </c>
      <c r="H343" s="390" t="s">
        <v>8519</v>
      </c>
    </row>
    <row r="344" spans="1:8" x14ac:dyDescent="0.2">
      <c r="A344" s="388" t="s">
        <v>1129</v>
      </c>
      <c r="B344" s="388" t="s">
        <v>5466</v>
      </c>
      <c r="C344" s="388" t="s">
        <v>8520</v>
      </c>
      <c r="E344" s="389">
        <v>1938.2</v>
      </c>
      <c r="G344" s="389" t="s">
        <v>7962</v>
      </c>
      <c r="H344" s="390" t="s">
        <v>8521</v>
      </c>
    </row>
    <row r="345" spans="1:8" x14ac:dyDescent="0.2">
      <c r="A345" s="388" t="s">
        <v>1129</v>
      </c>
      <c r="B345" s="388" t="s">
        <v>5466</v>
      </c>
      <c r="C345" s="388" t="s">
        <v>8522</v>
      </c>
      <c r="E345" s="389">
        <v>528.89</v>
      </c>
      <c r="G345" s="389" t="s">
        <v>7965</v>
      </c>
      <c r="H345" s="390" t="s">
        <v>8523</v>
      </c>
    </row>
    <row r="346" spans="1:8" x14ac:dyDescent="0.2">
      <c r="A346" s="388" t="s">
        <v>1129</v>
      </c>
      <c r="B346" s="388" t="s">
        <v>5466</v>
      </c>
      <c r="C346" s="388" t="s">
        <v>8524</v>
      </c>
      <c r="E346" s="389">
        <v>1362.7</v>
      </c>
      <c r="G346" s="389" t="s">
        <v>7965</v>
      </c>
      <c r="H346" s="390" t="s">
        <v>8525</v>
      </c>
    </row>
    <row r="347" spans="1:8" x14ac:dyDescent="0.2">
      <c r="A347" s="388" t="s">
        <v>938</v>
      </c>
      <c r="B347" s="388" t="s">
        <v>4684</v>
      </c>
      <c r="C347" s="388" t="s">
        <v>307</v>
      </c>
      <c r="E347" s="389">
        <v>29077.7</v>
      </c>
      <c r="G347" s="389">
        <v>29077.7</v>
      </c>
      <c r="H347" s="390" t="s">
        <v>1040</v>
      </c>
    </row>
    <row r="349" spans="1:8" x14ac:dyDescent="0.2">
      <c r="A349" s="388" t="s">
        <v>1129</v>
      </c>
      <c r="B349" s="388" t="s">
        <v>5466</v>
      </c>
      <c r="C349" s="388" t="s">
        <v>8148</v>
      </c>
      <c r="E349" s="389">
        <v>1956.3</v>
      </c>
      <c r="G349" s="389" t="s">
        <v>7935</v>
      </c>
      <c r="H349" s="390" t="s">
        <v>8526</v>
      </c>
    </row>
    <row r="350" spans="1:8" x14ac:dyDescent="0.2">
      <c r="A350" s="388" t="s">
        <v>1129</v>
      </c>
      <c r="B350" s="388" t="s">
        <v>5466</v>
      </c>
      <c r="C350" s="388" t="s">
        <v>8415</v>
      </c>
      <c r="E350" s="389">
        <v>1971.1</v>
      </c>
      <c r="G350" s="389" t="s">
        <v>7938</v>
      </c>
      <c r="H350" s="390" t="s">
        <v>8527</v>
      </c>
    </row>
    <row r="351" spans="1:8" x14ac:dyDescent="0.2">
      <c r="A351" s="388" t="s">
        <v>1129</v>
      </c>
      <c r="B351" s="388" t="s">
        <v>5466</v>
      </c>
      <c r="C351" s="388" t="s">
        <v>8528</v>
      </c>
      <c r="E351" s="389">
        <v>3220</v>
      </c>
      <c r="G351" s="389" t="s">
        <v>7941</v>
      </c>
      <c r="H351" s="390" t="s">
        <v>8529</v>
      </c>
    </row>
    <row r="352" spans="1:8" x14ac:dyDescent="0.2">
      <c r="A352" s="388" t="s">
        <v>1129</v>
      </c>
      <c r="B352" s="388" t="s">
        <v>5466</v>
      </c>
      <c r="C352" s="388" t="s">
        <v>8530</v>
      </c>
      <c r="E352" s="389">
        <v>2461.6</v>
      </c>
      <c r="G352" s="389" t="s">
        <v>7944</v>
      </c>
      <c r="H352" s="390" t="s">
        <v>8531</v>
      </c>
    </row>
    <row r="353" spans="1:12" x14ac:dyDescent="0.2">
      <c r="A353" s="388" t="s">
        <v>1129</v>
      </c>
      <c r="B353" s="388" t="s">
        <v>5466</v>
      </c>
      <c r="C353" s="388" t="s">
        <v>8532</v>
      </c>
      <c r="E353" s="389">
        <v>2351.8000000000002</v>
      </c>
      <c r="G353" s="389" t="s">
        <v>7947</v>
      </c>
      <c r="H353" s="390" t="s">
        <v>8533</v>
      </c>
    </row>
    <row r="354" spans="1:12" x14ac:dyDescent="0.2">
      <c r="A354" s="388" t="s">
        <v>1129</v>
      </c>
      <c r="B354" s="388" t="s">
        <v>5466</v>
      </c>
      <c r="C354" s="388" t="s">
        <v>8534</v>
      </c>
      <c r="E354" s="389">
        <v>2779.7</v>
      </c>
      <c r="G354" s="389" t="s">
        <v>7950</v>
      </c>
      <c r="H354" s="390" t="s">
        <v>8535</v>
      </c>
    </row>
    <row r="355" spans="1:12" x14ac:dyDescent="0.2">
      <c r="A355" s="388" t="s">
        <v>1129</v>
      </c>
      <c r="B355" s="388" t="s">
        <v>5466</v>
      </c>
      <c r="C355" s="388" t="s">
        <v>8536</v>
      </c>
      <c r="E355" s="389">
        <v>2258.1</v>
      </c>
      <c r="G355" s="389" t="s">
        <v>7932</v>
      </c>
      <c r="H355" s="390" t="s">
        <v>8537</v>
      </c>
    </row>
    <row r="356" spans="1:12" x14ac:dyDescent="0.2">
      <c r="A356" s="388" t="s">
        <v>1129</v>
      </c>
      <c r="B356" s="388" t="s">
        <v>5466</v>
      </c>
      <c r="C356" s="388" t="s">
        <v>8538</v>
      </c>
      <c r="E356" s="389">
        <v>2281.4</v>
      </c>
      <c r="G356" s="389" t="s">
        <v>7953</v>
      </c>
      <c r="H356" s="390" t="s">
        <v>8539</v>
      </c>
    </row>
    <row r="357" spans="1:12" x14ac:dyDescent="0.2">
      <c r="A357" s="388" t="s">
        <v>1129</v>
      </c>
      <c r="B357" s="388" t="s">
        <v>5466</v>
      </c>
      <c r="C357" s="388" t="s">
        <v>8540</v>
      </c>
      <c r="E357" s="389">
        <v>2047.4</v>
      </c>
      <c r="G357" s="389" t="s">
        <v>7956</v>
      </c>
      <c r="H357" s="390" t="s">
        <v>8541</v>
      </c>
      <c r="I357" t="s">
        <v>3354</v>
      </c>
      <c r="J357" s="94">
        <f>J305</f>
        <v>37452</v>
      </c>
    </row>
    <row r="358" spans="1:12" x14ac:dyDescent="0.2">
      <c r="A358" s="388" t="s">
        <v>1129</v>
      </c>
      <c r="B358" s="388" t="s">
        <v>5466</v>
      </c>
      <c r="C358" s="388" t="s">
        <v>8542</v>
      </c>
      <c r="E358" s="389">
        <v>1873.1</v>
      </c>
      <c r="G358" s="389" t="s">
        <v>7959</v>
      </c>
      <c r="H358" s="390" t="s">
        <v>8543</v>
      </c>
      <c r="I358" t="s">
        <v>6597</v>
      </c>
      <c r="J358" s="94">
        <f>J306</f>
        <v>29524</v>
      </c>
    </row>
    <row r="359" spans="1:12" x14ac:dyDescent="0.2">
      <c r="A359" s="388" t="s">
        <v>1129</v>
      </c>
      <c r="B359" s="388" t="s">
        <v>5466</v>
      </c>
      <c r="C359" s="388" t="s">
        <v>8544</v>
      </c>
      <c r="E359" s="389">
        <v>2092.6</v>
      </c>
      <c r="G359" s="389" t="s">
        <v>7962</v>
      </c>
      <c r="H359" s="390" t="s">
        <v>8545</v>
      </c>
      <c r="I359" t="s">
        <v>3356</v>
      </c>
      <c r="J359" s="94">
        <f>J307</f>
        <v>131172</v>
      </c>
    </row>
    <row r="360" spans="1:12" x14ac:dyDescent="0.2">
      <c r="A360" s="388" t="s">
        <v>1129</v>
      </c>
      <c r="B360" s="388" t="s">
        <v>5466</v>
      </c>
      <c r="C360" s="388" t="s">
        <v>8546</v>
      </c>
      <c r="E360" s="389">
        <v>1491.4</v>
      </c>
      <c r="G360" s="389" t="s">
        <v>7965</v>
      </c>
      <c r="H360" s="390" t="s">
        <v>8547</v>
      </c>
      <c r="I360" t="s">
        <v>3357</v>
      </c>
      <c r="J360" s="374">
        <f>E320</f>
        <v>165116.4</v>
      </c>
    </row>
    <row r="361" spans="1:12" x14ac:dyDescent="0.2">
      <c r="A361" s="388" t="s">
        <v>938</v>
      </c>
      <c r="B361" s="388" t="s">
        <v>4684</v>
      </c>
      <c r="C361" s="388" t="s">
        <v>484</v>
      </c>
      <c r="E361" s="389">
        <v>26784.5</v>
      </c>
      <c r="G361" s="389">
        <v>26784.5</v>
      </c>
      <c r="H361" s="390" t="s">
        <v>1054</v>
      </c>
      <c r="J361" s="94">
        <f>SUM(J356:J360)</f>
        <v>363264.4</v>
      </c>
    </row>
    <row r="362" spans="1:12" x14ac:dyDescent="0.2">
      <c r="A362" s="88" t="s">
        <v>938</v>
      </c>
      <c r="B362" s="88" t="s">
        <v>4684</v>
      </c>
      <c r="C362" s="88" t="s">
        <v>308</v>
      </c>
      <c r="D362" s="89"/>
      <c r="E362" s="89">
        <v>55862.2</v>
      </c>
      <c r="F362" s="89"/>
      <c r="G362" s="89">
        <v>55862.2</v>
      </c>
      <c r="H362" s="90" t="s">
        <v>950</v>
      </c>
      <c r="I362" t="s">
        <v>3358</v>
      </c>
      <c r="J362" s="94">
        <f>E361+E347</f>
        <v>55862.2</v>
      </c>
      <c r="K362" s="91"/>
      <c r="L362" s="91"/>
    </row>
    <row r="363" spans="1:12" x14ac:dyDescent="0.2">
      <c r="A363" s="88" t="s">
        <v>938</v>
      </c>
      <c r="B363" s="88" t="s">
        <v>343</v>
      </c>
      <c r="C363" s="88" t="s">
        <v>308</v>
      </c>
      <c r="D363" s="89"/>
      <c r="E363" s="89">
        <v>1975673.6</v>
      </c>
      <c r="F363" s="89"/>
      <c r="G363" s="89">
        <v>1975673.6</v>
      </c>
      <c r="H363" s="90" t="s">
        <v>486</v>
      </c>
      <c r="I363" t="s">
        <v>4656</v>
      </c>
      <c r="J363" s="94">
        <v>0</v>
      </c>
      <c r="K363" s="91"/>
      <c r="L363" s="91"/>
    </row>
    <row r="364" spans="1:12" x14ac:dyDescent="0.2">
      <c r="A364" s="88" t="s">
        <v>508</v>
      </c>
      <c r="B364" s="88" t="s">
        <v>343</v>
      </c>
      <c r="C364" s="88" t="s">
        <v>308</v>
      </c>
      <c r="D364" s="89"/>
      <c r="E364" s="89">
        <v>4668841.5599999996</v>
      </c>
      <c r="F364" s="89"/>
      <c r="G364" s="89">
        <v>4668841.5599999996</v>
      </c>
      <c r="H364" s="90" t="s">
        <v>509</v>
      </c>
      <c r="I364" t="s">
        <v>5339</v>
      </c>
      <c r="J364" s="94">
        <f>I55</f>
        <v>72600</v>
      </c>
      <c r="K364" s="91"/>
      <c r="L364" s="91"/>
    </row>
    <row r="365" spans="1:12" x14ac:dyDescent="0.2">
      <c r="A365" s="88" t="s">
        <v>343</v>
      </c>
      <c r="B365" s="88" t="s">
        <v>343</v>
      </c>
      <c r="C365" s="88" t="s">
        <v>308</v>
      </c>
      <c r="D365" s="89"/>
      <c r="E365" s="89">
        <v>4668841.5599999996</v>
      </c>
      <c r="F365" s="89"/>
      <c r="G365" s="89">
        <v>4668841.5599999996</v>
      </c>
      <c r="H365" s="90" t="s">
        <v>1107</v>
      </c>
      <c r="K365" s="91"/>
      <c r="L365" s="91"/>
    </row>
    <row r="367" spans="1:12" x14ac:dyDescent="0.2">
      <c r="I367" t="s">
        <v>3359</v>
      </c>
      <c r="J367" s="136">
        <f>J112</f>
        <v>876154.39999999991</v>
      </c>
    </row>
    <row r="369" spans="9:10" x14ac:dyDescent="0.2">
      <c r="I369" t="s">
        <v>8548</v>
      </c>
      <c r="J369" s="94">
        <f>I5</f>
        <v>320000</v>
      </c>
    </row>
  </sheetData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301"/>
  <sheetViews>
    <sheetView topLeftCell="A178" workbookViewId="0">
      <selection activeCell="H203" sqref="H203"/>
    </sheetView>
  </sheetViews>
  <sheetFormatPr defaultRowHeight="12.75" x14ac:dyDescent="0.2"/>
  <cols>
    <col min="5" max="5" width="11.7109375" bestFit="1" customWidth="1"/>
    <col min="7" max="7" width="11.7109375" bestFit="1" customWidth="1"/>
    <col min="8" max="8" width="48.5703125" bestFit="1" customWidth="1"/>
    <col min="9" max="9" width="18.85546875" customWidth="1"/>
    <col min="10" max="10" width="12.5703125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/>
      <c r="J1" s="91"/>
      <c r="K1" s="91"/>
      <c r="L1" s="91"/>
    </row>
    <row r="3" spans="1:12" x14ac:dyDescent="0.2">
      <c r="A3" s="388" t="s">
        <v>1129</v>
      </c>
      <c r="B3" s="388" t="s">
        <v>5466</v>
      </c>
      <c r="C3" s="388" t="s">
        <v>8670</v>
      </c>
      <c r="E3" s="389">
        <v>174000</v>
      </c>
      <c r="G3" s="389" t="s">
        <v>8671</v>
      </c>
      <c r="H3" s="390" t="s">
        <v>8672</v>
      </c>
    </row>
    <row r="4" spans="1:12" x14ac:dyDescent="0.2">
      <c r="A4" s="388" t="s">
        <v>1129</v>
      </c>
      <c r="B4" s="388" t="s">
        <v>5466</v>
      </c>
      <c r="C4" s="388" t="s">
        <v>8673</v>
      </c>
      <c r="E4" s="389">
        <v>33880</v>
      </c>
      <c r="G4" s="389" t="s">
        <v>8674</v>
      </c>
      <c r="H4" s="390" t="s">
        <v>8675</v>
      </c>
    </row>
    <row r="5" spans="1:12" x14ac:dyDescent="0.2">
      <c r="A5" s="388" t="s">
        <v>1129</v>
      </c>
      <c r="B5" s="388" t="s">
        <v>5466</v>
      </c>
      <c r="C5" s="388" t="s">
        <v>8641</v>
      </c>
      <c r="E5" s="389">
        <v>1398</v>
      </c>
      <c r="G5" s="389" t="s">
        <v>8676</v>
      </c>
      <c r="H5" s="390" t="s">
        <v>8677</v>
      </c>
    </row>
    <row r="6" spans="1:12" x14ac:dyDescent="0.2">
      <c r="A6" s="388" t="s">
        <v>1129</v>
      </c>
      <c r="B6" s="388" t="s">
        <v>5466</v>
      </c>
      <c r="C6" s="388" t="s">
        <v>8610</v>
      </c>
      <c r="E6" s="389">
        <v>9680</v>
      </c>
      <c r="G6" s="389" t="s">
        <v>8678</v>
      </c>
      <c r="H6" s="390" t="s">
        <v>8679</v>
      </c>
    </row>
    <row r="7" spans="1:12" x14ac:dyDescent="0.2">
      <c r="A7" s="388" t="s">
        <v>1129</v>
      </c>
      <c r="B7" s="388" t="s">
        <v>5466</v>
      </c>
      <c r="C7" s="388" t="s">
        <v>8680</v>
      </c>
      <c r="E7" s="389">
        <v>5633.28</v>
      </c>
      <c r="G7" s="389" t="s">
        <v>8681</v>
      </c>
      <c r="H7" s="390" t="s">
        <v>8682</v>
      </c>
    </row>
    <row r="8" spans="1:12" x14ac:dyDescent="0.2">
      <c r="A8" s="388" t="s">
        <v>1129</v>
      </c>
      <c r="B8" s="388" t="s">
        <v>5466</v>
      </c>
      <c r="C8" s="388" t="s">
        <v>8683</v>
      </c>
      <c r="E8" s="389">
        <v>12500</v>
      </c>
      <c r="G8" s="389" t="s">
        <v>8684</v>
      </c>
      <c r="H8" s="390" t="s">
        <v>8685</v>
      </c>
    </row>
    <row r="9" spans="1:12" x14ac:dyDescent="0.2">
      <c r="A9" s="388" t="s">
        <v>1129</v>
      </c>
      <c r="B9" s="388" t="s">
        <v>5466</v>
      </c>
      <c r="C9" s="388" t="s">
        <v>8686</v>
      </c>
      <c r="E9" s="389">
        <v>25410</v>
      </c>
      <c r="G9" s="389" t="s">
        <v>8687</v>
      </c>
      <c r="H9" s="390" t="s">
        <v>8688</v>
      </c>
    </row>
    <row r="10" spans="1:12" x14ac:dyDescent="0.2">
      <c r="A10" s="388" t="s">
        <v>1129</v>
      </c>
      <c r="B10" s="388" t="s">
        <v>5466</v>
      </c>
      <c r="C10" s="388" t="s">
        <v>8689</v>
      </c>
      <c r="E10" s="1101">
        <v>72600</v>
      </c>
      <c r="G10" s="389" t="s">
        <v>8590</v>
      </c>
      <c r="H10" s="390" t="s">
        <v>8690</v>
      </c>
    </row>
    <row r="11" spans="1:12" x14ac:dyDescent="0.2">
      <c r="A11" s="388" t="s">
        <v>1129</v>
      </c>
      <c r="B11" s="388" t="s">
        <v>5466</v>
      </c>
      <c r="C11" s="388" t="s">
        <v>8691</v>
      </c>
      <c r="E11" s="389">
        <v>30000</v>
      </c>
      <c r="G11" s="389" t="s">
        <v>8692</v>
      </c>
      <c r="H11" s="390" t="s">
        <v>8693</v>
      </c>
    </row>
    <row r="12" spans="1:12" x14ac:dyDescent="0.2">
      <c r="A12" s="388" t="s">
        <v>1129</v>
      </c>
      <c r="B12" s="388" t="s">
        <v>5466</v>
      </c>
      <c r="C12" s="388" t="s">
        <v>8694</v>
      </c>
      <c r="E12" s="389">
        <v>25410</v>
      </c>
      <c r="G12" s="389" t="s">
        <v>8695</v>
      </c>
      <c r="H12" s="390" t="s">
        <v>8696</v>
      </c>
    </row>
    <row r="13" spans="1:12" x14ac:dyDescent="0.2">
      <c r="A13" s="388" t="s">
        <v>1129</v>
      </c>
      <c r="B13" s="388" t="s">
        <v>5466</v>
      </c>
      <c r="C13" s="388" t="s">
        <v>8697</v>
      </c>
      <c r="E13" s="389">
        <v>2208.5</v>
      </c>
      <c r="G13" s="389" t="s">
        <v>8602</v>
      </c>
      <c r="H13" s="390" t="s">
        <v>8698</v>
      </c>
    </row>
    <row r="14" spans="1:12" x14ac:dyDescent="0.2">
      <c r="A14" s="388" t="s">
        <v>1129</v>
      </c>
      <c r="B14" s="388" t="s">
        <v>5466</v>
      </c>
      <c r="C14" s="388" t="s">
        <v>8699</v>
      </c>
      <c r="E14" s="389">
        <v>2174</v>
      </c>
      <c r="G14" s="389" t="s">
        <v>8602</v>
      </c>
      <c r="H14" s="390" t="s">
        <v>8700</v>
      </c>
    </row>
    <row r="15" spans="1:12" x14ac:dyDescent="0.2">
      <c r="A15" s="388" t="s">
        <v>1129</v>
      </c>
      <c r="B15" s="388" t="s">
        <v>5466</v>
      </c>
      <c r="C15" s="388" t="s">
        <v>8701</v>
      </c>
      <c r="E15" s="389">
        <v>28146</v>
      </c>
      <c r="G15" s="389" t="s">
        <v>8605</v>
      </c>
      <c r="H15" s="390" t="s">
        <v>8702</v>
      </c>
    </row>
    <row r="16" spans="1:12" x14ac:dyDescent="0.2">
      <c r="A16" s="388" t="s">
        <v>1129</v>
      </c>
      <c r="B16" s="388" t="s">
        <v>5466</v>
      </c>
      <c r="C16" s="388" t="s">
        <v>8703</v>
      </c>
      <c r="E16" s="389">
        <v>26846</v>
      </c>
      <c r="G16" s="389" t="s">
        <v>8704</v>
      </c>
      <c r="H16" s="390" t="s">
        <v>8705</v>
      </c>
    </row>
    <row r="17" spans="1:8" x14ac:dyDescent="0.2">
      <c r="A17" s="388" t="s">
        <v>1129</v>
      </c>
      <c r="B17" s="388" t="s">
        <v>5466</v>
      </c>
      <c r="C17" s="388" t="s">
        <v>8706</v>
      </c>
      <c r="E17" s="389">
        <v>25410</v>
      </c>
      <c r="G17" s="389" t="s">
        <v>8707</v>
      </c>
      <c r="H17" s="390" t="s">
        <v>8708</v>
      </c>
    </row>
    <row r="18" spans="1:8" x14ac:dyDescent="0.2">
      <c r="A18" s="388" t="s">
        <v>1129</v>
      </c>
      <c r="B18" s="388" t="s">
        <v>5466</v>
      </c>
      <c r="C18" s="388" t="s">
        <v>8709</v>
      </c>
      <c r="E18" s="389">
        <v>30157</v>
      </c>
      <c r="G18" s="389" t="s">
        <v>8710</v>
      </c>
      <c r="H18" s="390" t="s">
        <v>8711</v>
      </c>
    </row>
    <row r="19" spans="1:8" x14ac:dyDescent="0.2">
      <c r="A19" s="388" t="s">
        <v>1129</v>
      </c>
      <c r="B19" s="388" t="s">
        <v>5466</v>
      </c>
      <c r="C19" s="388" t="s">
        <v>8712</v>
      </c>
      <c r="E19" s="389">
        <v>50000</v>
      </c>
      <c r="G19" s="389" t="s">
        <v>8713</v>
      </c>
      <c r="H19" s="390" t="s">
        <v>8714</v>
      </c>
    </row>
    <row r="20" spans="1:8" x14ac:dyDescent="0.2">
      <c r="A20" s="388" t="s">
        <v>1129</v>
      </c>
      <c r="B20" s="388" t="s">
        <v>5466</v>
      </c>
      <c r="C20" s="388" t="s">
        <v>8715</v>
      </c>
      <c r="E20" s="389">
        <v>145200</v>
      </c>
      <c r="G20" s="389" t="s">
        <v>8716</v>
      </c>
      <c r="H20" s="390" t="s">
        <v>8717</v>
      </c>
    </row>
    <row r="21" spans="1:8" x14ac:dyDescent="0.2">
      <c r="A21" s="388" t="s">
        <v>1129</v>
      </c>
      <c r="B21" s="388" t="s">
        <v>5466</v>
      </c>
      <c r="C21" s="388" t="s">
        <v>8718</v>
      </c>
      <c r="E21" s="389">
        <v>27830</v>
      </c>
      <c r="G21" s="389" t="s">
        <v>8713</v>
      </c>
      <c r="H21" s="390" t="s">
        <v>8719</v>
      </c>
    </row>
    <row r="22" spans="1:8" x14ac:dyDescent="0.2">
      <c r="A22" s="388" t="s">
        <v>1129</v>
      </c>
      <c r="B22" s="388" t="s">
        <v>5466</v>
      </c>
      <c r="C22" s="388" t="s">
        <v>8720</v>
      </c>
      <c r="E22" s="389">
        <v>29977</v>
      </c>
      <c r="G22" s="389" t="s">
        <v>8721</v>
      </c>
      <c r="H22" s="390" t="s">
        <v>8722</v>
      </c>
    </row>
    <row r="23" spans="1:8" x14ac:dyDescent="0.2">
      <c r="A23" s="388" t="s">
        <v>1129</v>
      </c>
      <c r="B23" s="388" t="s">
        <v>5466</v>
      </c>
      <c r="C23" s="388" t="s">
        <v>8723</v>
      </c>
      <c r="E23" s="1101">
        <v>72600</v>
      </c>
      <c r="G23" s="389" t="s">
        <v>8724</v>
      </c>
      <c r="H23" s="390" t="s">
        <v>8725</v>
      </c>
    </row>
    <row r="24" spans="1:8" x14ac:dyDescent="0.2">
      <c r="A24" s="388" t="s">
        <v>1129</v>
      </c>
      <c r="B24" s="388" t="s">
        <v>5466</v>
      </c>
      <c r="C24" s="388" t="s">
        <v>8726</v>
      </c>
      <c r="E24" s="389">
        <v>3327.5</v>
      </c>
      <c r="G24" s="389" t="s">
        <v>8727</v>
      </c>
      <c r="H24" s="390" t="s">
        <v>8728</v>
      </c>
    </row>
    <row r="25" spans="1:8" x14ac:dyDescent="0.2">
      <c r="A25" s="388" t="s">
        <v>1129</v>
      </c>
      <c r="B25" s="388" t="s">
        <v>5466</v>
      </c>
      <c r="C25" s="388" t="s">
        <v>8729</v>
      </c>
      <c r="E25" s="389">
        <v>9800</v>
      </c>
      <c r="G25" s="389" t="s">
        <v>8730</v>
      </c>
      <c r="H25" s="390" t="s">
        <v>8731</v>
      </c>
    </row>
    <row r="26" spans="1:8" x14ac:dyDescent="0.2">
      <c r="A26" s="388" t="s">
        <v>1129</v>
      </c>
      <c r="B26" s="388" t="s">
        <v>5466</v>
      </c>
      <c r="C26" s="388" t="s">
        <v>8732</v>
      </c>
      <c r="E26" s="389">
        <v>34312</v>
      </c>
      <c r="G26" s="389" t="s">
        <v>8617</v>
      </c>
      <c r="H26" s="390" t="s">
        <v>8733</v>
      </c>
    </row>
    <row r="27" spans="1:8" x14ac:dyDescent="0.2">
      <c r="A27" s="388" t="s">
        <v>1129</v>
      </c>
      <c r="B27" s="388" t="s">
        <v>5517</v>
      </c>
      <c r="C27" s="388" t="s">
        <v>8616</v>
      </c>
      <c r="E27" s="389">
        <v>1505.72</v>
      </c>
      <c r="G27" s="389" t="s">
        <v>8590</v>
      </c>
      <c r="H27" s="390" t="s">
        <v>8734</v>
      </c>
    </row>
    <row r="28" spans="1:8" x14ac:dyDescent="0.2">
      <c r="A28" s="388" t="s">
        <v>1129</v>
      </c>
      <c r="B28" s="388" t="s">
        <v>5517</v>
      </c>
      <c r="C28" s="388" t="s">
        <v>8616</v>
      </c>
      <c r="E28" s="389">
        <v>1104.0999999999999</v>
      </c>
      <c r="G28" s="389" t="s">
        <v>8590</v>
      </c>
      <c r="H28" s="390" t="s">
        <v>8735</v>
      </c>
    </row>
    <row r="29" spans="1:8" x14ac:dyDescent="0.2">
      <c r="A29" s="388" t="s">
        <v>1129</v>
      </c>
      <c r="B29" s="388" t="s">
        <v>5517</v>
      </c>
      <c r="C29" s="388" t="s">
        <v>8616</v>
      </c>
      <c r="E29" s="389">
        <v>881.34</v>
      </c>
      <c r="G29" s="389" t="s">
        <v>8590</v>
      </c>
      <c r="H29" s="390" t="s">
        <v>8736</v>
      </c>
    </row>
    <row r="30" spans="1:8" x14ac:dyDescent="0.2">
      <c r="A30" s="388" t="s">
        <v>1129</v>
      </c>
      <c r="B30" s="388" t="s">
        <v>5517</v>
      </c>
      <c r="C30" s="388" t="s">
        <v>8616</v>
      </c>
      <c r="E30" s="389">
        <v>1320.41</v>
      </c>
      <c r="G30" s="389" t="s">
        <v>8590</v>
      </c>
      <c r="H30" s="390" t="s">
        <v>8737</v>
      </c>
    </row>
    <row r="31" spans="1:8" x14ac:dyDescent="0.2">
      <c r="A31" s="388" t="s">
        <v>1129</v>
      </c>
      <c r="B31" s="388" t="s">
        <v>5517</v>
      </c>
      <c r="C31" s="388" t="s">
        <v>8738</v>
      </c>
      <c r="E31" s="389">
        <v>881.34</v>
      </c>
      <c r="G31" s="389" t="s">
        <v>8599</v>
      </c>
      <c r="H31" s="390" t="s">
        <v>8739</v>
      </c>
    </row>
    <row r="32" spans="1:8" x14ac:dyDescent="0.2">
      <c r="A32" s="388" t="s">
        <v>1129</v>
      </c>
      <c r="B32" s="388" t="s">
        <v>5517</v>
      </c>
      <c r="C32" s="388" t="s">
        <v>8738</v>
      </c>
      <c r="E32" s="389">
        <v>1320.41</v>
      </c>
      <c r="G32" s="389" t="s">
        <v>8599</v>
      </c>
      <c r="H32" s="390" t="s">
        <v>8740</v>
      </c>
    </row>
    <row r="33" spans="1:12" x14ac:dyDescent="0.2">
      <c r="A33" s="388" t="s">
        <v>1129</v>
      </c>
      <c r="B33" s="388" t="s">
        <v>5517</v>
      </c>
      <c r="C33" s="388" t="s">
        <v>8738</v>
      </c>
      <c r="E33" s="389">
        <v>1104.0999999999999</v>
      </c>
      <c r="G33" s="389" t="s">
        <v>8599</v>
      </c>
      <c r="H33" s="390" t="s">
        <v>8741</v>
      </c>
    </row>
    <row r="34" spans="1:12" x14ac:dyDescent="0.2">
      <c r="A34" s="388" t="s">
        <v>1129</v>
      </c>
      <c r="B34" s="388" t="s">
        <v>5517</v>
      </c>
      <c r="C34" s="388" t="s">
        <v>8742</v>
      </c>
      <c r="E34" s="389">
        <v>881.34</v>
      </c>
      <c r="G34" s="389" t="s">
        <v>8608</v>
      </c>
      <c r="H34" s="390" t="s">
        <v>8743</v>
      </c>
    </row>
    <row r="35" spans="1:12" x14ac:dyDescent="0.2">
      <c r="A35" s="388" t="s">
        <v>1129</v>
      </c>
      <c r="B35" s="388" t="s">
        <v>5517</v>
      </c>
      <c r="C35" s="388" t="s">
        <v>8742</v>
      </c>
      <c r="E35" s="389">
        <v>880.26</v>
      </c>
      <c r="G35" s="389" t="s">
        <v>8608</v>
      </c>
      <c r="H35" s="390" t="s">
        <v>8744</v>
      </c>
    </row>
    <row r="36" spans="1:12" x14ac:dyDescent="0.2">
      <c r="A36" s="388" t="s">
        <v>1129</v>
      </c>
      <c r="B36" s="388" t="s">
        <v>5517</v>
      </c>
      <c r="C36" s="388" t="s">
        <v>8745</v>
      </c>
      <c r="E36" s="389">
        <v>881.34</v>
      </c>
      <c r="G36" s="389" t="s">
        <v>8617</v>
      </c>
      <c r="H36" s="390" t="s">
        <v>8746</v>
      </c>
    </row>
    <row r="37" spans="1:12" x14ac:dyDescent="0.2">
      <c r="A37" s="388" t="s">
        <v>919</v>
      </c>
      <c r="B37" s="388" t="s">
        <v>307</v>
      </c>
      <c r="C37" s="388" t="s">
        <v>484</v>
      </c>
      <c r="E37" s="389">
        <v>889259.64</v>
      </c>
      <c r="G37" s="389">
        <v>889259.64</v>
      </c>
      <c r="H37" s="390" t="s">
        <v>1054</v>
      </c>
      <c r="I37" s="533">
        <f>E10+E23</f>
        <v>145200</v>
      </c>
      <c r="J37" t="s">
        <v>5339</v>
      </c>
    </row>
    <row r="38" spans="1:12" x14ac:dyDescent="0.2">
      <c r="A38" s="88" t="s">
        <v>919</v>
      </c>
      <c r="B38" s="88" t="s">
        <v>307</v>
      </c>
      <c r="C38" s="88" t="s">
        <v>308</v>
      </c>
      <c r="D38" s="89"/>
      <c r="E38" s="89">
        <v>889259.64</v>
      </c>
      <c r="F38" s="89"/>
      <c r="G38" s="89">
        <v>889259.64</v>
      </c>
      <c r="H38" s="90" t="s">
        <v>935</v>
      </c>
      <c r="I38" s="91"/>
      <c r="J38" s="91"/>
      <c r="K38" s="91"/>
      <c r="L38" s="91"/>
    </row>
    <row r="40" spans="1:12" x14ac:dyDescent="0.2">
      <c r="A40" s="388" t="s">
        <v>1129</v>
      </c>
      <c r="B40" s="388" t="s">
        <v>5466</v>
      </c>
      <c r="C40" s="388" t="s">
        <v>8747</v>
      </c>
      <c r="E40" s="389">
        <v>34749.99</v>
      </c>
      <c r="G40" s="389" t="s">
        <v>8684</v>
      </c>
      <c r="H40" s="390" t="s">
        <v>8748</v>
      </c>
    </row>
    <row r="41" spans="1:12" x14ac:dyDescent="0.2">
      <c r="A41" s="388" t="s">
        <v>1129</v>
      </c>
      <c r="B41" s="388" t="s">
        <v>5466</v>
      </c>
      <c r="C41" s="388" t="s">
        <v>8749</v>
      </c>
      <c r="E41" s="389">
        <v>4509.67</v>
      </c>
      <c r="G41" s="389" t="s">
        <v>8750</v>
      </c>
      <c r="H41" s="390" t="s">
        <v>8751</v>
      </c>
    </row>
    <row r="42" spans="1:12" x14ac:dyDescent="0.2">
      <c r="A42" s="388" t="s">
        <v>1129</v>
      </c>
      <c r="B42" s="388" t="s">
        <v>5466</v>
      </c>
      <c r="C42" s="388" t="s">
        <v>8752</v>
      </c>
      <c r="E42" s="389">
        <v>9075</v>
      </c>
      <c r="G42" s="389" t="s">
        <v>8638</v>
      </c>
      <c r="H42" s="390" t="s">
        <v>8753</v>
      </c>
    </row>
    <row r="43" spans="1:12" x14ac:dyDescent="0.2">
      <c r="A43" s="388" t="s">
        <v>1129</v>
      </c>
      <c r="B43" s="388" t="s">
        <v>5466</v>
      </c>
      <c r="C43" s="388" t="s">
        <v>8754</v>
      </c>
      <c r="E43" s="389">
        <v>1790.8</v>
      </c>
      <c r="G43" s="389" t="s">
        <v>8755</v>
      </c>
      <c r="H43" s="390" t="s">
        <v>1587</v>
      </c>
    </row>
    <row r="44" spans="1:12" x14ac:dyDescent="0.2">
      <c r="A44" s="388" t="s">
        <v>1129</v>
      </c>
      <c r="B44" s="388" t="s">
        <v>5466</v>
      </c>
      <c r="C44" s="388" t="s">
        <v>8754</v>
      </c>
      <c r="E44" s="389">
        <v>9075</v>
      </c>
      <c r="G44" s="389" t="s">
        <v>8755</v>
      </c>
      <c r="H44" s="390" t="s">
        <v>8756</v>
      </c>
    </row>
    <row r="45" spans="1:12" x14ac:dyDescent="0.2">
      <c r="A45" s="388" t="s">
        <v>1129</v>
      </c>
      <c r="B45" s="388" t="s">
        <v>5466</v>
      </c>
      <c r="C45" s="388" t="s">
        <v>8757</v>
      </c>
      <c r="E45" s="389">
        <v>17093.669999999998</v>
      </c>
      <c r="G45" s="389" t="s">
        <v>8758</v>
      </c>
      <c r="H45" s="390" t="s">
        <v>8759</v>
      </c>
    </row>
    <row r="46" spans="1:12" x14ac:dyDescent="0.2">
      <c r="A46" s="388" t="s">
        <v>1129</v>
      </c>
      <c r="B46" s="388" t="s">
        <v>5466</v>
      </c>
      <c r="C46" s="388" t="s">
        <v>8757</v>
      </c>
      <c r="E46" s="389">
        <v>15609</v>
      </c>
      <c r="G46" s="389" t="s">
        <v>8758</v>
      </c>
      <c r="H46" s="390" t="s">
        <v>8760</v>
      </c>
    </row>
    <row r="47" spans="1:12" x14ac:dyDescent="0.2">
      <c r="A47" s="388" t="s">
        <v>1129</v>
      </c>
      <c r="B47" s="388" t="s">
        <v>5466</v>
      </c>
      <c r="C47" s="388" t="s">
        <v>8757</v>
      </c>
      <c r="E47" s="389">
        <v>13915</v>
      </c>
      <c r="G47" s="389" t="s">
        <v>8758</v>
      </c>
      <c r="H47" s="390" t="s">
        <v>8761</v>
      </c>
    </row>
    <row r="48" spans="1:12" x14ac:dyDescent="0.2">
      <c r="A48" s="388" t="s">
        <v>1129</v>
      </c>
      <c r="B48" s="388" t="s">
        <v>5466</v>
      </c>
      <c r="C48" s="388" t="s">
        <v>8762</v>
      </c>
      <c r="E48" s="389">
        <v>9075</v>
      </c>
      <c r="G48" s="389" t="s">
        <v>8763</v>
      </c>
      <c r="H48" s="390" t="s">
        <v>1607</v>
      </c>
    </row>
    <row r="49" spans="1:12" x14ac:dyDescent="0.2">
      <c r="A49" s="388" t="s">
        <v>1129</v>
      </c>
      <c r="B49" s="388" t="s">
        <v>5517</v>
      </c>
      <c r="C49" s="388" t="s">
        <v>8616</v>
      </c>
      <c r="E49" s="389">
        <v>240445.15</v>
      </c>
      <c r="G49" s="389" t="s">
        <v>8590</v>
      </c>
      <c r="H49" s="390" t="s">
        <v>8764</v>
      </c>
    </row>
    <row r="50" spans="1:12" x14ac:dyDescent="0.2">
      <c r="A50" s="388" t="s">
        <v>1129</v>
      </c>
      <c r="B50" s="388" t="s">
        <v>5517</v>
      </c>
      <c r="C50" s="388" t="s">
        <v>8616</v>
      </c>
      <c r="E50" s="389">
        <v>22203.5</v>
      </c>
      <c r="G50" s="389" t="s">
        <v>8590</v>
      </c>
      <c r="H50" s="390" t="s">
        <v>8765</v>
      </c>
    </row>
    <row r="51" spans="1:12" x14ac:dyDescent="0.2">
      <c r="A51" s="388" t="s">
        <v>1129</v>
      </c>
      <c r="B51" s="388" t="s">
        <v>5517</v>
      </c>
      <c r="C51" s="388" t="s">
        <v>8616</v>
      </c>
      <c r="E51" s="389">
        <v>4202.33</v>
      </c>
      <c r="G51" s="389" t="s">
        <v>8590</v>
      </c>
      <c r="H51" s="390" t="s">
        <v>8766</v>
      </c>
    </row>
    <row r="52" spans="1:12" x14ac:dyDescent="0.2">
      <c r="A52" s="388" t="s">
        <v>1129</v>
      </c>
      <c r="B52" s="388" t="s">
        <v>5517</v>
      </c>
      <c r="C52" s="388" t="s">
        <v>8616</v>
      </c>
      <c r="E52" s="389">
        <v>3872</v>
      </c>
      <c r="G52" s="389" t="s">
        <v>8590</v>
      </c>
      <c r="H52" s="390" t="s">
        <v>8767</v>
      </c>
    </row>
    <row r="53" spans="1:12" x14ac:dyDescent="0.2">
      <c r="A53" s="388" t="s">
        <v>1129</v>
      </c>
      <c r="B53" s="388" t="s">
        <v>5517</v>
      </c>
      <c r="C53" s="388" t="s">
        <v>8616</v>
      </c>
      <c r="E53" s="389">
        <v>27225</v>
      </c>
      <c r="G53" s="389" t="s">
        <v>8590</v>
      </c>
      <c r="H53" s="390" t="s">
        <v>8768</v>
      </c>
    </row>
    <row r="54" spans="1:12" x14ac:dyDescent="0.2">
      <c r="A54" s="388" t="s">
        <v>1129</v>
      </c>
      <c r="B54" s="388" t="s">
        <v>5517</v>
      </c>
      <c r="C54" s="388" t="s">
        <v>8616</v>
      </c>
      <c r="E54" s="389">
        <v>7616.95</v>
      </c>
      <c r="G54" s="389" t="s">
        <v>8590</v>
      </c>
      <c r="H54" s="390" t="s">
        <v>8769</v>
      </c>
    </row>
    <row r="55" spans="1:12" x14ac:dyDescent="0.2">
      <c r="A55" s="388" t="s">
        <v>919</v>
      </c>
      <c r="B55" s="388" t="s">
        <v>364</v>
      </c>
      <c r="C55" s="388" t="s">
        <v>484</v>
      </c>
      <c r="E55" s="389">
        <v>420458.06</v>
      </c>
      <c r="G55" s="389">
        <v>420458.06</v>
      </c>
      <c r="H55" s="390" t="s">
        <v>1054</v>
      </c>
    </row>
    <row r="56" spans="1:12" x14ac:dyDescent="0.2">
      <c r="A56" s="88" t="s">
        <v>919</v>
      </c>
      <c r="B56" s="88" t="s">
        <v>364</v>
      </c>
      <c r="C56" s="88" t="s">
        <v>308</v>
      </c>
      <c r="D56" s="89"/>
      <c r="E56" s="89">
        <v>420458.06</v>
      </c>
      <c r="F56" s="89"/>
      <c r="G56" s="89">
        <v>420458.06</v>
      </c>
      <c r="H56" s="90" t="s">
        <v>936</v>
      </c>
      <c r="I56" s="91"/>
      <c r="J56" s="91"/>
      <c r="K56" s="91"/>
      <c r="L56" s="91"/>
    </row>
    <row r="59" spans="1:12" x14ac:dyDescent="0.2">
      <c r="A59" s="388" t="s">
        <v>1129</v>
      </c>
      <c r="B59" s="388" t="s">
        <v>5466</v>
      </c>
      <c r="C59" s="388" t="s">
        <v>8774</v>
      </c>
      <c r="E59" s="389">
        <v>40569.42</v>
      </c>
      <c r="G59" s="389" t="s">
        <v>8584</v>
      </c>
      <c r="H59" s="390" t="s">
        <v>8775</v>
      </c>
    </row>
    <row r="60" spans="1:12" x14ac:dyDescent="0.2">
      <c r="A60" s="388" t="s">
        <v>1129</v>
      </c>
      <c r="B60" s="388" t="s">
        <v>5466</v>
      </c>
      <c r="C60" s="388" t="s">
        <v>8774</v>
      </c>
      <c r="E60" s="389">
        <v>5509.39</v>
      </c>
      <c r="G60" s="389" t="s">
        <v>8584</v>
      </c>
      <c r="H60" s="390" t="s">
        <v>8776</v>
      </c>
    </row>
    <row r="61" spans="1:12" x14ac:dyDescent="0.2">
      <c r="A61" s="388" t="s">
        <v>1129</v>
      </c>
      <c r="B61" s="388" t="s">
        <v>5466</v>
      </c>
      <c r="C61" s="388" t="s">
        <v>8777</v>
      </c>
      <c r="E61" s="389">
        <v>50995.93</v>
      </c>
      <c r="G61" s="389" t="s">
        <v>8587</v>
      </c>
      <c r="H61" s="390" t="s">
        <v>8778</v>
      </c>
    </row>
    <row r="62" spans="1:12" x14ac:dyDescent="0.2">
      <c r="A62" s="388" t="s">
        <v>1129</v>
      </c>
      <c r="B62" s="388" t="s">
        <v>5466</v>
      </c>
      <c r="C62" s="388" t="s">
        <v>8777</v>
      </c>
      <c r="E62" s="389">
        <v>6568.03</v>
      </c>
      <c r="G62" s="389" t="s">
        <v>8587</v>
      </c>
      <c r="H62" s="390" t="s">
        <v>8779</v>
      </c>
    </row>
    <row r="63" spans="1:12" x14ac:dyDescent="0.2">
      <c r="A63" s="388" t="s">
        <v>1129</v>
      </c>
      <c r="B63" s="388" t="s">
        <v>5466</v>
      </c>
      <c r="C63" s="388" t="s">
        <v>8780</v>
      </c>
      <c r="E63" s="389">
        <v>62028.9</v>
      </c>
      <c r="G63" s="389" t="s">
        <v>8590</v>
      </c>
      <c r="H63" s="390" t="s">
        <v>8781</v>
      </c>
    </row>
    <row r="64" spans="1:12" x14ac:dyDescent="0.2">
      <c r="A64" s="388" t="s">
        <v>1129</v>
      </c>
      <c r="B64" s="388" t="s">
        <v>5466</v>
      </c>
      <c r="C64" s="388" t="s">
        <v>8780</v>
      </c>
      <c r="E64" s="389">
        <v>7985.46</v>
      </c>
      <c r="G64" s="389" t="s">
        <v>8590</v>
      </c>
      <c r="H64" s="390" t="s">
        <v>8782</v>
      </c>
    </row>
    <row r="65" spans="1:8" x14ac:dyDescent="0.2">
      <c r="A65" s="388" t="s">
        <v>1129</v>
      </c>
      <c r="B65" s="388" t="s">
        <v>5466</v>
      </c>
      <c r="C65" s="388" t="s">
        <v>8783</v>
      </c>
      <c r="E65" s="389">
        <v>35085.89</v>
      </c>
      <c r="G65" s="389" t="s">
        <v>8593</v>
      </c>
      <c r="H65" s="390" t="s">
        <v>8784</v>
      </c>
    </row>
    <row r="66" spans="1:8" x14ac:dyDescent="0.2">
      <c r="A66" s="388" t="s">
        <v>1129</v>
      </c>
      <c r="B66" s="388" t="s">
        <v>5466</v>
      </c>
      <c r="C66" s="388" t="s">
        <v>8783</v>
      </c>
      <c r="E66" s="389">
        <v>4264.63</v>
      </c>
      <c r="G66" s="389" t="s">
        <v>8593</v>
      </c>
      <c r="H66" s="390" t="s">
        <v>8785</v>
      </c>
    </row>
    <row r="67" spans="1:8" x14ac:dyDescent="0.2">
      <c r="A67" s="388" t="s">
        <v>1129</v>
      </c>
      <c r="B67" s="388" t="s">
        <v>5466</v>
      </c>
      <c r="C67" s="388" t="s">
        <v>8786</v>
      </c>
      <c r="E67" s="389">
        <v>59489.23</v>
      </c>
      <c r="G67" s="389" t="s">
        <v>8596</v>
      </c>
      <c r="H67" s="390" t="s">
        <v>8787</v>
      </c>
    </row>
    <row r="68" spans="1:8" x14ac:dyDescent="0.2">
      <c r="A68" s="388" t="s">
        <v>1129</v>
      </c>
      <c r="B68" s="388" t="s">
        <v>5466</v>
      </c>
      <c r="C68" s="388" t="s">
        <v>8786</v>
      </c>
      <c r="E68" s="389">
        <v>7085.85</v>
      </c>
      <c r="G68" s="389" t="s">
        <v>8596</v>
      </c>
      <c r="H68" s="390" t="s">
        <v>8788</v>
      </c>
    </row>
    <row r="69" spans="1:8" x14ac:dyDescent="0.2">
      <c r="A69" s="388" t="s">
        <v>1129</v>
      </c>
      <c r="B69" s="388" t="s">
        <v>5466</v>
      </c>
      <c r="C69" s="388" t="s">
        <v>8789</v>
      </c>
      <c r="E69" s="389">
        <v>215946.28</v>
      </c>
      <c r="G69" s="389" t="s">
        <v>8599</v>
      </c>
      <c r="H69" s="390" t="s">
        <v>8790</v>
      </c>
    </row>
    <row r="70" spans="1:8" x14ac:dyDescent="0.2">
      <c r="A70" s="388" t="s">
        <v>1129</v>
      </c>
      <c r="B70" s="388" t="s">
        <v>5466</v>
      </c>
      <c r="C70" s="388" t="s">
        <v>8789</v>
      </c>
      <c r="E70" s="389">
        <v>35693.599999999999</v>
      </c>
      <c r="G70" s="389" t="s">
        <v>8599</v>
      </c>
      <c r="H70" s="390" t="s">
        <v>8791</v>
      </c>
    </row>
    <row r="71" spans="1:8" x14ac:dyDescent="0.2">
      <c r="A71" s="388" t="s">
        <v>1129</v>
      </c>
      <c r="B71" s="388" t="s">
        <v>5466</v>
      </c>
      <c r="C71" s="388" t="s">
        <v>8792</v>
      </c>
      <c r="E71" s="389">
        <v>209946.5</v>
      </c>
      <c r="G71" s="389" t="s">
        <v>8602</v>
      </c>
      <c r="H71" s="390" t="s">
        <v>8793</v>
      </c>
    </row>
    <row r="72" spans="1:8" x14ac:dyDescent="0.2">
      <c r="A72" s="388" t="s">
        <v>1129</v>
      </c>
      <c r="B72" s="388" t="s">
        <v>5466</v>
      </c>
      <c r="C72" s="388" t="s">
        <v>8792</v>
      </c>
      <c r="E72" s="389">
        <v>34701.9</v>
      </c>
      <c r="G72" s="389" t="s">
        <v>8602</v>
      </c>
      <c r="H72" s="390" t="s">
        <v>8794</v>
      </c>
    </row>
    <row r="73" spans="1:8" x14ac:dyDescent="0.2">
      <c r="A73" s="388" t="s">
        <v>1129</v>
      </c>
      <c r="B73" s="388" t="s">
        <v>5466</v>
      </c>
      <c r="C73" s="388" t="s">
        <v>8795</v>
      </c>
      <c r="E73" s="389">
        <v>196821.69</v>
      </c>
      <c r="G73" s="389" t="s">
        <v>8605</v>
      </c>
      <c r="H73" s="390" t="s">
        <v>8796</v>
      </c>
    </row>
    <row r="74" spans="1:8" x14ac:dyDescent="0.2">
      <c r="A74" s="388" t="s">
        <v>1129</v>
      </c>
      <c r="B74" s="388" t="s">
        <v>5466</v>
      </c>
      <c r="C74" s="388" t="s">
        <v>8795</v>
      </c>
      <c r="E74" s="389">
        <v>32532.51</v>
      </c>
      <c r="G74" s="389" t="s">
        <v>8605</v>
      </c>
      <c r="H74" s="390" t="s">
        <v>8797</v>
      </c>
    </row>
    <row r="75" spans="1:8" x14ac:dyDescent="0.2">
      <c r="A75" s="388" t="s">
        <v>1129</v>
      </c>
      <c r="B75" s="388" t="s">
        <v>5466</v>
      </c>
      <c r="C75" s="388" t="s">
        <v>8798</v>
      </c>
      <c r="E75" s="389">
        <v>87334.11</v>
      </c>
      <c r="G75" s="389" t="s">
        <v>8608</v>
      </c>
      <c r="H75" s="390" t="s">
        <v>8799</v>
      </c>
    </row>
    <row r="76" spans="1:8" x14ac:dyDescent="0.2">
      <c r="A76" s="388" t="s">
        <v>1129</v>
      </c>
      <c r="B76" s="388" t="s">
        <v>5466</v>
      </c>
      <c r="C76" s="388" t="s">
        <v>8798</v>
      </c>
      <c r="E76" s="389">
        <v>14435.39</v>
      </c>
      <c r="G76" s="389" t="s">
        <v>8608</v>
      </c>
      <c r="H76" s="390" t="s">
        <v>8800</v>
      </c>
    </row>
    <row r="77" spans="1:8" x14ac:dyDescent="0.2">
      <c r="A77" s="388" t="s">
        <v>1129</v>
      </c>
      <c r="B77" s="388" t="s">
        <v>5466</v>
      </c>
      <c r="C77" s="388" t="s">
        <v>8801</v>
      </c>
      <c r="E77" s="389">
        <v>38698.1</v>
      </c>
      <c r="G77" s="389" t="s">
        <v>8611</v>
      </c>
      <c r="H77" s="390" t="s">
        <v>8802</v>
      </c>
    </row>
    <row r="78" spans="1:8" x14ac:dyDescent="0.2">
      <c r="A78" s="388" t="s">
        <v>1129</v>
      </c>
      <c r="B78" s="388" t="s">
        <v>5466</v>
      </c>
      <c r="C78" s="388" t="s">
        <v>8801</v>
      </c>
      <c r="E78" s="389">
        <v>6396.38</v>
      </c>
      <c r="G78" s="389" t="s">
        <v>8611</v>
      </c>
      <c r="H78" s="390" t="s">
        <v>8803</v>
      </c>
    </row>
    <row r="79" spans="1:8" x14ac:dyDescent="0.2">
      <c r="A79" s="388" t="s">
        <v>1129</v>
      </c>
      <c r="B79" s="388" t="s">
        <v>5466</v>
      </c>
      <c r="C79" s="388" t="s">
        <v>8804</v>
      </c>
      <c r="E79" s="389">
        <v>36885.94</v>
      </c>
      <c r="G79" s="389" t="s">
        <v>8614</v>
      </c>
      <c r="H79" s="390" t="s">
        <v>8805</v>
      </c>
    </row>
    <row r="80" spans="1:8" x14ac:dyDescent="0.2">
      <c r="A80" s="388" t="s">
        <v>1129</v>
      </c>
      <c r="B80" s="388" t="s">
        <v>5466</v>
      </c>
      <c r="C80" s="388" t="s">
        <v>8804</v>
      </c>
      <c r="E80" s="389">
        <v>6096.85</v>
      </c>
      <c r="G80" s="389" t="s">
        <v>8614</v>
      </c>
      <c r="H80" s="390" t="s">
        <v>8806</v>
      </c>
    </row>
    <row r="81" spans="1:12" x14ac:dyDescent="0.2">
      <c r="A81" s="388" t="s">
        <v>1129</v>
      </c>
      <c r="B81" s="388" t="s">
        <v>5466</v>
      </c>
      <c r="C81" s="388" t="s">
        <v>8807</v>
      </c>
      <c r="E81" s="389">
        <v>39412.42</v>
      </c>
      <c r="G81" s="389" t="s">
        <v>8617</v>
      </c>
      <c r="H81" s="390" t="s">
        <v>8808</v>
      </c>
    </row>
    <row r="82" spans="1:12" x14ac:dyDescent="0.2">
      <c r="A82" s="388" t="s">
        <v>1129</v>
      </c>
      <c r="B82" s="388" t="s">
        <v>5466</v>
      </c>
      <c r="C82" s="388" t="s">
        <v>8807</v>
      </c>
      <c r="E82" s="389">
        <v>6514.45</v>
      </c>
      <c r="G82" s="389" t="s">
        <v>8617</v>
      </c>
      <c r="H82" s="390" t="s">
        <v>8809</v>
      </c>
    </row>
    <row r="83" spans="1:12" x14ac:dyDescent="0.2">
      <c r="A83" s="388" t="s">
        <v>1129</v>
      </c>
      <c r="B83" s="388" t="s">
        <v>5517</v>
      </c>
      <c r="C83" s="388" t="s">
        <v>8810</v>
      </c>
      <c r="E83" s="389">
        <v>215946.28</v>
      </c>
      <c r="G83" s="389" t="s">
        <v>8599</v>
      </c>
      <c r="H83" s="390" t="s">
        <v>8811</v>
      </c>
    </row>
    <row r="84" spans="1:12" x14ac:dyDescent="0.2">
      <c r="A84" s="388" t="s">
        <v>1129</v>
      </c>
      <c r="B84" s="388" t="s">
        <v>5517</v>
      </c>
      <c r="C84" s="388" t="s">
        <v>8810</v>
      </c>
      <c r="E84" s="389">
        <v>35693.599999999999</v>
      </c>
      <c r="G84" s="389" t="s">
        <v>8599</v>
      </c>
      <c r="H84" s="390" t="s">
        <v>8812</v>
      </c>
    </row>
    <row r="85" spans="1:12" x14ac:dyDescent="0.2">
      <c r="A85" s="388" t="s">
        <v>1129</v>
      </c>
      <c r="B85" s="388" t="s">
        <v>5517</v>
      </c>
      <c r="C85" s="388" t="s">
        <v>8813</v>
      </c>
      <c r="E85" s="389">
        <v>-215946.28</v>
      </c>
      <c r="G85" s="389" t="s">
        <v>8602</v>
      </c>
      <c r="H85" s="390" t="s">
        <v>8814</v>
      </c>
    </row>
    <row r="86" spans="1:12" x14ac:dyDescent="0.2">
      <c r="A86" s="388" t="s">
        <v>1129</v>
      </c>
      <c r="B86" s="388" t="s">
        <v>5517</v>
      </c>
      <c r="C86" s="388" t="s">
        <v>8813</v>
      </c>
      <c r="E86" s="389">
        <v>-35693.599999999999</v>
      </c>
      <c r="G86" s="389" t="s">
        <v>8602</v>
      </c>
      <c r="H86" s="390" t="s">
        <v>8815</v>
      </c>
    </row>
    <row r="87" spans="1:12" x14ac:dyDescent="0.2">
      <c r="A87" s="388" t="s">
        <v>919</v>
      </c>
      <c r="B87" s="388" t="s">
        <v>347</v>
      </c>
      <c r="C87" s="388" t="s">
        <v>307</v>
      </c>
      <c r="E87" s="861">
        <v>1240998.8500000001</v>
      </c>
      <c r="G87" s="389">
        <v>1240998.8500000001</v>
      </c>
      <c r="H87" s="390" t="s">
        <v>1040</v>
      </c>
      <c r="I87" s="94"/>
    </row>
    <row r="90" spans="1:12" x14ac:dyDescent="0.2">
      <c r="A90" s="388" t="s">
        <v>1129</v>
      </c>
      <c r="B90" s="388" t="s">
        <v>5517</v>
      </c>
      <c r="C90" s="388" t="s">
        <v>8810</v>
      </c>
      <c r="E90" s="389">
        <v>49.35</v>
      </c>
      <c r="G90" s="389" t="s">
        <v>8599</v>
      </c>
      <c r="H90" s="390" t="s">
        <v>8824</v>
      </c>
    </row>
    <row r="91" spans="1:12" x14ac:dyDescent="0.2">
      <c r="A91" s="388" t="s">
        <v>1129</v>
      </c>
      <c r="B91" s="388" t="s">
        <v>5517</v>
      </c>
      <c r="C91" s="388" t="s">
        <v>8813</v>
      </c>
      <c r="E91" s="389">
        <v>-49.35</v>
      </c>
      <c r="G91" s="389" t="s">
        <v>8602</v>
      </c>
      <c r="H91" s="390" t="s">
        <v>8825</v>
      </c>
    </row>
    <row r="92" spans="1:12" x14ac:dyDescent="0.2">
      <c r="A92" s="388" t="s">
        <v>919</v>
      </c>
      <c r="B92" s="388" t="s">
        <v>822</v>
      </c>
      <c r="C92" s="388" t="s">
        <v>307</v>
      </c>
      <c r="H92" s="390" t="s">
        <v>1040</v>
      </c>
    </row>
    <row r="93" spans="1:12" x14ac:dyDescent="0.2">
      <c r="A93" s="88" t="s">
        <v>919</v>
      </c>
      <c r="B93" s="88" t="s">
        <v>822</v>
      </c>
      <c r="C93" s="88" t="s">
        <v>308</v>
      </c>
      <c r="D93" s="89"/>
      <c r="E93" s="89"/>
      <c r="F93" s="89"/>
      <c r="G93" s="89"/>
      <c r="H93" s="90" t="s">
        <v>8826</v>
      </c>
      <c r="I93" s="91"/>
      <c r="J93" s="91"/>
      <c r="K93" s="91"/>
      <c r="L93" s="91"/>
    </row>
    <row r="95" spans="1:12" x14ac:dyDescent="0.2">
      <c r="A95" s="388" t="s">
        <v>1129</v>
      </c>
      <c r="B95" s="388" t="s">
        <v>5466</v>
      </c>
      <c r="C95" s="388" t="s">
        <v>8777</v>
      </c>
      <c r="E95" s="389">
        <v>42.35</v>
      </c>
      <c r="G95" s="389" t="s">
        <v>8587</v>
      </c>
      <c r="H95" s="390" t="s">
        <v>8827</v>
      </c>
    </row>
    <row r="96" spans="1:12" x14ac:dyDescent="0.2">
      <c r="A96" s="388" t="s">
        <v>1129</v>
      </c>
      <c r="B96" s="388" t="s">
        <v>5466</v>
      </c>
      <c r="C96" s="388" t="s">
        <v>8789</v>
      </c>
      <c r="E96" s="389">
        <v>42.35</v>
      </c>
      <c r="G96" s="389" t="s">
        <v>8599</v>
      </c>
      <c r="H96" s="390" t="s">
        <v>8828</v>
      </c>
    </row>
    <row r="97" spans="1:12" x14ac:dyDescent="0.2">
      <c r="A97" s="388" t="s">
        <v>1129</v>
      </c>
      <c r="B97" s="388" t="s">
        <v>5466</v>
      </c>
      <c r="C97" s="388" t="s">
        <v>8789</v>
      </c>
      <c r="E97" s="389">
        <v>7</v>
      </c>
      <c r="G97" s="389" t="s">
        <v>8599</v>
      </c>
      <c r="H97" s="390" t="s">
        <v>8829</v>
      </c>
    </row>
    <row r="98" spans="1:12" x14ac:dyDescent="0.2">
      <c r="A98" s="388" t="s">
        <v>1129</v>
      </c>
      <c r="B98" s="388" t="s">
        <v>5466</v>
      </c>
      <c r="C98" s="388" t="s">
        <v>8792</v>
      </c>
      <c r="E98" s="389">
        <v>63.53</v>
      </c>
      <c r="G98" s="389" t="s">
        <v>8602</v>
      </c>
      <c r="H98" s="390" t="s">
        <v>8830</v>
      </c>
    </row>
    <row r="99" spans="1:12" x14ac:dyDescent="0.2">
      <c r="A99" s="388" t="s">
        <v>1129</v>
      </c>
      <c r="B99" s="388" t="s">
        <v>5466</v>
      </c>
      <c r="C99" s="388" t="s">
        <v>8792</v>
      </c>
      <c r="E99" s="389">
        <v>10.5</v>
      </c>
      <c r="G99" s="389" t="s">
        <v>8602</v>
      </c>
      <c r="H99" s="390" t="s">
        <v>8831</v>
      </c>
    </row>
    <row r="100" spans="1:12" x14ac:dyDescent="0.2">
      <c r="A100" s="388" t="s">
        <v>1129</v>
      </c>
      <c r="B100" s="388" t="s">
        <v>5466</v>
      </c>
      <c r="C100" s="388" t="s">
        <v>8798</v>
      </c>
      <c r="E100" s="389">
        <v>42.35</v>
      </c>
      <c r="G100" s="389" t="s">
        <v>8608</v>
      </c>
      <c r="H100" s="390" t="s">
        <v>8832</v>
      </c>
    </row>
    <row r="101" spans="1:12" x14ac:dyDescent="0.2">
      <c r="A101" s="388" t="s">
        <v>1129</v>
      </c>
      <c r="B101" s="388" t="s">
        <v>5466</v>
      </c>
      <c r="C101" s="388" t="s">
        <v>8798</v>
      </c>
      <c r="E101" s="389">
        <v>7</v>
      </c>
      <c r="G101" s="389" t="s">
        <v>8608</v>
      </c>
      <c r="H101" s="390" t="s">
        <v>8833</v>
      </c>
    </row>
    <row r="102" spans="1:12" x14ac:dyDescent="0.2">
      <c r="A102" s="388" t="s">
        <v>1129</v>
      </c>
      <c r="B102" s="388" t="s">
        <v>5466</v>
      </c>
      <c r="C102" s="388" t="s">
        <v>8804</v>
      </c>
      <c r="E102" s="389">
        <v>21.18</v>
      </c>
      <c r="G102" s="389" t="s">
        <v>8614</v>
      </c>
      <c r="H102" s="390" t="s">
        <v>8834</v>
      </c>
    </row>
    <row r="103" spans="1:12" x14ac:dyDescent="0.2">
      <c r="A103" s="388" t="s">
        <v>1129</v>
      </c>
      <c r="B103" s="388" t="s">
        <v>5466</v>
      </c>
      <c r="C103" s="388" t="s">
        <v>8804</v>
      </c>
      <c r="E103" s="389">
        <v>3.5</v>
      </c>
      <c r="G103" s="389" t="s">
        <v>8614</v>
      </c>
      <c r="H103" s="390" t="s">
        <v>8835</v>
      </c>
    </row>
    <row r="104" spans="1:12" x14ac:dyDescent="0.2">
      <c r="A104" s="388" t="s">
        <v>919</v>
      </c>
      <c r="B104" s="388" t="s">
        <v>698</v>
      </c>
      <c r="C104" s="388" t="s">
        <v>307</v>
      </c>
      <c r="E104" s="389">
        <v>239.76</v>
      </c>
      <c r="G104" s="389">
        <v>239.76</v>
      </c>
      <c r="H104" s="390" t="s">
        <v>1040</v>
      </c>
    </row>
    <row r="105" spans="1:12" x14ac:dyDescent="0.2">
      <c r="A105" s="88" t="s">
        <v>919</v>
      </c>
      <c r="B105" s="88" t="s">
        <v>698</v>
      </c>
      <c r="C105" s="88" t="s">
        <v>308</v>
      </c>
      <c r="D105" s="89"/>
      <c r="E105" s="639">
        <v>239.76</v>
      </c>
      <c r="F105" s="89"/>
      <c r="G105" s="89">
        <v>239.76</v>
      </c>
      <c r="H105" s="90" t="s">
        <v>739</v>
      </c>
      <c r="I105" s="136"/>
      <c r="J105" s="91"/>
      <c r="K105" s="91"/>
      <c r="L105" s="91"/>
    </row>
    <row r="107" spans="1:12" x14ac:dyDescent="0.2">
      <c r="A107" s="388" t="s">
        <v>1129</v>
      </c>
      <c r="B107" s="388" t="s">
        <v>5466</v>
      </c>
      <c r="C107" s="388" t="s">
        <v>8774</v>
      </c>
      <c r="E107" s="389">
        <v>242</v>
      </c>
      <c r="G107" s="389" t="s">
        <v>8584</v>
      </c>
      <c r="H107" s="390" t="s">
        <v>8836</v>
      </c>
    </row>
    <row r="108" spans="1:12" x14ac:dyDescent="0.2">
      <c r="A108" s="388" t="s">
        <v>1129</v>
      </c>
      <c r="B108" s="388" t="s">
        <v>5466</v>
      </c>
      <c r="C108" s="388" t="s">
        <v>8780</v>
      </c>
      <c r="E108" s="389">
        <v>60.5</v>
      </c>
      <c r="G108" s="389" t="s">
        <v>8590</v>
      </c>
      <c r="H108" s="390" t="s">
        <v>8837</v>
      </c>
    </row>
    <row r="109" spans="1:12" x14ac:dyDescent="0.2">
      <c r="A109" s="388" t="s">
        <v>1129</v>
      </c>
      <c r="B109" s="388" t="s">
        <v>5466</v>
      </c>
      <c r="C109" s="388" t="s">
        <v>8783</v>
      </c>
      <c r="E109" s="389">
        <v>60.5</v>
      </c>
      <c r="G109" s="389" t="s">
        <v>8593</v>
      </c>
      <c r="H109" s="390" t="s">
        <v>8838</v>
      </c>
    </row>
    <row r="110" spans="1:12" x14ac:dyDescent="0.2">
      <c r="A110" s="388" t="s">
        <v>1129</v>
      </c>
      <c r="B110" s="388" t="s">
        <v>5466</v>
      </c>
      <c r="C110" s="388" t="s">
        <v>8786</v>
      </c>
      <c r="E110" s="389">
        <v>181.5</v>
      </c>
      <c r="G110" s="389" t="s">
        <v>8596</v>
      </c>
      <c r="H110" s="390" t="s">
        <v>8839</v>
      </c>
    </row>
    <row r="111" spans="1:12" x14ac:dyDescent="0.2">
      <c r="A111" s="388" t="s">
        <v>1129</v>
      </c>
      <c r="B111" s="388" t="s">
        <v>5466</v>
      </c>
      <c r="C111" s="388" t="s">
        <v>8789</v>
      </c>
      <c r="E111" s="389">
        <v>10505.22</v>
      </c>
      <c r="G111" s="389" t="s">
        <v>8599</v>
      </c>
      <c r="H111" s="390" t="s">
        <v>8840</v>
      </c>
    </row>
    <row r="112" spans="1:12" x14ac:dyDescent="0.2">
      <c r="A112" s="388" t="s">
        <v>1129</v>
      </c>
      <c r="B112" s="388" t="s">
        <v>5466</v>
      </c>
      <c r="C112" s="388" t="s">
        <v>8789</v>
      </c>
      <c r="E112" s="389">
        <v>1736.4</v>
      </c>
      <c r="G112" s="389" t="s">
        <v>8599</v>
      </c>
      <c r="H112" s="390" t="s">
        <v>8841</v>
      </c>
    </row>
    <row r="113" spans="1:10" x14ac:dyDescent="0.2">
      <c r="A113" s="388" t="s">
        <v>1129</v>
      </c>
      <c r="B113" s="388" t="s">
        <v>5466</v>
      </c>
      <c r="C113" s="388" t="s">
        <v>8792</v>
      </c>
      <c r="E113" s="389">
        <v>11200.37</v>
      </c>
      <c r="G113" s="389" t="s">
        <v>8602</v>
      </c>
      <c r="H113" s="390" t="s">
        <v>8842</v>
      </c>
    </row>
    <row r="114" spans="1:10" x14ac:dyDescent="0.2">
      <c r="A114" s="388" t="s">
        <v>1129</v>
      </c>
      <c r="B114" s="388" t="s">
        <v>5466</v>
      </c>
      <c r="C114" s="388" t="s">
        <v>8792</v>
      </c>
      <c r="E114" s="389">
        <v>1851.3</v>
      </c>
      <c r="G114" s="389" t="s">
        <v>8602</v>
      </c>
      <c r="H114" s="390" t="s">
        <v>8843</v>
      </c>
    </row>
    <row r="115" spans="1:10" x14ac:dyDescent="0.2">
      <c r="A115" s="388" t="s">
        <v>1129</v>
      </c>
      <c r="B115" s="388" t="s">
        <v>5466</v>
      </c>
      <c r="C115" s="388" t="s">
        <v>8795</v>
      </c>
      <c r="E115" s="389">
        <v>11666.22</v>
      </c>
      <c r="G115" s="389" t="s">
        <v>8605</v>
      </c>
      <c r="H115" s="390" t="s">
        <v>8844</v>
      </c>
    </row>
    <row r="116" spans="1:10" x14ac:dyDescent="0.2">
      <c r="A116" s="388" t="s">
        <v>1129</v>
      </c>
      <c r="B116" s="388" t="s">
        <v>5466</v>
      </c>
      <c r="C116" s="388" t="s">
        <v>8795</v>
      </c>
      <c r="E116" s="389">
        <v>1928.3</v>
      </c>
      <c r="G116" s="389" t="s">
        <v>8605</v>
      </c>
      <c r="H116" s="390" t="s">
        <v>8845</v>
      </c>
    </row>
    <row r="117" spans="1:10" x14ac:dyDescent="0.2">
      <c r="A117" s="388" t="s">
        <v>1129</v>
      </c>
      <c r="B117" s="388" t="s">
        <v>5466</v>
      </c>
      <c r="C117" s="388" t="s">
        <v>8798</v>
      </c>
      <c r="E117" s="389">
        <v>10030.299999999999</v>
      </c>
      <c r="G117" s="389" t="s">
        <v>8608</v>
      </c>
      <c r="H117" s="390" t="s">
        <v>8846</v>
      </c>
    </row>
    <row r="118" spans="1:10" x14ac:dyDescent="0.2">
      <c r="A118" s="388" t="s">
        <v>1129</v>
      </c>
      <c r="B118" s="388" t="s">
        <v>5466</v>
      </c>
      <c r="C118" s="388" t="s">
        <v>8798</v>
      </c>
      <c r="E118" s="389">
        <v>1657.9</v>
      </c>
      <c r="G118" s="389" t="s">
        <v>8608</v>
      </c>
      <c r="H118" s="390" t="s">
        <v>8847</v>
      </c>
    </row>
    <row r="119" spans="1:10" x14ac:dyDescent="0.2">
      <c r="A119" s="388" t="s">
        <v>1129</v>
      </c>
      <c r="B119" s="388" t="s">
        <v>5466</v>
      </c>
      <c r="C119" s="388" t="s">
        <v>8801</v>
      </c>
      <c r="E119" s="389">
        <v>10975</v>
      </c>
      <c r="G119" s="389" t="s">
        <v>8611</v>
      </c>
      <c r="H119" s="390" t="s">
        <v>8848</v>
      </c>
    </row>
    <row r="120" spans="1:10" x14ac:dyDescent="0.2">
      <c r="A120" s="388" t="s">
        <v>1129</v>
      </c>
      <c r="B120" s="388" t="s">
        <v>5466</v>
      </c>
      <c r="C120" s="388" t="s">
        <v>8801</v>
      </c>
      <c r="E120" s="389">
        <v>1814.05</v>
      </c>
      <c r="G120" s="389" t="s">
        <v>8611</v>
      </c>
      <c r="H120" s="390" t="s">
        <v>8849</v>
      </c>
    </row>
    <row r="121" spans="1:10" x14ac:dyDescent="0.2">
      <c r="A121" s="388" t="s">
        <v>1129</v>
      </c>
      <c r="B121" s="388" t="s">
        <v>5466</v>
      </c>
      <c r="C121" s="388" t="s">
        <v>8804</v>
      </c>
      <c r="E121" s="389">
        <v>13298.81</v>
      </c>
      <c r="G121" s="389" t="s">
        <v>8614</v>
      </c>
      <c r="H121" s="390" t="s">
        <v>8850</v>
      </c>
    </row>
    <row r="122" spans="1:10" x14ac:dyDescent="0.2">
      <c r="A122" s="388" t="s">
        <v>1129</v>
      </c>
      <c r="B122" s="388" t="s">
        <v>5466</v>
      </c>
      <c r="C122" s="388" t="s">
        <v>8804</v>
      </c>
      <c r="E122" s="389">
        <v>2198.15</v>
      </c>
      <c r="G122" s="389" t="s">
        <v>8614</v>
      </c>
      <c r="H122" s="390" t="s">
        <v>8851</v>
      </c>
    </row>
    <row r="123" spans="1:10" x14ac:dyDescent="0.2">
      <c r="A123" s="388" t="s">
        <v>1129</v>
      </c>
      <c r="B123" s="388" t="s">
        <v>5466</v>
      </c>
      <c r="C123" s="388" t="s">
        <v>8807</v>
      </c>
      <c r="E123" s="389">
        <v>8145.12</v>
      </c>
      <c r="G123" s="389" t="s">
        <v>8617</v>
      </c>
      <c r="H123" s="390" t="s">
        <v>8852</v>
      </c>
    </row>
    <row r="124" spans="1:10" x14ac:dyDescent="0.2">
      <c r="A124" s="388" t="s">
        <v>1129</v>
      </c>
      <c r="B124" s="388" t="s">
        <v>5466</v>
      </c>
      <c r="C124" s="388" t="s">
        <v>8807</v>
      </c>
      <c r="E124" s="389">
        <v>1346.3</v>
      </c>
      <c r="G124" s="389" t="s">
        <v>8617</v>
      </c>
      <c r="H124" s="390" t="s">
        <v>8853</v>
      </c>
    </row>
    <row r="125" spans="1:10" x14ac:dyDescent="0.2">
      <c r="A125" s="388" t="s">
        <v>1129</v>
      </c>
      <c r="B125" s="388" t="s">
        <v>5517</v>
      </c>
      <c r="C125" s="388" t="s">
        <v>8810</v>
      </c>
      <c r="E125" s="389">
        <v>12241.62</v>
      </c>
      <c r="G125" s="389" t="s">
        <v>8599</v>
      </c>
      <c r="H125" s="390" t="s">
        <v>8854</v>
      </c>
    </row>
    <row r="126" spans="1:10" x14ac:dyDescent="0.2">
      <c r="A126" s="388" t="s">
        <v>1129</v>
      </c>
      <c r="B126" s="388" t="s">
        <v>5517</v>
      </c>
      <c r="C126" s="388" t="s">
        <v>8813</v>
      </c>
      <c r="E126" s="389">
        <v>-12241.62</v>
      </c>
      <c r="G126" s="389" t="s">
        <v>8602</v>
      </c>
      <c r="H126" s="390" t="s">
        <v>8855</v>
      </c>
    </row>
    <row r="127" spans="1:10" x14ac:dyDescent="0.2">
      <c r="A127" s="388" t="s">
        <v>919</v>
      </c>
      <c r="B127" s="388" t="s">
        <v>840</v>
      </c>
      <c r="C127" s="388" t="s">
        <v>307</v>
      </c>
      <c r="E127" s="861">
        <v>88897.94</v>
      </c>
      <c r="G127" s="389">
        <v>88897.94</v>
      </c>
      <c r="H127" s="390" t="s">
        <v>1040</v>
      </c>
      <c r="I127" s="862">
        <f>E127+E105+E87</f>
        <v>1330136.55</v>
      </c>
      <c r="J127" t="s">
        <v>5340</v>
      </c>
    </row>
    <row r="129" spans="1:12" x14ac:dyDescent="0.2">
      <c r="A129" s="388" t="s">
        <v>1129</v>
      </c>
      <c r="B129" s="388" t="s">
        <v>5551</v>
      </c>
      <c r="C129" s="388" t="s">
        <v>8589</v>
      </c>
      <c r="E129" s="389">
        <v>450</v>
      </c>
      <c r="G129" s="389" t="s">
        <v>8593</v>
      </c>
      <c r="H129" s="390" t="s">
        <v>8856</v>
      </c>
    </row>
    <row r="130" spans="1:12" x14ac:dyDescent="0.2">
      <c r="A130" s="388" t="s">
        <v>1129</v>
      </c>
      <c r="B130" s="388" t="s">
        <v>5551</v>
      </c>
      <c r="C130" s="388" t="s">
        <v>8673</v>
      </c>
      <c r="E130" s="389">
        <v>300</v>
      </c>
      <c r="G130" s="389" t="s">
        <v>8596</v>
      </c>
      <c r="H130" s="390" t="s">
        <v>8857</v>
      </c>
    </row>
    <row r="131" spans="1:12" x14ac:dyDescent="0.2">
      <c r="A131" s="388" t="s">
        <v>1129</v>
      </c>
      <c r="B131" s="388" t="s">
        <v>5551</v>
      </c>
      <c r="C131" s="388" t="s">
        <v>8644</v>
      </c>
      <c r="E131" s="389">
        <v>75</v>
      </c>
      <c r="G131" s="389" t="s">
        <v>8605</v>
      </c>
      <c r="H131" s="390" t="s">
        <v>8858</v>
      </c>
    </row>
    <row r="132" spans="1:12" x14ac:dyDescent="0.2">
      <c r="A132" s="388" t="s">
        <v>919</v>
      </c>
      <c r="B132" s="388" t="s">
        <v>840</v>
      </c>
      <c r="C132" s="388" t="s">
        <v>883</v>
      </c>
      <c r="E132" s="389">
        <v>825</v>
      </c>
      <c r="G132" s="389">
        <v>825</v>
      </c>
      <c r="H132" s="390" t="s">
        <v>1041</v>
      </c>
    </row>
    <row r="133" spans="1:12" x14ac:dyDescent="0.2">
      <c r="A133" s="88" t="s">
        <v>919</v>
      </c>
      <c r="B133" s="88" t="s">
        <v>840</v>
      </c>
      <c r="C133" s="88" t="s">
        <v>308</v>
      </c>
      <c r="D133" s="89"/>
      <c r="E133" s="89">
        <v>89722.94</v>
      </c>
      <c r="F133" s="89"/>
      <c r="G133" s="89">
        <v>89722.94</v>
      </c>
      <c r="H133" s="90" t="s">
        <v>740</v>
      </c>
      <c r="I133" s="91"/>
      <c r="J133" s="91"/>
      <c r="K133" s="91"/>
      <c r="L133" s="91"/>
    </row>
    <row r="134" spans="1:12" x14ac:dyDescent="0.2">
      <c r="A134" s="88" t="s">
        <v>919</v>
      </c>
      <c r="B134" s="88" t="s">
        <v>343</v>
      </c>
      <c r="C134" s="88" t="s">
        <v>308</v>
      </c>
      <c r="D134" s="89"/>
      <c r="E134" s="89">
        <v>3158116</v>
      </c>
      <c r="F134" s="89"/>
      <c r="G134" s="89">
        <v>3158116</v>
      </c>
      <c r="H134" s="90" t="s">
        <v>937</v>
      </c>
      <c r="I134" s="91"/>
      <c r="J134" s="91"/>
      <c r="K134" s="91"/>
      <c r="L134" s="91"/>
    </row>
    <row r="136" spans="1:12" x14ac:dyDescent="0.2">
      <c r="A136" s="388" t="s">
        <v>1129</v>
      </c>
      <c r="B136" s="388" t="s">
        <v>5466</v>
      </c>
      <c r="C136" s="388" t="s">
        <v>8650</v>
      </c>
      <c r="E136" s="389">
        <v>4800</v>
      </c>
      <c r="G136" s="389" t="s">
        <v>8584</v>
      </c>
      <c r="H136" s="390" t="s">
        <v>8859</v>
      </c>
    </row>
    <row r="137" spans="1:12" x14ac:dyDescent="0.2">
      <c r="A137" s="388" t="s">
        <v>1129</v>
      </c>
      <c r="B137" s="388" t="s">
        <v>5466</v>
      </c>
      <c r="C137" s="388" t="s">
        <v>8822</v>
      </c>
      <c r="E137" s="389">
        <v>7463</v>
      </c>
      <c r="G137" s="389" t="s">
        <v>8676</v>
      </c>
      <c r="H137" s="390" t="s">
        <v>8860</v>
      </c>
    </row>
    <row r="138" spans="1:12" x14ac:dyDescent="0.2">
      <c r="A138" s="388" t="s">
        <v>1129</v>
      </c>
      <c r="B138" s="388" t="s">
        <v>5466</v>
      </c>
      <c r="C138" s="388" t="s">
        <v>8861</v>
      </c>
      <c r="E138" s="389">
        <v>22990</v>
      </c>
      <c r="G138" s="389" t="s">
        <v>8584</v>
      </c>
      <c r="H138" s="390" t="s">
        <v>8862</v>
      </c>
    </row>
    <row r="139" spans="1:12" x14ac:dyDescent="0.2">
      <c r="A139" s="388" t="s">
        <v>1129</v>
      </c>
      <c r="B139" s="388" t="s">
        <v>5466</v>
      </c>
      <c r="C139" s="388" t="s">
        <v>8863</v>
      </c>
      <c r="E139" s="389">
        <v>6515</v>
      </c>
      <c r="G139" s="389" t="s">
        <v>8864</v>
      </c>
      <c r="H139" s="390" t="s">
        <v>8865</v>
      </c>
    </row>
    <row r="140" spans="1:12" x14ac:dyDescent="0.2">
      <c r="A140" s="388" t="s">
        <v>1129</v>
      </c>
      <c r="B140" s="388" t="s">
        <v>5466</v>
      </c>
      <c r="C140" s="388" t="s">
        <v>8866</v>
      </c>
      <c r="E140" s="389">
        <v>12000</v>
      </c>
      <c r="G140" s="389" t="s">
        <v>8587</v>
      </c>
      <c r="H140" s="390" t="s">
        <v>8867</v>
      </c>
    </row>
    <row r="141" spans="1:12" x14ac:dyDescent="0.2">
      <c r="A141" s="388" t="s">
        <v>1129</v>
      </c>
      <c r="B141" s="388" t="s">
        <v>5466</v>
      </c>
      <c r="C141" s="388" t="s">
        <v>8868</v>
      </c>
      <c r="E141" s="389">
        <v>22990</v>
      </c>
      <c r="G141" s="389" t="s">
        <v>8587</v>
      </c>
      <c r="H141" s="390" t="s">
        <v>8869</v>
      </c>
    </row>
    <row r="142" spans="1:12" x14ac:dyDescent="0.2">
      <c r="A142" s="388" t="s">
        <v>1129</v>
      </c>
      <c r="B142" s="388" t="s">
        <v>5466</v>
      </c>
      <c r="C142" s="388" t="s">
        <v>8870</v>
      </c>
      <c r="E142" s="389">
        <v>22990</v>
      </c>
      <c r="G142" s="389" t="s">
        <v>8590</v>
      </c>
      <c r="H142" s="390" t="s">
        <v>8871</v>
      </c>
    </row>
    <row r="143" spans="1:12" x14ac:dyDescent="0.2">
      <c r="A143" s="388" t="s">
        <v>1129</v>
      </c>
      <c r="B143" s="388" t="s">
        <v>5466</v>
      </c>
      <c r="C143" s="388" t="s">
        <v>8872</v>
      </c>
      <c r="E143" s="389">
        <v>4463</v>
      </c>
      <c r="G143" s="389" t="s">
        <v>8873</v>
      </c>
      <c r="H143" s="390" t="s">
        <v>8874</v>
      </c>
    </row>
    <row r="144" spans="1:12" x14ac:dyDescent="0.2">
      <c r="A144" s="388" t="s">
        <v>1129</v>
      </c>
      <c r="B144" s="388" t="s">
        <v>5466</v>
      </c>
      <c r="C144" s="388" t="s">
        <v>8875</v>
      </c>
      <c r="E144" s="389">
        <v>913</v>
      </c>
      <c r="G144" s="389" t="s">
        <v>8876</v>
      </c>
      <c r="H144" s="390" t="s">
        <v>8877</v>
      </c>
    </row>
    <row r="145" spans="1:8" x14ac:dyDescent="0.2">
      <c r="A145" s="388" t="s">
        <v>1129</v>
      </c>
      <c r="B145" s="388" t="s">
        <v>5466</v>
      </c>
      <c r="C145" s="388" t="s">
        <v>8878</v>
      </c>
      <c r="E145" s="389">
        <v>22990</v>
      </c>
      <c r="G145" s="389" t="s">
        <v>8593</v>
      </c>
      <c r="H145" s="390" t="s">
        <v>8879</v>
      </c>
    </row>
    <row r="146" spans="1:8" x14ac:dyDescent="0.2">
      <c r="A146" s="388" t="s">
        <v>1129</v>
      </c>
      <c r="B146" s="388" t="s">
        <v>5466</v>
      </c>
      <c r="C146" s="388" t="s">
        <v>8880</v>
      </c>
      <c r="E146" s="389">
        <v>6000</v>
      </c>
      <c r="G146" s="389" t="s">
        <v>8593</v>
      </c>
      <c r="H146" s="390" t="s">
        <v>8881</v>
      </c>
    </row>
    <row r="147" spans="1:8" x14ac:dyDescent="0.2">
      <c r="A147" s="388" t="s">
        <v>1129</v>
      </c>
      <c r="B147" s="388" t="s">
        <v>5466</v>
      </c>
      <c r="C147" s="388" t="s">
        <v>8882</v>
      </c>
      <c r="E147" s="389">
        <v>1375</v>
      </c>
      <c r="G147" s="389" t="s">
        <v>8883</v>
      </c>
      <c r="H147" s="390" t="s">
        <v>8884</v>
      </c>
    </row>
    <row r="148" spans="1:8" x14ac:dyDescent="0.2">
      <c r="A148" s="388" t="s">
        <v>1129</v>
      </c>
      <c r="B148" s="388" t="s">
        <v>5466</v>
      </c>
      <c r="C148" s="388" t="s">
        <v>8885</v>
      </c>
      <c r="E148" s="389">
        <v>22990</v>
      </c>
      <c r="G148" s="389" t="s">
        <v>8596</v>
      </c>
      <c r="H148" s="390" t="s">
        <v>8886</v>
      </c>
    </row>
    <row r="149" spans="1:8" x14ac:dyDescent="0.2">
      <c r="A149" s="388" t="s">
        <v>1129</v>
      </c>
      <c r="B149" s="388" t="s">
        <v>5466</v>
      </c>
      <c r="C149" s="388" t="s">
        <v>8887</v>
      </c>
      <c r="E149" s="389">
        <v>12000</v>
      </c>
      <c r="G149" s="389" t="s">
        <v>8888</v>
      </c>
      <c r="H149" s="390" t="s">
        <v>8889</v>
      </c>
    </row>
    <row r="150" spans="1:8" x14ac:dyDescent="0.2">
      <c r="A150" s="388" t="s">
        <v>1129</v>
      </c>
      <c r="B150" s="388" t="s">
        <v>5466</v>
      </c>
      <c r="C150" s="388" t="s">
        <v>8890</v>
      </c>
      <c r="E150" s="389">
        <v>792</v>
      </c>
      <c r="G150" s="389" t="s">
        <v>8596</v>
      </c>
      <c r="H150" s="390" t="s">
        <v>8891</v>
      </c>
    </row>
    <row r="151" spans="1:8" x14ac:dyDescent="0.2">
      <c r="A151" s="388" t="s">
        <v>1129</v>
      </c>
      <c r="B151" s="388" t="s">
        <v>5466</v>
      </c>
      <c r="C151" s="388" t="s">
        <v>8892</v>
      </c>
      <c r="E151" s="389">
        <v>22990</v>
      </c>
      <c r="G151" s="389" t="s">
        <v>8599</v>
      </c>
      <c r="H151" s="390" t="s">
        <v>8893</v>
      </c>
    </row>
    <row r="152" spans="1:8" x14ac:dyDescent="0.2">
      <c r="A152" s="388" t="s">
        <v>1129</v>
      </c>
      <c r="B152" s="388" t="s">
        <v>5466</v>
      </c>
      <c r="C152" s="388" t="s">
        <v>8894</v>
      </c>
      <c r="E152" s="389">
        <v>4463</v>
      </c>
      <c r="G152" s="389" t="s">
        <v>8695</v>
      </c>
      <c r="H152" s="390" t="s">
        <v>8895</v>
      </c>
    </row>
    <row r="153" spans="1:8" x14ac:dyDescent="0.2">
      <c r="A153" s="388" t="s">
        <v>1129</v>
      </c>
      <c r="B153" s="388" t="s">
        <v>5466</v>
      </c>
      <c r="C153" s="388" t="s">
        <v>8896</v>
      </c>
      <c r="E153" s="389">
        <v>7200</v>
      </c>
      <c r="G153" s="389" t="s">
        <v>8602</v>
      </c>
      <c r="H153" s="390" t="s">
        <v>8897</v>
      </c>
    </row>
    <row r="154" spans="1:8" x14ac:dyDescent="0.2">
      <c r="A154" s="388" t="s">
        <v>1129</v>
      </c>
      <c r="B154" s="388" t="s">
        <v>5466</v>
      </c>
      <c r="C154" s="388" t="s">
        <v>8898</v>
      </c>
      <c r="E154" s="389">
        <v>22990</v>
      </c>
      <c r="G154" s="389" t="s">
        <v>8602</v>
      </c>
      <c r="H154" s="390" t="s">
        <v>8899</v>
      </c>
    </row>
    <row r="155" spans="1:8" x14ac:dyDescent="0.2">
      <c r="A155" s="388" t="s">
        <v>1129</v>
      </c>
      <c r="B155" s="388" t="s">
        <v>5466</v>
      </c>
      <c r="C155" s="388" t="s">
        <v>8900</v>
      </c>
      <c r="E155" s="389">
        <v>2681</v>
      </c>
      <c r="G155" s="389" t="s">
        <v>8901</v>
      </c>
      <c r="H155" s="390" t="s">
        <v>8902</v>
      </c>
    </row>
    <row r="156" spans="1:8" x14ac:dyDescent="0.2">
      <c r="A156" s="388" t="s">
        <v>1129</v>
      </c>
      <c r="B156" s="388" t="s">
        <v>5466</v>
      </c>
      <c r="C156" s="388" t="s">
        <v>8903</v>
      </c>
      <c r="E156" s="389">
        <v>22990</v>
      </c>
      <c r="G156" s="389" t="s">
        <v>8605</v>
      </c>
      <c r="H156" s="390" t="s">
        <v>8904</v>
      </c>
    </row>
    <row r="157" spans="1:8" x14ac:dyDescent="0.2">
      <c r="A157" s="388" t="s">
        <v>1129</v>
      </c>
      <c r="B157" s="388" t="s">
        <v>5466</v>
      </c>
      <c r="C157" s="388" t="s">
        <v>8905</v>
      </c>
      <c r="E157" s="389">
        <v>9600</v>
      </c>
      <c r="G157" s="389" t="s">
        <v>8605</v>
      </c>
      <c r="H157" s="390" t="s">
        <v>8906</v>
      </c>
    </row>
    <row r="158" spans="1:8" x14ac:dyDescent="0.2">
      <c r="A158" s="388" t="s">
        <v>1129</v>
      </c>
      <c r="B158" s="388" t="s">
        <v>5466</v>
      </c>
      <c r="C158" s="388" t="s">
        <v>8907</v>
      </c>
      <c r="E158" s="389">
        <v>22990</v>
      </c>
      <c r="G158" s="389" t="s">
        <v>8608</v>
      </c>
      <c r="H158" s="390" t="s">
        <v>8908</v>
      </c>
    </row>
    <row r="159" spans="1:8" x14ac:dyDescent="0.2">
      <c r="A159" s="388" t="s">
        <v>1129</v>
      </c>
      <c r="B159" s="388" t="s">
        <v>5466</v>
      </c>
      <c r="C159" s="388" t="s">
        <v>8909</v>
      </c>
      <c r="E159" s="389">
        <v>10841.6</v>
      </c>
      <c r="G159" s="389" t="s">
        <v>8910</v>
      </c>
      <c r="H159" s="390" t="s">
        <v>8911</v>
      </c>
    </row>
    <row r="160" spans="1:8" x14ac:dyDescent="0.2">
      <c r="A160" s="388" t="s">
        <v>1129</v>
      </c>
      <c r="B160" s="388" t="s">
        <v>5466</v>
      </c>
      <c r="C160" s="388" t="s">
        <v>8912</v>
      </c>
      <c r="E160" s="389">
        <v>4463</v>
      </c>
      <c r="G160" s="389" t="s">
        <v>8913</v>
      </c>
      <c r="H160" s="390" t="s">
        <v>8914</v>
      </c>
    </row>
    <row r="161" spans="1:8" x14ac:dyDescent="0.2">
      <c r="A161" s="388" t="s">
        <v>1129</v>
      </c>
      <c r="B161" s="388" t="s">
        <v>5466</v>
      </c>
      <c r="C161" s="388" t="s">
        <v>8915</v>
      </c>
      <c r="E161" s="389">
        <v>15827</v>
      </c>
      <c r="G161" s="389" t="s">
        <v>8916</v>
      </c>
      <c r="H161" s="390" t="s">
        <v>8917</v>
      </c>
    </row>
    <row r="162" spans="1:8" x14ac:dyDescent="0.2">
      <c r="A162" s="388" t="s">
        <v>1129</v>
      </c>
      <c r="B162" s="388" t="s">
        <v>5466</v>
      </c>
      <c r="C162" s="388" t="s">
        <v>8918</v>
      </c>
      <c r="E162" s="389">
        <v>2125</v>
      </c>
      <c r="G162" s="389" t="s">
        <v>8716</v>
      </c>
      <c r="H162" s="390" t="s">
        <v>8919</v>
      </c>
    </row>
    <row r="163" spans="1:8" x14ac:dyDescent="0.2">
      <c r="A163" s="388" t="s">
        <v>1129</v>
      </c>
      <c r="B163" s="388" t="s">
        <v>5466</v>
      </c>
      <c r="C163" s="388" t="s">
        <v>8920</v>
      </c>
      <c r="E163" s="389">
        <v>22990</v>
      </c>
      <c r="G163" s="389" t="s">
        <v>8611</v>
      </c>
      <c r="H163" s="390" t="s">
        <v>8921</v>
      </c>
    </row>
    <row r="164" spans="1:8" x14ac:dyDescent="0.2">
      <c r="A164" s="388" t="s">
        <v>1129</v>
      </c>
      <c r="B164" s="388" t="s">
        <v>5466</v>
      </c>
      <c r="C164" s="388" t="s">
        <v>8922</v>
      </c>
      <c r="E164" s="389">
        <v>6000</v>
      </c>
      <c r="G164" s="389" t="s">
        <v>8611</v>
      </c>
      <c r="H164" s="390" t="s">
        <v>8923</v>
      </c>
    </row>
    <row r="165" spans="1:8" x14ac:dyDescent="0.2">
      <c r="A165" s="388" t="s">
        <v>1129</v>
      </c>
      <c r="B165" s="388" t="s">
        <v>5466</v>
      </c>
      <c r="C165" s="388" t="s">
        <v>8924</v>
      </c>
      <c r="E165" s="389">
        <v>3211.4</v>
      </c>
      <c r="G165" s="389" t="s">
        <v>8925</v>
      </c>
      <c r="H165" s="390" t="s">
        <v>8926</v>
      </c>
    </row>
    <row r="166" spans="1:8" x14ac:dyDescent="0.2">
      <c r="A166" s="388" t="s">
        <v>1129</v>
      </c>
      <c r="B166" s="388" t="s">
        <v>5466</v>
      </c>
      <c r="C166" s="388" t="s">
        <v>8927</v>
      </c>
      <c r="E166" s="389">
        <v>396</v>
      </c>
      <c r="G166" s="389" t="s">
        <v>8928</v>
      </c>
      <c r="H166" s="390" t="s">
        <v>8929</v>
      </c>
    </row>
    <row r="167" spans="1:8" x14ac:dyDescent="0.2">
      <c r="A167" s="388" t="s">
        <v>1129</v>
      </c>
      <c r="B167" s="388" t="s">
        <v>5466</v>
      </c>
      <c r="C167" s="388" t="s">
        <v>8930</v>
      </c>
      <c r="E167" s="389">
        <v>9600</v>
      </c>
      <c r="G167" s="389" t="s">
        <v>8724</v>
      </c>
      <c r="H167" s="390" t="s">
        <v>8931</v>
      </c>
    </row>
    <row r="168" spans="1:8" x14ac:dyDescent="0.2">
      <c r="A168" s="388" t="s">
        <v>1129</v>
      </c>
      <c r="B168" s="388" t="s">
        <v>5466</v>
      </c>
      <c r="C168" s="388" t="s">
        <v>8932</v>
      </c>
      <c r="E168" s="389">
        <v>2527</v>
      </c>
      <c r="G168" s="389" t="s">
        <v>8724</v>
      </c>
      <c r="H168" s="390" t="s">
        <v>8933</v>
      </c>
    </row>
    <row r="169" spans="1:8" x14ac:dyDescent="0.2">
      <c r="A169" s="388" t="s">
        <v>1129</v>
      </c>
      <c r="B169" s="388" t="s">
        <v>5466</v>
      </c>
      <c r="C169" s="388" t="s">
        <v>8934</v>
      </c>
      <c r="E169" s="389">
        <v>19033</v>
      </c>
      <c r="G169" s="389" t="s">
        <v>8773</v>
      </c>
      <c r="H169" s="390" t="s">
        <v>8935</v>
      </c>
    </row>
    <row r="170" spans="1:8" x14ac:dyDescent="0.2">
      <c r="A170" s="388" t="s">
        <v>1129</v>
      </c>
      <c r="B170" s="388" t="s">
        <v>5466</v>
      </c>
      <c r="C170" s="388" t="s">
        <v>8936</v>
      </c>
      <c r="E170" s="389">
        <v>22990</v>
      </c>
      <c r="G170" s="389" t="s">
        <v>8614</v>
      </c>
      <c r="H170" s="390" t="s">
        <v>8937</v>
      </c>
    </row>
    <row r="171" spans="1:8" x14ac:dyDescent="0.2">
      <c r="A171" s="388" t="s">
        <v>1129</v>
      </c>
      <c r="B171" s="388" t="s">
        <v>5466</v>
      </c>
      <c r="C171" s="388" t="s">
        <v>8938</v>
      </c>
      <c r="E171" s="389">
        <v>2338</v>
      </c>
      <c r="G171" s="389" t="s">
        <v>8617</v>
      </c>
      <c r="H171" s="390" t="s">
        <v>8939</v>
      </c>
    </row>
    <row r="172" spans="1:8" x14ac:dyDescent="0.2">
      <c r="A172" s="388" t="s">
        <v>1129</v>
      </c>
      <c r="B172" s="388" t="s">
        <v>5466</v>
      </c>
      <c r="C172" s="388" t="s">
        <v>8940</v>
      </c>
      <c r="E172" s="389">
        <v>22990</v>
      </c>
      <c r="G172" s="389" t="s">
        <v>8617</v>
      </c>
      <c r="H172" s="390" t="s">
        <v>8941</v>
      </c>
    </row>
    <row r="173" spans="1:8" x14ac:dyDescent="0.2">
      <c r="A173" s="388" t="s">
        <v>1129</v>
      </c>
      <c r="B173" s="388" t="s">
        <v>8942</v>
      </c>
      <c r="C173" s="388" t="s">
        <v>8607</v>
      </c>
      <c r="E173" s="389">
        <v>36846.36</v>
      </c>
      <c r="G173" s="389" t="s">
        <v>8943</v>
      </c>
      <c r="H173" s="390" t="s">
        <v>8944</v>
      </c>
    </row>
    <row r="174" spans="1:8" x14ac:dyDescent="0.2">
      <c r="A174" s="388" t="s">
        <v>1129</v>
      </c>
      <c r="B174" s="388" t="s">
        <v>5517</v>
      </c>
      <c r="C174" s="388" t="s">
        <v>8616</v>
      </c>
      <c r="E174" s="389">
        <v>2112.75</v>
      </c>
      <c r="G174" s="389" t="s">
        <v>8590</v>
      </c>
      <c r="H174" s="390" t="s">
        <v>8945</v>
      </c>
    </row>
    <row r="175" spans="1:8" x14ac:dyDescent="0.2">
      <c r="A175" s="388" t="s">
        <v>1129</v>
      </c>
      <c r="B175" s="388" t="s">
        <v>5549</v>
      </c>
      <c r="C175" s="388" t="s">
        <v>8821</v>
      </c>
      <c r="E175" s="389">
        <v>72</v>
      </c>
      <c r="G175" s="389" t="s">
        <v>8584</v>
      </c>
      <c r="H175" s="390" t="s">
        <v>8946</v>
      </c>
    </row>
    <row r="176" spans="1:8" x14ac:dyDescent="0.2">
      <c r="A176" s="388" t="s">
        <v>1129</v>
      </c>
      <c r="B176" s="388" t="s">
        <v>5549</v>
      </c>
      <c r="C176" s="388" t="s">
        <v>8749</v>
      </c>
      <c r="E176" s="389">
        <v>299</v>
      </c>
      <c r="G176" s="389" t="s">
        <v>8947</v>
      </c>
      <c r="H176" s="390" t="s">
        <v>8948</v>
      </c>
    </row>
    <row r="177" spans="1:12" x14ac:dyDescent="0.2">
      <c r="A177" s="388" t="s">
        <v>1129</v>
      </c>
      <c r="B177" s="388" t="s">
        <v>5549</v>
      </c>
      <c r="C177" s="388" t="s">
        <v>8949</v>
      </c>
      <c r="E177" s="389">
        <v>254</v>
      </c>
      <c r="G177" s="389" t="s">
        <v>8950</v>
      </c>
      <c r="H177" s="390" t="s">
        <v>8951</v>
      </c>
    </row>
    <row r="178" spans="1:12" x14ac:dyDescent="0.2">
      <c r="A178" s="388" t="s">
        <v>1129</v>
      </c>
      <c r="B178" s="388" t="s">
        <v>5549</v>
      </c>
      <c r="C178" s="388" t="s">
        <v>8882</v>
      </c>
      <c r="E178" s="389">
        <v>230</v>
      </c>
      <c r="G178" s="389" t="s">
        <v>8772</v>
      </c>
      <c r="H178" s="390" t="s">
        <v>8951</v>
      </c>
    </row>
    <row r="179" spans="1:12" x14ac:dyDescent="0.2">
      <c r="A179" s="388" t="s">
        <v>938</v>
      </c>
      <c r="B179" s="388" t="s">
        <v>347</v>
      </c>
      <c r="C179" s="388" t="s">
        <v>484</v>
      </c>
      <c r="E179" s="389">
        <v>472321.11</v>
      </c>
      <c r="G179" s="389">
        <v>472321.11</v>
      </c>
      <c r="H179" s="390" t="s">
        <v>1054</v>
      </c>
    </row>
    <row r="180" spans="1:12" x14ac:dyDescent="0.2">
      <c r="A180" s="88" t="s">
        <v>938</v>
      </c>
      <c r="B180" s="88" t="s">
        <v>347</v>
      </c>
      <c r="C180" s="88" t="s">
        <v>308</v>
      </c>
      <c r="D180" s="89"/>
      <c r="E180" s="89">
        <v>472321.11</v>
      </c>
      <c r="F180" s="89"/>
      <c r="G180" s="89">
        <v>472321.11</v>
      </c>
      <c r="H180" s="90" t="s">
        <v>943</v>
      </c>
      <c r="I180" s="91"/>
      <c r="J180" s="91"/>
      <c r="K180" s="91"/>
      <c r="L180" s="91"/>
    </row>
    <row r="182" spans="1:12" x14ac:dyDescent="0.2">
      <c r="A182" s="388" t="s">
        <v>1129</v>
      </c>
      <c r="B182" s="388" t="s">
        <v>5466</v>
      </c>
      <c r="C182" s="388" t="s">
        <v>8952</v>
      </c>
      <c r="E182" s="389">
        <v>2662</v>
      </c>
      <c r="G182" s="389" t="s">
        <v>8584</v>
      </c>
      <c r="H182" s="390" t="s">
        <v>8953</v>
      </c>
    </row>
    <row r="183" spans="1:12" x14ac:dyDescent="0.2">
      <c r="A183" s="388" t="s">
        <v>1129</v>
      </c>
      <c r="B183" s="388" t="s">
        <v>5466</v>
      </c>
      <c r="C183" s="388" t="s">
        <v>8954</v>
      </c>
      <c r="E183" s="389">
        <v>2662</v>
      </c>
      <c r="G183" s="389" t="s">
        <v>8587</v>
      </c>
      <c r="H183" s="390" t="s">
        <v>8955</v>
      </c>
    </row>
    <row r="184" spans="1:12" x14ac:dyDescent="0.2">
      <c r="A184" s="388" t="s">
        <v>1129</v>
      </c>
      <c r="B184" s="388" t="s">
        <v>5466</v>
      </c>
      <c r="C184" s="388" t="s">
        <v>8956</v>
      </c>
      <c r="E184" s="389">
        <v>2662</v>
      </c>
      <c r="G184" s="389" t="s">
        <v>8590</v>
      </c>
      <c r="H184" s="390" t="s">
        <v>8957</v>
      </c>
    </row>
    <row r="185" spans="1:12" x14ac:dyDescent="0.2">
      <c r="A185" s="388" t="s">
        <v>1129</v>
      </c>
      <c r="B185" s="388" t="s">
        <v>5466</v>
      </c>
      <c r="C185" s="388" t="s">
        <v>8958</v>
      </c>
      <c r="E185" s="389">
        <v>2662</v>
      </c>
      <c r="G185" s="389" t="s">
        <v>8593</v>
      </c>
      <c r="H185" s="390" t="s">
        <v>8959</v>
      </c>
    </row>
    <row r="186" spans="1:12" x14ac:dyDescent="0.2">
      <c r="A186" s="388" t="s">
        <v>1129</v>
      </c>
      <c r="B186" s="388" t="s">
        <v>5466</v>
      </c>
      <c r="C186" s="388" t="s">
        <v>8960</v>
      </c>
      <c r="E186" s="389">
        <v>2783</v>
      </c>
      <c r="G186" s="389" t="s">
        <v>8596</v>
      </c>
      <c r="H186" s="390" t="s">
        <v>8961</v>
      </c>
    </row>
    <row r="187" spans="1:12" x14ac:dyDescent="0.2">
      <c r="A187" s="388" t="s">
        <v>1129</v>
      </c>
      <c r="B187" s="388" t="s">
        <v>5466</v>
      </c>
      <c r="C187" s="388" t="s">
        <v>8962</v>
      </c>
      <c r="E187" s="389">
        <v>2662</v>
      </c>
      <c r="G187" s="389" t="s">
        <v>8599</v>
      </c>
      <c r="H187" s="390" t="s">
        <v>8963</v>
      </c>
    </row>
    <row r="188" spans="1:12" x14ac:dyDescent="0.2">
      <c r="A188" s="388" t="s">
        <v>1129</v>
      </c>
      <c r="B188" s="388" t="s">
        <v>5466</v>
      </c>
      <c r="C188" s="388" t="s">
        <v>8964</v>
      </c>
      <c r="E188" s="389">
        <v>2662</v>
      </c>
      <c r="G188" s="389" t="s">
        <v>8602</v>
      </c>
      <c r="H188" s="390" t="s">
        <v>8965</v>
      </c>
    </row>
    <row r="189" spans="1:12" x14ac:dyDescent="0.2">
      <c r="A189" s="388" t="s">
        <v>1129</v>
      </c>
      <c r="B189" s="388" t="s">
        <v>5466</v>
      </c>
      <c r="C189" s="388" t="s">
        <v>8966</v>
      </c>
      <c r="E189" s="389">
        <v>2662</v>
      </c>
      <c r="G189" s="389" t="s">
        <v>8605</v>
      </c>
      <c r="H189" s="390" t="s">
        <v>8967</v>
      </c>
    </row>
    <row r="190" spans="1:12" x14ac:dyDescent="0.2">
      <c r="A190" s="388" t="s">
        <v>1129</v>
      </c>
      <c r="B190" s="388" t="s">
        <v>5466</v>
      </c>
      <c r="C190" s="388" t="s">
        <v>8968</v>
      </c>
      <c r="E190" s="389">
        <v>2662</v>
      </c>
      <c r="G190" s="389" t="s">
        <v>8608</v>
      </c>
      <c r="H190" s="390" t="s">
        <v>8969</v>
      </c>
    </row>
    <row r="191" spans="1:12" x14ac:dyDescent="0.2">
      <c r="A191" s="388" t="s">
        <v>1129</v>
      </c>
      <c r="B191" s="388" t="s">
        <v>5466</v>
      </c>
      <c r="C191" s="388" t="s">
        <v>8970</v>
      </c>
      <c r="E191" s="389">
        <v>2662</v>
      </c>
      <c r="G191" s="389" t="s">
        <v>8611</v>
      </c>
      <c r="H191" s="390" t="s">
        <v>8971</v>
      </c>
    </row>
    <row r="192" spans="1:12" x14ac:dyDescent="0.2">
      <c r="A192" s="388" t="s">
        <v>1129</v>
      </c>
      <c r="B192" s="388" t="s">
        <v>5466</v>
      </c>
      <c r="C192" s="388" t="s">
        <v>8972</v>
      </c>
      <c r="E192" s="389">
        <v>2662</v>
      </c>
      <c r="G192" s="389" t="s">
        <v>8614</v>
      </c>
      <c r="H192" s="390" t="s">
        <v>8973</v>
      </c>
    </row>
    <row r="193" spans="1:8" x14ac:dyDescent="0.2">
      <c r="A193" s="388" t="s">
        <v>1129</v>
      </c>
      <c r="B193" s="388" t="s">
        <v>5466</v>
      </c>
      <c r="C193" s="388" t="s">
        <v>8974</v>
      </c>
      <c r="E193" s="389">
        <v>2662</v>
      </c>
      <c r="G193" s="389" t="s">
        <v>8617</v>
      </c>
      <c r="H193" s="390" t="s">
        <v>8975</v>
      </c>
    </row>
    <row r="194" spans="1:8" x14ac:dyDescent="0.2">
      <c r="A194" s="388" t="s">
        <v>1129</v>
      </c>
      <c r="B194" s="388" t="s">
        <v>5739</v>
      </c>
      <c r="C194" s="388" t="s">
        <v>8816</v>
      </c>
      <c r="E194" s="811">
        <v>3121</v>
      </c>
      <c r="G194" s="389" t="s">
        <v>8976</v>
      </c>
      <c r="H194" s="390" t="s">
        <v>8977</v>
      </c>
    </row>
    <row r="195" spans="1:8" x14ac:dyDescent="0.2">
      <c r="A195" s="388" t="s">
        <v>1129</v>
      </c>
      <c r="B195" s="388" t="s">
        <v>5739</v>
      </c>
      <c r="C195" s="388" t="s">
        <v>8633</v>
      </c>
      <c r="E195" s="811">
        <v>3121</v>
      </c>
      <c r="G195" s="389" t="s">
        <v>8978</v>
      </c>
      <c r="H195" s="390" t="s">
        <v>8979</v>
      </c>
    </row>
    <row r="196" spans="1:8" x14ac:dyDescent="0.2">
      <c r="A196" s="388" t="s">
        <v>1129</v>
      </c>
      <c r="B196" s="388" t="s">
        <v>5739</v>
      </c>
      <c r="C196" s="388" t="s">
        <v>8820</v>
      </c>
      <c r="E196" s="811">
        <v>3121</v>
      </c>
      <c r="G196" s="389" t="s">
        <v>8980</v>
      </c>
      <c r="H196" s="390" t="s">
        <v>8981</v>
      </c>
    </row>
    <row r="197" spans="1:8" x14ac:dyDescent="0.2">
      <c r="A197" s="388" t="s">
        <v>1129</v>
      </c>
      <c r="B197" s="388" t="s">
        <v>5739</v>
      </c>
      <c r="C197" s="388" t="s">
        <v>8589</v>
      </c>
      <c r="E197" s="811">
        <v>3143</v>
      </c>
      <c r="G197" s="389" t="s">
        <v>8982</v>
      </c>
      <c r="H197" s="390" t="s">
        <v>8983</v>
      </c>
    </row>
    <row r="198" spans="1:8" x14ac:dyDescent="0.2">
      <c r="A198" s="388" t="s">
        <v>1129</v>
      </c>
      <c r="B198" s="388" t="s">
        <v>5739</v>
      </c>
      <c r="C198" s="388" t="s">
        <v>8637</v>
      </c>
      <c r="E198" s="811">
        <v>3143</v>
      </c>
      <c r="G198" s="389" t="s">
        <v>8984</v>
      </c>
      <c r="H198" s="390" t="s">
        <v>8985</v>
      </c>
    </row>
    <row r="199" spans="1:8" x14ac:dyDescent="0.2">
      <c r="A199" s="388" t="s">
        <v>1129</v>
      </c>
      <c r="B199" s="388" t="s">
        <v>5739</v>
      </c>
      <c r="C199" s="388" t="s">
        <v>8642</v>
      </c>
      <c r="E199" s="811">
        <v>3143</v>
      </c>
      <c r="G199" s="389" t="s">
        <v>8986</v>
      </c>
      <c r="H199" s="390" t="s">
        <v>8987</v>
      </c>
    </row>
    <row r="200" spans="1:8" x14ac:dyDescent="0.2">
      <c r="A200" s="388" t="s">
        <v>1129</v>
      </c>
      <c r="B200" s="388" t="s">
        <v>5739</v>
      </c>
      <c r="C200" s="388" t="s">
        <v>8598</v>
      </c>
      <c r="E200" s="811">
        <v>3143</v>
      </c>
      <c r="G200" s="389" t="s">
        <v>8988</v>
      </c>
      <c r="H200" s="390" t="s">
        <v>8989</v>
      </c>
    </row>
    <row r="201" spans="1:8" x14ac:dyDescent="0.2">
      <c r="A201" s="388" t="s">
        <v>1129</v>
      </c>
      <c r="B201" s="388" t="s">
        <v>5739</v>
      </c>
      <c r="C201" s="388" t="s">
        <v>8817</v>
      </c>
      <c r="E201" s="811">
        <v>3143</v>
      </c>
      <c r="G201" s="389" t="s">
        <v>8770</v>
      </c>
      <c r="H201" s="390" t="s">
        <v>8990</v>
      </c>
    </row>
    <row r="202" spans="1:8" x14ac:dyDescent="0.2">
      <c r="A202" s="388" t="s">
        <v>1129</v>
      </c>
      <c r="B202" s="388" t="s">
        <v>5739</v>
      </c>
      <c r="C202" s="388" t="s">
        <v>8818</v>
      </c>
      <c r="E202" s="811">
        <v>3143</v>
      </c>
      <c r="G202" s="389" t="s">
        <v>8771</v>
      </c>
      <c r="H202" s="390" t="s">
        <v>8991</v>
      </c>
    </row>
    <row r="203" spans="1:8" x14ac:dyDescent="0.2">
      <c r="A203" s="388" t="s">
        <v>1129</v>
      </c>
      <c r="B203" s="388" t="s">
        <v>5739</v>
      </c>
      <c r="C203" s="388" t="s">
        <v>8604</v>
      </c>
      <c r="E203" s="811">
        <v>3143</v>
      </c>
      <c r="G203" s="389" t="s">
        <v>8992</v>
      </c>
      <c r="H203" s="390" t="s">
        <v>8993</v>
      </c>
    </row>
    <row r="204" spans="1:8" x14ac:dyDescent="0.2">
      <c r="A204" s="388" t="s">
        <v>1129</v>
      </c>
      <c r="B204" s="388" t="s">
        <v>5739</v>
      </c>
      <c r="C204" s="388" t="s">
        <v>8650</v>
      </c>
      <c r="E204" s="811">
        <v>3143</v>
      </c>
      <c r="G204" s="389" t="s">
        <v>8994</v>
      </c>
      <c r="H204" s="390" t="s">
        <v>8995</v>
      </c>
    </row>
    <row r="205" spans="1:8" x14ac:dyDescent="0.2">
      <c r="A205" s="388" t="s">
        <v>1129</v>
      </c>
      <c r="B205" s="388" t="s">
        <v>5739</v>
      </c>
      <c r="C205" s="388" t="s">
        <v>8823</v>
      </c>
      <c r="E205" s="811">
        <v>3143</v>
      </c>
      <c r="G205" s="389" t="s">
        <v>8730</v>
      </c>
      <c r="H205" s="390" t="s">
        <v>8996</v>
      </c>
    </row>
    <row r="206" spans="1:8" x14ac:dyDescent="0.2">
      <c r="A206" s="388" t="s">
        <v>1129</v>
      </c>
      <c r="B206" s="388" t="s">
        <v>5517</v>
      </c>
      <c r="C206" s="388" t="s">
        <v>8631</v>
      </c>
      <c r="E206" s="389">
        <v>94859.3</v>
      </c>
      <c r="G206" s="389" t="s">
        <v>8976</v>
      </c>
      <c r="H206" s="390" t="s">
        <v>8997</v>
      </c>
    </row>
    <row r="207" spans="1:8" x14ac:dyDescent="0.2">
      <c r="A207" s="388" t="s">
        <v>1129</v>
      </c>
      <c r="B207" s="388" t="s">
        <v>5517</v>
      </c>
      <c r="C207" s="388" t="s">
        <v>8583</v>
      </c>
      <c r="E207" s="1105">
        <v>2541</v>
      </c>
      <c r="G207" s="389" t="s">
        <v>8976</v>
      </c>
      <c r="H207" s="390" t="s">
        <v>8998</v>
      </c>
    </row>
    <row r="208" spans="1:8" x14ac:dyDescent="0.2">
      <c r="A208" s="388" t="s">
        <v>1129</v>
      </c>
      <c r="B208" s="388" t="s">
        <v>5517</v>
      </c>
      <c r="C208" s="388" t="s">
        <v>8633</v>
      </c>
      <c r="E208" s="1106">
        <v>10931</v>
      </c>
      <c r="G208" s="389" t="s">
        <v>8999</v>
      </c>
      <c r="H208" s="390" t="s">
        <v>9000</v>
      </c>
    </row>
    <row r="209" spans="1:8" x14ac:dyDescent="0.2">
      <c r="A209" s="388" t="s">
        <v>1129</v>
      </c>
      <c r="B209" s="388" t="s">
        <v>5517</v>
      </c>
      <c r="C209" s="388" t="s">
        <v>8598</v>
      </c>
      <c r="E209" s="389">
        <v>94859.3</v>
      </c>
      <c r="G209" s="389" t="s">
        <v>8978</v>
      </c>
      <c r="H209" s="390" t="s">
        <v>9001</v>
      </c>
    </row>
    <row r="210" spans="1:8" x14ac:dyDescent="0.2">
      <c r="A210" s="388" t="s">
        <v>1129</v>
      </c>
      <c r="B210" s="388" t="s">
        <v>5517</v>
      </c>
      <c r="C210" s="388" t="s">
        <v>8819</v>
      </c>
      <c r="E210" s="1105">
        <v>2541</v>
      </c>
      <c r="G210" s="389" t="s">
        <v>8978</v>
      </c>
      <c r="H210" s="390" t="s">
        <v>9002</v>
      </c>
    </row>
    <row r="211" spans="1:8" x14ac:dyDescent="0.2">
      <c r="A211" s="388" t="s">
        <v>1129</v>
      </c>
      <c r="B211" s="388" t="s">
        <v>5517</v>
      </c>
      <c r="C211" s="388" t="s">
        <v>8646</v>
      </c>
      <c r="E211" s="1106">
        <v>10931</v>
      </c>
      <c r="G211" s="389" t="s">
        <v>9003</v>
      </c>
      <c r="H211" s="390" t="s">
        <v>9004</v>
      </c>
    </row>
    <row r="212" spans="1:8" x14ac:dyDescent="0.2">
      <c r="A212" s="388" t="s">
        <v>1129</v>
      </c>
      <c r="B212" s="388" t="s">
        <v>5517</v>
      </c>
      <c r="C212" s="388" t="s">
        <v>8658</v>
      </c>
      <c r="E212" s="1106">
        <v>10931</v>
      </c>
      <c r="G212" s="389" t="s">
        <v>9005</v>
      </c>
      <c r="H212" s="390" t="s">
        <v>9006</v>
      </c>
    </row>
    <row r="213" spans="1:8" x14ac:dyDescent="0.2">
      <c r="A213" s="388" t="s">
        <v>1129</v>
      </c>
      <c r="B213" s="388" t="s">
        <v>5517</v>
      </c>
      <c r="C213" s="388" t="s">
        <v>8650</v>
      </c>
      <c r="E213" s="389">
        <v>94859.3</v>
      </c>
      <c r="G213" s="389" t="s">
        <v>8980</v>
      </c>
      <c r="H213" s="390" t="s">
        <v>9007</v>
      </c>
    </row>
    <row r="214" spans="1:8" x14ac:dyDescent="0.2">
      <c r="A214" s="388" t="s">
        <v>1129</v>
      </c>
      <c r="B214" s="388" t="s">
        <v>5517</v>
      </c>
      <c r="C214" s="388" t="s">
        <v>8607</v>
      </c>
      <c r="E214" s="1105">
        <v>2541</v>
      </c>
      <c r="G214" s="389" t="s">
        <v>8980</v>
      </c>
      <c r="H214" s="390" t="s">
        <v>9008</v>
      </c>
    </row>
    <row r="215" spans="1:8" x14ac:dyDescent="0.2">
      <c r="A215" s="388" t="s">
        <v>1129</v>
      </c>
      <c r="B215" s="388" t="s">
        <v>5517</v>
      </c>
      <c r="C215" s="388" t="s">
        <v>9009</v>
      </c>
      <c r="E215" s="1106">
        <v>11008</v>
      </c>
      <c r="G215" s="389" t="s">
        <v>8687</v>
      </c>
      <c r="H215" s="390" t="s">
        <v>9010</v>
      </c>
    </row>
    <row r="216" spans="1:8" x14ac:dyDescent="0.2">
      <c r="A216" s="388" t="s">
        <v>1129</v>
      </c>
      <c r="B216" s="388" t="s">
        <v>5517</v>
      </c>
      <c r="C216" s="388" t="s">
        <v>9011</v>
      </c>
      <c r="E216" s="389">
        <v>94859.3</v>
      </c>
      <c r="G216" s="389" t="s">
        <v>8982</v>
      </c>
      <c r="H216" s="390" t="s">
        <v>9012</v>
      </c>
    </row>
    <row r="217" spans="1:8" x14ac:dyDescent="0.2">
      <c r="A217" s="388" t="s">
        <v>1129</v>
      </c>
      <c r="B217" s="388" t="s">
        <v>5517</v>
      </c>
      <c r="C217" s="388" t="s">
        <v>9013</v>
      </c>
      <c r="E217" s="1105">
        <v>2541</v>
      </c>
      <c r="G217" s="389" t="s">
        <v>8982</v>
      </c>
      <c r="H217" s="390" t="s">
        <v>9014</v>
      </c>
    </row>
    <row r="218" spans="1:8" x14ac:dyDescent="0.2">
      <c r="A218" s="388" t="s">
        <v>1129</v>
      </c>
      <c r="B218" s="388" t="s">
        <v>5517</v>
      </c>
      <c r="C218" s="388" t="s">
        <v>8680</v>
      </c>
      <c r="E218" s="1105">
        <v>2541</v>
      </c>
      <c r="G218" s="389" t="s">
        <v>8984</v>
      </c>
      <c r="H218" s="390" t="s">
        <v>9015</v>
      </c>
    </row>
    <row r="219" spans="1:8" x14ac:dyDescent="0.2">
      <c r="A219" s="388" t="s">
        <v>1129</v>
      </c>
      <c r="B219" s="388" t="s">
        <v>5517</v>
      </c>
      <c r="C219" s="388" t="s">
        <v>9016</v>
      </c>
      <c r="E219" s="389">
        <v>94859.3</v>
      </c>
      <c r="G219" s="389" t="s">
        <v>8984</v>
      </c>
      <c r="H219" s="390" t="s">
        <v>9017</v>
      </c>
    </row>
    <row r="220" spans="1:8" x14ac:dyDescent="0.2">
      <c r="A220" s="388" t="s">
        <v>1129</v>
      </c>
      <c r="B220" s="388" t="s">
        <v>5517</v>
      </c>
      <c r="C220" s="388" t="s">
        <v>9018</v>
      </c>
      <c r="E220" s="1106">
        <v>11008</v>
      </c>
      <c r="G220" s="389" t="s">
        <v>9019</v>
      </c>
      <c r="H220" s="390" t="s">
        <v>9020</v>
      </c>
    </row>
    <row r="221" spans="1:8" x14ac:dyDescent="0.2">
      <c r="A221" s="388" t="s">
        <v>1129</v>
      </c>
      <c r="B221" s="388" t="s">
        <v>5517</v>
      </c>
      <c r="C221" s="388" t="s">
        <v>9021</v>
      </c>
      <c r="E221" s="1105">
        <v>2541</v>
      </c>
      <c r="G221" s="389" t="s">
        <v>8986</v>
      </c>
      <c r="H221" s="390" t="s">
        <v>9022</v>
      </c>
    </row>
    <row r="222" spans="1:8" x14ac:dyDescent="0.2">
      <c r="A222" s="388" t="s">
        <v>1129</v>
      </c>
      <c r="B222" s="388" t="s">
        <v>5517</v>
      </c>
      <c r="C222" s="388" t="s">
        <v>8954</v>
      </c>
      <c r="E222" s="389">
        <v>94859.3</v>
      </c>
      <c r="G222" s="389" t="s">
        <v>8986</v>
      </c>
      <c r="H222" s="390" t="s">
        <v>9023</v>
      </c>
    </row>
    <row r="223" spans="1:8" x14ac:dyDescent="0.2">
      <c r="A223" s="388" t="s">
        <v>1129</v>
      </c>
      <c r="B223" s="388" t="s">
        <v>5517</v>
      </c>
      <c r="C223" s="388" t="s">
        <v>9024</v>
      </c>
      <c r="E223" s="1106">
        <v>11008</v>
      </c>
      <c r="G223" s="389" t="s">
        <v>9025</v>
      </c>
      <c r="H223" s="390" t="s">
        <v>9026</v>
      </c>
    </row>
    <row r="224" spans="1:8" x14ac:dyDescent="0.2">
      <c r="A224" s="388" t="s">
        <v>1129</v>
      </c>
      <c r="B224" s="388" t="s">
        <v>5517</v>
      </c>
      <c r="C224" s="388" t="s">
        <v>8777</v>
      </c>
      <c r="E224" s="1105">
        <v>2541</v>
      </c>
      <c r="G224" s="389" t="s">
        <v>8988</v>
      </c>
      <c r="H224" s="390" t="s">
        <v>9027</v>
      </c>
    </row>
    <row r="225" spans="1:8" x14ac:dyDescent="0.2">
      <c r="A225" s="388" t="s">
        <v>1129</v>
      </c>
      <c r="B225" s="388" t="s">
        <v>5517</v>
      </c>
      <c r="C225" s="388" t="s">
        <v>9028</v>
      </c>
      <c r="E225" s="389">
        <v>94859.3</v>
      </c>
      <c r="G225" s="389" t="s">
        <v>8988</v>
      </c>
      <c r="H225" s="390" t="s">
        <v>9029</v>
      </c>
    </row>
    <row r="226" spans="1:8" x14ac:dyDescent="0.2">
      <c r="A226" s="388" t="s">
        <v>1129</v>
      </c>
      <c r="B226" s="388" t="s">
        <v>5517</v>
      </c>
      <c r="C226" s="388" t="s">
        <v>9030</v>
      </c>
      <c r="E226" s="1106">
        <v>11008</v>
      </c>
      <c r="G226" s="389" t="s">
        <v>9031</v>
      </c>
      <c r="H226" s="390" t="s">
        <v>9032</v>
      </c>
    </row>
    <row r="227" spans="1:8" x14ac:dyDescent="0.2">
      <c r="A227" s="388" t="s">
        <v>1129</v>
      </c>
      <c r="B227" s="388" t="s">
        <v>5517</v>
      </c>
      <c r="C227" s="388" t="s">
        <v>9033</v>
      </c>
      <c r="E227" s="1105">
        <v>2541</v>
      </c>
      <c r="G227" s="389" t="s">
        <v>8770</v>
      </c>
      <c r="H227" s="390" t="s">
        <v>9034</v>
      </c>
    </row>
    <row r="228" spans="1:8" x14ac:dyDescent="0.2">
      <c r="A228" s="388" t="s">
        <v>1129</v>
      </c>
      <c r="B228" s="388" t="s">
        <v>5517</v>
      </c>
      <c r="C228" s="388" t="s">
        <v>9035</v>
      </c>
      <c r="E228" s="389">
        <v>94859.3</v>
      </c>
      <c r="G228" s="389" t="s">
        <v>8770</v>
      </c>
      <c r="H228" s="390" t="s">
        <v>9036</v>
      </c>
    </row>
    <row r="229" spans="1:8" x14ac:dyDescent="0.2">
      <c r="A229" s="388" t="s">
        <v>1129</v>
      </c>
      <c r="B229" s="388" t="s">
        <v>5517</v>
      </c>
      <c r="C229" s="388" t="s">
        <v>9037</v>
      </c>
      <c r="E229" s="1106">
        <v>11008</v>
      </c>
      <c r="G229" s="389" t="s">
        <v>9038</v>
      </c>
      <c r="H229" s="390" t="s">
        <v>9039</v>
      </c>
    </row>
    <row r="230" spans="1:8" x14ac:dyDescent="0.2">
      <c r="A230" s="388" t="s">
        <v>1129</v>
      </c>
      <c r="B230" s="388" t="s">
        <v>5517</v>
      </c>
      <c r="C230" s="388" t="s">
        <v>9040</v>
      </c>
      <c r="E230" s="1105">
        <v>2541</v>
      </c>
      <c r="G230" s="389" t="s">
        <v>8771</v>
      </c>
      <c r="H230" s="390" t="s">
        <v>9041</v>
      </c>
    </row>
    <row r="231" spans="1:8" x14ac:dyDescent="0.2">
      <c r="A231" s="388" t="s">
        <v>1129</v>
      </c>
      <c r="B231" s="388" t="s">
        <v>5517</v>
      </c>
      <c r="C231" s="388" t="s">
        <v>9042</v>
      </c>
      <c r="E231" s="389">
        <v>94859.3</v>
      </c>
      <c r="G231" s="389" t="s">
        <v>8771</v>
      </c>
      <c r="H231" s="390" t="s">
        <v>9043</v>
      </c>
    </row>
    <row r="232" spans="1:8" x14ac:dyDescent="0.2">
      <c r="A232" s="388" t="s">
        <v>1129</v>
      </c>
      <c r="B232" s="388" t="s">
        <v>5517</v>
      </c>
      <c r="C232" s="388" t="s">
        <v>9044</v>
      </c>
      <c r="E232" s="1106">
        <v>11008</v>
      </c>
      <c r="G232" s="389" t="s">
        <v>9045</v>
      </c>
      <c r="H232" s="390" t="s">
        <v>9046</v>
      </c>
    </row>
    <row r="233" spans="1:8" x14ac:dyDescent="0.2">
      <c r="A233" s="388" t="s">
        <v>1129</v>
      </c>
      <c r="B233" s="388" t="s">
        <v>5517</v>
      </c>
      <c r="C233" s="388" t="s">
        <v>9047</v>
      </c>
      <c r="E233" s="389">
        <v>94859.3</v>
      </c>
      <c r="G233" s="389" t="s">
        <v>8992</v>
      </c>
      <c r="H233" s="390" t="s">
        <v>9048</v>
      </c>
    </row>
    <row r="234" spans="1:8" x14ac:dyDescent="0.2">
      <c r="A234" s="388" t="s">
        <v>1129</v>
      </c>
      <c r="B234" s="388" t="s">
        <v>5517</v>
      </c>
      <c r="C234" s="388" t="s">
        <v>8875</v>
      </c>
      <c r="E234" s="1106">
        <v>11008</v>
      </c>
      <c r="G234" s="389" t="s">
        <v>8772</v>
      </c>
      <c r="H234" s="390" t="s">
        <v>9049</v>
      </c>
    </row>
    <row r="235" spans="1:8" x14ac:dyDescent="0.2">
      <c r="A235" s="388" t="s">
        <v>1129</v>
      </c>
      <c r="B235" s="388" t="s">
        <v>5517</v>
      </c>
      <c r="C235" s="388" t="s">
        <v>9050</v>
      </c>
      <c r="E235" s="1105">
        <v>2541</v>
      </c>
      <c r="G235" s="389" t="s">
        <v>8992</v>
      </c>
      <c r="H235" s="390" t="s">
        <v>9051</v>
      </c>
    </row>
    <row r="236" spans="1:8" x14ac:dyDescent="0.2">
      <c r="A236" s="388" t="s">
        <v>1129</v>
      </c>
      <c r="B236" s="388" t="s">
        <v>5517</v>
      </c>
      <c r="C236" s="388" t="s">
        <v>8880</v>
      </c>
      <c r="E236" s="1102">
        <v>290</v>
      </c>
      <c r="G236" s="389" t="s">
        <v>9052</v>
      </c>
      <c r="H236" s="390" t="s">
        <v>9053</v>
      </c>
    </row>
    <row r="237" spans="1:8" x14ac:dyDescent="0.2">
      <c r="A237" s="388" t="s">
        <v>1129</v>
      </c>
      <c r="B237" s="388" t="s">
        <v>5517</v>
      </c>
      <c r="C237" s="388" t="s">
        <v>9054</v>
      </c>
      <c r="E237" s="1105">
        <v>2541</v>
      </c>
      <c r="G237" s="389" t="s">
        <v>8994</v>
      </c>
      <c r="H237" s="390" t="s">
        <v>9055</v>
      </c>
    </row>
    <row r="238" spans="1:8" x14ac:dyDescent="0.2">
      <c r="A238" s="388" t="s">
        <v>1129</v>
      </c>
      <c r="B238" s="388" t="s">
        <v>5517</v>
      </c>
      <c r="C238" s="388" t="s">
        <v>9056</v>
      </c>
      <c r="E238" s="389">
        <v>94859.3</v>
      </c>
      <c r="G238" s="389" t="s">
        <v>8994</v>
      </c>
      <c r="H238" s="390" t="s">
        <v>9057</v>
      </c>
    </row>
    <row r="239" spans="1:8" x14ac:dyDescent="0.2">
      <c r="A239" s="388" t="s">
        <v>1129</v>
      </c>
      <c r="B239" s="388" t="s">
        <v>5517</v>
      </c>
      <c r="C239" s="388" t="s">
        <v>9058</v>
      </c>
      <c r="E239" s="1106">
        <v>11008</v>
      </c>
      <c r="G239" s="389" t="s">
        <v>9052</v>
      </c>
      <c r="H239" s="390" t="s">
        <v>9059</v>
      </c>
    </row>
    <row r="240" spans="1:8" x14ac:dyDescent="0.2">
      <c r="A240" s="388" t="s">
        <v>1129</v>
      </c>
      <c r="B240" s="388" t="s">
        <v>5517</v>
      </c>
      <c r="C240" s="388" t="s">
        <v>8783</v>
      </c>
      <c r="E240" s="1102">
        <v>290</v>
      </c>
      <c r="G240" s="389" t="s">
        <v>9060</v>
      </c>
      <c r="H240" s="390" t="s">
        <v>9061</v>
      </c>
    </row>
    <row r="241" spans="1:12" x14ac:dyDescent="0.2">
      <c r="A241" s="388" t="s">
        <v>1129</v>
      </c>
      <c r="B241" s="388" t="s">
        <v>5517</v>
      </c>
      <c r="C241" s="388" t="s">
        <v>9062</v>
      </c>
      <c r="E241" s="1106">
        <v>11008</v>
      </c>
      <c r="G241" s="389" t="s">
        <v>9060</v>
      </c>
      <c r="H241" s="390" t="s">
        <v>9063</v>
      </c>
    </row>
    <row r="242" spans="1:12" x14ac:dyDescent="0.2">
      <c r="A242" s="388" t="s">
        <v>1129</v>
      </c>
      <c r="B242" s="388" t="s">
        <v>5517</v>
      </c>
      <c r="C242" s="388" t="s">
        <v>9064</v>
      </c>
      <c r="E242" s="1105">
        <v>2541</v>
      </c>
      <c r="G242" s="389" t="s">
        <v>8730</v>
      </c>
      <c r="H242" s="390" t="s">
        <v>9065</v>
      </c>
    </row>
    <row r="243" spans="1:12" x14ac:dyDescent="0.2">
      <c r="A243" s="388" t="s">
        <v>1129</v>
      </c>
      <c r="B243" s="388" t="s">
        <v>5517</v>
      </c>
      <c r="C243" s="388" t="s">
        <v>9066</v>
      </c>
      <c r="E243" s="389">
        <v>94859.3</v>
      </c>
      <c r="G243" s="389" t="s">
        <v>8730</v>
      </c>
      <c r="H243" s="390" t="s">
        <v>9067</v>
      </c>
      <c r="I243" s="1103" t="s">
        <v>9155</v>
      </c>
      <c r="J243" s="1104">
        <f>E260</f>
        <v>158707</v>
      </c>
    </row>
    <row r="244" spans="1:12" x14ac:dyDescent="0.2">
      <c r="A244" s="388" t="s">
        <v>938</v>
      </c>
      <c r="B244" s="388" t="s">
        <v>947</v>
      </c>
      <c r="C244" s="388" t="s">
        <v>484</v>
      </c>
      <c r="E244" s="389">
        <v>1370963.6</v>
      </c>
      <c r="G244" s="389">
        <v>1370963.6</v>
      </c>
      <c r="H244" s="390" t="s">
        <v>1054</v>
      </c>
      <c r="I244" s="727" t="s">
        <v>9154</v>
      </c>
      <c r="J244" s="731">
        <f>E240+E236</f>
        <v>580</v>
      </c>
    </row>
    <row r="245" spans="1:12" x14ac:dyDescent="0.2">
      <c r="A245" s="88" t="s">
        <v>938</v>
      </c>
      <c r="B245" s="88" t="s">
        <v>947</v>
      </c>
      <c r="C245" s="88" t="s">
        <v>308</v>
      </c>
      <c r="D245" s="89"/>
      <c r="E245" s="89">
        <v>1370963.6</v>
      </c>
      <c r="F245" s="89"/>
      <c r="G245" s="89">
        <v>1370963.6</v>
      </c>
      <c r="H245" s="90" t="s">
        <v>741</v>
      </c>
      <c r="I245" s="896" t="s">
        <v>6595</v>
      </c>
      <c r="J245" s="862">
        <f>SUM(E194:E205)</f>
        <v>37650</v>
      </c>
      <c r="K245" s="91"/>
      <c r="L245" s="91"/>
    </row>
    <row r="246" spans="1:12" x14ac:dyDescent="0.2">
      <c r="I246" s="897" t="s">
        <v>6597</v>
      </c>
      <c r="J246" s="1051">
        <f>E242+E237+E235+E230+E227+E224+E221+E218+E217+E214+E210+E207</f>
        <v>30492</v>
      </c>
    </row>
    <row r="247" spans="1:12" x14ac:dyDescent="0.2">
      <c r="A247" s="388" t="s">
        <v>1129</v>
      </c>
      <c r="B247" s="388" t="s">
        <v>5466</v>
      </c>
      <c r="C247" s="388" t="s">
        <v>8616</v>
      </c>
      <c r="E247" s="389">
        <v>7119</v>
      </c>
      <c r="G247" s="389" t="s">
        <v>8584</v>
      </c>
      <c r="H247" s="390" t="s">
        <v>9068</v>
      </c>
      <c r="I247" s="565" t="s">
        <v>6596</v>
      </c>
      <c r="J247" s="1052">
        <f>E241+E239+E234+E232+E229+E226+E223+E220+E215+E212+E211+E208</f>
        <v>131865</v>
      </c>
    </row>
    <row r="248" spans="1:12" x14ac:dyDescent="0.2">
      <c r="A248" s="388" t="s">
        <v>1129</v>
      </c>
      <c r="B248" s="388" t="s">
        <v>5466</v>
      </c>
      <c r="C248" s="388" t="s">
        <v>9069</v>
      </c>
      <c r="E248" s="389">
        <v>10732</v>
      </c>
      <c r="G248" s="389" t="s">
        <v>8587</v>
      </c>
      <c r="H248" s="390" t="s">
        <v>9070</v>
      </c>
      <c r="I248" s="91" t="s">
        <v>9157</v>
      </c>
      <c r="J248" s="136">
        <f>SUM(J243:J247)</f>
        <v>359294</v>
      </c>
    </row>
    <row r="249" spans="1:12" x14ac:dyDescent="0.2">
      <c r="A249" s="388" t="s">
        <v>1129</v>
      </c>
      <c r="B249" s="388" t="s">
        <v>5466</v>
      </c>
      <c r="C249" s="388" t="s">
        <v>9071</v>
      </c>
      <c r="E249" s="389">
        <v>11777</v>
      </c>
      <c r="G249" s="389" t="s">
        <v>8590</v>
      </c>
      <c r="H249" s="390" t="s">
        <v>9072</v>
      </c>
      <c r="I249" s="91" t="s">
        <v>3358</v>
      </c>
      <c r="J249" s="94">
        <f>E263+E266+E268+E270+E276+E277+E278+E279+E280+E281+E297</f>
        <v>36520</v>
      </c>
    </row>
    <row r="250" spans="1:12" x14ac:dyDescent="0.2">
      <c r="A250" s="388" t="s">
        <v>1129</v>
      </c>
      <c r="B250" s="388" t="s">
        <v>5466</v>
      </c>
      <c r="C250" s="388" t="s">
        <v>9073</v>
      </c>
      <c r="E250" s="389">
        <v>9161</v>
      </c>
      <c r="G250" s="389" t="s">
        <v>8593</v>
      </c>
      <c r="H250" s="390" t="s">
        <v>9074</v>
      </c>
      <c r="I250" t="s">
        <v>4656</v>
      </c>
      <c r="J250" s="94">
        <v>0</v>
      </c>
    </row>
    <row r="251" spans="1:12" x14ac:dyDescent="0.2">
      <c r="A251" s="388" t="s">
        <v>1129</v>
      </c>
      <c r="B251" s="388" t="s">
        <v>5466</v>
      </c>
      <c r="C251" s="388" t="s">
        <v>9075</v>
      </c>
      <c r="E251" s="389">
        <v>12813</v>
      </c>
      <c r="G251" s="389" t="s">
        <v>8596</v>
      </c>
      <c r="H251" s="390" t="s">
        <v>9076</v>
      </c>
      <c r="I251" t="s">
        <v>5339</v>
      </c>
      <c r="J251" s="94">
        <f>I37</f>
        <v>145200</v>
      </c>
    </row>
    <row r="252" spans="1:12" x14ac:dyDescent="0.2">
      <c r="A252" s="388" t="s">
        <v>1129</v>
      </c>
      <c r="B252" s="388" t="s">
        <v>5466</v>
      </c>
      <c r="C252" s="388" t="s">
        <v>9077</v>
      </c>
      <c r="E252" s="389">
        <v>24233</v>
      </c>
      <c r="G252" s="389" t="s">
        <v>8599</v>
      </c>
      <c r="H252" s="390" t="s">
        <v>9078</v>
      </c>
    </row>
    <row r="253" spans="1:12" x14ac:dyDescent="0.2">
      <c r="A253" s="388" t="s">
        <v>1129</v>
      </c>
      <c r="B253" s="388" t="s">
        <v>5466</v>
      </c>
      <c r="C253" s="388" t="s">
        <v>9079</v>
      </c>
      <c r="E253" s="389">
        <v>26952</v>
      </c>
      <c r="G253" s="389" t="s">
        <v>8602</v>
      </c>
      <c r="H253" s="390" t="s">
        <v>9080</v>
      </c>
    </row>
    <row r="254" spans="1:12" x14ac:dyDescent="0.2">
      <c r="A254" s="388" t="s">
        <v>1129</v>
      </c>
      <c r="B254" s="388" t="s">
        <v>5466</v>
      </c>
      <c r="C254" s="388" t="s">
        <v>9081</v>
      </c>
      <c r="E254" s="389">
        <v>22522</v>
      </c>
      <c r="G254" s="389" t="s">
        <v>8605</v>
      </c>
      <c r="H254" s="390" t="s">
        <v>9082</v>
      </c>
      <c r="I254" s="91" t="s">
        <v>3359</v>
      </c>
      <c r="J254" s="136">
        <f>I127</f>
        <v>1330136.55</v>
      </c>
    </row>
    <row r="255" spans="1:12" x14ac:dyDescent="0.2">
      <c r="A255" s="388" t="s">
        <v>1129</v>
      </c>
      <c r="B255" s="388" t="s">
        <v>5466</v>
      </c>
      <c r="C255" s="388" t="s">
        <v>9083</v>
      </c>
      <c r="E255" s="389">
        <v>12364</v>
      </c>
      <c r="G255" s="389" t="s">
        <v>8608</v>
      </c>
      <c r="H255" s="390" t="s">
        <v>9084</v>
      </c>
    </row>
    <row r="256" spans="1:12" x14ac:dyDescent="0.2">
      <c r="A256" s="388" t="s">
        <v>1129</v>
      </c>
      <c r="B256" s="388" t="s">
        <v>5466</v>
      </c>
      <c r="C256" s="388" t="s">
        <v>9085</v>
      </c>
      <c r="E256" s="389">
        <v>5616</v>
      </c>
      <c r="G256" s="389" t="s">
        <v>8611</v>
      </c>
      <c r="H256" s="390" t="s">
        <v>9086</v>
      </c>
      <c r="I256" t="s">
        <v>8548</v>
      </c>
      <c r="J256" s="94">
        <v>0</v>
      </c>
    </row>
    <row r="257" spans="1:12" x14ac:dyDescent="0.2">
      <c r="A257" s="388" t="s">
        <v>1129</v>
      </c>
      <c r="B257" s="388" t="s">
        <v>5466</v>
      </c>
      <c r="C257" s="388" t="s">
        <v>9087</v>
      </c>
      <c r="E257" s="389">
        <v>6366</v>
      </c>
      <c r="G257" s="389" t="s">
        <v>8614</v>
      </c>
      <c r="H257" s="390" t="s">
        <v>9088</v>
      </c>
    </row>
    <row r="258" spans="1:12" x14ac:dyDescent="0.2">
      <c r="A258" s="388" t="s">
        <v>1129</v>
      </c>
      <c r="B258" s="388" t="s">
        <v>5466</v>
      </c>
      <c r="C258" s="388" t="s">
        <v>9089</v>
      </c>
      <c r="E258" s="389">
        <v>9052</v>
      </c>
      <c r="G258" s="389" t="s">
        <v>8617</v>
      </c>
      <c r="H258" s="390" t="s">
        <v>9090</v>
      </c>
      <c r="J258" s="94">
        <f>J256+J254+J251+J249+J248</f>
        <v>1871150.55</v>
      </c>
    </row>
    <row r="259" spans="1:12" x14ac:dyDescent="0.2">
      <c r="A259" s="388" t="s">
        <v>938</v>
      </c>
      <c r="B259" s="388" t="s">
        <v>953</v>
      </c>
      <c r="C259" s="388" t="s">
        <v>484</v>
      </c>
      <c r="E259" s="389">
        <v>158707</v>
      </c>
      <c r="G259" s="389">
        <v>158707</v>
      </c>
      <c r="H259" s="390" t="s">
        <v>1054</v>
      </c>
    </row>
    <row r="260" spans="1:12" x14ac:dyDescent="0.2">
      <c r="A260" s="88" t="s">
        <v>938</v>
      </c>
      <c r="B260" s="88" t="s">
        <v>953</v>
      </c>
      <c r="C260" s="88" t="s">
        <v>308</v>
      </c>
      <c r="D260" s="89"/>
      <c r="E260" s="1069">
        <v>158707</v>
      </c>
      <c r="F260" s="89"/>
      <c r="G260" s="89">
        <v>158707</v>
      </c>
      <c r="H260" s="90" t="s">
        <v>967</v>
      </c>
      <c r="I260" s="91"/>
      <c r="J260" s="91"/>
      <c r="K260" s="91"/>
      <c r="L260" s="91"/>
    </row>
    <row r="262" spans="1:12" x14ac:dyDescent="0.2">
      <c r="A262" s="388" t="s">
        <v>1129</v>
      </c>
      <c r="B262" s="388" t="s">
        <v>5466</v>
      </c>
      <c r="C262" s="388" t="s">
        <v>9091</v>
      </c>
      <c r="E262" s="389">
        <v>528.89</v>
      </c>
      <c r="G262" s="389" t="s">
        <v>8584</v>
      </c>
      <c r="H262" s="390" t="s">
        <v>9092</v>
      </c>
    </row>
    <row r="263" spans="1:12" x14ac:dyDescent="0.2">
      <c r="A263" s="388" t="s">
        <v>1129</v>
      </c>
      <c r="B263" s="388" t="s">
        <v>5466</v>
      </c>
      <c r="C263" s="388" t="s">
        <v>9093</v>
      </c>
      <c r="E263" s="389">
        <v>1658.6</v>
      </c>
      <c r="G263" s="389" t="s">
        <v>8584</v>
      </c>
      <c r="H263" s="390" t="s">
        <v>9094</v>
      </c>
    </row>
    <row r="264" spans="1:12" x14ac:dyDescent="0.2">
      <c r="A264" s="388" t="s">
        <v>1129</v>
      </c>
      <c r="B264" s="388" t="s">
        <v>5466</v>
      </c>
      <c r="C264" s="388" t="s">
        <v>9021</v>
      </c>
      <c r="E264" s="389">
        <v>528.89</v>
      </c>
      <c r="G264" s="389" t="s">
        <v>8587</v>
      </c>
      <c r="H264" s="390" t="s">
        <v>9095</v>
      </c>
    </row>
    <row r="265" spans="1:12" x14ac:dyDescent="0.2">
      <c r="A265" s="388" t="s">
        <v>1129</v>
      </c>
      <c r="B265" s="388" t="s">
        <v>5466</v>
      </c>
      <c r="C265" s="388" t="s">
        <v>9096</v>
      </c>
      <c r="E265" s="389">
        <v>528.89</v>
      </c>
      <c r="G265" s="389" t="s">
        <v>8590</v>
      </c>
      <c r="H265" s="390" t="s">
        <v>9097</v>
      </c>
    </row>
    <row r="266" spans="1:12" x14ac:dyDescent="0.2">
      <c r="A266" s="388" t="s">
        <v>1129</v>
      </c>
      <c r="B266" s="388" t="s">
        <v>5466</v>
      </c>
      <c r="C266" s="388" t="s">
        <v>9098</v>
      </c>
      <c r="E266" s="389">
        <v>1658.6</v>
      </c>
      <c r="G266" s="389" t="s">
        <v>8590</v>
      </c>
      <c r="H266" s="390" t="s">
        <v>9099</v>
      </c>
    </row>
    <row r="267" spans="1:12" x14ac:dyDescent="0.2">
      <c r="A267" s="388" t="s">
        <v>1129</v>
      </c>
      <c r="B267" s="388" t="s">
        <v>5466</v>
      </c>
      <c r="C267" s="388" t="s">
        <v>9100</v>
      </c>
      <c r="E267" s="389">
        <v>528.89</v>
      </c>
      <c r="G267" s="389" t="s">
        <v>8593</v>
      </c>
      <c r="H267" s="390" t="s">
        <v>9101</v>
      </c>
    </row>
    <row r="268" spans="1:12" x14ac:dyDescent="0.2">
      <c r="A268" s="388" t="s">
        <v>1129</v>
      </c>
      <c r="B268" s="388" t="s">
        <v>5466</v>
      </c>
      <c r="C268" s="388" t="s">
        <v>9066</v>
      </c>
      <c r="E268" s="389">
        <v>1658.6</v>
      </c>
      <c r="G268" s="389" t="s">
        <v>8593</v>
      </c>
      <c r="H268" s="390" t="s">
        <v>9102</v>
      </c>
    </row>
    <row r="269" spans="1:12" x14ac:dyDescent="0.2">
      <c r="A269" s="388" t="s">
        <v>1129</v>
      </c>
      <c r="B269" s="388" t="s">
        <v>5466</v>
      </c>
      <c r="C269" s="388" t="s">
        <v>9103</v>
      </c>
      <c r="E269" s="389">
        <v>528.89</v>
      </c>
      <c r="G269" s="389" t="s">
        <v>9104</v>
      </c>
      <c r="H269" s="390" t="s">
        <v>9105</v>
      </c>
    </row>
    <row r="270" spans="1:12" x14ac:dyDescent="0.2">
      <c r="A270" s="388" t="s">
        <v>1129</v>
      </c>
      <c r="B270" s="388" t="s">
        <v>5466</v>
      </c>
      <c r="C270" s="388" t="s">
        <v>9106</v>
      </c>
      <c r="E270" s="389">
        <v>1658.6</v>
      </c>
      <c r="G270" s="389" t="s">
        <v>8596</v>
      </c>
      <c r="H270" s="390" t="s">
        <v>9107</v>
      </c>
    </row>
    <row r="271" spans="1:12" x14ac:dyDescent="0.2">
      <c r="A271" s="388" t="s">
        <v>1129</v>
      </c>
      <c r="B271" s="388" t="s">
        <v>5466</v>
      </c>
      <c r="C271" s="388" t="s">
        <v>9108</v>
      </c>
      <c r="E271" s="389">
        <v>-528.89</v>
      </c>
      <c r="G271" s="389" t="s">
        <v>9109</v>
      </c>
      <c r="H271" s="390" t="s">
        <v>9110</v>
      </c>
    </row>
    <row r="272" spans="1:12" x14ac:dyDescent="0.2">
      <c r="A272" s="388" t="s">
        <v>1129</v>
      </c>
      <c r="B272" s="388" t="s">
        <v>5466</v>
      </c>
      <c r="C272" s="388" t="s">
        <v>9111</v>
      </c>
      <c r="E272" s="389">
        <v>-528.89</v>
      </c>
      <c r="G272" s="389" t="s">
        <v>9109</v>
      </c>
      <c r="H272" s="390" t="s">
        <v>9112</v>
      </c>
    </row>
    <row r="273" spans="1:8" x14ac:dyDescent="0.2">
      <c r="A273" s="388" t="s">
        <v>1129</v>
      </c>
      <c r="B273" s="388" t="s">
        <v>5466</v>
      </c>
      <c r="C273" s="388" t="s">
        <v>9113</v>
      </c>
      <c r="E273" s="389">
        <v>-528.89</v>
      </c>
      <c r="G273" s="389" t="s">
        <v>9109</v>
      </c>
      <c r="H273" s="390" t="s">
        <v>9114</v>
      </c>
    </row>
    <row r="274" spans="1:8" x14ac:dyDescent="0.2">
      <c r="A274" s="388" t="s">
        <v>1129</v>
      </c>
      <c r="B274" s="388" t="s">
        <v>5466</v>
      </c>
      <c r="C274" s="388" t="s">
        <v>9115</v>
      </c>
      <c r="E274" s="389">
        <v>-528.89</v>
      </c>
      <c r="G274" s="389" t="s">
        <v>9109</v>
      </c>
      <c r="H274" s="390" t="s">
        <v>9116</v>
      </c>
    </row>
    <row r="275" spans="1:8" x14ac:dyDescent="0.2">
      <c r="A275" s="388" t="s">
        <v>1129</v>
      </c>
      <c r="B275" s="388" t="s">
        <v>5466</v>
      </c>
      <c r="C275" s="388" t="s">
        <v>9117</v>
      </c>
      <c r="E275" s="389">
        <v>1658.6</v>
      </c>
      <c r="G275" s="389" t="s">
        <v>8599</v>
      </c>
      <c r="H275" s="390" t="s">
        <v>9118</v>
      </c>
    </row>
    <row r="276" spans="1:8" x14ac:dyDescent="0.2">
      <c r="A276" s="388" t="s">
        <v>1129</v>
      </c>
      <c r="B276" s="388" t="s">
        <v>5466</v>
      </c>
      <c r="C276" s="388" t="s">
        <v>9119</v>
      </c>
      <c r="E276" s="389">
        <v>1658.6</v>
      </c>
      <c r="G276" s="389" t="s">
        <v>8602</v>
      </c>
      <c r="H276" s="390" t="s">
        <v>9120</v>
      </c>
    </row>
    <row r="277" spans="1:8" x14ac:dyDescent="0.2">
      <c r="A277" s="388" t="s">
        <v>1129</v>
      </c>
      <c r="B277" s="388" t="s">
        <v>5466</v>
      </c>
      <c r="C277" s="388" t="s">
        <v>9121</v>
      </c>
      <c r="E277" s="389">
        <v>1658.6</v>
      </c>
      <c r="G277" s="389" t="s">
        <v>8605</v>
      </c>
      <c r="H277" s="390" t="s">
        <v>9122</v>
      </c>
    </row>
    <row r="278" spans="1:8" x14ac:dyDescent="0.2">
      <c r="A278" s="388" t="s">
        <v>1129</v>
      </c>
      <c r="B278" s="388" t="s">
        <v>5466</v>
      </c>
      <c r="C278" s="388" t="s">
        <v>9123</v>
      </c>
      <c r="E278" s="389">
        <v>1658.6</v>
      </c>
      <c r="G278" s="389" t="s">
        <v>8608</v>
      </c>
      <c r="H278" s="390" t="s">
        <v>9124</v>
      </c>
    </row>
    <row r="279" spans="1:8" x14ac:dyDescent="0.2">
      <c r="A279" s="388" t="s">
        <v>1129</v>
      </c>
      <c r="B279" s="388" t="s">
        <v>5466</v>
      </c>
      <c r="C279" s="388" t="s">
        <v>9125</v>
      </c>
      <c r="E279" s="389">
        <v>1658.6</v>
      </c>
      <c r="G279" s="389" t="s">
        <v>8611</v>
      </c>
      <c r="H279" s="390" t="s">
        <v>9126</v>
      </c>
    </row>
    <row r="280" spans="1:8" x14ac:dyDescent="0.2">
      <c r="A280" s="388" t="s">
        <v>1129</v>
      </c>
      <c r="B280" s="388" t="s">
        <v>5466</v>
      </c>
      <c r="C280" s="388" t="s">
        <v>9127</v>
      </c>
      <c r="E280" s="389">
        <v>1658.6</v>
      </c>
      <c r="G280" s="389" t="s">
        <v>8614</v>
      </c>
      <c r="H280" s="390" t="s">
        <v>9128</v>
      </c>
    </row>
    <row r="281" spans="1:8" x14ac:dyDescent="0.2">
      <c r="A281" s="388" t="s">
        <v>1129</v>
      </c>
      <c r="B281" s="388" t="s">
        <v>5466</v>
      </c>
      <c r="C281" s="388" t="s">
        <v>9129</v>
      </c>
      <c r="E281" s="389">
        <v>1658.6</v>
      </c>
      <c r="G281" s="389" t="s">
        <v>8617</v>
      </c>
      <c r="H281" s="390" t="s">
        <v>9130</v>
      </c>
    </row>
    <row r="282" spans="1:8" x14ac:dyDescent="0.2">
      <c r="A282" s="388" t="s">
        <v>938</v>
      </c>
      <c r="B282" s="388" t="s">
        <v>4684</v>
      </c>
      <c r="C282" s="388" t="s">
        <v>307</v>
      </c>
      <c r="E282" s="389">
        <v>18773.490000000002</v>
      </c>
      <c r="G282" s="389">
        <v>18773.490000000002</v>
      </c>
      <c r="H282" s="390" t="s">
        <v>1040</v>
      </c>
    </row>
    <row r="284" spans="1:8" x14ac:dyDescent="0.2">
      <c r="A284" s="388" t="s">
        <v>1129</v>
      </c>
      <c r="B284" s="388" t="s">
        <v>5466</v>
      </c>
      <c r="C284" s="388" t="s">
        <v>8656</v>
      </c>
      <c r="E284" s="389">
        <v>1616.2</v>
      </c>
      <c r="G284" s="389" t="s">
        <v>8584</v>
      </c>
      <c r="H284" s="390" t="s">
        <v>9131</v>
      </c>
    </row>
    <row r="285" spans="1:8" x14ac:dyDescent="0.2">
      <c r="A285" s="388" t="s">
        <v>1129</v>
      </c>
      <c r="B285" s="388" t="s">
        <v>5466</v>
      </c>
      <c r="C285" s="388" t="s">
        <v>9132</v>
      </c>
      <c r="E285" s="389">
        <v>1514.3</v>
      </c>
      <c r="G285" s="389" t="s">
        <v>8587</v>
      </c>
      <c r="H285" s="390" t="s">
        <v>9133</v>
      </c>
    </row>
    <row r="286" spans="1:8" x14ac:dyDescent="0.2">
      <c r="A286" s="388" t="s">
        <v>1129</v>
      </c>
      <c r="B286" s="388" t="s">
        <v>5466</v>
      </c>
      <c r="C286" s="388" t="s">
        <v>9028</v>
      </c>
      <c r="E286" s="389">
        <v>1658.6</v>
      </c>
      <c r="G286" s="389" t="s">
        <v>8587</v>
      </c>
      <c r="H286" s="390" t="s">
        <v>9133</v>
      </c>
    </row>
    <row r="287" spans="1:8" x14ac:dyDescent="0.2">
      <c r="A287" s="388" t="s">
        <v>1129</v>
      </c>
      <c r="B287" s="388" t="s">
        <v>5466</v>
      </c>
      <c r="C287" s="388" t="s">
        <v>9134</v>
      </c>
      <c r="E287" s="389">
        <v>1775.9</v>
      </c>
      <c r="G287" s="389" t="s">
        <v>8590</v>
      </c>
      <c r="H287" s="390" t="s">
        <v>9135</v>
      </c>
    </row>
    <row r="288" spans="1:8" x14ac:dyDescent="0.2">
      <c r="A288" s="388" t="s">
        <v>1129</v>
      </c>
      <c r="B288" s="388" t="s">
        <v>5466</v>
      </c>
      <c r="C288" s="388" t="s">
        <v>9062</v>
      </c>
      <c r="E288" s="389">
        <v>1246.4000000000001</v>
      </c>
      <c r="G288" s="389" t="s">
        <v>8593</v>
      </c>
      <c r="H288" s="390" t="s">
        <v>9136</v>
      </c>
    </row>
    <row r="289" spans="1:12" x14ac:dyDescent="0.2">
      <c r="A289" s="388" t="s">
        <v>1129</v>
      </c>
      <c r="B289" s="388" t="s">
        <v>5466</v>
      </c>
      <c r="C289" s="388" t="s">
        <v>9137</v>
      </c>
      <c r="E289" s="389">
        <v>1526.6</v>
      </c>
      <c r="G289" s="389" t="s">
        <v>8596</v>
      </c>
      <c r="H289" s="390" t="s">
        <v>9138</v>
      </c>
    </row>
    <row r="290" spans="1:12" x14ac:dyDescent="0.2">
      <c r="A290" s="388" t="s">
        <v>1129</v>
      </c>
      <c r="B290" s="388" t="s">
        <v>5466</v>
      </c>
      <c r="C290" s="388" t="s">
        <v>9139</v>
      </c>
      <c r="E290" s="389">
        <v>1612.6</v>
      </c>
      <c r="G290" s="389" t="s">
        <v>9140</v>
      </c>
      <c r="H290" s="390" t="s">
        <v>9141</v>
      </c>
    </row>
    <row r="291" spans="1:12" x14ac:dyDescent="0.2">
      <c r="A291" s="388" t="s">
        <v>1129</v>
      </c>
      <c r="B291" s="388" t="s">
        <v>5466</v>
      </c>
      <c r="C291" s="388" t="s">
        <v>9142</v>
      </c>
      <c r="E291" s="389">
        <v>1314.4</v>
      </c>
      <c r="G291" s="389" t="s">
        <v>8602</v>
      </c>
      <c r="H291" s="390" t="s">
        <v>9143</v>
      </c>
    </row>
    <row r="292" spans="1:12" x14ac:dyDescent="0.2">
      <c r="A292" s="388" t="s">
        <v>1129</v>
      </c>
      <c r="B292" s="388" t="s">
        <v>5466</v>
      </c>
      <c r="C292" s="388" t="s">
        <v>9144</v>
      </c>
      <c r="E292" s="389">
        <v>1849.6</v>
      </c>
      <c r="G292" s="389" t="s">
        <v>8605</v>
      </c>
      <c r="H292" s="390" t="s">
        <v>9145</v>
      </c>
    </row>
    <row r="293" spans="1:12" x14ac:dyDescent="0.2">
      <c r="A293" s="388" t="s">
        <v>1129</v>
      </c>
      <c r="B293" s="388" t="s">
        <v>5466</v>
      </c>
      <c r="C293" s="388" t="s">
        <v>9146</v>
      </c>
      <c r="E293" s="389">
        <v>1473.3</v>
      </c>
      <c r="G293" s="389" t="s">
        <v>8608</v>
      </c>
      <c r="H293" s="390" t="s">
        <v>9147</v>
      </c>
    </row>
    <row r="294" spans="1:12" x14ac:dyDescent="0.2">
      <c r="A294" s="388" t="s">
        <v>1129</v>
      </c>
      <c r="B294" s="388" t="s">
        <v>5466</v>
      </c>
      <c r="C294" s="388" t="s">
        <v>9148</v>
      </c>
      <c r="E294" s="389">
        <v>1782.6</v>
      </c>
      <c r="G294" s="389" t="s">
        <v>8611</v>
      </c>
      <c r="H294" s="390" t="s">
        <v>9149</v>
      </c>
    </row>
    <row r="295" spans="1:12" x14ac:dyDescent="0.2">
      <c r="A295" s="388" t="s">
        <v>1129</v>
      </c>
      <c r="B295" s="388" t="s">
        <v>5466</v>
      </c>
      <c r="C295" s="388" t="s">
        <v>9150</v>
      </c>
      <c r="E295" s="389">
        <v>1205.5</v>
      </c>
      <c r="G295" s="389" t="s">
        <v>8614</v>
      </c>
      <c r="H295" s="390" t="s">
        <v>9151</v>
      </c>
    </row>
    <row r="296" spans="1:12" x14ac:dyDescent="0.2">
      <c r="A296" s="388" t="s">
        <v>1129</v>
      </c>
      <c r="B296" s="388" t="s">
        <v>5466</v>
      </c>
      <c r="C296" s="388" t="s">
        <v>9152</v>
      </c>
      <c r="E296" s="389">
        <v>1358</v>
      </c>
      <c r="G296" s="389" t="s">
        <v>8617</v>
      </c>
      <c r="H296" s="390" t="s">
        <v>9153</v>
      </c>
    </row>
    <row r="297" spans="1:12" x14ac:dyDescent="0.2">
      <c r="A297" s="388" t="s">
        <v>938</v>
      </c>
      <c r="B297" s="388" t="s">
        <v>4684</v>
      </c>
      <c r="C297" s="388" t="s">
        <v>484</v>
      </c>
      <c r="E297" s="389">
        <v>19934</v>
      </c>
      <c r="G297" s="389">
        <v>19934</v>
      </c>
      <c r="H297" s="390" t="s">
        <v>1054</v>
      </c>
    </row>
    <row r="298" spans="1:12" x14ac:dyDescent="0.2">
      <c r="A298" s="88" t="s">
        <v>938</v>
      </c>
      <c r="B298" s="88" t="s">
        <v>4684</v>
      </c>
      <c r="C298" s="88" t="s">
        <v>308</v>
      </c>
      <c r="D298" s="89"/>
      <c r="E298" s="89">
        <v>38707.49</v>
      </c>
      <c r="F298" s="89"/>
      <c r="G298" s="89">
        <v>38707.49</v>
      </c>
      <c r="H298" s="90" t="s">
        <v>950</v>
      </c>
      <c r="I298" s="91"/>
      <c r="J298" s="91"/>
      <c r="K298" s="91"/>
      <c r="L298" s="91"/>
    </row>
    <row r="299" spans="1:12" x14ac:dyDescent="0.2">
      <c r="A299" s="88" t="s">
        <v>938</v>
      </c>
      <c r="B299" s="88" t="s">
        <v>343</v>
      </c>
      <c r="C299" s="88" t="s">
        <v>308</v>
      </c>
      <c r="D299" s="89"/>
      <c r="E299" s="89">
        <v>2040699.2</v>
      </c>
      <c r="F299" s="89"/>
      <c r="G299" s="89">
        <v>2040699.2</v>
      </c>
      <c r="H299" s="90" t="s">
        <v>486</v>
      </c>
      <c r="I299" s="91"/>
      <c r="J299" s="91"/>
      <c r="K299" s="91"/>
      <c r="L299" s="91"/>
    </row>
    <row r="300" spans="1:12" x14ac:dyDescent="0.2">
      <c r="A300" s="88" t="s">
        <v>508</v>
      </c>
      <c r="B300" s="88" t="s">
        <v>343</v>
      </c>
      <c r="C300" s="88" t="s">
        <v>308</v>
      </c>
      <c r="D300" s="89"/>
      <c r="E300" s="89">
        <v>5198815.2</v>
      </c>
      <c r="F300" s="89"/>
      <c r="G300" s="89">
        <v>5198815.2</v>
      </c>
      <c r="H300" s="90" t="s">
        <v>509</v>
      </c>
      <c r="I300" s="91"/>
      <c r="J300" s="91"/>
      <c r="K300" s="91"/>
      <c r="L300" s="91"/>
    </row>
    <row r="301" spans="1:12" x14ac:dyDescent="0.2">
      <c r="A301" s="88" t="s">
        <v>343</v>
      </c>
      <c r="B301" s="88" t="s">
        <v>343</v>
      </c>
      <c r="C301" s="88" t="s">
        <v>308</v>
      </c>
      <c r="D301" s="89"/>
      <c r="E301" s="89">
        <v>5198815.2</v>
      </c>
      <c r="F301" s="89"/>
      <c r="G301" s="89">
        <v>5198815.2</v>
      </c>
      <c r="H301" s="90" t="s">
        <v>1107</v>
      </c>
      <c r="I301" s="91"/>
      <c r="J301" s="91"/>
      <c r="K301" s="91"/>
      <c r="L301" s="91"/>
    </row>
  </sheetData>
  <pageMargins left="0.7" right="0.7" top="0.78740157499999996" bottom="0.78740157499999996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407"/>
  <sheetViews>
    <sheetView topLeftCell="A97" workbookViewId="0">
      <selection activeCell="H118" sqref="H118:I118"/>
    </sheetView>
  </sheetViews>
  <sheetFormatPr defaultColWidth="9.140625" defaultRowHeight="12.75" x14ac:dyDescent="0.2"/>
  <cols>
    <col min="1" max="1" width="9.140625" style="551"/>
    <col min="2" max="2" width="16.5703125" style="551" bestFit="1" customWidth="1"/>
    <col min="3" max="3" width="9.140625" style="551"/>
    <col min="4" max="4" width="45" style="551" bestFit="1" customWidth="1"/>
    <col min="5" max="5" width="13.85546875" style="551" bestFit="1" customWidth="1"/>
    <col min="6" max="6" width="9.140625" style="551"/>
    <col min="7" max="7" width="14.28515625" style="551" bestFit="1" customWidth="1"/>
    <col min="8" max="8" width="22.140625" style="551" bestFit="1" customWidth="1"/>
    <col min="9" max="9" width="15.7109375" style="551" customWidth="1"/>
    <col min="10" max="16384" width="9.140625" style="551"/>
  </cols>
  <sheetData>
    <row r="1" spans="1:22" x14ac:dyDescent="0.2">
      <c r="A1" s="661" t="s">
        <v>1128</v>
      </c>
      <c r="B1" s="8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89" t="s">
        <v>1</v>
      </c>
      <c r="C2" s="662">
        <v>501300</v>
      </c>
      <c r="D2" t="s">
        <v>725</v>
      </c>
      <c r="E2" s="94">
        <v>3391653.48</v>
      </c>
    </row>
    <row r="3" spans="1:22" x14ac:dyDescent="0.2">
      <c r="A3" s="662">
        <v>300</v>
      </c>
      <c r="B3" s="389" t="s">
        <v>1</v>
      </c>
      <c r="C3" s="662">
        <v>501310</v>
      </c>
      <c r="D3" t="s">
        <v>726</v>
      </c>
      <c r="E3" s="94">
        <v>5799090.6299999999</v>
      </c>
    </row>
    <row r="4" spans="1:22" x14ac:dyDescent="0.2">
      <c r="A4" s="662">
        <v>300</v>
      </c>
      <c r="B4" s="389" t="s">
        <v>1</v>
      </c>
      <c r="C4" s="662">
        <v>502100</v>
      </c>
      <c r="D4" t="s">
        <v>898</v>
      </c>
      <c r="E4" s="94">
        <v>-1319918.3899999999</v>
      </c>
    </row>
    <row r="5" spans="1:22" x14ac:dyDescent="0.2">
      <c r="A5" s="662">
        <v>300</v>
      </c>
      <c r="B5" s="389" t="s">
        <v>1</v>
      </c>
      <c r="C5" s="662">
        <v>503100</v>
      </c>
      <c r="D5" t="s">
        <v>901</v>
      </c>
      <c r="E5" s="94">
        <v>8241500</v>
      </c>
    </row>
    <row r="6" spans="1:22" x14ac:dyDescent="0.2">
      <c r="A6" s="662">
        <v>300</v>
      </c>
      <c r="B6" s="389" t="s">
        <v>1</v>
      </c>
      <c r="C6" s="662">
        <v>503200</v>
      </c>
      <c r="D6" t="s">
        <v>902</v>
      </c>
      <c r="E6" s="94">
        <v>3391321</v>
      </c>
    </row>
    <row r="7" spans="1:22" x14ac:dyDescent="0.2">
      <c r="A7" s="662">
        <v>300</v>
      </c>
      <c r="B7" s="389" t="s">
        <v>1</v>
      </c>
      <c r="C7" s="662">
        <v>503300</v>
      </c>
      <c r="D7" t="s">
        <v>903</v>
      </c>
      <c r="E7" s="94">
        <v>640021.71</v>
      </c>
    </row>
    <row r="8" spans="1:22" x14ac:dyDescent="0.2">
      <c r="A8" s="662">
        <v>300</v>
      </c>
      <c r="B8" s="389" t="s">
        <v>1</v>
      </c>
      <c r="C8" s="662">
        <v>504100</v>
      </c>
      <c r="D8" t="s">
        <v>732</v>
      </c>
      <c r="E8" s="94">
        <v>-107026.16</v>
      </c>
    </row>
    <row r="9" spans="1:22" x14ac:dyDescent="0.2">
      <c r="A9" s="662">
        <v>300</v>
      </c>
      <c r="B9" s="389" t="s">
        <v>1</v>
      </c>
      <c r="C9" s="662">
        <v>504200</v>
      </c>
      <c r="D9" t="s">
        <v>733</v>
      </c>
      <c r="E9" s="94">
        <v>-343446</v>
      </c>
    </row>
    <row r="10" spans="1:22" x14ac:dyDescent="0.2">
      <c r="A10" s="662">
        <v>300</v>
      </c>
      <c r="B10" s="389" t="s">
        <v>1</v>
      </c>
      <c r="C10" s="662">
        <v>505100</v>
      </c>
      <c r="D10" t="s">
        <v>910</v>
      </c>
      <c r="E10" s="94">
        <v>4498035.66</v>
      </c>
    </row>
    <row r="11" spans="1:22" x14ac:dyDescent="0.2">
      <c r="A11" s="662">
        <v>300</v>
      </c>
      <c r="B11" s="389" t="s">
        <v>1</v>
      </c>
      <c r="C11" s="662">
        <v>506100</v>
      </c>
      <c r="D11" t="s">
        <v>4676</v>
      </c>
      <c r="E11" s="94">
        <v>-283376.24</v>
      </c>
    </row>
    <row r="12" spans="1:22" x14ac:dyDescent="0.2">
      <c r="A12" s="803">
        <v>300</v>
      </c>
      <c r="B12" s="398" t="s">
        <v>1</v>
      </c>
      <c r="C12" s="803">
        <v>511101</v>
      </c>
      <c r="D12" s="489" t="s">
        <v>936</v>
      </c>
      <c r="E12" s="601">
        <v>777918.87</v>
      </c>
      <c r="F12" s="804"/>
      <c r="G12" s="804"/>
    </row>
    <row r="13" spans="1:22" x14ac:dyDescent="0.2">
      <c r="A13" s="803">
        <v>300</v>
      </c>
      <c r="B13" s="398" t="s">
        <v>1</v>
      </c>
      <c r="C13" s="803">
        <v>511110</v>
      </c>
      <c r="D13" s="489" t="s">
        <v>1297</v>
      </c>
      <c r="E13" s="601">
        <v>33153.599999999999</v>
      </c>
      <c r="F13" s="804"/>
      <c r="G13" s="804"/>
    </row>
    <row r="14" spans="1:22" x14ac:dyDescent="0.2">
      <c r="A14" s="803">
        <v>300</v>
      </c>
      <c r="B14" s="398" t="s">
        <v>1</v>
      </c>
      <c r="C14" s="803">
        <v>511111</v>
      </c>
      <c r="D14" s="489" t="s">
        <v>5368</v>
      </c>
      <c r="E14" s="601">
        <v>-62288</v>
      </c>
      <c r="F14" s="804"/>
      <c r="G14" s="804"/>
    </row>
    <row r="15" spans="1:22" x14ac:dyDescent="0.2">
      <c r="A15" s="803">
        <v>300</v>
      </c>
      <c r="B15" s="398" t="s">
        <v>1</v>
      </c>
      <c r="C15" s="803">
        <v>511300</v>
      </c>
      <c r="D15" s="489" t="s">
        <v>735</v>
      </c>
      <c r="E15" s="753">
        <v>2287454.35</v>
      </c>
      <c r="F15" s="804"/>
      <c r="G15" s="804"/>
    </row>
    <row r="16" spans="1:22" x14ac:dyDescent="0.2">
      <c r="A16" s="803">
        <v>300</v>
      </c>
      <c r="B16" s="398" t="s">
        <v>1</v>
      </c>
      <c r="C16" s="803">
        <v>511301</v>
      </c>
      <c r="D16" s="489" t="s">
        <v>736</v>
      </c>
      <c r="E16" s="753">
        <v>804167.54</v>
      </c>
      <c r="F16" s="804"/>
      <c r="G16" s="804"/>
    </row>
    <row r="17" spans="1:9" x14ac:dyDescent="0.2">
      <c r="A17" s="803">
        <v>300</v>
      </c>
      <c r="B17" s="398" t="s">
        <v>1</v>
      </c>
      <c r="C17" s="803">
        <v>511302</v>
      </c>
      <c r="D17" s="489" t="s">
        <v>737</v>
      </c>
      <c r="E17" s="753">
        <v>189000</v>
      </c>
      <c r="F17" s="804"/>
      <c r="G17" s="804"/>
    </row>
    <row r="18" spans="1:9" x14ac:dyDescent="0.2">
      <c r="A18" s="803">
        <v>300</v>
      </c>
      <c r="B18" s="398" t="s">
        <v>1</v>
      </c>
      <c r="C18" s="803">
        <v>511303</v>
      </c>
      <c r="D18" s="489" t="s">
        <v>738</v>
      </c>
      <c r="E18" s="753">
        <v>65000</v>
      </c>
      <c r="F18" s="804"/>
      <c r="G18" s="804"/>
    </row>
    <row r="19" spans="1:9" ht="51" x14ac:dyDescent="0.2">
      <c r="A19" s="803">
        <v>300</v>
      </c>
      <c r="B19" s="398" t="s">
        <v>1</v>
      </c>
      <c r="C19" s="803">
        <v>511700</v>
      </c>
      <c r="D19" s="489" t="s">
        <v>5465</v>
      </c>
      <c r="E19" s="601">
        <v>-12557</v>
      </c>
      <c r="F19" s="822" t="s">
        <v>5963</v>
      </c>
      <c r="G19" s="823">
        <f>-41188-14480-3403-1170+37904+14104+2996+911</f>
        <v>-4326</v>
      </c>
      <c r="H19" s="824" t="s">
        <v>5964</v>
      </c>
    </row>
    <row r="20" spans="1:9" x14ac:dyDescent="0.2">
      <c r="A20" s="803">
        <v>300</v>
      </c>
      <c r="B20" s="398" t="s">
        <v>1</v>
      </c>
      <c r="C20" s="803">
        <v>512110</v>
      </c>
      <c r="D20" s="489" t="s">
        <v>940</v>
      </c>
      <c r="E20" s="601">
        <v>10379</v>
      </c>
      <c r="F20" s="804"/>
      <c r="G20" s="804"/>
    </row>
    <row r="21" spans="1:9" x14ac:dyDescent="0.2">
      <c r="A21" s="803">
        <v>300</v>
      </c>
      <c r="B21" s="398" t="s">
        <v>1</v>
      </c>
      <c r="C21" s="803">
        <v>512300</v>
      </c>
      <c r="D21" s="489" t="s">
        <v>943</v>
      </c>
      <c r="E21" s="601">
        <v>2271.6</v>
      </c>
      <c r="F21" s="804"/>
      <c r="G21" s="804"/>
    </row>
    <row r="22" spans="1:9" x14ac:dyDescent="0.2">
      <c r="A22" s="803">
        <v>300</v>
      </c>
      <c r="B22" s="398" t="s">
        <v>1</v>
      </c>
      <c r="C22" s="803">
        <v>512309</v>
      </c>
      <c r="D22" s="489" t="s">
        <v>974</v>
      </c>
      <c r="E22" s="601">
        <v>989.86</v>
      </c>
      <c r="F22" s="804"/>
      <c r="G22" s="804"/>
    </row>
    <row r="23" spans="1:9" x14ac:dyDescent="0.2">
      <c r="A23" s="803">
        <v>300</v>
      </c>
      <c r="B23" s="398" t="s">
        <v>1</v>
      </c>
      <c r="C23" s="803">
        <v>512340</v>
      </c>
      <c r="D23" s="489" t="s">
        <v>970</v>
      </c>
      <c r="E23" s="601">
        <v>4332</v>
      </c>
      <c r="F23" s="804"/>
      <c r="G23" s="804"/>
      <c r="H23" s="825">
        <f>G19+E18+E17+E16+E15</f>
        <v>3341295.89</v>
      </c>
      <c r="I23" s="826" t="s">
        <v>5965</v>
      </c>
    </row>
    <row r="24" spans="1:9" x14ac:dyDescent="0.2">
      <c r="A24" s="803">
        <v>300</v>
      </c>
      <c r="B24" s="398" t="s">
        <v>1</v>
      </c>
      <c r="C24" s="803">
        <v>512342</v>
      </c>
      <c r="D24" s="489" t="s">
        <v>950</v>
      </c>
      <c r="E24" s="601">
        <v>37025</v>
      </c>
      <c r="F24" s="804"/>
      <c r="G24" s="804"/>
    </row>
    <row r="25" spans="1:9" x14ac:dyDescent="0.2">
      <c r="A25" s="803">
        <v>300</v>
      </c>
      <c r="B25" s="398" t="s">
        <v>1</v>
      </c>
      <c r="C25" s="803">
        <v>512360</v>
      </c>
      <c r="D25" s="489" t="s">
        <v>4693</v>
      </c>
      <c r="E25" s="601">
        <v>1865165</v>
      </c>
      <c r="F25" s="804"/>
      <c r="G25" s="804"/>
    </row>
    <row r="26" spans="1:9" x14ac:dyDescent="0.2">
      <c r="A26" s="662">
        <v>300</v>
      </c>
      <c r="B26" s="389" t="s">
        <v>1</v>
      </c>
      <c r="C26" s="662">
        <v>518100</v>
      </c>
      <c r="D26" t="s">
        <v>488</v>
      </c>
      <c r="E26" s="94">
        <v>91983.3</v>
      </c>
    </row>
    <row r="27" spans="1:9" x14ac:dyDescent="0.2">
      <c r="A27" s="662">
        <v>300</v>
      </c>
      <c r="B27" s="389" t="s">
        <v>1</v>
      </c>
      <c r="C27" s="662">
        <v>518101</v>
      </c>
      <c r="D27" t="s">
        <v>1301</v>
      </c>
      <c r="E27" s="94">
        <v>76250.86</v>
      </c>
    </row>
    <row r="28" spans="1:9" x14ac:dyDescent="0.2">
      <c r="A28" s="662">
        <v>300</v>
      </c>
      <c r="B28" s="389" t="s">
        <v>1</v>
      </c>
      <c r="C28" s="662">
        <v>518102</v>
      </c>
      <c r="D28" t="s">
        <v>1302</v>
      </c>
      <c r="E28" s="94">
        <v>125267.98</v>
      </c>
    </row>
    <row r="29" spans="1:9" x14ac:dyDescent="0.2">
      <c r="A29" s="662">
        <v>300</v>
      </c>
      <c r="B29" s="389" t="s">
        <v>1</v>
      </c>
      <c r="C29" s="662">
        <v>518103</v>
      </c>
      <c r="D29" t="s">
        <v>5376</v>
      </c>
      <c r="E29" s="94">
        <v>10000</v>
      </c>
    </row>
    <row r="30" spans="1:9" x14ac:dyDescent="0.2">
      <c r="A30" s="662">
        <v>300</v>
      </c>
      <c r="B30" s="389" t="s">
        <v>1</v>
      </c>
      <c r="C30" s="662">
        <v>518200</v>
      </c>
      <c r="D30" t="s">
        <v>489</v>
      </c>
      <c r="E30" s="94">
        <v>18.95</v>
      </c>
    </row>
    <row r="31" spans="1:9" x14ac:dyDescent="0.2">
      <c r="A31" s="662">
        <v>300</v>
      </c>
      <c r="B31" s="389" t="s">
        <v>1</v>
      </c>
      <c r="C31" s="662">
        <v>518400</v>
      </c>
      <c r="D31" t="s">
        <v>490</v>
      </c>
      <c r="E31" s="94">
        <v>46947.61</v>
      </c>
    </row>
    <row r="32" spans="1:9" x14ac:dyDescent="0.2">
      <c r="A32" s="662">
        <v>300</v>
      </c>
      <c r="B32" s="398" t="s">
        <v>1</v>
      </c>
      <c r="C32" s="803">
        <v>590520</v>
      </c>
      <c r="D32" s="489" t="s">
        <v>935</v>
      </c>
      <c r="E32" s="601">
        <v>537111.17000000004</v>
      </c>
      <c r="F32" s="804"/>
      <c r="G32" s="804"/>
    </row>
    <row r="33" spans="1:8" x14ac:dyDescent="0.2">
      <c r="A33" s="662">
        <v>300</v>
      </c>
      <c r="B33" s="398" t="s">
        <v>1</v>
      </c>
      <c r="C33" s="803">
        <v>590522</v>
      </c>
      <c r="D33" s="489" t="s">
        <v>936</v>
      </c>
      <c r="E33" s="601">
        <v>54637.38</v>
      </c>
      <c r="F33" s="804"/>
      <c r="G33" s="804"/>
    </row>
    <row r="34" spans="1:8" x14ac:dyDescent="0.2">
      <c r="A34" s="662">
        <v>300</v>
      </c>
      <c r="B34" s="398" t="s">
        <v>1</v>
      </c>
      <c r="C34" s="803">
        <v>590524</v>
      </c>
      <c r="D34" s="489" t="s">
        <v>4705</v>
      </c>
      <c r="E34" s="601">
        <v>9368422.1999999993</v>
      </c>
      <c r="F34" s="804"/>
      <c r="G34" s="804"/>
    </row>
    <row r="35" spans="1:8" x14ac:dyDescent="0.2">
      <c r="A35" s="662">
        <v>300</v>
      </c>
      <c r="B35" s="398" t="s">
        <v>1</v>
      </c>
      <c r="C35" s="803">
        <v>590525</v>
      </c>
      <c r="D35" s="489" t="s">
        <v>4706</v>
      </c>
      <c r="E35" s="601">
        <v>2555539.2200000002</v>
      </c>
      <c r="F35" s="804"/>
      <c r="G35" s="804"/>
    </row>
    <row r="36" spans="1:8" x14ac:dyDescent="0.2">
      <c r="A36" s="662">
        <v>300</v>
      </c>
      <c r="B36" s="398" t="s">
        <v>1</v>
      </c>
      <c r="C36" s="803">
        <v>590527</v>
      </c>
      <c r="D36" s="489" t="s">
        <v>4708</v>
      </c>
      <c r="E36" s="601">
        <v>2592907.17</v>
      </c>
      <c r="F36" s="804"/>
      <c r="G36" s="804"/>
    </row>
    <row r="37" spans="1:8" x14ac:dyDescent="0.2">
      <c r="A37" s="662">
        <v>300</v>
      </c>
      <c r="B37" s="389" t="s">
        <v>1</v>
      </c>
      <c r="C37" s="662">
        <v>590529</v>
      </c>
      <c r="D37" t="s">
        <v>491</v>
      </c>
      <c r="E37" s="94">
        <v>1491.02</v>
      </c>
    </row>
    <row r="38" spans="1:8" x14ac:dyDescent="0.2">
      <c r="A38" s="662">
        <v>300</v>
      </c>
      <c r="B38" s="389" t="s">
        <v>1</v>
      </c>
      <c r="C38" s="662">
        <v>590530</v>
      </c>
      <c r="D38" t="s">
        <v>1306</v>
      </c>
      <c r="E38" s="94">
        <v>2430244.7999999998</v>
      </c>
    </row>
    <row r="39" spans="1:8" x14ac:dyDescent="0.2">
      <c r="A39" s="662">
        <v>300</v>
      </c>
      <c r="B39" s="398" t="s">
        <v>1</v>
      </c>
      <c r="C39" s="803">
        <v>599524</v>
      </c>
      <c r="D39" s="489" t="s">
        <v>4705</v>
      </c>
      <c r="E39" s="601">
        <v>101386.26</v>
      </c>
      <c r="F39" s="804"/>
      <c r="G39" s="804"/>
    </row>
    <row r="40" spans="1:8" x14ac:dyDescent="0.2">
      <c r="A40" s="662">
        <v>300</v>
      </c>
      <c r="B40" s="398" t="s">
        <v>1</v>
      </c>
      <c r="C40" s="803">
        <v>599525</v>
      </c>
      <c r="D40" s="489" t="s">
        <v>4706</v>
      </c>
      <c r="E40" s="601">
        <v>458054.55</v>
      </c>
      <c r="F40" s="804"/>
      <c r="G40" s="804"/>
    </row>
    <row r="41" spans="1:8" ht="15" x14ac:dyDescent="0.25">
      <c r="A41" s="662">
        <v>300</v>
      </c>
      <c r="B41" s="398" t="s">
        <v>1</v>
      </c>
      <c r="C41" s="803">
        <v>599527</v>
      </c>
      <c r="D41" s="489" t="s">
        <v>4711</v>
      </c>
      <c r="E41" s="601">
        <v>24093.84</v>
      </c>
      <c r="F41" s="804"/>
      <c r="G41" s="805">
        <f>E41+E40+E39+E36+E35+E34++E33+E32+E25+E24+E23+E22+E21+E20+E19+E18+E17+E16+E15+E14+E13+E12</f>
        <v>21694163.610000003</v>
      </c>
      <c r="H41" s="733" t="s">
        <v>5344</v>
      </c>
    </row>
    <row r="42" spans="1:8" x14ac:dyDescent="0.2">
      <c r="A42" s="662">
        <v>300</v>
      </c>
      <c r="B42" s="389" t="s">
        <v>1</v>
      </c>
      <c r="C42" s="662">
        <v>599529</v>
      </c>
      <c r="D42" t="s">
        <v>491</v>
      </c>
      <c r="E42" s="94">
        <v>29184.77</v>
      </c>
    </row>
    <row r="43" spans="1:8" x14ac:dyDescent="0.2">
      <c r="A43" s="662">
        <v>300</v>
      </c>
      <c r="B43" s="389" t="s">
        <v>1</v>
      </c>
      <c r="C43" s="662">
        <v>599531</v>
      </c>
      <c r="D43" t="s">
        <v>4713</v>
      </c>
      <c r="E43" s="94">
        <v>785835</v>
      </c>
    </row>
    <row r="44" spans="1:8" x14ac:dyDescent="0.2">
      <c r="A44" s="662"/>
      <c r="B44" s="389"/>
      <c r="C44" s="662"/>
      <c r="D44"/>
      <c r="E44" s="136">
        <f>SUM(E2:E43)</f>
        <v>49199243.590000011</v>
      </c>
    </row>
    <row r="45" spans="1:8" x14ac:dyDescent="0.2">
      <c r="A45" s="662"/>
      <c r="B45" s="389"/>
      <c r="C45" s="662"/>
      <c r="D45"/>
      <c r="E45" s="94"/>
    </row>
    <row r="46" spans="1:8" x14ac:dyDescent="0.2">
      <c r="A46" s="662">
        <v>300</v>
      </c>
      <c r="B46" s="389" t="s">
        <v>1</v>
      </c>
      <c r="C46" s="662">
        <v>601300</v>
      </c>
      <c r="D46" t="s">
        <v>763</v>
      </c>
      <c r="E46" s="94">
        <v>30693862.789999999</v>
      </c>
    </row>
    <row r="47" spans="1:8" x14ac:dyDescent="0.2">
      <c r="A47" s="662">
        <v>300</v>
      </c>
      <c r="B47" s="389" t="s">
        <v>1</v>
      </c>
      <c r="C47" s="662">
        <v>601301</v>
      </c>
      <c r="D47" t="s">
        <v>764</v>
      </c>
      <c r="E47" s="94">
        <v>7319244</v>
      </c>
    </row>
    <row r="48" spans="1:8" x14ac:dyDescent="0.2">
      <c r="A48" s="662">
        <v>300</v>
      </c>
      <c r="B48" s="389" t="s">
        <v>1</v>
      </c>
      <c r="C48" s="662">
        <v>602100</v>
      </c>
      <c r="D48" t="s">
        <v>525</v>
      </c>
      <c r="E48" s="94">
        <v>-2412724.85</v>
      </c>
    </row>
    <row r="49" spans="1:5" x14ac:dyDescent="0.2">
      <c r="A49" s="662">
        <v>300</v>
      </c>
      <c r="B49" s="389" t="s">
        <v>1</v>
      </c>
      <c r="C49" s="662">
        <v>603100</v>
      </c>
      <c r="D49" t="s">
        <v>528</v>
      </c>
      <c r="E49" s="94">
        <v>7902262</v>
      </c>
    </row>
    <row r="50" spans="1:5" x14ac:dyDescent="0.2">
      <c r="A50" s="662">
        <v>300</v>
      </c>
      <c r="B50" s="389" t="s">
        <v>1</v>
      </c>
      <c r="C50" s="662">
        <v>603200</v>
      </c>
      <c r="D50" t="s">
        <v>632</v>
      </c>
      <c r="E50" s="94">
        <v>1684293</v>
      </c>
    </row>
    <row r="51" spans="1:5" x14ac:dyDescent="0.2">
      <c r="A51" s="662">
        <v>300</v>
      </c>
      <c r="B51" s="389" t="s">
        <v>1</v>
      </c>
      <c r="C51" s="662">
        <v>603300</v>
      </c>
      <c r="D51" t="s">
        <v>633</v>
      </c>
      <c r="E51" s="94">
        <v>290738.98</v>
      </c>
    </row>
    <row r="52" spans="1:5" x14ac:dyDescent="0.2">
      <c r="A52" s="662">
        <v>300</v>
      </c>
      <c r="B52" s="389" t="s">
        <v>1</v>
      </c>
      <c r="C52" s="662">
        <v>604100</v>
      </c>
      <c r="D52" t="s">
        <v>769</v>
      </c>
      <c r="E52" s="94">
        <v>-380015.85</v>
      </c>
    </row>
    <row r="53" spans="1:5" x14ac:dyDescent="0.2">
      <c r="A53" s="662">
        <v>300</v>
      </c>
      <c r="B53" s="389" t="s">
        <v>1</v>
      </c>
      <c r="C53" s="662">
        <v>604200</v>
      </c>
      <c r="D53" t="s">
        <v>770</v>
      </c>
      <c r="E53" s="94">
        <v>-154136</v>
      </c>
    </row>
    <row r="54" spans="1:5" x14ac:dyDescent="0.2">
      <c r="A54" s="662">
        <v>300</v>
      </c>
      <c r="B54" s="389" t="s">
        <v>1</v>
      </c>
      <c r="C54" s="662">
        <v>605100</v>
      </c>
      <c r="D54" t="s">
        <v>634</v>
      </c>
      <c r="E54" s="94">
        <v>4421425.91</v>
      </c>
    </row>
    <row r="55" spans="1:5" x14ac:dyDescent="0.2">
      <c r="A55" s="662">
        <v>300</v>
      </c>
      <c r="B55" s="389" t="s">
        <v>1</v>
      </c>
      <c r="C55" s="662">
        <v>606100</v>
      </c>
      <c r="D55" t="s">
        <v>637</v>
      </c>
      <c r="E55" s="94">
        <v>-277334.96999999997</v>
      </c>
    </row>
    <row r="56" spans="1:5" x14ac:dyDescent="0.2">
      <c r="A56" s="662">
        <v>300</v>
      </c>
      <c r="B56" s="389" t="s">
        <v>1</v>
      </c>
      <c r="C56" s="662">
        <v>618100</v>
      </c>
      <c r="D56" t="s">
        <v>541</v>
      </c>
      <c r="E56" s="94">
        <v>933.64</v>
      </c>
    </row>
    <row r="57" spans="1:5" x14ac:dyDescent="0.2">
      <c r="A57" s="662">
        <v>300</v>
      </c>
      <c r="B57" s="389" t="s">
        <v>1</v>
      </c>
      <c r="C57" s="662">
        <v>618200</v>
      </c>
      <c r="D57" t="s">
        <v>542</v>
      </c>
      <c r="E57" s="94">
        <v>13672.57</v>
      </c>
    </row>
    <row r="58" spans="1:5" x14ac:dyDescent="0.2">
      <c r="A58" s="662">
        <v>300</v>
      </c>
      <c r="B58" s="389" t="s">
        <v>1</v>
      </c>
      <c r="C58" s="662">
        <v>618300</v>
      </c>
      <c r="D58" t="s">
        <v>543</v>
      </c>
      <c r="E58" s="94">
        <v>15178.8</v>
      </c>
    </row>
    <row r="59" spans="1:5" x14ac:dyDescent="0.2">
      <c r="A59" s="662">
        <v>300</v>
      </c>
      <c r="B59" s="389" t="s">
        <v>1</v>
      </c>
      <c r="C59" s="662">
        <v>618400</v>
      </c>
      <c r="D59" t="s">
        <v>639</v>
      </c>
      <c r="E59" s="94">
        <v>49.71</v>
      </c>
    </row>
    <row r="60" spans="1:5" x14ac:dyDescent="0.2">
      <c r="A60" s="662">
        <v>300</v>
      </c>
      <c r="B60" s="389" t="s">
        <v>1</v>
      </c>
      <c r="C60" s="662">
        <v>661109</v>
      </c>
      <c r="D60" t="s">
        <v>556</v>
      </c>
      <c r="E60" s="94">
        <v>250000</v>
      </c>
    </row>
    <row r="61" spans="1:5" x14ac:dyDescent="0.2">
      <c r="A61" s="662">
        <v>300</v>
      </c>
      <c r="B61" s="389" t="s">
        <v>1</v>
      </c>
      <c r="C61" s="662">
        <v>690674</v>
      </c>
      <c r="D61" t="s">
        <v>544</v>
      </c>
      <c r="E61" s="94">
        <v>77.319999999999993</v>
      </c>
    </row>
    <row r="62" spans="1:5" x14ac:dyDescent="0.2">
      <c r="A62" s="662">
        <v>300</v>
      </c>
      <c r="B62" s="389" t="s">
        <v>1</v>
      </c>
      <c r="C62" s="662">
        <v>690675</v>
      </c>
      <c r="D62" t="s">
        <v>4710</v>
      </c>
      <c r="E62" s="94">
        <v>2728170</v>
      </c>
    </row>
    <row r="63" spans="1:5" x14ac:dyDescent="0.2">
      <c r="A63" s="662">
        <v>300</v>
      </c>
      <c r="B63" s="389" t="s">
        <v>1</v>
      </c>
      <c r="C63" s="662">
        <v>699674</v>
      </c>
      <c r="D63" t="s">
        <v>544</v>
      </c>
      <c r="E63" s="94">
        <v>938.97</v>
      </c>
    </row>
    <row r="64" spans="1:5" s="560" customFormat="1" x14ac:dyDescent="0.2">
      <c r="A64" s="661"/>
      <c r="B64" s="89"/>
      <c r="C64" s="661"/>
      <c r="D64" s="91"/>
      <c r="E64" s="136">
        <f>SUM(E46:E63)</f>
        <v>52096636.019999988</v>
      </c>
    </row>
    <row r="65" spans="1:9" s="560" customFormat="1" ht="15" x14ac:dyDescent="0.25">
      <c r="A65" s="661"/>
      <c r="B65" s="89"/>
      <c r="C65" s="661"/>
      <c r="D65" s="182" t="s">
        <v>4718</v>
      </c>
      <c r="E65" s="665">
        <f>E64-E44</f>
        <v>2897392.4299999774</v>
      </c>
    </row>
    <row r="66" spans="1:9" x14ac:dyDescent="0.2">
      <c r="A66" s="662"/>
      <c r="B66" s="389"/>
      <c r="C66" s="662"/>
      <c r="D66"/>
      <c r="E66" s="94"/>
    </row>
    <row r="67" spans="1:9" x14ac:dyDescent="0.2">
      <c r="A67" s="662">
        <v>400</v>
      </c>
      <c r="B67" s="389" t="s">
        <v>1693</v>
      </c>
      <c r="C67" s="662">
        <v>501400</v>
      </c>
      <c r="D67" t="s">
        <v>895</v>
      </c>
      <c r="E67" s="94">
        <v>440300</v>
      </c>
    </row>
    <row r="68" spans="1:9" x14ac:dyDescent="0.2">
      <c r="A68" s="662">
        <v>400</v>
      </c>
      <c r="B68" s="389" t="s">
        <v>1693</v>
      </c>
      <c r="C68" s="662">
        <v>501410</v>
      </c>
      <c r="D68" t="s">
        <v>727</v>
      </c>
      <c r="E68" s="94">
        <v>11900</v>
      </c>
    </row>
    <row r="69" spans="1:9" x14ac:dyDescent="0.2">
      <c r="A69" s="662">
        <v>400</v>
      </c>
      <c r="B69" s="389" t="s">
        <v>1693</v>
      </c>
      <c r="C69" s="662">
        <v>503400</v>
      </c>
      <c r="D69" t="s">
        <v>731</v>
      </c>
      <c r="E69" s="94">
        <v>52969.65</v>
      </c>
    </row>
    <row r="70" spans="1:9" x14ac:dyDescent="0.2">
      <c r="A70" s="662">
        <v>400</v>
      </c>
      <c r="B70" s="389" t="s">
        <v>1693</v>
      </c>
      <c r="C70" s="662">
        <v>505200</v>
      </c>
      <c r="D70" t="s">
        <v>911</v>
      </c>
      <c r="E70" s="94">
        <v>1077460</v>
      </c>
    </row>
    <row r="71" spans="1:9" x14ac:dyDescent="0.2">
      <c r="A71" s="662">
        <v>400</v>
      </c>
      <c r="B71" s="389" t="s">
        <v>1693</v>
      </c>
      <c r="C71" s="662">
        <v>505400</v>
      </c>
      <c r="D71" t="s">
        <v>1092</v>
      </c>
      <c r="E71" s="94">
        <v>158978.71</v>
      </c>
    </row>
    <row r="72" spans="1:9" x14ac:dyDescent="0.2">
      <c r="A72" s="806">
        <v>400</v>
      </c>
      <c r="B72" s="395" t="s">
        <v>1693</v>
      </c>
      <c r="C72" s="806">
        <v>511100</v>
      </c>
      <c r="D72" s="729" t="s">
        <v>935</v>
      </c>
      <c r="E72" s="735">
        <v>1320</v>
      </c>
      <c r="F72" s="807"/>
      <c r="G72" s="807"/>
    </row>
    <row r="73" spans="1:9" x14ac:dyDescent="0.2">
      <c r="A73" s="806">
        <v>400</v>
      </c>
      <c r="B73" s="395" t="s">
        <v>1693</v>
      </c>
      <c r="C73" s="806">
        <v>511101</v>
      </c>
      <c r="D73" s="729" t="s">
        <v>936</v>
      </c>
      <c r="E73" s="735">
        <v>22812</v>
      </c>
      <c r="F73" s="807"/>
      <c r="G73" s="807"/>
    </row>
    <row r="74" spans="1:9" x14ac:dyDescent="0.2">
      <c r="A74" s="806">
        <v>400</v>
      </c>
      <c r="B74" s="395" t="s">
        <v>1693</v>
      </c>
      <c r="C74" s="806">
        <v>511111</v>
      </c>
      <c r="D74" s="729" t="s">
        <v>5368</v>
      </c>
      <c r="E74" s="735">
        <v>-9448</v>
      </c>
      <c r="F74" s="807"/>
      <c r="G74" s="807"/>
    </row>
    <row r="75" spans="1:9" x14ac:dyDescent="0.2">
      <c r="A75" s="806">
        <v>400</v>
      </c>
      <c r="B75" s="395" t="s">
        <v>1693</v>
      </c>
      <c r="C75" s="806">
        <v>511410</v>
      </c>
      <c r="D75" s="729" t="s">
        <v>739</v>
      </c>
      <c r="E75" s="827">
        <v>4606</v>
      </c>
      <c r="F75" s="807"/>
      <c r="G75" s="807"/>
    </row>
    <row r="76" spans="1:9" ht="51" x14ac:dyDescent="0.2">
      <c r="A76" s="806">
        <v>400</v>
      </c>
      <c r="B76" s="395" t="s">
        <v>1693</v>
      </c>
      <c r="C76" s="806">
        <v>511700</v>
      </c>
      <c r="D76" s="729" t="s">
        <v>5465</v>
      </c>
      <c r="E76" s="735">
        <v>-10956</v>
      </c>
      <c r="F76" s="828" t="s">
        <v>5963</v>
      </c>
      <c r="G76" s="829">
        <f>-3270+1163</f>
        <v>-2107</v>
      </c>
      <c r="H76" s="824" t="s">
        <v>5964</v>
      </c>
    </row>
    <row r="77" spans="1:9" x14ac:dyDescent="0.2">
      <c r="A77" s="806">
        <v>400</v>
      </c>
      <c r="B77" s="395" t="s">
        <v>1693</v>
      </c>
      <c r="C77" s="806">
        <v>512309</v>
      </c>
      <c r="D77" s="729" t="s">
        <v>974</v>
      </c>
      <c r="E77" s="735">
        <v>20649</v>
      </c>
      <c r="F77" s="807"/>
      <c r="G77" s="807"/>
    </row>
    <row r="78" spans="1:9" x14ac:dyDescent="0.2">
      <c r="A78" s="806">
        <v>400</v>
      </c>
      <c r="B78" s="395" t="s">
        <v>1693</v>
      </c>
      <c r="C78" s="806">
        <v>512320</v>
      </c>
      <c r="D78" s="729" t="s">
        <v>4681</v>
      </c>
      <c r="E78" s="735">
        <v>8250</v>
      </c>
      <c r="F78" s="807"/>
      <c r="G78" s="807"/>
    </row>
    <row r="79" spans="1:9" x14ac:dyDescent="0.2">
      <c r="A79" s="806">
        <v>400</v>
      </c>
      <c r="B79" s="395" t="s">
        <v>1693</v>
      </c>
      <c r="C79" s="806">
        <v>512340</v>
      </c>
      <c r="D79" s="729" t="s">
        <v>970</v>
      </c>
      <c r="E79" s="735">
        <v>43</v>
      </c>
      <c r="F79" s="807"/>
      <c r="G79" s="807"/>
      <c r="H79" s="830">
        <f>G76+E75</f>
        <v>2499</v>
      </c>
      <c r="I79" s="831" t="s">
        <v>5966</v>
      </c>
    </row>
    <row r="80" spans="1:9" x14ac:dyDescent="0.2">
      <c r="A80" s="806">
        <v>400</v>
      </c>
      <c r="B80" s="395" t="s">
        <v>1693</v>
      </c>
      <c r="C80" s="806">
        <v>512353</v>
      </c>
      <c r="D80" s="729" t="s">
        <v>4689</v>
      </c>
      <c r="E80" s="735">
        <v>144000</v>
      </c>
      <c r="F80" s="807"/>
      <c r="G80" s="807"/>
    </row>
    <row r="81" spans="1:8" x14ac:dyDescent="0.2">
      <c r="A81" s="806">
        <v>400</v>
      </c>
      <c r="B81" s="395" t="s">
        <v>1693</v>
      </c>
      <c r="C81" s="806">
        <v>512360</v>
      </c>
      <c r="D81" s="729" t="s">
        <v>4693</v>
      </c>
      <c r="E81" s="735">
        <v>12000</v>
      </c>
      <c r="F81" s="807"/>
      <c r="G81" s="807"/>
    </row>
    <row r="82" spans="1:8" x14ac:dyDescent="0.2">
      <c r="A82" s="662">
        <v>400</v>
      </c>
      <c r="B82" s="389" t="s">
        <v>1693</v>
      </c>
      <c r="C82" s="662">
        <v>518100</v>
      </c>
      <c r="D82" t="s">
        <v>488</v>
      </c>
      <c r="E82" s="94">
        <v>2344</v>
      </c>
    </row>
    <row r="83" spans="1:8" x14ac:dyDescent="0.2">
      <c r="A83" s="806">
        <v>400</v>
      </c>
      <c r="B83" s="395" t="s">
        <v>1693</v>
      </c>
      <c r="C83" s="806">
        <v>590520</v>
      </c>
      <c r="D83" s="729" t="s">
        <v>935</v>
      </c>
      <c r="E83" s="735">
        <v>17903.71</v>
      </c>
      <c r="F83" s="807"/>
      <c r="G83" s="807"/>
    </row>
    <row r="84" spans="1:8" x14ac:dyDescent="0.2">
      <c r="A84" s="806">
        <v>400</v>
      </c>
      <c r="B84" s="395" t="s">
        <v>1693</v>
      </c>
      <c r="C84" s="806">
        <v>590522</v>
      </c>
      <c r="D84" s="729" t="s">
        <v>936</v>
      </c>
      <c r="E84" s="735">
        <v>1821.25</v>
      </c>
      <c r="F84" s="807"/>
      <c r="G84" s="807"/>
    </row>
    <row r="85" spans="1:8" x14ac:dyDescent="0.2">
      <c r="A85" s="806">
        <v>400</v>
      </c>
      <c r="B85" s="395" t="s">
        <v>1693</v>
      </c>
      <c r="C85" s="806">
        <v>590524</v>
      </c>
      <c r="D85" s="729" t="s">
        <v>4705</v>
      </c>
      <c r="E85" s="735">
        <v>312280.74</v>
      </c>
      <c r="F85" s="807"/>
      <c r="G85" s="807"/>
    </row>
    <row r="86" spans="1:8" x14ac:dyDescent="0.2">
      <c r="A86" s="806">
        <v>400</v>
      </c>
      <c r="B86" s="395" t="s">
        <v>1693</v>
      </c>
      <c r="C86" s="806">
        <v>590525</v>
      </c>
      <c r="D86" s="729" t="s">
        <v>4706</v>
      </c>
      <c r="E86" s="735">
        <v>85184.639999999999</v>
      </c>
      <c r="F86" s="807"/>
      <c r="G86" s="807"/>
    </row>
    <row r="87" spans="1:8" x14ac:dyDescent="0.2">
      <c r="A87" s="806">
        <v>400</v>
      </c>
      <c r="B87" s="395" t="s">
        <v>1693</v>
      </c>
      <c r="C87" s="806">
        <v>590527</v>
      </c>
      <c r="D87" s="729" t="s">
        <v>4708</v>
      </c>
      <c r="E87" s="735">
        <v>86430.24</v>
      </c>
      <c r="F87" s="807"/>
      <c r="G87" s="807"/>
    </row>
    <row r="88" spans="1:8" x14ac:dyDescent="0.2">
      <c r="A88" s="662">
        <v>400</v>
      </c>
      <c r="B88" s="389" t="s">
        <v>1693</v>
      </c>
      <c r="C88" s="662">
        <v>590529</v>
      </c>
      <c r="D88" t="s">
        <v>491</v>
      </c>
      <c r="E88" s="94">
        <v>49.7</v>
      </c>
    </row>
    <row r="89" spans="1:8" x14ac:dyDescent="0.2">
      <c r="A89" s="662">
        <v>400</v>
      </c>
      <c r="B89" s="389" t="s">
        <v>1693</v>
      </c>
      <c r="C89" s="662">
        <v>590530</v>
      </c>
      <c r="D89" t="s">
        <v>1306</v>
      </c>
      <c r="E89" s="94">
        <v>81008.160000000003</v>
      </c>
    </row>
    <row r="90" spans="1:8" x14ac:dyDescent="0.2">
      <c r="A90" s="806">
        <v>400</v>
      </c>
      <c r="B90" s="395" t="s">
        <v>1693</v>
      </c>
      <c r="C90" s="806">
        <v>599524</v>
      </c>
      <c r="D90" s="729" t="s">
        <v>4705</v>
      </c>
      <c r="E90" s="735">
        <v>3379.54</v>
      </c>
      <c r="F90" s="807"/>
      <c r="G90" s="807"/>
    </row>
    <row r="91" spans="1:8" x14ac:dyDescent="0.2">
      <c r="A91" s="806">
        <v>400</v>
      </c>
      <c r="B91" s="395" t="s">
        <v>1693</v>
      </c>
      <c r="C91" s="806">
        <v>599525</v>
      </c>
      <c r="D91" s="729" t="s">
        <v>4706</v>
      </c>
      <c r="E91" s="735">
        <v>15268.49</v>
      </c>
      <c r="F91" s="807"/>
      <c r="G91" s="807"/>
    </row>
    <row r="92" spans="1:8" ht="15" x14ac:dyDescent="0.25">
      <c r="A92" s="806">
        <v>400</v>
      </c>
      <c r="B92" s="395" t="s">
        <v>1693</v>
      </c>
      <c r="C92" s="806">
        <v>599527</v>
      </c>
      <c r="D92" s="729" t="s">
        <v>4711</v>
      </c>
      <c r="E92" s="735">
        <v>803.13</v>
      </c>
      <c r="F92" s="807"/>
      <c r="G92" s="808">
        <f>E92+E91+E90+E87+E86+E85+E84+E83+E81+E80+E79+E78+E77+E76+E75+E74+E73+E72</f>
        <v>716347.74</v>
      </c>
      <c r="H92" s="809" t="s">
        <v>5958</v>
      </c>
    </row>
    <row r="93" spans="1:8" x14ac:dyDescent="0.2">
      <c r="A93" s="662">
        <v>400</v>
      </c>
      <c r="B93" s="389" t="s">
        <v>1693</v>
      </c>
      <c r="C93" s="662">
        <v>599529</v>
      </c>
      <c r="D93" t="s">
        <v>491</v>
      </c>
      <c r="E93" s="94">
        <v>972.82</v>
      </c>
    </row>
    <row r="94" spans="1:8" x14ac:dyDescent="0.2">
      <c r="A94" s="662">
        <v>400</v>
      </c>
      <c r="B94" s="389" t="s">
        <v>1693</v>
      </c>
      <c r="C94" s="662">
        <v>599531</v>
      </c>
      <c r="D94" t="s">
        <v>4713</v>
      </c>
      <c r="E94" s="94">
        <v>26194.5</v>
      </c>
    </row>
    <row r="95" spans="1:8" x14ac:dyDescent="0.2">
      <c r="A95" s="662"/>
      <c r="B95" s="389"/>
      <c r="C95" s="662"/>
      <c r="D95"/>
      <c r="E95" s="136">
        <f>SUM(E67:E94)</f>
        <v>2568525.2800000003</v>
      </c>
    </row>
    <row r="96" spans="1:8" x14ac:dyDescent="0.2">
      <c r="A96" s="662"/>
      <c r="B96" s="389"/>
      <c r="C96" s="662"/>
      <c r="D96"/>
      <c r="E96" s="94"/>
    </row>
    <row r="97" spans="1:7" x14ac:dyDescent="0.2">
      <c r="A97" s="662">
        <v>400</v>
      </c>
      <c r="B97" s="389" t="s">
        <v>1693</v>
      </c>
      <c r="C97" s="662">
        <v>601400</v>
      </c>
      <c r="D97" t="s">
        <v>516</v>
      </c>
      <c r="E97" s="94">
        <v>1268557</v>
      </c>
    </row>
    <row r="98" spans="1:7" x14ac:dyDescent="0.2">
      <c r="A98" s="662">
        <v>400</v>
      </c>
      <c r="B98" s="389" t="s">
        <v>1693</v>
      </c>
      <c r="C98" s="662">
        <v>601410</v>
      </c>
      <c r="D98" t="s">
        <v>765</v>
      </c>
      <c r="E98" s="94">
        <v>177500</v>
      </c>
    </row>
    <row r="99" spans="1:7" x14ac:dyDescent="0.2">
      <c r="A99" s="662">
        <v>400</v>
      </c>
      <c r="B99" s="389" t="s">
        <v>1693</v>
      </c>
      <c r="C99" s="662">
        <v>603400</v>
      </c>
      <c r="D99" t="s">
        <v>5377</v>
      </c>
      <c r="E99" s="94">
        <v>10887.51</v>
      </c>
    </row>
    <row r="100" spans="1:7" x14ac:dyDescent="0.2">
      <c r="A100" s="662">
        <v>400</v>
      </c>
      <c r="B100" s="389" t="s">
        <v>1693</v>
      </c>
      <c r="C100" s="662">
        <v>605200</v>
      </c>
      <c r="D100" t="s">
        <v>771</v>
      </c>
      <c r="E100" s="94">
        <v>1028245</v>
      </c>
    </row>
    <row r="101" spans="1:7" x14ac:dyDescent="0.2">
      <c r="A101" s="662">
        <v>400</v>
      </c>
      <c r="B101" s="389" t="s">
        <v>1693</v>
      </c>
      <c r="C101" s="662">
        <v>605400</v>
      </c>
      <c r="D101" t="s">
        <v>1105</v>
      </c>
      <c r="E101" s="94">
        <v>93252.47</v>
      </c>
    </row>
    <row r="102" spans="1:7" x14ac:dyDescent="0.2">
      <c r="A102" s="662">
        <v>400</v>
      </c>
      <c r="B102" s="389" t="s">
        <v>1693</v>
      </c>
      <c r="C102" s="662">
        <v>618100</v>
      </c>
      <c r="D102" t="s">
        <v>541</v>
      </c>
      <c r="E102" s="94">
        <v>40.97</v>
      </c>
    </row>
    <row r="103" spans="1:7" x14ac:dyDescent="0.2">
      <c r="A103" s="662">
        <v>400</v>
      </c>
      <c r="B103" s="389" t="s">
        <v>1693</v>
      </c>
      <c r="C103" s="662">
        <v>690674</v>
      </c>
      <c r="D103" t="s">
        <v>544</v>
      </c>
      <c r="E103" s="94">
        <v>2.58</v>
      </c>
    </row>
    <row r="104" spans="1:7" x14ac:dyDescent="0.2">
      <c r="A104" s="662">
        <v>400</v>
      </c>
      <c r="B104" s="389" t="s">
        <v>1693</v>
      </c>
      <c r="C104" s="662">
        <v>690675</v>
      </c>
      <c r="D104" t="s">
        <v>4710</v>
      </c>
      <c r="E104" s="94">
        <v>90939</v>
      </c>
    </row>
    <row r="105" spans="1:7" x14ac:dyDescent="0.2">
      <c r="A105" s="662">
        <v>400</v>
      </c>
      <c r="B105" s="389" t="s">
        <v>1693</v>
      </c>
      <c r="C105" s="662">
        <v>699674</v>
      </c>
      <c r="D105" t="s">
        <v>544</v>
      </c>
      <c r="E105" s="94">
        <v>31.3</v>
      </c>
    </row>
    <row r="106" spans="1:7" x14ac:dyDescent="0.2">
      <c r="A106" s="662"/>
      <c r="B106" s="389"/>
      <c r="C106" s="662"/>
      <c r="D106"/>
      <c r="E106" s="136">
        <f>SUM(E97:E105)</f>
        <v>2669455.83</v>
      </c>
    </row>
    <row r="107" spans="1:7" ht="15" x14ac:dyDescent="0.25">
      <c r="A107" s="662"/>
      <c r="B107" s="389"/>
      <c r="C107" s="662"/>
      <c r="D107" s="182" t="s">
        <v>4719</v>
      </c>
      <c r="E107" s="665">
        <f>E106-E95</f>
        <v>100930.54999999981</v>
      </c>
    </row>
    <row r="108" spans="1:7" x14ac:dyDescent="0.2">
      <c r="A108" s="662"/>
      <c r="B108" s="389"/>
      <c r="C108" s="662"/>
      <c r="D108"/>
      <c r="E108" s="94"/>
    </row>
    <row r="109" spans="1:7" x14ac:dyDescent="0.2">
      <c r="A109" s="662">
        <v>500</v>
      </c>
      <c r="B109" s="389" t="s">
        <v>1694</v>
      </c>
      <c r="C109" s="662">
        <v>501500</v>
      </c>
      <c r="D109" t="s">
        <v>728</v>
      </c>
      <c r="E109" s="94">
        <v>137870</v>
      </c>
    </row>
    <row r="110" spans="1:7" x14ac:dyDescent="0.2">
      <c r="A110" s="662">
        <v>500</v>
      </c>
      <c r="B110" s="389" t="s">
        <v>1694</v>
      </c>
      <c r="C110" s="662">
        <v>505300</v>
      </c>
      <c r="D110" t="s">
        <v>614</v>
      </c>
      <c r="E110" s="94">
        <v>2328560.21</v>
      </c>
    </row>
    <row r="111" spans="1:7" x14ac:dyDescent="0.2">
      <c r="A111" s="662">
        <v>500</v>
      </c>
      <c r="B111" s="389" t="s">
        <v>1694</v>
      </c>
      <c r="C111" s="662">
        <v>506200</v>
      </c>
      <c r="D111" t="s">
        <v>4677</v>
      </c>
      <c r="E111" s="94">
        <v>-146699.29</v>
      </c>
    </row>
    <row r="112" spans="1:7" x14ac:dyDescent="0.2">
      <c r="A112" s="810">
        <v>500</v>
      </c>
      <c r="B112" s="811" t="s">
        <v>1694</v>
      </c>
      <c r="C112" s="810">
        <v>511100</v>
      </c>
      <c r="D112" s="527" t="s">
        <v>935</v>
      </c>
      <c r="E112" s="528">
        <v>185174.2</v>
      </c>
      <c r="F112" s="812"/>
      <c r="G112" s="812"/>
    </row>
    <row r="113" spans="1:9" x14ac:dyDescent="0.2">
      <c r="A113" s="810">
        <v>500</v>
      </c>
      <c r="B113" s="811" t="s">
        <v>1694</v>
      </c>
      <c r="C113" s="810">
        <v>511101</v>
      </c>
      <c r="D113" s="527" t="s">
        <v>936</v>
      </c>
      <c r="E113" s="528">
        <v>102966</v>
      </c>
      <c r="F113" s="812"/>
      <c r="G113" s="812"/>
    </row>
    <row r="114" spans="1:9" x14ac:dyDescent="0.2">
      <c r="A114" s="810">
        <v>500</v>
      </c>
      <c r="B114" s="811" t="s">
        <v>1694</v>
      </c>
      <c r="C114" s="810">
        <v>511110</v>
      </c>
      <c r="D114" s="527" t="s">
        <v>1297</v>
      </c>
      <c r="E114" s="528">
        <v>42490</v>
      </c>
      <c r="F114" s="812"/>
      <c r="G114" s="812"/>
    </row>
    <row r="115" spans="1:9" ht="51" x14ac:dyDescent="0.2">
      <c r="A115" s="810">
        <v>500</v>
      </c>
      <c r="B115" s="811" t="s">
        <v>1694</v>
      </c>
      <c r="C115" s="810">
        <v>511111</v>
      </c>
      <c r="D115" s="527" t="s">
        <v>5368</v>
      </c>
      <c r="E115" s="528">
        <v>-174590</v>
      </c>
      <c r="F115" s="833" t="s">
        <v>5963</v>
      </c>
      <c r="G115" s="834">
        <f>83</f>
        <v>83</v>
      </c>
      <c r="H115" s="824" t="s">
        <v>5964</v>
      </c>
    </row>
    <row r="116" spans="1:9" x14ac:dyDescent="0.2">
      <c r="A116" s="810">
        <v>500</v>
      </c>
      <c r="B116" s="811" t="s">
        <v>1694</v>
      </c>
      <c r="C116" s="810">
        <v>511119</v>
      </c>
      <c r="D116" s="527" t="s">
        <v>5369</v>
      </c>
      <c r="E116" s="528">
        <v>58401.599999999999</v>
      </c>
      <c r="F116" s="812"/>
      <c r="G116" s="812"/>
    </row>
    <row r="117" spans="1:9" x14ac:dyDescent="0.2">
      <c r="A117" s="810">
        <v>500</v>
      </c>
      <c r="B117" s="811" t="s">
        <v>1694</v>
      </c>
      <c r="C117" s="810">
        <v>511500</v>
      </c>
      <c r="D117" s="527" t="s">
        <v>740</v>
      </c>
      <c r="E117" s="832">
        <v>2012.5</v>
      </c>
      <c r="F117" s="812"/>
      <c r="G117" s="812"/>
    </row>
    <row r="118" spans="1:9" x14ac:dyDescent="0.2">
      <c r="A118" s="810">
        <v>500</v>
      </c>
      <c r="B118" s="811" t="s">
        <v>1694</v>
      </c>
      <c r="C118" s="810">
        <v>511700</v>
      </c>
      <c r="D118" s="527" t="s">
        <v>5465</v>
      </c>
      <c r="E118" s="528">
        <v>24199</v>
      </c>
      <c r="F118" s="812"/>
      <c r="G118" s="812"/>
      <c r="H118" s="835">
        <f>E117+G115</f>
        <v>2095.5</v>
      </c>
      <c r="I118" s="560" t="s">
        <v>5967</v>
      </c>
    </row>
    <row r="119" spans="1:9" x14ac:dyDescent="0.2">
      <c r="A119" s="810">
        <v>500</v>
      </c>
      <c r="B119" s="811" t="s">
        <v>1694</v>
      </c>
      <c r="C119" s="810">
        <v>512340</v>
      </c>
      <c r="D119" s="527" t="s">
        <v>970</v>
      </c>
      <c r="E119" s="528">
        <v>114845</v>
      </c>
      <c r="F119" s="812"/>
      <c r="G119" s="812"/>
    </row>
    <row r="120" spans="1:9" x14ac:dyDescent="0.2">
      <c r="A120" s="810">
        <v>500</v>
      </c>
      <c r="B120" s="811" t="s">
        <v>1694</v>
      </c>
      <c r="C120" s="810">
        <v>512353</v>
      </c>
      <c r="D120" s="527" t="s">
        <v>4689</v>
      </c>
      <c r="E120" s="528">
        <v>144000</v>
      </c>
      <c r="F120" s="812"/>
      <c r="G120" s="812"/>
    </row>
    <row r="121" spans="1:9" x14ac:dyDescent="0.2">
      <c r="A121" s="662">
        <v>500</v>
      </c>
      <c r="B121" s="389" t="s">
        <v>1694</v>
      </c>
      <c r="C121" s="662">
        <v>518100</v>
      </c>
      <c r="D121" t="s">
        <v>488</v>
      </c>
      <c r="E121" s="94">
        <v>11664.5</v>
      </c>
    </row>
    <row r="122" spans="1:9" x14ac:dyDescent="0.2">
      <c r="A122" s="662">
        <v>500</v>
      </c>
      <c r="B122" s="389" t="s">
        <v>1694</v>
      </c>
      <c r="C122" s="662">
        <v>562109</v>
      </c>
      <c r="D122" t="s">
        <v>4700</v>
      </c>
      <c r="E122" s="94">
        <v>209600</v>
      </c>
    </row>
    <row r="123" spans="1:9" x14ac:dyDescent="0.2">
      <c r="A123" s="810">
        <v>500</v>
      </c>
      <c r="B123" s="811" t="s">
        <v>1694</v>
      </c>
      <c r="C123" s="810">
        <v>590520</v>
      </c>
      <c r="D123" s="527" t="s">
        <v>935</v>
      </c>
      <c r="E123" s="528">
        <v>41775.31</v>
      </c>
      <c r="F123" s="812"/>
      <c r="G123" s="812"/>
    </row>
    <row r="124" spans="1:9" x14ac:dyDescent="0.2">
      <c r="A124" s="810">
        <v>500</v>
      </c>
      <c r="B124" s="811" t="s">
        <v>1694</v>
      </c>
      <c r="C124" s="810">
        <v>590522</v>
      </c>
      <c r="D124" s="527" t="s">
        <v>936</v>
      </c>
      <c r="E124" s="528">
        <v>4249.57</v>
      </c>
      <c r="F124" s="812"/>
      <c r="G124" s="812"/>
    </row>
    <row r="125" spans="1:9" x14ac:dyDescent="0.2">
      <c r="A125" s="810">
        <v>500</v>
      </c>
      <c r="B125" s="811" t="s">
        <v>1694</v>
      </c>
      <c r="C125" s="810">
        <v>590524</v>
      </c>
      <c r="D125" s="527" t="s">
        <v>4705</v>
      </c>
      <c r="E125" s="528">
        <v>728655.06</v>
      </c>
      <c r="F125" s="812"/>
      <c r="G125" s="812"/>
    </row>
    <row r="126" spans="1:9" x14ac:dyDescent="0.2">
      <c r="A126" s="810">
        <v>500</v>
      </c>
      <c r="B126" s="811" t="s">
        <v>1694</v>
      </c>
      <c r="C126" s="810">
        <v>590525</v>
      </c>
      <c r="D126" s="527" t="s">
        <v>4706</v>
      </c>
      <c r="E126" s="528">
        <v>198764.16</v>
      </c>
      <c r="F126" s="812"/>
      <c r="G126" s="812"/>
    </row>
    <row r="127" spans="1:9" x14ac:dyDescent="0.2">
      <c r="A127" s="810">
        <v>500</v>
      </c>
      <c r="B127" s="811" t="s">
        <v>1694</v>
      </c>
      <c r="C127" s="810">
        <v>590527</v>
      </c>
      <c r="D127" s="527" t="s">
        <v>4708</v>
      </c>
      <c r="E127" s="528">
        <v>201670.56</v>
      </c>
      <c r="F127" s="812"/>
      <c r="G127" s="812"/>
    </row>
    <row r="128" spans="1:9" x14ac:dyDescent="0.2">
      <c r="A128" s="662">
        <v>500</v>
      </c>
      <c r="B128" s="389" t="s">
        <v>1694</v>
      </c>
      <c r="C128" s="662">
        <v>590529</v>
      </c>
      <c r="D128" t="s">
        <v>491</v>
      </c>
      <c r="E128" s="94">
        <v>115.97</v>
      </c>
    </row>
    <row r="129" spans="1:8" x14ac:dyDescent="0.2">
      <c r="A129" s="662">
        <v>500</v>
      </c>
      <c r="B129" s="389" t="s">
        <v>1694</v>
      </c>
      <c r="C129" s="662">
        <v>590530</v>
      </c>
      <c r="D129" t="s">
        <v>1306</v>
      </c>
      <c r="E129" s="94">
        <v>189019.04</v>
      </c>
    </row>
    <row r="130" spans="1:8" x14ac:dyDescent="0.2">
      <c r="A130" s="810">
        <v>500</v>
      </c>
      <c r="B130" s="811" t="s">
        <v>1694</v>
      </c>
      <c r="C130" s="810">
        <v>599524</v>
      </c>
      <c r="D130" s="527" t="s">
        <v>4705</v>
      </c>
      <c r="E130" s="528">
        <v>7885.6</v>
      </c>
      <c r="F130" s="812"/>
      <c r="G130" s="812"/>
    </row>
    <row r="131" spans="1:8" x14ac:dyDescent="0.2">
      <c r="A131" s="810">
        <v>500</v>
      </c>
      <c r="B131" s="811" t="s">
        <v>1694</v>
      </c>
      <c r="C131" s="810">
        <v>599525</v>
      </c>
      <c r="D131" s="527" t="s">
        <v>4706</v>
      </c>
      <c r="E131" s="528">
        <v>35626.47</v>
      </c>
      <c r="F131" s="812"/>
      <c r="G131" s="812"/>
    </row>
    <row r="132" spans="1:8" ht="15" x14ac:dyDescent="0.25">
      <c r="A132" s="810">
        <v>500</v>
      </c>
      <c r="B132" s="811" t="s">
        <v>1694</v>
      </c>
      <c r="C132" s="810">
        <v>599527</v>
      </c>
      <c r="D132" s="527" t="s">
        <v>4711</v>
      </c>
      <c r="E132" s="528">
        <v>1873.96</v>
      </c>
      <c r="F132" s="812"/>
      <c r="G132" s="814">
        <f>E132+E131+E130+E127+E126+E125+E124+E123+E120+E119+E118+E117+E116+E115+E114+E113+E112</f>
        <v>1719998.9900000002</v>
      </c>
      <c r="H132" s="813" t="s">
        <v>5346</v>
      </c>
    </row>
    <row r="133" spans="1:8" x14ac:dyDescent="0.2">
      <c r="A133" s="662">
        <v>500</v>
      </c>
      <c r="B133" s="389" t="s">
        <v>1694</v>
      </c>
      <c r="C133" s="662">
        <v>599529</v>
      </c>
      <c r="D133" t="s">
        <v>491</v>
      </c>
      <c r="E133" s="94">
        <v>2269.9299999999998</v>
      </c>
    </row>
    <row r="134" spans="1:8" x14ac:dyDescent="0.2">
      <c r="A134" s="662">
        <v>500</v>
      </c>
      <c r="B134" s="389" t="s">
        <v>1694</v>
      </c>
      <c r="C134" s="662">
        <v>599531</v>
      </c>
      <c r="D134" t="s">
        <v>4713</v>
      </c>
      <c r="E134" s="94">
        <v>61120.5</v>
      </c>
    </row>
    <row r="135" spans="1:8" x14ac:dyDescent="0.2">
      <c r="A135" s="662"/>
      <c r="B135" s="389"/>
      <c r="C135" s="662"/>
      <c r="D135"/>
      <c r="E135" s="136">
        <f>SUM(E109:E134)</f>
        <v>4513519.8499999987</v>
      </c>
    </row>
    <row r="136" spans="1:8" x14ac:dyDescent="0.2">
      <c r="A136" s="662"/>
      <c r="B136" s="389"/>
      <c r="C136" s="662"/>
      <c r="D136"/>
      <c r="E136" s="94"/>
    </row>
    <row r="137" spans="1:8" x14ac:dyDescent="0.2">
      <c r="A137" s="662">
        <v>500</v>
      </c>
      <c r="B137" s="389" t="s">
        <v>1694</v>
      </c>
      <c r="C137" s="662">
        <v>601500</v>
      </c>
      <c r="D137" t="s">
        <v>766</v>
      </c>
      <c r="E137" s="94">
        <v>1484075</v>
      </c>
    </row>
    <row r="138" spans="1:8" x14ac:dyDescent="0.2">
      <c r="A138" s="662">
        <v>500</v>
      </c>
      <c r="B138" s="389" t="s">
        <v>1694</v>
      </c>
      <c r="C138" s="662">
        <v>601501</v>
      </c>
      <c r="D138" t="s">
        <v>4714</v>
      </c>
      <c r="E138" s="94">
        <v>244000</v>
      </c>
    </row>
    <row r="139" spans="1:8" x14ac:dyDescent="0.2">
      <c r="A139" s="662">
        <v>500</v>
      </c>
      <c r="B139" s="389" t="s">
        <v>1694</v>
      </c>
      <c r="C139" s="662">
        <v>601510</v>
      </c>
      <c r="D139" t="s">
        <v>767</v>
      </c>
      <c r="E139" s="94">
        <v>1291680</v>
      </c>
    </row>
    <row r="140" spans="1:8" x14ac:dyDescent="0.2">
      <c r="A140" s="662">
        <v>500</v>
      </c>
      <c r="B140" s="389" t="s">
        <v>1694</v>
      </c>
      <c r="C140" s="662">
        <v>602300</v>
      </c>
      <c r="D140" t="s">
        <v>768</v>
      </c>
      <c r="E140" s="94">
        <v>-190244.58</v>
      </c>
    </row>
    <row r="141" spans="1:8" x14ac:dyDescent="0.2">
      <c r="A141" s="662">
        <v>500</v>
      </c>
      <c r="B141" s="389" t="s">
        <v>1694</v>
      </c>
      <c r="C141" s="662">
        <v>605300</v>
      </c>
      <c r="D141" t="s">
        <v>635</v>
      </c>
      <c r="E141" s="94">
        <v>2285101.19</v>
      </c>
    </row>
    <row r="142" spans="1:8" x14ac:dyDescent="0.2">
      <c r="A142" s="662">
        <v>500</v>
      </c>
      <c r="B142" s="389" t="s">
        <v>1694</v>
      </c>
      <c r="C142" s="662">
        <v>606200</v>
      </c>
      <c r="D142" t="s">
        <v>5378</v>
      </c>
      <c r="E142" s="94">
        <v>-141317.78</v>
      </c>
    </row>
    <row r="143" spans="1:8" x14ac:dyDescent="0.2">
      <c r="A143" s="662">
        <v>500</v>
      </c>
      <c r="B143" s="389" t="s">
        <v>1694</v>
      </c>
      <c r="C143" s="662">
        <v>618100</v>
      </c>
      <c r="D143" t="s">
        <v>541</v>
      </c>
      <c r="E143" s="94">
        <v>35.83</v>
      </c>
    </row>
    <row r="144" spans="1:8" x14ac:dyDescent="0.2">
      <c r="A144" s="662">
        <v>500</v>
      </c>
      <c r="B144" s="389" t="s">
        <v>1694</v>
      </c>
      <c r="C144" s="662">
        <v>618200</v>
      </c>
      <c r="D144" t="s">
        <v>542</v>
      </c>
      <c r="E144" s="94">
        <v>950</v>
      </c>
    </row>
    <row r="145" spans="1:5" x14ac:dyDescent="0.2">
      <c r="A145" s="662">
        <v>500</v>
      </c>
      <c r="B145" s="389" t="s">
        <v>1694</v>
      </c>
      <c r="C145" s="662">
        <v>690674</v>
      </c>
      <c r="D145" t="s">
        <v>544</v>
      </c>
      <c r="E145" s="94">
        <v>6.01</v>
      </c>
    </row>
    <row r="146" spans="1:5" x14ac:dyDescent="0.2">
      <c r="A146" s="662">
        <v>500</v>
      </c>
      <c r="B146" s="389" t="s">
        <v>1694</v>
      </c>
      <c r="C146" s="662">
        <v>690675</v>
      </c>
      <c r="D146" t="s">
        <v>4710</v>
      </c>
      <c r="E146" s="94">
        <v>212191</v>
      </c>
    </row>
    <row r="147" spans="1:5" x14ac:dyDescent="0.2">
      <c r="A147" s="662">
        <v>500</v>
      </c>
      <c r="B147" s="389" t="s">
        <v>1694</v>
      </c>
      <c r="C147" s="662">
        <v>699674</v>
      </c>
      <c r="D147" t="s">
        <v>544</v>
      </c>
      <c r="E147" s="94">
        <v>73.03</v>
      </c>
    </row>
    <row r="148" spans="1:5" x14ac:dyDescent="0.2">
      <c r="A148" s="662"/>
      <c r="B148" s="389"/>
      <c r="C148" s="662"/>
      <c r="D148"/>
      <c r="E148" s="136">
        <f>SUM(E137:E147)</f>
        <v>5186549.6999999993</v>
      </c>
    </row>
    <row r="149" spans="1:5" ht="15" x14ac:dyDescent="0.25">
      <c r="A149" s="662"/>
      <c r="B149" s="389"/>
      <c r="C149" s="662"/>
      <c r="D149" s="182" t="s">
        <v>4720</v>
      </c>
      <c r="E149" s="665">
        <f>E148-E135</f>
        <v>673029.85000000056</v>
      </c>
    </row>
    <row r="150" spans="1:5" x14ac:dyDescent="0.2">
      <c r="A150" s="662"/>
      <c r="B150" s="389"/>
      <c r="C150" s="662"/>
      <c r="D150"/>
      <c r="E150" s="94"/>
    </row>
    <row r="151" spans="1:5" x14ac:dyDescent="0.2">
      <c r="A151" s="662">
        <v>900</v>
      </c>
      <c r="B151" s="389" t="s">
        <v>1699</v>
      </c>
      <c r="C151" s="662">
        <v>511100</v>
      </c>
      <c r="D151" t="s">
        <v>935</v>
      </c>
      <c r="E151" s="94">
        <v>608846.18999999994</v>
      </c>
    </row>
    <row r="152" spans="1:5" x14ac:dyDescent="0.2">
      <c r="A152" s="662">
        <v>900</v>
      </c>
      <c r="B152" s="389" t="s">
        <v>1699</v>
      </c>
      <c r="C152" s="662">
        <v>511101</v>
      </c>
      <c r="D152" t="s">
        <v>936</v>
      </c>
      <c r="E152" s="94">
        <v>60708.2</v>
      </c>
    </row>
    <row r="153" spans="1:5" x14ac:dyDescent="0.2">
      <c r="A153" s="662">
        <v>900</v>
      </c>
      <c r="B153" s="389" t="s">
        <v>1699</v>
      </c>
      <c r="C153" s="662">
        <v>511111</v>
      </c>
      <c r="D153" t="s">
        <v>5368</v>
      </c>
      <c r="E153" s="94">
        <v>-118082.94</v>
      </c>
    </row>
    <row r="154" spans="1:5" x14ac:dyDescent="0.2">
      <c r="A154" s="662">
        <v>900</v>
      </c>
      <c r="B154" s="389" t="s">
        <v>1699</v>
      </c>
      <c r="C154" s="662">
        <v>511700</v>
      </c>
      <c r="D154" t="s">
        <v>5465</v>
      </c>
      <c r="E154" s="94">
        <v>106026.94</v>
      </c>
    </row>
    <row r="155" spans="1:5" x14ac:dyDescent="0.2">
      <c r="A155" s="662">
        <v>900</v>
      </c>
      <c r="B155" s="389" t="s">
        <v>1699</v>
      </c>
      <c r="C155" s="662">
        <v>512100</v>
      </c>
      <c r="D155" t="s">
        <v>939</v>
      </c>
      <c r="E155" s="94">
        <v>16264.8</v>
      </c>
    </row>
    <row r="156" spans="1:5" x14ac:dyDescent="0.2">
      <c r="A156" s="662">
        <v>900</v>
      </c>
      <c r="B156" s="389" t="s">
        <v>1699</v>
      </c>
      <c r="C156" s="662">
        <v>512109</v>
      </c>
      <c r="D156" t="s">
        <v>946</v>
      </c>
      <c r="E156" s="94">
        <v>28814</v>
      </c>
    </row>
    <row r="157" spans="1:5" x14ac:dyDescent="0.2">
      <c r="A157" s="662">
        <v>900</v>
      </c>
      <c r="B157" s="389" t="s">
        <v>1699</v>
      </c>
      <c r="C157" s="662">
        <v>512110</v>
      </c>
      <c r="D157" t="s">
        <v>940</v>
      </c>
      <c r="E157" s="94">
        <v>3816</v>
      </c>
    </row>
    <row r="158" spans="1:5" x14ac:dyDescent="0.2">
      <c r="A158" s="662">
        <v>900</v>
      </c>
      <c r="B158" s="389" t="s">
        <v>1699</v>
      </c>
      <c r="C158" s="662">
        <v>512120</v>
      </c>
      <c r="D158" t="s">
        <v>4678</v>
      </c>
      <c r="E158" s="94">
        <v>225082.52</v>
      </c>
    </row>
    <row r="159" spans="1:5" x14ac:dyDescent="0.2">
      <c r="A159" s="662">
        <v>900</v>
      </c>
      <c r="B159" s="389" t="s">
        <v>1699</v>
      </c>
      <c r="C159" s="662">
        <v>512200</v>
      </c>
      <c r="D159" t="s">
        <v>941</v>
      </c>
      <c r="E159" s="94">
        <v>367950.8</v>
      </c>
    </row>
    <row r="160" spans="1:5" x14ac:dyDescent="0.2">
      <c r="A160" s="662">
        <v>900</v>
      </c>
      <c r="B160" s="389" t="s">
        <v>1699</v>
      </c>
      <c r="C160" s="662">
        <v>512209</v>
      </c>
      <c r="D160" t="s">
        <v>942</v>
      </c>
      <c r="E160" s="94">
        <v>544734</v>
      </c>
    </row>
    <row r="161" spans="1:5" x14ac:dyDescent="0.2">
      <c r="A161" s="662">
        <v>900</v>
      </c>
      <c r="B161" s="389" t="s">
        <v>1699</v>
      </c>
      <c r="C161" s="662">
        <v>512300</v>
      </c>
      <c r="D161" t="s">
        <v>943</v>
      </c>
      <c r="E161" s="94">
        <v>22071.599999999999</v>
      </c>
    </row>
    <row r="162" spans="1:5" x14ac:dyDescent="0.2">
      <c r="A162" s="662">
        <v>900</v>
      </c>
      <c r="B162" s="389" t="s">
        <v>1699</v>
      </c>
      <c r="C162" s="662">
        <v>512302</v>
      </c>
      <c r="D162" t="s">
        <v>4679</v>
      </c>
      <c r="E162" s="94">
        <v>70000</v>
      </c>
    </row>
    <row r="163" spans="1:5" x14ac:dyDescent="0.2">
      <c r="A163" s="662">
        <v>900</v>
      </c>
      <c r="B163" s="389" t="s">
        <v>1699</v>
      </c>
      <c r="C163" s="662">
        <v>512309</v>
      </c>
      <c r="D163" t="s">
        <v>974</v>
      </c>
      <c r="E163" s="94">
        <v>28540.61</v>
      </c>
    </row>
    <row r="164" spans="1:5" x14ac:dyDescent="0.2">
      <c r="A164" s="662">
        <v>900</v>
      </c>
      <c r="B164" s="389" t="s">
        <v>1699</v>
      </c>
      <c r="C164" s="662">
        <v>512310</v>
      </c>
      <c r="D164" t="s">
        <v>741</v>
      </c>
      <c r="E164" s="94">
        <v>1420813.41</v>
      </c>
    </row>
    <row r="165" spans="1:5" x14ac:dyDescent="0.2">
      <c r="A165" s="662">
        <v>900</v>
      </c>
      <c r="B165" s="389" t="s">
        <v>1699</v>
      </c>
      <c r="C165" s="662">
        <v>512320</v>
      </c>
      <c r="D165" t="s">
        <v>4681</v>
      </c>
      <c r="E165" s="94">
        <v>1719159.77</v>
      </c>
    </row>
    <row r="166" spans="1:5" x14ac:dyDescent="0.2">
      <c r="A166" s="662">
        <v>900</v>
      </c>
      <c r="B166" s="389" t="s">
        <v>1699</v>
      </c>
      <c r="C166" s="662">
        <v>512321</v>
      </c>
      <c r="D166" t="s">
        <v>967</v>
      </c>
      <c r="E166" s="94">
        <v>268218.2</v>
      </c>
    </row>
    <row r="167" spans="1:5" x14ac:dyDescent="0.2">
      <c r="A167" s="662">
        <v>900</v>
      </c>
      <c r="B167" s="389" t="s">
        <v>1699</v>
      </c>
      <c r="C167" s="662">
        <v>512342</v>
      </c>
      <c r="D167" t="s">
        <v>950</v>
      </c>
      <c r="E167" s="94">
        <v>34079.1</v>
      </c>
    </row>
    <row r="168" spans="1:5" x14ac:dyDescent="0.2">
      <c r="A168" s="662">
        <v>900</v>
      </c>
      <c r="B168" s="389" t="s">
        <v>1699</v>
      </c>
      <c r="C168" s="662">
        <v>512343</v>
      </c>
      <c r="D168" t="s">
        <v>951</v>
      </c>
      <c r="E168" s="94">
        <v>77321.179999999993</v>
      </c>
    </row>
    <row r="169" spans="1:5" x14ac:dyDescent="0.2">
      <c r="A169" s="662">
        <v>900</v>
      </c>
      <c r="B169" s="389" t="s">
        <v>1699</v>
      </c>
      <c r="C169" s="662">
        <v>512350</v>
      </c>
      <c r="D169" t="s">
        <v>4686</v>
      </c>
      <c r="E169" s="94">
        <v>207360</v>
      </c>
    </row>
    <row r="170" spans="1:5" x14ac:dyDescent="0.2">
      <c r="A170" s="662">
        <v>900</v>
      </c>
      <c r="B170" s="389" t="s">
        <v>1699</v>
      </c>
      <c r="C170" s="662">
        <v>512351</v>
      </c>
      <c r="D170" t="s">
        <v>954</v>
      </c>
      <c r="E170" s="94">
        <v>149500</v>
      </c>
    </row>
    <row r="171" spans="1:5" x14ac:dyDescent="0.2">
      <c r="A171" s="662">
        <v>900</v>
      </c>
      <c r="B171" s="389" t="s">
        <v>1699</v>
      </c>
      <c r="C171" s="662">
        <v>512352</v>
      </c>
      <c r="D171" t="s">
        <v>956</v>
      </c>
      <c r="E171" s="94">
        <v>42720</v>
      </c>
    </row>
    <row r="172" spans="1:5" x14ac:dyDescent="0.2">
      <c r="A172" s="662">
        <v>900</v>
      </c>
      <c r="B172" s="389" t="s">
        <v>1699</v>
      </c>
      <c r="C172" s="662">
        <v>512355</v>
      </c>
      <c r="D172" t="s">
        <v>961</v>
      </c>
      <c r="E172" s="94">
        <v>227600</v>
      </c>
    </row>
    <row r="173" spans="1:5" x14ac:dyDescent="0.2">
      <c r="A173" s="662">
        <v>900</v>
      </c>
      <c r="B173" s="389" t="s">
        <v>1699</v>
      </c>
      <c r="C173" s="662">
        <v>512356</v>
      </c>
      <c r="D173" t="s">
        <v>962</v>
      </c>
      <c r="E173" s="94">
        <v>164250</v>
      </c>
    </row>
    <row r="174" spans="1:5" x14ac:dyDescent="0.2">
      <c r="A174" s="662">
        <v>900</v>
      </c>
      <c r="B174" s="389" t="s">
        <v>1699</v>
      </c>
      <c r="C174" s="662">
        <v>512357</v>
      </c>
      <c r="D174" t="s">
        <v>963</v>
      </c>
      <c r="E174" s="94">
        <v>102200</v>
      </c>
    </row>
    <row r="175" spans="1:5" x14ac:dyDescent="0.2">
      <c r="A175" s="662">
        <v>900</v>
      </c>
      <c r="B175" s="389" t="s">
        <v>1699</v>
      </c>
      <c r="C175" s="662">
        <v>512800</v>
      </c>
      <c r="D175" t="s">
        <v>976</v>
      </c>
      <c r="E175" s="94">
        <v>5818963</v>
      </c>
    </row>
    <row r="176" spans="1:5" x14ac:dyDescent="0.2">
      <c r="A176" s="662">
        <v>900</v>
      </c>
      <c r="B176" s="389" t="s">
        <v>1699</v>
      </c>
      <c r="C176" s="662">
        <v>512801</v>
      </c>
      <c r="D176" t="s">
        <v>1095</v>
      </c>
      <c r="E176" s="94">
        <v>3923</v>
      </c>
    </row>
    <row r="177" spans="1:7" x14ac:dyDescent="0.2">
      <c r="A177" s="662">
        <v>900</v>
      </c>
      <c r="B177" s="389" t="s">
        <v>1699</v>
      </c>
      <c r="C177" s="662">
        <v>512810</v>
      </c>
      <c r="D177" t="s">
        <v>978</v>
      </c>
      <c r="E177" s="94">
        <v>197200</v>
      </c>
    </row>
    <row r="178" spans="1:7" x14ac:dyDescent="0.2">
      <c r="A178" s="662">
        <v>900</v>
      </c>
      <c r="B178" s="389" t="s">
        <v>1699</v>
      </c>
      <c r="C178" s="662">
        <v>512830</v>
      </c>
      <c r="D178" t="s">
        <v>982</v>
      </c>
      <c r="E178" s="94">
        <v>1268237</v>
      </c>
    </row>
    <row r="179" spans="1:7" x14ac:dyDescent="0.2">
      <c r="A179" s="662">
        <v>900</v>
      </c>
      <c r="B179" s="389" t="s">
        <v>1699</v>
      </c>
      <c r="C179" s="662">
        <v>512831</v>
      </c>
      <c r="D179" t="s">
        <v>5371</v>
      </c>
      <c r="E179" s="94">
        <v>412500</v>
      </c>
    </row>
    <row r="180" spans="1:7" x14ac:dyDescent="0.2">
      <c r="A180" s="662">
        <v>900</v>
      </c>
      <c r="B180" s="389" t="s">
        <v>1699</v>
      </c>
      <c r="C180" s="662">
        <v>512840</v>
      </c>
      <c r="D180" t="s">
        <v>984</v>
      </c>
      <c r="E180" s="94">
        <v>510855</v>
      </c>
    </row>
    <row r="181" spans="1:7" x14ac:dyDescent="0.2">
      <c r="A181" s="662">
        <v>900</v>
      </c>
      <c r="B181" s="389" t="s">
        <v>1699</v>
      </c>
      <c r="C181" s="662">
        <v>512841</v>
      </c>
      <c r="D181" t="s">
        <v>5373</v>
      </c>
      <c r="E181" s="94">
        <v>148500</v>
      </c>
    </row>
    <row r="182" spans="1:7" x14ac:dyDescent="0.2">
      <c r="A182" s="662">
        <v>900</v>
      </c>
      <c r="B182" s="389" t="s">
        <v>1699</v>
      </c>
      <c r="C182" s="662">
        <v>512850</v>
      </c>
      <c r="D182" t="s">
        <v>469</v>
      </c>
      <c r="E182" s="94">
        <v>105814.8</v>
      </c>
    </row>
    <row r="183" spans="1:7" x14ac:dyDescent="0.2">
      <c r="A183" s="662">
        <v>900</v>
      </c>
      <c r="B183" s="389" t="s">
        <v>1699</v>
      </c>
      <c r="C183" s="662">
        <v>512852</v>
      </c>
      <c r="D183" t="s">
        <v>473</v>
      </c>
      <c r="E183" s="94">
        <v>70800</v>
      </c>
    </row>
    <row r="184" spans="1:7" x14ac:dyDescent="0.2">
      <c r="A184" s="662">
        <v>900</v>
      </c>
      <c r="B184" s="389" t="s">
        <v>1699</v>
      </c>
      <c r="C184" s="662">
        <v>512859</v>
      </c>
      <c r="D184" t="s">
        <v>475</v>
      </c>
      <c r="E184" s="94">
        <v>202985.2</v>
      </c>
    </row>
    <row r="185" spans="1:7" x14ac:dyDescent="0.2">
      <c r="A185" s="662">
        <v>900</v>
      </c>
      <c r="B185" s="389" t="s">
        <v>1699</v>
      </c>
      <c r="C185" s="662">
        <v>512860</v>
      </c>
      <c r="D185" t="s">
        <v>477</v>
      </c>
      <c r="E185" s="94">
        <v>19580</v>
      </c>
    </row>
    <row r="186" spans="1:7" x14ac:dyDescent="0.2">
      <c r="A186" s="662">
        <v>900</v>
      </c>
      <c r="B186" s="389" t="s">
        <v>1699</v>
      </c>
      <c r="C186" s="662">
        <v>512890</v>
      </c>
      <c r="D186" t="s">
        <v>5375</v>
      </c>
      <c r="E186" s="94">
        <v>1650000</v>
      </c>
    </row>
    <row r="187" spans="1:7" x14ac:dyDescent="0.2">
      <c r="A187" s="662">
        <v>900</v>
      </c>
      <c r="B187" s="389" t="s">
        <v>1699</v>
      </c>
      <c r="C187" s="662">
        <v>518100</v>
      </c>
      <c r="D187" t="s">
        <v>488</v>
      </c>
      <c r="E187" s="94">
        <v>1652.5</v>
      </c>
    </row>
    <row r="188" spans="1:7" x14ac:dyDescent="0.2">
      <c r="A188" s="662">
        <v>900</v>
      </c>
      <c r="B188" s="389" t="s">
        <v>1699</v>
      </c>
      <c r="C188" s="662">
        <v>518200</v>
      </c>
      <c r="D188" t="s">
        <v>489</v>
      </c>
      <c r="E188" s="94">
        <v>4.1900000000000004</v>
      </c>
    </row>
    <row r="189" spans="1:7" x14ac:dyDescent="0.2">
      <c r="A189" s="662">
        <v>900</v>
      </c>
      <c r="B189" s="389" t="s">
        <v>1699</v>
      </c>
      <c r="C189" s="662">
        <v>558200</v>
      </c>
      <c r="D189" t="s">
        <v>500</v>
      </c>
      <c r="E189" s="94">
        <v>30000</v>
      </c>
    </row>
    <row r="190" spans="1:7" x14ac:dyDescent="0.2">
      <c r="A190" s="662">
        <v>900</v>
      </c>
      <c r="B190" s="389" t="s">
        <v>1699</v>
      </c>
      <c r="C190" s="662">
        <v>561109</v>
      </c>
      <c r="D190" t="s">
        <v>502</v>
      </c>
      <c r="E190" s="94">
        <v>2670272</v>
      </c>
    </row>
    <row r="191" spans="1:7" x14ac:dyDescent="0.2">
      <c r="A191" s="662">
        <v>900</v>
      </c>
      <c r="B191" s="389" t="s">
        <v>1699</v>
      </c>
      <c r="C191" s="662">
        <v>590674</v>
      </c>
      <c r="D191" t="s">
        <v>544</v>
      </c>
      <c r="E191" s="94">
        <v>85.91</v>
      </c>
    </row>
    <row r="192" spans="1:7" x14ac:dyDescent="0.2">
      <c r="A192" s="662">
        <v>900</v>
      </c>
      <c r="B192" s="389" t="s">
        <v>1699</v>
      </c>
      <c r="C192" s="662">
        <v>590675</v>
      </c>
      <c r="D192" t="s">
        <v>4710</v>
      </c>
      <c r="E192" s="94">
        <v>3031300</v>
      </c>
      <c r="G192" s="552"/>
    </row>
    <row r="193" spans="1:7" x14ac:dyDescent="0.2">
      <c r="A193" s="662"/>
      <c r="B193" s="389"/>
      <c r="C193" s="662"/>
      <c r="D193"/>
      <c r="E193" s="136">
        <f>SUM(E151:E192)</f>
        <v>22520666.98</v>
      </c>
    </row>
    <row r="194" spans="1:7" x14ac:dyDescent="0.2">
      <c r="A194" s="662"/>
      <c r="B194" s="389"/>
      <c r="C194" s="662"/>
      <c r="D194"/>
      <c r="E194" s="94"/>
    </row>
    <row r="195" spans="1:7" x14ac:dyDescent="0.2">
      <c r="A195" s="662">
        <v>900</v>
      </c>
      <c r="B195" s="389" t="s">
        <v>1699</v>
      </c>
      <c r="C195" s="662">
        <v>618100</v>
      </c>
      <c r="D195" t="s">
        <v>541</v>
      </c>
      <c r="E195" s="94">
        <v>83.1</v>
      </c>
    </row>
    <row r="196" spans="1:7" x14ac:dyDescent="0.2">
      <c r="A196" s="662">
        <v>900</v>
      </c>
      <c r="B196" s="389" t="s">
        <v>1699</v>
      </c>
      <c r="C196" s="662">
        <v>618200</v>
      </c>
      <c r="D196" t="s">
        <v>542</v>
      </c>
      <c r="E196" s="94">
        <v>2.81</v>
      </c>
    </row>
    <row r="197" spans="1:7" x14ac:dyDescent="0.2">
      <c r="A197" s="662">
        <v>900</v>
      </c>
      <c r="B197" s="389" t="s">
        <v>1699</v>
      </c>
      <c r="C197" s="662">
        <v>661109</v>
      </c>
      <c r="D197" t="s">
        <v>556</v>
      </c>
      <c r="E197" s="94">
        <v>3031300</v>
      </c>
    </row>
    <row r="198" spans="1:7" x14ac:dyDescent="0.2">
      <c r="A198" s="662">
        <v>900</v>
      </c>
      <c r="B198" s="389" t="s">
        <v>1699</v>
      </c>
      <c r="C198" s="662">
        <v>690520</v>
      </c>
      <c r="D198" t="s">
        <v>4716</v>
      </c>
      <c r="E198" s="94">
        <v>596790.18999999994</v>
      </c>
    </row>
    <row r="199" spans="1:7" x14ac:dyDescent="0.2">
      <c r="A199" s="662">
        <v>900</v>
      </c>
      <c r="B199" s="389" t="s">
        <v>1699</v>
      </c>
      <c r="C199" s="662">
        <v>690522</v>
      </c>
      <c r="D199" t="s">
        <v>4717</v>
      </c>
      <c r="E199" s="94">
        <v>60708.2</v>
      </c>
    </row>
    <row r="200" spans="1:7" x14ac:dyDescent="0.2">
      <c r="A200" s="662">
        <v>900</v>
      </c>
      <c r="B200" s="389" t="s">
        <v>1699</v>
      </c>
      <c r="C200" s="662">
        <v>690524</v>
      </c>
      <c r="D200" t="s">
        <v>4705</v>
      </c>
      <c r="E200" s="94">
        <v>10409358</v>
      </c>
    </row>
    <row r="201" spans="1:7" x14ac:dyDescent="0.2">
      <c r="A201" s="662">
        <v>900</v>
      </c>
      <c r="B201" s="389" t="s">
        <v>1699</v>
      </c>
      <c r="C201" s="662">
        <v>690525</v>
      </c>
      <c r="D201" t="s">
        <v>4706</v>
      </c>
      <c r="E201" s="94">
        <v>2839488.02</v>
      </c>
    </row>
    <row r="202" spans="1:7" x14ac:dyDescent="0.2">
      <c r="A202" s="662">
        <v>900</v>
      </c>
      <c r="B202" s="389" t="s">
        <v>1699</v>
      </c>
      <c r="C202" s="662">
        <v>690527</v>
      </c>
      <c r="D202" t="s">
        <v>4711</v>
      </c>
      <c r="E202" s="94">
        <v>2881007.97</v>
      </c>
      <c r="G202" s="552"/>
    </row>
    <row r="203" spans="1:7" x14ac:dyDescent="0.2">
      <c r="A203" s="662">
        <v>900</v>
      </c>
      <c r="B203" s="389" t="s">
        <v>1699</v>
      </c>
      <c r="C203" s="662">
        <v>690529</v>
      </c>
      <c r="D203" t="s">
        <v>491</v>
      </c>
      <c r="E203" s="94">
        <v>1656.69</v>
      </c>
    </row>
    <row r="204" spans="1:7" x14ac:dyDescent="0.2">
      <c r="A204" s="662">
        <v>900</v>
      </c>
      <c r="B204" s="389" t="s">
        <v>1699</v>
      </c>
      <c r="C204" s="662">
        <v>690530</v>
      </c>
      <c r="D204" t="s">
        <v>1306</v>
      </c>
      <c r="E204" s="94">
        <v>2700272</v>
      </c>
    </row>
    <row r="205" spans="1:7" x14ac:dyDescent="0.2">
      <c r="A205" s="662"/>
      <c r="B205" s="389"/>
      <c r="C205" s="662"/>
      <c r="D205"/>
      <c r="E205" s="136">
        <f>SUM(E195:E204)</f>
        <v>22520666.98</v>
      </c>
    </row>
    <row r="206" spans="1:7" ht="15" x14ac:dyDescent="0.25">
      <c r="A206" s="662"/>
      <c r="B206" s="389"/>
      <c r="C206" s="662"/>
      <c r="D206" s="182" t="s">
        <v>4721</v>
      </c>
      <c r="E206" s="665">
        <f>E205-E193</f>
        <v>0</v>
      </c>
    </row>
    <row r="207" spans="1:7" x14ac:dyDescent="0.2">
      <c r="A207" s="662"/>
      <c r="B207" s="389"/>
      <c r="C207" s="662"/>
      <c r="D207"/>
      <c r="E207" s="94"/>
    </row>
    <row r="208" spans="1:7" x14ac:dyDescent="0.2">
      <c r="A208" s="662">
        <v>990</v>
      </c>
      <c r="B208" s="389" t="s">
        <v>1700</v>
      </c>
      <c r="C208" s="662">
        <v>512100</v>
      </c>
      <c r="D208" t="s">
        <v>939</v>
      </c>
      <c r="E208" s="94">
        <v>100039</v>
      </c>
    </row>
    <row r="209" spans="1:5" x14ac:dyDescent="0.2">
      <c r="A209" s="662">
        <v>990</v>
      </c>
      <c r="B209" s="389" t="s">
        <v>1700</v>
      </c>
      <c r="C209" s="662">
        <v>512109</v>
      </c>
      <c r="D209" t="s">
        <v>946</v>
      </c>
      <c r="E209" s="94">
        <v>87325</v>
      </c>
    </row>
    <row r="210" spans="1:5" x14ac:dyDescent="0.2">
      <c r="A210" s="662">
        <v>990</v>
      </c>
      <c r="B210" s="389" t="s">
        <v>1700</v>
      </c>
      <c r="C210" s="662">
        <v>512110</v>
      </c>
      <c r="D210" t="s">
        <v>940</v>
      </c>
      <c r="E210" s="94">
        <v>16947.48</v>
      </c>
    </row>
    <row r="211" spans="1:5" x14ac:dyDescent="0.2">
      <c r="A211" s="662">
        <v>990</v>
      </c>
      <c r="B211" s="389" t="s">
        <v>1700</v>
      </c>
      <c r="C211" s="662">
        <v>512300</v>
      </c>
      <c r="D211" t="s">
        <v>943</v>
      </c>
      <c r="E211" s="94">
        <v>60599</v>
      </c>
    </row>
    <row r="212" spans="1:5" x14ac:dyDescent="0.2">
      <c r="A212" s="662">
        <v>990</v>
      </c>
      <c r="B212" s="389" t="s">
        <v>1700</v>
      </c>
      <c r="C212" s="662">
        <v>512302</v>
      </c>
      <c r="D212" t="s">
        <v>4679</v>
      </c>
      <c r="E212" s="94">
        <v>1212</v>
      </c>
    </row>
    <row r="213" spans="1:5" x14ac:dyDescent="0.2">
      <c r="A213" s="662">
        <v>990</v>
      </c>
      <c r="B213" s="389" t="s">
        <v>1700</v>
      </c>
      <c r="C213" s="662">
        <v>512305</v>
      </c>
      <c r="D213" t="s">
        <v>972</v>
      </c>
      <c r="E213" s="94">
        <v>204581.63</v>
      </c>
    </row>
    <row r="214" spans="1:5" x14ac:dyDescent="0.2">
      <c r="A214" s="662">
        <v>990</v>
      </c>
      <c r="B214" s="389" t="s">
        <v>1700</v>
      </c>
      <c r="C214" s="662">
        <v>512310</v>
      </c>
      <c r="D214" t="s">
        <v>741</v>
      </c>
      <c r="E214" s="94">
        <v>2640</v>
      </c>
    </row>
    <row r="215" spans="1:5" x14ac:dyDescent="0.2">
      <c r="A215" s="662">
        <v>990</v>
      </c>
      <c r="B215" s="389" t="s">
        <v>1700</v>
      </c>
      <c r="C215" s="662">
        <v>512320</v>
      </c>
      <c r="D215" t="s">
        <v>4681</v>
      </c>
      <c r="E215" s="94">
        <v>26770.93</v>
      </c>
    </row>
    <row r="216" spans="1:5" x14ac:dyDescent="0.2">
      <c r="A216" s="662">
        <v>990</v>
      </c>
      <c r="B216" s="389" t="s">
        <v>1700</v>
      </c>
      <c r="C216" s="662">
        <v>512340</v>
      </c>
      <c r="D216" t="s">
        <v>970</v>
      </c>
      <c r="E216" s="94">
        <v>32872</v>
      </c>
    </row>
    <row r="217" spans="1:5" x14ac:dyDescent="0.2">
      <c r="A217" s="662">
        <v>990</v>
      </c>
      <c r="B217" s="389" t="s">
        <v>1700</v>
      </c>
      <c r="C217" s="662">
        <v>512342</v>
      </c>
      <c r="D217" t="s">
        <v>950</v>
      </c>
      <c r="E217" s="94">
        <v>2733.4</v>
      </c>
    </row>
    <row r="218" spans="1:5" x14ac:dyDescent="0.2">
      <c r="A218" s="662">
        <v>990</v>
      </c>
      <c r="B218" s="389" t="s">
        <v>1700</v>
      </c>
      <c r="C218" s="662">
        <v>512851</v>
      </c>
      <c r="D218" t="s">
        <v>471</v>
      </c>
      <c r="E218" s="94">
        <v>11813.4</v>
      </c>
    </row>
    <row r="219" spans="1:5" x14ac:dyDescent="0.2">
      <c r="A219" s="662">
        <v>990</v>
      </c>
      <c r="B219" s="389" t="s">
        <v>1700</v>
      </c>
      <c r="C219" s="662">
        <v>512859</v>
      </c>
      <c r="D219" t="s">
        <v>475</v>
      </c>
      <c r="E219" s="94">
        <v>2688</v>
      </c>
    </row>
    <row r="220" spans="1:5" x14ac:dyDescent="0.2">
      <c r="A220" s="662">
        <v>990</v>
      </c>
      <c r="B220" s="389" t="s">
        <v>1700</v>
      </c>
      <c r="C220" s="662">
        <v>512870</v>
      </c>
      <c r="D220" t="s">
        <v>479</v>
      </c>
      <c r="E220" s="94">
        <v>98150</v>
      </c>
    </row>
    <row r="221" spans="1:5" x14ac:dyDescent="0.2">
      <c r="A221" s="662">
        <v>990</v>
      </c>
      <c r="B221" s="389" t="s">
        <v>1700</v>
      </c>
      <c r="C221" s="662">
        <v>518100</v>
      </c>
      <c r="D221" t="s">
        <v>488</v>
      </c>
      <c r="E221" s="94">
        <v>23861.360000000001</v>
      </c>
    </row>
    <row r="222" spans="1:5" x14ac:dyDescent="0.2">
      <c r="A222" s="662">
        <v>990</v>
      </c>
      <c r="B222" s="389" t="s">
        <v>1700</v>
      </c>
      <c r="C222" s="662">
        <v>518200</v>
      </c>
      <c r="D222" t="s">
        <v>489</v>
      </c>
      <c r="E222" s="94">
        <v>8566.16</v>
      </c>
    </row>
    <row r="223" spans="1:5" x14ac:dyDescent="0.2">
      <c r="A223" s="662">
        <v>990</v>
      </c>
      <c r="B223" s="389" t="s">
        <v>1700</v>
      </c>
      <c r="C223" s="662">
        <v>551100</v>
      </c>
      <c r="D223" t="s">
        <v>4698</v>
      </c>
      <c r="E223" s="94">
        <v>157629.79</v>
      </c>
    </row>
    <row r="224" spans="1:5" x14ac:dyDescent="0.2">
      <c r="A224" s="662">
        <v>990</v>
      </c>
      <c r="B224" s="389" t="s">
        <v>1700</v>
      </c>
      <c r="C224" s="662">
        <v>551200</v>
      </c>
      <c r="D224" t="s">
        <v>4699</v>
      </c>
      <c r="E224" s="94">
        <v>2596</v>
      </c>
    </row>
    <row r="225" spans="1:5" x14ac:dyDescent="0.2">
      <c r="A225" s="662">
        <v>990</v>
      </c>
      <c r="B225" s="389" t="s">
        <v>1700</v>
      </c>
      <c r="C225" s="662">
        <v>555100</v>
      </c>
      <c r="D225" t="s">
        <v>497</v>
      </c>
      <c r="E225" s="94">
        <v>800</v>
      </c>
    </row>
    <row r="226" spans="1:5" x14ac:dyDescent="0.2">
      <c r="A226" s="662">
        <v>990</v>
      </c>
      <c r="B226" s="389" t="s">
        <v>1700</v>
      </c>
      <c r="C226" s="662">
        <v>555200</v>
      </c>
      <c r="D226" t="s">
        <v>1304</v>
      </c>
      <c r="E226" s="94">
        <v>292771.51</v>
      </c>
    </row>
    <row r="227" spans="1:5" x14ac:dyDescent="0.2">
      <c r="A227" s="662">
        <v>990</v>
      </c>
      <c r="B227" s="389" t="s">
        <v>1700</v>
      </c>
      <c r="C227" s="662">
        <v>562200</v>
      </c>
      <c r="D227" t="s">
        <v>848</v>
      </c>
      <c r="E227" s="94">
        <v>2000</v>
      </c>
    </row>
    <row r="228" spans="1:5" x14ac:dyDescent="0.2">
      <c r="A228" s="662">
        <v>990</v>
      </c>
      <c r="B228" s="389" t="s">
        <v>1700</v>
      </c>
      <c r="C228" s="662">
        <v>564100</v>
      </c>
      <c r="D228" t="s">
        <v>507</v>
      </c>
      <c r="E228" s="94">
        <v>4850</v>
      </c>
    </row>
    <row r="229" spans="1:5" x14ac:dyDescent="0.2">
      <c r="A229" s="662">
        <v>990</v>
      </c>
      <c r="B229" s="389" t="s">
        <v>1700</v>
      </c>
      <c r="C229" s="662">
        <v>571100</v>
      </c>
      <c r="D229" t="s">
        <v>628</v>
      </c>
      <c r="E229" s="94">
        <v>1394410</v>
      </c>
    </row>
    <row r="230" spans="1:5" x14ac:dyDescent="0.2">
      <c r="A230" s="662">
        <v>990</v>
      </c>
      <c r="B230" s="389" t="s">
        <v>1700</v>
      </c>
      <c r="C230" s="662">
        <v>599674</v>
      </c>
      <c r="D230" t="s">
        <v>544</v>
      </c>
      <c r="E230" s="94">
        <v>1043.3</v>
      </c>
    </row>
    <row r="231" spans="1:5" x14ac:dyDescent="0.2">
      <c r="A231" s="662"/>
      <c r="B231" s="389"/>
      <c r="C231" s="662"/>
      <c r="D231"/>
      <c r="E231" s="136">
        <f>SUM(E208:E230)</f>
        <v>2536899.96</v>
      </c>
    </row>
    <row r="232" spans="1:5" x14ac:dyDescent="0.2">
      <c r="A232" s="662"/>
      <c r="B232" s="389"/>
      <c r="C232" s="662"/>
      <c r="D232"/>
      <c r="E232" s="94"/>
    </row>
    <row r="233" spans="1:5" x14ac:dyDescent="0.2">
      <c r="A233" s="662">
        <v>990</v>
      </c>
      <c r="B233" s="389" t="s">
        <v>1700</v>
      </c>
      <c r="C233" s="662">
        <v>611100</v>
      </c>
      <c r="D233" t="s">
        <v>538</v>
      </c>
      <c r="E233" s="94">
        <v>2754789.84</v>
      </c>
    </row>
    <row r="234" spans="1:5" x14ac:dyDescent="0.2">
      <c r="A234" s="662">
        <v>990</v>
      </c>
      <c r="B234" s="389" t="s">
        <v>1700</v>
      </c>
      <c r="C234" s="662">
        <v>618100</v>
      </c>
      <c r="D234" t="s">
        <v>541</v>
      </c>
      <c r="E234" s="94">
        <v>1043.3</v>
      </c>
    </row>
    <row r="235" spans="1:5" x14ac:dyDescent="0.2">
      <c r="A235" s="662">
        <v>990</v>
      </c>
      <c r="B235" s="389" t="s">
        <v>1700</v>
      </c>
      <c r="C235" s="662">
        <v>653100</v>
      </c>
      <c r="D235" t="s">
        <v>546</v>
      </c>
      <c r="E235" s="94">
        <v>1940057.6</v>
      </c>
    </row>
    <row r="236" spans="1:5" x14ac:dyDescent="0.2">
      <c r="A236" s="662">
        <v>990</v>
      </c>
      <c r="B236" s="389" t="s">
        <v>1700</v>
      </c>
      <c r="C236" s="662">
        <v>653101</v>
      </c>
      <c r="D236" t="s">
        <v>547</v>
      </c>
      <c r="E236" s="94">
        <v>2291.21</v>
      </c>
    </row>
    <row r="237" spans="1:5" x14ac:dyDescent="0.2">
      <c r="A237" s="662">
        <v>990</v>
      </c>
      <c r="B237" s="389" t="s">
        <v>1700</v>
      </c>
      <c r="C237" s="662">
        <v>653200</v>
      </c>
      <c r="D237" t="s">
        <v>548</v>
      </c>
      <c r="E237" s="94">
        <v>1071088.33</v>
      </c>
    </row>
    <row r="238" spans="1:5" x14ac:dyDescent="0.2">
      <c r="A238" s="662">
        <v>990</v>
      </c>
      <c r="B238" s="389" t="s">
        <v>1700</v>
      </c>
      <c r="C238" s="662">
        <v>657100</v>
      </c>
      <c r="D238" t="s">
        <v>553</v>
      </c>
      <c r="E238" s="94">
        <v>-2754789.84</v>
      </c>
    </row>
    <row r="239" spans="1:5" x14ac:dyDescent="0.2">
      <c r="A239" s="662">
        <v>990</v>
      </c>
      <c r="B239" s="389" t="s">
        <v>1700</v>
      </c>
      <c r="C239" s="662">
        <v>664100</v>
      </c>
      <c r="D239" t="s">
        <v>559</v>
      </c>
      <c r="E239" s="94">
        <v>200000</v>
      </c>
    </row>
    <row r="240" spans="1:5" x14ac:dyDescent="0.2">
      <c r="A240" s="662">
        <v>990</v>
      </c>
      <c r="B240" s="389" t="s">
        <v>1700</v>
      </c>
      <c r="C240" s="662">
        <v>699524</v>
      </c>
      <c r="D240" t="s">
        <v>4705</v>
      </c>
      <c r="E240" s="94">
        <v>112651.4</v>
      </c>
    </row>
    <row r="241" spans="1:5" x14ac:dyDescent="0.2">
      <c r="A241" s="662">
        <v>990</v>
      </c>
      <c r="B241" s="389" t="s">
        <v>1700</v>
      </c>
      <c r="C241" s="662">
        <v>699525</v>
      </c>
      <c r="D241" t="s">
        <v>4706</v>
      </c>
      <c r="E241" s="94">
        <v>508949.51</v>
      </c>
    </row>
    <row r="242" spans="1:5" x14ac:dyDescent="0.2">
      <c r="A242" s="662">
        <v>990</v>
      </c>
      <c r="B242" s="389" t="s">
        <v>1700</v>
      </c>
      <c r="C242" s="662">
        <v>699527</v>
      </c>
      <c r="D242" t="s">
        <v>4711</v>
      </c>
      <c r="E242" s="94">
        <v>26770.93</v>
      </c>
    </row>
    <row r="243" spans="1:5" x14ac:dyDescent="0.2">
      <c r="A243" s="662">
        <v>990</v>
      </c>
      <c r="B243" s="389" t="s">
        <v>1700</v>
      </c>
      <c r="C243" s="662">
        <v>699529</v>
      </c>
      <c r="D243" t="s">
        <v>491</v>
      </c>
      <c r="E243" s="94">
        <v>32427.52</v>
      </c>
    </row>
    <row r="244" spans="1:5" x14ac:dyDescent="0.2">
      <c r="A244" s="662">
        <v>990</v>
      </c>
      <c r="B244" s="389" t="s">
        <v>1700</v>
      </c>
      <c r="C244" s="662">
        <v>699531</v>
      </c>
      <c r="D244" t="s">
        <v>4713</v>
      </c>
      <c r="E244" s="94">
        <v>873150</v>
      </c>
    </row>
    <row r="245" spans="1:5" x14ac:dyDescent="0.2">
      <c r="A245" s="662"/>
      <c r="B245" s="389"/>
      <c r="C245" s="662"/>
      <c r="D245"/>
      <c r="E245" s="136">
        <f>SUM(E233:E244)</f>
        <v>4768429.8000000007</v>
      </c>
    </row>
    <row r="246" spans="1:5" ht="15" x14ac:dyDescent="0.25">
      <c r="A246" s="662"/>
      <c r="B246" s="389"/>
      <c r="C246" s="662"/>
      <c r="D246" s="182" t="s">
        <v>4722</v>
      </c>
      <c r="E246" s="665">
        <f>E245-E231</f>
        <v>2231529.8400000008</v>
      </c>
    </row>
    <row r="247" spans="1:5" ht="15" x14ac:dyDescent="0.25">
      <c r="A247" s="662"/>
      <c r="B247" s="389"/>
      <c r="C247" s="662"/>
      <c r="D247" s="182"/>
      <c r="E247" s="94"/>
    </row>
    <row r="248" spans="1:5" ht="15" x14ac:dyDescent="0.25">
      <c r="A248" s="662"/>
      <c r="B248" s="389"/>
      <c r="C248" s="662"/>
      <c r="D248" s="182" t="s">
        <v>4723</v>
      </c>
      <c r="E248" s="665">
        <f>E246+E206+E149+E107+E65</f>
        <v>5902882.6699999785</v>
      </c>
    </row>
    <row r="249" spans="1:5" x14ac:dyDescent="0.2">
      <c r="A249" s="662"/>
      <c r="B249" s="389"/>
      <c r="C249" s="662"/>
      <c r="D249"/>
      <c r="E249" s="94"/>
    </row>
    <row r="250" spans="1:5" x14ac:dyDescent="0.2">
      <c r="A250" s="662" t="s">
        <v>1701</v>
      </c>
      <c r="B250" s="389" t="s">
        <v>1702</v>
      </c>
      <c r="C250" s="662">
        <v>501300</v>
      </c>
      <c r="D250" t="s">
        <v>725</v>
      </c>
      <c r="E250" s="94">
        <v>3391653.48</v>
      </c>
    </row>
    <row r="251" spans="1:5" x14ac:dyDescent="0.2">
      <c r="A251" s="662" t="s">
        <v>1701</v>
      </c>
      <c r="B251" s="389" t="s">
        <v>1702</v>
      </c>
      <c r="C251" s="662">
        <v>501310</v>
      </c>
      <c r="D251" t="s">
        <v>726</v>
      </c>
      <c r="E251" s="94">
        <v>5799090.6299999999</v>
      </c>
    </row>
    <row r="252" spans="1:5" x14ac:dyDescent="0.2">
      <c r="A252" s="662" t="s">
        <v>1701</v>
      </c>
      <c r="B252" s="389" t="s">
        <v>1702</v>
      </c>
      <c r="C252" s="662">
        <v>501400</v>
      </c>
      <c r="D252" t="s">
        <v>895</v>
      </c>
      <c r="E252" s="94">
        <v>440300</v>
      </c>
    </row>
    <row r="253" spans="1:5" x14ac:dyDescent="0.2">
      <c r="A253" s="662" t="s">
        <v>1701</v>
      </c>
      <c r="B253" s="389" t="s">
        <v>1702</v>
      </c>
      <c r="C253" s="662">
        <v>501410</v>
      </c>
      <c r="D253" t="s">
        <v>727</v>
      </c>
      <c r="E253" s="94">
        <v>11900</v>
      </c>
    </row>
    <row r="254" spans="1:5" x14ac:dyDescent="0.2">
      <c r="A254" s="662" t="s">
        <v>1701</v>
      </c>
      <c r="B254" s="389" t="s">
        <v>1702</v>
      </c>
      <c r="C254" s="662">
        <v>501500</v>
      </c>
      <c r="D254" t="s">
        <v>728</v>
      </c>
      <c r="E254" s="94">
        <v>137870</v>
      </c>
    </row>
    <row r="255" spans="1:5" x14ac:dyDescent="0.2">
      <c r="A255" s="662" t="s">
        <v>1701</v>
      </c>
      <c r="B255" s="389" t="s">
        <v>1702</v>
      </c>
      <c r="C255" s="662">
        <v>502100</v>
      </c>
      <c r="D255" t="s">
        <v>898</v>
      </c>
      <c r="E255" s="94">
        <v>-1319918.3899999999</v>
      </c>
    </row>
    <row r="256" spans="1:5" x14ac:dyDescent="0.2">
      <c r="A256" s="662" t="s">
        <v>1701</v>
      </c>
      <c r="B256" s="389" t="s">
        <v>1702</v>
      </c>
      <c r="C256" s="662">
        <v>503100</v>
      </c>
      <c r="D256" t="s">
        <v>901</v>
      </c>
      <c r="E256" s="94">
        <v>8241500</v>
      </c>
    </row>
    <row r="257" spans="1:7" x14ac:dyDescent="0.2">
      <c r="A257" s="662" t="s">
        <v>1701</v>
      </c>
      <c r="B257" s="389" t="s">
        <v>1702</v>
      </c>
      <c r="C257" s="662">
        <v>503200</v>
      </c>
      <c r="D257" t="s">
        <v>902</v>
      </c>
      <c r="E257" s="94">
        <v>3391321</v>
      </c>
    </row>
    <row r="258" spans="1:7" x14ac:dyDescent="0.2">
      <c r="A258" s="662" t="s">
        <v>1701</v>
      </c>
      <c r="B258" s="389" t="s">
        <v>1702</v>
      </c>
      <c r="C258" s="662">
        <v>503300</v>
      </c>
      <c r="D258" t="s">
        <v>903</v>
      </c>
      <c r="E258" s="94">
        <v>640021.71</v>
      </c>
    </row>
    <row r="259" spans="1:7" x14ac:dyDescent="0.2">
      <c r="A259" s="662" t="s">
        <v>1701</v>
      </c>
      <c r="B259" s="389" t="s">
        <v>1702</v>
      </c>
      <c r="C259" s="662">
        <v>503400</v>
      </c>
      <c r="D259" t="s">
        <v>731</v>
      </c>
      <c r="E259" s="94">
        <v>52969.65</v>
      </c>
    </row>
    <row r="260" spans="1:7" x14ac:dyDescent="0.2">
      <c r="A260" s="662" t="s">
        <v>1701</v>
      </c>
      <c r="B260" s="389" t="s">
        <v>1702</v>
      </c>
      <c r="C260" s="662">
        <v>504100</v>
      </c>
      <c r="D260" t="s">
        <v>732</v>
      </c>
      <c r="E260" s="94">
        <v>-107026.16</v>
      </c>
    </row>
    <row r="261" spans="1:7" x14ac:dyDescent="0.2">
      <c r="A261" s="662" t="s">
        <v>1701</v>
      </c>
      <c r="B261" s="389" t="s">
        <v>1702</v>
      </c>
      <c r="C261" s="662">
        <v>504200</v>
      </c>
      <c r="D261" t="s">
        <v>733</v>
      </c>
      <c r="E261" s="94">
        <v>-343446</v>
      </c>
    </row>
    <row r="262" spans="1:7" x14ac:dyDescent="0.2">
      <c r="A262" s="662" t="s">
        <v>1701</v>
      </c>
      <c r="B262" s="389" t="s">
        <v>1702</v>
      </c>
      <c r="C262" s="662">
        <v>505100</v>
      </c>
      <c r="D262" t="s">
        <v>910</v>
      </c>
      <c r="E262" s="94">
        <v>4498035.66</v>
      </c>
    </row>
    <row r="263" spans="1:7" x14ac:dyDescent="0.2">
      <c r="A263" s="662" t="s">
        <v>1701</v>
      </c>
      <c r="B263" s="389" t="s">
        <v>1702</v>
      </c>
      <c r="C263" s="662">
        <v>505200</v>
      </c>
      <c r="D263" t="s">
        <v>911</v>
      </c>
      <c r="E263" s="94">
        <v>1077460</v>
      </c>
    </row>
    <row r="264" spans="1:7" x14ac:dyDescent="0.2">
      <c r="A264" s="662" t="s">
        <v>1701</v>
      </c>
      <c r="B264" s="389" t="s">
        <v>1702</v>
      </c>
      <c r="C264" s="662">
        <v>505300</v>
      </c>
      <c r="D264" t="s">
        <v>614</v>
      </c>
      <c r="E264" s="94">
        <v>2328560.21</v>
      </c>
    </row>
    <row r="265" spans="1:7" x14ac:dyDescent="0.2">
      <c r="A265" s="662" t="s">
        <v>1701</v>
      </c>
      <c r="B265" s="389" t="s">
        <v>1702</v>
      </c>
      <c r="C265" s="662">
        <v>505400</v>
      </c>
      <c r="D265" t="s">
        <v>1092</v>
      </c>
      <c r="E265" s="94">
        <v>158978.71</v>
      </c>
    </row>
    <row r="266" spans="1:7" x14ac:dyDescent="0.2">
      <c r="A266" s="662" t="s">
        <v>1701</v>
      </c>
      <c r="B266" s="389" t="s">
        <v>1702</v>
      </c>
      <c r="C266" s="662">
        <v>506100</v>
      </c>
      <c r="D266" t="s">
        <v>4676</v>
      </c>
      <c r="E266" s="94">
        <v>-283376.24</v>
      </c>
    </row>
    <row r="267" spans="1:7" ht="13.5" thickBot="1" x14ac:dyDescent="0.25">
      <c r="A267" s="662" t="s">
        <v>1701</v>
      </c>
      <c r="B267" s="389" t="s">
        <v>1702</v>
      </c>
      <c r="C267" s="662">
        <v>506200</v>
      </c>
      <c r="D267" t="s">
        <v>4677</v>
      </c>
      <c r="E267" s="94">
        <v>-146699.29</v>
      </c>
    </row>
    <row r="268" spans="1:7" x14ac:dyDescent="0.2">
      <c r="A268" s="741" t="s">
        <v>1701</v>
      </c>
      <c r="B268" s="469" t="s">
        <v>1702</v>
      </c>
      <c r="C268" s="815">
        <v>511100</v>
      </c>
      <c r="D268" s="471" t="s">
        <v>935</v>
      </c>
      <c r="E268" s="742">
        <v>795340.39</v>
      </c>
      <c r="F268" s="816"/>
      <c r="G268" s="743"/>
    </row>
    <row r="269" spans="1:7" x14ac:dyDescent="0.2">
      <c r="A269" s="744" t="s">
        <v>1701</v>
      </c>
      <c r="B269" s="389" t="s">
        <v>1702</v>
      </c>
      <c r="C269" s="662">
        <v>511101</v>
      </c>
      <c r="D269" t="s">
        <v>936</v>
      </c>
      <c r="E269" s="94">
        <v>964405.07</v>
      </c>
      <c r="G269" s="745"/>
    </row>
    <row r="270" spans="1:7" x14ac:dyDescent="0.2">
      <c r="A270" s="744" t="s">
        <v>1701</v>
      </c>
      <c r="B270" s="389" t="s">
        <v>1702</v>
      </c>
      <c r="C270" s="662">
        <v>511110</v>
      </c>
      <c r="D270" t="s">
        <v>1297</v>
      </c>
      <c r="E270" s="94">
        <v>75643.600000000006</v>
      </c>
      <c r="G270" s="745"/>
    </row>
    <row r="271" spans="1:7" x14ac:dyDescent="0.2">
      <c r="A271" s="744" t="s">
        <v>1701</v>
      </c>
      <c r="B271" s="389" t="s">
        <v>1702</v>
      </c>
      <c r="C271" s="662">
        <v>511111</v>
      </c>
      <c r="D271" t="s">
        <v>5368</v>
      </c>
      <c r="E271" s="94">
        <v>-364408.94</v>
      </c>
      <c r="G271" s="745"/>
    </row>
    <row r="272" spans="1:7" x14ac:dyDescent="0.2">
      <c r="A272" s="744" t="s">
        <v>1701</v>
      </c>
      <c r="B272" s="389" t="s">
        <v>1702</v>
      </c>
      <c r="C272" s="662">
        <v>511119</v>
      </c>
      <c r="D272" t="s">
        <v>5369</v>
      </c>
      <c r="E272" s="94">
        <v>58401.599999999999</v>
      </c>
      <c r="G272" s="745"/>
    </row>
    <row r="273" spans="1:7" x14ac:dyDescent="0.2">
      <c r="A273" s="744" t="s">
        <v>1701</v>
      </c>
      <c r="B273" s="389" t="s">
        <v>1702</v>
      </c>
      <c r="C273" s="662">
        <v>511300</v>
      </c>
      <c r="D273" t="s">
        <v>735</v>
      </c>
      <c r="E273" s="94">
        <v>2287454.35</v>
      </c>
      <c r="G273" s="745"/>
    </row>
    <row r="274" spans="1:7" x14ac:dyDescent="0.2">
      <c r="A274" s="744" t="s">
        <v>1701</v>
      </c>
      <c r="B274" s="389" t="s">
        <v>1702</v>
      </c>
      <c r="C274" s="662">
        <v>511301</v>
      </c>
      <c r="D274" t="s">
        <v>736</v>
      </c>
      <c r="E274" s="94">
        <v>804167.54</v>
      </c>
      <c r="G274" s="745"/>
    </row>
    <row r="275" spans="1:7" x14ac:dyDescent="0.2">
      <c r="A275" s="744" t="s">
        <v>1701</v>
      </c>
      <c r="B275" s="389" t="s">
        <v>1702</v>
      </c>
      <c r="C275" s="662">
        <v>511302</v>
      </c>
      <c r="D275" t="s">
        <v>737</v>
      </c>
      <c r="E275" s="94">
        <v>189000</v>
      </c>
      <c r="G275" s="745"/>
    </row>
    <row r="276" spans="1:7" x14ac:dyDescent="0.2">
      <c r="A276" s="744" t="s">
        <v>1701</v>
      </c>
      <c r="B276" s="389" t="s">
        <v>1702</v>
      </c>
      <c r="C276" s="662">
        <v>511303</v>
      </c>
      <c r="D276" t="s">
        <v>738</v>
      </c>
      <c r="E276" s="94">
        <v>65000</v>
      </c>
      <c r="G276" s="745"/>
    </row>
    <row r="277" spans="1:7" x14ac:dyDescent="0.2">
      <c r="A277" s="744" t="s">
        <v>1701</v>
      </c>
      <c r="B277" s="389" t="s">
        <v>1702</v>
      </c>
      <c r="C277" s="662">
        <v>511410</v>
      </c>
      <c r="D277" t="s">
        <v>739</v>
      </c>
      <c r="E277" s="94">
        <v>4606</v>
      </c>
      <c r="G277" s="745"/>
    </row>
    <row r="278" spans="1:7" x14ac:dyDescent="0.2">
      <c r="A278" s="744" t="s">
        <v>1701</v>
      </c>
      <c r="B278" s="389" t="s">
        <v>1702</v>
      </c>
      <c r="C278" s="662">
        <v>511500</v>
      </c>
      <c r="D278" t="s">
        <v>740</v>
      </c>
      <c r="E278" s="94">
        <v>2012.5</v>
      </c>
      <c r="G278" s="745"/>
    </row>
    <row r="279" spans="1:7" x14ac:dyDescent="0.2">
      <c r="A279" s="744" t="s">
        <v>1701</v>
      </c>
      <c r="B279" s="389" t="s">
        <v>1702</v>
      </c>
      <c r="C279" s="662">
        <v>511700</v>
      </c>
      <c r="D279" t="s">
        <v>5465</v>
      </c>
      <c r="E279" s="94">
        <v>106712.94</v>
      </c>
      <c r="G279" s="745"/>
    </row>
    <row r="280" spans="1:7" x14ac:dyDescent="0.2">
      <c r="A280" s="744" t="s">
        <v>1701</v>
      </c>
      <c r="B280" s="389" t="s">
        <v>1702</v>
      </c>
      <c r="C280" s="662">
        <v>512100</v>
      </c>
      <c r="D280" t="s">
        <v>939</v>
      </c>
      <c r="E280" s="94">
        <v>116303.8</v>
      </c>
      <c r="G280" s="745"/>
    </row>
    <row r="281" spans="1:7" x14ac:dyDescent="0.2">
      <c r="A281" s="744" t="s">
        <v>1701</v>
      </c>
      <c r="B281" s="389" t="s">
        <v>1702</v>
      </c>
      <c r="C281" s="662">
        <v>512109</v>
      </c>
      <c r="D281" t="s">
        <v>946</v>
      </c>
      <c r="E281" s="94">
        <v>116139</v>
      </c>
      <c r="G281" s="745"/>
    </row>
    <row r="282" spans="1:7" x14ac:dyDescent="0.2">
      <c r="A282" s="744" t="s">
        <v>1701</v>
      </c>
      <c r="B282" s="389" t="s">
        <v>1702</v>
      </c>
      <c r="C282" s="662">
        <v>512110</v>
      </c>
      <c r="D282" t="s">
        <v>940</v>
      </c>
      <c r="E282" s="94">
        <v>31142.48</v>
      </c>
      <c r="G282" s="745"/>
    </row>
    <row r="283" spans="1:7" x14ac:dyDescent="0.2">
      <c r="A283" s="744" t="s">
        <v>1701</v>
      </c>
      <c r="B283" s="389" t="s">
        <v>1702</v>
      </c>
      <c r="C283" s="662">
        <v>512120</v>
      </c>
      <c r="D283" t="s">
        <v>4678</v>
      </c>
      <c r="E283" s="94">
        <v>225082.52</v>
      </c>
      <c r="G283" s="745"/>
    </row>
    <row r="284" spans="1:7" x14ac:dyDescent="0.2">
      <c r="A284" s="744" t="s">
        <v>1701</v>
      </c>
      <c r="B284" s="389" t="s">
        <v>1702</v>
      </c>
      <c r="C284" s="662">
        <v>512200</v>
      </c>
      <c r="D284" t="s">
        <v>941</v>
      </c>
      <c r="E284" s="94">
        <v>367950.8</v>
      </c>
      <c r="G284" s="745"/>
    </row>
    <row r="285" spans="1:7" x14ac:dyDescent="0.2">
      <c r="A285" s="744" t="s">
        <v>1701</v>
      </c>
      <c r="B285" s="389" t="s">
        <v>1702</v>
      </c>
      <c r="C285" s="662">
        <v>512209</v>
      </c>
      <c r="D285" t="s">
        <v>942</v>
      </c>
      <c r="E285" s="94">
        <v>544734</v>
      </c>
      <c r="G285" s="745"/>
    </row>
    <row r="286" spans="1:7" x14ac:dyDescent="0.2">
      <c r="A286" s="744" t="s">
        <v>1701</v>
      </c>
      <c r="B286" s="389" t="s">
        <v>1702</v>
      </c>
      <c r="C286" s="662">
        <v>512300</v>
      </c>
      <c r="D286" t="s">
        <v>943</v>
      </c>
      <c r="E286" s="94">
        <v>84942.2</v>
      </c>
      <c r="G286" s="745"/>
    </row>
    <row r="287" spans="1:7" x14ac:dyDescent="0.2">
      <c r="A287" s="744" t="s">
        <v>1701</v>
      </c>
      <c r="B287" s="389" t="s">
        <v>1702</v>
      </c>
      <c r="C287" s="662">
        <v>512302</v>
      </c>
      <c r="D287" t="s">
        <v>4679</v>
      </c>
      <c r="E287" s="94">
        <v>71212</v>
      </c>
      <c r="G287" s="745"/>
    </row>
    <row r="288" spans="1:7" x14ac:dyDescent="0.2">
      <c r="A288" s="744" t="s">
        <v>1701</v>
      </c>
      <c r="B288" s="389" t="s">
        <v>1702</v>
      </c>
      <c r="C288" s="662">
        <v>512305</v>
      </c>
      <c r="D288" t="s">
        <v>972</v>
      </c>
      <c r="E288" s="94">
        <v>204581.63</v>
      </c>
      <c r="G288" s="745"/>
    </row>
    <row r="289" spans="1:7" x14ac:dyDescent="0.2">
      <c r="A289" s="744" t="s">
        <v>1701</v>
      </c>
      <c r="B289" s="389" t="s">
        <v>1702</v>
      </c>
      <c r="C289" s="662">
        <v>512309</v>
      </c>
      <c r="D289" t="s">
        <v>974</v>
      </c>
      <c r="E289" s="94">
        <v>50179.47</v>
      </c>
      <c r="G289" s="745"/>
    </row>
    <row r="290" spans="1:7" x14ac:dyDescent="0.2">
      <c r="A290" s="744" t="s">
        <v>1701</v>
      </c>
      <c r="B290" s="389" t="s">
        <v>1702</v>
      </c>
      <c r="C290" s="662">
        <v>512310</v>
      </c>
      <c r="D290" t="s">
        <v>741</v>
      </c>
      <c r="E290" s="94">
        <v>1423453.41</v>
      </c>
      <c r="G290" s="745"/>
    </row>
    <row r="291" spans="1:7" x14ac:dyDescent="0.2">
      <c r="A291" s="744" t="s">
        <v>1701</v>
      </c>
      <c r="B291" s="389" t="s">
        <v>1702</v>
      </c>
      <c r="C291" s="662">
        <v>512320</v>
      </c>
      <c r="D291" t="s">
        <v>4681</v>
      </c>
      <c r="E291" s="94">
        <v>1754180.7</v>
      </c>
      <c r="G291" s="745"/>
    </row>
    <row r="292" spans="1:7" x14ac:dyDescent="0.2">
      <c r="A292" s="744" t="s">
        <v>1701</v>
      </c>
      <c r="B292" s="389" t="s">
        <v>1702</v>
      </c>
      <c r="C292" s="662">
        <v>512321</v>
      </c>
      <c r="D292" t="s">
        <v>967</v>
      </c>
      <c r="E292" s="94">
        <v>268218.2</v>
      </c>
      <c r="G292" s="745"/>
    </row>
    <row r="293" spans="1:7" x14ac:dyDescent="0.2">
      <c r="A293" s="744" t="s">
        <v>1701</v>
      </c>
      <c r="B293" s="389" t="s">
        <v>1702</v>
      </c>
      <c r="C293" s="662">
        <v>512340</v>
      </c>
      <c r="D293" t="s">
        <v>970</v>
      </c>
      <c r="E293" s="94">
        <v>152092</v>
      </c>
      <c r="G293" s="745"/>
    </row>
    <row r="294" spans="1:7" x14ac:dyDescent="0.2">
      <c r="A294" s="744" t="s">
        <v>1701</v>
      </c>
      <c r="B294" s="389" t="s">
        <v>1702</v>
      </c>
      <c r="C294" s="662">
        <v>512342</v>
      </c>
      <c r="D294" t="s">
        <v>950</v>
      </c>
      <c r="E294" s="94">
        <v>73837.5</v>
      </c>
      <c r="G294" s="745"/>
    </row>
    <row r="295" spans="1:7" x14ac:dyDescent="0.2">
      <c r="A295" s="744" t="s">
        <v>1701</v>
      </c>
      <c r="B295" s="389" t="s">
        <v>1702</v>
      </c>
      <c r="C295" s="662">
        <v>512343</v>
      </c>
      <c r="D295" t="s">
        <v>951</v>
      </c>
      <c r="E295" s="94">
        <v>77321.179999999993</v>
      </c>
      <c r="G295" s="745"/>
    </row>
    <row r="296" spans="1:7" x14ac:dyDescent="0.2">
      <c r="A296" s="744" t="s">
        <v>1701</v>
      </c>
      <c r="B296" s="389" t="s">
        <v>1702</v>
      </c>
      <c r="C296" s="662">
        <v>512350</v>
      </c>
      <c r="D296" t="s">
        <v>4686</v>
      </c>
      <c r="E296" s="94">
        <v>207360</v>
      </c>
      <c r="G296" s="745"/>
    </row>
    <row r="297" spans="1:7" x14ac:dyDescent="0.2">
      <c r="A297" s="744" t="s">
        <v>1701</v>
      </c>
      <c r="B297" s="389" t="s">
        <v>1702</v>
      </c>
      <c r="C297" s="662">
        <v>512351</v>
      </c>
      <c r="D297" t="s">
        <v>954</v>
      </c>
      <c r="E297" s="94">
        <v>149500</v>
      </c>
      <c r="G297" s="745"/>
    </row>
    <row r="298" spans="1:7" x14ac:dyDescent="0.2">
      <c r="A298" s="744" t="s">
        <v>1701</v>
      </c>
      <c r="B298" s="389" t="s">
        <v>1702</v>
      </c>
      <c r="C298" s="662">
        <v>512352</v>
      </c>
      <c r="D298" t="s">
        <v>956</v>
      </c>
      <c r="E298" s="94">
        <v>42720</v>
      </c>
      <c r="G298" s="745"/>
    </row>
    <row r="299" spans="1:7" x14ac:dyDescent="0.2">
      <c r="A299" s="744" t="s">
        <v>1701</v>
      </c>
      <c r="B299" s="389" t="s">
        <v>1702</v>
      </c>
      <c r="C299" s="662">
        <v>512353</v>
      </c>
      <c r="D299" t="s">
        <v>4689</v>
      </c>
      <c r="E299" s="94">
        <v>288000</v>
      </c>
      <c r="G299" s="745"/>
    </row>
    <row r="300" spans="1:7" x14ac:dyDescent="0.2">
      <c r="A300" s="744" t="s">
        <v>1701</v>
      </c>
      <c r="B300" s="389" t="s">
        <v>1702</v>
      </c>
      <c r="C300" s="662">
        <v>512355</v>
      </c>
      <c r="D300" t="s">
        <v>961</v>
      </c>
      <c r="E300" s="94">
        <v>227600</v>
      </c>
      <c r="G300" s="745"/>
    </row>
    <row r="301" spans="1:7" x14ac:dyDescent="0.2">
      <c r="A301" s="744" t="s">
        <v>1701</v>
      </c>
      <c r="B301" s="389" t="s">
        <v>1702</v>
      </c>
      <c r="C301" s="662">
        <v>512356</v>
      </c>
      <c r="D301" t="s">
        <v>962</v>
      </c>
      <c r="E301" s="94">
        <v>164250</v>
      </c>
      <c r="G301" s="745"/>
    </row>
    <row r="302" spans="1:7" x14ac:dyDescent="0.2">
      <c r="A302" s="744" t="s">
        <v>1701</v>
      </c>
      <c r="B302" s="389" t="s">
        <v>1702</v>
      </c>
      <c r="C302" s="662">
        <v>512357</v>
      </c>
      <c r="D302" t="s">
        <v>963</v>
      </c>
      <c r="E302" s="94">
        <v>102200</v>
      </c>
      <c r="G302" s="745"/>
    </row>
    <row r="303" spans="1:7" x14ac:dyDescent="0.2">
      <c r="A303" s="744" t="s">
        <v>1701</v>
      </c>
      <c r="B303" s="389" t="s">
        <v>1702</v>
      </c>
      <c r="C303" s="662">
        <v>512360</v>
      </c>
      <c r="D303" t="s">
        <v>4693</v>
      </c>
      <c r="E303" s="94">
        <v>1877165</v>
      </c>
      <c r="G303" s="745"/>
    </row>
    <row r="304" spans="1:7" x14ac:dyDescent="0.2">
      <c r="A304" s="744" t="s">
        <v>1701</v>
      </c>
      <c r="B304" s="389" t="s">
        <v>1702</v>
      </c>
      <c r="C304" s="662">
        <v>512800</v>
      </c>
      <c r="D304" t="s">
        <v>976</v>
      </c>
      <c r="E304" s="94">
        <v>5818963</v>
      </c>
      <c r="G304" s="745"/>
    </row>
    <row r="305" spans="1:7" x14ac:dyDescent="0.2">
      <c r="A305" s="744" t="s">
        <v>1701</v>
      </c>
      <c r="B305" s="389" t="s">
        <v>1702</v>
      </c>
      <c r="C305" s="662">
        <v>512801</v>
      </c>
      <c r="D305" t="s">
        <v>1095</v>
      </c>
      <c r="E305" s="94">
        <v>3923</v>
      </c>
      <c r="G305" s="745"/>
    </row>
    <row r="306" spans="1:7" x14ac:dyDescent="0.2">
      <c r="A306" s="744" t="s">
        <v>1701</v>
      </c>
      <c r="B306" s="389" t="s">
        <v>1702</v>
      </c>
      <c r="C306" s="662">
        <v>512810</v>
      </c>
      <c r="D306" t="s">
        <v>978</v>
      </c>
      <c r="E306" s="94">
        <v>197200</v>
      </c>
      <c r="G306" s="745"/>
    </row>
    <row r="307" spans="1:7" x14ac:dyDescent="0.2">
      <c r="A307" s="744" t="s">
        <v>1701</v>
      </c>
      <c r="B307" s="389" t="s">
        <v>1702</v>
      </c>
      <c r="C307" s="662">
        <v>512830</v>
      </c>
      <c r="D307" t="s">
        <v>982</v>
      </c>
      <c r="E307" s="94">
        <v>1268237</v>
      </c>
      <c r="G307" s="745"/>
    </row>
    <row r="308" spans="1:7" x14ac:dyDescent="0.2">
      <c r="A308" s="744" t="s">
        <v>1701</v>
      </c>
      <c r="B308" s="389" t="s">
        <v>1702</v>
      </c>
      <c r="C308" s="662">
        <v>512831</v>
      </c>
      <c r="D308" t="s">
        <v>5371</v>
      </c>
      <c r="E308" s="94">
        <v>412500</v>
      </c>
      <c r="G308" s="745"/>
    </row>
    <row r="309" spans="1:7" x14ac:dyDescent="0.2">
      <c r="A309" s="744" t="s">
        <v>1701</v>
      </c>
      <c r="B309" s="389" t="s">
        <v>1702</v>
      </c>
      <c r="C309" s="662">
        <v>512840</v>
      </c>
      <c r="D309" t="s">
        <v>984</v>
      </c>
      <c r="E309" s="94">
        <v>510855</v>
      </c>
      <c r="G309" s="745"/>
    </row>
    <row r="310" spans="1:7" x14ac:dyDescent="0.2">
      <c r="A310" s="744" t="s">
        <v>1701</v>
      </c>
      <c r="B310" s="389" t="s">
        <v>1702</v>
      </c>
      <c r="C310" s="662">
        <v>512841</v>
      </c>
      <c r="D310" t="s">
        <v>5373</v>
      </c>
      <c r="E310" s="94">
        <v>148500</v>
      </c>
      <c r="G310" s="745"/>
    </row>
    <row r="311" spans="1:7" x14ac:dyDescent="0.2">
      <c r="A311" s="744" t="s">
        <v>1701</v>
      </c>
      <c r="B311" s="389" t="s">
        <v>1702</v>
      </c>
      <c r="C311" s="662">
        <v>512850</v>
      </c>
      <c r="D311" t="s">
        <v>469</v>
      </c>
      <c r="E311" s="94">
        <v>105814.8</v>
      </c>
      <c r="G311" s="745"/>
    </row>
    <row r="312" spans="1:7" x14ac:dyDescent="0.2">
      <c r="A312" s="744" t="s">
        <v>1701</v>
      </c>
      <c r="B312" s="389" t="s">
        <v>1702</v>
      </c>
      <c r="C312" s="662">
        <v>512851</v>
      </c>
      <c r="D312" t="s">
        <v>471</v>
      </c>
      <c r="E312" s="94">
        <v>11813.4</v>
      </c>
      <c r="G312" s="745"/>
    </row>
    <row r="313" spans="1:7" x14ac:dyDescent="0.2">
      <c r="A313" s="744" t="s">
        <v>1701</v>
      </c>
      <c r="B313" s="389" t="s">
        <v>1702</v>
      </c>
      <c r="C313" s="662">
        <v>512852</v>
      </c>
      <c r="D313" t="s">
        <v>473</v>
      </c>
      <c r="E313" s="94">
        <v>70800</v>
      </c>
      <c r="G313" s="745"/>
    </row>
    <row r="314" spans="1:7" x14ac:dyDescent="0.2">
      <c r="A314" s="744" t="s">
        <v>1701</v>
      </c>
      <c r="B314" s="389" t="s">
        <v>1702</v>
      </c>
      <c r="C314" s="662">
        <v>512859</v>
      </c>
      <c r="D314" t="s">
        <v>475</v>
      </c>
      <c r="E314" s="94">
        <v>205673.2</v>
      </c>
      <c r="G314" s="745"/>
    </row>
    <row r="315" spans="1:7" x14ac:dyDescent="0.2">
      <c r="A315" s="744" t="s">
        <v>1701</v>
      </c>
      <c r="B315" s="389" t="s">
        <v>1702</v>
      </c>
      <c r="C315" s="662">
        <v>512860</v>
      </c>
      <c r="D315" t="s">
        <v>477</v>
      </c>
      <c r="E315" s="94">
        <v>19580</v>
      </c>
      <c r="G315" s="745"/>
    </row>
    <row r="316" spans="1:7" x14ac:dyDescent="0.2">
      <c r="A316" s="744" t="s">
        <v>1701</v>
      </c>
      <c r="B316" s="389" t="s">
        <v>1702</v>
      </c>
      <c r="C316" s="662">
        <v>512870</v>
      </c>
      <c r="D316" t="s">
        <v>479</v>
      </c>
      <c r="E316" s="94">
        <v>98150</v>
      </c>
      <c r="G316" s="745"/>
    </row>
    <row r="317" spans="1:7" ht="13.5" thickBot="1" x14ac:dyDescent="0.25">
      <c r="A317" s="746" t="s">
        <v>1701</v>
      </c>
      <c r="B317" s="817" t="s">
        <v>1702</v>
      </c>
      <c r="C317" s="818">
        <v>512890</v>
      </c>
      <c r="D317" s="747" t="s">
        <v>5375</v>
      </c>
      <c r="E317" s="748">
        <v>1650000</v>
      </c>
      <c r="F317" s="819"/>
      <c r="G317" s="820"/>
    </row>
    <row r="318" spans="1:7" x14ac:dyDescent="0.2">
      <c r="A318" s="662" t="s">
        <v>1701</v>
      </c>
      <c r="B318" s="389" t="s">
        <v>1702</v>
      </c>
      <c r="C318" s="662">
        <v>518100</v>
      </c>
      <c r="D318" t="s">
        <v>488</v>
      </c>
      <c r="E318" s="94">
        <v>131505.66</v>
      </c>
    </row>
    <row r="319" spans="1:7" x14ac:dyDescent="0.2">
      <c r="A319" s="662" t="s">
        <v>1701</v>
      </c>
      <c r="B319" s="389" t="s">
        <v>1702</v>
      </c>
      <c r="C319" s="662">
        <v>518101</v>
      </c>
      <c r="D319" t="s">
        <v>1301</v>
      </c>
      <c r="E319" s="94">
        <v>76250.86</v>
      </c>
    </row>
    <row r="320" spans="1:7" x14ac:dyDescent="0.2">
      <c r="A320" s="662" t="s">
        <v>1701</v>
      </c>
      <c r="B320" s="389" t="s">
        <v>1702</v>
      </c>
      <c r="C320" s="662">
        <v>518102</v>
      </c>
      <c r="D320" t="s">
        <v>1302</v>
      </c>
      <c r="E320" s="94">
        <v>125267.98</v>
      </c>
    </row>
    <row r="321" spans="1:5" x14ac:dyDescent="0.2">
      <c r="A321" s="662" t="s">
        <v>1701</v>
      </c>
      <c r="B321" s="389" t="s">
        <v>1702</v>
      </c>
      <c r="C321" s="662">
        <v>518103</v>
      </c>
      <c r="D321" t="s">
        <v>5376</v>
      </c>
      <c r="E321" s="94">
        <v>10000</v>
      </c>
    </row>
    <row r="322" spans="1:5" x14ac:dyDescent="0.2">
      <c r="A322" s="662" t="s">
        <v>1701</v>
      </c>
      <c r="B322" s="389" t="s">
        <v>1702</v>
      </c>
      <c r="C322" s="662">
        <v>518200</v>
      </c>
      <c r="D322" t="s">
        <v>489</v>
      </c>
      <c r="E322" s="94">
        <v>8589.2999999999993</v>
      </c>
    </row>
    <row r="323" spans="1:5" x14ac:dyDescent="0.2">
      <c r="A323" s="662" t="s">
        <v>1701</v>
      </c>
      <c r="B323" s="389" t="s">
        <v>1702</v>
      </c>
      <c r="C323" s="662">
        <v>518400</v>
      </c>
      <c r="D323" t="s">
        <v>490</v>
      </c>
      <c r="E323" s="94">
        <v>46947.61</v>
      </c>
    </row>
    <row r="324" spans="1:5" x14ac:dyDescent="0.2">
      <c r="A324" s="662" t="s">
        <v>1701</v>
      </c>
      <c r="B324" s="389" t="s">
        <v>1702</v>
      </c>
      <c r="C324" s="662">
        <v>551100</v>
      </c>
      <c r="D324" t="s">
        <v>4698</v>
      </c>
      <c r="E324" s="94">
        <v>157629.79</v>
      </c>
    </row>
    <row r="325" spans="1:5" x14ac:dyDescent="0.2">
      <c r="A325" s="662" t="s">
        <v>1701</v>
      </c>
      <c r="B325" s="389" t="s">
        <v>1702</v>
      </c>
      <c r="C325" s="662">
        <v>551200</v>
      </c>
      <c r="D325" t="s">
        <v>4699</v>
      </c>
      <c r="E325" s="94">
        <v>2596</v>
      </c>
    </row>
    <row r="326" spans="1:5" x14ac:dyDescent="0.2">
      <c r="A326" s="662" t="s">
        <v>1701</v>
      </c>
      <c r="B326" s="389" t="s">
        <v>1702</v>
      </c>
      <c r="C326" s="662">
        <v>555100</v>
      </c>
      <c r="D326" t="s">
        <v>497</v>
      </c>
      <c r="E326" s="94">
        <v>800</v>
      </c>
    </row>
    <row r="327" spans="1:5" x14ac:dyDescent="0.2">
      <c r="A327" s="662" t="s">
        <v>1701</v>
      </c>
      <c r="B327" s="389" t="s">
        <v>1702</v>
      </c>
      <c r="C327" s="662">
        <v>555200</v>
      </c>
      <c r="D327" t="s">
        <v>1304</v>
      </c>
      <c r="E327" s="94">
        <v>292771.51</v>
      </c>
    </row>
    <row r="328" spans="1:5" x14ac:dyDescent="0.2">
      <c r="A328" s="662" t="s">
        <v>1701</v>
      </c>
      <c r="B328" s="389" t="s">
        <v>1702</v>
      </c>
      <c r="C328" s="662">
        <v>558200</v>
      </c>
      <c r="D328" t="s">
        <v>500</v>
      </c>
      <c r="E328" s="94">
        <v>30000</v>
      </c>
    </row>
    <row r="329" spans="1:5" x14ac:dyDescent="0.2">
      <c r="A329" s="662" t="s">
        <v>1701</v>
      </c>
      <c r="B329" s="389" t="s">
        <v>1702</v>
      </c>
      <c r="C329" s="662">
        <v>561109</v>
      </c>
      <c r="D329" t="s">
        <v>502</v>
      </c>
      <c r="E329" s="94">
        <v>2670272</v>
      </c>
    </row>
    <row r="330" spans="1:5" x14ac:dyDescent="0.2">
      <c r="A330" s="662" t="s">
        <v>1701</v>
      </c>
      <c r="B330" s="389" t="s">
        <v>1702</v>
      </c>
      <c r="C330" s="662">
        <v>562109</v>
      </c>
      <c r="D330" t="s">
        <v>4700</v>
      </c>
      <c r="E330" s="94">
        <v>209600</v>
      </c>
    </row>
    <row r="331" spans="1:5" x14ac:dyDescent="0.2">
      <c r="A331" s="662" t="s">
        <v>1701</v>
      </c>
      <c r="B331" s="389" t="s">
        <v>1702</v>
      </c>
      <c r="C331" s="662">
        <v>562200</v>
      </c>
      <c r="D331" t="s">
        <v>848</v>
      </c>
      <c r="E331" s="94">
        <v>2000</v>
      </c>
    </row>
    <row r="332" spans="1:5" x14ac:dyDescent="0.2">
      <c r="A332" s="662" t="s">
        <v>1701</v>
      </c>
      <c r="B332" s="389" t="s">
        <v>1702</v>
      </c>
      <c r="C332" s="662">
        <v>564100</v>
      </c>
      <c r="D332" t="s">
        <v>507</v>
      </c>
      <c r="E332" s="94">
        <v>4850</v>
      </c>
    </row>
    <row r="333" spans="1:5" x14ac:dyDescent="0.2">
      <c r="A333" s="662" t="s">
        <v>1701</v>
      </c>
      <c r="B333" s="389" t="s">
        <v>1702</v>
      </c>
      <c r="C333" s="662">
        <v>571100</v>
      </c>
      <c r="D333" t="s">
        <v>628</v>
      </c>
      <c r="E333" s="94">
        <v>1394410</v>
      </c>
    </row>
    <row r="334" spans="1:5" x14ac:dyDescent="0.2">
      <c r="A334" s="662" t="s">
        <v>1701</v>
      </c>
      <c r="B334" s="389" t="s">
        <v>1702</v>
      </c>
      <c r="C334" s="662">
        <v>590520</v>
      </c>
      <c r="D334" t="s">
        <v>935</v>
      </c>
      <c r="E334" s="94">
        <v>596790.18999999994</v>
      </c>
    </row>
    <row r="335" spans="1:5" x14ac:dyDescent="0.2">
      <c r="A335" s="662" t="s">
        <v>1701</v>
      </c>
      <c r="B335" s="389" t="s">
        <v>1702</v>
      </c>
      <c r="C335" s="662">
        <v>590522</v>
      </c>
      <c r="D335" t="s">
        <v>936</v>
      </c>
      <c r="E335" s="94">
        <v>60708.2</v>
      </c>
    </row>
    <row r="336" spans="1:5" x14ac:dyDescent="0.2">
      <c r="A336" s="662" t="s">
        <v>1701</v>
      </c>
      <c r="B336" s="389" t="s">
        <v>1702</v>
      </c>
      <c r="C336" s="662">
        <v>590524</v>
      </c>
      <c r="D336" t="s">
        <v>4705</v>
      </c>
      <c r="E336" s="94">
        <v>10409358</v>
      </c>
    </row>
    <row r="337" spans="1:5" x14ac:dyDescent="0.2">
      <c r="A337" s="662" t="s">
        <v>1701</v>
      </c>
      <c r="B337" s="389" t="s">
        <v>1702</v>
      </c>
      <c r="C337" s="662">
        <v>590525</v>
      </c>
      <c r="D337" t="s">
        <v>4706</v>
      </c>
      <c r="E337" s="94">
        <v>2839488.02</v>
      </c>
    </row>
    <row r="338" spans="1:5" x14ac:dyDescent="0.2">
      <c r="A338" s="662" t="s">
        <v>1701</v>
      </c>
      <c r="B338" s="389" t="s">
        <v>1702</v>
      </c>
      <c r="C338" s="662">
        <v>590527</v>
      </c>
      <c r="D338" t="s">
        <v>4708</v>
      </c>
      <c r="E338" s="94">
        <v>2881007.97</v>
      </c>
    </row>
    <row r="339" spans="1:5" x14ac:dyDescent="0.2">
      <c r="A339" s="662" t="s">
        <v>1701</v>
      </c>
      <c r="B339" s="389" t="s">
        <v>1702</v>
      </c>
      <c r="C339" s="662">
        <v>590529</v>
      </c>
      <c r="D339" t="s">
        <v>491</v>
      </c>
      <c r="E339" s="94">
        <v>1656.69</v>
      </c>
    </row>
    <row r="340" spans="1:5" x14ac:dyDescent="0.2">
      <c r="A340" s="662" t="s">
        <v>1701</v>
      </c>
      <c r="B340" s="389" t="s">
        <v>1702</v>
      </c>
      <c r="C340" s="662">
        <v>590530</v>
      </c>
      <c r="D340" t="s">
        <v>1306</v>
      </c>
      <c r="E340" s="94">
        <v>2700272</v>
      </c>
    </row>
    <row r="341" spans="1:5" x14ac:dyDescent="0.2">
      <c r="A341" s="662" t="s">
        <v>1701</v>
      </c>
      <c r="B341" s="389" t="s">
        <v>1702</v>
      </c>
      <c r="C341" s="662">
        <v>590674</v>
      </c>
      <c r="D341" t="s">
        <v>544</v>
      </c>
      <c r="E341" s="94">
        <v>85.91</v>
      </c>
    </row>
    <row r="342" spans="1:5" x14ac:dyDescent="0.2">
      <c r="A342" s="662" t="s">
        <v>1701</v>
      </c>
      <c r="B342" s="389" t="s">
        <v>1702</v>
      </c>
      <c r="C342" s="662">
        <v>590675</v>
      </c>
      <c r="D342" t="s">
        <v>4710</v>
      </c>
      <c r="E342" s="94">
        <v>3031300</v>
      </c>
    </row>
    <row r="343" spans="1:5" x14ac:dyDescent="0.2">
      <c r="A343" s="662" t="s">
        <v>1701</v>
      </c>
      <c r="B343" s="389" t="s">
        <v>1702</v>
      </c>
      <c r="C343" s="662">
        <v>599524</v>
      </c>
      <c r="D343" t="s">
        <v>4705</v>
      </c>
      <c r="E343" s="94">
        <v>112651.4</v>
      </c>
    </row>
    <row r="344" spans="1:5" x14ac:dyDescent="0.2">
      <c r="A344" s="662" t="s">
        <v>1701</v>
      </c>
      <c r="B344" s="389" t="s">
        <v>1702</v>
      </c>
      <c r="C344" s="662">
        <v>599525</v>
      </c>
      <c r="D344" t="s">
        <v>4706</v>
      </c>
      <c r="E344" s="94">
        <v>508949.51</v>
      </c>
    </row>
    <row r="345" spans="1:5" x14ac:dyDescent="0.2">
      <c r="A345" s="662" t="s">
        <v>1701</v>
      </c>
      <c r="B345" s="389" t="s">
        <v>1702</v>
      </c>
      <c r="C345" s="662">
        <v>599527</v>
      </c>
      <c r="D345" t="s">
        <v>4711</v>
      </c>
      <c r="E345" s="94">
        <v>26770.93</v>
      </c>
    </row>
    <row r="346" spans="1:5" x14ac:dyDescent="0.2">
      <c r="A346" s="662" t="s">
        <v>1701</v>
      </c>
      <c r="B346" s="389" t="s">
        <v>1702</v>
      </c>
      <c r="C346" s="662">
        <v>599529</v>
      </c>
      <c r="D346" t="s">
        <v>491</v>
      </c>
      <c r="E346" s="94">
        <v>32427.52</v>
      </c>
    </row>
    <row r="347" spans="1:5" x14ac:dyDescent="0.2">
      <c r="A347" s="662" t="s">
        <v>1701</v>
      </c>
      <c r="B347" s="389" t="s">
        <v>1702</v>
      </c>
      <c r="C347" s="662">
        <v>599531</v>
      </c>
      <c r="D347" t="s">
        <v>4713</v>
      </c>
      <c r="E347" s="94">
        <v>873150</v>
      </c>
    </row>
    <row r="348" spans="1:5" x14ac:dyDescent="0.2">
      <c r="A348" s="662" t="s">
        <v>1701</v>
      </c>
      <c r="B348" s="389" t="s">
        <v>1702</v>
      </c>
      <c r="C348" s="662">
        <v>599674</v>
      </c>
      <c r="D348" t="s">
        <v>544</v>
      </c>
      <c r="E348" s="94">
        <v>1043.3</v>
      </c>
    </row>
    <row r="349" spans="1:5" x14ac:dyDescent="0.2">
      <c r="A349" s="662"/>
      <c r="B349" s="389"/>
      <c r="C349" s="662"/>
      <c r="D349"/>
      <c r="E349" s="136">
        <f>SUM(E250:E348)</f>
        <v>81338855.659999996</v>
      </c>
    </row>
    <row r="350" spans="1:5" x14ac:dyDescent="0.2">
      <c r="A350" s="662"/>
      <c r="B350" s="389"/>
      <c r="C350" s="662"/>
      <c r="D350"/>
      <c r="E350" s="94"/>
    </row>
    <row r="351" spans="1:5" x14ac:dyDescent="0.2">
      <c r="A351" s="662" t="s">
        <v>1701</v>
      </c>
      <c r="B351" s="389" t="s">
        <v>1702</v>
      </c>
      <c r="C351" s="662">
        <v>601300</v>
      </c>
      <c r="D351" t="s">
        <v>763</v>
      </c>
      <c r="E351" s="94">
        <v>30693862.789999999</v>
      </c>
    </row>
    <row r="352" spans="1:5" x14ac:dyDescent="0.2">
      <c r="A352" s="662" t="s">
        <v>1701</v>
      </c>
      <c r="B352" s="389" t="s">
        <v>1702</v>
      </c>
      <c r="C352" s="662">
        <v>601301</v>
      </c>
      <c r="D352" t="s">
        <v>764</v>
      </c>
      <c r="E352" s="94">
        <v>7319244</v>
      </c>
    </row>
    <row r="353" spans="1:5" x14ac:dyDescent="0.2">
      <c r="A353" s="662" t="s">
        <v>1701</v>
      </c>
      <c r="B353" s="389" t="s">
        <v>1702</v>
      </c>
      <c r="C353" s="662">
        <v>601400</v>
      </c>
      <c r="D353" t="s">
        <v>516</v>
      </c>
      <c r="E353" s="94">
        <v>1268557</v>
      </c>
    </row>
    <row r="354" spans="1:5" x14ac:dyDescent="0.2">
      <c r="A354" s="662" t="s">
        <v>1701</v>
      </c>
      <c r="B354" s="389" t="s">
        <v>1702</v>
      </c>
      <c r="C354" s="662">
        <v>601410</v>
      </c>
      <c r="D354" t="s">
        <v>765</v>
      </c>
      <c r="E354" s="94">
        <v>177500</v>
      </c>
    </row>
    <row r="355" spans="1:5" x14ac:dyDescent="0.2">
      <c r="A355" s="662" t="s">
        <v>1701</v>
      </c>
      <c r="B355" s="389" t="s">
        <v>1702</v>
      </c>
      <c r="C355" s="662">
        <v>601500</v>
      </c>
      <c r="D355" t="s">
        <v>766</v>
      </c>
      <c r="E355" s="94">
        <v>1484075</v>
      </c>
    </row>
    <row r="356" spans="1:5" x14ac:dyDescent="0.2">
      <c r="A356" s="662" t="s">
        <v>1701</v>
      </c>
      <c r="B356" s="389" t="s">
        <v>1702</v>
      </c>
      <c r="C356" s="662">
        <v>601501</v>
      </c>
      <c r="D356" t="s">
        <v>4714</v>
      </c>
      <c r="E356" s="94">
        <v>244000</v>
      </c>
    </row>
    <row r="357" spans="1:5" x14ac:dyDescent="0.2">
      <c r="A357" s="662" t="s">
        <v>1701</v>
      </c>
      <c r="B357" s="389" t="s">
        <v>1702</v>
      </c>
      <c r="C357" s="662">
        <v>601510</v>
      </c>
      <c r="D357" t="s">
        <v>767</v>
      </c>
      <c r="E357" s="94">
        <v>1291680</v>
      </c>
    </row>
    <row r="358" spans="1:5" x14ac:dyDescent="0.2">
      <c r="A358" s="662" t="s">
        <v>1701</v>
      </c>
      <c r="B358" s="389" t="s">
        <v>1702</v>
      </c>
      <c r="C358" s="662">
        <v>602100</v>
      </c>
      <c r="D358" t="s">
        <v>525</v>
      </c>
      <c r="E358" s="94">
        <v>-2412724.85</v>
      </c>
    </row>
    <row r="359" spans="1:5" x14ac:dyDescent="0.2">
      <c r="A359" s="662" t="s">
        <v>1701</v>
      </c>
      <c r="B359" s="389" t="s">
        <v>1702</v>
      </c>
      <c r="C359" s="662">
        <v>602300</v>
      </c>
      <c r="D359" t="s">
        <v>768</v>
      </c>
      <c r="E359" s="94">
        <v>-190244.58</v>
      </c>
    </row>
    <row r="360" spans="1:5" x14ac:dyDescent="0.2">
      <c r="A360" s="662" t="s">
        <v>1701</v>
      </c>
      <c r="B360" s="389" t="s">
        <v>1702</v>
      </c>
      <c r="C360" s="662">
        <v>603100</v>
      </c>
      <c r="D360" t="s">
        <v>528</v>
      </c>
      <c r="E360" s="94">
        <v>7902262</v>
      </c>
    </row>
    <row r="361" spans="1:5" x14ac:dyDescent="0.2">
      <c r="A361" s="662" t="s">
        <v>1701</v>
      </c>
      <c r="B361" s="389" t="s">
        <v>1702</v>
      </c>
      <c r="C361" s="662">
        <v>603200</v>
      </c>
      <c r="D361" t="s">
        <v>632</v>
      </c>
      <c r="E361" s="94">
        <v>1684293</v>
      </c>
    </row>
    <row r="362" spans="1:5" x14ac:dyDescent="0.2">
      <c r="A362" s="662" t="s">
        <v>1701</v>
      </c>
      <c r="B362" s="389" t="s">
        <v>1702</v>
      </c>
      <c r="C362" s="662">
        <v>603300</v>
      </c>
      <c r="D362" t="s">
        <v>633</v>
      </c>
      <c r="E362" s="94">
        <v>290738.98</v>
      </c>
    </row>
    <row r="363" spans="1:5" x14ac:dyDescent="0.2">
      <c r="A363" s="662" t="s">
        <v>1701</v>
      </c>
      <c r="B363" s="389" t="s">
        <v>1702</v>
      </c>
      <c r="C363" s="662">
        <v>603400</v>
      </c>
      <c r="D363" t="s">
        <v>5377</v>
      </c>
      <c r="E363" s="94">
        <v>10887.51</v>
      </c>
    </row>
    <row r="364" spans="1:5" x14ac:dyDescent="0.2">
      <c r="A364" s="662" t="s">
        <v>1701</v>
      </c>
      <c r="B364" s="389" t="s">
        <v>1702</v>
      </c>
      <c r="C364" s="662">
        <v>604100</v>
      </c>
      <c r="D364" t="s">
        <v>769</v>
      </c>
      <c r="E364" s="94">
        <v>-380015.85</v>
      </c>
    </row>
    <row r="365" spans="1:5" x14ac:dyDescent="0.2">
      <c r="A365" s="662" t="s">
        <v>1701</v>
      </c>
      <c r="B365" s="389" t="s">
        <v>1702</v>
      </c>
      <c r="C365" s="662">
        <v>604200</v>
      </c>
      <c r="D365" t="s">
        <v>770</v>
      </c>
      <c r="E365" s="94">
        <v>-154136</v>
      </c>
    </row>
    <row r="366" spans="1:5" x14ac:dyDescent="0.2">
      <c r="A366" s="662" t="s">
        <v>1701</v>
      </c>
      <c r="B366" s="389" t="s">
        <v>1702</v>
      </c>
      <c r="C366" s="662">
        <v>605100</v>
      </c>
      <c r="D366" t="s">
        <v>634</v>
      </c>
      <c r="E366" s="94">
        <v>4421425.91</v>
      </c>
    </row>
    <row r="367" spans="1:5" x14ac:dyDescent="0.2">
      <c r="A367" s="662" t="s">
        <v>1701</v>
      </c>
      <c r="B367" s="389" t="s">
        <v>1702</v>
      </c>
      <c r="C367" s="662">
        <v>605200</v>
      </c>
      <c r="D367" t="s">
        <v>771</v>
      </c>
      <c r="E367" s="94">
        <v>1028245</v>
      </c>
    </row>
    <row r="368" spans="1:5" x14ac:dyDescent="0.2">
      <c r="A368" s="662" t="s">
        <v>1701</v>
      </c>
      <c r="B368" s="389" t="s">
        <v>1702</v>
      </c>
      <c r="C368" s="662">
        <v>605300</v>
      </c>
      <c r="D368" t="s">
        <v>635</v>
      </c>
      <c r="E368" s="94">
        <v>2285101.19</v>
      </c>
    </row>
    <row r="369" spans="1:5" x14ac:dyDescent="0.2">
      <c r="A369" s="662" t="s">
        <v>1701</v>
      </c>
      <c r="B369" s="389" t="s">
        <v>1702</v>
      </c>
      <c r="C369" s="662">
        <v>605400</v>
      </c>
      <c r="D369" t="s">
        <v>1105</v>
      </c>
      <c r="E369" s="94">
        <v>93252.47</v>
      </c>
    </row>
    <row r="370" spans="1:5" x14ac:dyDescent="0.2">
      <c r="A370" s="662" t="s">
        <v>1701</v>
      </c>
      <c r="B370" s="389" t="s">
        <v>1702</v>
      </c>
      <c r="C370" s="662">
        <v>606100</v>
      </c>
      <c r="D370" t="s">
        <v>637</v>
      </c>
      <c r="E370" s="94">
        <v>-277334.96999999997</v>
      </c>
    </row>
    <row r="371" spans="1:5" x14ac:dyDescent="0.2">
      <c r="A371" s="662" t="s">
        <v>1701</v>
      </c>
      <c r="B371" s="389" t="s">
        <v>1702</v>
      </c>
      <c r="C371" s="662">
        <v>606200</v>
      </c>
      <c r="D371" t="s">
        <v>5378</v>
      </c>
      <c r="E371" s="94">
        <v>-141317.78</v>
      </c>
    </row>
    <row r="372" spans="1:5" x14ac:dyDescent="0.2">
      <c r="A372" s="662" t="s">
        <v>1701</v>
      </c>
      <c r="B372" s="389" t="s">
        <v>1702</v>
      </c>
      <c r="C372" s="662">
        <v>611100</v>
      </c>
      <c r="D372" t="s">
        <v>538</v>
      </c>
      <c r="E372" s="94">
        <v>2754789.84</v>
      </c>
    </row>
    <row r="373" spans="1:5" x14ac:dyDescent="0.2">
      <c r="A373" s="662" t="s">
        <v>1701</v>
      </c>
      <c r="B373" s="389" t="s">
        <v>1702</v>
      </c>
      <c r="C373" s="662">
        <v>618100</v>
      </c>
      <c r="D373" t="s">
        <v>541</v>
      </c>
      <c r="E373" s="94">
        <v>2136.84</v>
      </c>
    </row>
    <row r="374" spans="1:5" x14ac:dyDescent="0.2">
      <c r="A374" s="662" t="s">
        <v>1701</v>
      </c>
      <c r="B374" s="389" t="s">
        <v>1702</v>
      </c>
      <c r="C374" s="662">
        <v>618200</v>
      </c>
      <c r="D374" t="s">
        <v>542</v>
      </c>
      <c r="E374" s="94">
        <v>14625.38</v>
      </c>
    </row>
    <row r="375" spans="1:5" x14ac:dyDescent="0.2">
      <c r="A375" s="662" t="s">
        <v>1701</v>
      </c>
      <c r="B375" s="389" t="s">
        <v>1702</v>
      </c>
      <c r="C375" s="662">
        <v>618300</v>
      </c>
      <c r="D375" t="s">
        <v>543</v>
      </c>
      <c r="E375" s="94">
        <v>15178.8</v>
      </c>
    </row>
    <row r="376" spans="1:5" x14ac:dyDescent="0.2">
      <c r="A376" s="662" t="s">
        <v>1701</v>
      </c>
      <c r="B376" s="389" t="s">
        <v>1702</v>
      </c>
      <c r="C376" s="662">
        <v>618400</v>
      </c>
      <c r="D376" t="s">
        <v>639</v>
      </c>
      <c r="E376" s="94">
        <v>49.71</v>
      </c>
    </row>
    <row r="377" spans="1:5" x14ac:dyDescent="0.2">
      <c r="A377" s="662" t="s">
        <v>1701</v>
      </c>
      <c r="B377" s="389" t="s">
        <v>1702</v>
      </c>
      <c r="C377" s="662">
        <v>653100</v>
      </c>
      <c r="D377" t="s">
        <v>546</v>
      </c>
      <c r="E377" s="94">
        <v>1940057.6</v>
      </c>
    </row>
    <row r="378" spans="1:5" x14ac:dyDescent="0.2">
      <c r="A378" s="662" t="s">
        <v>1701</v>
      </c>
      <c r="B378" s="389" t="s">
        <v>1702</v>
      </c>
      <c r="C378" s="662">
        <v>653101</v>
      </c>
      <c r="D378" t="s">
        <v>547</v>
      </c>
      <c r="E378" s="94">
        <v>2291.21</v>
      </c>
    </row>
    <row r="379" spans="1:5" x14ac:dyDescent="0.2">
      <c r="A379" s="662" t="s">
        <v>1701</v>
      </c>
      <c r="B379" s="389" t="s">
        <v>1702</v>
      </c>
      <c r="C379" s="662">
        <v>653200</v>
      </c>
      <c r="D379" t="s">
        <v>548</v>
      </c>
      <c r="E379" s="94">
        <v>1071088.33</v>
      </c>
    </row>
    <row r="380" spans="1:5" x14ac:dyDescent="0.2">
      <c r="A380" s="662" t="s">
        <v>1701</v>
      </c>
      <c r="B380" s="389" t="s">
        <v>1702</v>
      </c>
      <c r="C380" s="662">
        <v>657100</v>
      </c>
      <c r="D380" t="s">
        <v>553</v>
      </c>
      <c r="E380" s="94">
        <v>-2754789.84</v>
      </c>
    </row>
    <row r="381" spans="1:5" x14ac:dyDescent="0.2">
      <c r="A381" s="662" t="s">
        <v>1701</v>
      </c>
      <c r="B381" s="389" t="s">
        <v>1702</v>
      </c>
      <c r="C381" s="662">
        <v>661109</v>
      </c>
      <c r="D381" t="s">
        <v>556</v>
      </c>
      <c r="E381" s="94">
        <v>3281300</v>
      </c>
    </row>
    <row r="382" spans="1:5" x14ac:dyDescent="0.2">
      <c r="A382" s="662" t="s">
        <v>1701</v>
      </c>
      <c r="B382" s="389" t="s">
        <v>1702</v>
      </c>
      <c r="C382" s="662">
        <v>664100</v>
      </c>
      <c r="D382" t="s">
        <v>559</v>
      </c>
      <c r="E382" s="94">
        <v>200000</v>
      </c>
    </row>
    <row r="383" spans="1:5" x14ac:dyDescent="0.2">
      <c r="A383" s="662" t="s">
        <v>1701</v>
      </c>
      <c r="B383" s="389" t="s">
        <v>1702</v>
      </c>
      <c r="C383" s="662">
        <v>690520</v>
      </c>
      <c r="D383" t="s">
        <v>4716</v>
      </c>
      <c r="E383" s="94">
        <v>596790.18999999994</v>
      </c>
    </row>
    <row r="384" spans="1:5" x14ac:dyDescent="0.2">
      <c r="A384" s="662" t="s">
        <v>1701</v>
      </c>
      <c r="B384" s="389" t="s">
        <v>1702</v>
      </c>
      <c r="C384" s="662">
        <v>690522</v>
      </c>
      <c r="D384" t="s">
        <v>4717</v>
      </c>
      <c r="E384" s="94">
        <v>60708.2</v>
      </c>
    </row>
    <row r="385" spans="1:6" x14ac:dyDescent="0.2">
      <c r="A385" s="662" t="s">
        <v>1701</v>
      </c>
      <c r="B385" s="389" t="s">
        <v>1702</v>
      </c>
      <c r="C385" s="662">
        <v>690524</v>
      </c>
      <c r="D385" t="s">
        <v>4705</v>
      </c>
      <c r="E385" s="94">
        <v>10409358</v>
      </c>
    </row>
    <row r="386" spans="1:6" x14ac:dyDescent="0.2">
      <c r="A386" s="662" t="s">
        <v>1701</v>
      </c>
      <c r="B386" s="389" t="s">
        <v>1702</v>
      </c>
      <c r="C386" s="662">
        <v>690525</v>
      </c>
      <c r="D386" t="s">
        <v>4706</v>
      </c>
      <c r="E386" s="94">
        <v>2839488.02</v>
      </c>
    </row>
    <row r="387" spans="1:6" x14ac:dyDescent="0.2">
      <c r="A387" s="662" t="s">
        <v>1701</v>
      </c>
      <c r="B387" s="389" t="s">
        <v>1702</v>
      </c>
      <c r="C387" s="662">
        <v>690527</v>
      </c>
      <c r="D387" t="s">
        <v>4711</v>
      </c>
      <c r="E387" s="94">
        <v>2881007.97</v>
      </c>
    </row>
    <row r="388" spans="1:6" x14ac:dyDescent="0.2">
      <c r="A388" s="662" t="s">
        <v>1701</v>
      </c>
      <c r="B388" s="389" t="s">
        <v>1702</v>
      </c>
      <c r="C388" s="662">
        <v>690529</v>
      </c>
      <c r="D388" t="s">
        <v>491</v>
      </c>
      <c r="E388" s="94">
        <v>1656.69</v>
      </c>
    </row>
    <row r="389" spans="1:6" x14ac:dyDescent="0.2">
      <c r="A389" s="662" t="s">
        <v>1701</v>
      </c>
      <c r="B389" s="389" t="s">
        <v>1702</v>
      </c>
      <c r="C389" s="662">
        <v>690530</v>
      </c>
      <c r="D389" t="s">
        <v>1306</v>
      </c>
      <c r="E389" s="94">
        <v>2700272</v>
      </c>
    </row>
    <row r="390" spans="1:6" x14ac:dyDescent="0.2">
      <c r="A390" s="662" t="s">
        <v>1701</v>
      </c>
      <c r="B390" s="389" t="s">
        <v>1702</v>
      </c>
      <c r="C390" s="662">
        <v>690674</v>
      </c>
      <c r="D390" t="s">
        <v>544</v>
      </c>
      <c r="E390" s="94">
        <v>85.91</v>
      </c>
    </row>
    <row r="391" spans="1:6" x14ac:dyDescent="0.2">
      <c r="A391" s="662" t="s">
        <v>1701</v>
      </c>
      <c r="B391" s="389" t="s">
        <v>1702</v>
      </c>
      <c r="C391" s="662">
        <v>690675</v>
      </c>
      <c r="D391" t="s">
        <v>4710</v>
      </c>
      <c r="E391" s="94">
        <v>3031300</v>
      </c>
    </row>
    <row r="392" spans="1:6" x14ac:dyDescent="0.2">
      <c r="A392" s="662" t="s">
        <v>1701</v>
      </c>
      <c r="B392" s="389" t="s">
        <v>1702</v>
      </c>
      <c r="C392" s="662">
        <v>699524</v>
      </c>
      <c r="D392" t="s">
        <v>4705</v>
      </c>
      <c r="E392" s="94">
        <v>112651.4</v>
      </c>
    </row>
    <row r="393" spans="1:6" x14ac:dyDescent="0.2">
      <c r="A393" s="662" t="s">
        <v>1701</v>
      </c>
      <c r="B393" s="389" t="s">
        <v>1702</v>
      </c>
      <c r="C393" s="662">
        <v>699525</v>
      </c>
      <c r="D393" t="s">
        <v>4706</v>
      </c>
      <c r="E393" s="94">
        <v>508949.51</v>
      </c>
    </row>
    <row r="394" spans="1:6" x14ac:dyDescent="0.2">
      <c r="A394" s="662" t="s">
        <v>1701</v>
      </c>
      <c r="B394" s="389" t="s">
        <v>1702</v>
      </c>
      <c r="C394" s="662">
        <v>699527</v>
      </c>
      <c r="D394" t="s">
        <v>4711</v>
      </c>
      <c r="E394" s="94">
        <v>26770.93</v>
      </c>
    </row>
    <row r="395" spans="1:6" x14ac:dyDescent="0.2">
      <c r="A395" s="662" t="s">
        <v>1701</v>
      </c>
      <c r="B395" s="389" t="s">
        <v>1702</v>
      </c>
      <c r="C395" s="662">
        <v>699529</v>
      </c>
      <c r="D395" t="s">
        <v>491</v>
      </c>
      <c r="E395" s="94">
        <v>32427.52</v>
      </c>
    </row>
    <row r="396" spans="1:6" x14ac:dyDescent="0.2">
      <c r="A396" s="662" t="s">
        <v>1701</v>
      </c>
      <c r="B396" s="389" t="s">
        <v>1702</v>
      </c>
      <c r="C396" s="662">
        <v>699531</v>
      </c>
      <c r="D396" t="s">
        <v>4713</v>
      </c>
      <c r="E396" s="94">
        <v>873150</v>
      </c>
    </row>
    <row r="397" spans="1:6" x14ac:dyDescent="0.2">
      <c r="A397" s="662" t="s">
        <v>1701</v>
      </c>
      <c r="B397" s="389" t="s">
        <v>1702</v>
      </c>
      <c r="C397" s="662">
        <v>699674</v>
      </c>
      <c r="D397" t="s">
        <v>544</v>
      </c>
      <c r="E397" s="94">
        <v>1043.3</v>
      </c>
    </row>
    <row r="398" spans="1:6" x14ac:dyDescent="0.2">
      <c r="E398" s="561">
        <f>SUM(E351:E397)</f>
        <v>87241738.329999998</v>
      </c>
    </row>
    <row r="399" spans="1:6" ht="15" x14ac:dyDescent="0.25">
      <c r="D399" s="666" t="s">
        <v>4724</v>
      </c>
      <c r="E399" s="673">
        <f>E398-E349</f>
        <v>5902882.6700000018</v>
      </c>
      <c r="F399" s="666"/>
    </row>
    <row r="400" spans="1:6" x14ac:dyDescent="0.2">
      <c r="E400" s="552"/>
    </row>
    <row r="401" spans="4:6" ht="13.5" thickBot="1" x14ac:dyDescent="0.25">
      <c r="D401" s="675" t="s">
        <v>5379</v>
      </c>
      <c r="E401" s="676" t="s">
        <v>4726</v>
      </c>
      <c r="F401" s="677" t="s">
        <v>4727</v>
      </c>
    </row>
    <row r="402" spans="4:6" ht="13.5" thickTop="1" x14ac:dyDescent="0.2">
      <c r="D402" s="560" t="s">
        <v>4718</v>
      </c>
      <c r="E402" s="561">
        <f>E65</f>
        <v>2897392.4299999774</v>
      </c>
      <c r="F402" s="560">
        <v>2897</v>
      </c>
    </row>
    <row r="403" spans="4:6" x14ac:dyDescent="0.2">
      <c r="D403" s="560" t="s">
        <v>4719</v>
      </c>
      <c r="E403" s="561">
        <f>E107</f>
        <v>100930.54999999981</v>
      </c>
      <c r="F403" s="560">
        <v>101</v>
      </c>
    </row>
    <row r="404" spans="4:6" x14ac:dyDescent="0.2">
      <c r="D404" s="560" t="s">
        <v>4720</v>
      </c>
      <c r="E404" s="561">
        <f>E149</f>
        <v>673029.85000000056</v>
      </c>
      <c r="F404" s="560">
        <v>673</v>
      </c>
    </row>
    <row r="405" spans="4:6" x14ac:dyDescent="0.2">
      <c r="D405" s="560" t="s">
        <v>4721</v>
      </c>
      <c r="E405" s="561">
        <f>E206</f>
        <v>0</v>
      </c>
      <c r="F405" s="560">
        <v>0</v>
      </c>
    </row>
    <row r="406" spans="4:6" x14ac:dyDescent="0.2">
      <c r="D406" s="678" t="s">
        <v>4728</v>
      </c>
      <c r="E406" s="679">
        <f>E246</f>
        <v>2231529.8400000008</v>
      </c>
      <c r="F406" s="678">
        <v>2232</v>
      </c>
    </row>
    <row r="407" spans="4:6" x14ac:dyDescent="0.2">
      <c r="D407" s="560" t="s">
        <v>4729</v>
      </c>
      <c r="E407" s="561">
        <f>SUM(E402:E406)</f>
        <v>5902882.6699999785</v>
      </c>
      <c r="F407" s="560">
        <f>SUM(F402:F406)</f>
        <v>5903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05"/>
  <sheetViews>
    <sheetView topLeftCell="A97" workbookViewId="0">
      <selection activeCell="F111" sqref="F111:G117"/>
    </sheetView>
  </sheetViews>
  <sheetFormatPr defaultColWidth="9.140625" defaultRowHeight="12.75" x14ac:dyDescent="0.2"/>
  <cols>
    <col min="1" max="1" width="9.140625" style="551"/>
    <col min="2" max="2" width="16.5703125" style="551" bestFit="1" customWidth="1"/>
    <col min="3" max="3" width="9.140625" style="551"/>
    <col min="4" max="4" width="45" style="551" bestFit="1" customWidth="1"/>
    <col min="5" max="5" width="13.140625" style="551" bestFit="1" customWidth="1"/>
    <col min="6" max="6" width="17.5703125" style="551" customWidth="1"/>
    <col min="7" max="7" width="23.7109375" style="551" customWidth="1"/>
    <col min="8" max="16384" width="9.140625" style="551"/>
  </cols>
  <sheetData>
    <row r="1" spans="1:22" x14ac:dyDescent="0.2">
      <c r="A1" s="661" t="s">
        <v>1128</v>
      </c>
      <c r="B1" s="599" t="s">
        <v>1685</v>
      </c>
      <c r="C1" s="661" t="s">
        <v>1686</v>
      </c>
      <c r="D1" s="91" t="s">
        <v>1687</v>
      </c>
      <c r="E1" s="136" t="s">
        <v>1689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x14ac:dyDescent="0.2">
      <c r="A2" s="662">
        <v>300</v>
      </c>
      <c r="B2" s="370" t="s">
        <v>1</v>
      </c>
      <c r="C2" s="662">
        <v>501300</v>
      </c>
      <c r="D2" t="s">
        <v>725</v>
      </c>
      <c r="E2" s="94">
        <v>4011583.65</v>
      </c>
    </row>
    <row r="3" spans="1:22" x14ac:dyDescent="0.2">
      <c r="A3" s="662">
        <v>300</v>
      </c>
      <c r="B3" s="370" t="s">
        <v>1</v>
      </c>
      <c r="C3" s="662">
        <v>501310</v>
      </c>
      <c r="D3" t="s">
        <v>726</v>
      </c>
      <c r="E3" s="94">
        <v>5502379.6500000004</v>
      </c>
    </row>
    <row r="4" spans="1:22" x14ac:dyDescent="0.2">
      <c r="A4" s="662">
        <v>300</v>
      </c>
      <c r="B4" s="370" t="s">
        <v>1</v>
      </c>
      <c r="C4" s="662">
        <v>502100</v>
      </c>
      <c r="D4" t="s">
        <v>898</v>
      </c>
      <c r="E4" s="94">
        <v>-1239672.1299999999</v>
      </c>
    </row>
    <row r="5" spans="1:22" x14ac:dyDescent="0.2">
      <c r="A5" s="662">
        <v>300</v>
      </c>
      <c r="B5" s="370" t="s">
        <v>1</v>
      </c>
      <c r="C5" s="662">
        <v>503100</v>
      </c>
      <c r="D5" t="s">
        <v>901</v>
      </c>
      <c r="E5" s="94">
        <v>7804694</v>
      </c>
    </row>
    <row r="6" spans="1:22" x14ac:dyDescent="0.2">
      <c r="A6" s="662">
        <v>300</v>
      </c>
      <c r="B6" s="370" t="s">
        <v>1</v>
      </c>
      <c r="C6" s="662">
        <v>503200</v>
      </c>
      <c r="D6" t="s">
        <v>902</v>
      </c>
      <c r="E6" s="94">
        <v>1309841</v>
      </c>
    </row>
    <row r="7" spans="1:22" x14ac:dyDescent="0.2">
      <c r="A7" s="662">
        <v>300</v>
      </c>
      <c r="B7" s="370" t="s">
        <v>1</v>
      </c>
      <c r="C7" s="662">
        <v>503300</v>
      </c>
      <c r="D7" t="s">
        <v>903</v>
      </c>
      <c r="E7" s="94">
        <v>225785.03</v>
      </c>
    </row>
    <row r="8" spans="1:22" x14ac:dyDescent="0.2">
      <c r="A8" s="662">
        <v>300</v>
      </c>
      <c r="B8" s="370" t="s">
        <v>1</v>
      </c>
      <c r="C8" s="662">
        <v>504100</v>
      </c>
      <c r="D8" t="s">
        <v>732</v>
      </c>
      <c r="E8" s="94">
        <v>-218385.19</v>
      </c>
    </row>
    <row r="9" spans="1:22" x14ac:dyDescent="0.2">
      <c r="A9" s="662">
        <v>300</v>
      </c>
      <c r="B9" s="370" t="s">
        <v>1</v>
      </c>
      <c r="C9" s="662">
        <v>504200</v>
      </c>
      <c r="D9" t="s">
        <v>733</v>
      </c>
      <c r="E9" s="94">
        <v>-189715</v>
      </c>
    </row>
    <row r="10" spans="1:22" x14ac:dyDescent="0.2">
      <c r="A10" s="662">
        <v>300</v>
      </c>
      <c r="B10" s="370" t="s">
        <v>1</v>
      </c>
      <c r="C10" s="662">
        <v>505100</v>
      </c>
      <c r="D10" t="s">
        <v>910</v>
      </c>
      <c r="E10" s="94">
        <v>3660368.72</v>
      </c>
    </row>
    <row r="11" spans="1:22" x14ac:dyDescent="0.2">
      <c r="A11" s="662">
        <v>300</v>
      </c>
      <c r="B11" s="370" t="s">
        <v>1</v>
      </c>
      <c r="C11" s="662">
        <v>506100</v>
      </c>
      <c r="D11" t="s">
        <v>4676</v>
      </c>
      <c r="E11" s="94">
        <v>-226942.86</v>
      </c>
    </row>
    <row r="12" spans="1:22" x14ac:dyDescent="0.2">
      <c r="A12" s="662">
        <v>300</v>
      </c>
      <c r="B12" s="370" t="s">
        <v>1</v>
      </c>
      <c r="C12" s="803">
        <v>511100</v>
      </c>
      <c r="D12" s="489" t="s">
        <v>935</v>
      </c>
      <c r="E12" s="601">
        <v>12000</v>
      </c>
    </row>
    <row r="13" spans="1:22" x14ac:dyDescent="0.2">
      <c r="A13" s="662">
        <v>300</v>
      </c>
      <c r="B13" s="370" t="s">
        <v>1</v>
      </c>
      <c r="C13" s="803">
        <v>511101</v>
      </c>
      <c r="D13" s="489" t="s">
        <v>936</v>
      </c>
      <c r="E13" s="601">
        <v>426559.85</v>
      </c>
    </row>
    <row r="14" spans="1:22" x14ac:dyDescent="0.2">
      <c r="A14" s="662">
        <v>300</v>
      </c>
      <c r="B14" s="370" t="s">
        <v>1</v>
      </c>
      <c r="C14" s="803">
        <v>511300</v>
      </c>
      <c r="D14" s="489" t="s">
        <v>735</v>
      </c>
      <c r="E14" s="753">
        <v>2086191.93</v>
      </c>
    </row>
    <row r="15" spans="1:22" x14ac:dyDescent="0.2">
      <c r="A15" s="662">
        <v>300</v>
      </c>
      <c r="B15" s="370" t="s">
        <v>1</v>
      </c>
      <c r="C15" s="803">
        <v>511301</v>
      </c>
      <c r="D15" s="489" t="s">
        <v>736</v>
      </c>
      <c r="E15" s="753">
        <v>758417</v>
      </c>
    </row>
    <row r="16" spans="1:22" x14ac:dyDescent="0.2">
      <c r="A16" s="662">
        <v>300</v>
      </c>
      <c r="B16" s="370" t="s">
        <v>1</v>
      </c>
      <c r="C16" s="803">
        <v>511303</v>
      </c>
      <c r="D16" s="489" t="s">
        <v>738</v>
      </c>
      <c r="E16" s="753">
        <v>70000</v>
      </c>
    </row>
    <row r="17" spans="1:7" ht="41.25" customHeight="1" x14ac:dyDescent="0.2">
      <c r="A17" s="662">
        <v>300</v>
      </c>
      <c r="B17" s="370" t="s">
        <v>1</v>
      </c>
      <c r="C17" s="803">
        <v>511700</v>
      </c>
      <c r="D17" s="489" t="s">
        <v>5465</v>
      </c>
      <c r="E17" s="601">
        <v>8428</v>
      </c>
      <c r="F17" s="823">
        <f>41188+14480+3403+1170-39788-14465-3038-1335</f>
        <v>1615</v>
      </c>
      <c r="G17" s="824" t="s">
        <v>5964</v>
      </c>
    </row>
    <row r="18" spans="1:7" x14ac:dyDescent="0.2">
      <c r="A18" s="662">
        <v>300</v>
      </c>
      <c r="B18" s="370" t="s">
        <v>1</v>
      </c>
      <c r="C18" s="803">
        <v>512309</v>
      </c>
      <c r="D18" s="489" t="s">
        <v>974</v>
      </c>
      <c r="E18" s="601">
        <v>2394</v>
      </c>
    </row>
    <row r="19" spans="1:7" x14ac:dyDescent="0.2">
      <c r="A19" s="662">
        <v>300</v>
      </c>
      <c r="B19" s="370" t="s">
        <v>1</v>
      </c>
      <c r="C19" s="803">
        <v>512340</v>
      </c>
      <c r="D19" s="489" t="s">
        <v>970</v>
      </c>
      <c r="E19" s="601">
        <v>5271</v>
      </c>
    </row>
    <row r="20" spans="1:7" x14ac:dyDescent="0.2">
      <c r="A20" s="662">
        <v>300</v>
      </c>
      <c r="B20" s="370" t="s">
        <v>1</v>
      </c>
      <c r="C20" s="803">
        <v>512342</v>
      </c>
      <c r="D20" s="489" t="s">
        <v>950</v>
      </c>
      <c r="E20" s="601">
        <v>34666.85</v>
      </c>
    </row>
    <row r="21" spans="1:7" x14ac:dyDescent="0.2">
      <c r="A21" s="662">
        <v>300</v>
      </c>
      <c r="B21" s="370" t="s">
        <v>1</v>
      </c>
      <c r="C21" s="803">
        <v>512360</v>
      </c>
      <c r="D21" s="489" t="s">
        <v>4693</v>
      </c>
      <c r="E21" s="601">
        <v>1983251</v>
      </c>
    </row>
    <row r="22" spans="1:7" x14ac:dyDescent="0.2">
      <c r="A22" s="662">
        <v>300</v>
      </c>
      <c r="B22" s="370" t="s">
        <v>1</v>
      </c>
      <c r="C22" s="662">
        <v>518100</v>
      </c>
      <c r="D22" t="s">
        <v>488</v>
      </c>
      <c r="E22" s="94">
        <v>64767.5</v>
      </c>
    </row>
    <row r="23" spans="1:7" x14ac:dyDescent="0.2">
      <c r="A23" s="662">
        <v>300</v>
      </c>
      <c r="B23" s="370" t="s">
        <v>1</v>
      </c>
      <c r="C23" s="662">
        <v>518101</v>
      </c>
      <c r="D23" t="s">
        <v>1301</v>
      </c>
      <c r="E23" s="94">
        <v>77744.88</v>
      </c>
      <c r="F23" s="825">
        <f>E14+E15+E16+F17+E27</f>
        <v>3075532.15</v>
      </c>
      <c r="G23" s="826" t="s">
        <v>5965</v>
      </c>
    </row>
    <row r="24" spans="1:7" x14ac:dyDescent="0.2">
      <c r="A24" s="662">
        <v>300</v>
      </c>
      <c r="B24" s="370" t="s">
        <v>1</v>
      </c>
      <c r="C24" s="662">
        <v>518102</v>
      </c>
      <c r="D24" t="s">
        <v>1302</v>
      </c>
      <c r="E24" s="94">
        <v>103618.12</v>
      </c>
    </row>
    <row r="25" spans="1:7" x14ac:dyDescent="0.2">
      <c r="A25" s="662">
        <v>300</v>
      </c>
      <c r="B25" s="370" t="s">
        <v>1</v>
      </c>
      <c r="C25" s="662">
        <v>518400</v>
      </c>
      <c r="D25" t="s">
        <v>490</v>
      </c>
      <c r="E25" s="94">
        <v>60881.66</v>
      </c>
    </row>
    <row r="26" spans="1:7" x14ac:dyDescent="0.2">
      <c r="A26" s="662">
        <v>300</v>
      </c>
      <c r="B26" s="370" t="s">
        <v>1</v>
      </c>
      <c r="C26" s="803">
        <v>590520</v>
      </c>
      <c r="D26" s="489" t="s">
        <v>935</v>
      </c>
      <c r="E26" s="601">
        <v>522265.05</v>
      </c>
    </row>
    <row r="27" spans="1:7" x14ac:dyDescent="0.2">
      <c r="A27" s="662">
        <v>300</v>
      </c>
      <c r="B27" s="370" t="s">
        <v>1</v>
      </c>
      <c r="C27" s="803">
        <v>590521</v>
      </c>
      <c r="D27" s="489" t="s">
        <v>4702</v>
      </c>
      <c r="E27" s="753">
        <v>159308.22</v>
      </c>
    </row>
    <row r="28" spans="1:7" x14ac:dyDescent="0.2">
      <c r="A28" s="662">
        <v>300</v>
      </c>
      <c r="B28" s="370" t="s">
        <v>1</v>
      </c>
      <c r="C28" s="803">
        <v>590522</v>
      </c>
      <c r="D28" s="489" t="s">
        <v>936</v>
      </c>
      <c r="E28" s="601">
        <v>16535.580000000002</v>
      </c>
    </row>
    <row r="29" spans="1:7" x14ac:dyDescent="0.2">
      <c r="A29" s="662">
        <v>300</v>
      </c>
      <c r="B29" s="370" t="s">
        <v>1</v>
      </c>
      <c r="C29" s="803">
        <v>590524</v>
      </c>
      <c r="D29" s="489" t="s">
        <v>4705</v>
      </c>
      <c r="E29" s="601">
        <v>8683187.0999999996</v>
      </c>
    </row>
    <row r="30" spans="1:7" x14ac:dyDescent="0.2">
      <c r="A30" s="662">
        <v>300</v>
      </c>
      <c r="B30" s="370" t="s">
        <v>1</v>
      </c>
      <c r="C30" s="803">
        <v>590525</v>
      </c>
      <c r="D30" s="489" t="s">
        <v>4706</v>
      </c>
      <c r="E30" s="601">
        <v>2412127.0699999998</v>
      </c>
    </row>
    <row r="31" spans="1:7" x14ac:dyDescent="0.2">
      <c r="A31" s="662">
        <v>300</v>
      </c>
      <c r="B31" s="370" t="s">
        <v>1</v>
      </c>
      <c r="C31" s="803">
        <v>590527</v>
      </c>
      <c r="D31" s="489" t="s">
        <v>4708</v>
      </c>
      <c r="E31" s="601">
        <v>2060848.73</v>
      </c>
    </row>
    <row r="32" spans="1:7" x14ac:dyDescent="0.2">
      <c r="A32" s="662">
        <v>300</v>
      </c>
      <c r="B32" s="370" t="s">
        <v>1</v>
      </c>
      <c r="C32" s="662">
        <v>590529</v>
      </c>
      <c r="D32" t="s">
        <v>491</v>
      </c>
      <c r="E32" s="94">
        <v>5753.07</v>
      </c>
    </row>
    <row r="33" spans="1:7" x14ac:dyDescent="0.2">
      <c r="A33" s="662">
        <v>300</v>
      </c>
      <c r="B33" s="370" t="s">
        <v>1</v>
      </c>
      <c r="C33" s="662">
        <v>590530</v>
      </c>
      <c r="D33" t="s">
        <v>1306</v>
      </c>
      <c r="E33" s="94">
        <v>2424128.6</v>
      </c>
    </row>
    <row r="34" spans="1:7" ht="15" x14ac:dyDescent="0.25">
      <c r="A34" s="662">
        <v>300</v>
      </c>
      <c r="B34" s="370" t="s">
        <v>1</v>
      </c>
      <c r="C34" s="803">
        <v>599524</v>
      </c>
      <c r="D34" s="489" t="s">
        <v>4705</v>
      </c>
      <c r="E34" s="601">
        <v>520837.84</v>
      </c>
      <c r="F34" s="805">
        <f>E12+E13+E14+E15+E16+E17+E18+E19+E20+E21+E26+E27+E28+E29+E30+E31+E34+E35+E36</f>
        <v>20220090.189999998</v>
      </c>
      <c r="G34" s="733" t="s">
        <v>5344</v>
      </c>
    </row>
    <row r="35" spans="1:7" x14ac:dyDescent="0.2">
      <c r="A35" s="662">
        <v>300</v>
      </c>
      <c r="B35" s="370" t="s">
        <v>1</v>
      </c>
      <c r="C35" s="803">
        <v>599525</v>
      </c>
      <c r="D35" s="489" t="s">
        <v>4706</v>
      </c>
      <c r="E35" s="601">
        <v>449445.16</v>
      </c>
    </row>
    <row r="36" spans="1:7" x14ac:dyDescent="0.2">
      <c r="A36" s="662">
        <v>300</v>
      </c>
      <c r="B36" s="370" t="s">
        <v>1</v>
      </c>
      <c r="C36" s="803">
        <v>599527</v>
      </c>
      <c r="D36" s="489" t="s">
        <v>4711</v>
      </c>
      <c r="E36" s="601">
        <v>8355.81</v>
      </c>
    </row>
    <row r="37" spans="1:7" x14ac:dyDescent="0.2">
      <c r="A37" s="662">
        <v>300</v>
      </c>
      <c r="B37" s="370" t="s">
        <v>1</v>
      </c>
      <c r="C37" s="662">
        <v>599529</v>
      </c>
      <c r="D37" t="s">
        <v>491</v>
      </c>
      <c r="E37" s="94">
        <v>21033.59</v>
      </c>
    </row>
    <row r="38" spans="1:7" x14ac:dyDescent="0.2">
      <c r="A38" s="662">
        <v>300</v>
      </c>
      <c r="B38" s="370" t="s">
        <v>1</v>
      </c>
      <c r="C38" s="662">
        <v>599530</v>
      </c>
      <c r="D38" t="s">
        <v>1306</v>
      </c>
      <c r="E38" s="94">
        <v>72268</v>
      </c>
    </row>
    <row r="39" spans="1:7" x14ac:dyDescent="0.2">
      <c r="A39" s="662">
        <v>300</v>
      </c>
      <c r="B39" s="370" t="s">
        <v>1</v>
      </c>
      <c r="C39" s="662">
        <v>599531</v>
      </c>
      <c r="D39" t="s">
        <v>4713</v>
      </c>
      <c r="E39" s="94">
        <v>2330251.4</v>
      </c>
    </row>
    <row r="40" spans="1:7" s="560" customFormat="1" x14ac:dyDescent="0.2">
      <c r="A40" s="661"/>
      <c r="B40" s="599"/>
      <c r="C40" s="661"/>
      <c r="D40" s="91"/>
      <c r="E40" s="136">
        <f>SUM(E2:E39)</f>
        <v>46020473.880000003</v>
      </c>
    </row>
    <row r="41" spans="1:7" x14ac:dyDescent="0.2">
      <c r="A41" s="662"/>
      <c r="B41" s="370"/>
      <c r="C41" s="662"/>
      <c r="D41"/>
      <c r="E41" s="94"/>
    </row>
    <row r="42" spans="1:7" x14ac:dyDescent="0.2">
      <c r="A42" s="662">
        <v>300</v>
      </c>
      <c r="B42" s="370" t="s">
        <v>1</v>
      </c>
      <c r="C42" s="662">
        <v>601300</v>
      </c>
      <c r="D42" t="s">
        <v>763</v>
      </c>
      <c r="E42" s="94">
        <v>29547738.98</v>
      </c>
    </row>
    <row r="43" spans="1:7" x14ac:dyDescent="0.2">
      <c r="A43" s="662">
        <v>300</v>
      </c>
      <c r="B43" s="370" t="s">
        <v>1</v>
      </c>
      <c r="C43" s="662">
        <v>601301</v>
      </c>
      <c r="D43" t="s">
        <v>764</v>
      </c>
      <c r="E43" s="94">
        <v>6900387</v>
      </c>
    </row>
    <row r="44" spans="1:7" x14ac:dyDescent="0.2">
      <c r="A44" s="662">
        <v>300</v>
      </c>
      <c r="B44" s="370" t="s">
        <v>1</v>
      </c>
      <c r="C44" s="662">
        <v>602100</v>
      </c>
      <c r="D44" t="s">
        <v>525</v>
      </c>
      <c r="E44" s="94">
        <v>-2277157.63</v>
      </c>
    </row>
    <row r="45" spans="1:7" x14ac:dyDescent="0.2">
      <c r="A45" s="662">
        <v>300</v>
      </c>
      <c r="B45" s="370" t="s">
        <v>1</v>
      </c>
      <c r="C45" s="662">
        <v>603100</v>
      </c>
      <c r="D45" t="s">
        <v>528</v>
      </c>
      <c r="E45" s="94">
        <v>7531256</v>
      </c>
    </row>
    <row r="46" spans="1:7" x14ac:dyDescent="0.2">
      <c r="A46" s="662">
        <v>300</v>
      </c>
      <c r="B46" s="370" t="s">
        <v>1</v>
      </c>
      <c r="C46" s="662">
        <v>603200</v>
      </c>
      <c r="D46" t="s">
        <v>632</v>
      </c>
      <c r="E46" s="94">
        <v>644783</v>
      </c>
    </row>
    <row r="47" spans="1:7" x14ac:dyDescent="0.2">
      <c r="A47" s="662">
        <v>300</v>
      </c>
      <c r="B47" s="370" t="s">
        <v>1</v>
      </c>
      <c r="C47" s="662">
        <v>603300</v>
      </c>
      <c r="D47" t="s">
        <v>633</v>
      </c>
      <c r="E47" s="94">
        <v>66240.649999999994</v>
      </c>
    </row>
    <row r="48" spans="1:7" x14ac:dyDescent="0.2">
      <c r="A48" s="662">
        <v>300</v>
      </c>
      <c r="B48" s="370" t="s">
        <v>1</v>
      </c>
      <c r="C48" s="662">
        <v>604100</v>
      </c>
      <c r="D48" t="s">
        <v>769</v>
      </c>
      <c r="E48" s="94">
        <v>-200561.76</v>
      </c>
    </row>
    <row r="49" spans="1:5" x14ac:dyDescent="0.2">
      <c r="A49" s="662">
        <v>300</v>
      </c>
      <c r="B49" s="370" t="s">
        <v>1</v>
      </c>
      <c r="C49" s="662">
        <v>604200</v>
      </c>
      <c r="D49" t="s">
        <v>770</v>
      </c>
      <c r="E49" s="94">
        <v>-78424</v>
      </c>
    </row>
    <row r="50" spans="1:5" x14ac:dyDescent="0.2">
      <c r="A50" s="662">
        <v>300</v>
      </c>
      <c r="B50" s="370" t="s">
        <v>1</v>
      </c>
      <c r="C50" s="662">
        <v>605100</v>
      </c>
      <c r="D50" t="s">
        <v>634</v>
      </c>
      <c r="E50" s="94">
        <v>3649524.43</v>
      </c>
    </row>
    <row r="51" spans="1:5" x14ac:dyDescent="0.2">
      <c r="A51" s="662">
        <v>300</v>
      </c>
      <c r="B51" s="370" t="s">
        <v>1</v>
      </c>
      <c r="C51" s="662">
        <v>606100</v>
      </c>
      <c r="D51" t="s">
        <v>637</v>
      </c>
      <c r="E51" s="94">
        <v>-226954.56</v>
      </c>
    </row>
    <row r="52" spans="1:5" x14ac:dyDescent="0.2">
      <c r="A52" s="662">
        <v>300</v>
      </c>
      <c r="B52" s="370" t="s">
        <v>1</v>
      </c>
      <c r="C52" s="662">
        <v>618100</v>
      </c>
      <c r="D52" t="s">
        <v>541</v>
      </c>
      <c r="E52" s="94">
        <v>507.23</v>
      </c>
    </row>
    <row r="53" spans="1:5" x14ac:dyDescent="0.2">
      <c r="A53" s="662">
        <v>300</v>
      </c>
      <c r="B53" s="370" t="s">
        <v>1</v>
      </c>
      <c r="C53" s="662">
        <v>618200</v>
      </c>
      <c r="D53" t="s">
        <v>542</v>
      </c>
      <c r="E53" s="94">
        <v>764.88</v>
      </c>
    </row>
    <row r="54" spans="1:5" x14ac:dyDescent="0.2">
      <c r="A54" s="662">
        <v>300</v>
      </c>
      <c r="B54" s="370" t="s">
        <v>1</v>
      </c>
      <c r="C54" s="662">
        <v>661109</v>
      </c>
      <c r="D54" t="s">
        <v>556</v>
      </c>
      <c r="E54" s="94">
        <v>425000</v>
      </c>
    </row>
    <row r="55" spans="1:5" x14ac:dyDescent="0.2">
      <c r="A55" s="662">
        <v>300</v>
      </c>
      <c r="B55" s="370" t="s">
        <v>1</v>
      </c>
      <c r="C55" s="662">
        <v>690674</v>
      </c>
      <c r="D55" t="s">
        <v>544</v>
      </c>
      <c r="E55" s="94">
        <v>2.52</v>
      </c>
    </row>
    <row r="56" spans="1:5" x14ac:dyDescent="0.2">
      <c r="A56" s="662">
        <v>300</v>
      </c>
      <c r="B56" s="370" t="s">
        <v>1</v>
      </c>
      <c r="C56" s="662">
        <v>690675</v>
      </c>
      <c r="D56" t="s">
        <v>4710</v>
      </c>
      <c r="E56" s="94">
        <v>2376542.08</v>
      </c>
    </row>
    <row r="57" spans="1:5" x14ac:dyDescent="0.2">
      <c r="A57" s="662">
        <v>300</v>
      </c>
      <c r="B57" s="370" t="s">
        <v>1</v>
      </c>
      <c r="C57" s="662">
        <v>699674</v>
      </c>
      <c r="D57" t="s">
        <v>544</v>
      </c>
      <c r="E57" s="94">
        <v>434.01</v>
      </c>
    </row>
    <row r="58" spans="1:5" s="560" customFormat="1" x14ac:dyDescent="0.2">
      <c r="A58" s="661"/>
      <c r="B58" s="599"/>
      <c r="C58" s="661"/>
      <c r="D58" s="91"/>
      <c r="E58" s="136">
        <f>SUM(E42:E57)</f>
        <v>48360082.829999998</v>
      </c>
    </row>
    <row r="59" spans="1:5" s="560" customFormat="1" ht="15" x14ac:dyDescent="0.25">
      <c r="A59" s="661"/>
      <c r="B59" s="599"/>
      <c r="C59" s="661"/>
      <c r="D59" s="182" t="s">
        <v>4718</v>
      </c>
      <c r="E59" s="665">
        <f>E58-E40</f>
        <v>2339608.9499999955</v>
      </c>
    </row>
    <row r="60" spans="1:5" x14ac:dyDescent="0.2">
      <c r="A60" s="662"/>
      <c r="B60" s="370"/>
      <c r="C60" s="662"/>
      <c r="D60"/>
      <c r="E60" s="94"/>
    </row>
    <row r="61" spans="1:5" x14ac:dyDescent="0.2">
      <c r="A61" s="662">
        <v>400</v>
      </c>
      <c r="B61" s="370" t="s">
        <v>1693</v>
      </c>
      <c r="C61" s="662">
        <v>501400</v>
      </c>
      <c r="D61" t="s">
        <v>895</v>
      </c>
      <c r="E61" s="94">
        <v>269040</v>
      </c>
    </row>
    <row r="62" spans="1:5" x14ac:dyDescent="0.2">
      <c r="A62" s="662">
        <v>400</v>
      </c>
      <c r="B62" s="370" t="s">
        <v>1693</v>
      </c>
      <c r="C62" s="662">
        <v>501410</v>
      </c>
      <c r="D62" t="s">
        <v>727</v>
      </c>
      <c r="E62" s="94">
        <v>38700</v>
      </c>
    </row>
    <row r="63" spans="1:5" x14ac:dyDescent="0.2">
      <c r="A63" s="662">
        <v>400</v>
      </c>
      <c r="B63" s="370" t="s">
        <v>1693</v>
      </c>
      <c r="C63" s="662">
        <v>503400</v>
      </c>
      <c r="D63" t="s">
        <v>731</v>
      </c>
      <c r="E63" s="94">
        <v>57867.94</v>
      </c>
    </row>
    <row r="64" spans="1:5" x14ac:dyDescent="0.2">
      <c r="A64" s="662">
        <v>400</v>
      </c>
      <c r="B64" s="370" t="s">
        <v>1693</v>
      </c>
      <c r="C64" s="662">
        <v>505200</v>
      </c>
      <c r="D64" t="s">
        <v>911</v>
      </c>
      <c r="E64" s="94">
        <v>961941</v>
      </c>
    </row>
    <row r="65" spans="1:7" x14ac:dyDescent="0.2">
      <c r="A65" s="662">
        <v>400</v>
      </c>
      <c r="B65" s="370" t="s">
        <v>1693</v>
      </c>
      <c r="C65" s="662">
        <v>505400</v>
      </c>
      <c r="D65" t="s">
        <v>1092</v>
      </c>
      <c r="E65" s="94">
        <v>130143.13</v>
      </c>
    </row>
    <row r="66" spans="1:7" x14ac:dyDescent="0.2">
      <c r="A66" s="662">
        <v>400</v>
      </c>
      <c r="B66" s="370" t="s">
        <v>1693</v>
      </c>
      <c r="C66" s="806">
        <v>511100</v>
      </c>
      <c r="D66" s="729" t="s">
        <v>935</v>
      </c>
      <c r="E66" s="735">
        <v>7853.7</v>
      </c>
    </row>
    <row r="67" spans="1:7" x14ac:dyDescent="0.2">
      <c r="A67" s="662">
        <v>400</v>
      </c>
      <c r="B67" s="370" t="s">
        <v>1693</v>
      </c>
      <c r="C67" s="806">
        <v>511101</v>
      </c>
      <c r="D67" s="729" t="s">
        <v>936</v>
      </c>
      <c r="E67" s="735">
        <v>3113.11</v>
      </c>
    </row>
    <row r="68" spans="1:7" x14ac:dyDescent="0.2">
      <c r="A68" s="662">
        <v>400</v>
      </c>
      <c r="B68" s="370" t="s">
        <v>1693</v>
      </c>
      <c r="C68" s="806">
        <v>511410</v>
      </c>
      <c r="D68" s="729" t="s">
        <v>739</v>
      </c>
      <c r="E68" s="827">
        <v>8449</v>
      </c>
    </row>
    <row r="69" spans="1:7" ht="51" x14ac:dyDescent="0.2">
      <c r="A69" s="662">
        <v>400</v>
      </c>
      <c r="B69" s="370" t="s">
        <v>1693</v>
      </c>
      <c r="C69" s="806">
        <v>511700</v>
      </c>
      <c r="D69" s="729" t="s">
        <v>5465</v>
      </c>
      <c r="E69" s="735">
        <v>-13702</v>
      </c>
      <c r="F69" s="865">
        <f>3270-4310-6781</f>
        <v>-7821</v>
      </c>
      <c r="G69" s="824" t="s">
        <v>6602</v>
      </c>
    </row>
    <row r="70" spans="1:7" x14ac:dyDescent="0.2">
      <c r="A70" s="662">
        <v>400</v>
      </c>
      <c r="B70" s="370" t="s">
        <v>1693</v>
      </c>
      <c r="C70" s="806">
        <v>512320</v>
      </c>
      <c r="D70" s="729" t="s">
        <v>4681</v>
      </c>
      <c r="E70" s="735">
        <v>44690.3</v>
      </c>
    </row>
    <row r="71" spans="1:7" x14ac:dyDescent="0.2">
      <c r="A71" s="662">
        <v>400</v>
      </c>
      <c r="B71" s="370" t="s">
        <v>1693</v>
      </c>
      <c r="C71" s="806">
        <v>512340</v>
      </c>
      <c r="D71" s="729" t="s">
        <v>970</v>
      </c>
      <c r="E71" s="735">
        <v>301</v>
      </c>
    </row>
    <row r="72" spans="1:7" x14ac:dyDescent="0.2">
      <c r="A72" s="662">
        <v>400</v>
      </c>
      <c r="B72" s="370" t="s">
        <v>1693</v>
      </c>
      <c r="C72" s="806">
        <v>512350</v>
      </c>
      <c r="D72" s="729" t="s">
        <v>4686</v>
      </c>
      <c r="E72" s="735">
        <v>7986</v>
      </c>
    </row>
    <row r="73" spans="1:7" x14ac:dyDescent="0.2">
      <c r="A73" s="662">
        <v>400</v>
      </c>
      <c r="B73" s="370" t="s">
        <v>1693</v>
      </c>
      <c r="C73" s="806">
        <v>512353</v>
      </c>
      <c r="D73" s="729" t="s">
        <v>4689</v>
      </c>
      <c r="E73" s="735">
        <v>145200</v>
      </c>
    </row>
    <row r="74" spans="1:7" x14ac:dyDescent="0.2">
      <c r="A74" s="662">
        <v>400</v>
      </c>
      <c r="B74" s="370" t="s">
        <v>1693</v>
      </c>
      <c r="C74" s="806">
        <v>512360</v>
      </c>
      <c r="D74" s="729" t="s">
        <v>4693</v>
      </c>
      <c r="E74" s="735">
        <v>6000</v>
      </c>
      <c r="F74" s="830">
        <f>E68+F69+E77</f>
        <v>5997.94</v>
      </c>
      <c r="G74" s="831" t="s">
        <v>5966</v>
      </c>
    </row>
    <row r="75" spans="1:7" x14ac:dyDescent="0.2">
      <c r="A75" s="662">
        <v>400</v>
      </c>
      <c r="B75" s="370" t="s">
        <v>1693</v>
      </c>
      <c r="C75" s="662">
        <v>518100</v>
      </c>
      <c r="D75" t="s">
        <v>488</v>
      </c>
      <c r="E75" s="94">
        <v>2172</v>
      </c>
    </row>
    <row r="76" spans="1:7" x14ac:dyDescent="0.2">
      <c r="A76" s="662">
        <v>400</v>
      </c>
      <c r="B76" s="370" t="s">
        <v>1693</v>
      </c>
      <c r="C76" s="806">
        <v>590520</v>
      </c>
      <c r="D76" s="729" t="s">
        <v>935</v>
      </c>
      <c r="E76" s="735">
        <v>17604.439999999999</v>
      </c>
    </row>
    <row r="77" spans="1:7" x14ac:dyDescent="0.2">
      <c r="A77" s="662">
        <v>400</v>
      </c>
      <c r="B77" s="370" t="s">
        <v>1693</v>
      </c>
      <c r="C77" s="806">
        <v>590521</v>
      </c>
      <c r="D77" s="729" t="s">
        <v>4702</v>
      </c>
      <c r="E77" s="827">
        <v>5369.94</v>
      </c>
    </row>
    <row r="78" spans="1:7" x14ac:dyDescent="0.2">
      <c r="A78" s="662">
        <v>400</v>
      </c>
      <c r="B78" s="370" t="s">
        <v>1693</v>
      </c>
      <c r="C78" s="806">
        <v>590522</v>
      </c>
      <c r="D78" s="729" t="s">
        <v>936</v>
      </c>
      <c r="E78" s="735">
        <v>557.38</v>
      </c>
    </row>
    <row r="79" spans="1:7" x14ac:dyDescent="0.2">
      <c r="A79" s="662">
        <v>400</v>
      </c>
      <c r="B79" s="370" t="s">
        <v>1693</v>
      </c>
      <c r="C79" s="806">
        <v>590524</v>
      </c>
      <c r="D79" s="729" t="s">
        <v>4705</v>
      </c>
      <c r="E79" s="735">
        <v>292691.7</v>
      </c>
    </row>
    <row r="80" spans="1:7" x14ac:dyDescent="0.2">
      <c r="A80" s="662">
        <v>400</v>
      </c>
      <c r="B80" s="370" t="s">
        <v>1693</v>
      </c>
      <c r="C80" s="806">
        <v>590525</v>
      </c>
      <c r="D80" s="729" t="s">
        <v>4706</v>
      </c>
      <c r="E80" s="735">
        <v>81307.649999999994</v>
      </c>
    </row>
    <row r="81" spans="1:7" x14ac:dyDescent="0.2">
      <c r="A81" s="662">
        <v>400</v>
      </c>
      <c r="B81" s="370" t="s">
        <v>1693</v>
      </c>
      <c r="C81" s="806">
        <v>590527</v>
      </c>
      <c r="D81" s="729" t="s">
        <v>4708</v>
      </c>
      <c r="E81" s="735">
        <v>69466.81</v>
      </c>
    </row>
    <row r="82" spans="1:7" x14ac:dyDescent="0.2">
      <c r="A82" s="662">
        <v>400</v>
      </c>
      <c r="B82" s="370" t="s">
        <v>1693</v>
      </c>
      <c r="C82" s="662">
        <v>590529</v>
      </c>
      <c r="D82" t="s">
        <v>491</v>
      </c>
      <c r="E82" s="94">
        <v>193.92</v>
      </c>
    </row>
    <row r="83" spans="1:7" x14ac:dyDescent="0.2">
      <c r="A83" s="662">
        <v>400</v>
      </c>
      <c r="B83" s="370" t="s">
        <v>1693</v>
      </c>
      <c r="C83" s="662">
        <v>590530</v>
      </c>
      <c r="D83" t="s">
        <v>1306</v>
      </c>
      <c r="E83" s="94">
        <v>81712.2</v>
      </c>
    </row>
    <row r="84" spans="1:7" ht="15" x14ac:dyDescent="0.25">
      <c r="A84" s="662">
        <v>400</v>
      </c>
      <c r="B84" s="370" t="s">
        <v>1693</v>
      </c>
      <c r="C84" s="806">
        <v>599524</v>
      </c>
      <c r="D84" s="729" t="s">
        <v>4705</v>
      </c>
      <c r="E84" s="735">
        <v>17556.330000000002</v>
      </c>
      <c r="F84" s="808">
        <f>E66+E67+E68+E69+E70+E71+E72+E73+E74+E76+E77+E78+E79+E80+E81+E85+E86+E84</f>
        <v>709876.86</v>
      </c>
      <c r="G84" s="809" t="s">
        <v>5958</v>
      </c>
    </row>
    <row r="85" spans="1:7" x14ac:dyDescent="0.2">
      <c r="A85" s="662">
        <v>400</v>
      </c>
      <c r="B85" s="370" t="s">
        <v>1693</v>
      </c>
      <c r="C85" s="806">
        <v>599525</v>
      </c>
      <c r="D85" s="729" t="s">
        <v>4706</v>
      </c>
      <c r="E85" s="735">
        <v>15149.84</v>
      </c>
    </row>
    <row r="86" spans="1:7" x14ac:dyDescent="0.2">
      <c r="A86" s="662">
        <v>400</v>
      </c>
      <c r="B86" s="370" t="s">
        <v>1693</v>
      </c>
      <c r="C86" s="806">
        <v>599527</v>
      </c>
      <c r="D86" s="729" t="s">
        <v>4711</v>
      </c>
      <c r="E86" s="735">
        <v>281.66000000000003</v>
      </c>
    </row>
    <row r="87" spans="1:7" x14ac:dyDescent="0.2">
      <c r="A87" s="662">
        <v>400</v>
      </c>
      <c r="B87" s="370" t="s">
        <v>1693</v>
      </c>
      <c r="C87" s="662">
        <v>599529</v>
      </c>
      <c r="D87" t="s">
        <v>491</v>
      </c>
      <c r="E87" s="94">
        <v>709</v>
      </c>
    </row>
    <row r="88" spans="1:7" x14ac:dyDescent="0.2">
      <c r="A88" s="662">
        <v>400</v>
      </c>
      <c r="B88" s="370" t="s">
        <v>1693</v>
      </c>
      <c r="C88" s="662">
        <v>599530</v>
      </c>
      <c r="D88" t="s">
        <v>1306</v>
      </c>
      <c r="E88" s="94">
        <v>2436</v>
      </c>
    </row>
    <row r="89" spans="1:7" x14ac:dyDescent="0.2">
      <c r="A89" s="662">
        <v>400</v>
      </c>
      <c r="B89" s="370" t="s">
        <v>1693</v>
      </c>
      <c r="C89" s="662">
        <v>599531</v>
      </c>
      <c r="D89" t="s">
        <v>4713</v>
      </c>
      <c r="E89" s="94">
        <v>78547.8</v>
      </c>
    </row>
    <row r="90" spans="1:7" s="560" customFormat="1" x14ac:dyDescent="0.2">
      <c r="A90" s="661"/>
      <c r="B90" s="599"/>
      <c r="C90" s="661"/>
      <c r="D90" s="91"/>
      <c r="E90" s="136">
        <f>SUM(E61:E89)</f>
        <v>2333339.8499999996</v>
      </c>
    </row>
    <row r="91" spans="1:7" x14ac:dyDescent="0.2">
      <c r="A91" s="662"/>
      <c r="B91" s="370"/>
      <c r="C91" s="662"/>
      <c r="D91"/>
      <c r="E91" s="94"/>
    </row>
    <row r="92" spans="1:7" x14ac:dyDescent="0.2">
      <c r="A92" s="662">
        <v>400</v>
      </c>
      <c r="B92" s="370" t="s">
        <v>1693</v>
      </c>
      <c r="C92" s="662">
        <v>601400</v>
      </c>
      <c r="D92" t="s">
        <v>516</v>
      </c>
      <c r="E92" s="94">
        <v>1006386</v>
      </c>
    </row>
    <row r="93" spans="1:7" x14ac:dyDescent="0.2">
      <c r="A93" s="662">
        <v>400</v>
      </c>
      <c r="B93" s="370" t="s">
        <v>1693</v>
      </c>
      <c r="C93" s="662">
        <v>601410</v>
      </c>
      <c r="D93" t="s">
        <v>765</v>
      </c>
      <c r="E93" s="94">
        <v>154850</v>
      </c>
    </row>
    <row r="94" spans="1:7" x14ac:dyDescent="0.2">
      <c r="A94" s="662">
        <v>400</v>
      </c>
      <c r="B94" s="370" t="s">
        <v>1693</v>
      </c>
      <c r="C94" s="662">
        <v>605200</v>
      </c>
      <c r="D94" t="s">
        <v>771</v>
      </c>
      <c r="E94" s="94">
        <v>1036691</v>
      </c>
    </row>
    <row r="95" spans="1:7" x14ac:dyDescent="0.2">
      <c r="A95" s="662">
        <v>400</v>
      </c>
      <c r="B95" s="370" t="s">
        <v>1693</v>
      </c>
      <c r="C95" s="662">
        <v>605400</v>
      </c>
      <c r="D95" t="s">
        <v>1105</v>
      </c>
      <c r="E95" s="94">
        <v>150186.26</v>
      </c>
    </row>
    <row r="96" spans="1:7" x14ac:dyDescent="0.2">
      <c r="A96" s="662">
        <v>400</v>
      </c>
      <c r="B96" s="370" t="s">
        <v>1693</v>
      </c>
      <c r="C96" s="662">
        <v>618100</v>
      </c>
      <c r="D96" t="s">
        <v>541</v>
      </c>
      <c r="E96" s="94">
        <v>31.36</v>
      </c>
    </row>
    <row r="97" spans="1:7" x14ac:dyDescent="0.2">
      <c r="A97" s="662">
        <v>400</v>
      </c>
      <c r="B97" s="370" t="s">
        <v>1693</v>
      </c>
      <c r="C97" s="662">
        <v>690674</v>
      </c>
      <c r="D97" t="s">
        <v>544</v>
      </c>
      <c r="E97" s="94">
        <v>0.08</v>
      </c>
    </row>
    <row r="98" spans="1:7" x14ac:dyDescent="0.2">
      <c r="A98" s="662">
        <v>400</v>
      </c>
      <c r="B98" s="370" t="s">
        <v>1693</v>
      </c>
      <c r="C98" s="662">
        <v>690675</v>
      </c>
      <c r="D98" t="s">
        <v>4710</v>
      </c>
      <c r="E98" s="94">
        <v>80108.160000000003</v>
      </c>
    </row>
    <row r="99" spans="1:7" x14ac:dyDescent="0.2">
      <c r="A99" s="662">
        <v>400</v>
      </c>
      <c r="B99" s="370" t="s">
        <v>1693</v>
      </c>
      <c r="C99" s="662">
        <v>699674</v>
      </c>
      <c r="D99" t="s">
        <v>544</v>
      </c>
      <c r="E99" s="94">
        <v>14.63</v>
      </c>
    </row>
    <row r="100" spans="1:7" s="560" customFormat="1" x14ac:dyDescent="0.2">
      <c r="A100" s="661"/>
      <c r="B100" s="599"/>
      <c r="C100" s="661"/>
      <c r="D100" s="91"/>
      <c r="E100" s="136">
        <f>SUM(E92:E99)</f>
        <v>2428267.4899999998</v>
      </c>
    </row>
    <row r="101" spans="1:7" s="560" customFormat="1" ht="15" x14ac:dyDescent="0.25">
      <c r="A101" s="661"/>
      <c r="B101" s="599"/>
      <c r="C101" s="661"/>
      <c r="D101" s="182" t="s">
        <v>4719</v>
      </c>
      <c r="E101" s="665">
        <f>E100-E90</f>
        <v>94927.64000000013</v>
      </c>
    </row>
    <row r="102" spans="1:7" x14ac:dyDescent="0.2">
      <c r="A102" s="662"/>
      <c r="B102" s="370"/>
      <c r="C102" s="662"/>
      <c r="D102"/>
      <c r="E102" s="94"/>
    </row>
    <row r="103" spans="1:7" x14ac:dyDescent="0.2">
      <c r="A103" s="662">
        <v>500</v>
      </c>
      <c r="B103" s="370" t="s">
        <v>1694</v>
      </c>
      <c r="C103" s="662">
        <v>501500</v>
      </c>
      <c r="D103" t="s">
        <v>728</v>
      </c>
      <c r="E103" s="94">
        <v>147793</v>
      </c>
    </row>
    <row r="104" spans="1:7" x14ac:dyDescent="0.2">
      <c r="A104" s="662">
        <v>500</v>
      </c>
      <c r="B104" s="370" t="s">
        <v>1694</v>
      </c>
      <c r="C104" s="662">
        <v>505300</v>
      </c>
      <c r="D104" t="s">
        <v>614</v>
      </c>
      <c r="E104" s="94">
        <v>2383418.6800000002</v>
      </c>
    </row>
    <row r="105" spans="1:7" x14ac:dyDescent="0.2">
      <c r="A105" s="662">
        <v>500</v>
      </c>
      <c r="B105" s="370" t="s">
        <v>1694</v>
      </c>
      <c r="C105" s="662">
        <v>506200</v>
      </c>
      <c r="D105" t="s">
        <v>4677</v>
      </c>
      <c r="E105" s="94">
        <v>-147771.96</v>
      </c>
    </row>
    <row r="106" spans="1:7" x14ac:dyDescent="0.2">
      <c r="A106" s="662">
        <v>500</v>
      </c>
      <c r="B106" s="370" t="s">
        <v>1694</v>
      </c>
      <c r="C106" s="810">
        <v>511100</v>
      </c>
      <c r="D106" s="527" t="s">
        <v>935</v>
      </c>
      <c r="E106" s="528">
        <v>103314.4</v>
      </c>
    </row>
    <row r="107" spans="1:7" x14ac:dyDescent="0.2">
      <c r="A107" s="662">
        <v>500</v>
      </c>
      <c r="B107" s="370" t="s">
        <v>1694</v>
      </c>
      <c r="C107" s="810">
        <v>511101</v>
      </c>
      <c r="D107" s="527" t="s">
        <v>936</v>
      </c>
      <c r="E107" s="528">
        <v>81551.06</v>
      </c>
    </row>
    <row r="108" spans="1:7" x14ac:dyDescent="0.2">
      <c r="A108" s="662">
        <v>500</v>
      </c>
      <c r="B108" s="370" t="s">
        <v>1694</v>
      </c>
      <c r="C108" s="810">
        <v>511110</v>
      </c>
      <c r="D108" s="527" t="s">
        <v>1297</v>
      </c>
      <c r="E108" s="528">
        <v>72419</v>
      </c>
    </row>
    <row r="109" spans="1:7" x14ac:dyDescent="0.2">
      <c r="A109" s="662">
        <v>500</v>
      </c>
      <c r="B109" s="370" t="s">
        <v>1694</v>
      </c>
      <c r="C109" s="810">
        <v>511119</v>
      </c>
      <c r="D109" s="527" t="s">
        <v>5369</v>
      </c>
      <c r="E109" s="528">
        <v>165048</v>
      </c>
    </row>
    <row r="110" spans="1:7" x14ac:dyDescent="0.2">
      <c r="A110" s="662">
        <v>500</v>
      </c>
      <c r="B110" s="370" t="s">
        <v>1694</v>
      </c>
      <c r="C110" s="810">
        <v>511500</v>
      </c>
      <c r="D110" s="527" t="s">
        <v>740</v>
      </c>
      <c r="E110" s="832">
        <v>2975</v>
      </c>
    </row>
    <row r="111" spans="1:7" ht="38.25" x14ac:dyDescent="0.2">
      <c r="A111" s="662">
        <v>500</v>
      </c>
      <c r="B111" s="370" t="s">
        <v>1694</v>
      </c>
      <c r="C111" s="810">
        <v>511700</v>
      </c>
      <c r="D111" s="527" t="s">
        <v>5465</v>
      </c>
      <c r="E111" s="528">
        <v>12569</v>
      </c>
      <c r="F111" s="864">
        <f>910-6147-1277</f>
        <v>-6514</v>
      </c>
      <c r="G111" s="824" t="s">
        <v>5964</v>
      </c>
    </row>
    <row r="112" spans="1:7" x14ac:dyDescent="0.2">
      <c r="A112" s="662">
        <v>500</v>
      </c>
      <c r="B112" s="370" t="s">
        <v>1694</v>
      </c>
      <c r="C112" s="810">
        <v>512309</v>
      </c>
      <c r="D112" s="527" t="s">
        <v>974</v>
      </c>
      <c r="E112" s="528">
        <v>170</v>
      </c>
    </row>
    <row r="113" spans="1:8" x14ac:dyDescent="0.2">
      <c r="A113" s="662">
        <v>500</v>
      </c>
      <c r="B113" s="370" t="s">
        <v>1694</v>
      </c>
      <c r="C113" s="810">
        <v>512340</v>
      </c>
      <c r="D113" s="527" t="s">
        <v>970</v>
      </c>
      <c r="E113" s="528">
        <v>128456</v>
      </c>
    </row>
    <row r="114" spans="1:8" x14ac:dyDescent="0.2">
      <c r="A114" s="662">
        <v>500</v>
      </c>
      <c r="B114" s="370" t="s">
        <v>1694</v>
      </c>
      <c r="C114" s="810">
        <v>512353</v>
      </c>
      <c r="D114" s="527" t="s">
        <v>4689</v>
      </c>
      <c r="E114" s="528">
        <v>121000</v>
      </c>
    </row>
    <row r="115" spans="1:8" x14ac:dyDescent="0.2">
      <c r="A115" s="662">
        <v>500</v>
      </c>
      <c r="B115" s="370" t="s">
        <v>1694</v>
      </c>
      <c r="C115" s="662">
        <v>518100</v>
      </c>
      <c r="D115" t="s">
        <v>488</v>
      </c>
      <c r="E115" s="94">
        <v>8534.5</v>
      </c>
    </row>
    <row r="116" spans="1:8" x14ac:dyDescent="0.2">
      <c r="A116" s="662">
        <v>500</v>
      </c>
      <c r="B116" s="370" t="s">
        <v>1694</v>
      </c>
      <c r="C116" s="662">
        <v>562109</v>
      </c>
      <c r="D116" t="s">
        <v>4700</v>
      </c>
      <c r="E116" s="94">
        <v>188600</v>
      </c>
    </row>
    <row r="117" spans="1:8" x14ac:dyDescent="0.2">
      <c r="A117" s="662">
        <v>500</v>
      </c>
      <c r="B117" s="370" t="s">
        <v>1694</v>
      </c>
      <c r="C117" s="810">
        <v>590520</v>
      </c>
      <c r="D117" s="527" t="s">
        <v>935</v>
      </c>
      <c r="E117" s="528">
        <v>46945.17</v>
      </c>
      <c r="F117" s="835">
        <f>E110+F111+E118</f>
        <v>10780.84</v>
      </c>
      <c r="G117" s="560" t="s">
        <v>5967</v>
      </c>
    </row>
    <row r="118" spans="1:8" x14ac:dyDescent="0.2">
      <c r="A118" s="662">
        <v>500</v>
      </c>
      <c r="B118" s="370" t="s">
        <v>1694</v>
      </c>
      <c r="C118" s="810">
        <v>590521</v>
      </c>
      <c r="D118" s="527" t="s">
        <v>4702</v>
      </c>
      <c r="E118" s="832">
        <v>14319.84</v>
      </c>
    </row>
    <row r="119" spans="1:8" x14ac:dyDescent="0.2">
      <c r="A119" s="662">
        <v>500</v>
      </c>
      <c r="B119" s="370" t="s">
        <v>1694</v>
      </c>
      <c r="C119" s="810">
        <v>590522</v>
      </c>
      <c r="D119" s="527" t="s">
        <v>936</v>
      </c>
      <c r="E119" s="528">
        <v>1486.34</v>
      </c>
    </row>
    <row r="120" spans="1:8" x14ac:dyDescent="0.2">
      <c r="A120" s="662">
        <v>500</v>
      </c>
      <c r="B120" s="370" t="s">
        <v>1694</v>
      </c>
      <c r="C120" s="810">
        <v>590524</v>
      </c>
      <c r="D120" s="527" t="s">
        <v>4705</v>
      </c>
      <c r="E120" s="528">
        <v>780511.2</v>
      </c>
    </row>
    <row r="121" spans="1:8" x14ac:dyDescent="0.2">
      <c r="A121" s="662">
        <v>500</v>
      </c>
      <c r="B121" s="370" t="s">
        <v>1694</v>
      </c>
      <c r="C121" s="810">
        <v>590525</v>
      </c>
      <c r="D121" s="527" t="s">
        <v>4706</v>
      </c>
      <c r="E121" s="528">
        <v>216820.41</v>
      </c>
    </row>
    <row r="122" spans="1:8" x14ac:dyDescent="0.2">
      <c r="A122" s="662">
        <v>500</v>
      </c>
      <c r="B122" s="370" t="s">
        <v>1694</v>
      </c>
      <c r="C122" s="810">
        <v>590527</v>
      </c>
      <c r="D122" s="527" t="s">
        <v>4708</v>
      </c>
      <c r="E122" s="528">
        <v>185244.83</v>
      </c>
    </row>
    <row r="123" spans="1:8" x14ac:dyDescent="0.2">
      <c r="A123" s="662">
        <v>500</v>
      </c>
      <c r="B123" s="370" t="s">
        <v>1694</v>
      </c>
      <c r="C123" s="662">
        <v>590529</v>
      </c>
      <c r="D123" t="s">
        <v>491</v>
      </c>
      <c r="E123" s="94">
        <v>517.13</v>
      </c>
    </row>
    <row r="124" spans="1:8" x14ac:dyDescent="0.2">
      <c r="A124" s="662">
        <v>500</v>
      </c>
      <c r="B124" s="370" t="s">
        <v>1694</v>
      </c>
      <c r="C124" s="662">
        <v>590530</v>
      </c>
      <c r="D124" t="s">
        <v>1306</v>
      </c>
      <c r="E124" s="94">
        <v>217899.2</v>
      </c>
    </row>
    <row r="125" spans="1:8" ht="15" x14ac:dyDescent="0.25">
      <c r="A125" s="662">
        <v>500</v>
      </c>
      <c r="B125" s="370" t="s">
        <v>1694</v>
      </c>
      <c r="C125" s="810">
        <v>599524</v>
      </c>
      <c r="D125" s="527" t="s">
        <v>4705</v>
      </c>
      <c r="E125" s="528">
        <v>46816.88</v>
      </c>
      <c r="F125" s="814">
        <f>E106+E107+E108+E109+E110+E111+E112+E113+E114+E117+E118+E119+E120+E121+E122+E126+E127+E125</f>
        <v>2020797.7699999998</v>
      </c>
      <c r="G125" s="813" t="s">
        <v>5346</v>
      </c>
    </row>
    <row r="126" spans="1:8" x14ac:dyDescent="0.2">
      <c r="A126" s="662">
        <v>500</v>
      </c>
      <c r="B126" s="370" t="s">
        <v>1694</v>
      </c>
      <c r="C126" s="810">
        <v>599525</v>
      </c>
      <c r="D126" s="527" t="s">
        <v>4706</v>
      </c>
      <c r="E126" s="528">
        <v>40399.56</v>
      </c>
      <c r="H126" s="552"/>
    </row>
    <row r="127" spans="1:8" x14ac:dyDescent="0.2">
      <c r="A127" s="662">
        <v>500</v>
      </c>
      <c r="B127" s="370" t="s">
        <v>1694</v>
      </c>
      <c r="C127" s="810">
        <v>599527</v>
      </c>
      <c r="D127" s="527" t="s">
        <v>4711</v>
      </c>
      <c r="E127" s="528">
        <v>751.08</v>
      </c>
    </row>
    <row r="128" spans="1:8" x14ac:dyDescent="0.2">
      <c r="A128" s="662">
        <v>500</v>
      </c>
      <c r="B128" s="370" t="s">
        <v>1694</v>
      </c>
      <c r="C128" s="662">
        <v>599529</v>
      </c>
      <c r="D128" t="s">
        <v>491</v>
      </c>
      <c r="E128" s="94">
        <v>1890.66</v>
      </c>
      <c r="G128" s="552">
        <f>F111+F69+F17</f>
        <v>-12720</v>
      </c>
    </row>
    <row r="129" spans="1:5" x14ac:dyDescent="0.2">
      <c r="A129" s="662">
        <v>500</v>
      </c>
      <c r="B129" s="370" t="s">
        <v>1694</v>
      </c>
      <c r="C129" s="662">
        <v>599530</v>
      </c>
      <c r="D129" t="s">
        <v>1306</v>
      </c>
      <c r="E129" s="94">
        <v>6496</v>
      </c>
    </row>
    <row r="130" spans="1:5" x14ac:dyDescent="0.2">
      <c r="A130" s="662">
        <v>500</v>
      </c>
      <c r="B130" s="370" t="s">
        <v>1694</v>
      </c>
      <c r="C130" s="662">
        <v>599531</v>
      </c>
      <c r="D130" t="s">
        <v>4713</v>
      </c>
      <c r="E130" s="94">
        <v>209460.8</v>
      </c>
    </row>
    <row r="131" spans="1:5" s="560" customFormat="1" x14ac:dyDescent="0.2">
      <c r="A131" s="661"/>
      <c r="B131" s="599"/>
      <c r="C131" s="661"/>
      <c r="D131" s="91"/>
      <c r="E131" s="136">
        <f>SUM(E103:E130)</f>
        <v>5037635.7799999993</v>
      </c>
    </row>
    <row r="132" spans="1:5" x14ac:dyDescent="0.2">
      <c r="A132" s="662"/>
      <c r="B132" s="370"/>
      <c r="C132" s="662"/>
      <c r="D132"/>
      <c r="E132" s="94"/>
    </row>
    <row r="133" spans="1:5" x14ac:dyDescent="0.2">
      <c r="A133" s="662">
        <v>500</v>
      </c>
      <c r="B133" s="370" t="s">
        <v>1694</v>
      </c>
      <c r="C133" s="662">
        <v>601500</v>
      </c>
      <c r="D133" t="s">
        <v>766</v>
      </c>
      <c r="E133" s="94">
        <v>1642976</v>
      </c>
    </row>
    <row r="134" spans="1:5" x14ac:dyDescent="0.2">
      <c r="A134" s="662">
        <v>500</v>
      </c>
      <c r="B134" s="370" t="s">
        <v>1694</v>
      </c>
      <c r="C134" s="662">
        <v>601501</v>
      </c>
      <c r="D134" t="s">
        <v>4714</v>
      </c>
      <c r="E134" s="94">
        <v>220575</v>
      </c>
    </row>
    <row r="135" spans="1:5" x14ac:dyDescent="0.2">
      <c r="A135" s="662">
        <v>500</v>
      </c>
      <c r="B135" s="370" t="s">
        <v>1694</v>
      </c>
      <c r="C135" s="662">
        <v>601510</v>
      </c>
      <c r="D135" t="s">
        <v>767</v>
      </c>
      <c r="E135" s="94">
        <v>1266840</v>
      </c>
    </row>
    <row r="136" spans="1:5" x14ac:dyDescent="0.2">
      <c r="A136" s="662">
        <v>500</v>
      </c>
      <c r="B136" s="370" t="s">
        <v>1694</v>
      </c>
      <c r="C136" s="662">
        <v>602300</v>
      </c>
      <c r="D136" t="s">
        <v>768</v>
      </c>
      <c r="E136" s="94">
        <v>-194084.25</v>
      </c>
    </row>
    <row r="137" spans="1:5" x14ac:dyDescent="0.2">
      <c r="A137" s="662">
        <v>500</v>
      </c>
      <c r="B137" s="370" t="s">
        <v>1694</v>
      </c>
      <c r="C137" s="662">
        <v>605300</v>
      </c>
      <c r="D137" t="s">
        <v>635</v>
      </c>
      <c r="E137" s="94">
        <v>2404818.58</v>
      </c>
    </row>
    <row r="138" spans="1:5" x14ac:dyDescent="0.2">
      <c r="A138" s="662">
        <v>500</v>
      </c>
      <c r="B138" s="370" t="s">
        <v>1694</v>
      </c>
      <c r="C138" s="662">
        <v>606200</v>
      </c>
      <c r="D138" t="s">
        <v>5378</v>
      </c>
      <c r="E138" s="94">
        <v>-150464.01</v>
      </c>
    </row>
    <row r="139" spans="1:5" x14ac:dyDescent="0.2">
      <c r="A139" s="662">
        <v>500</v>
      </c>
      <c r="B139" s="370" t="s">
        <v>1694</v>
      </c>
      <c r="C139" s="662">
        <v>618100</v>
      </c>
      <c r="D139" t="s">
        <v>541</v>
      </c>
      <c r="E139" s="94">
        <v>43.19</v>
      </c>
    </row>
    <row r="140" spans="1:5" x14ac:dyDescent="0.2">
      <c r="A140" s="662">
        <v>500</v>
      </c>
      <c r="B140" s="370" t="s">
        <v>1694</v>
      </c>
      <c r="C140" s="662">
        <v>690674</v>
      </c>
      <c r="D140" t="s">
        <v>544</v>
      </c>
      <c r="E140" s="94">
        <v>0.23</v>
      </c>
    </row>
    <row r="141" spans="1:5" x14ac:dyDescent="0.2">
      <c r="A141" s="662">
        <v>500</v>
      </c>
      <c r="B141" s="370" t="s">
        <v>1694</v>
      </c>
      <c r="C141" s="662">
        <v>690675</v>
      </c>
      <c r="D141" t="s">
        <v>4710</v>
      </c>
      <c r="E141" s="94">
        <v>213621.76000000001</v>
      </c>
    </row>
    <row r="142" spans="1:5" x14ac:dyDescent="0.2">
      <c r="A142" s="662">
        <v>500</v>
      </c>
      <c r="B142" s="370" t="s">
        <v>1694</v>
      </c>
      <c r="C142" s="662">
        <v>699674</v>
      </c>
      <c r="D142" t="s">
        <v>544</v>
      </c>
      <c r="E142" s="94">
        <v>39.01</v>
      </c>
    </row>
    <row r="143" spans="1:5" s="560" customFormat="1" x14ac:dyDescent="0.2">
      <c r="A143" s="661"/>
      <c r="B143" s="599"/>
      <c r="C143" s="661"/>
      <c r="D143" s="91"/>
      <c r="E143" s="136">
        <f>SUM(E133:E142)</f>
        <v>5404365.5100000007</v>
      </c>
    </row>
    <row r="144" spans="1:5" s="666" customFormat="1" ht="15" x14ac:dyDescent="0.25">
      <c r="A144" s="663"/>
      <c r="B144" s="664"/>
      <c r="C144" s="663"/>
      <c r="D144" s="182" t="s">
        <v>4720</v>
      </c>
      <c r="E144" s="665">
        <f>E143-E131</f>
        <v>366729.73000000138</v>
      </c>
    </row>
    <row r="145" spans="1:5" x14ac:dyDescent="0.2">
      <c r="A145" s="662"/>
      <c r="B145" s="370"/>
      <c r="C145" s="662"/>
      <c r="D145"/>
      <c r="E145" s="94"/>
    </row>
    <row r="146" spans="1:5" x14ac:dyDescent="0.2">
      <c r="A146" s="662">
        <v>900</v>
      </c>
      <c r="B146" s="370" t="s">
        <v>1699</v>
      </c>
      <c r="C146" s="662">
        <v>511100</v>
      </c>
      <c r="D146" t="s">
        <v>935</v>
      </c>
      <c r="E146" s="94">
        <v>586814.66</v>
      </c>
    </row>
    <row r="147" spans="1:5" x14ac:dyDescent="0.2">
      <c r="A147" s="662">
        <v>900</v>
      </c>
      <c r="B147" s="370" t="s">
        <v>1699</v>
      </c>
      <c r="C147" s="662">
        <v>511101</v>
      </c>
      <c r="D147" t="s">
        <v>936</v>
      </c>
      <c r="E147" s="94">
        <v>18579.3</v>
      </c>
    </row>
    <row r="148" spans="1:5" x14ac:dyDescent="0.2">
      <c r="A148" s="662">
        <v>900</v>
      </c>
      <c r="B148" s="370" t="s">
        <v>1699</v>
      </c>
      <c r="C148" s="662">
        <v>511302</v>
      </c>
      <c r="D148" t="s">
        <v>5978</v>
      </c>
      <c r="E148" s="94">
        <v>178998</v>
      </c>
    </row>
    <row r="149" spans="1:5" x14ac:dyDescent="0.2">
      <c r="A149" s="662">
        <v>900</v>
      </c>
      <c r="B149" s="370" t="s">
        <v>1699</v>
      </c>
      <c r="C149" s="662">
        <v>512100</v>
      </c>
      <c r="D149" t="s">
        <v>939</v>
      </c>
      <c r="E149" s="94">
        <v>53318.65</v>
      </c>
    </row>
    <row r="150" spans="1:5" x14ac:dyDescent="0.2">
      <c r="A150" s="662">
        <v>900</v>
      </c>
      <c r="B150" s="370" t="s">
        <v>1699</v>
      </c>
      <c r="C150" s="662">
        <v>512109</v>
      </c>
      <c r="D150" t="s">
        <v>946</v>
      </c>
      <c r="E150" s="94">
        <v>2900</v>
      </c>
    </row>
    <row r="151" spans="1:5" x14ac:dyDescent="0.2">
      <c r="A151" s="662">
        <v>900</v>
      </c>
      <c r="B151" s="370" t="s">
        <v>1699</v>
      </c>
      <c r="C151" s="662">
        <v>512110</v>
      </c>
      <c r="D151" t="s">
        <v>940</v>
      </c>
      <c r="E151" s="94">
        <v>8603</v>
      </c>
    </row>
    <row r="152" spans="1:5" x14ac:dyDescent="0.2">
      <c r="A152" s="662">
        <v>900</v>
      </c>
      <c r="B152" s="370" t="s">
        <v>1699</v>
      </c>
      <c r="C152" s="662">
        <v>512120</v>
      </c>
      <c r="D152" t="s">
        <v>4678</v>
      </c>
      <c r="E152" s="94">
        <v>144643.5</v>
      </c>
    </row>
    <row r="153" spans="1:5" x14ac:dyDescent="0.2">
      <c r="A153" s="662">
        <v>900</v>
      </c>
      <c r="B153" s="370" t="s">
        <v>1699</v>
      </c>
      <c r="C153" s="662">
        <v>512200</v>
      </c>
      <c r="D153" t="s">
        <v>941</v>
      </c>
      <c r="E153" s="94">
        <v>414031.2</v>
      </c>
    </row>
    <row r="154" spans="1:5" x14ac:dyDescent="0.2">
      <c r="A154" s="662">
        <v>900</v>
      </c>
      <c r="B154" s="370" t="s">
        <v>1699</v>
      </c>
      <c r="C154" s="662">
        <v>512209</v>
      </c>
      <c r="D154" t="s">
        <v>942</v>
      </c>
      <c r="E154" s="94">
        <v>464839</v>
      </c>
    </row>
    <row r="155" spans="1:5" x14ac:dyDescent="0.2">
      <c r="A155" s="662">
        <v>900</v>
      </c>
      <c r="B155" s="370" t="s">
        <v>1699</v>
      </c>
      <c r="C155" s="662">
        <v>512300</v>
      </c>
      <c r="D155" t="s">
        <v>943</v>
      </c>
      <c r="E155" s="94">
        <v>27203.48</v>
      </c>
    </row>
    <row r="156" spans="1:5" x14ac:dyDescent="0.2">
      <c r="A156" s="662">
        <v>900</v>
      </c>
      <c r="B156" s="370" t="s">
        <v>1699</v>
      </c>
      <c r="C156" s="662">
        <v>512302</v>
      </c>
      <c r="D156" t="s">
        <v>4679</v>
      </c>
      <c r="E156" s="94">
        <v>30000</v>
      </c>
    </row>
    <row r="157" spans="1:5" x14ac:dyDescent="0.2">
      <c r="A157" s="662">
        <v>900</v>
      </c>
      <c r="B157" s="370" t="s">
        <v>1699</v>
      </c>
      <c r="C157" s="662">
        <v>512309</v>
      </c>
      <c r="D157" t="s">
        <v>974</v>
      </c>
      <c r="E157" s="94">
        <v>28554.6</v>
      </c>
    </row>
    <row r="158" spans="1:5" x14ac:dyDescent="0.2">
      <c r="A158" s="662">
        <v>900</v>
      </c>
      <c r="B158" s="370" t="s">
        <v>1699</v>
      </c>
      <c r="C158" s="662">
        <v>512310</v>
      </c>
      <c r="D158" t="s">
        <v>741</v>
      </c>
      <c r="E158" s="94">
        <v>1427935.6</v>
      </c>
    </row>
    <row r="159" spans="1:5" x14ac:dyDescent="0.2">
      <c r="A159" s="662">
        <v>900</v>
      </c>
      <c r="B159" s="370" t="s">
        <v>1699</v>
      </c>
      <c r="C159" s="662">
        <v>512320</v>
      </c>
      <c r="D159" t="s">
        <v>4681</v>
      </c>
      <c r="E159" s="94">
        <v>1176723.72</v>
      </c>
    </row>
    <row r="160" spans="1:5" x14ac:dyDescent="0.2">
      <c r="A160" s="662">
        <v>900</v>
      </c>
      <c r="B160" s="370" t="s">
        <v>1699</v>
      </c>
      <c r="C160" s="662">
        <v>512321</v>
      </c>
      <c r="D160" t="s">
        <v>967</v>
      </c>
      <c r="E160" s="94">
        <v>232237.65</v>
      </c>
    </row>
    <row r="161" spans="1:5" x14ac:dyDescent="0.2">
      <c r="A161" s="662">
        <v>900</v>
      </c>
      <c r="B161" s="370" t="s">
        <v>1699</v>
      </c>
      <c r="C161" s="662">
        <v>512342</v>
      </c>
      <c r="D161" t="s">
        <v>950</v>
      </c>
      <c r="E161" s="94">
        <v>31369.85</v>
      </c>
    </row>
    <row r="162" spans="1:5" x14ac:dyDescent="0.2">
      <c r="A162" s="662">
        <v>900</v>
      </c>
      <c r="B162" s="370" t="s">
        <v>1699</v>
      </c>
      <c r="C162" s="662">
        <v>512343</v>
      </c>
      <c r="D162" t="s">
        <v>951</v>
      </c>
      <c r="E162" s="94">
        <v>76856.25</v>
      </c>
    </row>
    <row r="163" spans="1:5" x14ac:dyDescent="0.2">
      <c r="A163" s="662">
        <v>900</v>
      </c>
      <c r="B163" s="370" t="s">
        <v>1699</v>
      </c>
      <c r="C163" s="662">
        <v>512350</v>
      </c>
      <c r="D163" t="s">
        <v>4686</v>
      </c>
      <c r="E163" s="94">
        <v>209935</v>
      </c>
    </row>
    <row r="164" spans="1:5" x14ac:dyDescent="0.2">
      <c r="A164" s="662">
        <v>900</v>
      </c>
      <c r="B164" s="370" t="s">
        <v>1699</v>
      </c>
      <c r="C164" s="662">
        <v>512351</v>
      </c>
      <c r="D164" t="s">
        <v>954</v>
      </c>
      <c r="E164" s="94">
        <v>148400</v>
      </c>
    </row>
    <row r="165" spans="1:5" x14ac:dyDescent="0.2">
      <c r="A165" s="662">
        <v>900</v>
      </c>
      <c r="B165" s="370" t="s">
        <v>1699</v>
      </c>
      <c r="C165" s="662">
        <v>512352</v>
      </c>
      <c r="D165" t="s">
        <v>956</v>
      </c>
      <c r="E165" s="94">
        <v>29524</v>
      </c>
    </row>
    <row r="166" spans="1:5" x14ac:dyDescent="0.2">
      <c r="A166" s="662">
        <v>900</v>
      </c>
      <c r="B166" s="370" t="s">
        <v>1699</v>
      </c>
      <c r="C166" s="662">
        <v>512355</v>
      </c>
      <c r="D166" t="s">
        <v>961</v>
      </c>
      <c r="E166" s="94">
        <v>239790</v>
      </c>
    </row>
    <row r="167" spans="1:5" x14ac:dyDescent="0.2">
      <c r="A167" s="662">
        <v>900</v>
      </c>
      <c r="B167" s="370" t="s">
        <v>1699</v>
      </c>
      <c r="C167" s="662">
        <v>512356</v>
      </c>
      <c r="D167" t="s">
        <v>962</v>
      </c>
      <c r="E167" s="94">
        <v>167950</v>
      </c>
    </row>
    <row r="168" spans="1:5" x14ac:dyDescent="0.2">
      <c r="A168" s="662">
        <v>900</v>
      </c>
      <c r="B168" s="370" t="s">
        <v>1699</v>
      </c>
      <c r="C168" s="662">
        <v>512357</v>
      </c>
      <c r="D168" t="s">
        <v>963</v>
      </c>
      <c r="E168" s="94">
        <v>111000</v>
      </c>
    </row>
    <row r="169" spans="1:5" x14ac:dyDescent="0.2">
      <c r="A169" s="662">
        <v>900</v>
      </c>
      <c r="B169" s="370" t="s">
        <v>1699</v>
      </c>
      <c r="C169" s="662">
        <v>512800</v>
      </c>
      <c r="D169" t="s">
        <v>976</v>
      </c>
      <c r="E169" s="94">
        <v>5669521</v>
      </c>
    </row>
    <row r="170" spans="1:5" x14ac:dyDescent="0.2">
      <c r="A170" s="662">
        <v>900</v>
      </c>
      <c r="B170" s="370" t="s">
        <v>1699</v>
      </c>
      <c r="C170" s="662">
        <v>512801</v>
      </c>
      <c r="D170" t="s">
        <v>1095</v>
      </c>
      <c r="E170" s="94">
        <v>13458</v>
      </c>
    </row>
    <row r="171" spans="1:5" x14ac:dyDescent="0.2">
      <c r="A171" s="662">
        <v>900</v>
      </c>
      <c r="B171" s="370" t="s">
        <v>1699</v>
      </c>
      <c r="C171" s="662">
        <v>512810</v>
      </c>
      <c r="D171" t="s">
        <v>978</v>
      </c>
      <c r="E171" s="94">
        <v>161525</v>
      </c>
    </row>
    <row r="172" spans="1:5" x14ac:dyDescent="0.2">
      <c r="A172" s="662">
        <v>900</v>
      </c>
      <c r="B172" s="370" t="s">
        <v>1699</v>
      </c>
      <c r="C172" s="662">
        <v>512830</v>
      </c>
      <c r="D172" t="s">
        <v>982</v>
      </c>
      <c r="E172" s="94">
        <v>1392001</v>
      </c>
    </row>
    <row r="173" spans="1:5" x14ac:dyDescent="0.2">
      <c r="A173" s="662">
        <v>900</v>
      </c>
      <c r="B173" s="370" t="s">
        <v>1699</v>
      </c>
      <c r="C173" s="662">
        <v>512831</v>
      </c>
      <c r="D173" t="s">
        <v>5371</v>
      </c>
      <c r="E173" s="94">
        <v>308625</v>
      </c>
    </row>
    <row r="174" spans="1:5" x14ac:dyDescent="0.2">
      <c r="A174" s="662">
        <v>900</v>
      </c>
      <c r="B174" s="370" t="s">
        <v>1699</v>
      </c>
      <c r="C174" s="662">
        <v>512840</v>
      </c>
      <c r="D174" t="s">
        <v>984</v>
      </c>
      <c r="E174" s="94">
        <v>556749</v>
      </c>
    </row>
    <row r="175" spans="1:5" x14ac:dyDescent="0.2">
      <c r="A175" s="662">
        <v>900</v>
      </c>
      <c r="B175" s="370" t="s">
        <v>1699</v>
      </c>
      <c r="C175" s="662">
        <v>512841</v>
      </c>
      <c r="D175" t="s">
        <v>5373</v>
      </c>
      <c r="E175" s="94">
        <v>111105</v>
      </c>
    </row>
    <row r="176" spans="1:5" x14ac:dyDescent="0.2">
      <c r="A176" s="662">
        <v>900</v>
      </c>
      <c r="B176" s="370" t="s">
        <v>1699</v>
      </c>
      <c r="C176" s="662">
        <v>512849</v>
      </c>
      <c r="D176" t="s">
        <v>5979</v>
      </c>
      <c r="E176" s="94">
        <v>-97000</v>
      </c>
    </row>
    <row r="177" spans="1:5" x14ac:dyDescent="0.2">
      <c r="A177" s="662">
        <v>900</v>
      </c>
      <c r="B177" s="370" t="s">
        <v>1699</v>
      </c>
      <c r="C177" s="662">
        <v>512850</v>
      </c>
      <c r="D177" t="s">
        <v>5980</v>
      </c>
      <c r="E177" s="94">
        <v>114710</v>
      </c>
    </row>
    <row r="178" spans="1:5" x14ac:dyDescent="0.2">
      <c r="A178" s="662">
        <v>900</v>
      </c>
      <c r="B178" s="370" t="s">
        <v>1699</v>
      </c>
      <c r="C178" s="662">
        <v>512852</v>
      </c>
      <c r="D178" t="s">
        <v>473</v>
      </c>
      <c r="E178" s="94">
        <v>70800</v>
      </c>
    </row>
    <row r="179" spans="1:5" x14ac:dyDescent="0.2">
      <c r="A179" s="662">
        <v>900</v>
      </c>
      <c r="B179" s="370" t="s">
        <v>1699</v>
      </c>
      <c r="C179" s="662">
        <v>512859</v>
      </c>
      <c r="D179" t="s">
        <v>475</v>
      </c>
      <c r="E179" s="94">
        <v>201390</v>
      </c>
    </row>
    <row r="180" spans="1:5" x14ac:dyDescent="0.2">
      <c r="A180" s="662">
        <v>900</v>
      </c>
      <c r="B180" s="370" t="s">
        <v>1699</v>
      </c>
      <c r="C180" s="662">
        <v>512860</v>
      </c>
      <c r="D180" t="s">
        <v>477</v>
      </c>
      <c r="E180" s="94">
        <v>19006</v>
      </c>
    </row>
    <row r="181" spans="1:5" x14ac:dyDescent="0.2">
      <c r="A181" s="662">
        <v>900</v>
      </c>
      <c r="B181" s="370" t="s">
        <v>1699</v>
      </c>
      <c r="C181" s="662">
        <v>512890</v>
      </c>
      <c r="D181" t="s">
        <v>5375</v>
      </c>
      <c r="E181" s="94">
        <v>1234500</v>
      </c>
    </row>
    <row r="182" spans="1:5" x14ac:dyDescent="0.2">
      <c r="A182" s="662">
        <v>900</v>
      </c>
      <c r="B182" s="370" t="s">
        <v>1699</v>
      </c>
      <c r="C182" s="662">
        <v>518200</v>
      </c>
      <c r="D182" t="s">
        <v>489</v>
      </c>
      <c r="E182" s="94">
        <v>6464.12</v>
      </c>
    </row>
    <row r="183" spans="1:5" x14ac:dyDescent="0.2">
      <c r="A183" s="662">
        <v>900</v>
      </c>
      <c r="B183" s="370" t="s">
        <v>1699</v>
      </c>
      <c r="C183" s="662">
        <v>561109</v>
      </c>
      <c r="D183" t="s">
        <v>502</v>
      </c>
      <c r="E183" s="94">
        <v>2723740</v>
      </c>
    </row>
    <row r="184" spans="1:5" x14ac:dyDescent="0.2">
      <c r="A184" s="662">
        <v>900</v>
      </c>
      <c r="B184" s="370" t="s">
        <v>1699</v>
      </c>
      <c r="C184" s="662">
        <v>590674</v>
      </c>
      <c r="D184" t="s">
        <v>544</v>
      </c>
      <c r="E184" s="94">
        <v>2.83</v>
      </c>
    </row>
    <row r="185" spans="1:5" x14ac:dyDescent="0.2">
      <c r="A185" s="662">
        <v>900</v>
      </c>
      <c r="B185" s="370" t="s">
        <v>1699</v>
      </c>
      <c r="C185" s="662">
        <v>590675</v>
      </c>
      <c r="D185" t="s">
        <v>4710</v>
      </c>
      <c r="E185" s="94">
        <v>2670272</v>
      </c>
    </row>
    <row r="186" spans="1:5" s="560" customFormat="1" x14ac:dyDescent="0.2">
      <c r="A186" s="661"/>
      <c r="B186" s="599"/>
      <c r="C186" s="661"/>
      <c r="D186" s="91"/>
      <c r="E186" s="136">
        <f>SUM(E146:E185)</f>
        <v>20967076.409999996</v>
      </c>
    </row>
    <row r="187" spans="1:5" x14ac:dyDescent="0.2">
      <c r="A187" s="662"/>
      <c r="B187" s="370"/>
      <c r="C187" s="662"/>
      <c r="D187"/>
      <c r="E187" s="94"/>
    </row>
    <row r="188" spans="1:5" x14ac:dyDescent="0.2">
      <c r="A188" s="662">
        <v>900</v>
      </c>
      <c r="B188" s="370" t="s">
        <v>1699</v>
      </c>
      <c r="C188" s="662">
        <v>618200</v>
      </c>
      <c r="D188" t="s">
        <v>542</v>
      </c>
      <c r="E188" s="94">
        <v>2.83</v>
      </c>
    </row>
    <row r="189" spans="1:5" x14ac:dyDescent="0.2">
      <c r="A189" s="662">
        <v>900</v>
      </c>
      <c r="B189" s="370" t="s">
        <v>1699</v>
      </c>
      <c r="C189" s="662">
        <v>661109</v>
      </c>
      <c r="D189" t="s">
        <v>556</v>
      </c>
      <c r="E189" s="94">
        <v>2670272</v>
      </c>
    </row>
    <row r="190" spans="1:5" x14ac:dyDescent="0.2">
      <c r="A190" s="662">
        <v>900</v>
      </c>
      <c r="B190" s="370" t="s">
        <v>1699</v>
      </c>
      <c r="C190" s="662">
        <v>690520</v>
      </c>
      <c r="D190" t="s">
        <v>4716</v>
      </c>
      <c r="E190" s="94">
        <v>586814.66</v>
      </c>
    </row>
    <row r="191" spans="1:5" x14ac:dyDescent="0.2">
      <c r="A191" s="662">
        <v>900</v>
      </c>
      <c r="B191" s="370" t="s">
        <v>1699</v>
      </c>
      <c r="C191" s="662">
        <v>690521</v>
      </c>
      <c r="D191" t="s">
        <v>4702</v>
      </c>
      <c r="E191" s="94">
        <v>178998</v>
      </c>
    </row>
    <row r="192" spans="1:5" x14ac:dyDescent="0.2">
      <c r="A192" s="662">
        <v>900</v>
      </c>
      <c r="B192" s="370" t="s">
        <v>1699</v>
      </c>
      <c r="C192" s="662">
        <v>690522</v>
      </c>
      <c r="D192" t="s">
        <v>4717</v>
      </c>
      <c r="E192" s="94">
        <v>18579.3</v>
      </c>
    </row>
    <row r="193" spans="1:5" x14ac:dyDescent="0.2">
      <c r="A193" s="662">
        <v>900</v>
      </c>
      <c r="B193" s="370" t="s">
        <v>1699</v>
      </c>
      <c r="C193" s="662">
        <v>690524</v>
      </c>
      <c r="D193" t="s">
        <v>4705</v>
      </c>
      <c r="E193" s="94">
        <v>9756390</v>
      </c>
    </row>
    <row r="194" spans="1:5" x14ac:dyDescent="0.2">
      <c r="A194" s="662">
        <v>900</v>
      </c>
      <c r="B194" s="370" t="s">
        <v>1699</v>
      </c>
      <c r="C194" s="662">
        <v>690525</v>
      </c>
      <c r="D194" t="s">
        <v>4706</v>
      </c>
      <c r="E194" s="94">
        <v>2710255.13</v>
      </c>
    </row>
    <row r="195" spans="1:5" x14ac:dyDescent="0.2">
      <c r="A195" s="662">
        <v>900</v>
      </c>
      <c r="B195" s="370" t="s">
        <v>1699</v>
      </c>
      <c r="C195" s="662">
        <v>690527</v>
      </c>
      <c r="D195" t="s">
        <v>4711</v>
      </c>
      <c r="E195" s="94">
        <v>2315560.37</v>
      </c>
    </row>
    <row r="196" spans="1:5" x14ac:dyDescent="0.2">
      <c r="A196" s="662">
        <v>900</v>
      </c>
      <c r="B196" s="370" t="s">
        <v>1699</v>
      </c>
      <c r="C196" s="662">
        <v>690529</v>
      </c>
      <c r="D196" t="s">
        <v>491</v>
      </c>
      <c r="E196" s="94">
        <v>6464.12</v>
      </c>
    </row>
    <row r="197" spans="1:5" x14ac:dyDescent="0.2">
      <c r="A197" s="662">
        <v>900</v>
      </c>
      <c r="B197" s="370" t="s">
        <v>1699</v>
      </c>
      <c r="C197" s="662">
        <v>690530</v>
      </c>
      <c r="D197" t="s">
        <v>1306</v>
      </c>
      <c r="E197" s="94">
        <v>2723740</v>
      </c>
    </row>
    <row r="198" spans="1:5" s="560" customFormat="1" x14ac:dyDescent="0.2">
      <c r="A198" s="661"/>
      <c r="B198" s="599"/>
      <c r="C198" s="661"/>
      <c r="D198" s="91"/>
      <c r="E198" s="136">
        <f>SUM(E188:E197)</f>
        <v>20967076.41</v>
      </c>
    </row>
    <row r="199" spans="1:5" s="560" customFormat="1" ht="15" x14ac:dyDescent="0.25">
      <c r="A199" s="661"/>
      <c r="B199" s="599"/>
      <c r="C199" s="661"/>
      <c r="D199" s="182" t="s">
        <v>4721</v>
      </c>
      <c r="E199" s="136">
        <f>E198-E186</f>
        <v>0</v>
      </c>
    </row>
    <row r="200" spans="1:5" x14ac:dyDescent="0.2">
      <c r="A200" s="662"/>
      <c r="B200" s="370"/>
      <c r="C200" s="662"/>
      <c r="D200"/>
      <c r="E200" s="94"/>
    </row>
    <row r="201" spans="1:5" x14ac:dyDescent="0.2">
      <c r="A201" s="662">
        <v>990</v>
      </c>
      <c r="B201" s="370" t="s">
        <v>1700</v>
      </c>
      <c r="C201" s="662">
        <v>512100</v>
      </c>
      <c r="D201" t="s">
        <v>939</v>
      </c>
      <c r="E201" s="94">
        <v>101172.1</v>
      </c>
    </row>
    <row r="202" spans="1:5" x14ac:dyDescent="0.2">
      <c r="A202" s="662">
        <v>990</v>
      </c>
      <c r="B202" s="370" t="s">
        <v>1700</v>
      </c>
      <c r="C202" s="662">
        <v>512109</v>
      </c>
      <c r="D202" t="s">
        <v>946</v>
      </c>
      <c r="E202" s="94">
        <v>86274</v>
      </c>
    </row>
    <row r="203" spans="1:5" x14ac:dyDescent="0.2">
      <c r="A203" s="662">
        <v>990</v>
      </c>
      <c r="B203" s="370" t="s">
        <v>1700</v>
      </c>
      <c r="C203" s="662">
        <v>512110</v>
      </c>
      <c r="D203" t="s">
        <v>940</v>
      </c>
      <c r="E203" s="94">
        <v>29560.32</v>
      </c>
    </row>
    <row r="204" spans="1:5" x14ac:dyDescent="0.2">
      <c r="A204" s="662">
        <v>990</v>
      </c>
      <c r="B204" s="370" t="s">
        <v>1700</v>
      </c>
      <c r="C204" s="662">
        <v>512300</v>
      </c>
      <c r="D204" t="s">
        <v>943</v>
      </c>
      <c r="E204" s="94">
        <v>68998.600000000006</v>
      </c>
    </row>
    <row r="205" spans="1:5" x14ac:dyDescent="0.2">
      <c r="A205" s="662">
        <v>990</v>
      </c>
      <c r="B205" s="370" t="s">
        <v>1700</v>
      </c>
      <c r="C205" s="662">
        <v>512302</v>
      </c>
      <c r="D205" t="s">
        <v>4679</v>
      </c>
      <c r="E205" s="94">
        <v>1469</v>
      </c>
    </row>
    <row r="206" spans="1:5" x14ac:dyDescent="0.2">
      <c r="A206" s="662">
        <v>990</v>
      </c>
      <c r="B206" s="370" t="s">
        <v>1700</v>
      </c>
      <c r="C206" s="662">
        <v>512305</v>
      </c>
      <c r="D206" t="s">
        <v>972</v>
      </c>
      <c r="E206" s="94">
        <v>187454.54</v>
      </c>
    </row>
    <row r="207" spans="1:5" x14ac:dyDescent="0.2">
      <c r="A207" s="662">
        <v>990</v>
      </c>
      <c r="B207" s="370" t="s">
        <v>1700</v>
      </c>
      <c r="C207" s="662">
        <v>512309</v>
      </c>
      <c r="D207" t="s">
        <v>974</v>
      </c>
      <c r="E207" s="94">
        <v>2281</v>
      </c>
    </row>
    <row r="208" spans="1:5" x14ac:dyDescent="0.2">
      <c r="A208" s="662">
        <v>990</v>
      </c>
      <c r="B208" s="370" t="s">
        <v>1700</v>
      </c>
      <c r="C208" s="662">
        <v>512320</v>
      </c>
      <c r="D208" t="s">
        <v>4681</v>
      </c>
      <c r="E208" s="94">
        <v>9388.5499999999993</v>
      </c>
    </row>
    <row r="209" spans="1:5" x14ac:dyDescent="0.2">
      <c r="A209" s="662">
        <v>990</v>
      </c>
      <c r="B209" s="370" t="s">
        <v>1700</v>
      </c>
      <c r="C209" s="662">
        <v>512340</v>
      </c>
      <c r="D209" t="s">
        <v>970</v>
      </c>
      <c r="E209" s="94">
        <v>27785</v>
      </c>
    </row>
    <row r="210" spans="1:5" x14ac:dyDescent="0.2">
      <c r="A210" s="662">
        <v>990</v>
      </c>
      <c r="B210" s="370" t="s">
        <v>1700</v>
      </c>
      <c r="C210" s="662">
        <v>512800</v>
      </c>
      <c r="D210" t="s">
        <v>976</v>
      </c>
      <c r="E210" s="94">
        <v>478551</v>
      </c>
    </row>
    <row r="211" spans="1:5" x14ac:dyDescent="0.2">
      <c r="A211" s="662">
        <v>990</v>
      </c>
      <c r="B211" s="370" t="s">
        <v>1700</v>
      </c>
      <c r="C211" s="662">
        <v>512851</v>
      </c>
      <c r="D211" t="s">
        <v>471</v>
      </c>
      <c r="E211" s="94">
        <v>12507.1</v>
      </c>
    </row>
    <row r="212" spans="1:5" x14ac:dyDescent="0.2">
      <c r="A212" s="662">
        <v>990</v>
      </c>
      <c r="B212" s="370" t="s">
        <v>1700</v>
      </c>
      <c r="C212" s="662">
        <v>512859</v>
      </c>
      <c r="D212" t="s">
        <v>475</v>
      </c>
      <c r="E212" s="94">
        <v>2688</v>
      </c>
    </row>
    <row r="213" spans="1:5" x14ac:dyDescent="0.2">
      <c r="A213" s="662">
        <v>990</v>
      </c>
      <c r="B213" s="370" t="s">
        <v>1700</v>
      </c>
      <c r="C213" s="662">
        <v>512870</v>
      </c>
      <c r="D213" t="s">
        <v>479</v>
      </c>
      <c r="E213" s="94">
        <v>91464.95</v>
      </c>
    </row>
    <row r="214" spans="1:5" x14ac:dyDescent="0.2">
      <c r="A214" s="662">
        <v>990</v>
      </c>
      <c r="B214" s="370" t="s">
        <v>1700</v>
      </c>
      <c r="C214" s="662">
        <v>518100</v>
      </c>
      <c r="D214" t="s">
        <v>488</v>
      </c>
      <c r="E214" s="94">
        <v>21516.5</v>
      </c>
    </row>
    <row r="215" spans="1:5" x14ac:dyDescent="0.2">
      <c r="A215" s="662">
        <v>990</v>
      </c>
      <c r="B215" s="370" t="s">
        <v>1700</v>
      </c>
      <c r="C215" s="662">
        <v>518200</v>
      </c>
      <c r="D215" t="s">
        <v>489</v>
      </c>
      <c r="E215" s="94">
        <v>2116.75</v>
      </c>
    </row>
    <row r="216" spans="1:5" x14ac:dyDescent="0.2">
      <c r="A216" s="662">
        <v>990</v>
      </c>
      <c r="B216" s="370" t="s">
        <v>1700</v>
      </c>
      <c r="C216" s="662">
        <v>551100</v>
      </c>
      <c r="D216" t="s">
        <v>4698</v>
      </c>
      <c r="E216" s="94">
        <v>140348.60999999999</v>
      </c>
    </row>
    <row r="217" spans="1:5" x14ac:dyDescent="0.2">
      <c r="A217" s="662">
        <v>990</v>
      </c>
      <c r="B217" s="370" t="s">
        <v>1700</v>
      </c>
      <c r="C217" s="662">
        <v>551200</v>
      </c>
      <c r="D217" t="s">
        <v>4699</v>
      </c>
      <c r="E217" s="94">
        <v>264</v>
      </c>
    </row>
    <row r="218" spans="1:5" x14ac:dyDescent="0.2">
      <c r="A218" s="662">
        <v>990</v>
      </c>
      <c r="B218" s="370" t="s">
        <v>1700</v>
      </c>
      <c r="C218" s="662">
        <v>555200</v>
      </c>
      <c r="D218" t="s">
        <v>1304</v>
      </c>
      <c r="E218" s="94">
        <v>572597.49</v>
      </c>
    </row>
    <row r="219" spans="1:5" x14ac:dyDescent="0.2">
      <c r="A219" s="662">
        <v>990</v>
      </c>
      <c r="B219" s="370" t="s">
        <v>1700</v>
      </c>
      <c r="C219" s="662">
        <v>558109</v>
      </c>
      <c r="D219" t="s">
        <v>1307</v>
      </c>
      <c r="E219" s="94">
        <v>1200</v>
      </c>
    </row>
    <row r="220" spans="1:5" x14ac:dyDescent="0.2">
      <c r="A220" s="662">
        <v>990</v>
      </c>
      <c r="B220" s="370" t="s">
        <v>1700</v>
      </c>
      <c r="C220" s="662">
        <v>558200</v>
      </c>
      <c r="D220" t="s">
        <v>500</v>
      </c>
      <c r="E220" s="94">
        <v>80000</v>
      </c>
    </row>
    <row r="221" spans="1:5" x14ac:dyDescent="0.2">
      <c r="A221" s="662">
        <v>990</v>
      </c>
      <c r="B221" s="370" t="s">
        <v>1700</v>
      </c>
      <c r="C221" s="662">
        <v>562200</v>
      </c>
      <c r="D221" t="s">
        <v>848</v>
      </c>
      <c r="E221" s="94">
        <v>1930</v>
      </c>
    </row>
    <row r="222" spans="1:5" x14ac:dyDescent="0.2">
      <c r="A222" s="662">
        <v>990</v>
      </c>
      <c r="B222" s="370" t="s">
        <v>1700</v>
      </c>
      <c r="C222" s="662">
        <v>564100</v>
      </c>
      <c r="D222" t="s">
        <v>507</v>
      </c>
      <c r="E222" s="94">
        <v>167750</v>
      </c>
    </row>
    <row r="223" spans="1:5" x14ac:dyDescent="0.2">
      <c r="A223" s="662">
        <v>990</v>
      </c>
      <c r="B223" s="370" t="s">
        <v>1700</v>
      </c>
      <c r="C223" s="662">
        <v>571100</v>
      </c>
      <c r="D223" t="s">
        <v>628</v>
      </c>
      <c r="E223" s="94">
        <v>1506320</v>
      </c>
    </row>
    <row r="224" spans="1:5" x14ac:dyDescent="0.2">
      <c r="A224" s="662">
        <v>990</v>
      </c>
      <c r="B224" s="370" t="s">
        <v>1700</v>
      </c>
      <c r="C224" s="662">
        <v>571109</v>
      </c>
      <c r="D224" t="s">
        <v>1098</v>
      </c>
      <c r="E224" s="94">
        <v>18430</v>
      </c>
    </row>
    <row r="225" spans="1:5" x14ac:dyDescent="0.2">
      <c r="A225" s="662">
        <v>990</v>
      </c>
      <c r="B225" s="370" t="s">
        <v>1700</v>
      </c>
      <c r="C225" s="662">
        <v>571199</v>
      </c>
      <c r="D225" t="s">
        <v>5982</v>
      </c>
      <c r="E225" s="94">
        <v>6000</v>
      </c>
    </row>
    <row r="226" spans="1:5" x14ac:dyDescent="0.2">
      <c r="A226" s="662">
        <v>990</v>
      </c>
      <c r="B226" s="370" t="s">
        <v>1700</v>
      </c>
      <c r="C226" s="662">
        <v>599674</v>
      </c>
      <c r="D226" t="s">
        <v>544</v>
      </c>
      <c r="E226" s="94">
        <v>487.65</v>
      </c>
    </row>
    <row r="227" spans="1:5" s="560" customFormat="1" x14ac:dyDescent="0.2">
      <c r="A227" s="661"/>
      <c r="B227" s="599"/>
      <c r="C227" s="661"/>
      <c r="D227" s="91"/>
      <c r="E227" s="136">
        <f>SUM(E201:E226)</f>
        <v>3618555.1599999997</v>
      </c>
    </row>
    <row r="228" spans="1:5" x14ac:dyDescent="0.2">
      <c r="A228" s="662"/>
      <c r="B228" s="370"/>
      <c r="C228" s="662"/>
      <c r="D228"/>
      <c r="E228" s="94"/>
    </row>
    <row r="229" spans="1:5" x14ac:dyDescent="0.2">
      <c r="A229" s="662">
        <v>990</v>
      </c>
      <c r="B229" s="370" t="s">
        <v>1700</v>
      </c>
      <c r="C229" s="662">
        <v>611100</v>
      </c>
      <c r="D229" t="s">
        <v>538</v>
      </c>
      <c r="E229" s="94">
        <v>2343208.9900000002</v>
      </c>
    </row>
    <row r="230" spans="1:5" x14ac:dyDescent="0.2">
      <c r="A230" s="662">
        <v>990</v>
      </c>
      <c r="B230" s="370" t="s">
        <v>1700</v>
      </c>
      <c r="C230" s="662">
        <v>618100</v>
      </c>
      <c r="D230" t="s">
        <v>541</v>
      </c>
      <c r="E230" s="94">
        <v>486.47</v>
      </c>
    </row>
    <row r="231" spans="1:5" x14ac:dyDescent="0.2">
      <c r="A231" s="662">
        <v>990</v>
      </c>
      <c r="B231" s="370" t="s">
        <v>1700</v>
      </c>
      <c r="C231" s="662">
        <v>618200</v>
      </c>
      <c r="D231" t="s">
        <v>542</v>
      </c>
      <c r="E231" s="94">
        <v>1.18</v>
      </c>
    </row>
    <row r="232" spans="1:5" x14ac:dyDescent="0.2">
      <c r="A232" s="662">
        <v>990</v>
      </c>
      <c r="B232" s="370" t="s">
        <v>1700</v>
      </c>
      <c r="C232" s="662">
        <v>653100</v>
      </c>
      <c r="D232" t="s">
        <v>546</v>
      </c>
      <c r="E232" s="94">
        <v>1970585.23</v>
      </c>
    </row>
    <row r="233" spans="1:5" x14ac:dyDescent="0.2">
      <c r="A233" s="662">
        <v>990</v>
      </c>
      <c r="B233" s="370" t="s">
        <v>1700</v>
      </c>
      <c r="C233" s="662">
        <v>653101</v>
      </c>
      <c r="D233" t="s">
        <v>547</v>
      </c>
      <c r="E233" s="94">
        <v>586.65</v>
      </c>
    </row>
    <row r="234" spans="1:5" x14ac:dyDescent="0.2">
      <c r="A234" s="662">
        <v>990</v>
      </c>
      <c r="B234" s="370" t="s">
        <v>1700</v>
      </c>
      <c r="C234" s="662">
        <v>653200</v>
      </c>
      <c r="D234" t="s">
        <v>548</v>
      </c>
      <c r="E234" s="94">
        <v>1252997.21</v>
      </c>
    </row>
    <row r="235" spans="1:5" x14ac:dyDescent="0.2">
      <c r="A235" s="662">
        <v>990</v>
      </c>
      <c r="B235" s="370" t="s">
        <v>1700</v>
      </c>
      <c r="C235" s="662">
        <v>657100</v>
      </c>
      <c r="D235" t="s">
        <v>553</v>
      </c>
      <c r="E235" s="94">
        <v>-2343208.9900000002</v>
      </c>
    </row>
    <row r="236" spans="1:5" x14ac:dyDescent="0.2">
      <c r="A236" s="662">
        <v>990</v>
      </c>
      <c r="B236" s="370" t="s">
        <v>1700</v>
      </c>
      <c r="C236" s="662">
        <v>699524</v>
      </c>
      <c r="D236" t="s">
        <v>4705</v>
      </c>
      <c r="E236" s="94">
        <v>585211.05000000005</v>
      </c>
    </row>
    <row r="237" spans="1:5" x14ac:dyDescent="0.2">
      <c r="A237" s="662">
        <v>990</v>
      </c>
      <c r="B237" s="370" t="s">
        <v>1700</v>
      </c>
      <c r="C237" s="662">
        <v>699525</v>
      </c>
      <c r="D237" t="s">
        <v>4706</v>
      </c>
      <c r="E237" s="94">
        <v>504994.56</v>
      </c>
    </row>
    <row r="238" spans="1:5" x14ac:dyDescent="0.2">
      <c r="A238" s="662">
        <v>990</v>
      </c>
      <c r="B238" s="370" t="s">
        <v>1700</v>
      </c>
      <c r="C238" s="662">
        <v>699527</v>
      </c>
      <c r="D238" t="s">
        <v>4711</v>
      </c>
      <c r="E238" s="94">
        <v>9388.5499999999993</v>
      </c>
    </row>
    <row r="239" spans="1:5" x14ac:dyDescent="0.2">
      <c r="A239" s="662">
        <v>990</v>
      </c>
      <c r="B239" s="370" t="s">
        <v>1700</v>
      </c>
      <c r="C239" s="662">
        <v>699529</v>
      </c>
      <c r="D239" t="s">
        <v>491</v>
      </c>
      <c r="E239" s="94">
        <v>23633.25</v>
      </c>
    </row>
    <row r="240" spans="1:5" x14ac:dyDescent="0.2">
      <c r="A240" s="662">
        <v>990</v>
      </c>
      <c r="B240" s="370" t="s">
        <v>1700</v>
      </c>
      <c r="C240" s="662">
        <v>699530</v>
      </c>
      <c r="D240" t="s">
        <v>1306</v>
      </c>
      <c r="E240" s="94">
        <v>81200</v>
      </c>
    </row>
    <row r="241" spans="1:5" x14ac:dyDescent="0.2">
      <c r="A241" s="662">
        <v>990</v>
      </c>
      <c r="B241" s="370" t="s">
        <v>1700</v>
      </c>
      <c r="C241" s="662">
        <v>699531</v>
      </c>
      <c r="D241" t="s">
        <v>4713</v>
      </c>
      <c r="E241" s="94">
        <v>2618260</v>
      </c>
    </row>
    <row r="242" spans="1:5" s="560" customFormat="1" x14ac:dyDescent="0.2">
      <c r="A242" s="661"/>
      <c r="B242" s="599"/>
      <c r="C242" s="661"/>
      <c r="D242" s="91"/>
      <c r="E242" s="136">
        <f>SUM(E229:E241)</f>
        <v>7047344.1500000004</v>
      </c>
    </row>
    <row r="243" spans="1:5" s="560" customFormat="1" ht="15" x14ac:dyDescent="0.25">
      <c r="A243" s="661"/>
      <c r="B243" s="599"/>
      <c r="C243" s="661"/>
      <c r="D243" s="182" t="s">
        <v>4722</v>
      </c>
      <c r="E243" s="665">
        <f>E242-E227</f>
        <v>3428788.9900000007</v>
      </c>
    </row>
    <row r="244" spans="1:5" s="560" customFormat="1" ht="15" x14ac:dyDescent="0.25">
      <c r="A244" s="661"/>
      <c r="B244" s="599"/>
      <c r="C244" s="661"/>
      <c r="D244" s="182"/>
      <c r="E244" s="136"/>
    </row>
    <row r="245" spans="1:5" s="560" customFormat="1" ht="15" x14ac:dyDescent="0.25">
      <c r="A245" s="661"/>
      <c r="B245" s="599"/>
      <c r="C245" s="661"/>
      <c r="D245" s="182" t="s">
        <v>4723</v>
      </c>
      <c r="E245" s="665">
        <f>E243+E199+E144+E101+E59</f>
        <v>6230055.3099999977</v>
      </c>
    </row>
    <row r="246" spans="1:5" s="560" customFormat="1" x14ac:dyDescent="0.2">
      <c r="A246" s="661"/>
      <c r="B246" s="599"/>
      <c r="C246" s="661"/>
      <c r="D246" s="91"/>
      <c r="E246" s="136"/>
    </row>
    <row r="247" spans="1:5" x14ac:dyDescent="0.2">
      <c r="A247" s="662" t="s">
        <v>1701</v>
      </c>
      <c r="B247" s="370" t="s">
        <v>1702</v>
      </c>
      <c r="C247" s="662">
        <v>501300</v>
      </c>
      <c r="D247" t="s">
        <v>725</v>
      </c>
      <c r="E247" s="94">
        <v>4011583.65</v>
      </c>
    </row>
    <row r="248" spans="1:5" x14ac:dyDescent="0.2">
      <c r="A248" s="662" t="s">
        <v>1701</v>
      </c>
      <c r="B248" s="370" t="s">
        <v>1702</v>
      </c>
      <c r="C248" s="662">
        <v>501310</v>
      </c>
      <c r="D248" t="s">
        <v>726</v>
      </c>
      <c r="E248" s="94">
        <v>5502379.6500000004</v>
      </c>
    </row>
    <row r="249" spans="1:5" x14ac:dyDescent="0.2">
      <c r="A249" s="662" t="s">
        <v>1701</v>
      </c>
      <c r="B249" s="370" t="s">
        <v>1702</v>
      </c>
      <c r="C249" s="662">
        <v>501400</v>
      </c>
      <c r="D249" t="s">
        <v>895</v>
      </c>
      <c r="E249" s="94">
        <v>269040</v>
      </c>
    </row>
    <row r="250" spans="1:5" x14ac:dyDescent="0.2">
      <c r="A250" s="662" t="s">
        <v>1701</v>
      </c>
      <c r="B250" s="370" t="s">
        <v>1702</v>
      </c>
      <c r="C250" s="662">
        <v>501410</v>
      </c>
      <c r="D250" t="s">
        <v>727</v>
      </c>
      <c r="E250" s="94">
        <v>38700</v>
      </c>
    </row>
    <row r="251" spans="1:5" x14ac:dyDescent="0.2">
      <c r="A251" s="662" t="s">
        <v>1701</v>
      </c>
      <c r="B251" s="370" t="s">
        <v>1702</v>
      </c>
      <c r="C251" s="662">
        <v>501500</v>
      </c>
      <c r="D251" t="s">
        <v>728</v>
      </c>
      <c r="E251" s="94">
        <v>147793</v>
      </c>
    </row>
    <row r="252" spans="1:5" x14ac:dyDescent="0.2">
      <c r="A252" s="662" t="s">
        <v>1701</v>
      </c>
      <c r="B252" s="370" t="s">
        <v>1702</v>
      </c>
      <c r="C252" s="662">
        <v>502100</v>
      </c>
      <c r="D252" t="s">
        <v>898</v>
      </c>
      <c r="E252" s="94">
        <v>-1239672.1299999999</v>
      </c>
    </row>
    <row r="253" spans="1:5" x14ac:dyDescent="0.2">
      <c r="A253" s="662" t="s">
        <v>1701</v>
      </c>
      <c r="B253" s="370" t="s">
        <v>1702</v>
      </c>
      <c r="C253" s="662">
        <v>503100</v>
      </c>
      <c r="D253" t="s">
        <v>901</v>
      </c>
      <c r="E253" s="94">
        <v>7804694</v>
      </c>
    </row>
    <row r="254" spans="1:5" x14ac:dyDescent="0.2">
      <c r="A254" s="662" t="s">
        <v>1701</v>
      </c>
      <c r="B254" s="370" t="s">
        <v>1702</v>
      </c>
      <c r="C254" s="662">
        <v>503200</v>
      </c>
      <c r="D254" t="s">
        <v>902</v>
      </c>
      <c r="E254" s="94">
        <v>1309841</v>
      </c>
    </row>
    <row r="255" spans="1:5" x14ac:dyDescent="0.2">
      <c r="A255" s="662" t="s">
        <v>1701</v>
      </c>
      <c r="B255" s="370" t="s">
        <v>1702</v>
      </c>
      <c r="C255" s="662">
        <v>503300</v>
      </c>
      <c r="D255" t="s">
        <v>903</v>
      </c>
      <c r="E255" s="94">
        <v>225785.03</v>
      </c>
    </row>
    <row r="256" spans="1:5" x14ac:dyDescent="0.2">
      <c r="A256" s="662" t="s">
        <v>1701</v>
      </c>
      <c r="B256" s="370" t="s">
        <v>1702</v>
      </c>
      <c r="C256" s="662">
        <v>503400</v>
      </c>
      <c r="D256" t="s">
        <v>731</v>
      </c>
      <c r="E256" s="94">
        <v>57867.94</v>
      </c>
    </row>
    <row r="257" spans="1:5" x14ac:dyDescent="0.2">
      <c r="A257" s="662" t="s">
        <v>1701</v>
      </c>
      <c r="B257" s="370" t="s">
        <v>1702</v>
      </c>
      <c r="C257" s="662">
        <v>504100</v>
      </c>
      <c r="D257" t="s">
        <v>732</v>
      </c>
      <c r="E257" s="94">
        <v>-218385.19</v>
      </c>
    </row>
    <row r="258" spans="1:5" x14ac:dyDescent="0.2">
      <c r="A258" s="662" t="s">
        <v>1701</v>
      </c>
      <c r="B258" s="370" t="s">
        <v>1702</v>
      </c>
      <c r="C258" s="662">
        <v>504200</v>
      </c>
      <c r="D258" t="s">
        <v>733</v>
      </c>
      <c r="E258" s="94">
        <v>-189715</v>
      </c>
    </row>
    <row r="259" spans="1:5" x14ac:dyDescent="0.2">
      <c r="A259" s="662" t="s">
        <v>1701</v>
      </c>
      <c r="B259" s="370" t="s">
        <v>1702</v>
      </c>
      <c r="C259" s="662">
        <v>505100</v>
      </c>
      <c r="D259" t="s">
        <v>910</v>
      </c>
      <c r="E259" s="94">
        <v>3660368.72</v>
      </c>
    </row>
    <row r="260" spans="1:5" x14ac:dyDescent="0.2">
      <c r="A260" s="662" t="s">
        <v>1701</v>
      </c>
      <c r="B260" s="370" t="s">
        <v>1702</v>
      </c>
      <c r="C260" s="662">
        <v>505200</v>
      </c>
      <c r="D260" t="s">
        <v>911</v>
      </c>
      <c r="E260" s="94">
        <v>961941</v>
      </c>
    </row>
    <row r="261" spans="1:5" x14ac:dyDescent="0.2">
      <c r="A261" s="662" t="s">
        <v>1701</v>
      </c>
      <c r="B261" s="370" t="s">
        <v>1702</v>
      </c>
      <c r="C261" s="662">
        <v>505300</v>
      </c>
      <c r="D261" t="s">
        <v>614</v>
      </c>
      <c r="E261" s="94">
        <v>2383418.6800000002</v>
      </c>
    </row>
    <row r="262" spans="1:5" x14ac:dyDescent="0.2">
      <c r="A262" s="662" t="s">
        <v>1701</v>
      </c>
      <c r="B262" s="370" t="s">
        <v>1702</v>
      </c>
      <c r="C262" s="662">
        <v>505400</v>
      </c>
      <c r="D262" t="s">
        <v>1092</v>
      </c>
      <c r="E262" s="94">
        <v>130143.13</v>
      </c>
    </row>
    <row r="263" spans="1:5" x14ac:dyDescent="0.2">
      <c r="A263" s="662" t="s">
        <v>1701</v>
      </c>
      <c r="B263" s="370" t="s">
        <v>1702</v>
      </c>
      <c r="C263" s="662">
        <v>506100</v>
      </c>
      <c r="D263" t="s">
        <v>4676</v>
      </c>
      <c r="E263" s="94">
        <v>-226942.86</v>
      </c>
    </row>
    <row r="264" spans="1:5" x14ac:dyDescent="0.2">
      <c r="A264" s="662" t="s">
        <v>1701</v>
      </c>
      <c r="B264" s="370" t="s">
        <v>1702</v>
      </c>
      <c r="C264" s="662">
        <v>506200</v>
      </c>
      <c r="D264" t="s">
        <v>4677</v>
      </c>
      <c r="E264" s="94">
        <v>-147771.96</v>
      </c>
    </row>
    <row r="265" spans="1:5" x14ac:dyDescent="0.2">
      <c r="A265" s="662" t="s">
        <v>1701</v>
      </c>
      <c r="B265" s="370" t="s">
        <v>1702</v>
      </c>
      <c r="C265" s="662">
        <v>511100</v>
      </c>
      <c r="D265" t="s">
        <v>935</v>
      </c>
      <c r="E265" s="94">
        <v>709982.76</v>
      </c>
    </row>
    <row r="266" spans="1:5" x14ac:dyDescent="0.2">
      <c r="A266" s="662" t="s">
        <v>1701</v>
      </c>
      <c r="B266" s="370" t="s">
        <v>1702</v>
      </c>
      <c r="C266" s="662">
        <v>511101</v>
      </c>
      <c r="D266" t="s">
        <v>936</v>
      </c>
      <c r="E266" s="94">
        <v>529803.31999999995</v>
      </c>
    </row>
    <row r="267" spans="1:5" x14ac:dyDescent="0.2">
      <c r="A267" s="662" t="s">
        <v>1701</v>
      </c>
      <c r="B267" s="370" t="s">
        <v>1702</v>
      </c>
      <c r="C267" s="662">
        <v>511110</v>
      </c>
      <c r="D267" t="s">
        <v>1297</v>
      </c>
      <c r="E267" s="94">
        <v>72419</v>
      </c>
    </row>
    <row r="268" spans="1:5" x14ac:dyDescent="0.2">
      <c r="A268" s="662" t="s">
        <v>1701</v>
      </c>
      <c r="B268" s="370" t="s">
        <v>1702</v>
      </c>
      <c r="C268" s="662">
        <v>511119</v>
      </c>
      <c r="D268" t="s">
        <v>5369</v>
      </c>
      <c r="E268" s="94">
        <v>165048</v>
      </c>
    </row>
    <row r="269" spans="1:5" x14ac:dyDescent="0.2">
      <c r="A269" s="662" t="s">
        <v>1701</v>
      </c>
      <c r="B269" s="370" t="s">
        <v>1702</v>
      </c>
      <c r="C269" s="662">
        <v>511300</v>
      </c>
      <c r="D269" t="s">
        <v>735</v>
      </c>
      <c r="E269" s="94">
        <v>2086191.93</v>
      </c>
    </row>
    <row r="270" spans="1:5" x14ac:dyDescent="0.2">
      <c r="A270" s="662" t="s">
        <v>1701</v>
      </c>
      <c r="B270" s="370" t="s">
        <v>1702</v>
      </c>
      <c r="C270" s="662">
        <v>511301</v>
      </c>
      <c r="D270" t="s">
        <v>736</v>
      </c>
      <c r="E270" s="94">
        <v>758417</v>
      </c>
    </row>
    <row r="271" spans="1:5" x14ac:dyDescent="0.2">
      <c r="A271" s="662" t="s">
        <v>1701</v>
      </c>
      <c r="B271" s="370" t="s">
        <v>1702</v>
      </c>
      <c r="C271" s="662">
        <v>511302</v>
      </c>
      <c r="D271" t="s">
        <v>5978</v>
      </c>
      <c r="E271" s="94">
        <v>178998</v>
      </c>
    </row>
    <row r="272" spans="1:5" x14ac:dyDescent="0.2">
      <c r="A272" s="662" t="s">
        <v>1701</v>
      </c>
      <c r="B272" s="370" t="s">
        <v>1702</v>
      </c>
      <c r="C272" s="662">
        <v>511303</v>
      </c>
      <c r="D272" t="s">
        <v>738</v>
      </c>
      <c r="E272" s="94">
        <v>70000</v>
      </c>
    </row>
    <row r="273" spans="1:5" x14ac:dyDescent="0.2">
      <c r="A273" s="662" t="s">
        <v>1701</v>
      </c>
      <c r="B273" s="370" t="s">
        <v>1702</v>
      </c>
      <c r="C273" s="662">
        <v>511410</v>
      </c>
      <c r="D273" t="s">
        <v>739</v>
      </c>
      <c r="E273" s="94">
        <v>8449</v>
      </c>
    </row>
    <row r="274" spans="1:5" x14ac:dyDescent="0.2">
      <c r="A274" s="662" t="s">
        <v>1701</v>
      </c>
      <c r="B274" s="370" t="s">
        <v>1702</v>
      </c>
      <c r="C274" s="662">
        <v>511500</v>
      </c>
      <c r="D274" t="s">
        <v>740</v>
      </c>
      <c r="E274" s="94">
        <v>2975</v>
      </c>
    </row>
    <row r="275" spans="1:5" x14ac:dyDescent="0.2">
      <c r="A275" s="662" t="s">
        <v>1701</v>
      </c>
      <c r="B275" s="370" t="s">
        <v>1702</v>
      </c>
      <c r="C275" s="662">
        <v>511700</v>
      </c>
      <c r="D275" t="s">
        <v>5465</v>
      </c>
      <c r="E275" s="94">
        <v>7295</v>
      </c>
    </row>
    <row r="276" spans="1:5" x14ac:dyDescent="0.2">
      <c r="A276" s="662" t="s">
        <v>1701</v>
      </c>
      <c r="B276" s="370" t="s">
        <v>1702</v>
      </c>
      <c r="C276" s="662">
        <v>512100</v>
      </c>
      <c r="D276" t="s">
        <v>939</v>
      </c>
      <c r="E276" s="94">
        <v>154490.75</v>
      </c>
    </row>
    <row r="277" spans="1:5" x14ac:dyDescent="0.2">
      <c r="A277" s="662" t="s">
        <v>1701</v>
      </c>
      <c r="B277" s="370" t="s">
        <v>1702</v>
      </c>
      <c r="C277" s="662">
        <v>512109</v>
      </c>
      <c r="D277" t="s">
        <v>946</v>
      </c>
      <c r="E277" s="94">
        <v>89174</v>
      </c>
    </row>
    <row r="278" spans="1:5" x14ac:dyDescent="0.2">
      <c r="A278" s="662" t="s">
        <v>1701</v>
      </c>
      <c r="B278" s="370" t="s">
        <v>1702</v>
      </c>
      <c r="C278" s="662">
        <v>512110</v>
      </c>
      <c r="D278" t="s">
        <v>940</v>
      </c>
      <c r="E278" s="94">
        <v>38163.32</v>
      </c>
    </row>
    <row r="279" spans="1:5" x14ac:dyDescent="0.2">
      <c r="A279" s="662" t="s">
        <v>1701</v>
      </c>
      <c r="B279" s="370" t="s">
        <v>1702</v>
      </c>
      <c r="C279" s="662">
        <v>512120</v>
      </c>
      <c r="D279" t="s">
        <v>4678</v>
      </c>
      <c r="E279" s="94">
        <v>144643.5</v>
      </c>
    </row>
    <row r="280" spans="1:5" x14ac:dyDescent="0.2">
      <c r="A280" s="662" t="s">
        <v>1701</v>
      </c>
      <c r="B280" s="370" t="s">
        <v>1702</v>
      </c>
      <c r="C280" s="662">
        <v>512200</v>
      </c>
      <c r="D280" t="s">
        <v>941</v>
      </c>
      <c r="E280" s="94">
        <v>414031.2</v>
      </c>
    </row>
    <row r="281" spans="1:5" x14ac:dyDescent="0.2">
      <c r="A281" s="662" t="s">
        <v>1701</v>
      </c>
      <c r="B281" s="370" t="s">
        <v>1702</v>
      </c>
      <c r="C281" s="662">
        <v>512209</v>
      </c>
      <c r="D281" t="s">
        <v>942</v>
      </c>
      <c r="E281" s="94">
        <v>464839</v>
      </c>
    </row>
    <row r="282" spans="1:5" x14ac:dyDescent="0.2">
      <c r="A282" s="662" t="s">
        <v>1701</v>
      </c>
      <c r="B282" s="370" t="s">
        <v>1702</v>
      </c>
      <c r="C282" s="662">
        <v>512300</v>
      </c>
      <c r="D282" t="s">
        <v>943</v>
      </c>
      <c r="E282" s="94">
        <v>96202.08</v>
      </c>
    </row>
    <row r="283" spans="1:5" x14ac:dyDescent="0.2">
      <c r="A283" s="662" t="s">
        <v>1701</v>
      </c>
      <c r="B283" s="370" t="s">
        <v>1702</v>
      </c>
      <c r="C283" s="662">
        <v>512302</v>
      </c>
      <c r="D283" t="s">
        <v>4679</v>
      </c>
      <c r="E283" s="94">
        <v>31469</v>
      </c>
    </row>
    <row r="284" spans="1:5" x14ac:dyDescent="0.2">
      <c r="A284" s="662" t="s">
        <v>1701</v>
      </c>
      <c r="B284" s="370" t="s">
        <v>1702</v>
      </c>
      <c r="C284" s="662">
        <v>512305</v>
      </c>
      <c r="D284" t="s">
        <v>972</v>
      </c>
      <c r="E284" s="94">
        <v>187454.54</v>
      </c>
    </row>
    <row r="285" spans="1:5" x14ac:dyDescent="0.2">
      <c r="A285" s="662" t="s">
        <v>1701</v>
      </c>
      <c r="B285" s="370" t="s">
        <v>1702</v>
      </c>
      <c r="C285" s="662">
        <v>512309</v>
      </c>
      <c r="D285" t="s">
        <v>974</v>
      </c>
      <c r="E285" s="94">
        <v>33399.599999999999</v>
      </c>
    </row>
    <row r="286" spans="1:5" x14ac:dyDescent="0.2">
      <c r="A286" s="662" t="s">
        <v>1701</v>
      </c>
      <c r="B286" s="370" t="s">
        <v>1702</v>
      </c>
      <c r="C286" s="662">
        <v>512310</v>
      </c>
      <c r="D286" t="s">
        <v>741</v>
      </c>
      <c r="E286" s="94">
        <v>1427935.6</v>
      </c>
    </row>
    <row r="287" spans="1:5" x14ac:dyDescent="0.2">
      <c r="A287" s="662" t="s">
        <v>1701</v>
      </c>
      <c r="B287" s="370" t="s">
        <v>1702</v>
      </c>
      <c r="C287" s="662">
        <v>512320</v>
      </c>
      <c r="D287" t="s">
        <v>4681</v>
      </c>
      <c r="E287" s="94">
        <v>1230802.57</v>
      </c>
    </row>
    <row r="288" spans="1:5" x14ac:dyDescent="0.2">
      <c r="A288" s="662" t="s">
        <v>1701</v>
      </c>
      <c r="B288" s="370" t="s">
        <v>1702</v>
      </c>
      <c r="C288" s="662">
        <v>512321</v>
      </c>
      <c r="D288" t="s">
        <v>967</v>
      </c>
      <c r="E288" s="94">
        <v>232237.65</v>
      </c>
    </row>
    <row r="289" spans="1:5" x14ac:dyDescent="0.2">
      <c r="A289" s="662" t="s">
        <v>1701</v>
      </c>
      <c r="B289" s="370" t="s">
        <v>1702</v>
      </c>
      <c r="C289" s="662">
        <v>512340</v>
      </c>
      <c r="D289" t="s">
        <v>970</v>
      </c>
      <c r="E289" s="94">
        <v>161813</v>
      </c>
    </row>
    <row r="290" spans="1:5" x14ac:dyDescent="0.2">
      <c r="A290" s="662" t="s">
        <v>1701</v>
      </c>
      <c r="B290" s="370" t="s">
        <v>1702</v>
      </c>
      <c r="C290" s="662">
        <v>512342</v>
      </c>
      <c r="D290" t="s">
        <v>950</v>
      </c>
      <c r="E290" s="94">
        <v>66036.7</v>
      </c>
    </row>
    <row r="291" spans="1:5" x14ac:dyDescent="0.2">
      <c r="A291" s="662" t="s">
        <v>1701</v>
      </c>
      <c r="B291" s="370" t="s">
        <v>1702</v>
      </c>
      <c r="C291" s="662">
        <v>512343</v>
      </c>
      <c r="D291" t="s">
        <v>951</v>
      </c>
      <c r="E291" s="94">
        <v>76856.25</v>
      </c>
    </row>
    <row r="292" spans="1:5" x14ac:dyDescent="0.2">
      <c r="A292" s="662" t="s">
        <v>1701</v>
      </c>
      <c r="B292" s="370" t="s">
        <v>1702</v>
      </c>
      <c r="C292" s="662">
        <v>512350</v>
      </c>
      <c r="D292" t="s">
        <v>4686</v>
      </c>
      <c r="E292" s="94">
        <v>217921</v>
      </c>
    </row>
    <row r="293" spans="1:5" x14ac:dyDescent="0.2">
      <c r="A293" s="662" t="s">
        <v>1701</v>
      </c>
      <c r="B293" s="370" t="s">
        <v>1702</v>
      </c>
      <c r="C293" s="662">
        <v>512351</v>
      </c>
      <c r="D293" t="s">
        <v>954</v>
      </c>
      <c r="E293" s="94">
        <v>148400</v>
      </c>
    </row>
    <row r="294" spans="1:5" x14ac:dyDescent="0.2">
      <c r="A294" s="662" t="s">
        <v>1701</v>
      </c>
      <c r="B294" s="370" t="s">
        <v>1702</v>
      </c>
      <c r="C294" s="662">
        <v>512352</v>
      </c>
      <c r="D294" t="s">
        <v>956</v>
      </c>
      <c r="E294" s="94">
        <v>29524</v>
      </c>
    </row>
    <row r="295" spans="1:5" x14ac:dyDescent="0.2">
      <c r="A295" s="662" t="s">
        <v>1701</v>
      </c>
      <c r="B295" s="370" t="s">
        <v>1702</v>
      </c>
      <c r="C295" s="662">
        <v>512353</v>
      </c>
      <c r="D295" t="s">
        <v>4689</v>
      </c>
      <c r="E295" s="94">
        <v>266200</v>
      </c>
    </row>
    <row r="296" spans="1:5" x14ac:dyDescent="0.2">
      <c r="A296" s="662" t="s">
        <v>1701</v>
      </c>
      <c r="B296" s="370" t="s">
        <v>1702</v>
      </c>
      <c r="C296" s="662">
        <v>512355</v>
      </c>
      <c r="D296" t="s">
        <v>961</v>
      </c>
      <c r="E296" s="94">
        <v>239790</v>
      </c>
    </row>
    <row r="297" spans="1:5" x14ac:dyDescent="0.2">
      <c r="A297" s="662" t="s">
        <v>1701</v>
      </c>
      <c r="B297" s="370" t="s">
        <v>1702</v>
      </c>
      <c r="C297" s="662">
        <v>512356</v>
      </c>
      <c r="D297" t="s">
        <v>962</v>
      </c>
      <c r="E297" s="94">
        <v>167950</v>
      </c>
    </row>
    <row r="298" spans="1:5" x14ac:dyDescent="0.2">
      <c r="A298" s="662" t="s">
        <v>1701</v>
      </c>
      <c r="B298" s="370" t="s">
        <v>1702</v>
      </c>
      <c r="C298" s="662">
        <v>512357</v>
      </c>
      <c r="D298" t="s">
        <v>963</v>
      </c>
      <c r="E298" s="94">
        <v>111000</v>
      </c>
    </row>
    <row r="299" spans="1:5" x14ac:dyDescent="0.2">
      <c r="A299" s="662" t="s">
        <v>1701</v>
      </c>
      <c r="B299" s="370" t="s">
        <v>1702</v>
      </c>
      <c r="C299" s="662">
        <v>512360</v>
      </c>
      <c r="D299" t="s">
        <v>4693</v>
      </c>
      <c r="E299" s="94">
        <v>1989251</v>
      </c>
    </row>
    <row r="300" spans="1:5" x14ac:dyDescent="0.2">
      <c r="A300" s="662" t="s">
        <v>1701</v>
      </c>
      <c r="B300" s="370" t="s">
        <v>1702</v>
      </c>
      <c r="C300" s="662">
        <v>512800</v>
      </c>
      <c r="D300" t="s">
        <v>976</v>
      </c>
      <c r="E300" s="94">
        <v>6148072</v>
      </c>
    </row>
    <row r="301" spans="1:5" x14ac:dyDescent="0.2">
      <c r="A301" s="662" t="s">
        <v>1701</v>
      </c>
      <c r="B301" s="370" t="s">
        <v>1702</v>
      </c>
      <c r="C301" s="662">
        <v>512801</v>
      </c>
      <c r="D301" t="s">
        <v>1095</v>
      </c>
      <c r="E301" s="94">
        <v>13458</v>
      </c>
    </row>
    <row r="302" spans="1:5" x14ac:dyDescent="0.2">
      <c r="A302" s="662" t="s">
        <v>1701</v>
      </c>
      <c r="B302" s="370" t="s">
        <v>1702</v>
      </c>
      <c r="C302" s="662">
        <v>512810</v>
      </c>
      <c r="D302" t="s">
        <v>978</v>
      </c>
      <c r="E302" s="94">
        <v>161525</v>
      </c>
    </row>
    <row r="303" spans="1:5" x14ac:dyDescent="0.2">
      <c r="A303" s="662" t="s">
        <v>1701</v>
      </c>
      <c r="B303" s="370" t="s">
        <v>1702</v>
      </c>
      <c r="C303" s="662">
        <v>512830</v>
      </c>
      <c r="D303" t="s">
        <v>982</v>
      </c>
      <c r="E303" s="94">
        <v>1392001</v>
      </c>
    </row>
    <row r="304" spans="1:5" x14ac:dyDescent="0.2">
      <c r="A304" s="662" t="s">
        <v>1701</v>
      </c>
      <c r="B304" s="370" t="s">
        <v>1702</v>
      </c>
      <c r="C304" s="662">
        <v>512831</v>
      </c>
      <c r="D304" t="s">
        <v>5371</v>
      </c>
      <c r="E304" s="94">
        <v>308625</v>
      </c>
    </row>
    <row r="305" spans="1:5" x14ac:dyDescent="0.2">
      <c r="A305" s="662" t="s">
        <v>1701</v>
      </c>
      <c r="B305" s="370" t="s">
        <v>1702</v>
      </c>
      <c r="C305" s="662">
        <v>512840</v>
      </c>
      <c r="D305" t="s">
        <v>984</v>
      </c>
      <c r="E305" s="94">
        <v>556749</v>
      </c>
    </row>
    <row r="306" spans="1:5" x14ac:dyDescent="0.2">
      <c r="A306" s="662" t="s">
        <v>1701</v>
      </c>
      <c r="B306" s="370" t="s">
        <v>1702</v>
      </c>
      <c r="C306" s="662">
        <v>512841</v>
      </c>
      <c r="D306" t="s">
        <v>5373</v>
      </c>
      <c r="E306" s="94">
        <v>111105</v>
      </c>
    </row>
    <row r="307" spans="1:5" x14ac:dyDescent="0.2">
      <c r="A307" s="662" t="s">
        <v>1701</v>
      </c>
      <c r="B307" s="370" t="s">
        <v>1702</v>
      </c>
      <c r="C307" s="662">
        <v>512849</v>
      </c>
      <c r="D307" t="s">
        <v>5979</v>
      </c>
      <c r="E307" s="94">
        <v>-97000</v>
      </c>
    </row>
    <row r="308" spans="1:5" x14ac:dyDescent="0.2">
      <c r="A308" s="662" t="s">
        <v>1701</v>
      </c>
      <c r="B308" s="370" t="s">
        <v>1702</v>
      </c>
      <c r="C308" s="662">
        <v>512850</v>
      </c>
      <c r="D308" t="s">
        <v>5980</v>
      </c>
      <c r="E308" s="94">
        <v>114710</v>
      </c>
    </row>
    <row r="309" spans="1:5" x14ac:dyDescent="0.2">
      <c r="A309" s="662" t="s">
        <v>1701</v>
      </c>
      <c r="B309" s="370" t="s">
        <v>1702</v>
      </c>
      <c r="C309" s="662">
        <v>512851</v>
      </c>
      <c r="D309" t="s">
        <v>471</v>
      </c>
      <c r="E309" s="94">
        <v>12507.1</v>
      </c>
    </row>
    <row r="310" spans="1:5" x14ac:dyDescent="0.2">
      <c r="A310" s="662" t="s">
        <v>1701</v>
      </c>
      <c r="B310" s="370" t="s">
        <v>1702</v>
      </c>
      <c r="C310" s="662">
        <v>512852</v>
      </c>
      <c r="D310" t="s">
        <v>473</v>
      </c>
      <c r="E310" s="94">
        <v>70800</v>
      </c>
    </row>
    <row r="311" spans="1:5" x14ac:dyDescent="0.2">
      <c r="A311" s="662" t="s">
        <v>1701</v>
      </c>
      <c r="B311" s="370" t="s">
        <v>1702</v>
      </c>
      <c r="C311" s="662">
        <v>512859</v>
      </c>
      <c r="D311" t="s">
        <v>475</v>
      </c>
      <c r="E311" s="94">
        <v>204078</v>
      </c>
    </row>
    <row r="312" spans="1:5" x14ac:dyDescent="0.2">
      <c r="A312" s="662" t="s">
        <v>1701</v>
      </c>
      <c r="B312" s="370" t="s">
        <v>1702</v>
      </c>
      <c r="C312" s="662">
        <v>512860</v>
      </c>
      <c r="D312" t="s">
        <v>477</v>
      </c>
      <c r="E312" s="94">
        <v>19006</v>
      </c>
    </row>
    <row r="313" spans="1:5" x14ac:dyDescent="0.2">
      <c r="A313" s="662" t="s">
        <v>1701</v>
      </c>
      <c r="B313" s="370" t="s">
        <v>1702</v>
      </c>
      <c r="C313" s="662">
        <v>512870</v>
      </c>
      <c r="D313" t="s">
        <v>479</v>
      </c>
      <c r="E313" s="94">
        <v>91464.95</v>
      </c>
    </row>
    <row r="314" spans="1:5" x14ac:dyDescent="0.2">
      <c r="A314" s="662" t="s">
        <v>1701</v>
      </c>
      <c r="B314" s="370" t="s">
        <v>1702</v>
      </c>
      <c r="C314" s="662">
        <v>512890</v>
      </c>
      <c r="D314" t="s">
        <v>5375</v>
      </c>
      <c r="E314" s="94">
        <v>1234500</v>
      </c>
    </row>
    <row r="315" spans="1:5" x14ac:dyDescent="0.2">
      <c r="A315" s="662" t="s">
        <v>1701</v>
      </c>
      <c r="B315" s="370" t="s">
        <v>1702</v>
      </c>
      <c r="C315" s="662">
        <v>518100</v>
      </c>
      <c r="D315" t="s">
        <v>488</v>
      </c>
      <c r="E315" s="94">
        <v>96990.5</v>
      </c>
    </row>
    <row r="316" spans="1:5" x14ac:dyDescent="0.2">
      <c r="A316" s="662" t="s">
        <v>1701</v>
      </c>
      <c r="B316" s="370" t="s">
        <v>1702</v>
      </c>
      <c r="C316" s="662">
        <v>518101</v>
      </c>
      <c r="D316" t="s">
        <v>1301</v>
      </c>
      <c r="E316" s="94">
        <v>77744.88</v>
      </c>
    </row>
    <row r="317" spans="1:5" x14ac:dyDescent="0.2">
      <c r="A317" s="662" t="s">
        <v>1701</v>
      </c>
      <c r="B317" s="370" t="s">
        <v>1702</v>
      </c>
      <c r="C317" s="662">
        <v>518102</v>
      </c>
      <c r="D317" t="s">
        <v>1302</v>
      </c>
      <c r="E317" s="94">
        <v>103618.12</v>
      </c>
    </row>
    <row r="318" spans="1:5" x14ac:dyDescent="0.2">
      <c r="A318" s="662" t="s">
        <v>1701</v>
      </c>
      <c r="B318" s="370" t="s">
        <v>1702</v>
      </c>
      <c r="C318" s="662">
        <v>518200</v>
      </c>
      <c r="D318" t="s">
        <v>489</v>
      </c>
      <c r="E318" s="94">
        <v>8580.8700000000008</v>
      </c>
    </row>
    <row r="319" spans="1:5" x14ac:dyDescent="0.2">
      <c r="A319" s="662" t="s">
        <v>1701</v>
      </c>
      <c r="B319" s="370" t="s">
        <v>1702</v>
      </c>
      <c r="C319" s="662">
        <v>518400</v>
      </c>
      <c r="D319" t="s">
        <v>490</v>
      </c>
      <c r="E319" s="94">
        <v>60881.66</v>
      </c>
    </row>
    <row r="320" spans="1:5" x14ac:dyDescent="0.2">
      <c r="A320" s="662" t="s">
        <v>1701</v>
      </c>
      <c r="B320" s="370" t="s">
        <v>1702</v>
      </c>
      <c r="C320" s="662">
        <v>551100</v>
      </c>
      <c r="D320" t="s">
        <v>4698</v>
      </c>
      <c r="E320" s="94">
        <v>140348.60999999999</v>
      </c>
    </row>
    <row r="321" spans="1:5" x14ac:dyDescent="0.2">
      <c r="A321" s="662" t="s">
        <v>1701</v>
      </c>
      <c r="B321" s="370" t="s">
        <v>1702</v>
      </c>
      <c r="C321" s="662">
        <v>551200</v>
      </c>
      <c r="D321" t="s">
        <v>4699</v>
      </c>
      <c r="E321" s="94">
        <v>264</v>
      </c>
    </row>
    <row r="322" spans="1:5" x14ac:dyDescent="0.2">
      <c r="A322" s="662" t="s">
        <v>1701</v>
      </c>
      <c r="B322" s="370" t="s">
        <v>1702</v>
      </c>
      <c r="C322" s="662">
        <v>555200</v>
      </c>
      <c r="D322" t="s">
        <v>1304</v>
      </c>
      <c r="E322" s="94">
        <v>572597.49</v>
      </c>
    </row>
    <row r="323" spans="1:5" x14ac:dyDescent="0.2">
      <c r="A323" s="662" t="s">
        <v>1701</v>
      </c>
      <c r="B323" s="370" t="s">
        <v>1702</v>
      </c>
      <c r="C323" s="662">
        <v>558109</v>
      </c>
      <c r="D323" t="s">
        <v>1307</v>
      </c>
      <c r="E323" s="94">
        <v>1200</v>
      </c>
    </row>
    <row r="324" spans="1:5" x14ac:dyDescent="0.2">
      <c r="A324" s="662" t="s">
        <v>1701</v>
      </c>
      <c r="B324" s="370" t="s">
        <v>1702</v>
      </c>
      <c r="C324" s="662">
        <v>558200</v>
      </c>
      <c r="D324" t="s">
        <v>500</v>
      </c>
      <c r="E324" s="94">
        <v>80000</v>
      </c>
    </row>
    <row r="325" spans="1:5" x14ac:dyDescent="0.2">
      <c r="A325" s="662" t="s">
        <v>1701</v>
      </c>
      <c r="B325" s="370" t="s">
        <v>1702</v>
      </c>
      <c r="C325" s="662">
        <v>561109</v>
      </c>
      <c r="D325" t="s">
        <v>502</v>
      </c>
      <c r="E325" s="94">
        <v>2723740</v>
      </c>
    </row>
    <row r="326" spans="1:5" x14ac:dyDescent="0.2">
      <c r="A326" s="662" t="s">
        <v>1701</v>
      </c>
      <c r="B326" s="370" t="s">
        <v>1702</v>
      </c>
      <c r="C326" s="662">
        <v>562109</v>
      </c>
      <c r="D326" t="s">
        <v>4700</v>
      </c>
      <c r="E326" s="94">
        <v>188600</v>
      </c>
    </row>
    <row r="327" spans="1:5" x14ac:dyDescent="0.2">
      <c r="A327" s="662" t="s">
        <v>1701</v>
      </c>
      <c r="B327" s="370" t="s">
        <v>1702</v>
      </c>
      <c r="C327" s="662">
        <v>562200</v>
      </c>
      <c r="D327" t="s">
        <v>848</v>
      </c>
      <c r="E327" s="94">
        <v>1930</v>
      </c>
    </row>
    <row r="328" spans="1:5" x14ac:dyDescent="0.2">
      <c r="A328" s="662" t="s">
        <v>1701</v>
      </c>
      <c r="B328" s="370" t="s">
        <v>1702</v>
      </c>
      <c r="C328" s="662">
        <v>564100</v>
      </c>
      <c r="D328" t="s">
        <v>507</v>
      </c>
      <c r="E328" s="94">
        <v>167750</v>
      </c>
    </row>
    <row r="329" spans="1:5" x14ac:dyDescent="0.2">
      <c r="A329" s="662" t="s">
        <v>1701</v>
      </c>
      <c r="B329" s="370" t="s">
        <v>1702</v>
      </c>
      <c r="C329" s="662">
        <v>571100</v>
      </c>
      <c r="D329" t="s">
        <v>628</v>
      </c>
      <c r="E329" s="94">
        <v>1506320</v>
      </c>
    </row>
    <row r="330" spans="1:5" x14ac:dyDescent="0.2">
      <c r="A330" s="662" t="s">
        <v>1701</v>
      </c>
      <c r="B330" s="370" t="s">
        <v>1702</v>
      </c>
      <c r="C330" s="662">
        <v>571109</v>
      </c>
      <c r="D330" t="s">
        <v>1098</v>
      </c>
      <c r="E330" s="94">
        <v>18430</v>
      </c>
    </row>
    <row r="331" spans="1:5" x14ac:dyDescent="0.2">
      <c r="A331" s="662" t="s">
        <v>1701</v>
      </c>
      <c r="B331" s="370" t="s">
        <v>1702</v>
      </c>
      <c r="C331" s="662">
        <v>571199</v>
      </c>
      <c r="D331" t="s">
        <v>5982</v>
      </c>
      <c r="E331" s="94">
        <v>6000</v>
      </c>
    </row>
    <row r="332" spans="1:5" x14ac:dyDescent="0.2">
      <c r="A332" s="662" t="s">
        <v>1701</v>
      </c>
      <c r="B332" s="370" t="s">
        <v>1702</v>
      </c>
      <c r="C332" s="662">
        <v>590520</v>
      </c>
      <c r="D332" t="s">
        <v>935</v>
      </c>
      <c r="E332" s="94">
        <v>586814.66</v>
      </c>
    </row>
    <row r="333" spans="1:5" x14ac:dyDescent="0.2">
      <c r="A333" s="662" t="s">
        <v>1701</v>
      </c>
      <c r="B333" s="370" t="s">
        <v>1702</v>
      </c>
      <c r="C333" s="662">
        <v>590521</v>
      </c>
      <c r="D333" t="s">
        <v>4702</v>
      </c>
      <c r="E333" s="94">
        <v>178998</v>
      </c>
    </row>
    <row r="334" spans="1:5" x14ac:dyDescent="0.2">
      <c r="A334" s="662" t="s">
        <v>1701</v>
      </c>
      <c r="B334" s="370" t="s">
        <v>1702</v>
      </c>
      <c r="C334" s="662">
        <v>590522</v>
      </c>
      <c r="D334" t="s">
        <v>936</v>
      </c>
      <c r="E334" s="94">
        <v>18579.3</v>
      </c>
    </row>
    <row r="335" spans="1:5" x14ac:dyDescent="0.2">
      <c r="A335" s="662" t="s">
        <v>1701</v>
      </c>
      <c r="B335" s="370" t="s">
        <v>1702</v>
      </c>
      <c r="C335" s="662">
        <v>590524</v>
      </c>
      <c r="D335" t="s">
        <v>4705</v>
      </c>
      <c r="E335" s="94">
        <v>9756390</v>
      </c>
    </row>
    <row r="336" spans="1:5" x14ac:dyDescent="0.2">
      <c r="A336" s="662" t="s">
        <v>1701</v>
      </c>
      <c r="B336" s="370" t="s">
        <v>1702</v>
      </c>
      <c r="C336" s="662">
        <v>590525</v>
      </c>
      <c r="D336" t="s">
        <v>4706</v>
      </c>
      <c r="E336" s="94">
        <v>2710255.13</v>
      </c>
    </row>
    <row r="337" spans="1:5" x14ac:dyDescent="0.2">
      <c r="A337" s="662" t="s">
        <v>1701</v>
      </c>
      <c r="B337" s="370" t="s">
        <v>1702</v>
      </c>
      <c r="C337" s="662">
        <v>590527</v>
      </c>
      <c r="D337" t="s">
        <v>4708</v>
      </c>
      <c r="E337" s="94">
        <v>2315560.37</v>
      </c>
    </row>
    <row r="338" spans="1:5" x14ac:dyDescent="0.2">
      <c r="A338" s="662" t="s">
        <v>1701</v>
      </c>
      <c r="B338" s="370" t="s">
        <v>1702</v>
      </c>
      <c r="C338" s="662">
        <v>590529</v>
      </c>
      <c r="D338" t="s">
        <v>491</v>
      </c>
      <c r="E338" s="94">
        <v>6464.12</v>
      </c>
    </row>
    <row r="339" spans="1:5" x14ac:dyDescent="0.2">
      <c r="A339" s="662" t="s">
        <v>1701</v>
      </c>
      <c r="B339" s="370" t="s">
        <v>1702</v>
      </c>
      <c r="C339" s="662">
        <v>590530</v>
      </c>
      <c r="D339" t="s">
        <v>1306</v>
      </c>
      <c r="E339" s="94">
        <v>2723740</v>
      </c>
    </row>
    <row r="340" spans="1:5" x14ac:dyDescent="0.2">
      <c r="A340" s="662" t="s">
        <v>1701</v>
      </c>
      <c r="B340" s="370" t="s">
        <v>1702</v>
      </c>
      <c r="C340" s="662">
        <v>590674</v>
      </c>
      <c r="D340" t="s">
        <v>544</v>
      </c>
      <c r="E340" s="94">
        <v>2.83</v>
      </c>
    </row>
    <row r="341" spans="1:5" x14ac:dyDescent="0.2">
      <c r="A341" s="662" t="s">
        <v>1701</v>
      </c>
      <c r="B341" s="370" t="s">
        <v>1702</v>
      </c>
      <c r="C341" s="662">
        <v>590675</v>
      </c>
      <c r="D341" t="s">
        <v>4710</v>
      </c>
      <c r="E341" s="94">
        <v>2670272</v>
      </c>
    </row>
    <row r="342" spans="1:5" x14ac:dyDescent="0.2">
      <c r="A342" s="662" t="s">
        <v>1701</v>
      </c>
      <c r="B342" s="370" t="s">
        <v>1702</v>
      </c>
      <c r="C342" s="662">
        <v>599524</v>
      </c>
      <c r="D342" t="s">
        <v>4705</v>
      </c>
      <c r="E342" s="94">
        <v>585211.05000000005</v>
      </c>
    </row>
    <row r="343" spans="1:5" x14ac:dyDescent="0.2">
      <c r="A343" s="662" t="s">
        <v>1701</v>
      </c>
      <c r="B343" s="370" t="s">
        <v>1702</v>
      </c>
      <c r="C343" s="662">
        <v>599525</v>
      </c>
      <c r="D343" t="s">
        <v>4706</v>
      </c>
      <c r="E343" s="94">
        <v>504994.56</v>
      </c>
    </row>
    <row r="344" spans="1:5" x14ac:dyDescent="0.2">
      <c r="A344" s="662" t="s">
        <v>1701</v>
      </c>
      <c r="B344" s="370" t="s">
        <v>1702</v>
      </c>
      <c r="C344" s="662">
        <v>599527</v>
      </c>
      <c r="D344" t="s">
        <v>4711</v>
      </c>
      <c r="E344" s="94">
        <v>9388.5499999999993</v>
      </c>
    </row>
    <row r="345" spans="1:5" x14ac:dyDescent="0.2">
      <c r="A345" s="662" t="s">
        <v>1701</v>
      </c>
      <c r="B345" s="370" t="s">
        <v>1702</v>
      </c>
      <c r="C345" s="662">
        <v>599529</v>
      </c>
      <c r="D345" t="s">
        <v>491</v>
      </c>
      <c r="E345" s="94">
        <v>23633.25</v>
      </c>
    </row>
    <row r="346" spans="1:5" x14ac:dyDescent="0.2">
      <c r="A346" s="662" t="s">
        <v>1701</v>
      </c>
      <c r="B346" s="370" t="s">
        <v>1702</v>
      </c>
      <c r="C346" s="662">
        <v>599530</v>
      </c>
      <c r="D346" t="s">
        <v>1306</v>
      </c>
      <c r="E346" s="94">
        <v>81200</v>
      </c>
    </row>
    <row r="347" spans="1:5" x14ac:dyDescent="0.2">
      <c r="A347" s="662" t="s">
        <v>1701</v>
      </c>
      <c r="B347" s="370" t="s">
        <v>1702</v>
      </c>
      <c r="C347" s="662">
        <v>599531</v>
      </c>
      <c r="D347" t="s">
        <v>4713</v>
      </c>
      <c r="E347" s="94">
        <v>2618260</v>
      </c>
    </row>
    <row r="348" spans="1:5" x14ac:dyDescent="0.2">
      <c r="A348" s="662" t="s">
        <v>1701</v>
      </c>
      <c r="B348" s="370" t="s">
        <v>1702</v>
      </c>
      <c r="C348" s="662">
        <v>599674</v>
      </c>
      <c r="D348" t="s">
        <v>544</v>
      </c>
      <c r="E348" s="94">
        <v>487.65</v>
      </c>
    </row>
    <row r="349" spans="1:5" s="560" customFormat="1" x14ac:dyDescent="0.2">
      <c r="A349" s="661"/>
      <c r="B349" s="599"/>
      <c r="C349" s="661"/>
      <c r="D349" s="91"/>
      <c r="E349" s="136">
        <f>SUM(E247:E348)</f>
        <v>77977081.080000013</v>
      </c>
    </row>
    <row r="350" spans="1:5" x14ac:dyDescent="0.2">
      <c r="A350" s="662"/>
      <c r="B350" s="370"/>
      <c r="C350" s="662"/>
      <c r="D350"/>
      <c r="E350" s="94"/>
    </row>
    <row r="351" spans="1:5" x14ac:dyDescent="0.2">
      <c r="A351" s="662" t="s">
        <v>1701</v>
      </c>
      <c r="B351" s="370" t="s">
        <v>1702</v>
      </c>
      <c r="C351" s="662">
        <v>601300</v>
      </c>
      <c r="D351" t="s">
        <v>763</v>
      </c>
      <c r="E351" s="94">
        <v>29547738.98</v>
      </c>
    </row>
    <row r="352" spans="1:5" x14ac:dyDescent="0.2">
      <c r="A352" s="662" t="s">
        <v>1701</v>
      </c>
      <c r="B352" s="370" t="s">
        <v>1702</v>
      </c>
      <c r="C352" s="662">
        <v>601301</v>
      </c>
      <c r="D352" t="s">
        <v>764</v>
      </c>
      <c r="E352" s="94">
        <v>6900387</v>
      </c>
    </row>
    <row r="353" spans="1:5" x14ac:dyDescent="0.2">
      <c r="A353" s="662" t="s">
        <v>1701</v>
      </c>
      <c r="B353" s="370" t="s">
        <v>1702</v>
      </c>
      <c r="C353" s="662">
        <v>601400</v>
      </c>
      <c r="D353" t="s">
        <v>516</v>
      </c>
      <c r="E353" s="94">
        <v>1006386</v>
      </c>
    </row>
    <row r="354" spans="1:5" x14ac:dyDescent="0.2">
      <c r="A354" s="662" t="s">
        <v>1701</v>
      </c>
      <c r="B354" s="370" t="s">
        <v>1702</v>
      </c>
      <c r="C354" s="662">
        <v>601410</v>
      </c>
      <c r="D354" t="s">
        <v>765</v>
      </c>
      <c r="E354" s="94">
        <v>154850</v>
      </c>
    </row>
    <row r="355" spans="1:5" x14ac:dyDescent="0.2">
      <c r="A355" s="662" t="s">
        <v>1701</v>
      </c>
      <c r="B355" s="370" t="s">
        <v>1702</v>
      </c>
      <c r="C355" s="662">
        <v>601500</v>
      </c>
      <c r="D355" t="s">
        <v>766</v>
      </c>
      <c r="E355" s="94">
        <v>1642976</v>
      </c>
    </row>
    <row r="356" spans="1:5" x14ac:dyDescent="0.2">
      <c r="A356" s="662" t="s">
        <v>1701</v>
      </c>
      <c r="B356" s="370" t="s">
        <v>1702</v>
      </c>
      <c r="C356" s="662">
        <v>601501</v>
      </c>
      <c r="D356" t="s">
        <v>4714</v>
      </c>
      <c r="E356" s="94">
        <v>220575</v>
      </c>
    </row>
    <row r="357" spans="1:5" x14ac:dyDescent="0.2">
      <c r="A357" s="662" t="s">
        <v>1701</v>
      </c>
      <c r="B357" s="370" t="s">
        <v>1702</v>
      </c>
      <c r="C357" s="662">
        <v>601510</v>
      </c>
      <c r="D357" t="s">
        <v>767</v>
      </c>
      <c r="E357" s="94">
        <v>1266840</v>
      </c>
    </row>
    <row r="358" spans="1:5" x14ac:dyDescent="0.2">
      <c r="A358" s="662" t="s">
        <v>1701</v>
      </c>
      <c r="B358" s="370" t="s">
        <v>1702</v>
      </c>
      <c r="C358" s="662">
        <v>602100</v>
      </c>
      <c r="D358" t="s">
        <v>525</v>
      </c>
      <c r="E358" s="94">
        <v>-2277157.63</v>
      </c>
    </row>
    <row r="359" spans="1:5" x14ac:dyDescent="0.2">
      <c r="A359" s="662" t="s">
        <v>1701</v>
      </c>
      <c r="B359" s="370" t="s">
        <v>1702</v>
      </c>
      <c r="C359" s="662">
        <v>602300</v>
      </c>
      <c r="D359" t="s">
        <v>768</v>
      </c>
      <c r="E359" s="94">
        <v>-194084.25</v>
      </c>
    </row>
    <row r="360" spans="1:5" x14ac:dyDescent="0.2">
      <c r="A360" s="662" t="s">
        <v>1701</v>
      </c>
      <c r="B360" s="370" t="s">
        <v>1702</v>
      </c>
      <c r="C360" s="662">
        <v>603100</v>
      </c>
      <c r="D360" t="s">
        <v>528</v>
      </c>
      <c r="E360" s="94">
        <v>7531256</v>
      </c>
    </row>
    <row r="361" spans="1:5" x14ac:dyDescent="0.2">
      <c r="A361" s="662" t="s">
        <v>1701</v>
      </c>
      <c r="B361" s="370" t="s">
        <v>1702</v>
      </c>
      <c r="C361" s="662">
        <v>603200</v>
      </c>
      <c r="D361" t="s">
        <v>632</v>
      </c>
      <c r="E361" s="94">
        <v>644783</v>
      </c>
    </row>
    <row r="362" spans="1:5" x14ac:dyDescent="0.2">
      <c r="A362" s="662" t="s">
        <v>1701</v>
      </c>
      <c r="B362" s="370" t="s">
        <v>1702</v>
      </c>
      <c r="C362" s="662">
        <v>603300</v>
      </c>
      <c r="D362" t="s">
        <v>633</v>
      </c>
      <c r="E362" s="94">
        <v>66240.649999999994</v>
      </c>
    </row>
    <row r="363" spans="1:5" x14ac:dyDescent="0.2">
      <c r="A363" s="662" t="s">
        <v>1701</v>
      </c>
      <c r="B363" s="370" t="s">
        <v>1702</v>
      </c>
      <c r="C363" s="662">
        <v>604100</v>
      </c>
      <c r="D363" t="s">
        <v>769</v>
      </c>
      <c r="E363" s="94">
        <v>-200561.76</v>
      </c>
    </row>
    <row r="364" spans="1:5" x14ac:dyDescent="0.2">
      <c r="A364" s="662" t="s">
        <v>1701</v>
      </c>
      <c r="B364" s="370" t="s">
        <v>1702</v>
      </c>
      <c r="C364" s="662">
        <v>604200</v>
      </c>
      <c r="D364" t="s">
        <v>770</v>
      </c>
      <c r="E364" s="94">
        <v>-78424</v>
      </c>
    </row>
    <row r="365" spans="1:5" x14ac:dyDescent="0.2">
      <c r="A365" s="662" t="s">
        <v>1701</v>
      </c>
      <c r="B365" s="370" t="s">
        <v>1702</v>
      </c>
      <c r="C365" s="662">
        <v>605100</v>
      </c>
      <c r="D365" t="s">
        <v>634</v>
      </c>
      <c r="E365" s="94">
        <v>3649524.43</v>
      </c>
    </row>
    <row r="366" spans="1:5" x14ac:dyDescent="0.2">
      <c r="A366" s="662" t="s">
        <v>1701</v>
      </c>
      <c r="B366" s="370" t="s">
        <v>1702</v>
      </c>
      <c r="C366" s="662">
        <v>605200</v>
      </c>
      <c r="D366" t="s">
        <v>771</v>
      </c>
      <c r="E366" s="94">
        <v>1036691</v>
      </c>
    </row>
    <row r="367" spans="1:5" x14ac:dyDescent="0.2">
      <c r="A367" s="662" t="s">
        <v>1701</v>
      </c>
      <c r="B367" s="370" t="s">
        <v>1702</v>
      </c>
      <c r="C367" s="662">
        <v>605300</v>
      </c>
      <c r="D367" t="s">
        <v>635</v>
      </c>
      <c r="E367" s="94">
        <v>2404818.58</v>
      </c>
    </row>
    <row r="368" spans="1:5" x14ac:dyDescent="0.2">
      <c r="A368" s="662" t="s">
        <v>1701</v>
      </c>
      <c r="B368" s="370" t="s">
        <v>1702</v>
      </c>
      <c r="C368" s="662">
        <v>605400</v>
      </c>
      <c r="D368" t="s">
        <v>1105</v>
      </c>
      <c r="E368" s="94">
        <v>150186.26</v>
      </c>
    </row>
    <row r="369" spans="1:5" x14ac:dyDescent="0.2">
      <c r="A369" s="662" t="s">
        <v>1701</v>
      </c>
      <c r="B369" s="370" t="s">
        <v>1702</v>
      </c>
      <c r="C369" s="662">
        <v>606100</v>
      </c>
      <c r="D369" t="s">
        <v>637</v>
      </c>
      <c r="E369" s="94">
        <v>-226954.56</v>
      </c>
    </row>
    <row r="370" spans="1:5" x14ac:dyDescent="0.2">
      <c r="A370" s="662" t="s">
        <v>1701</v>
      </c>
      <c r="B370" s="370" t="s">
        <v>1702</v>
      </c>
      <c r="C370" s="662">
        <v>606200</v>
      </c>
      <c r="D370" t="s">
        <v>5378</v>
      </c>
      <c r="E370" s="94">
        <v>-150464.01</v>
      </c>
    </row>
    <row r="371" spans="1:5" x14ac:dyDescent="0.2">
      <c r="A371" s="662" t="s">
        <v>1701</v>
      </c>
      <c r="B371" s="370" t="s">
        <v>1702</v>
      </c>
      <c r="C371" s="662">
        <v>611100</v>
      </c>
      <c r="D371" t="s">
        <v>538</v>
      </c>
      <c r="E371" s="94">
        <v>2343208.9900000002</v>
      </c>
    </row>
    <row r="372" spans="1:5" x14ac:dyDescent="0.2">
      <c r="A372" s="662" t="s">
        <v>1701</v>
      </c>
      <c r="B372" s="370" t="s">
        <v>1702</v>
      </c>
      <c r="C372" s="662">
        <v>618100</v>
      </c>
      <c r="D372" t="s">
        <v>541</v>
      </c>
      <c r="E372" s="94">
        <v>1068.25</v>
      </c>
    </row>
    <row r="373" spans="1:5" x14ac:dyDescent="0.2">
      <c r="A373" s="662" t="s">
        <v>1701</v>
      </c>
      <c r="B373" s="370" t="s">
        <v>1702</v>
      </c>
      <c r="C373" s="662">
        <v>618200</v>
      </c>
      <c r="D373" t="s">
        <v>542</v>
      </c>
      <c r="E373" s="94">
        <v>768.89</v>
      </c>
    </row>
    <row r="374" spans="1:5" x14ac:dyDescent="0.2">
      <c r="A374" s="662" t="s">
        <v>1701</v>
      </c>
      <c r="B374" s="370" t="s">
        <v>1702</v>
      </c>
      <c r="C374" s="662">
        <v>653100</v>
      </c>
      <c r="D374" t="s">
        <v>546</v>
      </c>
      <c r="E374" s="94">
        <v>1970585.23</v>
      </c>
    </row>
    <row r="375" spans="1:5" x14ac:dyDescent="0.2">
      <c r="A375" s="662" t="s">
        <v>1701</v>
      </c>
      <c r="B375" s="370" t="s">
        <v>1702</v>
      </c>
      <c r="C375" s="662">
        <v>653101</v>
      </c>
      <c r="D375" t="s">
        <v>547</v>
      </c>
      <c r="E375" s="94">
        <v>586.65</v>
      </c>
    </row>
    <row r="376" spans="1:5" x14ac:dyDescent="0.2">
      <c r="A376" s="662" t="s">
        <v>1701</v>
      </c>
      <c r="B376" s="370" t="s">
        <v>1702</v>
      </c>
      <c r="C376" s="662">
        <v>653200</v>
      </c>
      <c r="D376" t="s">
        <v>548</v>
      </c>
      <c r="E376" s="94">
        <v>1252997.21</v>
      </c>
    </row>
    <row r="377" spans="1:5" x14ac:dyDescent="0.2">
      <c r="A377" s="662" t="s">
        <v>1701</v>
      </c>
      <c r="B377" s="370" t="s">
        <v>1702</v>
      </c>
      <c r="C377" s="662">
        <v>657100</v>
      </c>
      <c r="D377" t="s">
        <v>553</v>
      </c>
      <c r="E377" s="94">
        <v>-2343208.9900000002</v>
      </c>
    </row>
    <row r="378" spans="1:5" x14ac:dyDescent="0.2">
      <c r="A378" s="662" t="s">
        <v>1701</v>
      </c>
      <c r="B378" s="370" t="s">
        <v>1702</v>
      </c>
      <c r="C378" s="662">
        <v>661109</v>
      </c>
      <c r="D378" t="s">
        <v>556</v>
      </c>
      <c r="E378" s="94">
        <v>3095272</v>
      </c>
    </row>
    <row r="379" spans="1:5" x14ac:dyDescent="0.2">
      <c r="A379" s="662" t="s">
        <v>1701</v>
      </c>
      <c r="B379" s="370" t="s">
        <v>1702</v>
      </c>
      <c r="C379" s="662">
        <v>690520</v>
      </c>
      <c r="D379" t="s">
        <v>4716</v>
      </c>
      <c r="E379" s="94">
        <v>586814.66</v>
      </c>
    </row>
    <row r="380" spans="1:5" x14ac:dyDescent="0.2">
      <c r="A380" s="662" t="s">
        <v>1701</v>
      </c>
      <c r="B380" s="370" t="s">
        <v>1702</v>
      </c>
      <c r="C380" s="662">
        <v>690521</v>
      </c>
      <c r="D380" t="s">
        <v>4702</v>
      </c>
      <c r="E380" s="94">
        <v>178998</v>
      </c>
    </row>
    <row r="381" spans="1:5" x14ac:dyDescent="0.2">
      <c r="A381" s="662" t="s">
        <v>1701</v>
      </c>
      <c r="B381" s="370" t="s">
        <v>1702</v>
      </c>
      <c r="C381" s="662">
        <v>690522</v>
      </c>
      <c r="D381" t="s">
        <v>4717</v>
      </c>
      <c r="E381" s="94">
        <v>18579.3</v>
      </c>
    </row>
    <row r="382" spans="1:5" x14ac:dyDescent="0.2">
      <c r="A382" s="662" t="s">
        <v>1701</v>
      </c>
      <c r="B382" s="370" t="s">
        <v>1702</v>
      </c>
      <c r="C382" s="662">
        <v>690524</v>
      </c>
      <c r="D382" t="s">
        <v>4705</v>
      </c>
      <c r="E382" s="94">
        <v>9756390</v>
      </c>
    </row>
    <row r="383" spans="1:5" x14ac:dyDescent="0.2">
      <c r="A383" s="662" t="s">
        <v>1701</v>
      </c>
      <c r="B383" s="370" t="s">
        <v>1702</v>
      </c>
      <c r="C383" s="662">
        <v>690525</v>
      </c>
      <c r="D383" t="s">
        <v>4706</v>
      </c>
      <c r="E383" s="94">
        <v>2710255.13</v>
      </c>
    </row>
    <row r="384" spans="1:5" x14ac:dyDescent="0.2">
      <c r="A384" s="662" t="s">
        <v>1701</v>
      </c>
      <c r="B384" s="370" t="s">
        <v>1702</v>
      </c>
      <c r="C384" s="662">
        <v>690527</v>
      </c>
      <c r="D384" t="s">
        <v>4711</v>
      </c>
      <c r="E384" s="94">
        <v>2315560.37</v>
      </c>
    </row>
    <row r="385" spans="1:6" x14ac:dyDescent="0.2">
      <c r="A385" s="662" t="s">
        <v>1701</v>
      </c>
      <c r="B385" s="370" t="s">
        <v>1702</v>
      </c>
      <c r="C385" s="662">
        <v>690529</v>
      </c>
      <c r="D385" t="s">
        <v>491</v>
      </c>
      <c r="E385" s="94">
        <v>6464.12</v>
      </c>
    </row>
    <row r="386" spans="1:6" x14ac:dyDescent="0.2">
      <c r="A386" s="662" t="s">
        <v>1701</v>
      </c>
      <c r="B386" s="370" t="s">
        <v>1702</v>
      </c>
      <c r="C386" s="662">
        <v>690530</v>
      </c>
      <c r="D386" t="s">
        <v>1306</v>
      </c>
      <c r="E386" s="94">
        <v>2723740</v>
      </c>
    </row>
    <row r="387" spans="1:6" x14ac:dyDescent="0.2">
      <c r="A387" s="662" t="s">
        <v>1701</v>
      </c>
      <c r="B387" s="370" t="s">
        <v>1702</v>
      </c>
      <c r="C387" s="662">
        <v>690674</v>
      </c>
      <c r="D387" t="s">
        <v>544</v>
      </c>
      <c r="E387" s="94">
        <v>2.83</v>
      </c>
    </row>
    <row r="388" spans="1:6" x14ac:dyDescent="0.2">
      <c r="A388" s="662" t="s">
        <v>1701</v>
      </c>
      <c r="B388" s="370" t="s">
        <v>1702</v>
      </c>
      <c r="C388" s="662">
        <v>690675</v>
      </c>
      <c r="D388" t="s">
        <v>4710</v>
      </c>
      <c r="E388" s="94">
        <v>2670272</v>
      </c>
    </row>
    <row r="389" spans="1:6" x14ac:dyDescent="0.2">
      <c r="A389" s="662" t="s">
        <v>1701</v>
      </c>
      <c r="B389" s="370" t="s">
        <v>1702</v>
      </c>
      <c r="C389" s="662">
        <v>699524</v>
      </c>
      <c r="D389" t="s">
        <v>4705</v>
      </c>
      <c r="E389" s="94">
        <v>585211.05000000005</v>
      </c>
    </row>
    <row r="390" spans="1:6" x14ac:dyDescent="0.2">
      <c r="A390" s="662" t="s">
        <v>1701</v>
      </c>
      <c r="B390" s="370" t="s">
        <v>1702</v>
      </c>
      <c r="C390" s="662">
        <v>699525</v>
      </c>
      <c r="D390" t="s">
        <v>4706</v>
      </c>
      <c r="E390" s="94">
        <v>504994.56</v>
      </c>
    </row>
    <row r="391" spans="1:6" x14ac:dyDescent="0.2">
      <c r="A391" s="662" t="s">
        <v>1701</v>
      </c>
      <c r="B391" s="370" t="s">
        <v>1702</v>
      </c>
      <c r="C391" s="662">
        <v>699527</v>
      </c>
      <c r="D391" t="s">
        <v>4711</v>
      </c>
      <c r="E391" s="94">
        <v>9388.5499999999993</v>
      </c>
    </row>
    <row r="392" spans="1:6" x14ac:dyDescent="0.2">
      <c r="A392" s="662" t="s">
        <v>1701</v>
      </c>
      <c r="B392" s="370" t="s">
        <v>1702</v>
      </c>
      <c r="C392" s="662">
        <v>699529</v>
      </c>
      <c r="D392" t="s">
        <v>491</v>
      </c>
      <c r="E392" s="94">
        <v>23633.25</v>
      </c>
    </row>
    <row r="393" spans="1:6" x14ac:dyDescent="0.2">
      <c r="A393" s="662" t="s">
        <v>1701</v>
      </c>
      <c r="B393" s="370" t="s">
        <v>1702</v>
      </c>
      <c r="C393" s="662">
        <v>699530</v>
      </c>
      <c r="D393" t="s">
        <v>1306</v>
      </c>
      <c r="E393" s="94">
        <v>81200</v>
      </c>
    </row>
    <row r="394" spans="1:6" x14ac:dyDescent="0.2">
      <c r="A394" s="662" t="s">
        <v>1701</v>
      </c>
      <c r="B394" s="370" t="s">
        <v>1702</v>
      </c>
      <c r="C394" s="662">
        <v>699531</v>
      </c>
      <c r="D394" t="s">
        <v>4713</v>
      </c>
      <c r="E394" s="94">
        <v>2618260</v>
      </c>
    </row>
    <row r="395" spans="1:6" x14ac:dyDescent="0.2">
      <c r="A395" s="662" t="s">
        <v>1701</v>
      </c>
      <c r="B395" s="370" t="s">
        <v>1702</v>
      </c>
      <c r="C395" s="662">
        <v>699674</v>
      </c>
      <c r="D395" t="s">
        <v>544</v>
      </c>
      <c r="E395" s="94">
        <v>487.65</v>
      </c>
    </row>
    <row r="396" spans="1:6" s="560" customFormat="1" x14ac:dyDescent="0.2">
      <c r="E396" s="561">
        <f>SUM(E351:E395)</f>
        <v>84207136.390000001</v>
      </c>
    </row>
    <row r="397" spans="1:6" s="560" customFormat="1" ht="15" x14ac:dyDescent="0.25">
      <c r="D397" s="666" t="s">
        <v>4724</v>
      </c>
      <c r="E397" s="673">
        <f>E396-E349</f>
        <v>6230055.3099999875</v>
      </c>
    </row>
    <row r="399" spans="1:6" ht="13.5" thickBot="1" x14ac:dyDescent="0.25">
      <c r="D399" s="675" t="s">
        <v>5379</v>
      </c>
      <c r="E399" s="676" t="s">
        <v>4726</v>
      </c>
      <c r="F399" s="677" t="s">
        <v>4727</v>
      </c>
    </row>
    <row r="400" spans="1:6" ht="13.5" thickTop="1" x14ac:dyDescent="0.2">
      <c r="D400" s="560" t="s">
        <v>4718</v>
      </c>
      <c r="E400" s="561">
        <f>E59</f>
        <v>2339608.9499999955</v>
      </c>
      <c r="F400" s="560">
        <v>2340</v>
      </c>
    </row>
    <row r="401" spans="4:6" x14ac:dyDescent="0.2">
      <c r="D401" s="560" t="s">
        <v>4719</v>
      </c>
      <c r="E401" s="561">
        <f>E101</f>
        <v>94927.64000000013</v>
      </c>
      <c r="F401" s="560">
        <v>95</v>
      </c>
    </row>
    <row r="402" spans="4:6" x14ac:dyDescent="0.2">
      <c r="D402" s="560" t="s">
        <v>4720</v>
      </c>
      <c r="E402" s="561">
        <f>E144</f>
        <v>366729.73000000138</v>
      </c>
      <c r="F402" s="560">
        <v>366</v>
      </c>
    </row>
    <row r="403" spans="4:6" x14ac:dyDescent="0.2">
      <c r="D403" s="560" t="s">
        <v>4721</v>
      </c>
      <c r="E403" s="561">
        <f>E199</f>
        <v>0</v>
      </c>
      <c r="F403" s="560">
        <v>0</v>
      </c>
    </row>
    <row r="404" spans="4:6" x14ac:dyDescent="0.2">
      <c r="D404" s="678" t="s">
        <v>4728</v>
      </c>
      <c r="E404" s="679">
        <f>E243</f>
        <v>3428788.9900000007</v>
      </c>
      <c r="F404" s="678">
        <v>3429</v>
      </c>
    </row>
    <row r="405" spans="4:6" x14ac:dyDescent="0.2">
      <c r="D405" s="560" t="s">
        <v>4729</v>
      </c>
      <c r="E405" s="561">
        <f>SUM(E400:E404)</f>
        <v>6230055.3099999977</v>
      </c>
      <c r="F405" s="560">
        <f>SUM(F400:F404)</f>
        <v>6230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421"/>
  <sheetViews>
    <sheetView topLeftCell="A22" workbookViewId="0">
      <selection activeCell="G136" sqref="G136"/>
    </sheetView>
  </sheetViews>
  <sheetFormatPr defaultColWidth="9.140625" defaultRowHeight="12.75" x14ac:dyDescent="0.2"/>
  <cols>
    <col min="1" max="1" width="9.140625" style="674"/>
    <col min="2" max="2" width="16.5703125" style="550" bestFit="1" customWidth="1"/>
    <col min="3" max="3" width="10.140625" style="674" bestFit="1" customWidth="1"/>
    <col min="4" max="4" width="45" style="551" bestFit="1" customWidth="1"/>
    <col min="5" max="5" width="15" style="552" bestFit="1" customWidth="1"/>
    <col min="6" max="6" width="17.5703125" style="551" customWidth="1"/>
    <col min="7" max="7" width="19.85546875" style="551" bestFit="1" customWidth="1"/>
    <col min="8" max="16384" width="9.140625" style="551"/>
  </cols>
  <sheetData>
    <row r="1" spans="1:22" x14ac:dyDescent="0.2">
      <c r="A1" s="1332" t="s">
        <v>789</v>
      </c>
      <c r="B1" s="1332"/>
    </row>
    <row r="2" spans="1:22" x14ac:dyDescent="0.2">
      <c r="B2" s="1333" t="s">
        <v>4730</v>
      </c>
      <c r="C2" s="1333"/>
      <c r="D2" s="1333"/>
      <c r="E2" s="1333"/>
    </row>
    <row r="4" spans="1:22" x14ac:dyDescent="0.2">
      <c r="A4" s="661" t="s">
        <v>1128</v>
      </c>
      <c r="B4" s="599" t="s">
        <v>1685</v>
      </c>
      <c r="C4" s="661" t="s">
        <v>1686</v>
      </c>
      <c r="D4" s="91" t="s">
        <v>1687</v>
      </c>
      <c r="E4" s="136" t="s">
        <v>1689</v>
      </c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</row>
    <row r="5" spans="1:22" x14ac:dyDescent="0.2">
      <c r="A5" s="662">
        <v>300</v>
      </c>
      <c r="B5" s="370" t="s">
        <v>1</v>
      </c>
      <c r="C5" s="662">
        <v>501300</v>
      </c>
      <c r="D5" t="s">
        <v>725</v>
      </c>
      <c r="E5" s="94">
        <v>3629288.01</v>
      </c>
    </row>
    <row r="6" spans="1:22" x14ac:dyDescent="0.2">
      <c r="A6" s="662">
        <v>300</v>
      </c>
      <c r="B6" s="370" t="s">
        <v>1</v>
      </c>
      <c r="C6" s="662">
        <v>501310</v>
      </c>
      <c r="D6" t="s">
        <v>726</v>
      </c>
      <c r="E6" s="94">
        <v>5914977.6399999997</v>
      </c>
    </row>
    <row r="7" spans="1:22" x14ac:dyDescent="0.2">
      <c r="A7" s="662">
        <v>300</v>
      </c>
      <c r="B7" s="370" t="s">
        <v>1</v>
      </c>
      <c r="C7" s="662">
        <v>501500</v>
      </c>
      <c r="D7" t="s">
        <v>728</v>
      </c>
      <c r="E7" s="94">
        <v>0</v>
      </c>
    </row>
    <row r="8" spans="1:22" x14ac:dyDescent="0.2">
      <c r="A8" s="662">
        <v>300</v>
      </c>
      <c r="B8" s="370" t="s">
        <v>1</v>
      </c>
      <c r="C8" s="662">
        <v>502100</v>
      </c>
      <c r="D8" t="s">
        <v>898</v>
      </c>
      <c r="E8" s="94">
        <v>-1336382.1000000001</v>
      </c>
    </row>
    <row r="9" spans="1:22" x14ac:dyDescent="0.2">
      <c r="A9" s="662">
        <v>300</v>
      </c>
      <c r="B9" s="370" t="s">
        <v>1</v>
      </c>
      <c r="C9" s="662">
        <v>503100</v>
      </c>
      <c r="D9" t="s">
        <v>901</v>
      </c>
      <c r="E9" s="94">
        <v>9327000</v>
      </c>
    </row>
    <row r="10" spans="1:22" x14ac:dyDescent="0.2">
      <c r="A10" s="662">
        <v>300</v>
      </c>
      <c r="B10" s="370" t="s">
        <v>1</v>
      </c>
      <c r="C10" s="662">
        <v>503200</v>
      </c>
      <c r="D10" t="s">
        <v>902</v>
      </c>
      <c r="E10" s="94">
        <v>2573872</v>
      </c>
    </row>
    <row r="11" spans="1:22" x14ac:dyDescent="0.2">
      <c r="A11" s="662">
        <v>300</v>
      </c>
      <c r="B11" s="370" t="s">
        <v>1</v>
      </c>
      <c r="C11" s="662">
        <v>503300</v>
      </c>
      <c r="D11" t="s">
        <v>903</v>
      </c>
      <c r="E11" s="94">
        <v>532919.6</v>
      </c>
    </row>
    <row r="12" spans="1:22" x14ac:dyDescent="0.2">
      <c r="A12" s="662">
        <v>300</v>
      </c>
      <c r="B12" s="370" t="s">
        <v>1</v>
      </c>
      <c r="C12" s="662">
        <v>504100</v>
      </c>
      <c r="D12" t="s">
        <v>732</v>
      </c>
      <c r="E12" s="94">
        <v>-1174939.97</v>
      </c>
    </row>
    <row r="13" spans="1:22" x14ac:dyDescent="0.2">
      <c r="A13" s="662">
        <v>300</v>
      </c>
      <c r="B13" s="370" t="s">
        <v>1</v>
      </c>
      <c r="C13" s="662">
        <v>504200</v>
      </c>
      <c r="D13" t="s">
        <v>733</v>
      </c>
      <c r="E13" s="94">
        <v>-422872</v>
      </c>
    </row>
    <row r="14" spans="1:22" x14ac:dyDescent="0.2">
      <c r="A14" s="662">
        <v>300</v>
      </c>
      <c r="B14" s="370" t="s">
        <v>1</v>
      </c>
      <c r="C14" s="662">
        <v>505100</v>
      </c>
      <c r="D14" t="s">
        <v>910</v>
      </c>
      <c r="E14" s="94">
        <v>3557601.27</v>
      </c>
    </row>
    <row r="15" spans="1:22" x14ac:dyDescent="0.2">
      <c r="A15" s="662">
        <v>300</v>
      </c>
      <c r="B15" s="370" t="s">
        <v>1</v>
      </c>
      <c r="C15" s="662">
        <v>506100</v>
      </c>
      <c r="D15" t="s">
        <v>4676</v>
      </c>
      <c r="E15" s="94">
        <v>-204259.82</v>
      </c>
    </row>
    <row r="16" spans="1:22" x14ac:dyDescent="0.2">
      <c r="A16" s="662">
        <v>300</v>
      </c>
      <c r="B16" s="370" t="s">
        <v>1</v>
      </c>
      <c r="C16" s="662">
        <v>511100</v>
      </c>
      <c r="D16" t="s">
        <v>935</v>
      </c>
      <c r="E16" s="601">
        <v>13200</v>
      </c>
    </row>
    <row r="17" spans="1:5" x14ac:dyDescent="0.2">
      <c r="A17" s="662">
        <v>300</v>
      </c>
      <c r="B17" s="370" t="s">
        <v>1</v>
      </c>
      <c r="C17" s="662">
        <v>511101</v>
      </c>
      <c r="D17" t="s">
        <v>936</v>
      </c>
      <c r="E17" s="601">
        <v>371714.6</v>
      </c>
    </row>
    <row r="18" spans="1:5" x14ac:dyDescent="0.2">
      <c r="A18" s="662">
        <v>300</v>
      </c>
      <c r="B18" s="370" t="s">
        <v>1</v>
      </c>
      <c r="C18" s="662">
        <v>511300</v>
      </c>
      <c r="D18" t="s">
        <v>735</v>
      </c>
      <c r="E18" s="753">
        <v>2289563.0299999998</v>
      </c>
    </row>
    <row r="19" spans="1:5" x14ac:dyDescent="0.2">
      <c r="A19" s="662">
        <v>300</v>
      </c>
      <c r="B19" s="370" t="s">
        <v>1</v>
      </c>
      <c r="C19" s="662">
        <v>511301</v>
      </c>
      <c r="D19" t="s">
        <v>736</v>
      </c>
      <c r="E19" s="753">
        <v>851934.16</v>
      </c>
    </row>
    <row r="20" spans="1:5" x14ac:dyDescent="0.2">
      <c r="A20" s="662">
        <v>300</v>
      </c>
      <c r="B20" s="370" t="s">
        <v>1</v>
      </c>
      <c r="C20" s="662">
        <v>511302</v>
      </c>
      <c r="D20" t="s">
        <v>737</v>
      </c>
      <c r="E20" s="753">
        <v>181000</v>
      </c>
    </row>
    <row r="21" spans="1:5" x14ac:dyDescent="0.2">
      <c r="A21" s="662">
        <v>300</v>
      </c>
      <c r="B21" s="370" t="s">
        <v>1</v>
      </c>
      <c r="C21" s="662">
        <v>511303</v>
      </c>
      <c r="D21" t="s">
        <v>738</v>
      </c>
      <c r="E21" s="754">
        <v>55000</v>
      </c>
    </row>
    <row r="22" spans="1:5" x14ac:dyDescent="0.2">
      <c r="A22" s="662">
        <v>300</v>
      </c>
      <c r="B22" s="370" t="s">
        <v>1</v>
      </c>
      <c r="C22" s="662">
        <v>512110</v>
      </c>
      <c r="D22" t="s">
        <v>940</v>
      </c>
      <c r="E22" s="601">
        <v>62904</v>
      </c>
    </row>
    <row r="23" spans="1:5" x14ac:dyDescent="0.2">
      <c r="A23" s="662">
        <v>300</v>
      </c>
      <c r="B23" s="370" t="s">
        <v>1</v>
      </c>
      <c r="C23" s="662">
        <v>512300</v>
      </c>
      <c r="D23" t="s">
        <v>943</v>
      </c>
      <c r="E23" s="601">
        <v>4493.2</v>
      </c>
    </row>
    <row r="24" spans="1:5" x14ac:dyDescent="0.2">
      <c r="A24" s="662">
        <v>300</v>
      </c>
      <c r="B24" s="370" t="s">
        <v>1</v>
      </c>
      <c r="C24" s="662">
        <v>512309</v>
      </c>
      <c r="D24" t="s">
        <v>974</v>
      </c>
      <c r="E24" s="601">
        <v>38337.699999999997</v>
      </c>
    </row>
    <row r="25" spans="1:5" x14ac:dyDescent="0.2">
      <c r="A25" s="662">
        <v>300</v>
      </c>
      <c r="B25" s="370" t="s">
        <v>1</v>
      </c>
      <c r="C25" s="662">
        <v>512340</v>
      </c>
      <c r="D25" t="s">
        <v>970</v>
      </c>
      <c r="E25" s="601">
        <v>5939</v>
      </c>
    </row>
    <row r="26" spans="1:5" x14ac:dyDescent="0.2">
      <c r="A26" s="662">
        <v>300</v>
      </c>
      <c r="B26" s="370" t="s">
        <v>1</v>
      </c>
      <c r="C26" s="662">
        <v>512342</v>
      </c>
      <c r="D26" t="s">
        <v>950</v>
      </c>
      <c r="E26" s="601">
        <v>40848.51</v>
      </c>
    </row>
    <row r="27" spans="1:5" x14ac:dyDescent="0.2">
      <c r="A27" s="662">
        <v>300</v>
      </c>
      <c r="B27" s="370" t="s">
        <v>1</v>
      </c>
      <c r="C27" s="662">
        <v>512343</v>
      </c>
      <c r="D27" t="s">
        <v>951</v>
      </c>
      <c r="E27" s="601">
        <v>1744</v>
      </c>
    </row>
    <row r="28" spans="1:5" x14ac:dyDescent="0.2">
      <c r="A28" s="662">
        <v>300</v>
      </c>
      <c r="B28" s="370" t="s">
        <v>1</v>
      </c>
      <c r="C28" s="662">
        <v>512356</v>
      </c>
      <c r="D28" t="s">
        <v>962</v>
      </c>
      <c r="E28" s="601">
        <v>26904</v>
      </c>
    </row>
    <row r="29" spans="1:5" x14ac:dyDescent="0.2">
      <c r="A29" s="662">
        <v>300</v>
      </c>
      <c r="B29" s="370" t="s">
        <v>1</v>
      </c>
      <c r="C29" s="662">
        <v>512360</v>
      </c>
      <c r="D29" t="s">
        <v>4693</v>
      </c>
      <c r="E29" s="601">
        <v>2303931</v>
      </c>
    </row>
    <row r="30" spans="1:5" x14ac:dyDescent="0.2">
      <c r="A30" s="662">
        <v>300</v>
      </c>
      <c r="B30" s="370" t="s">
        <v>1</v>
      </c>
      <c r="C30" s="662">
        <v>518100</v>
      </c>
      <c r="D30" t="s">
        <v>488</v>
      </c>
      <c r="E30" s="94">
        <v>77191.5</v>
      </c>
    </row>
    <row r="31" spans="1:5" x14ac:dyDescent="0.2">
      <c r="A31" s="662">
        <v>300</v>
      </c>
      <c r="B31" s="370" t="s">
        <v>1</v>
      </c>
      <c r="C31" s="662">
        <v>518101</v>
      </c>
      <c r="D31" t="s">
        <v>1301</v>
      </c>
      <c r="E31" s="94">
        <v>66921.59</v>
      </c>
    </row>
    <row r="32" spans="1:5" x14ac:dyDescent="0.2">
      <c r="A32" s="662">
        <v>300</v>
      </c>
      <c r="B32" s="370" t="s">
        <v>1</v>
      </c>
      <c r="C32" s="662">
        <v>518102</v>
      </c>
      <c r="D32" t="s">
        <v>1302</v>
      </c>
      <c r="E32" s="94">
        <v>93783.97</v>
      </c>
    </row>
    <row r="33" spans="1:7" x14ac:dyDescent="0.2">
      <c r="A33" s="662">
        <v>300</v>
      </c>
      <c r="B33" s="370" t="s">
        <v>1</v>
      </c>
      <c r="C33" s="662">
        <v>518109</v>
      </c>
      <c r="D33" t="s">
        <v>1303</v>
      </c>
      <c r="E33" s="94">
        <v>6</v>
      </c>
    </row>
    <row r="34" spans="1:7" x14ac:dyDescent="0.2">
      <c r="A34" s="662">
        <v>300</v>
      </c>
      <c r="B34" s="370" t="s">
        <v>1</v>
      </c>
      <c r="C34" s="662">
        <v>518200</v>
      </c>
      <c r="D34" t="s">
        <v>489</v>
      </c>
      <c r="E34" s="94">
        <v>16.71</v>
      </c>
    </row>
    <row r="35" spans="1:7" x14ac:dyDescent="0.2">
      <c r="A35" s="662">
        <v>300</v>
      </c>
      <c r="B35" s="370" t="s">
        <v>1</v>
      </c>
      <c r="C35" s="662">
        <v>518400</v>
      </c>
      <c r="D35" t="s">
        <v>490</v>
      </c>
      <c r="E35" s="94">
        <v>74148.89</v>
      </c>
    </row>
    <row r="36" spans="1:7" x14ac:dyDescent="0.2">
      <c r="A36" s="662"/>
      <c r="B36" s="370" t="s">
        <v>1</v>
      </c>
      <c r="C36" s="662">
        <v>561109</v>
      </c>
      <c r="D36" t="s">
        <v>502</v>
      </c>
      <c r="E36" s="94">
        <v>675000</v>
      </c>
    </row>
    <row r="37" spans="1:7" x14ac:dyDescent="0.2">
      <c r="A37" s="662">
        <v>300</v>
      </c>
      <c r="B37" s="370" t="s">
        <v>1</v>
      </c>
      <c r="C37" s="662">
        <v>590520</v>
      </c>
      <c r="D37" t="s">
        <v>935</v>
      </c>
      <c r="E37" s="601">
        <v>592416.69999999995</v>
      </c>
    </row>
    <row r="38" spans="1:7" x14ac:dyDescent="0.2">
      <c r="A38" s="662">
        <v>300</v>
      </c>
      <c r="B38" s="370" t="s">
        <v>1</v>
      </c>
      <c r="C38" s="662">
        <v>590521</v>
      </c>
      <c r="D38" t="s">
        <v>4702</v>
      </c>
      <c r="E38" s="753">
        <v>4500</v>
      </c>
      <c r="F38" s="551" t="s">
        <v>5340</v>
      </c>
      <c r="G38" s="752"/>
    </row>
    <row r="39" spans="1:7" x14ac:dyDescent="0.2">
      <c r="A39" s="662">
        <v>300</v>
      </c>
      <c r="B39" s="370" t="s">
        <v>1</v>
      </c>
      <c r="C39" s="662">
        <v>590522</v>
      </c>
      <c r="D39" t="s">
        <v>936</v>
      </c>
      <c r="E39" s="601">
        <v>193193.37</v>
      </c>
    </row>
    <row r="40" spans="1:7" x14ac:dyDescent="0.2">
      <c r="A40" s="662">
        <v>300</v>
      </c>
      <c r="B40" s="370" t="s">
        <v>1</v>
      </c>
      <c r="C40" s="662">
        <v>590524</v>
      </c>
      <c r="D40" t="s">
        <v>4705</v>
      </c>
      <c r="E40" s="601">
        <v>6252083.0999999996</v>
      </c>
    </row>
    <row r="41" spans="1:7" x14ac:dyDescent="0.2">
      <c r="A41" s="662">
        <v>300</v>
      </c>
      <c r="B41" s="370" t="s">
        <v>1</v>
      </c>
      <c r="C41" s="662">
        <v>590525</v>
      </c>
      <c r="D41" t="s">
        <v>4706</v>
      </c>
      <c r="E41" s="601">
        <v>2672258.98</v>
      </c>
    </row>
    <row r="42" spans="1:7" x14ac:dyDescent="0.2">
      <c r="A42" s="662">
        <v>300</v>
      </c>
      <c r="B42" s="370" t="s">
        <v>1</v>
      </c>
      <c r="C42" s="662">
        <v>590527</v>
      </c>
      <c r="D42" t="s">
        <v>4708</v>
      </c>
      <c r="E42" s="601">
        <v>2452611.2799999998</v>
      </c>
    </row>
    <row r="43" spans="1:7" x14ac:dyDescent="0.2">
      <c r="A43" s="662">
        <v>300</v>
      </c>
      <c r="B43" s="370" t="s">
        <v>1</v>
      </c>
      <c r="C43" s="662">
        <v>590529</v>
      </c>
      <c r="D43" t="s">
        <v>491</v>
      </c>
      <c r="E43" s="94">
        <v>24956.54</v>
      </c>
    </row>
    <row r="44" spans="1:7" x14ac:dyDescent="0.2">
      <c r="A44" s="662">
        <v>300</v>
      </c>
      <c r="B44" s="370" t="s">
        <v>1</v>
      </c>
      <c r="C44" s="662">
        <v>590530</v>
      </c>
      <c r="D44" t="s">
        <v>1306</v>
      </c>
      <c r="E44" s="94">
        <v>2728170</v>
      </c>
    </row>
    <row r="45" spans="1:7" x14ac:dyDescent="0.2">
      <c r="A45" s="662">
        <v>300</v>
      </c>
      <c r="B45" s="370" t="s">
        <v>1</v>
      </c>
      <c r="C45" s="662">
        <v>599524</v>
      </c>
      <c r="D45" t="s">
        <v>4705</v>
      </c>
      <c r="E45" s="601">
        <v>130774.68</v>
      </c>
    </row>
    <row r="46" spans="1:7" x14ac:dyDescent="0.2">
      <c r="A46" s="662">
        <v>300</v>
      </c>
      <c r="B46" s="370" t="s">
        <v>1</v>
      </c>
      <c r="C46" s="662">
        <v>599525</v>
      </c>
      <c r="D46" t="s">
        <v>4706</v>
      </c>
      <c r="E46" s="601">
        <v>646894.59</v>
      </c>
    </row>
    <row r="47" spans="1:7" x14ac:dyDescent="0.2">
      <c r="A47" s="662">
        <v>300</v>
      </c>
      <c r="B47" s="370" t="s">
        <v>1</v>
      </c>
      <c r="C47" s="662">
        <v>599527</v>
      </c>
      <c r="D47" t="s">
        <v>4711</v>
      </c>
      <c r="E47" s="601">
        <v>141755.85999999999</v>
      </c>
      <c r="F47" s="732">
        <f>E16+E17+E18+E19+E20+E21+E22+E23+E24+E25+E26+E27+E28+E29+E37+E38+E39+E40+E41+E42+E45+E46+E47</f>
        <v>19334001.760000002</v>
      </c>
      <c r="G47" s="733" t="s">
        <v>5344</v>
      </c>
    </row>
    <row r="48" spans="1:7" x14ac:dyDescent="0.2">
      <c r="A48" s="662">
        <v>300</v>
      </c>
      <c r="B48" s="370" t="s">
        <v>1</v>
      </c>
      <c r="C48" s="662">
        <v>599529</v>
      </c>
      <c r="D48" t="s">
        <v>491</v>
      </c>
      <c r="E48" s="94">
        <v>34988.71</v>
      </c>
    </row>
    <row r="49" spans="1:5" x14ac:dyDescent="0.2">
      <c r="A49" s="662">
        <v>300</v>
      </c>
      <c r="B49" s="370" t="s">
        <v>1</v>
      </c>
      <c r="C49" s="662">
        <v>599530</v>
      </c>
      <c r="D49" t="s">
        <v>1306</v>
      </c>
      <c r="E49" s="94">
        <v>94847.4</v>
      </c>
    </row>
    <row r="50" spans="1:5" x14ac:dyDescent="0.2">
      <c r="A50" s="662">
        <v>300</v>
      </c>
      <c r="B50" s="370" t="s">
        <v>1</v>
      </c>
      <c r="C50" s="662">
        <v>599531</v>
      </c>
      <c r="D50" t="s">
        <v>4713</v>
      </c>
      <c r="E50" s="94">
        <v>1210932</v>
      </c>
    </row>
    <row r="51" spans="1:5" s="560" customFormat="1" x14ac:dyDescent="0.2">
      <c r="A51" s="661"/>
      <c r="B51" s="599"/>
      <c r="C51" s="661"/>
      <c r="D51" s="91"/>
      <c r="E51" s="136">
        <f>SUM(E5:E50)</f>
        <v>46812169.700000003</v>
      </c>
    </row>
    <row r="52" spans="1:5" x14ac:dyDescent="0.2">
      <c r="A52" s="662"/>
      <c r="B52" s="370"/>
      <c r="C52" s="662"/>
      <c r="D52"/>
      <c r="E52" s="94"/>
    </row>
    <row r="53" spans="1:5" x14ac:dyDescent="0.2">
      <c r="A53" s="662">
        <v>300</v>
      </c>
      <c r="B53" s="370" t="s">
        <v>1</v>
      </c>
      <c r="C53" s="662">
        <v>601300</v>
      </c>
      <c r="D53" t="s">
        <v>763</v>
      </c>
      <c r="E53" s="94">
        <v>28977291.57</v>
      </c>
    </row>
    <row r="54" spans="1:5" x14ac:dyDescent="0.2">
      <c r="A54" s="662">
        <v>300</v>
      </c>
      <c r="B54" s="370" t="s">
        <v>1</v>
      </c>
      <c r="C54" s="662">
        <v>601301</v>
      </c>
      <c r="D54" t="s">
        <v>764</v>
      </c>
      <c r="E54" s="94">
        <v>7754768</v>
      </c>
    </row>
    <row r="55" spans="1:5" x14ac:dyDescent="0.2">
      <c r="A55" s="662">
        <v>300</v>
      </c>
      <c r="B55" s="370" t="s">
        <v>1</v>
      </c>
      <c r="C55" s="662">
        <v>602100</v>
      </c>
      <c r="D55" t="s">
        <v>525</v>
      </c>
      <c r="E55" s="94">
        <v>-2275763.02</v>
      </c>
    </row>
    <row r="56" spans="1:5" x14ac:dyDescent="0.2">
      <c r="A56" s="662">
        <v>300</v>
      </c>
      <c r="B56" s="370" t="s">
        <v>1</v>
      </c>
      <c r="C56" s="662">
        <v>603100</v>
      </c>
      <c r="D56" t="s">
        <v>528</v>
      </c>
      <c r="E56" s="94">
        <v>9349877</v>
      </c>
    </row>
    <row r="57" spans="1:5" x14ac:dyDescent="0.2">
      <c r="A57" s="662">
        <v>300</v>
      </c>
      <c r="B57" s="370" t="s">
        <v>1</v>
      </c>
      <c r="C57" s="662">
        <v>603200</v>
      </c>
      <c r="D57" t="s">
        <v>632</v>
      </c>
      <c r="E57" s="94">
        <v>476329</v>
      </c>
    </row>
    <row r="58" spans="1:5" x14ac:dyDescent="0.2">
      <c r="A58" s="662">
        <v>300</v>
      </c>
      <c r="B58" s="370" t="s">
        <v>1</v>
      </c>
      <c r="C58" s="662">
        <v>603300</v>
      </c>
      <c r="D58" t="s">
        <v>633</v>
      </c>
      <c r="E58" s="94">
        <v>181643.98</v>
      </c>
    </row>
    <row r="59" spans="1:5" x14ac:dyDescent="0.2">
      <c r="A59" s="662">
        <v>300</v>
      </c>
      <c r="B59" s="370" t="s">
        <v>1</v>
      </c>
      <c r="C59" s="662">
        <v>604100</v>
      </c>
      <c r="D59" t="s">
        <v>769</v>
      </c>
      <c r="E59" s="94">
        <v>-1034972.53</v>
      </c>
    </row>
    <row r="60" spans="1:5" x14ac:dyDescent="0.2">
      <c r="A60" s="662">
        <v>300</v>
      </c>
      <c r="B60" s="370" t="s">
        <v>1</v>
      </c>
      <c r="C60" s="662">
        <v>604200</v>
      </c>
      <c r="D60" t="s">
        <v>770</v>
      </c>
      <c r="E60" s="94">
        <v>-136834</v>
      </c>
    </row>
    <row r="61" spans="1:5" x14ac:dyDescent="0.2">
      <c r="A61" s="662">
        <v>300</v>
      </c>
      <c r="B61" s="370" t="s">
        <v>1</v>
      </c>
      <c r="C61" s="662">
        <v>605100</v>
      </c>
      <c r="D61" t="s">
        <v>634</v>
      </c>
      <c r="E61" s="94">
        <v>3561430.74</v>
      </c>
    </row>
    <row r="62" spans="1:5" x14ac:dyDescent="0.2">
      <c r="A62" s="662">
        <v>300</v>
      </c>
      <c r="B62" s="370" t="s">
        <v>1</v>
      </c>
      <c r="C62" s="662">
        <v>606100</v>
      </c>
      <c r="D62" t="s">
        <v>637</v>
      </c>
      <c r="E62" s="94">
        <v>-202092.07</v>
      </c>
    </row>
    <row r="63" spans="1:5" x14ac:dyDescent="0.2">
      <c r="A63" s="662">
        <v>300</v>
      </c>
      <c r="B63" s="370" t="s">
        <v>1</v>
      </c>
      <c r="C63" s="662">
        <v>609100</v>
      </c>
      <c r="D63" t="s">
        <v>1309</v>
      </c>
      <c r="E63" s="94">
        <v>1014698.5</v>
      </c>
    </row>
    <row r="64" spans="1:5" x14ac:dyDescent="0.2">
      <c r="A64" s="662">
        <v>300</v>
      </c>
      <c r="B64" s="370" t="s">
        <v>1</v>
      </c>
      <c r="C64" s="662">
        <v>609109</v>
      </c>
      <c r="D64" t="s">
        <v>4715</v>
      </c>
      <c r="E64" s="94">
        <v>2336465</v>
      </c>
    </row>
    <row r="65" spans="1:5" x14ac:dyDescent="0.2">
      <c r="A65" s="662">
        <v>300</v>
      </c>
      <c r="B65" s="370" t="s">
        <v>1</v>
      </c>
      <c r="C65" s="662">
        <v>618100</v>
      </c>
      <c r="D65" t="s">
        <v>541</v>
      </c>
      <c r="E65" s="94">
        <v>212.37</v>
      </c>
    </row>
    <row r="66" spans="1:5" x14ac:dyDescent="0.2">
      <c r="A66" s="662">
        <v>300</v>
      </c>
      <c r="B66" s="370" t="s">
        <v>1</v>
      </c>
      <c r="C66" s="662">
        <v>618200</v>
      </c>
      <c r="D66" t="s">
        <v>542</v>
      </c>
      <c r="E66" s="94">
        <v>1276.54</v>
      </c>
    </row>
    <row r="67" spans="1:5" x14ac:dyDescent="0.2">
      <c r="A67" s="662">
        <v>300</v>
      </c>
      <c r="B67" s="370" t="s">
        <v>1</v>
      </c>
      <c r="C67" s="662">
        <v>618300</v>
      </c>
      <c r="D67" t="s">
        <v>543</v>
      </c>
      <c r="E67" s="94">
        <v>5.49</v>
      </c>
    </row>
    <row r="68" spans="1:5" x14ac:dyDescent="0.2">
      <c r="A68" s="662">
        <v>300</v>
      </c>
      <c r="B68" s="370" t="s">
        <v>1</v>
      </c>
      <c r="C68" s="662">
        <v>690674</v>
      </c>
      <c r="D68" t="s">
        <v>544</v>
      </c>
      <c r="E68" s="94">
        <v>0.01</v>
      </c>
    </row>
    <row r="69" spans="1:5" x14ac:dyDescent="0.2">
      <c r="A69" s="662">
        <v>300</v>
      </c>
      <c r="B69" s="370" t="s">
        <v>1</v>
      </c>
      <c r="C69" s="662">
        <v>690675</v>
      </c>
      <c r="D69" t="s">
        <v>4710</v>
      </c>
      <c r="E69" s="94">
        <v>278505</v>
      </c>
    </row>
    <row r="70" spans="1:5" x14ac:dyDescent="0.2">
      <c r="A70" s="662">
        <v>300</v>
      </c>
      <c r="B70" s="370" t="s">
        <v>1</v>
      </c>
      <c r="C70" s="662">
        <v>699674</v>
      </c>
      <c r="D70" t="s">
        <v>544</v>
      </c>
      <c r="E70" s="94">
        <v>254.04</v>
      </c>
    </row>
    <row r="71" spans="1:5" s="560" customFormat="1" x14ac:dyDescent="0.2">
      <c r="A71" s="661"/>
      <c r="B71" s="599"/>
      <c r="C71" s="661"/>
      <c r="D71" s="91"/>
      <c r="E71" s="136">
        <f>SUM(E53:E70)</f>
        <v>50283095.61999999</v>
      </c>
    </row>
    <row r="72" spans="1:5" s="666" customFormat="1" ht="15" x14ac:dyDescent="0.25">
      <c r="A72" s="663"/>
      <c r="B72" s="664"/>
      <c r="C72" s="663"/>
      <c r="D72" s="182" t="s">
        <v>4718</v>
      </c>
      <c r="E72" s="665">
        <f>-E51+E71</f>
        <v>3470925.9199999869</v>
      </c>
    </row>
    <row r="73" spans="1:5" x14ac:dyDescent="0.2">
      <c r="A73" s="662"/>
      <c r="B73" s="370"/>
      <c r="C73" s="662"/>
      <c r="D73"/>
      <c r="E73" s="94"/>
    </row>
    <row r="74" spans="1:5" x14ac:dyDescent="0.2">
      <c r="A74" s="662">
        <v>400</v>
      </c>
      <c r="B74" s="370" t="s">
        <v>1693</v>
      </c>
      <c r="C74" s="662">
        <v>501400</v>
      </c>
      <c r="D74" t="s">
        <v>895</v>
      </c>
      <c r="E74" s="94">
        <v>329967</v>
      </c>
    </row>
    <row r="75" spans="1:5" x14ac:dyDescent="0.2">
      <c r="A75" s="662">
        <v>400</v>
      </c>
      <c r="B75" s="370" t="s">
        <v>1693</v>
      </c>
      <c r="C75" s="662">
        <v>501410</v>
      </c>
      <c r="D75" t="s">
        <v>727</v>
      </c>
      <c r="E75" s="94">
        <v>13680</v>
      </c>
    </row>
    <row r="76" spans="1:5" x14ac:dyDescent="0.2">
      <c r="A76" s="662">
        <v>400</v>
      </c>
      <c r="B76" s="370" t="s">
        <v>1693</v>
      </c>
      <c r="C76" s="662">
        <v>503400</v>
      </c>
      <c r="D76" t="s">
        <v>731</v>
      </c>
      <c r="E76" s="94">
        <v>28491.68</v>
      </c>
    </row>
    <row r="77" spans="1:5" x14ac:dyDescent="0.2">
      <c r="A77" s="662">
        <v>400</v>
      </c>
      <c r="B77" s="370" t="s">
        <v>1693</v>
      </c>
      <c r="C77" s="662">
        <v>505200</v>
      </c>
      <c r="D77" t="s">
        <v>911</v>
      </c>
      <c r="E77" s="94">
        <v>1041299</v>
      </c>
    </row>
    <row r="78" spans="1:5" x14ac:dyDescent="0.2">
      <c r="A78" s="662">
        <v>400</v>
      </c>
      <c r="B78" s="370" t="s">
        <v>1693</v>
      </c>
      <c r="C78" s="662">
        <v>505400</v>
      </c>
      <c r="D78" t="s">
        <v>1092</v>
      </c>
      <c r="E78" s="94">
        <v>61335.91</v>
      </c>
    </row>
    <row r="79" spans="1:5" x14ac:dyDescent="0.2">
      <c r="A79" s="662">
        <v>400</v>
      </c>
      <c r="B79" s="370" t="s">
        <v>1693</v>
      </c>
      <c r="C79" s="662">
        <v>511101</v>
      </c>
      <c r="D79" t="s">
        <v>936</v>
      </c>
      <c r="E79" s="735">
        <v>11328</v>
      </c>
    </row>
    <row r="80" spans="1:5" x14ac:dyDescent="0.2">
      <c r="A80" s="662">
        <v>400</v>
      </c>
      <c r="B80" s="370" t="s">
        <v>1693</v>
      </c>
      <c r="C80" s="662">
        <v>511410</v>
      </c>
      <c r="D80" t="s">
        <v>739</v>
      </c>
      <c r="E80" s="735">
        <v>1582</v>
      </c>
    </row>
    <row r="81" spans="1:7" x14ac:dyDescent="0.2">
      <c r="A81" s="662">
        <v>400</v>
      </c>
      <c r="B81" s="370" t="s">
        <v>1693</v>
      </c>
      <c r="C81" s="662">
        <v>512309</v>
      </c>
      <c r="D81" t="s">
        <v>974</v>
      </c>
      <c r="E81" s="735">
        <v>20649</v>
      </c>
    </row>
    <row r="82" spans="1:7" x14ac:dyDescent="0.2">
      <c r="A82" s="662">
        <v>400</v>
      </c>
      <c r="B82" s="370" t="s">
        <v>1693</v>
      </c>
      <c r="C82" s="662">
        <v>512320</v>
      </c>
      <c r="D82" t="s">
        <v>4681</v>
      </c>
      <c r="E82" s="735">
        <v>8250</v>
      </c>
    </row>
    <row r="83" spans="1:7" x14ac:dyDescent="0.2">
      <c r="A83" s="662">
        <v>400</v>
      </c>
      <c r="B83" s="370" t="s">
        <v>1693</v>
      </c>
      <c r="C83" s="662">
        <v>512340</v>
      </c>
      <c r="D83" t="s">
        <v>970</v>
      </c>
      <c r="E83" s="735">
        <v>160</v>
      </c>
    </row>
    <row r="84" spans="1:7" x14ac:dyDescent="0.2">
      <c r="A84" s="662">
        <v>400</v>
      </c>
      <c r="B84" s="370" t="s">
        <v>1693</v>
      </c>
      <c r="C84" s="662">
        <v>512353</v>
      </c>
      <c r="D84" t="s">
        <v>4689</v>
      </c>
      <c r="E84" s="735">
        <v>156000</v>
      </c>
    </row>
    <row r="85" spans="1:7" x14ac:dyDescent="0.2">
      <c r="A85" s="662">
        <v>400</v>
      </c>
      <c r="B85" s="370" t="s">
        <v>1693</v>
      </c>
      <c r="C85" s="662">
        <v>512360</v>
      </c>
      <c r="D85" t="s">
        <v>4693</v>
      </c>
      <c r="E85" s="735">
        <v>26000</v>
      </c>
    </row>
    <row r="86" spans="1:7" x14ac:dyDescent="0.2">
      <c r="A86" s="662">
        <v>400</v>
      </c>
      <c r="B86" s="370" t="s">
        <v>1693</v>
      </c>
      <c r="C86" s="662">
        <v>518100</v>
      </c>
      <c r="D86" t="s">
        <v>488</v>
      </c>
      <c r="E86" s="94">
        <v>1631</v>
      </c>
    </row>
    <row r="87" spans="1:7" x14ac:dyDescent="0.2">
      <c r="A87" s="662">
        <v>400</v>
      </c>
      <c r="B87" s="370" t="s">
        <v>1693</v>
      </c>
      <c r="C87" s="662">
        <v>590520</v>
      </c>
      <c r="D87" t="s">
        <v>935</v>
      </c>
      <c r="E87" s="735">
        <v>19747.23</v>
      </c>
    </row>
    <row r="88" spans="1:7" x14ac:dyDescent="0.2">
      <c r="A88" s="662">
        <v>400</v>
      </c>
      <c r="B88" s="370" t="s">
        <v>1693</v>
      </c>
      <c r="C88" s="662">
        <v>590521</v>
      </c>
      <c r="D88" t="s">
        <v>4702</v>
      </c>
      <c r="E88" s="735">
        <v>150</v>
      </c>
      <c r="F88" s="551" t="s">
        <v>5340</v>
      </c>
      <c r="G88" s="752"/>
    </row>
    <row r="89" spans="1:7" x14ac:dyDescent="0.2">
      <c r="A89" s="662">
        <v>400</v>
      </c>
      <c r="B89" s="370" t="s">
        <v>1693</v>
      </c>
      <c r="C89" s="662">
        <v>590522</v>
      </c>
      <c r="D89" t="s">
        <v>936</v>
      </c>
      <c r="E89" s="735">
        <v>6439.78</v>
      </c>
    </row>
    <row r="90" spans="1:7" x14ac:dyDescent="0.2">
      <c r="A90" s="662">
        <v>400</v>
      </c>
      <c r="B90" s="370" t="s">
        <v>1693</v>
      </c>
      <c r="C90" s="662">
        <v>590524</v>
      </c>
      <c r="D90" t="s">
        <v>4705</v>
      </c>
      <c r="E90" s="735">
        <v>208402.77</v>
      </c>
    </row>
    <row r="91" spans="1:7" x14ac:dyDescent="0.2">
      <c r="A91" s="662">
        <v>400</v>
      </c>
      <c r="B91" s="370" t="s">
        <v>1693</v>
      </c>
      <c r="C91" s="662">
        <v>590525</v>
      </c>
      <c r="D91" t="s">
        <v>4706</v>
      </c>
      <c r="E91" s="735">
        <v>89075.3</v>
      </c>
    </row>
    <row r="92" spans="1:7" x14ac:dyDescent="0.2">
      <c r="A92" s="662">
        <v>400</v>
      </c>
      <c r="B92" s="370" t="s">
        <v>1693</v>
      </c>
      <c r="C92" s="662">
        <v>590527</v>
      </c>
      <c r="D92" t="s">
        <v>4708</v>
      </c>
      <c r="E92" s="735">
        <v>81753.710000000006</v>
      </c>
    </row>
    <row r="93" spans="1:7" x14ac:dyDescent="0.2">
      <c r="A93" s="662">
        <v>400</v>
      </c>
      <c r="B93" s="370" t="s">
        <v>1693</v>
      </c>
      <c r="C93" s="662">
        <v>590529</v>
      </c>
      <c r="D93" t="s">
        <v>491</v>
      </c>
      <c r="E93" s="94">
        <v>831.88</v>
      </c>
    </row>
    <row r="94" spans="1:7" x14ac:dyDescent="0.2">
      <c r="A94" s="662">
        <v>400</v>
      </c>
      <c r="B94" s="370" t="s">
        <v>1693</v>
      </c>
      <c r="C94" s="662">
        <v>590530</v>
      </c>
      <c r="D94" t="s">
        <v>1306</v>
      </c>
      <c r="E94" s="94">
        <v>90939</v>
      </c>
    </row>
    <row r="95" spans="1:7" x14ac:dyDescent="0.2">
      <c r="A95" s="662">
        <v>400</v>
      </c>
      <c r="B95" s="370" t="s">
        <v>1693</v>
      </c>
      <c r="C95" s="662">
        <v>599524</v>
      </c>
      <c r="D95" t="s">
        <v>4705</v>
      </c>
      <c r="E95" s="735">
        <v>4359.16</v>
      </c>
    </row>
    <row r="96" spans="1:7" x14ac:dyDescent="0.2">
      <c r="A96" s="662">
        <v>400</v>
      </c>
      <c r="B96" s="370" t="s">
        <v>1693</v>
      </c>
      <c r="C96" s="662">
        <v>599525</v>
      </c>
      <c r="D96" t="s">
        <v>4706</v>
      </c>
      <c r="E96" s="735">
        <v>21563.15</v>
      </c>
    </row>
    <row r="97" spans="1:7" x14ac:dyDescent="0.2">
      <c r="A97" s="662">
        <v>400</v>
      </c>
      <c r="B97" s="370" t="s">
        <v>1693</v>
      </c>
      <c r="C97" s="662">
        <v>599527</v>
      </c>
      <c r="D97" t="s">
        <v>4711</v>
      </c>
      <c r="E97" s="735">
        <v>4725.2</v>
      </c>
      <c r="F97" s="736">
        <f>E79+E80+E81+E82+E83+E84+E85+E87+E88+E89+E90+E91+E92+E95+E96+E97</f>
        <v>660185.30000000005</v>
      </c>
      <c r="G97" s="734" t="s">
        <v>5345</v>
      </c>
    </row>
    <row r="98" spans="1:7" x14ac:dyDescent="0.2">
      <c r="A98" s="662">
        <v>400</v>
      </c>
      <c r="B98" s="370" t="s">
        <v>1693</v>
      </c>
      <c r="C98" s="662">
        <v>599529</v>
      </c>
      <c r="D98" t="s">
        <v>491</v>
      </c>
      <c r="E98" s="94">
        <v>1166.29</v>
      </c>
    </row>
    <row r="99" spans="1:7" x14ac:dyDescent="0.2">
      <c r="A99" s="662">
        <v>400</v>
      </c>
      <c r="B99" s="370" t="s">
        <v>1693</v>
      </c>
      <c r="C99" s="662">
        <v>599530</v>
      </c>
      <c r="D99" t="s">
        <v>1306</v>
      </c>
      <c r="E99" s="94">
        <v>10538.6</v>
      </c>
    </row>
    <row r="100" spans="1:7" x14ac:dyDescent="0.2">
      <c r="A100" s="662">
        <v>400</v>
      </c>
      <c r="B100" s="370" t="s">
        <v>1693</v>
      </c>
      <c r="C100" s="662">
        <v>599531</v>
      </c>
      <c r="D100" t="s">
        <v>4713</v>
      </c>
      <c r="E100" s="94">
        <v>40364.400000000001</v>
      </c>
    </row>
    <row r="101" spans="1:7" s="560" customFormat="1" x14ac:dyDescent="0.2">
      <c r="A101" s="661"/>
      <c r="B101" s="599"/>
      <c r="C101" s="661"/>
      <c r="D101" s="91"/>
      <c r="E101" s="136">
        <f>SUM(E74:E100)</f>
        <v>2280430.06</v>
      </c>
    </row>
    <row r="102" spans="1:7" x14ac:dyDescent="0.2">
      <c r="A102" s="662"/>
      <c r="B102" s="370"/>
      <c r="C102" s="662"/>
      <c r="D102"/>
      <c r="E102" s="94"/>
    </row>
    <row r="103" spans="1:7" x14ac:dyDescent="0.2">
      <c r="A103" s="662">
        <v>400</v>
      </c>
      <c r="B103" s="370" t="s">
        <v>1693</v>
      </c>
      <c r="C103" s="662">
        <v>601400</v>
      </c>
      <c r="D103" t="s">
        <v>516</v>
      </c>
      <c r="E103" s="94">
        <v>1145695</v>
      </c>
    </row>
    <row r="104" spans="1:7" x14ac:dyDescent="0.2">
      <c r="A104" s="662">
        <v>400</v>
      </c>
      <c r="B104" s="370" t="s">
        <v>1693</v>
      </c>
      <c r="C104" s="662">
        <v>601410</v>
      </c>
      <c r="D104" t="s">
        <v>765</v>
      </c>
      <c r="E104" s="94">
        <v>95000</v>
      </c>
    </row>
    <row r="105" spans="1:7" x14ac:dyDescent="0.2">
      <c r="A105" s="662">
        <v>400</v>
      </c>
      <c r="B105" s="370" t="s">
        <v>1693</v>
      </c>
      <c r="C105" s="662">
        <v>605200</v>
      </c>
      <c r="D105" t="s">
        <v>771</v>
      </c>
      <c r="E105" s="94">
        <v>1037248</v>
      </c>
    </row>
    <row r="106" spans="1:7" x14ac:dyDescent="0.2">
      <c r="A106" s="662">
        <v>400</v>
      </c>
      <c r="B106" s="370" t="s">
        <v>1693</v>
      </c>
      <c r="C106" s="662">
        <v>605400</v>
      </c>
      <c r="D106" t="s">
        <v>1105</v>
      </c>
      <c r="E106" s="94">
        <v>46645.58</v>
      </c>
    </row>
    <row r="107" spans="1:7" x14ac:dyDescent="0.2">
      <c r="A107" s="662">
        <v>400</v>
      </c>
      <c r="B107" s="370" t="s">
        <v>1693</v>
      </c>
      <c r="C107" s="662">
        <v>618100</v>
      </c>
      <c r="D107" t="s">
        <v>541</v>
      </c>
      <c r="E107" s="94">
        <v>34.369999999999997</v>
      </c>
    </row>
    <row r="108" spans="1:7" x14ac:dyDescent="0.2">
      <c r="A108" s="662">
        <v>400</v>
      </c>
      <c r="B108" s="370" t="s">
        <v>1693</v>
      </c>
      <c r="C108" s="662">
        <v>618200</v>
      </c>
      <c r="D108" t="s">
        <v>542</v>
      </c>
      <c r="E108" s="94">
        <v>350</v>
      </c>
    </row>
    <row r="109" spans="1:7" x14ac:dyDescent="0.2">
      <c r="A109" s="662">
        <v>400</v>
      </c>
      <c r="B109" s="370" t="s">
        <v>1693</v>
      </c>
      <c r="C109" s="662">
        <v>690675</v>
      </c>
      <c r="D109" t="s">
        <v>4710</v>
      </c>
      <c r="E109" s="94">
        <v>9283.5</v>
      </c>
    </row>
    <row r="110" spans="1:7" x14ac:dyDescent="0.2">
      <c r="A110" s="662">
        <v>400</v>
      </c>
      <c r="B110" s="370" t="s">
        <v>1693</v>
      </c>
      <c r="C110" s="662">
        <v>699674</v>
      </c>
      <c r="D110" t="s">
        <v>544</v>
      </c>
      <c r="E110" s="94">
        <v>8.4700000000000006</v>
      </c>
    </row>
    <row r="111" spans="1:7" s="560" customFormat="1" ht="12.75" customHeight="1" x14ac:dyDescent="0.2">
      <c r="A111" s="661"/>
      <c r="B111" s="599"/>
      <c r="C111" s="661"/>
      <c r="D111" s="91"/>
      <c r="E111" s="136">
        <f>SUM(E103:E110)</f>
        <v>2334264.9200000004</v>
      </c>
    </row>
    <row r="112" spans="1:7" s="666" customFormat="1" ht="15" x14ac:dyDescent="0.25">
      <c r="A112" s="663"/>
      <c r="B112" s="664"/>
      <c r="C112" s="663"/>
      <c r="D112" s="182" t="s">
        <v>4719</v>
      </c>
      <c r="E112" s="665">
        <f>-E101+E111</f>
        <v>53834.860000000335</v>
      </c>
    </row>
    <row r="113" spans="1:7" x14ac:dyDescent="0.2">
      <c r="A113" s="662"/>
      <c r="B113" s="370"/>
      <c r="C113" s="662"/>
      <c r="D113"/>
      <c r="E113" s="94"/>
    </row>
    <row r="114" spans="1:7" x14ac:dyDescent="0.2">
      <c r="A114" s="662">
        <v>500</v>
      </c>
      <c r="B114" s="370" t="s">
        <v>1694</v>
      </c>
      <c r="C114" s="662">
        <v>501500</v>
      </c>
      <c r="D114" t="s">
        <v>728</v>
      </c>
      <c r="E114" s="94">
        <v>78701</v>
      </c>
    </row>
    <row r="115" spans="1:7" x14ac:dyDescent="0.2">
      <c r="A115" s="662">
        <v>500</v>
      </c>
      <c r="B115" s="370" t="s">
        <v>1694</v>
      </c>
      <c r="C115" s="662">
        <v>505300</v>
      </c>
      <c r="D115" t="s">
        <v>614</v>
      </c>
      <c r="E115" s="94">
        <v>2178991.12</v>
      </c>
    </row>
    <row r="116" spans="1:7" x14ac:dyDescent="0.2">
      <c r="A116" s="662">
        <v>500</v>
      </c>
      <c r="B116" s="370" t="s">
        <v>1694</v>
      </c>
      <c r="C116" s="662">
        <v>506200</v>
      </c>
      <c r="D116" t="s">
        <v>4677</v>
      </c>
      <c r="E116" s="94">
        <v>-80629.73</v>
      </c>
    </row>
    <row r="117" spans="1:7" x14ac:dyDescent="0.2">
      <c r="A117" s="662">
        <v>500</v>
      </c>
      <c r="B117" s="370" t="s">
        <v>1694</v>
      </c>
      <c r="C117" s="662">
        <v>511100</v>
      </c>
      <c r="D117" t="s">
        <v>935</v>
      </c>
      <c r="E117" s="534">
        <v>243655.84</v>
      </c>
    </row>
    <row r="118" spans="1:7" x14ac:dyDescent="0.2">
      <c r="A118" s="662">
        <v>500</v>
      </c>
      <c r="B118" s="370" t="s">
        <v>1694</v>
      </c>
      <c r="C118" s="662">
        <v>511101</v>
      </c>
      <c r="D118" t="s">
        <v>936</v>
      </c>
      <c r="E118" s="534">
        <v>73782</v>
      </c>
    </row>
    <row r="119" spans="1:7" x14ac:dyDescent="0.2">
      <c r="A119" s="662">
        <v>500</v>
      </c>
      <c r="B119" s="370" t="s">
        <v>1694</v>
      </c>
      <c r="C119" s="662">
        <v>511110</v>
      </c>
      <c r="D119" t="s">
        <v>1297</v>
      </c>
      <c r="E119" s="534">
        <v>31200</v>
      </c>
    </row>
    <row r="120" spans="1:7" x14ac:dyDescent="0.2">
      <c r="A120" s="662">
        <v>500</v>
      </c>
      <c r="B120" s="370" t="s">
        <v>1694</v>
      </c>
      <c r="C120" s="662">
        <v>511500</v>
      </c>
      <c r="D120" t="s">
        <v>740</v>
      </c>
      <c r="E120" s="751">
        <v>3790</v>
      </c>
    </row>
    <row r="121" spans="1:7" x14ac:dyDescent="0.2">
      <c r="A121" s="662">
        <v>500</v>
      </c>
      <c r="B121" s="370" t="s">
        <v>1694</v>
      </c>
      <c r="C121" s="662">
        <v>512309</v>
      </c>
      <c r="D121" t="s">
        <v>974</v>
      </c>
      <c r="E121" s="534">
        <v>400</v>
      </c>
    </row>
    <row r="122" spans="1:7" x14ac:dyDescent="0.2">
      <c r="A122" s="662">
        <v>500</v>
      </c>
      <c r="B122" s="370" t="s">
        <v>1694</v>
      </c>
      <c r="C122" s="662">
        <v>512340</v>
      </c>
      <c r="D122" t="s">
        <v>970</v>
      </c>
      <c r="E122" s="534">
        <v>105174</v>
      </c>
    </row>
    <row r="123" spans="1:7" x14ac:dyDescent="0.2">
      <c r="A123" s="662">
        <v>500</v>
      </c>
      <c r="B123" s="370" t="s">
        <v>1694</v>
      </c>
      <c r="C123" s="662">
        <v>512353</v>
      </c>
      <c r="D123" t="s">
        <v>4689</v>
      </c>
      <c r="E123" s="534">
        <v>132000</v>
      </c>
    </row>
    <row r="124" spans="1:7" x14ac:dyDescent="0.2">
      <c r="A124" s="662">
        <v>500</v>
      </c>
      <c r="B124" s="370" t="s">
        <v>1694</v>
      </c>
      <c r="C124" s="662">
        <v>518100</v>
      </c>
      <c r="D124" t="s">
        <v>488</v>
      </c>
      <c r="E124" s="94">
        <v>8934.5</v>
      </c>
    </row>
    <row r="125" spans="1:7" x14ac:dyDescent="0.2">
      <c r="A125" s="662">
        <v>500</v>
      </c>
      <c r="B125" s="370" t="s">
        <v>1694</v>
      </c>
      <c r="C125" s="662">
        <v>562109</v>
      </c>
      <c r="D125" t="s">
        <v>4700</v>
      </c>
      <c r="E125" s="94">
        <v>167600</v>
      </c>
    </row>
    <row r="126" spans="1:7" x14ac:dyDescent="0.2">
      <c r="A126" s="662">
        <v>500</v>
      </c>
      <c r="B126" s="370" t="s">
        <v>1694</v>
      </c>
      <c r="C126" s="662">
        <v>590520</v>
      </c>
      <c r="D126" t="s">
        <v>935</v>
      </c>
      <c r="E126" s="534">
        <v>46076.85</v>
      </c>
    </row>
    <row r="127" spans="1:7" x14ac:dyDescent="0.2">
      <c r="A127" s="662">
        <v>500</v>
      </c>
      <c r="B127" s="370" t="s">
        <v>1694</v>
      </c>
      <c r="C127" s="662">
        <v>590521</v>
      </c>
      <c r="D127" t="s">
        <v>4702</v>
      </c>
      <c r="E127" s="751">
        <v>350</v>
      </c>
      <c r="F127" s="551" t="s">
        <v>5340</v>
      </c>
      <c r="G127" s="752"/>
    </row>
    <row r="128" spans="1:7" x14ac:dyDescent="0.2">
      <c r="A128" s="662">
        <v>500</v>
      </c>
      <c r="B128" s="370" t="s">
        <v>1694</v>
      </c>
      <c r="C128" s="662">
        <v>590522</v>
      </c>
      <c r="D128" t="s">
        <v>936</v>
      </c>
      <c r="E128" s="534">
        <v>15026.15</v>
      </c>
    </row>
    <row r="129" spans="1:7" x14ac:dyDescent="0.2">
      <c r="A129" s="662">
        <v>500</v>
      </c>
      <c r="B129" s="370" t="s">
        <v>1694</v>
      </c>
      <c r="C129" s="662">
        <v>590524</v>
      </c>
      <c r="D129" t="s">
        <v>4705</v>
      </c>
      <c r="E129" s="534">
        <v>486273.13</v>
      </c>
    </row>
    <row r="130" spans="1:7" x14ac:dyDescent="0.2">
      <c r="A130" s="662">
        <v>500</v>
      </c>
      <c r="B130" s="370" t="s">
        <v>1694</v>
      </c>
      <c r="C130" s="662">
        <v>590525</v>
      </c>
      <c r="D130" t="s">
        <v>4706</v>
      </c>
      <c r="E130" s="534">
        <v>207842.36</v>
      </c>
    </row>
    <row r="131" spans="1:7" x14ac:dyDescent="0.2">
      <c r="A131" s="662">
        <v>500</v>
      </c>
      <c r="B131" s="370" t="s">
        <v>1694</v>
      </c>
      <c r="C131" s="662">
        <v>590527</v>
      </c>
      <c r="D131" t="s">
        <v>4708</v>
      </c>
      <c r="E131" s="534">
        <v>190758.65</v>
      </c>
    </row>
    <row r="132" spans="1:7" x14ac:dyDescent="0.2">
      <c r="A132" s="662">
        <v>500</v>
      </c>
      <c r="B132" s="370" t="s">
        <v>1694</v>
      </c>
      <c r="C132" s="662">
        <v>590529</v>
      </c>
      <c r="D132" t="s">
        <v>491</v>
      </c>
      <c r="E132" s="94">
        <v>1941.07</v>
      </c>
    </row>
    <row r="133" spans="1:7" x14ac:dyDescent="0.2">
      <c r="A133" s="662">
        <v>500</v>
      </c>
      <c r="B133" s="370" t="s">
        <v>1694</v>
      </c>
      <c r="C133" s="662">
        <v>590530</v>
      </c>
      <c r="D133" t="s">
        <v>1306</v>
      </c>
      <c r="E133" s="94">
        <v>212191</v>
      </c>
    </row>
    <row r="134" spans="1:7" x14ac:dyDescent="0.2">
      <c r="A134" s="662">
        <v>500</v>
      </c>
      <c r="B134" s="370" t="s">
        <v>1694</v>
      </c>
      <c r="C134" s="662">
        <v>599524</v>
      </c>
      <c r="D134" t="s">
        <v>4705</v>
      </c>
      <c r="E134" s="534">
        <v>10171.36</v>
      </c>
    </row>
    <row r="135" spans="1:7" x14ac:dyDescent="0.2">
      <c r="A135" s="662">
        <v>500</v>
      </c>
      <c r="B135" s="370" t="s">
        <v>1694</v>
      </c>
      <c r="C135" s="662">
        <v>599525</v>
      </c>
      <c r="D135" t="s">
        <v>4706</v>
      </c>
      <c r="E135" s="534">
        <v>50314.02</v>
      </c>
    </row>
    <row r="136" spans="1:7" x14ac:dyDescent="0.2">
      <c r="A136" s="662">
        <v>500</v>
      </c>
      <c r="B136" s="370" t="s">
        <v>1694</v>
      </c>
      <c r="C136" s="662">
        <v>599527</v>
      </c>
      <c r="D136" t="s">
        <v>4711</v>
      </c>
      <c r="E136" s="534">
        <v>11025.46</v>
      </c>
      <c r="F136" s="738">
        <f>E117+E118+E119+E120+E121+E122+E123+E126+E127+E128+E129+E130+E131+E134+E135+E136</f>
        <v>1607839.82</v>
      </c>
      <c r="G136" s="737" t="s">
        <v>5346</v>
      </c>
    </row>
    <row r="137" spans="1:7" x14ac:dyDescent="0.2">
      <c r="A137" s="662">
        <v>500</v>
      </c>
      <c r="B137" s="370" t="s">
        <v>1694</v>
      </c>
      <c r="C137" s="662">
        <v>599529</v>
      </c>
      <c r="D137" t="s">
        <v>491</v>
      </c>
      <c r="E137" s="94">
        <v>2721.34</v>
      </c>
    </row>
    <row r="138" spans="1:7" x14ac:dyDescent="0.2">
      <c r="A138" s="662">
        <v>500</v>
      </c>
      <c r="B138" s="370" t="s">
        <v>1694</v>
      </c>
      <c r="C138" s="662">
        <v>599531</v>
      </c>
      <c r="D138" t="s">
        <v>4713</v>
      </c>
      <c r="E138" s="94">
        <v>94183.6</v>
      </c>
    </row>
    <row r="139" spans="1:7" s="560" customFormat="1" x14ac:dyDescent="0.2">
      <c r="A139" s="661"/>
      <c r="B139" s="599"/>
      <c r="C139" s="661"/>
      <c r="D139" s="91"/>
      <c r="E139" s="136">
        <f>SUM(E114:E138)</f>
        <v>4272473.7199999988</v>
      </c>
    </row>
    <row r="140" spans="1:7" x14ac:dyDescent="0.2">
      <c r="A140" s="662"/>
      <c r="B140" s="370"/>
      <c r="C140" s="662"/>
      <c r="D140"/>
      <c r="E140" s="94"/>
    </row>
    <row r="141" spans="1:7" x14ac:dyDescent="0.2">
      <c r="A141" s="662">
        <v>500</v>
      </c>
      <c r="B141" s="370" t="s">
        <v>1694</v>
      </c>
      <c r="C141" s="662">
        <v>601500</v>
      </c>
      <c r="D141" t="s">
        <v>766</v>
      </c>
      <c r="E141" s="94">
        <v>1314325</v>
      </c>
    </row>
    <row r="142" spans="1:7" x14ac:dyDescent="0.2">
      <c r="A142" s="662">
        <v>500</v>
      </c>
      <c r="B142" s="370" t="s">
        <v>1694</v>
      </c>
      <c r="C142" s="662">
        <v>601501</v>
      </c>
      <c r="D142" t="s">
        <v>4714</v>
      </c>
      <c r="E142" s="94">
        <v>500</v>
      </c>
    </row>
    <row r="143" spans="1:7" x14ac:dyDescent="0.2">
      <c r="A143" s="662">
        <v>500</v>
      </c>
      <c r="B143" s="370" t="s">
        <v>1694</v>
      </c>
      <c r="C143" s="662">
        <v>601510</v>
      </c>
      <c r="D143" t="s">
        <v>767</v>
      </c>
      <c r="E143" s="94">
        <v>1353370</v>
      </c>
    </row>
    <row r="144" spans="1:7" x14ac:dyDescent="0.2">
      <c r="A144" s="662">
        <v>500</v>
      </c>
      <c r="B144" s="370" t="s">
        <v>1694</v>
      </c>
      <c r="C144" s="662">
        <v>602300</v>
      </c>
      <c r="D144" t="s">
        <v>768</v>
      </c>
      <c r="E144" s="94">
        <v>-162759.92000000001</v>
      </c>
    </row>
    <row r="145" spans="1:5" x14ac:dyDescent="0.2">
      <c r="A145" s="662">
        <v>500</v>
      </c>
      <c r="B145" s="370" t="s">
        <v>1694</v>
      </c>
      <c r="C145" s="662">
        <v>605300</v>
      </c>
      <c r="D145" t="s">
        <v>635</v>
      </c>
      <c r="E145" s="94">
        <v>2321905.56</v>
      </c>
    </row>
    <row r="146" spans="1:5" x14ac:dyDescent="0.2">
      <c r="A146" s="662">
        <v>500</v>
      </c>
      <c r="B146" s="370" t="s">
        <v>1694</v>
      </c>
      <c r="C146" s="662">
        <v>618100</v>
      </c>
      <c r="D146" t="s">
        <v>541</v>
      </c>
      <c r="E146" s="94">
        <v>47.7</v>
      </c>
    </row>
    <row r="147" spans="1:5" x14ac:dyDescent="0.2">
      <c r="A147" s="662">
        <v>500</v>
      </c>
      <c r="B147" s="370" t="s">
        <v>1694</v>
      </c>
      <c r="C147" s="662">
        <v>618200</v>
      </c>
      <c r="D147" t="s">
        <v>542</v>
      </c>
      <c r="E147" s="94">
        <v>375</v>
      </c>
    </row>
    <row r="148" spans="1:5" x14ac:dyDescent="0.2">
      <c r="A148" s="662">
        <v>500</v>
      </c>
      <c r="B148" s="370" t="s">
        <v>1694</v>
      </c>
      <c r="C148" s="662">
        <v>658100</v>
      </c>
      <c r="D148" t="s">
        <v>642</v>
      </c>
      <c r="E148" s="94">
        <v>68600</v>
      </c>
    </row>
    <row r="149" spans="1:5" x14ac:dyDescent="0.2">
      <c r="A149" s="662">
        <v>500</v>
      </c>
      <c r="B149" s="370" t="s">
        <v>1694</v>
      </c>
      <c r="C149" s="662">
        <v>690675</v>
      </c>
      <c r="D149" t="s">
        <v>4710</v>
      </c>
      <c r="E149" s="94">
        <v>21661.5</v>
      </c>
    </row>
    <row r="150" spans="1:5" x14ac:dyDescent="0.2">
      <c r="A150" s="662">
        <v>500</v>
      </c>
      <c r="B150" s="370" t="s">
        <v>1694</v>
      </c>
      <c r="C150" s="662">
        <v>699674</v>
      </c>
      <c r="D150" t="s">
        <v>544</v>
      </c>
      <c r="E150" s="94">
        <v>19.760000000000002</v>
      </c>
    </row>
    <row r="151" spans="1:5" s="560" customFormat="1" x14ac:dyDescent="0.2">
      <c r="A151" s="661"/>
      <c r="B151" s="599"/>
      <c r="C151" s="661"/>
      <c r="D151" s="91"/>
      <c r="E151" s="136">
        <f>SUM(E141:E150)</f>
        <v>4918044.6000000006</v>
      </c>
    </row>
    <row r="152" spans="1:5" s="666" customFormat="1" ht="15" x14ac:dyDescent="0.25">
      <c r="A152" s="663"/>
      <c r="B152" s="664"/>
      <c r="C152" s="663"/>
      <c r="D152" s="182" t="s">
        <v>4720</v>
      </c>
      <c r="E152" s="665">
        <f>-E139+E151</f>
        <v>645570.88000000175</v>
      </c>
    </row>
    <row r="153" spans="1:5" x14ac:dyDescent="0.2">
      <c r="A153" s="662"/>
      <c r="B153" s="370"/>
      <c r="C153" s="662"/>
      <c r="D153"/>
      <c r="E153" s="94"/>
    </row>
    <row r="154" spans="1:5" x14ac:dyDescent="0.2">
      <c r="A154" s="662">
        <v>900</v>
      </c>
      <c r="B154" s="370" t="s">
        <v>1699</v>
      </c>
      <c r="C154" s="662">
        <v>511100</v>
      </c>
      <c r="D154" t="s">
        <v>935</v>
      </c>
      <c r="E154" s="94">
        <v>658240.78</v>
      </c>
    </row>
    <row r="155" spans="1:5" x14ac:dyDescent="0.2">
      <c r="A155" s="662">
        <v>900</v>
      </c>
      <c r="B155" s="370" t="s">
        <v>1699</v>
      </c>
      <c r="C155" s="662">
        <v>511101</v>
      </c>
      <c r="D155" t="s">
        <v>936</v>
      </c>
      <c r="E155" s="94">
        <v>214659.3</v>
      </c>
    </row>
    <row r="156" spans="1:5" x14ac:dyDescent="0.2">
      <c r="A156" s="662">
        <v>900</v>
      </c>
      <c r="B156" s="370" t="s">
        <v>1699</v>
      </c>
      <c r="C156" s="662">
        <v>511303</v>
      </c>
      <c r="D156" t="s">
        <v>738</v>
      </c>
      <c r="E156" s="94">
        <v>5000</v>
      </c>
    </row>
    <row r="157" spans="1:5" x14ac:dyDescent="0.2">
      <c r="A157" s="662">
        <v>900</v>
      </c>
      <c r="B157" s="370" t="s">
        <v>1699</v>
      </c>
      <c r="C157" s="662">
        <v>512100</v>
      </c>
      <c r="D157" t="s">
        <v>939</v>
      </c>
      <c r="E157" s="94">
        <v>65431.5</v>
      </c>
    </row>
    <row r="158" spans="1:5" x14ac:dyDescent="0.2">
      <c r="A158" s="662">
        <v>900</v>
      </c>
      <c r="B158" s="370" t="s">
        <v>1699</v>
      </c>
      <c r="C158" s="662">
        <v>512109</v>
      </c>
      <c r="D158" t="s">
        <v>946</v>
      </c>
      <c r="E158" s="94">
        <v>2860</v>
      </c>
    </row>
    <row r="159" spans="1:5" x14ac:dyDescent="0.2">
      <c r="A159" s="662">
        <v>900</v>
      </c>
      <c r="B159" s="370" t="s">
        <v>1699</v>
      </c>
      <c r="C159" s="662">
        <v>512110</v>
      </c>
      <c r="D159" t="s">
        <v>940</v>
      </c>
      <c r="E159" s="94">
        <v>600</v>
      </c>
    </row>
    <row r="160" spans="1:5" x14ac:dyDescent="0.2">
      <c r="A160" s="662">
        <v>900</v>
      </c>
      <c r="B160" s="370" t="s">
        <v>1699</v>
      </c>
      <c r="C160" s="662">
        <v>512120</v>
      </c>
      <c r="D160" t="s">
        <v>4678</v>
      </c>
      <c r="E160" s="94">
        <v>265325.44</v>
      </c>
    </row>
    <row r="161" spans="1:5" x14ac:dyDescent="0.2">
      <c r="A161" s="662">
        <v>900</v>
      </c>
      <c r="B161" s="370" t="s">
        <v>1699</v>
      </c>
      <c r="C161" s="662">
        <v>512200</v>
      </c>
      <c r="D161" t="s">
        <v>941</v>
      </c>
      <c r="E161" s="94">
        <v>669933.25</v>
      </c>
    </row>
    <row r="162" spans="1:5" x14ac:dyDescent="0.2">
      <c r="A162" s="662">
        <v>900</v>
      </c>
      <c r="B162" s="370" t="s">
        <v>1699</v>
      </c>
      <c r="C162" s="662">
        <v>512209</v>
      </c>
      <c r="D162" t="s">
        <v>942</v>
      </c>
      <c r="E162" s="94">
        <v>333397</v>
      </c>
    </row>
    <row r="163" spans="1:5" x14ac:dyDescent="0.2">
      <c r="A163" s="662">
        <v>900</v>
      </c>
      <c r="B163" s="370" t="s">
        <v>1699</v>
      </c>
      <c r="C163" s="662">
        <v>512300</v>
      </c>
      <c r="D163" t="s">
        <v>943</v>
      </c>
      <c r="E163" s="94">
        <v>30936.18</v>
      </c>
    </row>
    <row r="164" spans="1:5" x14ac:dyDescent="0.2">
      <c r="A164" s="662">
        <v>900</v>
      </c>
      <c r="B164" s="370" t="s">
        <v>1699</v>
      </c>
      <c r="C164" s="662">
        <v>512302</v>
      </c>
      <c r="D164" t="s">
        <v>4679</v>
      </c>
      <c r="E164" s="94">
        <v>36000</v>
      </c>
    </row>
    <row r="165" spans="1:5" x14ac:dyDescent="0.2">
      <c r="A165" s="662">
        <v>900</v>
      </c>
      <c r="B165" s="370" t="s">
        <v>1699</v>
      </c>
      <c r="C165" s="662">
        <v>512309</v>
      </c>
      <c r="D165" t="s">
        <v>974</v>
      </c>
      <c r="E165" s="94">
        <v>28560.6</v>
      </c>
    </row>
    <row r="166" spans="1:5" x14ac:dyDescent="0.2">
      <c r="A166" s="662">
        <v>900</v>
      </c>
      <c r="B166" s="370" t="s">
        <v>1699</v>
      </c>
      <c r="C166" s="662">
        <v>512310</v>
      </c>
      <c r="D166" t="s">
        <v>741</v>
      </c>
      <c r="E166" s="94">
        <v>1416964.8</v>
      </c>
    </row>
    <row r="167" spans="1:5" x14ac:dyDescent="0.2">
      <c r="A167" s="662">
        <v>900</v>
      </c>
      <c r="B167" s="370" t="s">
        <v>1699</v>
      </c>
      <c r="C167" s="662">
        <v>512320</v>
      </c>
      <c r="D167" t="s">
        <v>4681</v>
      </c>
      <c r="E167" s="94">
        <v>1723607.84</v>
      </c>
    </row>
    <row r="168" spans="1:5" x14ac:dyDescent="0.2">
      <c r="A168" s="662">
        <v>900</v>
      </c>
      <c r="B168" s="370" t="s">
        <v>1699</v>
      </c>
      <c r="C168" s="662">
        <v>512321</v>
      </c>
      <c r="D168" t="s">
        <v>967</v>
      </c>
      <c r="E168" s="94">
        <v>300390.2</v>
      </c>
    </row>
    <row r="169" spans="1:5" x14ac:dyDescent="0.2">
      <c r="A169" s="662">
        <v>900</v>
      </c>
      <c r="B169" s="370" t="s">
        <v>1699</v>
      </c>
      <c r="C169" s="662">
        <v>512334</v>
      </c>
      <c r="D169" t="s">
        <v>4683</v>
      </c>
      <c r="E169" s="94">
        <v>5589.6</v>
      </c>
    </row>
    <row r="170" spans="1:5" x14ac:dyDescent="0.2">
      <c r="A170" s="662">
        <v>900</v>
      </c>
      <c r="B170" s="370" t="s">
        <v>1699</v>
      </c>
      <c r="C170" s="662">
        <v>512340</v>
      </c>
      <c r="D170" t="s">
        <v>970</v>
      </c>
      <c r="E170" s="94">
        <v>72</v>
      </c>
    </row>
    <row r="171" spans="1:5" x14ac:dyDescent="0.2">
      <c r="A171" s="662">
        <v>900</v>
      </c>
      <c r="B171" s="370" t="s">
        <v>1699</v>
      </c>
      <c r="C171" s="662">
        <v>512342</v>
      </c>
      <c r="D171" t="s">
        <v>950</v>
      </c>
      <c r="E171" s="94">
        <v>42445.5</v>
      </c>
    </row>
    <row r="172" spans="1:5" x14ac:dyDescent="0.2">
      <c r="A172" s="662">
        <v>900</v>
      </c>
      <c r="B172" s="370" t="s">
        <v>1699</v>
      </c>
      <c r="C172" s="662">
        <v>512343</v>
      </c>
      <c r="D172" t="s">
        <v>951</v>
      </c>
      <c r="E172" s="94">
        <v>76650.37</v>
      </c>
    </row>
    <row r="173" spans="1:5" x14ac:dyDescent="0.2">
      <c r="A173" s="662">
        <v>900</v>
      </c>
      <c r="B173" s="370" t="s">
        <v>1699</v>
      </c>
      <c r="C173" s="662">
        <v>512350</v>
      </c>
      <c r="D173" t="s">
        <v>4686</v>
      </c>
      <c r="E173" s="94">
        <v>31620</v>
      </c>
    </row>
    <row r="174" spans="1:5" x14ac:dyDescent="0.2">
      <c r="A174" s="662">
        <v>900</v>
      </c>
      <c r="B174" s="370" t="s">
        <v>1699</v>
      </c>
      <c r="C174" s="662">
        <v>512351</v>
      </c>
      <c r="D174" t="s">
        <v>954</v>
      </c>
      <c r="E174" s="94">
        <v>101800</v>
      </c>
    </row>
    <row r="175" spans="1:5" x14ac:dyDescent="0.2">
      <c r="A175" s="662">
        <v>900</v>
      </c>
      <c r="B175" s="370" t="s">
        <v>1699</v>
      </c>
      <c r="C175" s="662">
        <v>512352</v>
      </c>
      <c r="D175" t="s">
        <v>956</v>
      </c>
      <c r="E175" s="94">
        <v>63456</v>
      </c>
    </row>
    <row r="176" spans="1:5" x14ac:dyDescent="0.2">
      <c r="A176" s="662">
        <v>900</v>
      </c>
      <c r="B176" s="370" t="s">
        <v>1699</v>
      </c>
      <c r="C176" s="662">
        <v>512355</v>
      </c>
      <c r="D176" t="s">
        <v>961</v>
      </c>
      <c r="E176" s="94">
        <v>213060</v>
      </c>
    </row>
    <row r="177" spans="1:5" x14ac:dyDescent="0.2">
      <c r="A177" s="662">
        <v>900</v>
      </c>
      <c r="B177" s="370" t="s">
        <v>1699</v>
      </c>
      <c r="C177" s="662">
        <v>512356</v>
      </c>
      <c r="D177" t="s">
        <v>962</v>
      </c>
      <c r="E177" s="94">
        <v>159100</v>
      </c>
    </row>
    <row r="178" spans="1:5" x14ac:dyDescent="0.2">
      <c r="A178" s="662">
        <v>900</v>
      </c>
      <c r="B178" s="370" t="s">
        <v>1699</v>
      </c>
      <c r="C178" s="662">
        <v>512357</v>
      </c>
      <c r="D178" t="s">
        <v>963</v>
      </c>
      <c r="E178" s="94">
        <v>126500</v>
      </c>
    </row>
    <row r="179" spans="1:5" x14ac:dyDescent="0.2">
      <c r="A179" s="662">
        <v>900</v>
      </c>
      <c r="B179" s="370" t="s">
        <v>1699</v>
      </c>
      <c r="C179" s="662">
        <v>512800</v>
      </c>
      <c r="D179" t="s">
        <v>976</v>
      </c>
      <c r="E179" s="94">
        <v>5318181</v>
      </c>
    </row>
    <row r="180" spans="1:5" x14ac:dyDescent="0.2">
      <c r="A180" s="662">
        <v>900</v>
      </c>
      <c r="B180" s="370" t="s">
        <v>1699</v>
      </c>
      <c r="C180" s="662">
        <v>512809</v>
      </c>
      <c r="D180" t="s">
        <v>4695</v>
      </c>
      <c r="E180" s="94">
        <v>-782648</v>
      </c>
    </row>
    <row r="181" spans="1:5" x14ac:dyDescent="0.2">
      <c r="A181" s="662">
        <v>900</v>
      </c>
      <c r="B181" s="370" t="s">
        <v>1699</v>
      </c>
      <c r="C181" s="662">
        <v>512810</v>
      </c>
      <c r="D181" t="s">
        <v>978</v>
      </c>
      <c r="E181" s="94">
        <v>220750</v>
      </c>
    </row>
    <row r="182" spans="1:5" x14ac:dyDescent="0.2">
      <c r="A182" s="662">
        <v>900</v>
      </c>
      <c r="B182" s="370" t="s">
        <v>1699</v>
      </c>
      <c r="C182" s="662">
        <v>512830</v>
      </c>
      <c r="D182" t="s">
        <v>982</v>
      </c>
      <c r="E182" s="94">
        <v>1339048</v>
      </c>
    </row>
    <row r="183" spans="1:5" x14ac:dyDescent="0.2">
      <c r="A183" s="662">
        <v>900</v>
      </c>
      <c r="B183" s="370" t="s">
        <v>1699</v>
      </c>
      <c r="C183" s="662">
        <v>512840</v>
      </c>
      <c r="D183" t="s">
        <v>984</v>
      </c>
      <c r="E183" s="94">
        <v>526608</v>
      </c>
    </row>
    <row r="184" spans="1:5" x14ac:dyDescent="0.2">
      <c r="A184" s="662">
        <v>900</v>
      </c>
      <c r="B184" s="370" t="s">
        <v>1699</v>
      </c>
      <c r="C184" s="662">
        <v>512849</v>
      </c>
      <c r="D184" t="s">
        <v>4697</v>
      </c>
      <c r="E184" s="94">
        <v>-61073</v>
      </c>
    </row>
    <row r="185" spans="1:5" x14ac:dyDescent="0.2">
      <c r="A185" s="662">
        <v>900</v>
      </c>
      <c r="B185" s="370" t="s">
        <v>1699</v>
      </c>
      <c r="C185" s="662">
        <v>512850</v>
      </c>
      <c r="D185" t="s">
        <v>469</v>
      </c>
      <c r="E185" s="94">
        <v>96296.2</v>
      </c>
    </row>
    <row r="186" spans="1:5" x14ac:dyDescent="0.2">
      <c r="A186" s="662">
        <v>900</v>
      </c>
      <c r="B186" s="370" t="s">
        <v>1699</v>
      </c>
      <c r="C186" s="662">
        <v>512852</v>
      </c>
      <c r="D186" t="s">
        <v>473</v>
      </c>
      <c r="E186" s="94">
        <v>70800</v>
      </c>
    </row>
    <row r="187" spans="1:5" x14ac:dyDescent="0.2">
      <c r="A187" s="662">
        <v>900</v>
      </c>
      <c r="B187" s="370" t="s">
        <v>1699</v>
      </c>
      <c r="C187" s="662">
        <v>512859</v>
      </c>
      <c r="D187" t="s">
        <v>475</v>
      </c>
      <c r="E187" s="94">
        <v>203995.8</v>
      </c>
    </row>
    <row r="188" spans="1:5" x14ac:dyDescent="0.2">
      <c r="A188" s="662">
        <v>900</v>
      </c>
      <c r="B188" s="370" t="s">
        <v>1699</v>
      </c>
      <c r="C188" s="662">
        <v>512860</v>
      </c>
      <c r="D188" t="s">
        <v>477</v>
      </c>
      <c r="E188" s="94">
        <v>14801</v>
      </c>
    </row>
    <row r="189" spans="1:5" x14ac:dyDescent="0.2">
      <c r="A189" s="662">
        <v>900</v>
      </c>
      <c r="B189" s="370" t="s">
        <v>1699</v>
      </c>
      <c r="C189" s="662">
        <v>518102</v>
      </c>
      <c r="D189" t="s">
        <v>1302</v>
      </c>
      <c r="E189" s="94">
        <v>27726.59</v>
      </c>
    </row>
    <row r="190" spans="1:5" x14ac:dyDescent="0.2">
      <c r="A190" s="662">
        <v>900</v>
      </c>
      <c r="B190" s="370" t="s">
        <v>1699</v>
      </c>
      <c r="C190" s="662">
        <v>518200</v>
      </c>
      <c r="D190" t="s">
        <v>489</v>
      </c>
      <c r="E190" s="94">
        <v>2.9</v>
      </c>
    </row>
    <row r="191" spans="1:5" x14ac:dyDescent="0.2">
      <c r="A191" s="662">
        <v>900</v>
      </c>
      <c r="B191" s="370" t="s">
        <v>1699</v>
      </c>
      <c r="C191" s="662">
        <v>561109</v>
      </c>
      <c r="D191" t="s">
        <v>502</v>
      </c>
      <c r="E191" s="94">
        <v>3031300</v>
      </c>
    </row>
    <row r="192" spans="1:5" x14ac:dyDescent="0.2">
      <c r="A192" s="662">
        <v>900</v>
      </c>
      <c r="B192" s="370" t="s">
        <v>1699</v>
      </c>
      <c r="C192" s="662">
        <v>590674</v>
      </c>
      <c r="D192" t="s">
        <v>544</v>
      </c>
      <c r="E192" s="94">
        <v>0.01</v>
      </c>
    </row>
    <row r="193" spans="1:5" x14ac:dyDescent="0.2">
      <c r="A193" s="662">
        <v>900</v>
      </c>
      <c r="B193" s="370" t="s">
        <v>1699</v>
      </c>
      <c r="C193" s="662">
        <v>590675</v>
      </c>
      <c r="D193" t="s">
        <v>4710</v>
      </c>
      <c r="E193" s="94">
        <v>309450</v>
      </c>
    </row>
    <row r="194" spans="1:5" s="560" customFormat="1" x14ac:dyDescent="0.2">
      <c r="A194" s="661"/>
      <c r="B194" s="599"/>
      <c r="C194" s="661"/>
      <c r="D194" s="91"/>
      <c r="E194" s="136">
        <f>SUM(E154:E193)</f>
        <v>16887438.859999999</v>
      </c>
    </row>
    <row r="195" spans="1:5" x14ac:dyDescent="0.2">
      <c r="A195" s="662"/>
      <c r="B195" s="370"/>
      <c r="C195" s="662"/>
      <c r="D195"/>
      <c r="E195" s="94"/>
    </row>
    <row r="196" spans="1:5" x14ac:dyDescent="0.2">
      <c r="A196" s="662">
        <v>900</v>
      </c>
      <c r="B196" s="370" t="s">
        <v>1699</v>
      </c>
      <c r="C196" s="662">
        <v>618200</v>
      </c>
      <c r="D196" t="s">
        <v>542</v>
      </c>
      <c r="E196" s="94">
        <v>0.01</v>
      </c>
    </row>
    <row r="197" spans="1:5" x14ac:dyDescent="0.2">
      <c r="A197" s="662">
        <v>900</v>
      </c>
      <c r="B197" s="370" t="s">
        <v>1699</v>
      </c>
      <c r="C197" s="662">
        <v>661109</v>
      </c>
      <c r="D197" t="s">
        <v>556</v>
      </c>
      <c r="E197" s="94">
        <v>309450</v>
      </c>
    </row>
    <row r="198" spans="1:5" x14ac:dyDescent="0.2">
      <c r="A198" s="662">
        <v>900</v>
      </c>
      <c r="B198" s="370" t="s">
        <v>1699</v>
      </c>
      <c r="C198" s="662">
        <v>690520</v>
      </c>
      <c r="D198" t="s">
        <v>4716</v>
      </c>
      <c r="E198" s="94">
        <v>658240.78</v>
      </c>
    </row>
    <row r="199" spans="1:5" x14ac:dyDescent="0.2">
      <c r="A199" s="662">
        <v>900</v>
      </c>
      <c r="B199" s="370" t="s">
        <v>1699</v>
      </c>
      <c r="C199" s="662">
        <v>690521</v>
      </c>
      <c r="D199" t="s">
        <v>4702</v>
      </c>
      <c r="E199" s="94">
        <v>5000</v>
      </c>
    </row>
    <row r="200" spans="1:5" x14ac:dyDescent="0.2">
      <c r="A200" s="662">
        <v>900</v>
      </c>
      <c r="B200" s="370" t="s">
        <v>1699</v>
      </c>
      <c r="C200" s="662">
        <v>690522</v>
      </c>
      <c r="D200" t="s">
        <v>4717</v>
      </c>
      <c r="E200" s="94">
        <v>214659.3</v>
      </c>
    </row>
    <row r="201" spans="1:5" x14ac:dyDescent="0.2">
      <c r="A201" s="662">
        <v>900</v>
      </c>
      <c r="B201" s="370" t="s">
        <v>1699</v>
      </c>
      <c r="C201" s="662">
        <v>690524</v>
      </c>
      <c r="D201" t="s">
        <v>4705</v>
      </c>
      <c r="E201" s="94">
        <v>6946759</v>
      </c>
    </row>
    <row r="202" spans="1:5" x14ac:dyDescent="0.2">
      <c r="A202" s="662">
        <v>900</v>
      </c>
      <c r="B202" s="370" t="s">
        <v>1699</v>
      </c>
      <c r="C202" s="662">
        <v>690525</v>
      </c>
      <c r="D202" t="s">
        <v>4706</v>
      </c>
      <c r="E202" s="94">
        <v>2969176.64</v>
      </c>
    </row>
    <row r="203" spans="1:5" x14ac:dyDescent="0.2">
      <c r="A203" s="662">
        <v>900</v>
      </c>
      <c r="B203" s="370" t="s">
        <v>1699</v>
      </c>
      <c r="C203" s="662">
        <v>690527</v>
      </c>
      <c r="D203" t="s">
        <v>4711</v>
      </c>
      <c r="E203" s="94">
        <v>2725123.64</v>
      </c>
    </row>
    <row r="204" spans="1:5" x14ac:dyDescent="0.2">
      <c r="A204" s="662">
        <v>900</v>
      </c>
      <c r="B204" s="370" t="s">
        <v>1699</v>
      </c>
      <c r="C204" s="662">
        <v>690529</v>
      </c>
      <c r="D204" t="s">
        <v>491</v>
      </c>
      <c r="E204" s="94">
        <v>27729.49</v>
      </c>
    </row>
    <row r="205" spans="1:5" x14ac:dyDescent="0.2">
      <c r="A205" s="662">
        <v>900</v>
      </c>
      <c r="B205" s="370" t="s">
        <v>1699</v>
      </c>
      <c r="C205" s="662">
        <v>690530</v>
      </c>
      <c r="D205" t="s">
        <v>1306</v>
      </c>
      <c r="E205" s="94">
        <v>3031300</v>
      </c>
    </row>
    <row r="206" spans="1:5" s="560" customFormat="1" x14ac:dyDescent="0.2">
      <c r="A206" s="661"/>
      <c r="B206" s="599"/>
      <c r="C206" s="661"/>
      <c r="D206" s="91"/>
      <c r="E206" s="136">
        <f>SUM(E196:E205)</f>
        <v>16887438.859999999</v>
      </c>
    </row>
    <row r="207" spans="1:5" s="666" customFormat="1" ht="15" x14ac:dyDescent="0.25">
      <c r="A207" s="663"/>
      <c r="B207" s="664"/>
      <c r="C207" s="663"/>
      <c r="D207" s="182" t="s">
        <v>4721</v>
      </c>
      <c r="E207" s="665">
        <f>-E194+E206</f>
        <v>0</v>
      </c>
    </row>
    <row r="208" spans="1:5" x14ac:dyDescent="0.2">
      <c r="A208" s="662"/>
      <c r="B208" s="370"/>
      <c r="C208" s="662"/>
      <c r="D208"/>
      <c r="E208" s="94"/>
    </row>
    <row r="209" spans="1:5" x14ac:dyDescent="0.2">
      <c r="A209" s="662">
        <v>990</v>
      </c>
      <c r="B209" s="370" t="s">
        <v>1700</v>
      </c>
      <c r="C209" s="662">
        <v>512100</v>
      </c>
      <c r="D209" t="s">
        <v>939</v>
      </c>
      <c r="E209" s="94">
        <v>116507.8</v>
      </c>
    </row>
    <row r="210" spans="1:5" x14ac:dyDescent="0.2">
      <c r="A210" s="662">
        <v>990</v>
      </c>
      <c r="B210" s="370" t="s">
        <v>1700</v>
      </c>
      <c r="C210" s="662">
        <v>512109</v>
      </c>
      <c r="D210" t="s">
        <v>946</v>
      </c>
      <c r="E210" s="94">
        <v>87984</v>
      </c>
    </row>
    <row r="211" spans="1:5" x14ac:dyDescent="0.2">
      <c r="A211" s="662">
        <v>990</v>
      </c>
      <c r="B211" s="370" t="s">
        <v>1700</v>
      </c>
      <c r="C211" s="662">
        <v>512110</v>
      </c>
      <c r="D211" t="s">
        <v>940</v>
      </c>
      <c r="E211" s="94">
        <v>49041.4</v>
      </c>
    </row>
    <row r="212" spans="1:5" x14ac:dyDescent="0.2">
      <c r="A212" s="662">
        <v>990</v>
      </c>
      <c r="B212" s="370" t="s">
        <v>1700</v>
      </c>
      <c r="C212" s="662">
        <v>512119</v>
      </c>
      <c r="D212" t="s">
        <v>1299</v>
      </c>
      <c r="E212" s="94">
        <v>38</v>
      </c>
    </row>
    <row r="213" spans="1:5" x14ac:dyDescent="0.2">
      <c r="A213" s="662">
        <v>990</v>
      </c>
      <c r="B213" s="370" t="s">
        <v>1700</v>
      </c>
      <c r="C213" s="662">
        <v>512120</v>
      </c>
      <c r="D213" t="s">
        <v>4678</v>
      </c>
      <c r="E213" s="94">
        <v>2502</v>
      </c>
    </row>
    <row r="214" spans="1:5" x14ac:dyDescent="0.2">
      <c r="A214" s="662">
        <v>990</v>
      </c>
      <c r="B214" s="370" t="s">
        <v>1700</v>
      </c>
      <c r="C214" s="662">
        <v>512300</v>
      </c>
      <c r="D214" t="s">
        <v>943</v>
      </c>
      <c r="E214" s="94">
        <v>165803.20000000001</v>
      </c>
    </row>
    <row r="215" spans="1:5" x14ac:dyDescent="0.2">
      <c r="A215" s="662">
        <v>990</v>
      </c>
      <c r="B215" s="370" t="s">
        <v>1700</v>
      </c>
      <c r="C215" s="662">
        <v>512302</v>
      </c>
      <c r="D215" t="s">
        <v>4679</v>
      </c>
      <c r="E215" s="94">
        <v>17108</v>
      </c>
    </row>
    <row r="216" spans="1:5" x14ac:dyDescent="0.2">
      <c r="A216" s="662">
        <v>990</v>
      </c>
      <c r="B216" s="370" t="s">
        <v>1700</v>
      </c>
      <c r="C216" s="662">
        <v>512305</v>
      </c>
      <c r="D216" t="s">
        <v>972</v>
      </c>
      <c r="E216" s="94">
        <v>248813.99</v>
      </c>
    </row>
    <row r="217" spans="1:5" x14ac:dyDescent="0.2">
      <c r="A217" s="662">
        <v>990</v>
      </c>
      <c r="B217" s="370" t="s">
        <v>1700</v>
      </c>
      <c r="C217" s="662">
        <v>512320</v>
      </c>
      <c r="D217" t="s">
        <v>4681</v>
      </c>
      <c r="E217" s="94">
        <v>3906.52</v>
      </c>
    </row>
    <row r="218" spans="1:5" x14ac:dyDescent="0.2">
      <c r="A218" s="662">
        <v>990</v>
      </c>
      <c r="B218" s="370" t="s">
        <v>1700</v>
      </c>
      <c r="C218" s="662">
        <v>512340</v>
      </c>
      <c r="D218" t="s">
        <v>970</v>
      </c>
      <c r="E218" s="94">
        <v>26415.22</v>
      </c>
    </row>
    <row r="219" spans="1:5" x14ac:dyDescent="0.2">
      <c r="A219" s="662">
        <v>990</v>
      </c>
      <c r="B219" s="370" t="s">
        <v>1700</v>
      </c>
      <c r="C219" s="662">
        <v>512343</v>
      </c>
      <c r="D219" t="s">
        <v>951</v>
      </c>
      <c r="E219" s="94">
        <v>4558.1499999999996</v>
      </c>
    </row>
    <row r="220" spans="1:5" x14ac:dyDescent="0.2">
      <c r="A220" s="662">
        <v>990</v>
      </c>
      <c r="B220" s="370" t="s">
        <v>1700</v>
      </c>
      <c r="C220" s="662">
        <v>512350</v>
      </c>
      <c r="D220" t="s">
        <v>4686</v>
      </c>
      <c r="E220" s="94">
        <v>153600</v>
      </c>
    </row>
    <row r="221" spans="1:5" x14ac:dyDescent="0.2">
      <c r="A221" s="662">
        <v>990</v>
      </c>
      <c r="B221" s="370" t="s">
        <v>1700</v>
      </c>
      <c r="C221" s="662">
        <v>512850</v>
      </c>
      <c r="D221" t="s">
        <v>469</v>
      </c>
      <c r="E221" s="94">
        <v>7770</v>
      </c>
    </row>
    <row r="222" spans="1:5" x14ac:dyDescent="0.2">
      <c r="A222" s="662">
        <v>990</v>
      </c>
      <c r="B222" s="370" t="s">
        <v>1700</v>
      </c>
      <c r="C222" s="662">
        <v>512851</v>
      </c>
      <c r="D222" t="s">
        <v>471</v>
      </c>
      <c r="E222" s="94">
        <v>12067.2</v>
      </c>
    </row>
    <row r="223" spans="1:5" x14ac:dyDescent="0.2">
      <c r="A223" s="662">
        <v>990</v>
      </c>
      <c r="B223" s="370" t="s">
        <v>1700</v>
      </c>
      <c r="C223" s="662">
        <v>512859</v>
      </c>
      <c r="D223" t="s">
        <v>475</v>
      </c>
      <c r="E223" s="94">
        <v>7430</v>
      </c>
    </row>
    <row r="224" spans="1:5" x14ac:dyDescent="0.2">
      <c r="A224" s="662">
        <v>990</v>
      </c>
      <c r="B224" s="370" t="s">
        <v>1700</v>
      </c>
      <c r="C224" s="662">
        <v>512870</v>
      </c>
      <c r="D224" t="s">
        <v>479</v>
      </c>
      <c r="E224" s="94">
        <v>118038</v>
      </c>
    </row>
    <row r="225" spans="1:5" x14ac:dyDescent="0.2">
      <c r="A225" s="662">
        <v>990</v>
      </c>
      <c r="B225" s="370" t="s">
        <v>1700</v>
      </c>
      <c r="C225" s="662">
        <v>518100</v>
      </c>
      <c r="D225" t="s">
        <v>488</v>
      </c>
      <c r="E225" s="94">
        <v>30310.34</v>
      </c>
    </row>
    <row r="226" spans="1:5" x14ac:dyDescent="0.2">
      <c r="A226" s="662">
        <v>990</v>
      </c>
      <c r="B226" s="370" t="s">
        <v>1700</v>
      </c>
      <c r="C226" s="662">
        <v>518200</v>
      </c>
      <c r="D226" t="s">
        <v>489</v>
      </c>
      <c r="E226" s="94">
        <v>8566</v>
      </c>
    </row>
    <row r="227" spans="1:5" x14ac:dyDescent="0.2">
      <c r="A227" s="662">
        <v>990</v>
      </c>
      <c r="B227" s="370" t="s">
        <v>1700</v>
      </c>
      <c r="C227" s="662">
        <v>551100</v>
      </c>
      <c r="D227" t="s">
        <v>4698</v>
      </c>
      <c r="E227" s="94">
        <v>140196.70000000001</v>
      </c>
    </row>
    <row r="228" spans="1:5" x14ac:dyDescent="0.2">
      <c r="A228" s="662">
        <v>990</v>
      </c>
      <c r="B228" s="370" t="s">
        <v>1700</v>
      </c>
      <c r="C228" s="662">
        <v>551200</v>
      </c>
      <c r="D228" t="s">
        <v>4699</v>
      </c>
      <c r="E228" s="94">
        <v>13480</v>
      </c>
    </row>
    <row r="229" spans="1:5" x14ac:dyDescent="0.2">
      <c r="A229" s="662">
        <v>990</v>
      </c>
      <c r="B229" s="370" t="s">
        <v>1700</v>
      </c>
      <c r="C229" s="662">
        <v>555100</v>
      </c>
      <c r="D229" t="s">
        <v>497</v>
      </c>
      <c r="E229" s="94">
        <v>749.6</v>
      </c>
    </row>
    <row r="230" spans="1:5" x14ac:dyDescent="0.2">
      <c r="A230" s="662">
        <v>990</v>
      </c>
      <c r="B230" s="370" t="s">
        <v>1700</v>
      </c>
      <c r="C230" s="662">
        <v>555200</v>
      </c>
      <c r="D230" t="s">
        <v>1304</v>
      </c>
      <c r="E230" s="94">
        <v>267323.99</v>
      </c>
    </row>
    <row r="231" spans="1:5" x14ac:dyDescent="0.2">
      <c r="A231" s="662">
        <v>990</v>
      </c>
      <c r="B231" s="370" t="s">
        <v>1700</v>
      </c>
      <c r="C231" s="662">
        <v>558109</v>
      </c>
      <c r="D231" t="s">
        <v>1307</v>
      </c>
      <c r="E231" s="94">
        <v>386</v>
      </c>
    </row>
    <row r="232" spans="1:5" x14ac:dyDescent="0.2">
      <c r="A232" s="662">
        <v>990</v>
      </c>
      <c r="B232" s="370" t="s">
        <v>1700</v>
      </c>
      <c r="C232" s="662">
        <v>558200</v>
      </c>
      <c r="D232" t="s">
        <v>500</v>
      </c>
      <c r="E232" s="94">
        <v>105000</v>
      </c>
    </row>
    <row r="233" spans="1:5" x14ac:dyDescent="0.2">
      <c r="A233" s="662">
        <v>990</v>
      </c>
      <c r="B233" s="370" t="s">
        <v>1700</v>
      </c>
      <c r="C233" s="662">
        <v>562200</v>
      </c>
      <c r="D233" t="s">
        <v>848</v>
      </c>
      <c r="E233" s="94">
        <v>1990</v>
      </c>
    </row>
    <row r="234" spans="1:5" x14ac:dyDescent="0.2">
      <c r="A234" s="662">
        <v>990</v>
      </c>
      <c r="B234" s="370" t="s">
        <v>1700</v>
      </c>
      <c r="C234" s="662">
        <v>564100</v>
      </c>
      <c r="D234" t="s">
        <v>507</v>
      </c>
      <c r="E234" s="94">
        <v>162514.31</v>
      </c>
    </row>
    <row r="235" spans="1:5" x14ac:dyDescent="0.2">
      <c r="A235" s="662">
        <v>990</v>
      </c>
      <c r="B235" s="370" t="s">
        <v>1700</v>
      </c>
      <c r="C235" s="662">
        <v>571100</v>
      </c>
      <c r="D235" t="s">
        <v>628</v>
      </c>
      <c r="E235" s="94">
        <v>1599420</v>
      </c>
    </row>
    <row r="236" spans="1:5" x14ac:dyDescent="0.2">
      <c r="A236" s="662">
        <v>990</v>
      </c>
      <c r="B236" s="370" t="s">
        <v>1700</v>
      </c>
      <c r="C236" s="662">
        <v>571109</v>
      </c>
      <c r="D236" t="s">
        <v>1098</v>
      </c>
      <c r="E236" s="94">
        <v>159030</v>
      </c>
    </row>
    <row r="237" spans="1:5" x14ac:dyDescent="0.2">
      <c r="A237" s="662">
        <v>990</v>
      </c>
      <c r="B237" s="370" t="s">
        <v>1700</v>
      </c>
      <c r="C237" s="662">
        <v>599531</v>
      </c>
      <c r="D237" t="s">
        <v>4713</v>
      </c>
      <c r="E237" s="94">
        <v>414960</v>
      </c>
    </row>
    <row r="238" spans="1:5" x14ac:dyDescent="0.2">
      <c r="A238" s="662">
        <v>990</v>
      </c>
      <c r="B238" s="370" t="s">
        <v>1700</v>
      </c>
      <c r="C238" s="662">
        <v>599674</v>
      </c>
      <c r="D238" t="s">
        <v>544</v>
      </c>
      <c r="E238" s="94">
        <v>282.27</v>
      </c>
    </row>
    <row r="239" spans="1:5" s="560" customFormat="1" x14ac:dyDescent="0.2">
      <c r="A239" s="661"/>
      <c r="B239" s="599"/>
      <c r="C239" s="661"/>
      <c r="D239" s="91"/>
      <c r="E239" s="136">
        <f>SUM(E209:E238)</f>
        <v>3925792.69</v>
      </c>
    </row>
    <row r="240" spans="1:5" x14ac:dyDescent="0.2">
      <c r="A240" s="662"/>
      <c r="B240" s="370"/>
      <c r="C240" s="662"/>
      <c r="D240"/>
      <c r="E240" s="94"/>
    </row>
    <row r="241" spans="1:5" x14ac:dyDescent="0.2">
      <c r="A241" s="662">
        <v>990</v>
      </c>
      <c r="B241" s="370" t="s">
        <v>1700</v>
      </c>
      <c r="C241" s="662">
        <v>611100</v>
      </c>
      <c r="D241" t="s">
        <v>538</v>
      </c>
      <c r="E241" s="94">
        <v>2184243.83</v>
      </c>
    </row>
    <row r="242" spans="1:5" x14ac:dyDescent="0.2">
      <c r="A242" s="662">
        <v>990</v>
      </c>
      <c r="B242" s="370" t="s">
        <v>1700</v>
      </c>
      <c r="C242" s="662">
        <v>618100</v>
      </c>
      <c r="D242" t="s">
        <v>541</v>
      </c>
      <c r="E242" s="94">
        <v>277.52999999999997</v>
      </c>
    </row>
    <row r="243" spans="1:5" x14ac:dyDescent="0.2">
      <c r="A243" s="662">
        <v>990</v>
      </c>
      <c r="B243" s="370" t="s">
        <v>1700</v>
      </c>
      <c r="C243" s="662">
        <v>618200</v>
      </c>
      <c r="D243" t="s">
        <v>542</v>
      </c>
      <c r="E243" s="94">
        <v>4.74</v>
      </c>
    </row>
    <row r="244" spans="1:5" x14ac:dyDescent="0.2">
      <c r="A244" s="662">
        <v>990</v>
      </c>
      <c r="B244" s="370" t="s">
        <v>1700</v>
      </c>
      <c r="C244" s="662">
        <v>653100</v>
      </c>
      <c r="D244" t="s">
        <v>546</v>
      </c>
      <c r="E244" s="94">
        <v>1410702.24</v>
      </c>
    </row>
    <row r="245" spans="1:5" x14ac:dyDescent="0.2">
      <c r="A245" s="662">
        <v>990</v>
      </c>
      <c r="B245" s="370" t="s">
        <v>1700</v>
      </c>
      <c r="C245" s="662">
        <v>653101</v>
      </c>
      <c r="D245" t="s">
        <v>547</v>
      </c>
      <c r="E245" s="94">
        <v>11565.59</v>
      </c>
    </row>
    <row r="246" spans="1:5" x14ac:dyDescent="0.2">
      <c r="A246" s="662">
        <v>990</v>
      </c>
      <c r="B246" s="370" t="s">
        <v>1700</v>
      </c>
      <c r="C246" s="662">
        <v>653200</v>
      </c>
      <c r="D246" t="s">
        <v>548</v>
      </c>
      <c r="E246" s="94">
        <v>1125623.8899999999</v>
      </c>
    </row>
    <row r="247" spans="1:5" x14ac:dyDescent="0.2">
      <c r="A247" s="662">
        <v>990</v>
      </c>
      <c r="B247" s="370" t="s">
        <v>1700</v>
      </c>
      <c r="C247" s="662">
        <v>657100</v>
      </c>
      <c r="D247" t="s">
        <v>553</v>
      </c>
      <c r="E247" s="94">
        <v>-2184243.83</v>
      </c>
    </row>
    <row r="248" spans="1:5" x14ac:dyDescent="0.2">
      <c r="A248" s="662">
        <v>990</v>
      </c>
      <c r="B248" s="370" t="s">
        <v>1700</v>
      </c>
      <c r="C248" s="662">
        <v>664100</v>
      </c>
      <c r="D248" t="s">
        <v>559</v>
      </c>
      <c r="E248" s="94">
        <v>220616.71</v>
      </c>
    </row>
    <row r="249" spans="1:5" x14ac:dyDescent="0.2">
      <c r="A249" s="662">
        <v>990</v>
      </c>
      <c r="B249" s="370" t="s">
        <v>1700</v>
      </c>
      <c r="C249" s="662">
        <v>699524</v>
      </c>
      <c r="D249" t="s">
        <v>4705</v>
      </c>
      <c r="E249" s="94">
        <v>145305.20000000001</v>
      </c>
    </row>
    <row r="250" spans="1:5" x14ac:dyDescent="0.2">
      <c r="A250" s="662">
        <v>990</v>
      </c>
      <c r="B250" s="370" t="s">
        <v>1700</v>
      </c>
      <c r="C250" s="662">
        <v>699525</v>
      </c>
      <c r="D250" t="s">
        <v>4706</v>
      </c>
      <c r="E250" s="94">
        <v>718771.76</v>
      </c>
    </row>
    <row r="251" spans="1:5" x14ac:dyDescent="0.2">
      <c r="A251" s="662">
        <v>990</v>
      </c>
      <c r="B251" s="370" t="s">
        <v>1700</v>
      </c>
      <c r="C251" s="662">
        <v>699527</v>
      </c>
      <c r="D251" t="s">
        <v>4711</v>
      </c>
      <c r="E251" s="94">
        <v>157506.51999999999</v>
      </c>
    </row>
    <row r="252" spans="1:5" x14ac:dyDescent="0.2">
      <c r="A252" s="662">
        <v>990</v>
      </c>
      <c r="B252" s="370" t="s">
        <v>1700</v>
      </c>
      <c r="C252" s="662">
        <v>699529</v>
      </c>
      <c r="D252" t="s">
        <v>491</v>
      </c>
      <c r="E252" s="94">
        <v>38876.339999999997</v>
      </c>
    </row>
    <row r="253" spans="1:5" x14ac:dyDescent="0.2">
      <c r="A253" s="662">
        <v>990</v>
      </c>
      <c r="B253" s="370" t="s">
        <v>1700</v>
      </c>
      <c r="C253" s="662">
        <v>699530</v>
      </c>
      <c r="D253" t="s">
        <v>1306</v>
      </c>
      <c r="E253" s="94">
        <v>105386</v>
      </c>
    </row>
    <row r="254" spans="1:5" x14ac:dyDescent="0.2">
      <c r="A254" s="662">
        <v>990</v>
      </c>
      <c r="B254" s="370" t="s">
        <v>1700</v>
      </c>
      <c r="C254" s="662">
        <v>699531</v>
      </c>
      <c r="D254" t="s">
        <v>4713</v>
      </c>
      <c r="E254" s="94">
        <v>1760440</v>
      </c>
    </row>
    <row r="255" spans="1:5" s="560" customFormat="1" x14ac:dyDescent="0.2">
      <c r="A255" s="661"/>
      <c r="B255" s="599"/>
      <c r="C255" s="661"/>
      <c r="D255" s="91"/>
      <c r="E255" s="136">
        <f>SUM(E241:E254)</f>
        <v>5695076.5199999996</v>
      </c>
    </row>
    <row r="256" spans="1:5" s="666" customFormat="1" ht="15" x14ac:dyDescent="0.25">
      <c r="A256" s="663"/>
      <c r="B256" s="664"/>
      <c r="C256" s="663"/>
      <c r="D256" s="182" t="s">
        <v>4722</v>
      </c>
      <c r="E256" s="665">
        <f>-E239+E255</f>
        <v>1769283.8299999996</v>
      </c>
    </row>
    <row r="257" spans="1:5" s="666" customFormat="1" ht="15" x14ac:dyDescent="0.25">
      <c r="A257" s="663"/>
      <c r="B257" s="664"/>
      <c r="C257" s="663"/>
      <c r="D257" s="182"/>
      <c r="E257" s="665"/>
    </row>
    <row r="258" spans="1:5" s="669" customFormat="1" ht="15" x14ac:dyDescent="0.25">
      <c r="A258" s="667"/>
      <c r="B258" s="668"/>
      <c r="C258" s="667"/>
      <c r="D258" s="182" t="s">
        <v>4723</v>
      </c>
      <c r="E258" s="665">
        <f>E256+E207+E152+E112+E72</f>
        <v>5939615.489999989</v>
      </c>
    </row>
    <row r="259" spans="1:5" x14ac:dyDescent="0.2">
      <c r="A259" s="662"/>
      <c r="B259" s="370"/>
      <c r="C259" s="662"/>
      <c r="D259"/>
      <c r="E259" s="94"/>
    </row>
    <row r="260" spans="1:5" x14ac:dyDescent="0.2">
      <c r="A260" s="662" t="s">
        <v>1701</v>
      </c>
      <c r="B260" s="370" t="s">
        <v>1702</v>
      </c>
      <c r="C260" s="662">
        <v>501300</v>
      </c>
      <c r="D260" t="s">
        <v>725</v>
      </c>
      <c r="E260" s="94">
        <v>3629288.01</v>
      </c>
    </row>
    <row r="261" spans="1:5" x14ac:dyDescent="0.2">
      <c r="A261" s="662" t="s">
        <v>1701</v>
      </c>
      <c r="B261" s="370" t="s">
        <v>1702</v>
      </c>
      <c r="C261" s="662">
        <v>501310</v>
      </c>
      <c r="D261" t="s">
        <v>726</v>
      </c>
      <c r="E261" s="94">
        <v>5914977.6399999997</v>
      </c>
    </row>
    <row r="262" spans="1:5" x14ac:dyDescent="0.2">
      <c r="A262" s="662" t="s">
        <v>1701</v>
      </c>
      <c r="B262" s="370" t="s">
        <v>1702</v>
      </c>
      <c r="C262" s="662">
        <v>501400</v>
      </c>
      <c r="D262" t="s">
        <v>895</v>
      </c>
      <c r="E262" s="94">
        <v>329967</v>
      </c>
    </row>
    <row r="263" spans="1:5" x14ac:dyDescent="0.2">
      <c r="A263" s="662" t="s">
        <v>1701</v>
      </c>
      <c r="B263" s="370" t="s">
        <v>1702</v>
      </c>
      <c r="C263" s="662">
        <v>501410</v>
      </c>
      <c r="D263" t="s">
        <v>727</v>
      </c>
      <c r="E263" s="94">
        <v>13680</v>
      </c>
    </row>
    <row r="264" spans="1:5" x14ac:dyDescent="0.2">
      <c r="A264" s="662" t="s">
        <v>1701</v>
      </c>
      <c r="B264" s="370" t="s">
        <v>1702</v>
      </c>
      <c r="C264" s="662">
        <v>501500</v>
      </c>
      <c r="D264" t="s">
        <v>728</v>
      </c>
      <c r="E264" s="94">
        <v>78701</v>
      </c>
    </row>
    <row r="265" spans="1:5" x14ac:dyDescent="0.2">
      <c r="A265" s="662" t="s">
        <v>1701</v>
      </c>
      <c r="B265" s="370" t="s">
        <v>1702</v>
      </c>
      <c r="C265" s="662">
        <v>502100</v>
      </c>
      <c r="D265" t="s">
        <v>898</v>
      </c>
      <c r="E265" s="94">
        <v>-1336382.1000000001</v>
      </c>
    </row>
    <row r="266" spans="1:5" x14ac:dyDescent="0.2">
      <c r="A266" s="662" t="s">
        <v>1701</v>
      </c>
      <c r="B266" s="370" t="s">
        <v>1702</v>
      </c>
      <c r="C266" s="662">
        <v>503100</v>
      </c>
      <c r="D266" t="s">
        <v>901</v>
      </c>
      <c r="E266" s="94">
        <v>9327000</v>
      </c>
    </row>
    <row r="267" spans="1:5" x14ac:dyDescent="0.2">
      <c r="A267" s="662" t="s">
        <v>1701</v>
      </c>
      <c r="B267" s="370" t="s">
        <v>1702</v>
      </c>
      <c r="C267" s="662">
        <v>503200</v>
      </c>
      <c r="D267" t="s">
        <v>902</v>
      </c>
      <c r="E267" s="94">
        <v>2573872</v>
      </c>
    </row>
    <row r="268" spans="1:5" x14ac:dyDescent="0.2">
      <c r="A268" s="662" t="s">
        <v>1701</v>
      </c>
      <c r="B268" s="370" t="s">
        <v>1702</v>
      </c>
      <c r="C268" s="662">
        <v>503300</v>
      </c>
      <c r="D268" t="s">
        <v>903</v>
      </c>
      <c r="E268" s="94">
        <v>532919.6</v>
      </c>
    </row>
    <row r="269" spans="1:5" x14ac:dyDescent="0.2">
      <c r="A269" s="662" t="s">
        <v>1701</v>
      </c>
      <c r="B269" s="370" t="s">
        <v>1702</v>
      </c>
      <c r="C269" s="662">
        <v>503400</v>
      </c>
      <c r="D269" t="s">
        <v>731</v>
      </c>
      <c r="E269" s="94">
        <v>28491.68</v>
      </c>
    </row>
    <row r="270" spans="1:5" x14ac:dyDescent="0.2">
      <c r="A270" s="662" t="s">
        <v>1701</v>
      </c>
      <c r="B270" s="370" t="s">
        <v>1702</v>
      </c>
      <c r="C270" s="662">
        <v>504100</v>
      </c>
      <c r="D270" t="s">
        <v>732</v>
      </c>
      <c r="E270" s="94">
        <v>-1174939.97</v>
      </c>
    </row>
    <row r="271" spans="1:5" x14ac:dyDescent="0.2">
      <c r="A271" s="662" t="s">
        <v>1701</v>
      </c>
      <c r="B271" s="370" t="s">
        <v>1702</v>
      </c>
      <c r="C271" s="662">
        <v>504200</v>
      </c>
      <c r="D271" t="s">
        <v>733</v>
      </c>
      <c r="E271" s="94">
        <v>-422872</v>
      </c>
    </row>
    <row r="272" spans="1:5" x14ac:dyDescent="0.2">
      <c r="A272" s="662" t="s">
        <v>1701</v>
      </c>
      <c r="B272" s="370" t="s">
        <v>1702</v>
      </c>
      <c r="C272" s="662">
        <v>505100</v>
      </c>
      <c r="D272" t="s">
        <v>910</v>
      </c>
      <c r="E272" s="94">
        <v>3557601.27</v>
      </c>
    </row>
    <row r="273" spans="1:6" x14ac:dyDescent="0.2">
      <c r="A273" s="662" t="s">
        <v>1701</v>
      </c>
      <c r="B273" s="370" t="s">
        <v>1702</v>
      </c>
      <c r="C273" s="662">
        <v>505200</v>
      </c>
      <c r="D273" t="s">
        <v>911</v>
      </c>
      <c r="E273" s="94">
        <v>1041299</v>
      </c>
    </row>
    <row r="274" spans="1:6" x14ac:dyDescent="0.2">
      <c r="A274" s="662" t="s">
        <v>1701</v>
      </c>
      <c r="B274" s="370" t="s">
        <v>1702</v>
      </c>
      <c r="C274" s="662">
        <v>505300</v>
      </c>
      <c r="D274" t="s">
        <v>614</v>
      </c>
      <c r="E274" s="94">
        <v>2178991.12</v>
      </c>
    </row>
    <row r="275" spans="1:6" x14ac:dyDescent="0.2">
      <c r="A275" s="662" t="s">
        <v>1701</v>
      </c>
      <c r="B275" s="370" t="s">
        <v>1702</v>
      </c>
      <c r="C275" s="662">
        <v>505400</v>
      </c>
      <c r="D275" t="s">
        <v>1092</v>
      </c>
      <c r="E275" s="94">
        <v>61335.91</v>
      </c>
    </row>
    <row r="276" spans="1:6" x14ac:dyDescent="0.2">
      <c r="A276" s="662" t="s">
        <v>1701</v>
      </c>
      <c r="B276" s="370" t="s">
        <v>1702</v>
      </c>
      <c r="C276" s="662">
        <v>506100</v>
      </c>
      <c r="D276" t="s">
        <v>4676</v>
      </c>
      <c r="E276" s="94">
        <v>-204259.82</v>
      </c>
    </row>
    <row r="277" spans="1:6" ht="13.5" thickBot="1" x14ac:dyDescent="0.25">
      <c r="A277" s="662" t="s">
        <v>1701</v>
      </c>
      <c r="B277" s="370" t="s">
        <v>1702</v>
      </c>
      <c r="C277" s="662">
        <v>506200</v>
      </c>
      <c r="D277" t="s">
        <v>4677</v>
      </c>
      <c r="E277" s="94">
        <v>-80629.73</v>
      </c>
    </row>
    <row r="278" spans="1:6" x14ac:dyDescent="0.2">
      <c r="A278" s="662" t="s">
        <v>1701</v>
      </c>
      <c r="B278" s="370" t="s">
        <v>1702</v>
      </c>
      <c r="C278" s="741">
        <v>511100</v>
      </c>
      <c r="D278" s="471" t="s">
        <v>935</v>
      </c>
      <c r="E278" s="742">
        <v>915096.62</v>
      </c>
      <c r="F278" s="743"/>
    </row>
    <row r="279" spans="1:6" x14ac:dyDescent="0.2">
      <c r="A279" s="662" t="s">
        <v>1701</v>
      </c>
      <c r="B279" s="370" t="s">
        <v>1702</v>
      </c>
      <c r="C279" s="744">
        <v>511101</v>
      </c>
      <c r="D279" t="s">
        <v>936</v>
      </c>
      <c r="E279" s="94">
        <v>671483.9</v>
      </c>
      <c r="F279" s="745"/>
    </row>
    <row r="280" spans="1:6" x14ac:dyDescent="0.2">
      <c r="A280" s="662" t="s">
        <v>1701</v>
      </c>
      <c r="B280" s="370" t="s">
        <v>1702</v>
      </c>
      <c r="C280" s="744">
        <v>511110</v>
      </c>
      <c r="D280" t="s">
        <v>1297</v>
      </c>
      <c r="E280" s="94">
        <v>31200</v>
      </c>
      <c r="F280" s="745"/>
    </row>
    <row r="281" spans="1:6" x14ac:dyDescent="0.2">
      <c r="A281" s="662" t="s">
        <v>1701</v>
      </c>
      <c r="B281" s="370" t="s">
        <v>1702</v>
      </c>
      <c r="C281" s="744">
        <v>511300</v>
      </c>
      <c r="D281" t="s">
        <v>735</v>
      </c>
      <c r="E281" s="94">
        <v>2289563.0299999998</v>
      </c>
      <c r="F281" s="745"/>
    </row>
    <row r="282" spans="1:6" x14ac:dyDescent="0.2">
      <c r="A282" s="662" t="s">
        <v>1701</v>
      </c>
      <c r="B282" s="370" t="s">
        <v>1702</v>
      </c>
      <c r="C282" s="744">
        <v>511301</v>
      </c>
      <c r="D282" t="s">
        <v>736</v>
      </c>
      <c r="E282" s="94">
        <v>851934.16</v>
      </c>
      <c r="F282" s="745"/>
    </row>
    <row r="283" spans="1:6" x14ac:dyDescent="0.2">
      <c r="A283" s="662" t="s">
        <v>1701</v>
      </c>
      <c r="B283" s="370" t="s">
        <v>1702</v>
      </c>
      <c r="C283" s="744">
        <v>511302</v>
      </c>
      <c r="D283" t="s">
        <v>737</v>
      </c>
      <c r="E283" s="94">
        <v>181000</v>
      </c>
      <c r="F283" s="745"/>
    </row>
    <row r="284" spans="1:6" x14ac:dyDescent="0.2">
      <c r="A284" s="662" t="s">
        <v>1701</v>
      </c>
      <c r="B284" s="370" t="s">
        <v>1702</v>
      </c>
      <c r="C284" s="744">
        <v>511303</v>
      </c>
      <c r="D284" t="s">
        <v>738</v>
      </c>
      <c r="E284" s="94">
        <v>60000</v>
      </c>
      <c r="F284" s="745"/>
    </row>
    <row r="285" spans="1:6" x14ac:dyDescent="0.2">
      <c r="A285" s="662" t="s">
        <v>1701</v>
      </c>
      <c r="B285" s="370" t="s">
        <v>1702</v>
      </c>
      <c r="C285" s="744">
        <v>511410</v>
      </c>
      <c r="D285" t="s">
        <v>739</v>
      </c>
      <c r="E285" s="94">
        <v>1582</v>
      </c>
      <c r="F285" s="745"/>
    </row>
    <row r="286" spans="1:6" x14ac:dyDescent="0.2">
      <c r="A286" s="662" t="s">
        <v>1701</v>
      </c>
      <c r="B286" s="370" t="s">
        <v>1702</v>
      </c>
      <c r="C286" s="744">
        <v>511500</v>
      </c>
      <c r="D286" t="s">
        <v>740</v>
      </c>
      <c r="E286" s="94">
        <v>3790</v>
      </c>
      <c r="F286" s="745"/>
    </row>
    <row r="287" spans="1:6" x14ac:dyDescent="0.2">
      <c r="A287" s="662" t="s">
        <v>1701</v>
      </c>
      <c r="B287" s="370" t="s">
        <v>1702</v>
      </c>
      <c r="C287" s="744">
        <v>512100</v>
      </c>
      <c r="D287" t="s">
        <v>939</v>
      </c>
      <c r="E287" s="94">
        <v>181939.3</v>
      </c>
      <c r="F287" s="745"/>
    </row>
    <row r="288" spans="1:6" x14ac:dyDescent="0.2">
      <c r="A288" s="662" t="s">
        <v>1701</v>
      </c>
      <c r="B288" s="370" t="s">
        <v>1702</v>
      </c>
      <c r="C288" s="744">
        <v>512109</v>
      </c>
      <c r="D288" t="s">
        <v>946</v>
      </c>
      <c r="E288" s="94">
        <v>90844</v>
      </c>
      <c r="F288" s="745"/>
    </row>
    <row r="289" spans="1:6" x14ac:dyDescent="0.2">
      <c r="A289" s="662" t="s">
        <v>1701</v>
      </c>
      <c r="B289" s="370" t="s">
        <v>1702</v>
      </c>
      <c r="C289" s="744">
        <v>512110</v>
      </c>
      <c r="D289" t="s">
        <v>940</v>
      </c>
      <c r="E289" s="94">
        <v>112545.4</v>
      </c>
      <c r="F289" s="745"/>
    </row>
    <row r="290" spans="1:6" x14ac:dyDescent="0.2">
      <c r="A290" s="662" t="s">
        <v>1701</v>
      </c>
      <c r="B290" s="370" t="s">
        <v>1702</v>
      </c>
      <c r="C290" s="744">
        <v>512119</v>
      </c>
      <c r="D290" t="s">
        <v>1299</v>
      </c>
      <c r="E290" s="94">
        <v>38</v>
      </c>
      <c r="F290" s="745"/>
    </row>
    <row r="291" spans="1:6" x14ac:dyDescent="0.2">
      <c r="A291" s="662" t="s">
        <v>1701</v>
      </c>
      <c r="B291" s="370" t="s">
        <v>1702</v>
      </c>
      <c r="C291" s="744">
        <v>512120</v>
      </c>
      <c r="D291" t="s">
        <v>4678</v>
      </c>
      <c r="E291" s="94">
        <v>267827.44</v>
      </c>
      <c r="F291" s="745"/>
    </row>
    <row r="292" spans="1:6" x14ac:dyDescent="0.2">
      <c r="A292" s="662" t="s">
        <v>1701</v>
      </c>
      <c r="B292" s="370" t="s">
        <v>1702</v>
      </c>
      <c r="C292" s="744">
        <v>512200</v>
      </c>
      <c r="D292" t="s">
        <v>941</v>
      </c>
      <c r="E292" s="94">
        <v>669933.25</v>
      </c>
      <c r="F292" s="745"/>
    </row>
    <row r="293" spans="1:6" x14ac:dyDescent="0.2">
      <c r="A293" s="662" t="s">
        <v>1701</v>
      </c>
      <c r="B293" s="370" t="s">
        <v>1702</v>
      </c>
      <c r="C293" s="744">
        <v>512209</v>
      </c>
      <c r="D293" t="s">
        <v>942</v>
      </c>
      <c r="E293" s="94">
        <v>333397</v>
      </c>
      <c r="F293" s="745"/>
    </row>
    <row r="294" spans="1:6" x14ac:dyDescent="0.2">
      <c r="A294" s="662" t="s">
        <v>1701</v>
      </c>
      <c r="B294" s="370" t="s">
        <v>1702</v>
      </c>
      <c r="C294" s="744">
        <v>512300</v>
      </c>
      <c r="D294" t="s">
        <v>943</v>
      </c>
      <c r="E294" s="94">
        <v>201232.58</v>
      </c>
      <c r="F294" s="745"/>
    </row>
    <row r="295" spans="1:6" x14ac:dyDescent="0.2">
      <c r="A295" s="662" t="s">
        <v>1701</v>
      </c>
      <c r="B295" s="370" t="s">
        <v>1702</v>
      </c>
      <c r="C295" s="744">
        <v>512302</v>
      </c>
      <c r="D295" t="s">
        <v>4679</v>
      </c>
      <c r="E295" s="94">
        <v>53108</v>
      </c>
      <c r="F295" s="745"/>
    </row>
    <row r="296" spans="1:6" x14ac:dyDescent="0.2">
      <c r="A296" s="662" t="s">
        <v>1701</v>
      </c>
      <c r="B296" s="370" t="s">
        <v>1702</v>
      </c>
      <c r="C296" s="744">
        <v>512305</v>
      </c>
      <c r="D296" t="s">
        <v>972</v>
      </c>
      <c r="E296" s="94">
        <v>248813.99</v>
      </c>
      <c r="F296" s="745"/>
    </row>
    <row r="297" spans="1:6" x14ac:dyDescent="0.2">
      <c r="A297" s="662" t="s">
        <v>1701</v>
      </c>
      <c r="B297" s="370" t="s">
        <v>1702</v>
      </c>
      <c r="C297" s="744">
        <v>512309</v>
      </c>
      <c r="D297" t="s">
        <v>974</v>
      </c>
      <c r="E297" s="94">
        <v>87947.3</v>
      </c>
      <c r="F297" s="745"/>
    </row>
    <row r="298" spans="1:6" x14ac:dyDescent="0.2">
      <c r="A298" s="662" t="s">
        <v>1701</v>
      </c>
      <c r="B298" s="370" t="s">
        <v>1702</v>
      </c>
      <c r="C298" s="744">
        <v>512310</v>
      </c>
      <c r="D298" t="s">
        <v>741</v>
      </c>
      <c r="E298" s="94">
        <v>1416964.8</v>
      </c>
      <c r="F298" s="745"/>
    </row>
    <row r="299" spans="1:6" x14ac:dyDescent="0.2">
      <c r="A299" s="662" t="s">
        <v>1701</v>
      </c>
      <c r="B299" s="370" t="s">
        <v>1702</v>
      </c>
      <c r="C299" s="744">
        <v>512320</v>
      </c>
      <c r="D299" t="s">
        <v>4681</v>
      </c>
      <c r="E299" s="94">
        <v>1735764.36</v>
      </c>
      <c r="F299" s="745"/>
    </row>
    <row r="300" spans="1:6" x14ac:dyDescent="0.2">
      <c r="A300" s="662" t="s">
        <v>1701</v>
      </c>
      <c r="B300" s="370" t="s">
        <v>1702</v>
      </c>
      <c r="C300" s="744">
        <v>512321</v>
      </c>
      <c r="D300" t="s">
        <v>967</v>
      </c>
      <c r="E300" s="94">
        <v>300390.2</v>
      </c>
      <c r="F300" s="745"/>
    </row>
    <row r="301" spans="1:6" x14ac:dyDescent="0.2">
      <c r="A301" s="662" t="s">
        <v>1701</v>
      </c>
      <c r="B301" s="370" t="s">
        <v>1702</v>
      </c>
      <c r="C301" s="744">
        <v>512334</v>
      </c>
      <c r="D301" t="s">
        <v>4683</v>
      </c>
      <c r="E301" s="94">
        <v>5589.6</v>
      </c>
      <c r="F301" s="745"/>
    </row>
    <row r="302" spans="1:6" x14ac:dyDescent="0.2">
      <c r="A302" s="662" t="s">
        <v>1701</v>
      </c>
      <c r="B302" s="370" t="s">
        <v>1702</v>
      </c>
      <c r="C302" s="744">
        <v>512340</v>
      </c>
      <c r="D302" t="s">
        <v>970</v>
      </c>
      <c r="E302" s="94">
        <v>137760.22</v>
      </c>
      <c r="F302" s="745"/>
    </row>
    <row r="303" spans="1:6" x14ac:dyDescent="0.2">
      <c r="A303" s="662" t="s">
        <v>1701</v>
      </c>
      <c r="B303" s="370" t="s">
        <v>1702</v>
      </c>
      <c r="C303" s="744">
        <v>512342</v>
      </c>
      <c r="D303" t="s">
        <v>950</v>
      </c>
      <c r="E303" s="94">
        <v>83294.009999999995</v>
      </c>
      <c r="F303" s="745"/>
    </row>
    <row r="304" spans="1:6" x14ac:dyDescent="0.2">
      <c r="A304" s="662" t="s">
        <v>1701</v>
      </c>
      <c r="B304" s="370" t="s">
        <v>1702</v>
      </c>
      <c r="C304" s="744">
        <v>512343</v>
      </c>
      <c r="D304" t="s">
        <v>951</v>
      </c>
      <c r="E304" s="94">
        <v>82952.52</v>
      </c>
      <c r="F304" s="745"/>
    </row>
    <row r="305" spans="1:6" x14ac:dyDescent="0.2">
      <c r="A305" s="662" t="s">
        <v>1701</v>
      </c>
      <c r="B305" s="370" t="s">
        <v>1702</v>
      </c>
      <c r="C305" s="744">
        <v>512350</v>
      </c>
      <c r="D305" t="s">
        <v>4686</v>
      </c>
      <c r="E305" s="94">
        <v>185220</v>
      </c>
      <c r="F305" s="745"/>
    </row>
    <row r="306" spans="1:6" x14ac:dyDescent="0.2">
      <c r="A306" s="662" t="s">
        <v>1701</v>
      </c>
      <c r="B306" s="370" t="s">
        <v>1702</v>
      </c>
      <c r="C306" s="744">
        <v>512351</v>
      </c>
      <c r="D306" t="s">
        <v>954</v>
      </c>
      <c r="E306" s="94">
        <v>101800</v>
      </c>
      <c r="F306" s="745"/>
    </row>
    <row r="307" spans="1:6" x14ac:dyDescent="0.2">
      <c r="A307" s="662" t="s">
        <v>1701</v>
      </c>
      <c r="B307" s="370" t="s">
        <v>1702</v>
      </c>
      <c r="C307" s="744">
        <v>512352</v>
      </c>
      <c r="D307" t="s">
        <v>956</v>
      </c>
      <c r="E307" s="94">
        <v>63456</v>
      </c>
      <c r="F307" s="745"/>
    </row>
    <row r="308" spans="1:6" x14ac:dyDescent="0.2">
      <c r="A308" s="662" t="s">
        <v>1701</v>
      </c>
      <c r="B308" s="370" t="s">
        <v>1702</v>
      </c>
      <c r="C308" s="744">
        <v>512353</v>
      </c>
      <c r="D308" t="s">
        <v>4689</v>
      </c>
      <c r="E308" s="94">
        <v>288000</v>
      </c>
      <c r="F308" s="745"/>
    </row>
    <row r="309" spans="1:6" x14ac:dyDescent="0.2">
      <c r="A309" s="662" t="s">
        <v>1701</v>
      </c>
      <c r="B309" s="370" t="s">
        <v>1702</v>
      </c>
      <c r="C309" s="744">
        <v>512355</v>
      </c>
      <c r="D309" t="s">
        <v>961</v>
      </c>
      <c r="E309" s="94">
        <v>213060</v>
      </c>
      <c r="F309" s="745"/>
    </row>
    <row r="310" spans="1:6" x14ac:dyDescent="0.2">
      <c r="A310" s="662" t="s">
        <v>1701</v>
      </c>
      <c r="B310" s="370" t="s">
        <v>1702</v>
      </c>
      <c r="C310" s="744">
        <v>512356</v>
      </c>
      <c r="D310" t="s">
        <v>962</v>
      </c>
      <c r="E310" s="94">
        <v>186004</v>
      </c>
      <c r="F310" s="745"/>
    </row>
    <row r="311" spans="1:6" x14ac:dyDescent="0.2">
      <c r="A311" s="662" t="s">
        <v>1701</v>
      </c>
      <c r="B311" s="370" t="s">
        <v>1702</v>
      </c>
      <c r="C311" s="744">
        <v>512357</v>
      </c>
      <c r="D311" t="s">
        <v>963</v>
      </c>
      <c r="E311" s="94">
        <v>126500</v>
      </c>
      <c r="F311" s="745"/>
    </row>
    <row r="312" spans="1:6" x14ac:dyDescent="0.2">
      <c r="A312" s="662" t="s">
        <v>1701</v>
      </c>
      <c r="B312" s="370" t="s">
        <v>1702</v>
      </c>
      <c r="C312" s="744">
        <v>512360</v>
      </c>
      <c r="D312" t="s">
        <v>4693</v>
      </c>
      <c r="E312" s="94">
        <v>2329931</v>
      </c>
      <c r="F312" s="745"/>
    </row>
    <row r="313" spans="1:6" x14ac:dyDescent="0.2">
      <c r="A313" s="662" t="s">
        <v>1701</v>
      </c>
      <c r="B313" s="370" t="s">
        <v>1702</v>
      </c>
      <c r="C313" s="744">
        <v>512800</v>
      </c>
      <c r="D313" t="s">
        <v>976</v>
      </c>
      <c r="E313" s="94">
        <v>5318181</v>
      </c>
      <c r="F313" s="745"/>
    </row>
    <row r="314" spans="1:6" x14ac:dyDescent="0.2">
      <c r="A314" s="662" t="s">
        <v>1701</v>
      </c>
      <c r="B314" s="370" t="s">
        <v>1702</v>
      </c>
      <c r="C314" s="744">
        <v>512809</v>
      </c>
      <c r="D314" t="s">
        <v>4695</v>
      </c>
      <c r="E314" s="94">
        <v>-782648</v>
      </c>
      <c r="F314" s="745"/>
    </row>
    <row r="315" spans="1:6" x14ac:dyDescent="0.2">
      <c r="A315" s="662" t="s">
        <v>1701</v>
      </c>
      <c r="B315" s="370" t="s">
        <v>1702</v>
      </c>
      <c r="C315" s="744">
        <v>512810</v>
      </c>
      <c r="D315" t="s">
        <v>978</v>
      </c>
      <c r="E315" s="94">
        <v>220750</v>
      </c>
      <c r="F315" s="745"/>
    </row>
    <row r="316" spans="1:6" x14ac:dyDescent="0.2">
      <c r="A316" s="662" t="s">
        <v>1701</v>
      </c>
      <c r="B316" s="370" t="s">
        <v>1702</v>
      </c>
      <c r="C316" s="744">
        <v>512830</v>
      </c>
      <c r="D316" t="s">
        <v>982</v>
      </c>
      <c r="E316" s="94">
        <v>1339048</v>
      </c>
      <c r="F316" s="745"/>
    </row>
    <row r="317" spans="1:6" x14ac:dyDescent="0.2">
      <c r="A317" s="662" t="s">
        <v>1701</v>
      </c>
      <c r="B317" s="370" t="s">
        <v>1702</v>
      </c>
      <c r="C317" s="744">
        <v>512840</v>
      </c>
      <c r="D317" t="s">
        <v>984</v>
      </c>
      <c r="E317" s="94">
        <v>526608</v>
      </c>
      <c r="F317" s="745"/>
    </row>
    <row r="318" spans="1:6" x14ac:dyDescent="0.2">
      <c r="A318" s="662" t="s">
        <v>1701</v>
      </c>
      <c r="B318" s="370" t="s">
        <v>1702</v>
      </c>
      <c r="C318" s="744">
        <v>512849</v>
      </c>
      <c r="D318" t="s">
        <v>4697</v>
      </c>
      <c r="E318" s="94">
        <v>-61073</v>
      </c>
      <c r="F318" s="745"/>
    </row>
    <row r="319" spans="1:6" x14ac:dyDescent="0.2">
      <c r="A319" s="662" t="s">
        <v>1701</v>
      </c>
      <c r="B319" s="370" t="s">
        <v>1702</v>
      </c>
      <c r="C319" s="744">
        <v>512850</v>
      </c>
      <c r="D319" t="s">
        <v>469</v>
      </c>
      <c r="E319" s="94">
        <v>104066.2</v>
      </c>
      <c r="F319" s="745"/>
    </row>
    <row r="320" spans="1:6" x14ac:dyDescent="0.2">
      <c r="A320" s="662" t="s">
        <v>1701</v>
      </c>
      <c r="B320" s="370" t="s">
        <v>1702</v>
      </c>
      <c r="C320" s="744">
        <v>512851</v>
      </c>
      <c r="D320" t="s">
        <v>471</v>
      </c>
      <c r="E320" s="94">
        <v>12067.2</v>
      </c>
      <c r="F320" s="745"/>
    </row>
    <row r="321" spans="1:6" x14ac:dyDescent="0.2">
      <c r="A321" s="662" t="s">
        <v>1701</v>
      </c>
      <c r="B321" s="370" t="s">
        <v>1702</v>
      </c>
      <c r="C321" s="744">
        <v>512852</v>
      </c>
      <c r="D321" t="s">
        <v>473</v>
      </c>
      <c r="E321" s="94">
        <v>70800</v>
      </c>
      <c r="F321" s="745"/>
    </row>
    <row r="322" spans="1:6" x14ac:dyDescent="0.2">
      <c r="A322" s="662" t="s">
        <v>1701</v>
      </c>
      <c r="B322" s="370" t="s">
        <v>1702</v>
      </c>
      <c r="C322" s="744">
        <v>512859</v>
      </c>
      <c r="D322" t="s">
        <v>475</v>
      </c>
      <c r="E322" s="94">
        <v>211425.8</v>
      </c>
      <c r="F322" s="745"/>
    </row>
    <row r="323" spans="1:6" x14ac:dyDescent="0.2">
      <c r="A323" s="662" t="s">
        <v>1701</v>
      </c>
      <c r="B323" s="370" t="s">
        <v>1702</v>
      </c>
      <c r="C323" s="744">
        <v>512860</v>
      </c>
      <c r="D323" t="s">
        <v>477</v>
      </c>
      <c r="E323" s="94">
        <v>14801</v>
      </c>
      <c r="F323" s="745"/>
    </row>
    <row r="324" spans="1:6" ht="13.5" thickBot="1" x14ac:dyDescent="0.25">
      <c r="A324" s="662" t="s">
        <v>1701</v>
      </c>
      <c r="B324" s="370" t="s">
        <v>1702</v>
      </c>
      <c r="C324" s="746">
        <v>512870</v>
      </c>
      <c r="D324" s="747" t="s">
        <v>479</v>
      </c>
      <c r="E324" s="748">
        <v>118038</v>
      </c>
      <c r="F324" s="749"/>
    </row>
    <row r="325" spans="1:6" x14ac:dyDescent="0.2">
      <c r="A325" s="662"/>
      <c r="B325" s="370"/>
      <c r="C325" s="662"/>
      <c r="D325"/>
      <c r="E325" s="94">
        <f>SUM(E278:E324)</f>
        <v>21602026.879999999</v>
      </c>
      <c r="F325" s="94">
        <f>SUM(F278:F324)</f>
        <v>0</v>
      </c>
    </row>
    <row r="326" spans="1:6" x14ac:dyDescent="0.2">
      <c r="A326" s="662" t="s">
        <v>1701</v>
      </c>
      <c r="B326" s="370" t="s">
        <v>1702</v>
      </c>
      <c r="C326" s="662">
        <v>518100</v>
      </c>
      <c r="D326" t="s">
        <v>488</v>
      </c>
      <c r="E326" s="94">
        <v>118067.34</v>
      </c>
    </row>
    <row r="327" spans="1:6" x14ac:dyDescent="0.2">
      <c r="A327" s="662" t="s">
        <v>1701</v>
      </c>
      <c r="B327" s="370" t="s">
        <v>1702</v>
      </c>
      <c r="C327" s="662">
        <v>518101</v>
      </c>
      <c r="D327" t="s">
        <v>1301</v>
      </c>
      <c r="E327" s="94">
        <v>66921.59</v>
      </c>
    </row>
    <row r="328" spans="1:6" x14ac:dyDescent="0.2">
      <c r="A328" s="662" t="s">
        <v>1701</v>
      </c>
      <c r="B328" s="370" t="s">
        <v>1702</v>
      </c>
      <c r="C328" s="662">
        <v>518102</v>
      </c>
      <c r="D328" t="s">
        <v>1302</v>
      </c>
      <c r="E328" s="94">
        <v>121510.56</v>
      </c>
    </row>
    <row r="329" spans="1:6" x14ac:dyDescent="0.2">
      <c r="A329" s="662" t="s">
        <v>1701</v>
      </c>
      <c r="B329" s="370" t="s">
        <v>1702</v>
      </c>
      <c r="C329" s="662">
        <v>518109</v>
      </c>
      <c r="D329" t="s">
        <v>1303</v>
      </c>
      <c r="E329" s="94">
        <v>6</v>
      </c>
    </row>
    <row r="330" spans="1:6" x14ac:dyDescent="0.2">
      <c r="A330" s="662" t="s">
        <v>1701</v>
      </c>
      <c r="B330" s="370" t="s">
        <v>1702</v>
      </c>
      <c r="C330" s="662">
        <v>518200</v>
      </c>
      <c r="D330" t="s">
        <v>489</v>
      </c>
      <c r="E330" s="94">
        <v>8585.61</v>
      </c>
    </row>
    <row r="331" spans="1:6" x14ac:dyDescent="0.2">
      <c r="A331" s="662" t="s">
        <v>1701</v>
      </c>
      <c r="B331" s="370" t="s">
        <v>1702</v>
      </c>
      <c r="C331" s="662">
        <v>518400</v>
      </c>
      <c r="D331" t="s">
        <v>490</v>
      </c>
      <c r="E331" s="94">
        <v>74148.89</v>
      </c>
    </row>
    <row r="332" spans="1:6" x14ac:dyDescent="0.2">
      <c r="A332" s="662" t="s">
        <v>1701</v>
      </c>
      <c r="B332" s="370" t="s">
        <v>1702</v>
      </c>
      <c r="C332" s="662">
        <v>551100</v>
      </c>
      <c r="D332" t="s">
        <v>4698</v>
      </c>
      <c r="E332" s="94">
        <v>140196.70000000001</v>
      </c>
    </row>
    <row r="333" spans="1:6" x14ac:dyDescent="0.2">
      <c r="A333" s="662" t="s">
        <v>1701</v>
      </c>
      <c r="B333" s="370" t="s">
        <v>1702</v>
      </c>
      <c r="C333" s="662">
        <v>551200</v>
      </c>
      <c r="D333" t="s">
        <v>4699</v>
      </c>
      <c r="E333" s="94">
        <v>13480</v>
      </c>
    </row>
    <row r="334" spans="1:6" x14ac:dyDescent="0.2">
      <c r="A334" s="662" t="s">
        <v>1701</v>
      </c>
      <c r="B334" s="370" t="s">
        <v>1702</v>
      </c>
      <c r="C334" s="662">
        <v>555100</v>
      </c>
      <c r="D334" t="s">
        <v>497</v>
      </c>
      <c r="E334" s="94">
        <v>749.6</v>
      </c>
    </row>
    <row r="335" spans="1:6" x14ac:dyDescent="0.2">
      <c r="A335" s="662" t="s">
        <v>1701</v>
      </c>
      <c r="B335" s="370" t="s">
        <v>1702</v>
      </c>
      <c r="C335" s="662">
        <v>555200</v>
      </c>
      <c r="D335" t="s">
        <v>1304</v>
      </c>
      <c r="E335" s="94">
        <v>267323.99</v>
      </c>
    </row>
    <row r="336" spans="1:6" x14ac:dyDescent="0.2">
      <c r="A336" s="662" t="s">
        <v>1701</v>
      </c>
      <c r="B336" s="370" t="s">
        <v>1702</v>
      </c>
      <c r="C336" s="662">
        <v>558109</v>
      </c>
      <c r="D336" t="s">
        <v>1307</v>
      </c>
      <c r="E336" s="94">
        <v>386</v>
      </c>
    </row>
    <row r="337" spans="1:5" x14ac:dyDescent="0.2">
      <c r="A337" s="662" t="s">
        <v>1701</v>
      </c>
      <c r="B337" s="370" t="s">
        <v>1702</v>
      </c>
      <c r="C337" s="662">
        <v>558200</v>
      </c>
      <c r="D337" t="s">
        <v>500</v>
      </c>
      <c r="E337" s="94">
        <v>105000</v>
      </c>
    </row>
    <row r="338" spans="1:5" x14ac:dyDescent="0.2">
      <c r="A338" s="662" t="s">
        <v>1701</v>
      </c>
      <c r="B338" s="370" t="s">
        <v>1702</v>
      </c>
      <c r="C338" s="662">
        <v>561109</v>
      </c>
      <c r="D338" t="s">
        <v>502</v>
      </c>
      <c r="E338" s="94">
        <f>3031300+675000</f>
        <v>3706300</v>
      </c>
    </row>
    <row r="339" spans="1:5" x14ac:dyDescent="0.2">
      <c r="A339" s="662" t="s">
        <v>1701</v>
      </c>
      <c r="B339" s="370" t="s">
        <v>1702</v>
      </c>
      <c r="C339" s="662">
        <v>562109</v>
      </c>
      <c r="D339" t="s">
        <v>4700</v>
      </c>
      <c r="E339" s="94">
        <v>167600</v>
      </c>
    </row>
    <row r="340" spans="1:5" x14ac:dyDescent="0.2">
      <c r="A340" s="662" t="s">
        <v>1701</v>
      </c>
      <c r="B340" s="370" t="s">
        <v>1702</v>
      </c>
      <c r="C340" s="662">
        <v>562200</v>
      </c>
      <c r="D340" t="s">
        <v>848</v>
      </c>
      <c r="E340" s="94">
        <v>1990</v>
      </c>
    </row>
    <row r="341" spans="1:5" x14ac:dyDescent="0.2">
      <c r="A341" s="662" t="s">
        <v>1701</v>
      </c>
      <c r="B341" s="370" t="s">
        <v>1702</v>
      </c>
      <c r="C341" s="662">
        <v>564100</v>
      </c>
      <c r="D341" t="s">
        <v>507</v>
      </c>
      <c r="E341" s="94">
        <v>162514.31</v>
      </c>
    </row>
    <row r="342" spans="1:5" x14ac:dyDescent="0.2">
      <c r="A342" s="662" t="s">
        <v>1701</v>
      </c>
      <c r="B342" s="370" t="s">
        <v>1702</v>
      </c>
      <c r="C342" s="662">
        <v>571100</v>
      </c>
      <c r="D342" t="s">
        <v>628</v>
      </c>
      <c r="E342" s="94">
        <v>1599420</v>
      </c>
    </row>
    <row r="343" spans="1:5" x14ac:dyDescent="0.2">
      <c r="A343" s="662" t="s">
        <v>1701</v>
      </c>
      <c r="B343" s="370" t="s">
        <v>1702</v>
      </c>
      <c r="C343" s="662">
        <v>571109</v>
      </c>
      <c r="D343" t="s">
        <v>1098</v>
      </c>
      <c r="E343" s="94">
        <v>159030</v>
      </c>
    </row>
    <row r="344" spans="1:5" x14ac:dyDescent="0.2">
      <c r="A344" s="662" t="s">
        <v>1701</v>
      </c>
      <c r="B344" s="370" t="s">
        <v>1702</v>
      </c>
      <c r="C344" s="662">
        <v>590520</v>
      </c>
      <c r="D344" t="s">
        <v>935</v>
      </c>
      <c r="E344" s="94">
        <v>658240.78</v>
      </c>
    </row>
    <row r="345" spans="1:5" x14ac:dyDescent="0.2">
      <c r="A345" s="662" t="s">
        <v>1701</v>
      </c>
      <c r="B345" s="370" t="s">
        <v>1702</v>
      </c>
      <c r="C345" s="662">
        <v>590521</v>
      </c>
      <c r="D345" t="s">
        <v>4702</v>
      </c>
      <c r="E345" s="94">
        <v>5000</v>
      </c>
    </row>
    <row r="346" spans="1:5" x14ac:dyDescent="0.2">
      <c r="A346" s="662" t="s">
        <v>1701</v>
      </c>
      <c r="B346" s="370" t="s">
        <v>1702</v>
      </c>
      <c r="C346" s="662">
        <v>590522</v>
      </c>
      <c r="D346" t="s">
        <v>936</v>
      </c>
      <c r="E346" s="94">
        <v>214659.3</v>
      </c>
    </row>
    <row r="347" spans="1:5" x14ac:dyDescent="0.2">
      <c r="A347" s="662" t="s">
        <v>1701</v>
      </c>
      <c r="B347" s="370" t="s">
        <v>1702</v>
      </c>
      <c r="C347" s="662">
        <v>590524</v>
      </c>
      <c r="D347" t="s">
        <v>4705</v>
      </c>
      <c r="E347" s="94">
        <v>6946759</v>
      </c>
    </row>
    <row r="348" spans="1:5" x14ac:dyDescent="0.2">
      <c r="A348" s="662" t="s">
        <v>1701</v>
      </c>
      <c r="B348" s="370" t="s">
        <v>1702</v>
      </c>
      <c r="C348" s="662">
        <v>590525</v>
      </c>
      <c r="D348" t="s">
        <v>4706</v>
      </c>
      <c r="E348" s="94">
        <v>2969176.64</v>
      </c>
    </row>
    <row r="349" spans="1:5" x14ac:dyDescent="0.2">
      <c r="A349" s="662" t="s">
        <v>1701</v>
      </c>
      <c r="B349" s="370" t="s">
        <v>1702</v>
      </c>
      <c r="C349" s="662">
        <v>590527</v>
      </c>
      <c r="D349" t="s">
        <v>4708</v>
      </c>
      <c r="E349" s="94">
        <v>2725123.64</v>
      </c>
    </row>
    <row r="350" spans="1:5" x14ac:dyDescent="0.2">
      <c r="A350" s="662" t="s">
        <v>1701</v>
      </c>
      <c r="B350" s="370" t="s">
        <v>1702</v>
      </c>
      <c r="C350" s="662">
        <v>590529</v>
      </c>
      <c r="D350" t="s">
        <v>491</v>
      </c>
      <c r="E350" s="94">
        <v>27729.49</v>
      </c>
    </row>
    <row r="351" spans="1:5" x14ac:dyDescent="0.2">
      <c r="A351" s="662" t="s">
        <v>1701</v>
      </c>
      <c r="B351" s="370" t="s">
        <v>1702</v>
      </c>
      <c r="C351" s="662">
        <v>590530</v>
      </c>
      <c r="D351" t="s">
        <v>1306</v>
      </c>
      <c r="E351" s="94">
        <v>3031300</v>
      </c>
    </row>
    <row r="352" spans="1:5" x14ac:dyDescent="0.2">
      <c r="A352" s="662" t="s">
        <v>1701</v>
      </c>
      <c r="B352" s="370" t="s">
        <v>1702</v>
      </c>
      <c r="C352" s="662">
        <v>590674</v>
      </c>
      <c r="D352" t="s">
        <v>544</v>
      </c>
      <c r="E352" s="94">
        <v>0.01</v>
      </c>
    </row>
    <row r="353" spans="1:5" x14ac:dyDescent="0.2">
      <c r="A353" s="662" t="s">
        <v>1701</v>
      </c>
      <c r="B353" s="370" t="s">
        <v>1702</v>
      </c>
      <c r="C353" s="662">
        <v>590675</v>
      </c>
      <c r="D353" t="s">
        <v>4710</v>
      </c>
      <c r="E353" s="94">
        <v>309450</v>
      </c>
    </row>
    <row r="354" spans="1:5" x14ac:dyDescent="0.2">
      <c r="A354" s="662" t="s">
        <v>1701</v>
      </c>
      <c r="B354" s="370" t="s">
        <v>1702</v>
      </c>
      <c r="C354" s="662">
        <v>599524</v>
      </c>
      <c r="D354" t="s">
        <v>4705</v>
      </c>
      <c r="E354" s="94">
        <v>145305.20000000001</v>
      </c>
    </row>
    <row r="355" spans="1:5" x14ac:dyDescent="0.2">
      <c r="A355" s="662" t="s">
        <v>1701</v>
      </c>
      <c r="B355" s="370" t="s">
        <v>1702</v>
      </c>
      <c r="C355" s="662">
        <v>599525</v>
      </c>
      <c r="D355" t="s">
        <v>4706</v>
      </c>
      <c r="E355" s="94">
        <v>718771.76</v>
      </c>
    </row>
    <row r="356" spans="1:5" x14ac:dyDescent="0.2">
      <c r="A356" s="662" t="s">
        <v>1701</v>
      </c>
      <c r="B356" s="370" t="s">
        <v>1702</v>
      </c>
      <c r="C356" s="662">
        <v>599527</v>
      </c>
      <c r="D356" t="s">
        <v>4711</v>
      </c>
      <c r="E356" s="94">
        <v>157506.51999999999</v>
      </c>
    </row>
    <row r="357" spans="1:5" x14ac:dyDescent="0.2">
      <c r="A357" s="662" t="s">
        <v>1701</v>
      </c>
      <c r="B357" s="370" t="s">
        <v>1702</v>
      </c>
      <c r="C357" s="662">
        <v>599529</v>
      </c>
      <c r="D357" t="s">
        <v>491</v>
      </c>
      <c r="E357" s="94">
        <v>38876.339999999997</v>
      </c>
    </row>
    <row r="358" spans="1:5" x14ac:dyDescent="0.2">
      <c r="A358" s="662" t="s">
        <v>1701</v>
      </c>
      <c r="B358" s="370" t="s">
        <v>1702</v>
      </c>
      <c r="C358" s="662">
        <v>599530</v>
      </c>
      <c r="D358" t="s">
        <v>1306</v>
      </c>
      <c r="E358" s="94">
        <v>105386</v>
      </c>
    </row>
    <row r="359" spans="1:5" x14ac:dyDescent="0.2">
      <c r="A359" s="662" t="s">
        <v>1701</v>
      </c>
      <c r="B359" s="370" t="s">
        <v>1702</v>
      </c>
      <c r="C359" s="662">
        <v>599531</v>
      </c>
      <c r="D359" t="s">
        <v>4713</v>
      </c>
      <c r="E359" s="94">
        <v>1760440</v>
      </c>
    </row>
    <row r="360" spans="1:5" x14ac:dyDescent="0.2">
      <c r="A360" s="662" t="s">
        <v>1701</v>
      </c>
      <c r="B360" s="370" t="s">
        <v>1702</v>
      </c>
      <c r="C360" s="662">
        <v>599674</v>
      </c>
      <c r="D360" t="s">
        <v>544</v>
      </c>
      <c r="E360" s="94">
        <v>282.27</v>
      </c>
    </row>
    <row r="361" spans="1:5" s="560" customFormat="1" x14ac:dyDescent="0.2">
      <c r="A361" s="661"/>
      <c r="B361" s="599"/>
      <c r="C361" s="661"/>
      <c r="D361" s="91"/>
      <c r="E361" s="136">
        <f>SUM(E260:E360)</f>
        <v>95780331.910000011</v>
      </c>
    </row>
    <row r="362" spans="1:5" x14ac:dyDescent="0.2">
      <c r="A362" s="662"/>
      <c r="B362" s="370"/>
      <c r="C362" s="662"/>
      <c r="D362"/>
      <c r="E362" s="94"/>
    </row>
    <row r="363" spans="1:5" x14ac:dyDescent="0.2">
      <c r="A363" s="662" t="s">
        <v>1701</v>
      </c>
      <c r="B363" s="370" t="s">
        <v>1702</v>
      </c>
      <c r="C363" s="662">
        <v>601300</v>
      </c>
      <c r="D363" t="s">
        <v>763</v>
      </c>
      <c r="E363" s="94">
        <v>28977291.57</v>
      </c>
    </row>
    <row r="364" spans="1:5" x14ac:dyDescent="0.2">
      <c r="A364" s="662" t="s">
        <v>1701</v>
      </c>
      <c r="B364" s="370" t="s">
        <v>1702</v>
      </c>
      <c r="C364" s="662">
        <v>601301</v>
      </c>
      <c r="D364" t="s">
        <v>764</v>
      </c>
      <c r="E364" s="94">
        <v>7754768</v>
      </c>
    </row>
    <row r="365" spans="1:5" x14ac:dyDescent="0.2">
      <c r="A365" s="662" t="s">
        <v>1701</v>
      </c>
      <c r="B365" s="370" t="s">
        <v>1702</v>
      </c>
      <c r="C365" s="662">
        <v>601400</v>
      </c>
      <c r="D365" t="s">
        <v>516</v>
      </c>
      <c r="E365" s="94">
        <v>1145695</v>
      </c>
    </row>
    <row r="366" spans="1:5" x14ac:dyDescent="0.2">
      <c r="A366" s="662" t="s">
        <v>1701</v>
      </c>
      <c r="B366" s="370" t="s">
        <v>1702</v>
      </c>
      <c r="C366" s="662">
        <v>601410</v>
      </c>
      <c r="D366" t="s">
        <v>765</v>
      </c>
      <c r="E366" s="94">
        <v>95000</v>
      </c>
    </row>
    <row r="367" spans="1:5" x14ac:dyDescent="0.2">
      <c r="A367" s="662" t="s">
        <v>1701</v>
      </c>
      <c r="B367" s="370" t="s">
        <v>1702</v>
      </c>
      <c r="C367" s="662">
        <v>601500</v>
      </c>
      <c r="D367" t="s">
        <v>766</v>
      </c>
      <c r="E367" s="94">
        <v>1314325</v>
      </c>
    </row>
    <row r="368" spans="1:5" x14ac:dyDescent="0.2">
      <c r="A368" s="662" t="s">
        <v>1701</v>
      </c>
      <c r="B368" s="370" t="s">
        <v>1702</v>
      </c>
      <c r="C368" s="662">
        <v>601501</v>
      </c>
      <c r="D368" t="s">
        <v>4714</v>
      </c>
      <c r="E368" s="94">
        <v>500</v>
      </c>
    </row>
    <row r="369" spans="1:5" x14ac:dyDescent="0.2">
      <c r="A369" s="662" t="s">
        <v>1701</v>
      </c>
      <c r="B369" s="370" t="s">
        <v>1702</v>
      </c>
      <c r="C369" s="662">
        <v>601510</v>
      </c>
      <c r="D369" t="s">
        <v>767</v>
      </c>
      <c r="E369" s="94">
        <v>1353370</v>
      </c>
    </row>
    <row r="370" spans="1:5" x14ac:dyDescent="0.2">
      <c r="A370" s="662" t="s">
        <v>1701</v>
      </c>
      <c r="B370" s="370" t="s">
        <v>1702</v>
      </c>
      <c r="C370" s="662">
        <v>602100</v>
      </c>
      <c r="D370" t="s">
        <v>525</v>
      </c>
      <c r="E370" s="94">
        <v>-2275763.02</v>
      </c>
    </row>
    <row r="371" spans="1:5" x14ac:dyDescent="0.2">
      <c r="A371" s="662" t="s">
        <v>1701</v>
      </c>
      <c r="B371" s="370" t="s">
        <v>1702</v>
      </c>
      <c r="C371" s="662">
        <v>602300</v>
      </c>
      <c r="D371" t="s">
        <v>768</v>
      </c>
      <c r="E371" s="94">
        <v>-162759.92000000001</v>
      </c>
    </row>
    <row r="372" spans="1:5" x14ac:dyDescent="0.2">
      <c r="A372" s="662" t="s">
        <v>1701</v>
      </c>
      <c r="B372" s="370" t="s">
        <v>1702</v>
      </c>
      <c r="C372" s="662">
        <v>603100</v>
      </c>
      <c r="D372" t="s">
        <v>528</v>
      </c>
      <c r="E372" s="94">
        <v>9349877</v>
      </c>
    </row>
    <row r="373" spans="1:5" x14ac:dyDescent="0.2">
      <c r="A373" s="662" t="s">
        <v>1701</v>
      </c>
      <c r="B373" s="370" t="s">
        <v>1702</v>
      </c>
      <c r="C373" s="662">
        <v>603200</v>
      </c>
      <c r="D373" t="s">
        <v>632</v>
      </c>
      <c r="E373" s="94">
        <v>476329</v>
      </c>
    </row>
    <row r="374" spans="1:5" x14ac:dyDescent="0.2">
      <c r="A374" s="662" t="s">
        <v>1701</v>
      </c>
      <c r="B374" s="370" t="s">
        <v>1702</v>
      </c>
      <c r="C374" s="662">
        <v>603300</v>
      </c>
      <c r="D374" t="s">
        <v>633</v>
      </c>
      <c r="E374" s="94">
        <v>181643.98</v>
      </c>
    </row>
    <row r="375" spans="1:5" x14ac:dyDescent="0.2">
      <c r="A375" s="662" t="s">
        <v>1701</v>
      </c>
      <c r="B375" s="370" t="s">
        <v>1702</v>
      </c>
      <c r="C375" s="662">
        <v>604100</v>
      </c>
      <c r="D375" t="s">
        <v>769</v>
      </c>
      <c r="E375" s="94">
        <v>-1034972.53</v>
      </c>
    </row>
    <row r="376" spans="1:5" x14ac:dyDescent="0.2">
      <c r="A376" s="662" t="s">
        <v>1701</v>
      </c>
      <c r="B376" s="370" t="s">
        <v>1702</v>
      </c>
      <c r="C376" s="662">
        <v>604200</v>
      </c>
      <c r="D376" t="s">
        <v>770</v>
      </c>
      <c r="E376" s="94">
        <v>-136834</v>
      </c>
    </row>
    <row r="377" spans="1:5" x14ac:dyDescent="0.2">
      <c r="A377" s="662" t="s">
        <v>1701</v>
      </c>
      <c r="B377" s="370" t="s">
        <v>1702</v>
      </c>
      <c r="C377" s="662">
        <v>605100</v>
      </c>
      <c r="D377" t="s">
        <v>634</v>
      </c>
      <c r="E377" s="94">
        <v>3561430.74</v>
      </c>
    </row>
    <row r="378" spans="1:5" x14ac:dyDescent="0.2">
      <c r="A378" s="662" t="s">
        <v>1701</v>
      </c>
      <c r="B378" s="370" t="s">
        <v>1702</v>
      </c>
      <c r="C378" s="662">
        <v>605200</v>
      </c>
      <c r="D378" t="s">
        <v>771</v>
      </c>
      <c r="E378" s="94">
        <v>1037248</v>
      </c>
    </row>
    <row r="379" spans="1:5" x14ac:dyDescent="0.2">
      <c r="A379" s="662" t="s">
        <v>1701</v>
      </c>
      <c r="B379" s="370" t="s">
        <v>1702</v>
      </c>
      <c r="C379" s="662">
        <v>605300</v>
      </c>
      <c r="D379" t="s">
        <v>635</v>
      </c>
      <c r="E379" s="94">
        <v>2321905.56</v>
      </c>
    </row>
    <row r="380" spans="1:5" x14ac:dyDescent="0.2">
      <c r="A380" s="662" t="s">
        <v>1701</v>
      </c>
      <c r="B380" s="370" t="s">
        <v>1702</v>
      </c>
      <c r="C380" s="662">
        <v>605400</v>
      </c>
      <c r="D380" t="s">
        <v>1105</v>
      </c>
      <c r="E380" s="94">
        <v>46645.58</v>
      </c>
    </row>
    <row r="381" spans="1:5" x14ac:dyDescent="0.2">
      <c r="A381" s="662" t="s">
        <v>1701</v>
      </c>
      <c r="B381" s="370" t="s">
        <v>1702</v>
      </c>
      <c r="C381" s="662">
        <v>606100</v>
      </c>
      <c r="D381" t="s">
        <v>637</v>
      </c>
      <c r="E381" s="94">
        <v>-202092.07</v>
      </c>
    </row>
    <row r="382" spans="1:5" x14ac:dyDescent="0.2">
      <c r="A382" s="662" t="s">
        <v>1701</v>
      </c>
      <c r="B382" s="370" t="s">
        <v>1702</v>
      </c>
      <c r="C382" s="662">
        <v>609100</v>
      </c>
      <c r="D382" t="s">
        <v>1309</v>
      </c>
      <c r="E382" s="94">
        <v>1014698.5</v>
      </c>
    </row>
    <row r="383" spans="1:5" x14ac:dyDescent="0.2">
      <c r="A383" s="662" t="s">
        <v>1701</v>
      </c>
      <c r="B383" s="370" t="s">
        <v>1702</v>
      </c>
      <c r="C383" s="662">
        <v>609109</v>
      </c>
      <c r="D383" t="s">
        <v>4715</v>
      </c>
      <c r="E383" s="94">
        <v>2336465</v>
      </c>
    </row>
    <row r="384" spans="1:5" x14ac:dyDescent="0.2">
      <c r="A384" s="662" t="s">
        <v>1701</v>
      </c>
      <c r="B384" s="370" t="s">
        <v>1702</v>
      </c>
      <c r="C384" s="662">
        <v>611100</v>
      </c>
      <c r="D384" t="s">
        <v>538</v>
      </c>
      <c r="E384" s="94">
        <v>2184243.83</v>
      </c>
    </row>
    <row r="385" spans="1:5" x14ac:dyDescent="0.2">
      <c r="A385" s="662" t="s">
        <v>1701</v>
      </c>
      <c r="B385" s="370" t="s">
        <v>1702</v>
      </c>
      <c r="C385" s="662">
        <v>618100</v>
      </c>
      <c r="D385" t="s">
        <v>541</v>
      </c>
      <c r="E385" s="94">
        <v>571.97</v>
      </c>
    </row>
    <row r="386" spans="1:5" x14ac:dyDescent="0.2">
      <c r="A386" s="662" t="s">
        <v>1701</v>
      </c>
      <c r="B386" s="370" t="s">
        <v>1702</v>
      </c>
      <c r="C386" s="662">
        <v>618200</v>
      </c>
      <c r="D386" t="s">
        <v>542</v>
      </c>
      <c r="E386" s="94">
        <v>2006.29</v>
      </c>
    </row>
    <row r="387" spans="1:5" x14ac:dyDescent="0.2">
      <c r="A387" s="662" t="s">
        <v>1701</v>
      </c>
      <c r="B387" s="370" t="s">
        <v>1702</v>
      </c>
      <c r="C387" s="662">
        <v>618300</v>
      </c>
      <c r="D387" t="s">
        <v>543</v>
      </c>
      <c r="E387" s="94">
        <v>5.49</v>
      </c>
    </row>
    <row r="388" spans="1:5" x14ac:dyDescent="0.2">
      <c r="A388" s="662" t="s">
        <v>1701</v>
      </c>
      <c r="B388" s="370" t="s">
        <v>1702</v>
      </c>
      <c r="C388" s="662">
        <v>653100</v>
      </c>
      <c r="D388" t="s">
        <v>546</v>
      </c>
      <c r="E388" s="94">
        <v>1410702.24</v>
      </c>
    </row>
    <row r="389" spans="1:5" x14ac:dyDescent="0.2">
      <c r="A389" s="662" t="s">
        <v>1701</v>
      </c>
      <c r="B389" s="370" t="s">
        <v>1702</v>
      </c>
      <c r="C389" s="662">
        <v>653101</v>
      </c>
      <c r="D389" t="s">
        <v>547</v>
      </c>
      <c r="E389" s="94">
        <v>11565.59</v>
      </c>
    </row>
    <row r="390" spans="1:5" x14ac:dyDescent="0.2">
      <c r="A390" s="662" t="s">
        <v>1701</v>
      </c>
      <c r="B390" s="370" t="s">
        <v>1702</v>
      </c>
      <c r="C390" s="662">
        <v>653200</v>
      </c>
      <c r="D390" t="s">
        <v>548</v>
      </c>
      <c r="E390" s="94">
        <v>1125623.8899999999</v>
      </c>
    </row>
    <row r="391" spans="1:5" x14ac:dyDescent="0.2">
      <c r="A391" s="662" t="s">
        <v>1701</v>
      </c>
      <c r="B391" s="370" t="s">
        <v>1702</v>
      </c>
      <c r="C391" s="662">
        <v>657100</v>
      </c>
      <c r="D391" t="s">
        <v>553</v>
      </c>
      <c r="E391" s="94">
        <v>-2184243.83</v>
      </c>
    </row>
    <row r="392" spans="1:5" x14ac:dyDescent="0.2">
      <c r="A392" s="662" t="s">
        <v>1701</v>
      </c>
      <c r="B392" s="370" t="s">
        <v>1702</v>
      </c>
      <c r="C392" s="662">
        <v>658100</v>
      </c>
      <c r="D392" t="s">
        <v>642</v>
      </c>
      <c r="E392" s="94">
        <v>68600</v>
      </c>
    </row>
    <row r="393" spans="1:5" x14ac:dyDescent="0.2">
      <c r="A393" s="662" t="s">
        <v>1701</v>
      </c>
      <c r="B393" s="370" t="s">
        <v>1702</v>
      </c>
      <c r="C393" s="662">
        <v>661109</v>
      </c>
      <c r="D393" t="s">
        <v>556</v>
      </c>
      <c r="E393" s="94">
        <v>309450</v>
      </c>
    </row>
    <row r="394" spans="1:5" x14ac:dyDescent="0.2">
      <c r="A394" s="662" t="s">
        <v>1701</v>
      </c>
      <c r="B394" s="370" t="s">
        <v>1702</v>
      </c>
      <c r="C394" s="662">
        <v>664100</v>
      </c>
      <c r="D394" t="s">
        <v>559</v>
      </c>
      <c r="E394" s="94">
        <v>220616.71</v>
      </c>
    </row>
    <row r="395" spans="1:5" x14ac:dyDescent="0.2">
      <c r="A395" s="662" t="s">
        <v>1701</v>
      </c>
      <c r="B395" s="370" t="s">
        <v>1702</v>
      </c>
      <c r="C395" s="662">
        <v>690520</v>
      </c>
      <c r="D395" t="s">
        <v>4716</v>
      </c>
      <c r="E395" s="94">
        <v>658240.78</v>
      </c>
    </row>
    <row r="396" spans="1:5" x14ac:dyDescent="0.2">
      <c r="A396" s="662" t="s">
        <v>1701</v>
      </c>
      <c r="B396" s="370" t="s">
        <v>1702</v>
      </c>
      <c r="C396" s="662">
        <v>690521</v>
      </c>
      <c r="D396" t="s">
        <v>4702</v>
      </c>
      <c r="E396" s="94">
        <v>5000</v>
      </c>
    </row>
    <row r="397" spans="1:5" x14ac:dyDescent="0.2">
      <c r="A397" s="662" t="s">
        <v>1701</v>
      </c>
      <c r="B397" s="370" t="s">
        <v>1702</v>
      </c>
      <c r="C397" s="662">
        <v>690522</v>
      </c>
      <c r="D397" t="s">
        <v>4717</v>
      </c>
      <c r="E397" s="94">
        <v>214659.3</v>
      </c>
    </row>
    <row r="398" spans="1:5" x14ac:dyDescent="0.2">
      <c r="A398" s="662" t="s">
        <v>1701</v>
      </c>
      <c r="B398" s="370" t="s">
        <v>1702</v>
      </c>
      <c r="C398" s="662">
        <v>690524</v>
      </c>
      <c r="D398" t="s">
        <v>4705</v>
      </c>
      <c r="E398" s="94">
        <v>6946759</v>
      </c>
    </row>
    <row r="399" spans="1:5" x14ac:dyDescent="0.2">
      <c r="A399" s="662" t="s">
        <v>1701</v>
      </c>
      <c r="B399" s="370" t="s">
        <v>1702</v>
      </c>
      <c r="C399" s="662">
        <v>690525</v>
      </c>
      <c r="D399" t="s">
        <v>4706</v>
      </c>
      <c r="E399" s="94">
        <v>2969176.64</v>
      </c>
    </row>
    <row r="400" spans="1:5" x14ac:dyDescent="0.2">
      <c r="A400" s="662" t="s">
        <v>1701</v>
      </c>
      <c r="B400" s="370" t="s">
        <v>1702</v>
      </c>
      <c r="C400" s="662">
        <v>690527</v>
      </c>
      <c r="D400" t="s">
        <v>4711</v>
      </c>
      <c r="E400" s="94">
        <v>2725123.64</v>
      </c>
    </row>
    <row r="401" spans="1:6" x14ac:dyDescent="0.2">
      <c r="A401" s="662" t="s">
        <v>1701</v>
      </c>
      <c r="B401" s="370" t="s">
        <v>1702</v>
      </c>
      <c r="C401" s="662">
        <v>690529</v>
      </c>
      <c r="D401" t="s">
        <v>491</v>
      </c>
      <c r="E401" s="94">
        <v>27729.49</v>
      </c>
    </row>
    <row r="402" spans="1:6" x14ac:dyDescent="0.2">
      <c r="A402" s="662" t="s">
        <v>1701</v>
      </c>
      <c r="B402" s="370" t="s">
        <v>1702</v>
      </c>
      <c r="C402" s="662">
        <v>690530</v>
      </c>
      <c r="D402" t="s">
        <v>1306</v>
      </c>
      <c r="E402" s="94">
        <v>3031300</v>
      </c>
    </row>
    <row r="403" spans="1:6" x14ac:dyDescent="0.2">
      <c r="A403" s="662" t="s">
        <v>1701</v>
      </c>
      <c r="B403" s="370" t="s">
        <v>1702</v>
      </c>
      <c r="C403" s="662">
        <v>690674</v>
      </c>
      <c r="D403" t="s">
        <v>544</v>
      </c>
      <c r="E403" s="94">
        <v>0.01</v>
      </c>
    </row>
    <row r="404" spans="1:6" x14ac:dyDescent="0.2">
      <c r="A404" s="662" t="s">
        <v>1701</v>
      </c>
      <c r="B404" s="370" t="s">
        <v>1702</v>
      </c>
      <c r="C404" s="662">
        <v>690675</v>
      </c>
      <c r="D404" t="s">
        <v>4710</v>
      </c>
      <c r="E404" s="94">
        <v>309450</v>
      </c>
    </row>
    <row r="405" spans="1:6" x14ac:dyDescent="0.2">
      <c r="A405" s="662" t="s">
        <v>1701</v>
      </c>
      <c r="B405" s="370" t="s">
        <v>1702</v>
      </c>
      <c r="C405" s="662">
        <v>699524</v>
      </c>
      <c r="D405" t="s">
        <v>4705</v>
      </c>
      <c r="E405" s="94">
        <v>145305.20000000001</v>
      </c>
    </row>
    <row r="406" spans="1:6" x14ac:dyDescent="0.2">
      <c r="A406" s="662" t="s">
        <v>1701</v>
      </c>
      <c r="B406" s="370" t="s">
        <v>1702</v>
      </c>
      <c r="C406" s="662">
        <v>699525</v>
      </c>
      <c r="D406" t="s">
        <v>4706</v>
      </c>
      <c r="E406" s="94">
        <v>718771.76</v>
      </c>
    </row>
    <row r="407" spans="1:6" x14ac:dyDescent="0.2">
      <c r="A407" s="662" t="s">
        <v>1701</v>
      </c>
      <c r="B407" s="370" t="s">
        <v>1702</v>
      </c>
      <c r="C407" s="662">
        <v>699527</v>
      </c>
      <c r="D407" t="s">
        <v>4711</v>
      </c>
      <c r="E407" s="94">
        <v>157506.51999999999</v>
      </c>
    </row>
    <row r="408" spans="1:6" x14ac:dyDescent="0.2">
      <c r="A408" s="662" t="s">
        <v>1701</v>
      </c>
      <c r="B408" s="370" t="s">
        <v>1702</v>
      </c>
      <c r="C408" s="662">
        <v>699529</v>
      </c>
      <c r="D408" t="s">
        <v>491</v>
      </c>
      <c r="E408" s="94">
        <v>38876.339999999997</v>
      </c>
    </row>
    <row r="409" spans="1:6" x14ac:dyDescent="0.2">
      <c r="A409" s="662" t="s">
        <v>1701</v>
      </c>
      <c r="B409" s="370" t="s">
        <v>1702</v>
      </c>
      <c r="C409" s="662">
        <v>699530</v>
      </c>
      <c r="D409" t="s">
        <v>1306</v>
      </c>
      <c r="E409" s="94">
        <v>105386</v>
      </c>
    </row>
    <row r="410" spans="1:6" x14ac:dyDescent="0.2">
      <c r="A410" s="662" t="s">
        <v>1701</v>
      </c>
      <c r="B410" s="370" t="s">
        <v>1702</v>
      </c>
      <c r="C410" s="662">
        <v>699531</v>
      </c>
      <c r="D410" t="s">
        <v>4713</v>
      </c>
      <c r="E410" s="94">
        <v>1760440</v>
      </c>
    </row>
    <row r="411" spans="1:6" x14ac:dyDescent="0.2">
      <c r="A411" s="662" t="s">
        <v>1701</v>
      </c>
      <c r="B411" s="370" t="s">
        <v>1702</v>
      </c>
      <c r="C411" s="662">
        <v>699674</v>
      </c>
      <c r="D411" t="s">
        <v>544</v>
      </c>
      <c r="E411" s="94">
        <v>282.27</v>
      </c>
    </row>
    <row r="412" spans="1:6" s="560" customFormat="1" x14ac:dyDescent="0.2">
      <c r="A412" s="559"/>
      <c r="B412" s="670"/>
      <c r="C412" s="559"/>
      <c r="E412" s="561">
        <f>SUM(E363:E411)</f>
        <v>80117920.520000011</v>
      </c>
    </row>
    <row r="413" spans="1:6" s="666" customFormat="1" ht="15" x14ac:dyDescent="0.25">
      <c r="A413" s="671"/>
      <c r="B413" s="672"/>
      <c r="C413" s="671"/>
      <c r="D413" s="666" t="s">
        <v>4724</v>
      </c>
      <c r="E413" s="673">
        <f>-E361+E412</f>
        <v>-15662411.390000001</v>
      </c>
    </row>
    <row r="415" spans="1:6" ht="13.5" thickBot="1" x14ac:dyDescent="0.25">
      <c r="D415" s="675" t="s">
        <v>4725</v>
      </c>
      <c r="E415" s="676" t="s">
        <v>4726</v>
      </c>
      <c r="F415" s="677" t="s">
        <v>4727</v>
      </c>
    </row>
    <row r="416" spans="1:6" ht="13.5" thickTop="1" x14ac:dyDescent="0.2">
      <c r="D416" s="560" t="s">
        <v>4718</v>
      </c>
      <c r="E416" s="561">
        <f>E72</f>
        <v>3470925.9199999869</v>
      </c>
      <c r="F416" s="551">
        <v>3471</v>
      </c>
    </row>
    <row r="417" spans="4:6" x14ac:dyDescent="0.2">
      <c r="D417" s="560" t="s">
        <v>4719</v>
      </c>
      <c r="E417" s="561">
        <f>E112</f>
        <v>53834.860000000335</v>
      </c>
      <c r="F417" s="551">
        <v>54</v>
      </c>
    </row>
    <row r="418" spans="4:6" x14ac:dyDescent="0.2">
      <c r="D418" s="560" t="s">
        <v>4720</v>
      </c>
      <c r="E418" s="561">
        <f>E152</f>
        <v>645570.88000000175</v>
      </c>
      <c r="F418" s="551">
        <v>646</v>
      </c>
    </row>
    <row r="419" spans="4:6" x14ac:dyDescent="0.2">
      <c r="D419" s="560" t="s">
        <v>4721</v>
      </c>
      <c r="E419" s="561">
        <f>E207</f>
        <v>0</v>
      </c>
      <c r="F419" s="551">
        <v>0</v>
      </c>
    </row>
    <row r="420" spans="4:6" x14ac:dyDescent="0.2">
      <c r="D420" s="678" t="s">
        <v>4728</v>
      </c>
      <c r="E420" s="679">
        <f>E256</f>
        <v>1769283.8299999996</v>
      </c>
      <c r="F420" s="680">
        <v>1769</v>
      </c>
    </row>
    <row r="421" spans="4:6" x14ac:dyDescent="0.2">
      <c r="D421" s="560" t="s">
        <v>4729</v>
      </c>
      <c r="E421" s="561">
        <f>SUM(E416:E420)</f>
        <v>5939615.489999989</v>
      </c>
      <c r="F421" s="551">
        <f>SUM(F416:F420)</f>
        <v>5940</v>
      </c>
    </row>
  </sheetData>
  <mergeCells count="2">
    <mergeCell ref="A1:B1"/>
    <mergeCell ref="B2:E2"/>
  </mergeCells>
  <pageMargins left="0.7" right="0.7" top="0.78740157499999996" bottom="0.78740157499999996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T1379"/>
  <sheetViews>
    <sheetView topLeftCell="A340" workbookViewId="0">
      <selection activeCell="K362" sqref="K362"/>
    </sheetView>
  </sheetViews>
  <sheetFormatPr defaultRowHeight="12.75" x14ac:dyDescent="0.2"/>
  <cols>
    <col min="1" max="2" width="3.42578125" customWidth="1"/>
    <col min="3" max="3" width="7.5703125" customWidth="1"/>
    <col min="4" max="4" width="4.85546875" customWidth="1"/>
    <col min="5" max="5" width="12.7109375" bestFit="1" customWidth="1"/>
    <col min="6" max="6" width="11.5703125" bestFit="1" customWidth="1"/>
    <col min="7" max="7" width="12.7109375" bestFit="1" customWidth="1"/>
    <col min="8" max="8" width="43.42578125" customWidth="1"/>
    <col min="10" max="10" width="14.5703125" customWidth="1"/>
    <col min="11" max="11" width="12" customWidth="1"/>
    <col min="16" max="16" width="11.7109375" bestFit="1" customWidth="1"/>
    <col min="18" max="18" width="11.7109375" bestFit="1" customWidth="1"/>
    <col min="19" max="19" width="47.5703125" bestFit="1" customWidth="1"/>
  </cols>
  <sheetData>
    <row r="1" spans="1:11" x14ac:dyDescent="0.2">
      <c r="A1" s="648" t="s">
        <v>300</v>
      </c>
      <c r="B1" s="648" t="s">
        <v>301</v>
      </c>
      <c r="C1" s="648" t="s">
        <v>992</v>
      </c>
      <c r="D1" s="649" t="s">
        <v>302</v>
      </c>
      <c r="E1" s="649" t="s">
        <v>303</v>
      </c>
      <c r="F1" s="649" t="s">
        <v>304</v>
      </c>
      <c r="G1" s="649" t="s">
        <v>305</v>
      </c>
      <c r="H1" s="650" t="s">
        <v>993</v>
      </c>
      <c r="I1" s="651" t="s">
        <v>1128</v>
      </c>
      <c r="J1" s="651"/>
      <c r="K1" s="651"/>
    </row>
    <row r="3" spans="1:11" x14ac:dyDescent="0.2">
      <c r="A3" s="388" t="s">
        <v>1129</v>
      </c>
      <c r="B3" s="388" t="s">
        <v>1472</v>
      </c>
      <c r="C3" s="388" t="s">
        <v>1746</v>
      </c>
      <c r="E3" s="389">
        <v>1824</v>
      </c>
      <c r="G3" s="389" t="s">
        <v>1747</v>
      </c>
      <c r="H3" s="390" t="s">
        <v>1748</v>
      </c>
      <c r="I3">
        <v>990</v>
      </c>
    </row>
    <row r="4" spans="1:11" x14ac:dyDescent="0.2">
      <c r="A4" s="388" t="s">
        <v>1129</v>
      </c>
      <c r="B4" s="388" t="s">
        <v>1472</v>
      </c>
      <c r="C4" s="388" t="s">
        <v>1749</v>
      </c>
      <c r="E4" s="389">
        <v>3056</v>
      </c>
      <c r="G4" s="389" t="s">
        <v>1750</v>
      </c>
      <c r="H4" s="390" t="s">
        <v>1748</v>
      </c>
      <c r="I4">
        <v>990</v>
      </c>
    </row>
    <row r="5" spans="1:11" x14ac:dyDescent="0.2">
      <c r="A5" s="388" t="s">
        <v>1129</v>
      </c>
      <c r="B5" s="388" t="s">
        <v>1472</v>
      </c>
      <c r="C5" s="388" t="s">
        <v>1751</v>
      </c>
      <c r="E5" s="389">
        <v>3841</v>
      </c>
      <c r="G5" s="389" t="s">
        <v>1589</v>
      </c>
      <c r="H5" s="390" t="s">
        <v>1748</v>
      </c>
      <c r="I5">
        <v>990</v>
      </c>
    </row>
    <row r="6" spans="1:11" x14ac:dyDescent="0.2">
      <c r="A6" s="388" t="s">
        <v>1129</v>
      </c>
      <c r="B6" s="388" t="s">
        <v>1472</v>
      </c>
      <c r="C6" s="388" t="s">
        <v>1752</v>
      </c>
      <c r="E6" s="389">
        <v>794</v>
      </c>
      <c r="G6" s="389" t="s">
        <v>1753</v>
      </c>
      <c r="H6" s="390" t="s">
        <v>1748</v>
      </c>
      <c r="I6">
        <v>990</v>
      </c>
    </row>
    <row r="7" spans="1:11" x14ac:dyDescent="0.2">
      <c r="A7" s="388" t="s">
        <v>1129</v>
      </c>
      <c r="B7" s="388" t="s">
        <v>1472</v>
      </c>
      <c r="C7" s="388" t="s">
        <v>1754</v>
      </c>
      <c r="E7" s="389">
        <v>26400</v>
      </c>
      <c r="G7" s="389" t="s">
        <v>1474</v>
      </c>
      <c r="H7" s="390" t="s">
        <v>1599</v>
      </c>
      <c r="I7">
        <v>900</v>
      </c>
    </row>
    <row r="8" spans="1:11" x14ac:dyDescent="0.2">
      <c r="A8" s="388" t="s">
        <v>1129</v>
      </c>
      <c r="B8" s="388" t="s">
        <v>1472</v>
      </c>
      <c r="C8" s="388" t="s">
        <v>1755</v>
      </c>
      <c r="E8" s="389">
        <v>4670.8</v>
      </c>
      <c r="G8" s="389" t="s">
        <v>1756</v>
      </c>
      <c r="H8" s="390" t="s">
        <v>1757</v>
      </c>
      <c r="I8">
        <v>990</v>
      </c>
    </row>
    <row r="9" spans="1:11" x14ac:dyDescent="0.2">
      <c r="A9" s="388" t="s">
        <v>1129</v>
      </c>
      <c r="B9" s="388" t="s">
        <v>1472</v>
      </c>
      <c r="C9" s="388" t="s">
        <v>1758</v>
      </c>
      <c r="E9" s="389">
        <v>454</v>
      </c>
      <c r="G9" s="389" t="s">
        <v>1759</v>
      </c>
      <c r="H9" s="390" t="s">
        <v>1748</v>
      </c>
      <c r="I9">
        <v>990</v>
      </c>
    </row>
    <row r="10" spans="1:11" x14ac:dyDescent="0.2">
      <c r="A10" s="388" t="s">
        <v>1129</v>
      </c>
      <c r="B10" s="388" t="s">
        <v>1472</v>
      </c>
      <c r="C10" s="388" t="s">
        <v>1760</v>
      </c>
      <c r="E10" s="389">
        <v>3746</v>
      </c>
      <c r="G10" s="389" t="s">
        <v>1761</v>
      </c>
      <c r="H10" s="390" t="s">
        <v>1748</v>
      </c>
      <c r="I10">
        <v>990</v>
      </c>
    </row>
    <row r="11" spans="1:11" x14ac:dyDescent="0.2">
      <c r="A11" s="388" t="s">
        <v>1129</v>
      </c>
      <c r="B11" s="388" t="s">
        <v>1472</v>
      </c>
      <c r="C11" s="388" t="s">
        <v>1762</v>
      </c>
      <c r="E11" s="389">
        <v>1942</v>
      </c>
      <c r="G11" s="389" t="s">
        <v>1312</v>
      </c>
      <c r="H11" s="390" t="s">
        <v>1748</v>
      </c>
      <c r="I11">
        <v>990</v>
      </c>
    </row>
    <row r="12" spans="1:11" x14ac:dyDescent="0.2">
      <c r="A12" s="388" t="s">
        <v>1129</v>
      </c>
      <c r="B12" s="388" t="s">
        <v>1472</v>
      </c>
      <c r="C12" s="388" t="s">
        <v>1763</v>
      </c>
      <c r="E12" s="389">
        <v>1472</v>
      </c>
      <c r="G12" s="389" t="s">
        <v>1764</v>
      </c>
      <c r="H12" s="390" t="s">
        <v>1765</v>
      </c>
      <c r="I12">
        <v>990</v>
      </c>
    </row>
    <row r="13" spans="1:11" x14ac:dyDescent="0.2">
      <c r="A13" s="388" t="s">
        <v>1129</v>
      </c>
      <c r="B13" s="388" t="s">
        <v>1472</v>
      </c>
      <c r="C13" s="388" t="s">
        <v>1766</v>
      </c>
      <c r="E13" s="389">
        <v>5326</v>
      </c>
      <c r="G13" s="389" t="s">
        <v>1767</v>
      </c>
      <c r="H13" s="390" t="s">
        <v>1748</v>
      </c>
      <c r="I13">
        <v>990</v>
      </c>
    </row>
    <row r="14" spans="1:11" x14ac:dyDescent="0.2">
      <c r="A14" s="388" t="s">
        <v>1129</v>
      </c>
      <c r="B14" s="388" t="s">
        <v>1472</v>
      </c>
      <c r="C14" s="388" t="s">
        <v>1768</v>
      </c>
      <c r="E14" s="389">
        <v>29368.799999999999</v>
      </c>
      <c r="G14" s="389" t="s">
        <v>1342</v>
      </c>
      <c r="H14" s="390" t="s">
        <v>1769</v>
      </c>
      <c r="I14">
        <v>990</v>
      </c>
    </row>
    <row r="15" spans="1:11" x14ac:dyDescent="0.2">
      <c r="A15" s="388" t="s">
        <v>1129</v>
      </c>
      <c r="B15" s="388" t="s">
        <v>1472</v>
      </c>
      <c r="C15" s="388" t="s">
        <v>1770</v>
      </c>
      <c r="E15" s="389">
        <v>2001</v>
      </c>
      <c r="G15" s="389" t="s">
        <v>1771</v>
      </c>
      <c r="H15" s="390" t="s">
        <v>1748</v>
      </c>
      <c r="I15">
        <v>990</v>
      </c>
    </row>
    <row r="16" spans="1:11" x14ac:dyDescent="0.2">
      <c r="A16" s="388" t="s">
        <v>1129</v>
      </c>
      <c r="B16" s="388" t="s">
        <v>1472</v>
      </c>
      <c r="C16" s="388" t="s">
        <v>1772</v>
      </c>
      <c r="E16" s="389">
        <v>1545.6</v>
      </c>
      <c r="G16" s="389" t="s">
        <v>1342</v>
      </c>
      <c r="H16" s="390" t="s">
        <v>1773</v>
      </c>
      <c r="I16">
        <v>990</v>
      </c>
    </row>
    <row r="17" spans="1:9" x14ac:dyDescent="0.2">
      <c r="A17" s="388" t="s">
        <v>1129</v>
      </c>
      <c r="B17" s="388" t="s">
        <v>1472</v>
      </c>
      <c r="C17" s="388" t="s">
        <v>1774</v>
      </c>
      <c r="E17" s="389">
        <v>2428</v>
      </c>
      <c r="G17" s="389" t="s">
        <v>1775</v>
      </c>
      <c r="H17" s="390" t="s">
        <v>1748</v>
      </c>
      <c r="I17">
        <v>990</v>
      </c>
    </row>
    <row r="18" spans="1:9" x14ac:dyDescent="0.2">
      <c r="A18" s="388" t="s">
        <v>1129</v>
      </c>
      <c r="B18" s="388" t="s">
        <v>1472</v>
      </c>
      <c r="C18" s="388" t="s">
        <v>1776</v>
      </c>
      <c r="E18" s="389">
        <v>3871</v>
      </c>
      <c r="G18" s="389" t="s">
        <v>1777</v>
      </c>
      <c r="H18" s="390" t="s">
        <v>1748</v>
      </c>
      <c r="I18">
        <v>990</v>
      </c>
    </row>
    <row r="19" spans="1:9" x14ac:dyDescent="0.2">
      <c r="A19" s="388" t="s">
        <v>1129</v>
      </c>
      <c r="B19" s="388" t="s">
        <v>1472</v>
      </c>
      <c r="C19" s="388" t="s">
        <v>1778</v>
      </c>
      <c r="E19" s="389">
        <v>1629</v>
      </c>
      <c r="G19" s="389" t="s">
        <v>1779</v>
      </c>
      <c r="H19" s="390" t="s">
        <v>1748</v>
      </c>
      <c r="I19">
        <v>990</v>
      </c>
    </row>
    <row r="20" spans="1:9" x14ac:dyDescent="0.2">
      <c r="A20" s="388" t="s">
        <v>1129</v>
      </c>
      <c r="B20" s="388" t="s">
        <v>1472</v>
      </c>
      <c r="C20" s="388" t="s">
        <v>1780</v>
      </c>
      <c r="E20" s="389">
        <v>50000</v>
      </c>
      <c r="G20" s="389" t="s">
        <v>1342</v>
      </c>
      <c r="H20" s="390" t="s">
        <v>1781</v>
      </c>
      <c r="I20">
        <v>900</v>
      </c>
    </row>
    <row r="21" spans="1:9" x14ac:dyDescent="0.2">
      <c r="A21" s="388" t="s">
        <v>1129</v>
      </c>
      <c r="B21" s="388" t="s">
        <v>1472</v>
      </c>
      <c r="C21" s="388" t="s">
        <v>1782</v>
      </c>
      <c r="E21" s="389">
        <v>1438</v>
      </c>
      <c r="G21" s="389" t="s">
        <v>1783</v>
      </c>
      <c r="H21" s="390" t="s">
        <v>1748</v>
      </c>
      <c r="I21">
        <v>990</v>
      </c>
    </row>
    <row r="22" spans="1:9" x14ac:dyDescent="0.2">
      <c r="A22" s="388" t="s">
        <v>1129</v>
      </c>
      <c r="B22" s="388" t="s">
        <v>1472</v>
      </c>
      <c r="C22" s="388" t="s">
        <v>1784</v>
      </c>
      <c r="E22" s="389">
        <v>10980</v>
      </c>
      <c r="G22" s="389" t="s">
        <v>1785</v>
      </c>
      <c r="H22" s="390" t="s">
        <v>1599</v>
      </c>
      <c r="I22">
        <v>900</v>
      </c>
    </row>
    <row r="23" spans="1:9" x14ac:dyDescent="0.2">
      <c r="A23" s="388" t="s">
        <v>1129</v>
      </c>
      <c r="B23" s="388" t="s">
        <v>1472</v>
      </c>
      <c r="C23" s="388" t="s">
        <v>1786</v>
      </c>
      <c r="E23" s="389">
        <v>1858</v>
      </c>
      <c r="G23" s="389" t="s">
        <v>1787</v>
      </c>
      <c r="H23" s="390" t="s">
        <v>1748</v>
      </c>
      <c r="I23">
        <v>990</v>
      </c>
    </row>
    <row r="24" spans="1:9" x14ac:dyDescent="0.2">
      <c r="A24" s="388" t="s">
        <v>1129</v>
      </c>
      <c r="B24" s="388" t="s">
        <v>1472</v>
      </c>
      <c r="C24" s="388" t="s">
        <v>1788</v>
      </c>
      <c r="E24" s="389">
        <v>88</v>
      </c>
      <c r="G24" s="389" t="s">
        <v>1789</v>
      </c>
      <c r="H24" s="390" t="s">
        <v>1790</v>
      </c>
      <c r="I24">
        <v>990</v>
      </c>
    </row>
    <row r="25" spans="1:9" x14ac:dyDescent="0.2">
      <c r="A25" s="388" t="s">
        <v>1129</v>
      </c>
      <c r="B25" s="388" t="s">
        <v>1472</v>
      </c>
      <c r="C25" s="388" t="s">
        <v>1791</v>
      </c>
      <c r="E25" s="389">
        <v>2586</v>
      </c>
      <c r="G25" s="389" t="s">
        <v>1792</v>
      </c>
      <c r="H25" s="390" t="s">
        <v>1748</v>
      </c>
      <c r="I25">
        <v>990</v>
      </c>
    </row>
    <row r="26" spans="1:9" x14ac:dyDescent="0.2">
      <c r="A26" s="388" t="s">
        <v>1129</v>
      </c>
      <c r="B26" s="388" t="s">
        <v>1472</v>
      </c>
      <c r="C26" s="388" t="s">
        <v>1793</v>
      </c>
      <c r="E26" s="389">
        <v>5280</v>
      </c>
      <c r="G26" s="389" t="s">
        <v>1794</v>
      </c>
      <c r="H26" s="390" t="s">
        <v>1790</v>
      </c>
      <c r="I26">
        <v>990</v>
      </c>
    </row>
    <row r="27" spans="1:9" x14ac:dyDescent="0.2">
      <c r="A27" s="388" t="s">
        <v>1129</v>
      </c>
      <c r="B27" s="388" t="s">
        <v>1472</v>
      </c>
      <c r="C27" s="388" t="s">
        <v>1795</v>
      </c>
      <c r="E27" s="389">
        <v>2633.4</v>
      </c>
      <c r="G27" s="389" t="s">
        <v>1796</v>
      </c>
      <c r="H27" s="390" t="s">
        <v>1797</v>
      </c>
      <c r="I27">
        <v>990</v>
      </c>
    </row>
    <row r="28" spans="1:9" x14ac:dyDescent="0.2">
      <c r="A28" s="388" t="s">
        <v>1129</v>
      </c>
      <c r="B28" s="388" t="s">
        <v>1472</v>
      </c>
      <c r="C28" s="388" t="s">
        <v>1798</v>
      </c>
      <c r="E28" s="389">
        <v>2359</v>
      </c>
      <c r="G28" s="389" t="s">
        <v>1799</v>
      </c>
      <c r="H28" s="390" t="s">
        <v>1748</v>
      </c>
      <c r="I28">
        <v>990</v>
      </c>
    </row>
    <row r="29" spans="1:9" x14ac:dyDescent="0.2">
      <c r="A29" s="388" t="s">
        <v>1129</v>
      </c>
      <c r="B29" s="388" t="s">
        <v>1472</v>
      </c>
      <c r="C29" s="388" t="s">
        <v>1800</v>
      </c>
      <c r="E29" s="389">
        <v>18708</v>
      </c>
      <c r="G29" s="389" t="s">
        <v>1801</v>
      </c>
      <c r="H29" s="390" t="s">
        <v>1769</v>
      </c>
      <c r="I29">
        <v>990</v>
      </c>
    </row>
    <row r="30" spans="1:9" x14ac:dyDescent="0.2">
      <c r="A30" s="388" t="s">
        <v>1129</v>
      </c>
      <c r="B30" s="388" t="s">
        <v>1472</v>
      </c>
      <c r="C30" s="388" t="s">
        <v>1802</v>
      </c>
      <c r="E30" s="389">
        <v>992</v>
      </c>
      <c r="G30" s="389" t="s">
        <v>1803</v>
      </c>
      <c r="H30" s="390" t="s">
        <v>1748</v>
      </c>
      <c r="I30">
        <v>990</v>
      </c>
    </row>
    <row r="31" spans="1:9" x14ac:dyDescent="0.2">
      <c r="A31" s="388" t="s">
        <v>1129</v>
      </c>
      <c r="B31" s="388" t="s">
        <v>1472</v>
      </c>
      <c r="C31" s="388" t="s">
        <v>1628</v>
      </c>
      <c r="E31" s="389">
        <v>9360</v>
      </c>
      <c r="G31" s="389" t="s">
        <v>1629</v>
      </c>
      <c r="H31" s="390" t="s">
        <v>1804</v>
      </c>
      <c r="I31">
        <v>900</v>
      </c>
    </row>
    <row r="32" spans="1:9" x14ac:dyDescent="0.2">
      <c r="A32" s="388" t="s">
        <v>1129</v>
      </c>
      <c r="B32" s="388" t="s">
        <v>1472</v>
      </c>
      <c r="C32" s="388" t="s">
        <v>1805</v>
      </c>
      <c r="E32" s="389">
        <v>6220.5</v>
      </c>
      <c r="G32" s="389" t="s">
        <v>1528</v>
      </c>
      <c r="H32" s="390" t="s">
        <v>1806</v>
      </c>
      <c r="I32">
        <v>900</v>
      </c>
    </row>
    <row r="33" spans="1:11" x14ac:dyDescent="0.2">
      <c r="A33" s="388" t="s">
        <v>1129</v>
      </c>
      <c r="B33" s="388" t="s">
        <v>1472</v>
      </c>
      <c r="C33" s="388" t="s">
        <v>1807</v>
      </c>
      <c r="E33" s="389">
        <v>1997</v>
      </c>
      <c r="G33" s="389" t="s">
        <v>1808</v>
      </c>
      <c r="H33" s="390" t="s">
        <v>1748</v>
      </c>
      <c r="I33">
        <v>990</v>
      </c>
    </row>
    <row r="34" spans="1:11" x14ac:dyDescent="0.2">
      <c r="A34" s="388" t="s">
        <v>1129</v>
      </c>
      <c r="B34" s="388" t="s">
        <v>1472</v>
      </c>
      <c r="C34" s="388" t="s">
        <v>1809</v>
      </c>
      <c r="E34" s="389">
        <v>1399</v>
      </c>
      <c r="G34" s="389" t="s">
        <v>1810</v>
      </c>
      <c r="H34" s="390" t="s">
        <v>1748</v>
      </c>
      <c r="I34">
        <v>990</v>
      </c>
    </row>
    <row r="35" spans="1:11" x14ac:dyDescent="0.2">
      <c r="A35" s="388" t="s">
        <v>1129</v>
      </c>
      <c r="B35" s="388" t="s">
        <v>1542</v>
      </c>
      <c r="C35" s="388" t="s">
        <v>1560</v>
      </c>
      <c r="E35" s="389">
        <v>-50000</v>
      </c>
      <c r="G35" s="389" t="s">
        <v>1349</v>
      </c>
      <c r="H35" s="390" t="s">
        <v>1561</v>
      </c>
      <c r="I35">
        <v>900</v>
      </c>
    </row>
    <row r="36" spans="1:11" x14ac:dyDescent="0.2">
      <c r="A36" s="388" t="s">
        <v>1129</v>
      </c>
      <c r="B36" s="388" t="s">
        <v>364</v>
      </c>
      <c r="C36" s="388" t="s">
        <v>1154</v>
      </c>
      <c r="E36" s="389">
        <v>36</v>
      </c>
      <c r="G36" s="389" t="s">
        <v>1811</v>
      </c>
      <c r="H36" s="390" t="s">
        <v>1812</v>
      </c>
      <c r="I36">
        <v>990</v>
      </c>
    </row>
    <row r="37" spans="1:11" x14ac:dyDescent="0.2">
      <c r="A37" s="388" t="s">
        <v>1129</v>
      </c>
      <c r="B37" s="388" t="s">
        <v>364</v>
      </c>
      <c r="C37" s="388" t="s">
        <v>1197</v>
      </c>
      <c r="E37" s="389">
        <v>69</v>
      </c>
      <c r="G37" s="389" t="s">
        <v>1813</v>
      </c>
      <c r="H37" s="390" t="s">
        <v>1814</v>
      </c>
      <c r="I37">
        <v>990</v>
      </c>
    </row>
    <row r="38" spans="1:11" x14ac:dyDescent="0.2">
      <c r="A38" s="388" t="s">
        <v>1129</v>
      </c>
      <c r="B38" s="388" t="s">
        <v>364</v>
      </c>
      <c r="C38" s="388" t="s">
        <v>1159</v>
      </c>
      <c r="E38" s="389">
        <v>80</v>
      </c>
      <c r="G38" s="389" t="s">
        <v>1815</v>
      </c>
      <c r="H38" s="390" t="s">
        <v>1816</v>
      </c>
      <c r="I38">
        <v>990</v>
      </c>
    </row>
    <row r="39" spans="1:11" x14ac:dyDescent="0.2">
      <c r="A39" s="388" t="s">
        <v>1129</v>
      </c>
      <c r="B39" s="388" t="s">
        <v>364</v>
      </c>
      <c r="C39" s="388" t="s">
        <v>1317</v>
      </c>
      <c r="E39" s="389">
        <v>176</v>
      </c>
      <c r="G39" s="389" t="s">
        <v>1817</v>
      </c>
      <c r="H39" s="390" t="s">
        <v>1818</v>
      </c>
      <c r="I39">
        <v>990</v>
      </c>
    </row>
    <row r="40" spans="1:11" x14ac:dyDescent="0.2">
      <c r="A40" s="388" t="s">
        <v>1129</v>
      </c>
      <c r="B40" s="388" t="s">
        <v>364</v>
      </c>
      <c r="C40" s="388" t="s">
        <v>1819</v>
      </c>
      <c r="E40" s="389">
        <v>33</v>
      </c>
      <c r="G40" s="389" t="s">
        <v>1820</v>
      </c>
      <c r="H40" s="390" t="s">
        <v>1821</v>
      </c>
      <c r="I40">
        <v>990</v>
      </c>
    </row>
    <row r="41" spans="1:11" x14ac:dyDescent="0.2">
      <c r="A41" s="388" t="s">
        <v>1129</v>
      </c>
      <c r="B41" s="388" t="s">
        <v>364</v>
      </c>
      <c r="C41" s="388" t="s">
        <v>1822</v>
      </c>
      <c r="E41" s="389">
        <v>49</v>
      </c>
      <c r="G41" s="389" t="s">
        <v>1823</v>
      </c>
      <c r="H41" s="390" t="s">
        <v>1824</v>
      </c>
      <c r="I41">
        <v>990</v>
      </c>
    </row>
    <row r="42" spans="1:11" x14ac:dyDescent="0.2">
      <c r="A42" s="388" t="s">
        <v>1129</v>
      </c>
      <c r="B42" s="388" t="s">
        <v>364</v>
      </c>
      <c r="C42" s="388" t="s">
        <v>1825</v>
      </c>
      <c r="E42" s="389">
        <v>65</v>
      </c>
      <c r="G42" s="389" t="s">
        <v>1826</v>
      </c>
      <c r="H42" s="390" t="s">
        <v>1827</v>
      </c>
      <c r="I42">
        <v>990</v>
      </c>
    </row>
    <row r="43" spans="1:11" x14ac:dyDescent="0.2">
      <c r="A43" s="388" t="s">
        <v>1129</v>
      </c>
      <c r="B43" s="388" t="s">
        <v>364</v>
      </c>
      <c r="C43" s="388" t="s">
        <v>1828</v>
      </c>
      <c r="E43" s="389">
        <v>18</v>
      </c>
      <c r="G43" s="389" t="s">
        <v>1829</v>
      </c>
      <c r="H43" s="390" t="s">
        <v>1830</v>
      </c>
      <c r="I43">
        <v>990</v>
      </c>
    </row>
    <row r="44" spans="1:11" x14ac:dyDescent="0.2">
      <c r="A44" s="388" t="s">
        <v>1129</v>
      </c>
      <c r="B44" s="388" t="s">
        <v>364</v>
      </c>
      <c r="C44" s="388" t="s">
        <v>1831</v>
      </c>
      <c r="E44" s="389">
        <v>758</v>
      </c>
      <c r="G44" s="389" t="s">
        <v>1349</v>
      </c>
      <c r="H44" s="390" t="s">
        <v>1832</v>
      </c>
      <c r="I44">
        <v>990</v>
      </c>
    </row>
    <row r="45" spans="1:11" x14ac:dyDescent="0.2">
      <c r="A45" s="388" t="s">
        <v>938</v>
      </c>
      <c r="B45" s="388" t="s">
        <v>307</v>
      </c>
      <c r="C45" s="388" t="s">
        <v>484</v>
      </c>
      <c r="E45" s="389">
        <v>161552.1</v>
      </c>
      <c r="G45" s="389">
        <v>161552.1</v>
      </c>
      <c r="H45" s="390" t="s">
        <v>1054</v>
      </c>
    </row>
    <row r="46" spans="1:11" x14ac:dyDescent="0.2">
      <c r="A46" s="644" t="s">
        <v>938</v>
      </c>
      <c r="B46" s="644" t="s">
        <v>307</v>
      </c>
      <c r="C46" s="644" t="s">
        <v>308</v>
      </c>
      <c r="D46" s="645"/>
      <c r="E46" s="645">
        <v>161552.1</v>
      </c>
      <c r="F46" s="645"/>
      <c r="G46" s="645">
        <v>161552.1</v>
      </c>
      <c r="H46" s="646" t="s">
        <v>939</v>
      </c>
      <c r="I46" s="647"/>
      <c r="J46" s="647"/>
      <c r="K46" s="647"/>
    </row>
    <row r="48" spans="1:11" x14ac:dyDescent="0.2">
      <c r="A48" s="388" t="s">
        <v>1129</v>
      </c>
      <c r="B48" s="388" t="s">
        <v>1472</v>
      </c>
      <c r="C48" s="388" t="s">
        <v>1574</v>
      </c>
      <c r="E48" s="389">
        <v>2124.75</v>
      </c>
      <c r="G48" s="389" t="s">
        <v>1575</v>
      </c>
      <c r="H48" s="390" t="s">
        <v>1833</v>
      </c>
      <c r="I48">
        <v>300</v>
      </c>
    </row>
    <row r="49" spans="1:9" x14ac:dyDescent="0.2">
      <c r="A49" s="388" t="s">
        <v>1129</v>
      </c>
      <c r="B49" s="388" t="s">
        <v>1472</v>
      </c>
      <c r="C49" s="388" t="s">
        <v>1577</v>
      </c>
      <c r="E49" s="389">
        <v>1997</v>
      </c>
      <c r="G49" s="389" t="s">
        <v>1578</v>
      </c>
      <c r="H49" s="390" t="s">
        <v>1834</v>
      </c>
      <c r="I49">
        <v>300</v>
      </c>
    </row>
    <row r="50" spans="1:9" x14ac:dyDescent="0.2">
      <c r="A50" s="388" t="s">
        <v>1129</v>
      </c>
      <c r="B50" s="388" t="s">
        <v>1472</v>
      </c>
      <c r="C50" s="388" t="s">
        <v>1577</v>
      </c>
      <c r="E50" s="389">
        <v>1997</v>
      </c>
      <c r="G50" s="389" t="s">
        <v>1578</v>
      </c>
      <c r="H50" s="390" t="s">
        <v>1834</v>
      </c>
      <c r="I50">
        <v>300</v>
      </c>
    </row>
    <row r="51" spans="1:9" x14ac:dyDescent="0.2">
      <c r="A51" s="388" t="s">
        <v>938</v>
      </c>
      <c r="B51" s="388" t="s">
        <v>380</v>
      </c>
      <c r="C51" s="388" t="s">
        <v>307</v>
      </c>
      <c r="E51" s="389">
        <v>6118.75</v>
      </c>
      <c r="G51" s="389">
        <v>6118.75</v>
      </c>
      <c r="H51" s="390" t="s">
        <v>1040</v>
      </c>
    </row>
    <row r="53" spans="1:9" x14ac:dyDescent="0.2">
      <c r="A53" s="388" t="s">
        <v>1129</v>
      </c>
      <c r="B53" s="388" t="s">
        <v>1472</v>
      </c>
      <c r="C53" s="388" t="s">
        <v>1835</v>
      </c>
      <c r="E53" s="389">
        <v>617</v>
      </c>
      <c r="G53" s="389" t="s">
        <v>1836</v>
      </c>
      <c r="H53" s="390" t="s">
        <v>1837</v>
      </c>
      <c r="I53">
        <v>990</v>
      </c>
    </row>
    <row r="54" spans="1:9" x14ac:dyDescent="0.2">
      <c r="A54" s="388" t="s">
        <v>1129</v>
      </c>
      <c r="B54" s="388" t="s">
        <v>1472</v>
      </c>
      <c r="C54" s="388" t="s">
        <v>1838</v>
      </c>
      <c r="E54" s="389">
        <v>2227</v>
      </c>
      <c r="G54" s="389" t="s">
        <v>1839</v>
      </c>
      <c r="H54" s="390" t="s">
        <v>1840</v>
      </c>
      <c r="I54">
        <v>990</v>
      </c>
    </row>
    <row r="55" spans="1:9" x14ac:dyDescent="0.2">
      <c r="A55" s="388" t="s">
        <v>1129</v>
      </c>
      <c r="B55" s="388" t="s">
        <v>1472</v>
      </c>
      <c r="C55" s="388" t="s">
        <v>1841</v>
      </c>
      <c r="E55" s="389">
        <v>1509</v>
      </c>
      <c r="G55" s="389" t="s">
        <v>1842</v>
      </c>
      <c r="H55" s="390" t="s">
        <v>1837</v>
      </c>
      <c r="I55">
        <v>990</v>
      </c>
    </row>
    <row r="56" spans="1:9" x14ac:dyDescent="0.2">
      <c r="A56" s="388" t="s">
        <v>1129</v>
      </c>
      <c r="B56" s="388" t="s">
        <v>1472</v>
      </c>
      <c r="C56" s="388" t="s">
        <v>1843</v>
      </c>
      <c r="E56" s="389">
        <v>593</v>
      </c>
      <c r="G56" s="389" t="s">
        <v>1844</v>
      </c>
      <c r="H56" s="390" t="s">
        <v>1837</v>
      </c>
      <c r="I56">
        <v>990</v>
      </c>
    </row>
    <row r="57" spans="1:9" x14ac:dyDescent="0.2">
      <c r="A57" s="388" t="s">
        <v>1129</v>
      </c>
      <c r="B57" s="388" t="s">
        <v>1472</v>
      </c>
      <c r="C57" s="388" t="s">
        <v>1845</v>
      </c>
      <c r="E57" s="389">
        <v>14400</v>
      </c>
      <c r="G57" s="389" t="s">
        <v>1846</v>
      </c>
      <c r="H57" s="390" t="s">
        <v>1847</v>
      </c>
      <c r="I57">
        <v>990</v>
      </c>
    </row>
    <row r="58" spans="1:9" x14ac:dyDescent="0.2">
      <c r="A58" s="388" t="s">
        <v>1129</v>
      </c>
      <c r="B58" s="388" t="s">
        <v>1472</v>
      </c>
      <c r="C58" s="388" t="s">
        <v>1848</v>
      </c>
      <c r="E58" s="389">
        <v>1474.8</v>
      </c>
      <c r="G58" s="389" t="s">
        <v>1849</v>
      </c>
      <c r="H58" s="390" t="s">
        <v>1850</v>
      </c>
      <c r="I58">
        <v>990</v>
      </c>
    </row>
    <row r="59" spans="1:9" x14ac:dyDescent="0.2">
      <c r="A59" s="388" t="s">
        <v>1129</v>
      </c>
      <c r="B59" s="388" t="s">
        <v>1472</v>
      </c>
      <c r="C59" s="388" t="s">
        <v>1851</v>
      </c>
      <c r="E59" s="389">
        <v>11778</v>
      </c>
      <c r="G59" s="389" t="s">
        <v>1852</v>
      </c>
      <c r="H59" s="390" t="s">
        <v>1853</v>
      </c>
      <c r="I59">
        <v>990</v>
      </c>
    </row>
    <row r="60" spans="1:9" x14ac:dyDescent="0.2">
      <c r="A60" s="388" t="s">
        <v>1129</v>
      </c>
      <c r="B60" s="388" t="s">
        <v>1472</v>
      </c>
      <c r="C60" s="388" t="s">
        <v>1768</v>
      </c>
      <c r="E60" s="389">
        <v>1969.2</v>
      </c>
      <c r="G60" s="389" t="s">
        <v>1342</v>
      </c>
      <c r="H60" s="390" t="s">
        <v>1854</v>
      </c>
      <c r="I60">
        <v>990</v>
      </c>
    </row>
    <row r="61" spans="1:9" x14ac:dyDescent="0.2">
      <c r="A61" s="388" t="s">
        <v>1129</v>
      </c>
      <c r="B61" s="388" t="s">
        <v>1472</v>
      </c>
      <c r="C61" s="388" t="s">
        <v>1855</v>
      </c>
      <c r="E61" s="389">
        <v>1652</v>
      </c>
      <c r="G61" s="389" t="s">
        <v>1856</v>
      </c>
      <c r="H61" s="390" t="s">
        <v>1837</v>
      </c>
      <c r="I61">
        <v>990</v>
      </c>
    </row>
    <row r="62" spans="1:9" x14ac:dyDescent="0.2">
      <c r="A62" s="388" t="s">
        <v>1129</v>
      </c>
      <c r="B62" s="388" t="s">
        <v>1472</v>
      </c>
      <c r="C62" s="388" t="s">
        <v>1857</v>
      </c>
      <c r="E62" s="389">
        <v>1529</v>
      </c>
      <c r="G62" s="389" t="s">
        <v>1342</v>
      </c>
      <c r="H62" s="390" t="s">
        <v>1837</v>
      </c>
      <c r="I62">
        <v>990</v>
      </c>
    </row>
    <row r="63" spans="1:9" x14ac:dyDescent="0.2">
      <c r="A63" s="388" t="s">
        <v>1129</v>
      </c>
      <c r="B63" s="388" t="s">
        <v>1472</v>
      </c>
      <c r="C63" s="388" t="s">
        <v>1858</v>
      </c>
      <c r="E63" s="389">
        <v>523</v>
      </c>
      <c r="G63" s="389" t="s">
        <v>1859</v>
      </c>
      <c r="H63" s="390" t="s">
        <v>1837</v>
      </c>
      <c r="I63">
        <v>990</v>
      </c>
    </row>
    <row r="64" spans="1:9" x14ac:dyDescent="0.2">
      <c r="A64" s="388" t="s">
        <v>1129</v>
      </c>
      <c r="B64" s="388" t="s">
        <v>1472</v>
      </c>
      <c r="C64" s="388" t="s">
        <v>1860</v>
      </c>
      <c r="E64" s="389">
        <v>7080</v>
      </c>
      <c r="G64" s="389" t="s">
        <v>1344</v>
      </c>
      <c r="H64" s="390" t="s">
        <v>1861</v>
      </c>
      <c r="I64">
        <v>990</v>
      </c>
    </row>
    <row r="65" spans="1:9" x14ac:dyDescent="0.2">
      <c r="A65" s="388" t="s">
        <v>1129</v>
      </c>
      <c r="B65" s="388" t="s">
        <v>1472</v>
      </c>
      <c r="C65" s="388" t="s">
        <v>1860</v>
      </c>
      <c r="E65" s="389">
        <v>981.6</v>
      </c>
      <c r="G65" s="389" t="s">
        <v>1344</v>
      </c>
      <c r="H65" s="390" t="s">
        <v>1862</v>
      </c>
      <c r="I65">
        <v>990</v>
      </c>
    </row>
    <row r="66" spans="1:9" x14ac:dyDescent="0.2">
      <c r="A66" s="388" t="s">
        <v>1129</v>
      </c>
      <c r="B66" s="388" t="s">
        <v>1472</v>
      </c>
      <c r="C66" s="388" t="s">
        <v>1863</v>
      </c>
      <c r="E66" s="389">
        <v>1284</v>
      </c>
      <c r="G66" s="389" t="s">
        <v>1864</v>
      </c>
      <c r="H66" s="390" t="s">
        <v>1865</v>
      </c>
      <c r="I66">
        <v>900</v>
      </c>
    </row>
    <row r="67" spans="1:9" x14ac:dyDescent="0.2">
      <c r="A67" s="388" t="s">
        <v>1129</v>
      </c>
      <c r="B67" s="388" t="s">
        <v>1472</v>
      </c>
      <c r="C67" s="388" t="s">
        <v>1866</v>
      </c>
      <c r="E67" s="389">
        <v>1124</v>
      </c>
      <c r="G67" s="389" t="s">
        <v>1867</v>
      </c>
      <c r="H67" s="390" t="s">
        <v>1868</v>
      </c>
      <c r="I67">
        <v>990</v>
      </c>
    </row>
    <row r="68" spans="1:9" x14ac:dyDescent="0.2">
      <c r="A68" s="388" t="s">
        <v>1129</v>
      </c>
      <c r="B68" s="388" t="s">
        <v>1472</v>
      </c>
      <c r="C68" s="388" t="s">
        <v>1869</v>
      </c>
      <c r="E68" s="389">
        <v>493</v>
      </c>
      <c r="G68" s="389" t="s">
        <v>1870</v>
      </c>
      <c r="H68" s="390" t="s">
        <v>1837</v>
      </c>
      <c r="I68">
        <v>990</v>
      </c>
    </row>
    <row r="69" spans="1:9" x14ac:dyDescent="0.2">
      <c r="A69" s="388" t="s">
        <v>1129</v>
      </c>
      <c r="B69" s="388" t="s">
        <v>1472</v>
      </c>
      <c r="C69" s="388" t="s">
        <v>1871</v>
      </c>
      <c r="E69" s="389">
        <v>2619</v>
      </c>
      <c r="G69" s="389" t="s">
        <v>1872</v>
      </c>
      <c r="H69" s="390" t="s">
        <v>1837</v>
      </c>
      <c r="I69">
        <v>990</v>
      </c>
    </row>
    <row r="70" spans="1:9" x14ac:dyDescent="0.2">
      <c r="A70" s="388" t="s">
        <v>1129</v>
      </c>
      <c r="B70" s="388" t="s">
        <v>1472</v>
      </c>
      <c r="C70" s="388" t="s">
        <v>1873</v>
      </c>
      <c r="E70" s="389">
        <v>755</v>
      </c>
      <c r="G70" s="389" t="s">
        <v>1874</v>
      </c>
      <c r="H70" s="390" t="s">
        <v>1837</v>
      </c>
      <c r="I70">
        <v>990</v>
      </c>
    </row>
    <row r="71" spans="1:9" x14ac:dyDescent="0.2">
      <c r="A71" s="388" t="s">
        <v>1129</v>
      </c>
      <c r="B71" s="388" t="s">
        <v>1472</v>
      </c>
      <c r="C71" s="388" t="s">
        <v>1618</v>
      </c>
      <c r="E71" s="389">
        <v>1585</v>
      </c>
      <c r="G71" s="389" t="s">
        <v>1318</v>
      </c>
      <c r="H71" s="390" t="s">
        <v>1875</v>
      </c>
      <c r="I71">
        <v>900</v>
      </c>
    </row>
    <row r="72" spans="1:9" x14ac:dyDescent="0.2">
      <c r="A72" s="388" t="s">
        <v>1129</v>
      </c>
      <c r="B72" s="388" t="s">
        <v>1472</v>
      </c>
      <c r="C72" s="388" t="s">
        <v>1618</v>
      </c>
      <c r="E72" s="389">
        <v>418</v>
      </c>
      <c r="G72" s="389" t="s">
        <v>1318</v>
      </c>
      <c r="H72" s="390" t="s">
        <v>1876</v>
      </c>
      <c r="I72">
        <v>990</v>
      </c>
    </row>
    <row r="73" spans="1:9" x14ac:dyDescent="0.2">
      <c r="A73" s="388" t="s">
        <v>1129</v>
      </c>
      <c r="B73" s="388" t="s">
        <v>1472</v>
      </c>
      <c r="C73" s="388" t="s">
        <v>1877</v>
      </c>
      <c r="E73" s="389">
        <v>2521</v>
      </c>
      <c r="G73" s="389" t="s">
        <v>1878</v>
      </c>
      <c r="H73" s="390" t="s">
        <v>1837</v>
      </c>
      <c r="I73">
        <v>990</v>
      </c>
    </row>
    <row r="74" spans="1:9" x14ac:dyDescent="0.2">
      <c r="A74" s="388" t="s">
        <v>1129</v>
      </c>
      <c r="B74" s="388" t="s">
        <v>1472</v>
      </c>
      <c r="C74" s="388" t="s">
        <v>1877</v>
      </c>
      <c r="E74" s="389">
        <v>339</v>
      </c>
      <c r="G74" s="389" t="s">
        <v>1878</v>
      </c>
      <c r="H74" s="390" t="s">
        <v>1879</v>
      </c>
      <c r="I74">
        <v>990</v>
      </c>
    </row>
    <row r="75" spans="1:9" x14ac:dyDescent="0.2">
      <c r="A75" s="388" t="s">
        <v>1129</v>
      </c>
      <c r="B75" s="388" t="s">
        <v>1472</v>
      </c>
      <c r="C75" s="388" t="s">
        <v>1880</v>
      </c>
      <c r="E75" s="389">
        <v>480</v>
      </c>
      <c r="G75" s="389" t="s">
        <v>1881</v>
      </c>
      <c r="H75" s="390" t="s">
        <v>1882</v>
      </c>
      <c r="I75">
        <v>990</v>
      </c>
    </row>
    <row r="76" spans="1:9" x14ac:dyDescent="0.2">
      <c r="A76" s="388" t="s">
        <v>1129</v>
      </c>
      <c r="B76" s="388" t="s">
        <v>1472</v>
      </c>
      <c r="C76" s="388" t="s">
        <v>1800</v>
      </c>
      <c r="E76" s="389">
        <v>636</v>
      </c>
      <c r="G76" s="389" t="s">
        <v>1801</v>
      </c>
      <c r="H76" s="390" t="s">
        <v>1883</v>
      </c>
      <c r="I76">
        <v>990</v>
      </c>
    </row>
    <row r="77" spans="1:9" x14ac:dyDescent="0.2">
      <c r="A77" s="388" t="s">
        <v>1129</v>
      </c>
      <c r="B77" s="388" t="s">
        <v>1472</v>
      </c>
      <c r="C77" s="388" t="s">
        <v>1884</v>
      </c>
      <c r="E77" s="389">
        <v>15801.5</v>
      </c>
      <c r="G77" s="389" t="s">
        <v>1885</v>
      </c>
      <c r="H77" s="390" t="s">
        <v>1886</v>
      </c>
      <c r="I77">
        <v>900</v>
      </c>
    </row>
    <row r="78" spans="1:9" x14ac:dyDescent="0.2">
      <c r="A78" s="388" t="s">
        <v>1129</v>
      </c>
      <c r="B78" s="388" t="s">
        <v>1472</v>
      </c>
      <c r="C78" s="388" t="s">
        <v>1887</v>
      </c>
      <c r="E78" s="389">
        <v>60317.8</v>
      </c>
      <c r="G78" s="389" t="s">
        <v>1885</v>
      </c>
      <c r="H78" s="390" t="s">
        <v>1888</v>
      </c>
      <c r="I78">
        <v>900</v>
      </c>
    </row>
    <row r="79" spans="1:9" x14ac:dyDescent="0.2">
      <c r="A79" s="388" t="s">
        <v>1129</v>
      </c>
      <c r="B79" s="388" t="s">
        <v>1472</v>
      </c>
      <c r="C79" s="388" t="s">
        <v>1889</v>
      </c>
      <c r="E79" s="389">
        <v>5858</v>
      </c>
      <c r="G79" s="389" t="s">
        <v>1629</v>
      </c>
      <c r="H79" s="390" t="s">
        <v>1890</v>
      </c>
      <c r="I79">
        <v>900</v>
      </c>
    </row>
    <row r="80" spans="1:9" x14ac:dyDescent="0.2">
      <c r="A80" s="388" t="s">
        <v>1129</v>
      </c>
      <c r="B80" s="388" t="s">
        <v>1472</v>
      </c>
      <c r="C80" s="388" t="s">
        <v>1891</v>
      </c>
      <c r="E80" s="389">
        <v>11556</v>
      </c>
      <c r="G80" s="389" t="s">
        <v>1629</v>
      </c>
      <c r="H80" s="390" t="s">
        <v>1892</v>
      </c>
      <c r="I80">
        <v>900</v>
      </c>
    </row>
    <row r="81" spans="1:9" x14ac:dyDescent="0.2">
      <c r="A81" s="388" t="s">
        <v>1129</v>
      </c>
      <c r="B81" s="388" t="s">
        <v>1472</v>
      </c>
      <c r="C81" s="388" t="s">
        <v>1893</v>
      </c>
      <c r="E81" s="389">
        <v>62989</v>
      </c>
      <c r="G81" s="389" t="s">
        <v>1894</v>
      </c>
      <c r="H81" s="390" t="s">
        <v>1886</v>
      </c>
      <c r="I81">
        <v>900</v>
      </c>
    </row>
    <row r="82" spans="1:9" x14ac:dyDescent="0.2">
      <c r="A82" s="388" t="s">
        <v>1129</v>
      </c>
      <c r="B82" s="388" t="s">
        <v>1472</v>
      </c>
      <c r="C82" s="388" t="s">
        <v>1895</v>
      </c>
      <c r="E82" s="389">
        <v>1908</v>
      </c>
      <c r="G82" s="389" t="s">
        <v>1894</v>
      </c>
      <c r="H82" s="390" t="s">
        <v>1886</v>
      </c>
      <c r="I82">
        <v>900</v>
      </c>
    </row>
    <row r="83" spans="1:9" x14ac:dyDescent="0.2">
      <c r="A83" s="388" t="s">
        <v>1129</v>
      </c>
      <c r="B83" s="388" t="s">
        <v>1472</v>
      </c>
      <c r="C83" s="388" t="s">
        <v>1896</v>
      </c>
      <c r="E83" s="389">
        <v>15412</v>
      </c>
      <c r="G83" s="389" t="s">
        <v>1629</v>
      </c>
      <c r="H83" s="390" t="s">
        <v>1897</v>
      </c>
      <c r="I83">
        <v>900</v>
      </c>
    </row>
    <row r="84" spans="1:9" x14ac:dyDescent="0.2">
      <c r="A84" s="388" t="s">
        <v>1129</v>
      </c>
      <c r="B84" s="388" t="s">
        <v>1472</v>
      </c>
      <c r="C84" s="388" t="s">
        <v>1898</v>
      </c>
      <c r="E84" s="389">
        <v>2208</v>
      </c>
      <c r="G84" s="389" t="s">
        <v>1899</v>
      </c>
      <c r="H84" s="390" t="s">
        <v>1900</v>
      </c>
      <c r="I84">
        <v>990</v>
      </c>
    </row>
    <row r="85" spans="1:9" x14ac:dyDescent="0.2">
      <c r="A85" s="388" t="s">
        <v>1129</v>
      </c>
      <c r="B85" s="388" t="s">
        <v>1472</v>
      </c>
      <c r="C85" s="388" t="s">
        <v>1901</v>
      </c>
      <c r="E85" s="389">
        <v>600</v>
      </c>
      <c r="G85" s="389" t="s">
        <v>1902</v>
      </c>
      <c r="H85" s="390" t="s">
        <v>1903</v>
      </c>
      <c r="I85">
        <v>990</v>
      </c>
    </row>
    <row r="86" spans="1:9" x14ac:dyDescent="0.2">
      <c r="A86" s="388" t="s">
        <v>1129</v>
      </c>
      <c r="B86" s="388" t="s">
        <v>1472</v>
      </c>
      <c r="C86" s="388" t="s">
        <v>1904</v>
      </c>
      <c r="E86" s="389">
        <v>21480</v>
      </c>
      <c r="G86" s="389" t="s">
        <v>1905</v>
      </c>
      <c r="H86" s="390" t="s">
        <v>1906</v>
      </c>
      <c r="I86">
        <v>900</v>
      </c>
    </row>
    <row r="87" spans="1:9" x14ac:dyDescent="0.2">
      <c r="A87" s="388" t="s">
        <v>1129</v>
      </c>
      <c r="B87" s="388" t="s">
        <v>1472</v>
      </c>
      <c r="C87" s="388" t="s">
        <v>1907</v>
      </c>
      <c r="E87" s="389">
        <v>875</v>
      </c>
      <c r="G87" s="389" t="s">
        <v>1321</v>
      </c>
      <c r="H87" s="390" t="s">
        <v>1908</v>
      </c>
      <c r="I87">
        <v>900</v>
      </c>
    </row>
    <row r="88" spans="1:9" x14ac:dyDescent="0.2">
      <c r="A88" s="388" t="s">
        <v>1129</v>
      </c>
      <c r="B88" s="388" t="s">
        <v>1909</v>
      </c>
      <c r="C88" s="388" t="s">
        <v>1910</v>
      </c>
      <c r="E88" s="389">
        <v>17850.599999999999</v>
      </c>
      <c r="G88" s="389" t="s">
        <v>1911</v>
      </c>
      <c r="H88" s="390" t="s">
        <v>1886</v>
      </c>
      <c r="I88">
        <v>500</v>
      </c>
    </row>
    <row r="89" spans="1:9" x14ac:dyDescent="0.2">
      <c r="A89" s="388" t="s">
        <v>1129</v>
      </c>
      <c r="B89" s="388" t="s">
        <v>1542</v>
      </c>
      <c r="C89" s="388" t="s">
        <v>1249</v>
      </c>
      <c r="E89" s="389">
        <v>1452</v>
      </c>
      <c r="G89" s="389" t="s">
        <v>1823</v>
      </c>
      <c r="H89" s="390" t="s">
        <v>1912</v>
      </c>
      <c r="I89">
        <v>990</v>
      </c>
    </row>
    <row r="90" spans="1:9" x14ac:dyDescent="0.2">
      <c r="A90" s="388" t="s">
        <v>1129</v>
      </c>
      <c r="B90" s="388" t="s">
        <v>1542</v>
      </c>
      <c r="C90" s="388" t="s">
        <v>1249</v>
      </c>
      <c r="E90" s="389">
        <v>1887.6</v>
      </c>
      <c r="G90" s="389" t="s">
        <v>1823</v>
      </c>
      <c r="H90" s="390" t="s">
        <v>1913</v>
      </c>
      <c r="I90">
        <v>990</v>
      </c>
    </row>
    <row r="91" spans="1:9" x14ac:dyDescent="0.2">
      <c r="A91" s="388" t="s">
        <v>1129</v>
      </c>
      <c r="B91" s="388" t="s">
        <v>1542</v>
      </c>
      <c r="C91" s="388" t="s">
        <v>1184</v>
      </c>
      <c r="E91" s="389">
        <v>8112</v>
      </c>
      <c r="G91" s="389" t="s">
        <v>1823</v>
      </c>
      <c r="H91" s="390" t="s">
        <v>1914</v>
      </c>
      <c r="I91">
        <v>990</v>
      </c>
    </row>
    <row r="92" spans="1:9" x14ac:dyDescent="0.2">
      <c r="A92" s="388" t="s">
        <v>1129</v>
      </c>
      <c r="B92" s="388" t="s">
        <v>364</v>
      </c>
      <c r="C92" s="388" t="s">
        <v>1191</v>
      </c>
      <c r="E92" s="389">
        <v>49</v>
      </c>
      <c r="G92" s="389" t="s">
        <v>1915</v>
      </c>
      <c r="H92" s="390" t="s">
        <v>1916</v>
      </c>
      <c r="I92">
        <v>990</v>
      </c>
    </row>
    <row r="93" spans="1:9" x14ac:dyDescent="0.2">
      <c r="A93" s="388" t="s">
        <v>1129</v>
      </c>
      <c r="B93" s="388" t="s">
        <v>364</v>
      </c>
      <c r="C93" s="388" t="s">
        <v>1147</v>
      </c>
      <c r="E93" s="389">
        <v>319</v>
      </c>
      <c r="G93" s="389" t="s">
        <v>1917</v>
      </c>
      <c r="H93" s="390" t="s">
        <v>1918</v>
      </c>
      <c r="I93">
        <v>990</v>
      </c>
    </row>
    <row r="94" spans="1:9" x14ac:dyDescent="0.2">
      <c r="A94" s="388" t="s">
        <v>1129</v>
      </c>
      <c r="B94" s="388" t="s">
        <v>364</v>
      </c>
      <c r="C94" s="388" t="s">
        <v>1437</v>
      </c>
      <c r="E94" s="389">
        <v>89</v>
      </c>
      <c r="G94" s="389" t="s">
        <v>1919</v>
      </c>
      <c r="H94" s="390" t="s">
        <v>1837</v>
      </c>
      <c r="I94">
        <v>990</v>
      </c>
    </row>
    <row r="95" spans="1:9" x14ac:dyDescent="0.2">
      <c r="A95" s="388" t="s">
        <v>1129</v>
      </c>
      <c r="B95" s="388" t="s">
        <v>364</v>
      </c>
      <c r="C95" s="388" t="s">
        <v>1920</v>
      </c>
      <c r="E95" s="389">
        <v>104</v>
      </c>
      <c r="G95" s="389" t="s">
        <v>1921</v>
      </c>
      <c r="H95" s="390" t="s">
        <v>1922</v>
      </c>
      <c r="I95">
        <v>990</v>
      </c>
    </row>
    <row r="96" spans="1:9" x14ac:dyDescent="0.2">
      <c r="A96" s="388" t="s">
        <v>1129</v>
      </c>
      <c r="B96" s="388" t="s">
        <v>364</v>
      </c>
      <c r="C96" s="388" t="s">
        <v>1923</v>
      </c>
      <c r="E96" s="389">
        <v>398</v>
      </c>
      <c r="G96" s="389" t="s">
        <v>1924</v>
      </c>
      <c r="H96" s="390" t="s">
        <v>1925</v>
      </c>
      <c r="I96">
        <v>990</v>
      </c>
    </row>
    <row r="97" spans="1:9" x14ac:dyDescent="0.2">
      <c r="A97" s="388" t="s">
        <v>1129</v>
      </c>
      <c r="B97" s="388" t="s">
        <v>364</v>
      </c>
      <c r="C97" s="388" t="s">
        <v>1926</v>
      </c>
      <c r="E97" s="389">
        <v>55</v>
      </c>
      <c r="G97" s="389" t="s">
        <v>1852</v>
      </c>
      <c r="H97" s="390" t="s">
        <v>1927</v>
      </c>
      <c r="I97">
        <v>990</v>
      </c>
    </row>
    <row r="98" spans="1:9" x14ac:dyDescent="0.2">
      <c r="A98" s="388" t="s">
        <v>1129</v>
      </c>
      <c r="B98" s="388" t="s">
        <v>364</v>
      </c>
      <c r="C98" s="388" t="s">
        <v>1928</v>
      </c>
      <c r="E98" s="389">
        <v>126</v>
      </c>
      <c r="G98" s="389" t="s">
        <v>1823</v>
      </c>
      <c r="H98" s="390" t="s">
        <v>1929</v>
      </c>
      <c r="I98">
        <v>990</v>
      </c>
    </row>
    <row r="99" spans="1:9" x14ac:dyDescent="0.2">
      <c r="A99" s="388" t="s">
        <v>1129</v>
      </c>
      <c r="B99" s="388" t="s">
        <v>364</v>
      </c>
      <c r="C99" s="388" t="s">
        <v>1930</v>
      </c>
      <c r="E99" s="389">
        <v>330</v>
      </c>
      <c r="G99" s="389" t="s">
        <v>1823</v>
      </c>
      <c r="H99" s="390" t="s">
        <v>1931</v>
      </c>
      <c r="I99">
        <v>990</v>
      </c>
    </row>
    <row r="100" spans="1:9" x14ac:dyDescent="0.2">
      <c r="A100" s="388" t="s">
        <v>1129</v>
      </c>
      <c r="B100" s="388" t="s">
        <v>364</v>
      </c>
      <c r="C100" s="388" t="s">
        <v>1932</v>
      </c>
      <c r="E100" s="389">
        <v>467</v>
      </c>
      <c r="G100" s="389" t="s">
        <v>1823</v>
      </c>
      <c r="H100" s="390" t="s">
        <v>1933</v>
      </c>
      <c r="I100">
        <v>990</v>
      </c>
    </row>
    <row r="101" spans="1:9" x14ac:dyDescent="0.2">
      <c r="A101" s="388" t="s">
        <v>1129</v>
      </c>
      <c r="B101" s="388" t="s">
        <v>364</v>
      </c>
      <c r="C101" s="388" t="s">
        <v>1934</v>
      </c>
      <c r="E101" s="389">
        <v>587</v>
      </c>
      <c r="G101" s="389" t="s">
        <v>1823</v>
      </c>
      <c r="H101" s="390" t="s">
        <v>1935</v>
      </c>
      <c r="I101">
        <v>990</v>
      </c>
    </row>
    <row r="102" spans="1:9" x14ac:dyDescent="0.2">
      <c r="A102" s="388" t="s">
        <v>1129</v>
      </c>
      <c r="B102" s="388" t="s">
        <v>364</v>
      </c>
      <c r="C102" s="388" t="s">
        <v>1936</v>
      </c>
      <c r="E102" s="389">
        <v>468</v>
      </c>
      <c r="G102" s="389" t="s">
        <v>1312</v>
      </c>
      <c r="H102" s="390" t="s">
        <v>1937</v>
      </c>
      <c r="I102">
        <v>990</v>
      </c>
    </row>
    <row r="103" spans="1:9" x14ac:dyDescent="0.2">
      <c r="A103" s="388" t="s">
        <v>1129</v>
      </c>
      <c r="B103" s="388" t="s">
        <v>364</v>
      </c>
      <c r="C103" s="388" t="s">
        <v>1938</v>
      </c>
      <c r="E103" s="389">
        <v>199</v>
      </c>
      <c r="G103" s="389" t="s">
        <v>1312</v>
      </c>
      <c r="H103" s="390" t="s">
        <v>1939</v>
      </c>
      <c r="I103">
        <v>990</v>
      </c>
    </row>
    <row r="104" spans="1:9" x14ac:dyDescent="0.2">
      <c r="A104" s="388" t="s">
        <v>1129</v>
      </c>
      <c r="B104" s="388" t="s">
        <v>364</v>
      </c>
      <c r="C104" s="388" t="s">
        <v>1940</v>
      </c>
      <c r="E104" s="389">
        <v>726</v>
      </c>
      <c r="G104" s="389" t="s">
        <v>1767</v>
      </c>
      <c r="H104" s="390" t="s">
        <v>1941</v>
      </c>
      <c r="I104">
        <v>990</v>
      </c>
    </row>
    <row r="105" spans="1:9" x14ac:dyDescent="0.2">
      <c r="A105" s="388" t="s">
        <v>1129</v>
      </c>
      <c r="B105" s="388" t="s">
        <v>364</v>
      </c>
      <c r="C105" s="388" t="s">
        <v>1942</v>
      </c>
      <c r="E105" s="389">
        <v>585</v>
      </c>
      <c r="G105" s="389" t="s">
        <v>1826</v>
      </c>
      <c r="H105" s="390" t="s">
        <v>1943</v>
      </c>
      <c r="I105">
        <v>990</v>
      </c>
    </row>
    <row r="106" spans="1:9" x14ac:dyDescent="0.2">
      <c r="A106" s="388" t="s">
        <v>1129</v>
      </c>
      <c r="B106" s="388" t="s">
        <v>364</v>
      </c>
      <c r="C106" s="388" t="s">
        <v>1944</v>
      </c>
      <c r="E106" s="389">
        <v>149</v>
      </c>
      <c r="G106" s="389" t="s">
        <v>1945</v>
      </c>
      <c r="H106" s="390" t="s">
        <v>1946</v>
      </c>
      <c r="I106">
        <v>990</v>
      </c>
    </row>
    <row r="107" spans="1:9" x14ac:dyDescent="0.2">
      <c r="A107" s="388" t="s">
        <v>1129</v>
      </c>
      <c r="B107" s="388" t="s">
        <v>364</v>
      </c>
      <c r="C107" s="388" t="s">
        <v>1944</v>
      </c>
      <c r="E107" s="389">
        <v>168</v>
      </c>
      <c r="G107" s="389" t="s">
        <v>1945</v>
      </c>
      <c r="H107" s="390" t="s">
        <v>1946</v>
      </c>
      <c r="I107">
        <v>990</v>
      </c>
    </row>
    <row r="108" spans="1:9" x14ac:dyDescent="0.2">
      <c r="A108" s="388" t="s">
        <v>1129</v>
      </c>
      <c r="B108" s="388" t="s">
        <v>364</v>
      </c>
      <c r="C108" s="388" t="s">
        <v>1947</v>
      </c>
      <c r="E108" s="389">
        <v>2</v>
      </c>
      <c r="G108" s="389" t="s">
        <v>1945</v>
      </c>
      <c r="H108" s="390" t="s">
        <v>1948</v>
      </c>
      <c r="I108">
        <v>990</v>
      </c>
    </row>
    <row r="109" spans="1:9" x14ac:dyDescent="0.2">
      <c r="A109" s="388" t="s">
        <v>1129</v>
      </c>
      <c r="B109" s="388" t="s">
        <v>364</v>
      </c>
      <c r="C109" s="388" t="s">
        <v>1949</v>
      </c>
      <c r="E109" s="389">
        <v>120</v>
      </c>
      <c r="G109" s="389" t="s">
        <v>1856</v>
      </c>
      <c r="H109" s="390" t="s">
        <v>1922</v>
      </c>
      <c r="I109">
        <v>990</v>
      </c>
    </row>
    <row r="110" spans="1:9" x14ac:dyDescent="0.2">
      <c r="A110" s="388" t="s">
        <v>1129</v>
      </c>
      <c r="B110" s="388" t="s">
        <v>364</v>
      </c>
      <c r="C110" s="388" t="s">
        <v>1950</v>
      </c>
      <c r="E110" s="389">
        <v>359</v>
      </c>
      <c r="G110" s="389" t="s">
        <v>1951</v>
      </c>
      <c r="H110" s="390" t="s">
        <v>1837</v>
      </c>
      <c r="I110">
        <v>990</v>
      </c>
    </row>
    <row r="111" spans="1:9" x14ac:dyDescent="0.2">
      <c r="A111" s="388" t="s">
        <v>1129</v>
      </c>
      <c r="B111" s="388" t="s">
        <v>364</v>
      </c>
      <c r="C111" s="388" t="s">
        <v>1952</v>
      </c>
      <c r="E111" s="389">
        <v>490</v>
      </c>
      <c r="G111" s="389" t="s">
        <v>1951</v>
      </c>
      <c r="H111" s="390" t="s">
        <v>1953</v>
      </c>
      <c r="I111">
        <v>990</v>
      </c>
    </row>
    <row r="112" spans="1:9" x14ac:dyDescent="0.2">
      <c r="A112" s="388" t="s">
        <v>1129</v>
      </c>
      <c r="B112" s="388" t="s">
        <v>364</v>
      </c>
      <c r="C112" s="388" t="s">
        <v>1954</v>
      </c>
      <c r="E112" s="389">
        <v>185</v>
      </c>
      <c r="G112" s="389" t="s">
        <v>1951</v>
      </c>
      <c r="H112" s="390" t="s">
        <v>1955</v>
      </c>
      <c r="I112">
        <v>990</v>
      </c>
    </row>
    <row r="113" spans="1:9" x14ac:dyDescent="0.2">
      <c r="A113" s="388" t="s">
        <v>1129</v>
      </c>
      <c r="B113" s="388" t="s">
        <v>364</v>
      </c>
      <c r="C113" s="388" t="s">
        <v>1956</v>
      </c>
      <c r="E113" s="389">
        <v>393</v>
      </c>
      <c r="G113" s="389" t="s">
        <v>1829</v>
      </c>
      <c r="H113" s="390" t="s">
        <v>1957</v>
      </c>
      <c r="I113">
        <v>990</v>
      </c>
    </row>
    <row r="114" spans="1:9" x14ac:dyDescent="0.2">
      <c r="A114" s="388" t="s">
        <v>1129</v>
      </c>
      <c r="B114" s="388" t="s">
        <v>364</v>
      </c>
      <c r="C114" s="388" t="s">
        <v>1958</v>
      </c>
      <c r="E114" s="389">
        <v>314</v>
      </c>
      <c r="G114" s="389" t="s">
        <v>1503</v>
      </c>
      <c r="H114" s="390" t="s">
        <v>1959</v>
      </c>
      <c r="I114">
        <v>990</v>
      </c>
    </row>
    <row r="115" spans="1:9" x14ac:dyDescent="0.2">
      <c r="A115" s="388" t="s">
        <v>1129</v>
      </c>
      <c r="B115" s="388" t="s">
        <v>364</v>
      </c>
      <c r="C115" s="388" t="s">
        <v>1960</v>
      </c>
      <c r="E115" s="389">
        <v>148</v>
      </c>
      <c r="G115" s="389" t="s">
        <v>1961</v>
      </c>
      <c r="H115" s="390" t="s">
        <v>1962</v>
      </c>
      <c r="I115">
        <v>990</v>
      </c>
    </row>
    <row r="116" spans="1:9" x14ac:dyDescent="0.2">
      <c r="A116" s="388" t="s">
        <v>1129</v>
      </c>
      <c r="B116" s="388" t="s">
        <v>364</v>
      </c>
      <c r="C116" s="388" t="s">
        <v>1963</v>
      </c>
      <c r="E116" s="389">
        <v>323</v>
      </c>
      <c r="G116" s="389" t="s">
        <v>1344</v>
      </c>
      <c r="H116" s="390" t="s">
        <v>1964</v>
      </c>
      <c r="I116">
        <v>990</v>
      </c>
    </row>
    <row r="117" spans="1:9" x14ac:dyDescent="0.2">
      <c r="A117" s="388" t="s">
        <v>1129</v>
      </c>
      <c r="B117" s="388" t="s">
        <v>364</v>
      </c>
      <c r="C117" s="388" t="s">
        <v>1965</v>
      </c>
      <c r="E117" s="389">
        <v>244</v>
      </c>
      <c r="G117" s="389" t="s">
        <v>1864</v>
      </c>
      <c r="H117" s="390" t="s">
        <v>1966</v>
      </c>
      <c r="I117">
        <v>990</v>
      </c>
    </row>
    <row r="118" spans="1:9" x14ac:dyDescent="0.2">
      <c r="A118" s="388" t="s">
        <v>1129</v>
      </c>
      <c r="B118" s="388" t="s">
        <v>364</v>
      </c>
      <c r="C118" s="388" t="s">
        <v>1967</v>
      </c>
      <c r="E118" s="389">
        <v>374</v>
      </c>
      <c r="G118" s="389" t="s">
        <v>1584</v>
      </c>
      <c r="H118" s="390" t="s">
        <v>1968</v>
      </c>
      <c r="I118">
        <v>990</v>
      </c>
    </row>
    <row r="119" spans="1:9" x14ac:dyDescent="0.2">
      <c r="A119" s="388" t="s">
        <v>1129</v>
      </c>
      <c r="B119" s="388" t="s">
        <v>364</v>
      </c>
      <c r="C119" s="388" t="s">
        <v>1969</v>
      </c>
      <c r="E119" s="389">
        <v>511</v>
      </c>
      <c r="G119" s="389" t="s">
        <v>1970</v>
      </c>
      <c r="H119" s="390" t="s">
        <v>1971</v>
      </c>
      <c r="I119">
        <v>990</v>
      </c>
    </row>
    <row r="120" spans="1:9" x14ac:dyDescent="0.2">
      <c r="A120" s="388" t="s">
        <v>1129</v>
      </c>
      <c r="B120" s="388" t="s">
        <v>364</v>
      </c>
      <c r="C120" s="388" t="s">
        <v>1972</v>
      </c>
      <c r="E120" s="389">
        <v>80</v>
      </c>
      <c r="G120" s="389" t="s">
        <v>1387</v>
      </c>
      <c r="H120" s="390" t="s">
        <v>1916</v>
      </c>
      <c r="I120">
        <v>990</v>
      </c>
    </row>
    <row r="121" spans="1:9" x14ac:dyDescent="0.2">
      <c r="A121" s="388" t="s">
        <v>1129</v>
      </c>
      <c r="B121" s="388" t="s">
        <v>364</v>
      </c>
      <c r="C121" s="388" t="s">
        <v>1973</v>
      </c>
      <c r="E121" s="389">
        <v>80</v>
      </c>
      <c r="G121" s="389" t="s">
        <v>1974</v>
      </c>
      <c r="H121" s="390" t="s">
        <v>1916</v>
      </c>
      <c r="I121">
        <v>990</v>
      </c>
    </row>
    <row r="122" spans="1:9" x14ac:dyDescent="0.2">
      <c r="A122" s="388" t="s">
        <v>1129</v>
      </c>
      <c r="B122" s="388" t="s">
        <v>364</v>
      </c>
      <c r="C122" s="388" t="s">
        <v>1975</v>
      </c>
      <c r="E122" s="389">
        <v>1883</v>
      </c>
      <c r="G122" s="389" t="s">
        <v>1976</v>
      </c>
      <c r="H122" s="390" t="s">
        <v>1977</v>
      </c>
      <c r="I122">
        <v>990</v>
      </c>
    </row>
    <row r="123" spans="1:9" x14ac:dyDescent="0.2">
      <c r="A123" s="388" t="s">
        <v>1129</v>
      </c>
      <c r="B123" s="388" t="s">
        <v>364</v>
      </c>
      <c r="C123" s="388" t="s">
        <v>1978</v>
      </c>
      <c r="E123" s="389">
        <v>288</v>
      </c>
      <c r="G123" s="389" t="s">
        <v>1979</v>
      </c>
      <c r="H123" s="390" t="s">
        <v>1980</v>
      </c>
      <c r="I123">
        <v>990</v>
      </c>
    </row>
    <row r="124" spans="1:9" x14ac:dyDescent="0.2">
      <c r="A124" s="388" t="s">
        <v>1129</v>
      </c>
      <c r="B124" s="388" t="s">
        <v>364</v>
      </c>
      <c r="C124" s="388" t="s">
        <v>1981</v>
      </c>
      <c r="E124" s="389">
        <v>18</v>
      </c>
      <c r="G124" s="389" t="s">
        <v>1982</v>
      </c>
      <c r="H124" s="390" t="s">
        <v>1983</v>
      </c>
      <c r="I124">
        <v>990</v>
      </c>
    </row>
    <row r="125" spans="1:9" x14ac:dyDescent="0.2">
      <c r="A125" s="388" t="s">
        <v>1129</v>
      </c>
      <c r="B125" s="388" t="s">
        <v>364</v>
      </c>
      <c r="C125" s="388" t="s">
        <v>1984</v>
      </c>
      <c r="E125" s="389">
        <v>129</v>
      </c>
      <c r="G125" s="389" t="s">
        <v>1985</v>
      </c>
      <c r="H125" s="390" t="s">
        <v>1986</v>
      </c>
      <c r="I125">
        <v>990</v>
      </c>
    </row>
    <row r="126" spans="1:9" x14ac:dyDescent="0.2">
      <c r="A126" s="388" t="s">
        <v>1129</v>
      </c>
      <c r="B126" s="388" t="s">
        <v>364</v>
      </c>
      <c r="C126" s="388" t="s">
        <v>1987</v>
      </c>
      <c r="E126" s="389">
        <v>129</v>
      </c>
      <c r="G126" s="389" t="s">
        <v>1988</v>
      </c>
      <c r="H126" s="390" t="s">
        <v>1922</v>
      </c>
      <c r="I126">
        <v>990</v>
      </c>
    </row>
    <row r="127" spans="1:9" x14ac:dyDescent="0.2">
      <c r="A127" s="388" t="s">
        <v>1129</v>
      </c>
      <c r="B127" s="388" t="s">
        <v>364</v>
      </c>
      <c r="C127" s="388" t="s">
        <v>1989</v>
      </c>
      <c r="E127" s="389">
        <v>156</v>
      </c>
      <c r="G127" s="389" t="s">
        <v>1525</v>
      </c>
      <c r="H127" s="390" t="s">
        <v>1990</v>
      </c>
      <c r="I127">
        <v>990</v>
      </c>
    </row>
    <row r="128" spans="1:9" x14ac:dyDescent="0.2">
      <c r="A128" s="388" t="s">
        <v>1129</v>
      </c>
      <c r="B128" s="388" t="s">
        <v>364</v>
      </c>
      <c r="C128" s="388" t="s">
        <v>1991</v>
      </c>
      <c r="E128" s="389">
        <v>158</v>
      </c>
      <c r="G128" s="389" t="s">
        <v>1992</v>
      </c>
      <c r="H128" s="390" t="s">
        <v>1922</v>
      </c>
      <c r="I128">
        <v>990</v>
      </c>
    </row>
    <row r="129" spans="1:11" x14ac:dyDescent="0.2">
      <c r="A129" s="388" t="s">
        <v>1129</v>
      </c>
      <c r="B129" s="388" t="s">
        <v>364</v>
      </c>
      <c r="C129" s="388" t="s">
        <v>1993</v>
      </c>
      <c r="E129" s="389">
        <v>49</v>
      </c>
      <c r="G129" s="389" t="s">
        <v>1994</v>
      </c>
      <c r="H129" s="390" t="s">
        <v>1995</v>
      </c>
      <c r="I129">
        <v>990</v>
      </c>
    </row>
    <row r="130" spans="1:11" x14ac:dyDescent="0.2">
      <c r="A130" s="388" t="s">
        <v>1129</v>
      </c>
      <c r="B130" s="388" t="s">
        <v>364</v>
      </c>
      <c r="C130" s="388" t="s">
        <v>1996</v>
      </c>
      <c r="E130" s="389">
        <v>163</v>
      </c>
      <c r="G130" s="389" t="s">
        <v>1905</v>
      </c>
      <c r="H130" s="390" t="s">
        <v>1997</v>
      </c>
      <c r="I130">
        <v>990</v>
      </c>
    </row>
    <row r="131" spans="1:11" x14ac:dyDescent="0.2">
      <c r="A131" s="388" t="s">
        <v>1129</v>
      </c>
      <c r="B131" s="388" t="s">
        <v>364</v>
      </c>
      <c r="C131" s="388" t="s">
        <v>1998</v>
      </c>
      <c r="E131" s="389">
        <v>299</v>
      </c>
      <c r="G131" s="389" t="s">
        <v>1902</v>
      </c>
      <c r="H131" s="390" t="s">
        <v>1962</v>
      </c>
      <c r="I131">
        <v>990</v>
      </c>
    </row>
    <row r="132" spans="1:11" x14ac:dyDescent="0.2">
      <c r="A132" s="388" t="s">
        <v>1129</v>
      </c>
      <c r="B132" s="388" t="s">
        <v>364</v>
      </c>
      <c r="C132" s="388" t="s">
        <v>1999</v>
      </c>
      <c r="E132" s="389">
        <v>95</v>
      </c>
      <c r="G132" s="389" t="s">
        <v>2000</v>
      </c>
      <c r="H132" s="390" t="s">
        <v>2001</v>
      </c>
      <c r="I132">
        <v>990</v>
      </c>
    </row>
    <row r="133" spans="1:11" x14ac:dyDescent="0.2">
      <c r="A133" s="388" t="s">
        <v>938</v>
      </c>
      <c r="B133" s="388" t="s">
        <v>380</v>
      </c>
      <c r="C133" s="388" t="s">
        <v>484</v>
      </c>
      <c r="E133" s="389">
        <v>298704.09999999998</v>
      </c>
      <c r="G133" s="389">
        <v>298704.09999999998</v>
      </c>
      <c r="H133" s="390" t="s">
        <v>1054</v>
      </c>
    </row>
    <row r="134" spans="1:11" x14ac:dyDescent="0.2">
      <c r="A134" s="644" t="s">
        <v>938</v>
      </c>
      <c r="B134" s="644" t="s">
        <v>380</v>
      </c>
      <c r="C134" s="644" t="s">
        <v>308</v>
      </c>
      <c r="D134" s="645"/>
      <c r="E134" s="645">
        <v>304822.84999999998</v>
      </c>
      <c r="F134" s="645"/>
      <c r="G134" s="645">
        <v>304822.84999999998</v>
      </c>
      <c r="H134" s="646" t="s">
        <v>940</v>
      </c>
      <c r="I134" s="647"/>
      <c r="J134" s="647"/>
      <c r="K134" s="647"/>
    </row>
    <row r="136" spans="1:11" x14ac:dyDescent="0.2">
      <c r="A136" s="388" t="s">
        <v>1129</v>
      </c>
      <c r="B136" s="388" t="s">
        <v>364</v>
      </c>
      <c r="C136" s="388" t="s">
        <v>2002</v>
      </c>
      <c r="E136" s="389">
        <v>70</v>
      </c>
      <c r="G136" s="389" t="s">
        <v>2003</v>
      </c>
      <c r="H136" s="390" t="s">
        <v>2004</v>
      </c>
      <c r="I136">
        <v>990</v>
      </c>
    </row>
    <row r="137" spans="1:11" x14ac:dyDescent="0.2">
      <c r="A137" s="388" t="s">
        <v>938</v>
      </c>
      <c r="B137" s="388" t="s">
        <v>1298</v>
      </c>
      <c r="C137" s="388" t="s">
        <v>484</v>
      </c>
      <c r="E137" s="389">
        <v>70</v>
      </c>
      <c r="G137" s="389">
        <v>70</v>
      </c>
      <c r="H137" s="390" t="s">
        <v>1054</v>
      </c>
    </row>
    <row r="138" spans="1:11" x14ac:dyDescent="0.2">
      <c r="A138" s="644" t="s">
        <v>938</v>
      </c>
      <c r="B138" s="644" t="s">
        <v>1298</v>
      </c>
      <c r="C138" s="644" t="s">
        <v>308</v>
      </c>
      <c r="D138" s="645"/>
      <c r="E138" s="645">
        <v>70</v>
      </c>
      <c r="F138" s="645"/>
      <c r="G138" s="645">
        <v>70</v>
      </c>
      <c r="H138" s="646" t="s">
        <v>1299</v>
      </c>
      <c r="I138" s="647"/>
      <c r="J138" s="647"/>
      <c r="K138" s="647"/>
    </row>
    <row r="140" spans="1:11" x14ac:dyDescent="0.2">
      <c r="A140" s="388" t="s">
        <v>1129</v>
      </c>
      <c r="B140" s="388" t="s">
        <v>394</v>
      </c>
      <c r="C140" s="388" t="s">
        <v>1151</v>
      </c>
      <c r="E140" s="389">
        <v>3946</v>
      </c>
      <c r="G140" s="389" t="s">
        <v>1336</v>
      </c>
      <c r="H140" s="390" t="s">
        <v>2005</v>
      </c>
      <c r="I140">
        <v>300</v>
      </c>
    </row>
    <row r="141" spans="1:11" x14ac:dyDescent="0.2">
      <c r="A141" s="388" t="s">
        <v>1129</v>
      </c>
      <c r="B141" s="388" t="s">
        <v>394</v>
      </c>
      <c r="C141" s="388" t="s">
        <v>1151</v>
      </c>
      <c r="E141" s="389">
        <v>56434.84</v>
      </c>
      <c r="G141" s="389" t="s">
        <v>1336</v>
      </c>
      <c r="H141" s="390" t="s">
        <v>2005</v>
      </c>
      <c r="I141">
        <v>900</v>
      </c>
    </row>
    <row r="142" spans="1:11" x14ac:dyDescent="0.2">
      <c r="A142" s="388" t="s">
        <v>1129</v>
      </c>
      <c r="B142" s="388" t="s">
        <v>394</v>
      </c>
      <c r="C142" s="388" t="s">
        <v>1187</v>
      </c>
      <c r="E142" s="389">
        <v>143</v>
      </c>
      <c r="G142" s="389" t="s">
        <v>1338</v>
      </c>
      <c r="H142" s="390" t="s">
        <v>2005</v>
      </c>
      <c r="I142">
        <v>300</v>
      </c>
    </row>
    <row r="143" spans="1:11" x14ac:dyDescent="0.2">
      <c r="A143" s="388" t="s">
        <v>1129</v>
      </c>
      <c r="B143" s="388" t="s">
        <v>394</v>
      </c>
      <c r="C143" s="388" t="s">
        <v>1187</v>
      </c>
      <c r="E143" s="389">
        <v>53408.89</v>
      </c>
      <c r="G143" s="389" t="s">
        <v>1338</v>
      </c>
      <c r="H143" s="390" t="s">
        <v>2005</v>
      </c>
      <c r="I143">
        <v>900</v>
      </c>
    </row>
    <row r="144" spans="1:11" x14ac:dyDescent="0.2">
      <c r="A144" s="388" t="s">
        <v>1129</v>
      </c>
      <c r="B144" s="388" t="s">
        <v>394</v>
      </c>
      <c r="C144" s="388" t="s">
        <v>1154</v>
      </c>
      <c r="E144" s="389">
        <v>53049</v>
      </c>
      <c r="G144" s="389" t="s">
        <v>1312</v>
      </c>
      <c r="H144" s="390" t="s">
        <v>2005</v>
      </c>
      <c r="I144">
        <v>900</v>
      </c>
    </row>
    <row r="145" spans="1:11" x14ac:dyDescent="0.2">
      <c r="A145" s="388" t="s">
        <v>1129</v>
      </c>
      <c r="B145" s="388" t="s">
        <v>394</v>
      </c>
      <c r="C145" s="388" t="s">
        <v>1197</v>
      </c>
      <c r="E145" s="389">
        <v>55420</v>
      </c>
      <c r="G145" s="389" t="s">
        <v>1342</v>
      </c>
      <c r="H145" s="390" t="s">
        <v>2005</v>
      </c>
      <c r="I145">
        <v>900</v>
      </c>
    </row>
    <row r="146" spans="1:11" x14ac:dyDescent="0.2">
      <c r="A146" s="388" t="s">
        <v>1129</v>
      </c>
      <c r="B146" s="388" t="s">
        <v>394</v>
      </c>
      <c r="C146" s="388" t="s">
        <v>1157</v>
      </c>
      <c r="E146" s="389">
        <v>57327</v>
      </c>
      <c r="G146" s="389" t="s">
        <v>1344</v>
      </c>
      <c r="H146" s="390" t="s">
        <v>2005</v>
      </c>
      <c r="I146">
        <v>900</v>
      </c>
    </row>
    <row r="147" spans="1:11" x14ac:dyDescent="0.2">
      <c r="A147" s="388" t="s">
        <v>1129</v>
      </c>
      <c r="B147" s="388" t="s">
        <v>394</v>
      </c>
      <c r="C147" s="388" t="s">
        <v>1131</v>
      </c>
      <c r="E147" s="389">
        <v>56839</v>
      </c>
      <c r="G147" s="389" t="s">
        <v>1314</v>
      </c>
      <c r="H147" s="390" t="s">
        <v>2005</v>
      </c>
      <c r="I147">
        <v>900</v>
      </c>
    </row>
    <row r="148" spans="1:11" x14ac:dyDescent="0.2">
      <c r="A148" s="388" t="s">
        <v>1129</v>
      </c>
      <c r="B148" s="388" t="s">
        <v>394</v>
      </c>
      <c r="C148" s="388" t="s">
        <v>1198</v>
      </c>
      <c r="E148" s="389">
        <v>49129</v>
      </c>
      <c r="G148" s="389" t="s">
        <v>1347</v>
      </c>
      <c r="H148" s="390" t="s">
        <v>2005</v>
      </c>
      <c r="I148">
        <v>900</v>
      </c>
    </row>
    <row r="149" spans="1:11" x14ac:dyDescent="0.2">
      <c r="A149" s="388" t="s">
        <v>1129</v>
      </c>
      <c r="B149" s="388" t="s">
        <v>394</v>
      </c>
      <c r="C149" s="388" t="s">
        <v>1159</v>
      </c>
      <c r="E149" s="389">
        <v>47408</v>
      </c>
      <c r="G149" s="389" t="s">
        <v>1349</v>
      </c>
      <c r="H149" s="390" t="s">
        <v>2005</v>
      </c>
      <c r="I149">
        <v>900</v>
      </c>
    </row>
    <row r="150" spans="1:11" x14ac:dyDescent="0.2">
      <c r="A150" s="388" t="s">
        <v>1129</v>
      </c>
      <c r="B150" s="388" t="s">
        <v>394</v>
      </c>
      <c r="C150" s="388" t="s">
        <v>1191</v>
      </c>
      <c r="E150" s="389">
        <v>64830</v>
      </c>
      <c r="G150" s="389" t="s">
        <v>1318</v>
      </c>
      <c r="H150" s="390" t="s">
        <v>2005</v>
      </c>
      <c r="I150">
        <v>900</v>
      </c>
    </row>
    <row r="151" spans="1:11" x14ac:dyDescent="0.2">
      <c r="A151" s="388" t="s">
        <v>1129</v>
      </c>
      <c r="B151" s="388" t="s">
        <v>394</v>
      </c>
      <c r="C151" s="388" t="s">
        <v>1209</v>
      </c>
      <c r="E151" s="389">
        <v>64802</v>
      </c>
      <c r="G151" s="389" t="s">
        <v>1326</v>
      </c>
      <c r="H151" s="390" t="s">
        <v>2005</v>
      </c>
      <c r="I151">
        <v>900</v>
      </c>
    </row>
    <row r="152" spans="1:11" x14ac:dyDescent="0.2">
      <c r="A152" s="388" t="s">
        <v>1129</v>
      </c>
      <c r="B152" s="388" t="s">
        <v>394</v>
      </c>
      <c r="C152" s="388" t="s">
        <v>1225</v>
      </c>
      <c r="E152" s="389">
        <v>69374</v>
      </c>
      <c r="G152" s="389" t="s">
        <v>1359</v>
      </c>
      <c r="H152" s="390" t="s">
        <v>2005</v>
      </c>
      <c r="I152">
        <v>900</v>
      </c>
    </row>
    <row r="153" spans="1:11" x14ac:dyDescent="0.2">
      <c r="A153" s="388" t="s">
        <v>1129</v>
      </c>
      <c r="B153" s="388" t="s">
        <v>394</v>
      </c>
      <c r="C153" s="388" t="s">
        <v>1163</v>
      </c>
      <c r="E153" s="389">
        <v>68942</v>
      </c>
      <c r="G153" s="389" t="s">
        <v>1321</v>
      </c>
      <c r="H153" s="390" t="s">
        <v>2005</v>
      </c>
      <c r="I153">
        <v>900</v>
      </c>
    </row>
    <row r="154" spans="1:11" x14ac:dyDescent="0.2">
      <c r="A154" s="388" t="s">
        <v>938</v>
      </c>
      <c r="B154" s="388" t="s">
        <v>319</v>
      </c>
      <c r="C154" s="388" t="s">
        <v>484</v>
      </c>
      <c r="E154" s="389">
        <v>701052.73</v>
      </c>
      <c r="G154" s="389">
        <v>701052.73</v>
      </c>
      <c r="H154" s="390" t="s">
        <v>1054</v>
      </c>
    </row>
    <row r="155" spans="1:11" x14ac:dyDescent="0.2">
      <c r="A155" s="644" t="s">
        <v>938</v>
      </c>
      <c r="B155" s="644" t="s">
        <v>319</v>
      </c>
      <c r="C155" s="644" t="s">
        <v>308</v>
      </c>
      <c r="D155" s="645"/>
      <c r="E155" s="645">
        <v>701052.73</v>
      </c>
      <c r="F155" s="645"/>
      <c r="G155" s="645">
        <v>701052.73</v>
      </c>
      <c r="H155" s="646" t="s">
        <v>941</v>
      </c>
      <c r="I155" s="647"/>
      <c r="J155" s="647"/>
      <c r="K155" s="647"/>
    </row>
    <row r="157" spans="1:11" x14ac:dyDescent="0.2">
      <c r="A157" s="388" t="s">
        <v>1129</v>
      </c>
      <c r="B157" s="388" t="s">
        <v>394</v>
      </c>
      <c r="C157" s="388" t="s">
        <v>1151</v>
      </c>
      <c r="E157" s="389">
        <v>5284</v>
      </c>
      <c r="G157" s="389" t="s">
        <v>1336</v>
      </c>
      <c r="H157" s="390" t="s">
        <v>2005</v>
      </c>
      <c r="I157">
        <v>300</v>
      </c>
    </row>
    <row r="158" spans="1:11" x14ac:dyDescent="0.2">
      <c r="A158" s="388" t="s">
        <v>1129</v>
      </c>
      <c r="B158" s="388" t="s">
        <v>394</v>
      </c>
      <c r="C158" s="388" t="s">
        <v>1151</v>
      </c>
      <c r="E158" s="389">
        <v>26917</v>
      </c>
      <c r="G158" s="389" t="s">
        <v>1336</v>
      </c>
      <c r="H158" s="390" t="s">
        <v>2005</v>
      </c>
      <c r="I158">
        <v>900</v>
      </c>
    </row>
    <row r="159" spans="1:11" x14ac:dyDescent="0.2">
      <c r="A159" s="388" t="s">
        <v>1129</v>
      </c>
      <c r="B159" s="388" t="s">
        <v>394</v>
      </c>
      <c r="C159" s="388" t="s">
        <v>1187</v>
      </c>
      <c r="E159" s="389">
        <v>5284</v>
      </c>
      <c r="G159" s="389" t="s">
        <v>1338</v>
      </c>
      <c r="H159" s="390" t="s">
        <v>2005</v>
      </c>
      <c r="I159">
        <v>300</v>
      </c>
    </row>
    <row r="160" spans="1:11" x14ac:dyDescent="0.2">
      <c r="A160" s="388" t="s">
        <v>1129</v>
      </c>
      <c r="B160" s="388" t="s">
        <v>394</v>
      </c>
      <c r="C160" s="388" t="s">
        <v>1187</v>
      </c>
      <c r="E160" s="389">
        <v>26916</v>
      </c>
      <c r="G160" s="389" t="s">
        <v>1338</v>
      </c>
      <c r="H160" s="390" t="s">
        <v>2005</v>
      </c>
      <c r="I160">
        <v>900</v>
      </c>
    </row>
    <row r="161" spans="1:9" x14ac:dyDescent="0.2">
      <c r="A161" s="388" t="s">
        <v>1129</v>
      </c>
      <c r="B161" s="388" t="s">
        <v>394</v>
      </c>
      <c r="C161" s="388" t="s">
        <v>1154</v>
      </c>
      <c r="E161" s="389">
        <v>5284</v>
      </c>
      <c r="G161" s="389" t="s">
        <v>1312</v>
      </c>
      <c r="H161" s="390" t="s">
        <v>2005</v>
      </c>
      <c r="I161">
        <v>300</v>
      </c>
    </row>
    <row r="162" spans="1:9" x14ac:dyDescent="0.2">
      <c r="A162" s="388" t="s">
        <v>1129</v>
      </c>
      <c r="B162" s="388" t="s">
        <v>394</v>
      </c>
      <c r="C162" s="388" t="s">
        <v>1154</v>
      </c>
      <c r="E162" s="389">
        <v>26919</v>
      </c>
      <c r="G162" s="389" t="s">
        <v>1312</v>
      </c>
      <c r="H162" s="390" t="s">
        <v>2005</v>
      </c>
      <c r="I162">
        <v>900</v>
      </c>
    </row>
    <row r="163" spans="1:9" x14ac:dyDescent="0.2">
      <c r="A163" s="388" t="s">
        <v>1129</v>
      </c>
      <c r="B163" s="388" t="s">
        <v>394</v>
      </c>
      <c r="C163" s="388" t="s">
        <v>1197</v>
      </c>
      <c r="E163" s="389">
        <v>5283</v>
      </c>
      <c r="G163" s="389" t="s">
        <v>1342</v>
      </c>
      <c r="H163" s="390" t="s">
        <v>2005</v>
      </c>
      <c r="I163">
        <v>300</v>
      </c>
    </row>
    <row r="164" spans="1:9" x14ac:dyDescent="0.2">
      <c r="A164" s="388" t="s">
        <v>1129</v>
      </c>
      <c r="B164" s="388" t="s">
        <v>394</v>
      </c>
      <c r="C164" s="388" t="s">
        <v>1197</v>
      </c>
      <c r="E164" s="389">
        <v>28826</v>
      </c>
      <c r="G164" s="389" t="s">
        <v>1342</v>
      </c>
      <c r="H164" s="390" t="s">
        <v>2005</v>
      </c>
      <c r="I164">
        <v>900</v>
      </c>
    </row>
    <row r="165" spans="1:9" x14ac:dyDescent="0.2">
      <c r="A165" s="388" t="s">
        <v>1129</v>
      </c>
      <c r="B165" s="388" t="s">
        <v>394</v>
      </c>
      <c r="C165" s="388" t="s">
        <v>1157</v>
      </c>
      <c r="E165" s="389">
        <v>5284</v>
      </c>
      <c r="G165" s="389" t="s">
        <v>1344</v>
      </c>
      <c r="H165" s="390" t="s">
        <v>2005</v>
      </c>
      <c r="I165">
        <v>300</v>
      </c>
    </row>
    <row r="166" spans="1:9" x14ac:dyDescent="0.2">
      <c r="A166" s="388" t="s">
        <v>1129</v>
      </c>
      <c r="B166" s="388" t="s">
        <v>394</v>
      </c>
      <c r="C166" s="388" t="s">
        <v>1157</v>
      </c>
      <c r="E166" s="389">
        <v>28830</v>
      </c>
      <c r="G166" s="389" t="s">
        <v>1344</v>
      </c>
      <c r="H166" s="390" t="s">
        <v>2005</v>
      </c>
      <c r="I166">
        <v>900</v>
      </c>
    </row>
    <row r="167" spans="1:9" x14ac:dyDescent="0.2">
      <c r="A167" s="388" t="s">
        <v>1129</v>
      </c>
      <c r="B167" s="388" t="s">
        <v>394</v>
      </c>
      <c r="C167" s="388" t="s">
        <v>1131</v>
      </c>
      <c r="E167" s="389">
        <v>5283</v>
      </c>
      <c r="G167" s="389" t="s">
        <v>1314</v>
      </c>
      <c r="H167" s="390" t="s">
        <v>2005</v>
      </c>
      <c r="I167">
        <v>300</v>
      </c>
    </row>
    <row r="168" spans="1:9" x14ac:dyDescent="0.2">
      <c r="A168" s="388" t="s">
        <v>1129</v>
      </c>
      <c r="B168" s="388" t="s">
        <v>394</v>
      </c>
      <c r="C168" s="388" t="s">
        <v>1131</v>
      </c>
      <c r="E168" s="389">
        <v>33302</v>
      </c>
      <c r="G168" s="389" t="s">
        <v>1314</v>
      </c>
      <c r="H168" s="390" t="s">
        <v>2005</v>
      </c>
      <c r="I168">
        <v>900</v>
      </c>
    </row>
    <row r="169" spans="1:9" x14ac:dyDescent="0.2">
      <c r="A169" s="388" t="s">
        <v>1129</v>
      </c>
      <c r="B169" s="388" t="s">
        <v>394</v>
      </c>
      <c r="C169" s="388" t="s">
        <v>1198</v>
      </c>
      <c r="E169" s="389">
        <v>5284</v>
      </c>
      <c r="G169" s="389" t="s">
        <v>1347</v>
      </c>
      <c r="H169" s="390" t="s">
        <v>2005</v>
      </c>
      <c r="I169">
        <v>300</v>
      </c>
    </row>
    <row r="170" spans="1:9" x14ac:dyDescent="0.2">
      <c r="A170" s="388" t="s">
        <v>1129</v>
      </c>
      <c r="B170" s="388" t="s">
        <v>394</v>
      </c>
      <c r="C170" s="388" t="s">
        <v>1198</v>
      </c>
      <c r="E170" s="389">
        <v>33306</v>
      </c>
      <c r="G170" s="389" t="s">
        <v>1347</v>
      </c>
      <c r="H170" s="390" t="s">
        <v>2005</v>
      </c>
      <c r="I170">
        <v>900</v>
      </c>
    </row>
    <row r="171" spans="1:9" x14ac:dyDescent="0.2">
      <c r="A171" s="388" t="s">
        <v>1129</v>
      </c>
      <c r="B171" s="388" t="s">
        <v>394</v>
      </c>
      <c r="C171" s="388" t="s">
        <v>1159</v>
      </c>
      <c r="E171" s="389">
        <v>190</v>
      </c>
      <c r="G171" s="389" t="s">
        <v>1349</v>
      </c>
      <c r="H171" s="390" t="s">
        <v>2005</v>
      </c>
      <c r="I171">
        <v>300</v>
      </c>
    </row>
    <row r="172" spans="1:9" x14ac:dyDescent="0.2">
      <c r="A172" s="388" t="s">
        <v>1129</v>
      </c>
      <c r="B172" s="388" t="s">
        <v>394</v>
      </c>
      <c r="C172" s="388" t="s">
        <v>1159</v>
      </c>
      <c r="E172" s="389">
        <v>33302</v>
      </c>
      <c r="G172" s="389" t="s">
        <v>1349</v>
      </c>
      <c r="H172" s="390" t="s">
        <v>2005</v>
      </c>
      <c r="I172">
        <v>900</v>
      </c>
    </row>
    <row r="173" spans="1:9" x14ac:dyDescent="0.2">
      <c r="A173" s="388" t="s">
        <v>1129</v>
      </c>
      <c r="B173" s="388" t="s">
        <v>394</v>
      </c>
      <c r="C173" s="388" t="s">
        <v>1191</v>
      </c>
      <c r="E173" s="389">
        <v>33309</v>
      </c>
      <c r="G173" s="389" t="s">
        <v>1318</v>
      </c>
      <c r="H173" s="390" t="s">
        <v>2005</v>
      </c>
      <c r="I173">
        <v>900</v>
      </c>
    </row>
    <row r="174" spans="1:9" x14ac:dyDescent="0.2">
      <c r="A174" s="388" t="s">
        <v>1129</v>
      </c>
      <c r="B174" s="388" t="s">
        <v>394</v>
      </c>
      <c r="C174" s="388" t="s">
        <v>1209</v>
      </c>
      <c r="E174" s="389">
        <v>33301</v>
      </c>
      <c r="G174" s="389" t="s">
        <v>1326</v>
      </c>
      <c r="H174" s="390" t="s">
        <v>2005</v>
      </c>
      <c r="I174">
        <v>900</v>
      </c>
    </row>
    <row r="175" spans="1:9" x14ac:dyDescent="0.2">
      <c r="A175" s="388" t="s">
        <v>1129</v>
      </c>
      <c r="B175" s="388" t="s">
        <v>394</v>
      </c>
      <c r="C175" s="388" t="s">
        <v>1225</v>
      </c>
      <c r="E175" s="389">
        <v>33309</v>
      </c>
      <c r="G175" s="389" t="s">
        <v>1359</v>
      </c>
      <c r="H175" s="390" t="s">
        <v>2005</v>
      </c>
      <c r="I175">
        <v>900</v>
      </c>
    </row>
    <row r="176" spans="1:9" x14ac:dyDescent="0.2">
      <c r="A176" s="388" t="s">
        <v>1129</v>
      </c>
      <c r="B176" s="388" t="s">
        <v>394</v>
      </c>
      <c r="C176" s="388" t="s">
        <v>1163</v>
      </c>
      <c r="E176" s="389">
        <v>33297</v>
      </c>
      <c r="G176" s="389" t="s">
        <v>1321</v>
      </c>
      <c r="H176" s="390" t="s">
        <v>2005</v>
      </c>
      <c r="I176">
        <v>900</v>
      </c>
    </row>
    <row r="177" spans="1:11" x14ac:dyDescent="0.2">
      <c r="A177" s="388" t="s">
        <v>938</v>
      </c>
      <c r="B177" s="388" t="s">
        <v>326</v>
      </c>
      <c r="C177" s="388" t="s">
        <v>484</v>
      </c>
      <c r="E177" s="389">
        <v>408710</v>
      </c>
      <c r="G177" s="389">
        <v>408710</v>
      </c>
      <c r="H177" s="390" t="s">
        <v>1054</v>
      </c>
    </row>
    <row r="178" spans="1:11" x14ac:dyDescent="0.2">
      <c r="A178" s="644" t="s">
        <v>938</v>
      </c>
      <c r="B178" s="644" t="s">
        <v>326</v>
      </c>
      <c r="C178" s="644" t="s">
        <v>308</v>
      </c>
      <c r="D178" s="645"/>
      <c r="E178" s="645">
        <v>408710</v>
      </c>
      <c r="F178" s="645"/>
      <c r="G178" s="645">
        <v>408710</v>
      </c>
      <c r="H178" s="646" t="s">
        <v>942</v>
      </c>
      <c r="I178" s="647"/>
      <c r="J178" s="647"/>
      <c r="K178" s="647"/>
    </row>
    <row r="180" spans="1:11" x14ac:dyDescent="0.2">
      <c r="A180" s="388" t="s">
        <v>1129</v>
      </c>
      <c r="B180" s="388" t="s">
        <v>1472</v>
      </c>
      <c r="C180" s="388" t="s">
        <v>2006</v>
      </c>
      <c r="E180" s="389">
        <v>756</v>
      </c>
      <c r="G180" s="389" t="s">
        <v>1820</v>
      </c>
      <c r="H180" s="390" t="s">
        <v>2007</v>
      </c>
      <c r="I180">
        <v>900</v>
      </c>
    </row>
    <row r="181" spans="1:11" x14ac:dyDescent="0.2">
      <c r="A181" s="388" t="s">
        <v>1129</v>
      </c>
      <c r="B181" s="388" t="s">
        <v>1472</v>
      </c>
      <c r="C181" s="388" t="s">
        <v>2008</v>
      </c>
      <c r="E181" s="389">
        <v>558</v>
      </c>
      <c r="G181" s="389" t="s">
        <v>2009</v>
      </c>
      <c r="H181" s="390" t="s">
        <v>2010</v>
      </c>
      <c r="I181">
        <v>300</v>
      </c>
    </row>
    <row r="182" spans="1:11" x14ac:dyDescent="0.2">
      <c r="A182" s="388" t="s">
        <v>938</v>
      </c>
      <c r="B182" s="388" t="s">
        <v>347</v>
      </c>
      <c r="C182" s="388" t="s">
        <v>307</v>
      </c>
      <c r="E182" s="389">
        <v>1314</v>
      </c>
      <c r="G182" s="389">
        <v>1314</v>
      </c>
      <c r="H182" s="390" t="s">
        <v>1040</v>
      </c>
    </row>
    <row r="184" spans="1:11" x14ac:dyDescent="0.2">
      <c r="A184" s="388" t="s">
        <v>1129</v>
      </c>
      <c r="B184" s="388" t="s">
        <v>1472</v>
      </c>
      <c r="C184" s="388" t="s">
        <v>2011</v>
      </c>
      <c r="E184" s="389">
        <v>15480</v>
      </c>
      <c r="G184" s="389" t="s">
        <v>1813</v>
      </c>
      <c r="H184" s="390" t="s">
        <v>2012</v>
      </c>
      <c r="I184">
        <v>990</v>
      </c>
    </row>
    <row r="185" spans="1:11" x14ac:dyDescent="0.2">
      <c r="A185" s="388" t="s">
        <v>1129</v>
      </c>
      <c r="B185" s="388" t="s">
        <v>1472</v>
      </c>
      <c r="C185" s="388" t="s">
        <v>2013</v>
      </c>
      <c r="E185" s="389">
        <v>-300</v>
      </c>
      <c r="G185" s="389" t="s">
        <v>2014</v>
      </c>
      <c r="H185" s="390" t="s">
        <v>2015</v>
      </c>
      <c r="I185">
        <v>990</v>
      </c>
    </row>
    <row r="186" spans="1:11" x14ac:dyDescent="0.2">
      <c r="A186" s="388" t="s">
        <v>1129</v>
      </c>
      <c r="B186" s="388" t="s">
        <v>1472</v>
      </c>
      <c r="C186" s="388" t="s">
        <v>2016</v>
      </c>
      <c r="E186" s="389">
        <v>3200</v>
      </c>
      <c r="G186" s="389" t="s">
        <v>1919</v>
      </c>
      <c r="H186" s="390" t="s">
        <v>2017</v>
      </c>
      <c r="I186">
        <v>990</v>
      </c>
    </row>
    <row r="187" spans="1:11" x14ac:dyDescent="0.2">
      <c r="A187" s="388" t="s">
        <v>1129</v>
      </c>
      <c r="B187" s="388" t="s">
        <v>1472</v>
      </c>
      <c r="C187" s="388" t="s">
        <v>2018</v>
      </c>
      <c r="E187" s="389">
        <v>2000</v>
      </c>
      <c r="G187" s="389" t="s">
        <v>2019</v>
      </c>
      <c r="H187" s="390" t="s">
        <v>2020</v>
      </c>
      <c r="I187">
        <v>900</v>
      </c>
    </row>
    <row r="188" spans="1:11" x14ac:dyDescent="0.2">
      <c r="A188" s="388" t="s">
        <v>1129</v>
      </c>
      <c r="B188" s="388" t="s">
        <v>1472</v>
      </c>
      <c r="C188" s="388" t="s">
        <v>2021</v>
      </c>
      <c r="E188" s="389">
        <v>11760</v>
      </c>
      <c r="G188" s="389" t="s">
        <v>1761</v>
      </c>
      <c r="H188" s="390" t="s">
        <v>2022</v>
      </c>
      <c r="I188">
        <v>990</v>
      </c>
    </row>
    <row r="189" spans="1:11" x14ac:dyDescent="0.2">
      <c r="A189" s="388" t="s">
        <v>1129</v>
      </c>
      <c r="B189" s="388" t="s">
        <v>1472</v>
      </c>
      <c r="C189" s="388" t="s">
        <v>2023</v>
      </c>
      <c r="E189" s="389">
        <v>15000</v>
      </c>
      <c r="G189" s="389" t="s">
        <v>1479</v>
      </c>
      <c r="H189" s="390" t="s">
        <v>2024</v>
      </c>
      <c r="I189">
        <v>900</v>
      </c>
    </row>
    <row r="190" spans="1:11" x14ac:dyDescent="0.2">
      <c r="A190" s="388" t="s">
        <v>1129</v>
      </c>
      <c r="B190" s="388" t="s">
        <v>1472</v>
      </c>
      <c r="C190" s="388" t="s">
        <v>2025</v>
      </c>
      <c r="E190" s="389">
        <v>15480</v>
      </c>
      <c r="G190" s="389" t="s">
        <v>2026</v>
      </c>
      <c r="H190" s="390" t="s">
        <v>2027</v>
      </c>
      <c r="I190">
        <v>990</v>
      </c>
    </row>
    <row r="191" spans="1:11" x14ac:dyDescent="0.2">
      <c r="A191" s="388" t="s">
        <v>1129</v>
      </c>
      <c r="B191" s="388" t="s">
        <v>1472</v>
      </c>
      <c r="C191" s="388" t="s">
        <v>2028</v>
      </c>
      <c r="E191" s="389">
        <v>1848</v>
      </c>
      <c r="G191" s="389" t="s">
        <v>2029</v>
      </c>
      <c r="H191" s="390" t="s">
        <v>2030</v>
      </c>
      <c r="I191">
        <v>990</v>
      </c>
    </row>
    <row r="192" spans="1:11" x14ac:dyDescent="0.2">
      <c r="A192" s="388" t="s">
        <v>1129</v>
      </c>
      <c r="B192" s="388" t="s">
        <v>1472</v>
      </c>
      <c r="C192" s="388" t="s">
        <v>2031</v>
      </c>
      <c r="E192" s="389">
        <v>56319.6</v>
      </c>
      <c r="G192" s="389" t="s">
        <v>2032</v>
      </c>
      <c r="H192" s="390" t="s">
        <v>2033</v>
      </c>
      <c r="I192">
        <v>990</v>
      </c>
    </row>
    <row r="193" spans="1:9" x14ac:dyDescent="0.2">
      <c r="A193" s="388" t="s">
        <v>1129</v>
      </c>
      <c r="B193" s="388" t="s">
        <v>1472</v>
      </c>
      <c r="C193" s="388" t="s">
        <v>2034</v>
      </c>
      <c r="E193" s="389">
        <v>1800</v>
      </c>
      <c r="G193" s="389" t="s">
        <v>2035</v>
      </c>
      <c r="H193" s="390" t="s">
        <v>2036</v>
      </c>
      <c r="I193">
        <v>990</v>
      </c>
    </row>
    <row r="194" spans="1:9" x14ac:dyDescent="0.2">
      <c r="A194" s="388" t="s">
        <v>1129</v>
      </c>
      <c r="B194" s="388" t="s">
        <v>1472</v>
      </c>
      <c r="C194" s="388" t="s">
        <v>2037</v>
      </c>
      <c r="E194" s="389">
        <v>5499</v>
      </c>
      <c r="G194" s="389" t="s">
        <v>2038</v>
      </c>
      <c r="H194" s="390" t="s">
        <v>2039</v>
      </c>
      <c r="I194">
        <v>990</v>
      </c>
    </row>
    <row r="195" spans="1:9" x14ac:dyDescent="0.2">
      <c r="A195" s="388" t="s">
        <v>1129</v>
      </c>
      <c r="B195" s="388" t="s">
        <v>1472</v>
      </c>
      <c r="C195" s="388" t="s">
        <v>1788</v>
      </c>
      <c r="E195" s="389">
        <v>8095.76</v>
      </c>
      <c r="G195" s="389" t="s">
        <v>1789</v>
      </c>
      <c r="H195" s="390" t="s">
        <v>2030</v>
      </c>
      <c r="I195">
        <v>990</v>
      </c>
    </row>
    <row r="196" spans="1:9" x14ac:dyDescent="0.2">
      <c r="A196" s="388" t="s">
        <v>1129</v>
      </c>
      <c r="B196" s="388" t="s">
        <v>1472</v>
      </c>
      <c r="C196" s="388" t="s">
        <v>2040</v>
      </c>
      <c r="E196" s="389">
        <v>31036</v>
      </c>
      <c r="G196" s="389" t="s">
        <v>1318</v>
      </c>
      <c r="H196" s="390" t="s">
        <v>2041</v>
      </c>
      <c r="I196">
        <v>990</v>
      </c>
    </row>
    <row r="197" spans="1:9" x14ac:dyDescent="0.2">
      <c r="A197" s="388" t="s">
        <v>1129</v>
      </c>
      <c r="B197" s="388" t="s">
        <v>1472</v>
      </c>
      <c r="C197" s="388" t="s">
        <v>2042</v>
      </c>
      <c r="E197" s="389">
        <v>6837.6</v>
      </c>
      <c r="G197" s="389" t="s">
        <v>2043</v>
      </c>
      <c r="H197" s="390" t="s">
        <v>2044</v>
      </c>
      <c r="I197">
        <v>990</v>
      </c>
    </row>
    <row r="198" spans="1:9" x14ac:dyDescent="0.2">
      <c r="A198" s="388" t="s">
        <v>1129</v>
      </c>
      <c r="B198" s="388" t="s">
        <v>1542</v>
      </c>
      <c r="C198" s="388" t="s">
        <v>1247</v>
      </c>
      <c r="E198" s="389">
        <v>1521.66</v>
      </c>
      <c r="G198" s="389" t="s">
        <v>1312</v>
      </c>
      <c r="H198" s="390" t="s">
        <v>2045</v>
      </c>
      <c r="I198">
        <v>900</v>
      </c>
    </row>
    <row r="199" spans="1:9" x14ac:dyDescent="0.2">
      <c r="A199" s="388" t="s">
        <v>1129</v>
      </c>
      <c r="B199" s="388" t="s">
        <v>1542</v>
      </c>
      <c r="C199" s="388" t="s">
        <v>2046</v>
      </c>
      <c r="E199" s="389">
        <v>21600</v>
      </c>
      <c r="G199" s="389" t="s">
        <v>2047</v>
      </c>
      <c r="H199" s="390" t="s">
        <v>2048</v>
      </c>
      <c r="I199">
        <v>900</v>
      </c>
    </row>
    <row r="200" spans="1:9" x14ac:dyDescent="0.2">
      <c r="A200" s="388" t="s">
        <v>1129</v>
      </c>
      <c r="B200" s="388" t="s">
        <v>1542</v>
      </c>
      <c r="C200" s="388" t="s">
        <v>1552</v>
      </c>
      <c r="E200" s="389">
        <v>1521.66</v>
      </c>
      <c r="G200" s="389" t="s">
        <v>1314</v>
      </c>
      <c r="H200" s="390" t="s">
        <v>2049</v>
      </c>
      <c r="I200">
        <v>900</v>
      </c>
    </row>
    <row r="201" spans="1:9" x14ac:dyDescent="0.2">
      <c r="A201" s="388" t="s">
        <v>1129</v>
      </c>
      <c r="B201" s="388" t="s">
        <v>1542</v>
      </c>
      <c r="C201" s="388" t="s">
        <v>1562</v>
      </c>
      <c r="E201" s="389">
        <v>1521.66</v>
      </c>
      <c r="G201" s="389" t="s">
        <v>1318</v>
      </c>
      <c r="H201" s="390" t="s">
        <v>2050</v>
      </c>
      <c r="I201">
        <v>900</v>
      </c>
    </row>
    <row r="202" spans="1:9" x14ac:dyDescent="0.2">
      <c r="A202" s="388" t="s">
        <v>1129</v>
      </c>
      <c r="B202" s="388" t="s">
        <v>1542</v>
      </c>
      <c r="C202" s="388" t="s">
        <v>1567</v>
      </c>
      <c r="E202" s="389">
        <v>1521.66</v>
      </c>
      <c r="G202" s="389" t="s">
        <v>1321</v>
      </c>
      <c r="H202" s="390" t="s">
        <v>2051</v>
      </c>
      <c r="I202">
        <v>900</v>
      </c>
    </row>
    <row r="203" spans="1:9" x14ac:dyDescent="0.2">
      <c r="A203" s="388" t="s">
        <v>1129</v>
      </c>
      <c r="B203" s="388" t="s">
        <v>1542</v>
      </c>
      <c r="C203" s="388" t="s">
        <v>1950</v>
      </c>
      <c r="E203" s="389">
        <v>646</v>
      </c>
      <c r="G203" s="389" t="s">
        <v>1321</v>
      </c>
      <c r="H203" s="390" t="s">
        <v>2052</v>
      </c>
      <c r="I203">
        <v>300</v>
      </c>
    </row>
    <row r="204" spans="1:9" x14ac:dyDescent="0.2">
      <c r="A204" s="388" t="s">
        <v>1129</v>
      </c>
      <c r="B204" s="388" t="s">
        <v>364</v>
      </c>
      <c r="C204" s="388" t="s">
        <v>1198</v>
      </c>
      <c r="E204" s="389">
        <v>330</v>
      </c>
      <c r="G204" s="389" t="s">
        <v>2053</v>
      </c>
      <c r="H204" s="390" t="s">
        <v>2054</v>
      </c>
      <c r="I204">
        <v>990</v>
      </c>
    </row>
    <row r="205" spans="1:9" x14ac:dyDescent="0.2">
      <c r="A205" s="388" t="s">
        <v>1129</v>
      </c>
      <c r="B205" s="388" t="s">
        <v>364</v>
      </c>
      <c r="C205" s="388" t="s">
        <v>1217</v>
      </c>
      <c r="E205" s="389">
        <v>330</v>
      </c>
      <c r="G205" s="389" t="s">
        <v>1750</v>
      </c>
      <c r="H205" s="390" t="s">
        <v>2054</v>
      </c>
      <c r="I205">
        <v>990</v>
      </c>
    </row>
    <row r="206" spans="1:9" x14ac:dyDescent="0.2">
      <c r="A206" s="388" t="s">
        <v>1129</v>
      </c>
      <c r="B206" s="388" t="s">
        <v>364</v>
      </c>
      <c r="C206" s="388" t="s">
        <v>1181</v>
      </c>
      <c r="E206" s="389">
        <v>330</v>
      </c>
      <c r="G206" s="389" t="s">
        <v>2055</v>
      </c>
      <c r="H206" s="390" t="s">
        <v>2054</v>
      </c>
      <c r="I206">
        <v>990</v>
      </c>
    </row>
    <row r="207" spans="1:9" x14ac:dyDescent="0.2">
      <c r="A207" s="388" t="s">
        <v>1129</v>
      </c>
      <c r="B207" s="388" t="s">
        <v>364</v>
      </c>
      <c r="C207" s="388" t="s">
        <v>1439</v>
      </c>
      <c r="E207" s="389">
        <v>1660</v>
      </c>
      <c r="G207" s="389" t="s">
        <v>1379</v>
      </c>
      <c r="H207" s="390" t="s">
        <v>2056</v>
      </c>
      <c r="I207">
        <v>990</v>
      </c>
    </row>
    <row r="208" spans="1:9" x14ac:dyDescent="0.2">
      <c r="A208" s="388" t="s">
        <v>1129</v>
      </c>
      <c r="B208" s="388" t="s">
        <v>364</v>
      </c>
      <c r="C208" s="388" t="s">
        <v>2057</v>
      </c>
      <c r="E208" s="389">
        <v>783</v>
      </c>
      <c r="G208" s="389" t="s">
        <v>1823</v>
      </c>
      <c r="H208" s="390" t="s">
        <v>2058</v>
      </c>
      <c r="I208">
        <v>990</v>
      </c>
    </row>
    <row r="209" spans="1:11" x14ac:dyDescent="0.2">
      <c r="A209" s="388" t="s">
        <v>1129</v>
      </c>
      <c r="B209" s="388" t="s">
        <v>364</v>
      </c>
      <c r="C209" s="388" t="s">
        <v>1560</v>
      </c>
      <c r="E209" s="389">
        <v>3450</v>
      </c>
      <c r="G209" s="389" t="s">
        <v>1823</v>
      </c>
      <c r="H209" s="390" t="s">
        <v>2059</v>
      </c>
      <c r="I209">
        <v>990</v>
      </c>
    </row>
    <row r="210" spans="1:11" x14ac:dyDescent="0.2">
      <c r="A210" s="388" t="s">
        <v>1129</v>
      </c>
      <c r="B210" s="388" t="s">
        <v>364</v>
      </c>
      <c r="C210" s="388" t="s">
        <v>2060</v>
      </c>
      <c r="E210" s="389">
        <v>308</v>
      </c>
      <c r="G210" s="389" t="s">
        <v>2061</v>
      </c>
      <c r="H210" s="390" t="s">
        <v>2054</v>
      </c>
      <c r="I210">
        <v>990</v>
      </c>
    </row>
    <row r="211" spans="1:11" x14ac:dyDescent="0.2">
      <c r="A211" s="388" t="s">
        <v>1129</v>
      </c>
      <c r="B211" s="388" t="s">
        <v>364</v>
      </c>
      <c r="C211" s="388" t="s">
        <v>2062</v>
      </c>
      <c r="E211" s="389">
        <v>308</v>
      </c>
      <c r="G211" s="389" t="s">
        <v>1508</v>
      </c>
      <c r="H211" s="390" t="s">
        <v>2054</v>
      </c>
      <c r="I211">
        <v>990</v>
      </c>
    </row>
    <row r="212" spans="1:11" x14ac:dyDescent="0.2">
      <c r="A212" s="388" t="s">
        <v>1129</v>
      </c>
      <c r="B212" s="388" t="s">
        <v>364</v>
      </c>
      <c r="C212" s="388" t="s">
        <v>2063</v>
      </c>
      <c r="E212" s="389">
        <v>308</v>
      </c>
      <c r="G212" s="389" t="s">
        <v>1777</v>
      </c>
      <c r="H212" s="390" t="s">
        <v>2054</v>
      </c>
      <c r="I212">
        <v>990</v>
      </c>
    </row>
    <row r="213" spans="1:11" x14ac:dyDescent="0.2">
      <c r="A213" s="388" t="s">
        <v>1129</v>
      </c>
      <c r="B213" s="388" t="s">
        <v>364</v>
      </c>
      <c r="C213" s="388" t="s">
        <v>2064</v>
      </c>
      <c r="E213" s="389">
        <v>308</v>
      </c>
      <c r="G213" s="389" t="s">
        <v>2065</v>
      </c>
      <c r="H213" s="390" t="s">
        <v>2054</v>
      </c>
      <c r="I213">
        <v>990</v>
      </c>
    </row>
    <row r="214" spans="1:11" x14ac:dyDescent="0.2">
      <c r="A214" s="388" t="s">
        <v>1129</v>
      </c>
      <c r="B214" s="388" t="s">
        <v>364</v>
      </c>
      <c r="C214" s="388" t="s">
        <v>2066</v>
      </c>
      <c r="E214" s="389">
        <v>308</v>
      </c>
      <c r="G214" s="389" t="s">
        <v>2038</v>
      </c>
      <c r="H214" s="390" t="s">
        <v>2054</v>
      </c>
      <c r="I214">
        <v>990</v>
      </c>
    </row>
    <row r="215" spans="1:11" x14ac:dyDescent="0.2">
      <c r="A215" s="388" t="s">
        <v>1129</v>
      </c>
      <c r="B215" s="388" t="s">
        <v>364</v>
      </c>
      <c r="C215" s="388" t="s">
        <v>2067</v>
      </c>
      <c r="E215" s="389">
        <v>330</v>
      </c>
      <c r="G215" s="389" t="s">
        <v>2068</v>
      </c>
      <c r="H215" s="390" t="s">
        <v>2054</v>
      </c>
      <c r="I215">
        <v>990</v>
      </c>
    </row>
    <row r="216" spans="1:11" x14ac:dyDescent="0.2">
      <c r="A216" s="388" t="s">
        <v>1129</v>
      </c>
      <c r="B216" s="388" t="s">
        <v>364</v>
      </c>
      <c r="C216" s="388" t="s">
        <v>2069</v>
      </c>
      <c r="E216" s="389">
        <v>308</v>
      </c>
      <c r="G216" s="389" t="s">
        <v>1525</v>
      </c>
      <c r="H216" s="390" t="s">
        <v>2054</v>
      </c>
      <c r="I216">
        <v>990</v>
      </c>
    </row>
    <row r="217" spans="1:11" x14ac:dyDescent="0.2">
      <c r="A217" s="388" t="s">
        <v>1129</v>
      </c>
      <c r="B217" s="388" t="s">
        <v>364</v>
      </c>
      <c r="C217" s="388" t="s">
        <v>2070</v>
      </c>
      <c r="E217" s="389">
        <v>308</v>
      </c>
      <c r="G217" s="389" t="s">
        <v>2071</v>
      </c>
      <c r="H217" s="390" t="s">
        <v>2054</v>
      </c>
      <c r="I217">
        <v>990</v>
      </c>
    </row>
    <row r="218" spans="1:11" x14ac:dyDescent="0.2">
      <c r="A218" s="388" t="s">
        <v>938</v>
      </c>
      <c r="B218" s="388" t="s">
        <v>347</v>
      </c>
      <c r="C218" s="388" t="s">
        <v>484</v>
      </c>
      <c r="E218" s="389">
        <v>211757.6</v>
      </c>
      <c r="G218" s="389">
        <v>211757.6</v>
      </c>
      <c r="H218" s="390" t="s">
        <v>1054</v>
      </c>
    </row>
    <row r="219" spans="1:11" x14ac:dyDescent="0.2">
      <c r="A219" s="644" t="s">
        <v>938</v>
      </c>
      <c r="B219" s="644" t="s">
        <v>347</v>
      </c>
      <c r="C219" s="644" t="s">
        <v>308</v>
      </c>
      <c r="D219" s="645"/>
      <c r="E219" s="645">
        <v>213071.6</v>
      </c>
      <c r="F219" s="645"/>
      <c r="G219" s="645">
        <v>213071.6</v>
      </c>
      <c r="H219" s="646" t="s">
        <v>943</v>
      </c>
      <c r="I219" s="647"/>
      <c r="J219" s="647"/>
      <c r="K219" s="647"/>
    </row>
    <row r="221" spans="1:11" x14ac:dyDescent="0.2">
      <c r="A221" s="388" t="s">
        <v>1129</v>
      </c>
      <c r="B221" s="388" t="s">
        <v>1472</v>
      </c>
      <c r="C221" s="388" t="s">
        <v>2072</v>
      </c>
      <c r="E221" s="389">
        <v>3181</v>
      </c>
      <c r="G221" s="389" t="s">
        <v>1747</v>
      </c>
      <c r="H221" s="390" t="s">
        <v>2073</v>
      </c>
      <c r="I221">
        <v>990</v>
      </c>
    </row>
    <row r="222" spans="1:11" x14ac:dyDescent="0.2">
      <c r="A222" s="388" t="s">
        <v>1129</v>
      </c>
      <c r="B222" s="388" t="s">
        <v>1472</v>
      </c>
      <c r="C222" s="388" t="s">
        <v>2074</v>
      </c>
      <c r="E222" s="389">
        <v>418</v>
      </c>
      <c r="G222" s="389" t="s">
        <v>1750</v>
      </c>
      <c r="H222" s="390" t="s">
        <v>2075</v>
      </c>
      <c r="I222">
        <v>990</v>
      </c>
    </row>
    <row r="223" spans="1:11" x14ac:dyDescent="0.2">
      <c r="A223" s="388" t="s">
        <v>1129</v>
      </c>
      <c r="B223" s="388" t="s">
        <v>1472</v>
      </c>
      <c r="C223" s="388" t="s">
        <v>2076</v>
      </c>
      <c r="E223" s="389">
        <v>1044</v>
      </c>
      <c r="G223" s="389" t="s">
        <v>1589</v>
      </c>
      <c r="H223" s="390" t="s">
        <v>2075</v>
      </c>
      <c r="I223">
        <v>990</v>
      </c>
    </row>
    <row r="224" spans="1:11" x14ac:dyDescent="0.2">
      <c r="A224" s="388" t="s">
        <v>1129</v>
      </c>
      <c r="B224" s="388" t="s">
        <v>1472</v>
      </c>
      <c r="C224" s="388" t="s">
        <v>2077</v>
      </c>
      <c r="E224" s="389">
        <v>2360</v>
      </c>
      <c r="G224" s="389" t="s">
        <v>1753</v>
      </c>
      <c r="H224" s="390" t="s">
        <v>2075</v>
      </c>
      <c r="I224">
        <v>990</v>
      </c>
    </row>
    <row r="225" spans="1:9" x14ac:dyDescent="0.2">
      <c r="A225" s="388" t="s">
        <v>1129</v>
      </c>
      <c r="B225" s="388" t="s">
        <v>1472</v>
      </c>
      <c r="C225" s="388" t="s">
        <v>2078</v>
      </c>
      <c r="E225" s="389">
        <v>2276</v>
      </c>
      <c r="G225" s="389" t="s">
        <v>1759</v>
      </c>
      <c r="H225" s="390" t="s">
        <v>2075</v>
      </c>
      <c r="I225">
        <v>990</v>
      </c>
    </row>
    <row r="226" spans="1:9" x14ac:dyDescent="0.2">
      <c r="A226" s="388" t="s">
        <v>1129</v>
      </c>
      <c r="B226" s="388" t="s">
        <v>1472</v>
      </c>
      <c r="C226" s="388" t="s">
        <v>2079</v>
      </c>
      <c r="E226" s="389">
        <v>688</v>
      </c>
      <c r="G226" s="389" t="s">
        <v>1761</v>
      </c>
      <c r="H226" s="390" t="s">
        <v>2075</v>
      </c>
      <c r="I226">
        <v>990</v>
      </c>
    </row>
    <row r="227" spans="1:9" x14ac:dyDescent="0.2">
      <c r="A227" s="388" t="s">
        <v>1129</v>
      </c>
      <c r="B227" s="388" t="s">
        <v>1472</v>
      </c>
      <c r="C227" s="388" t="s">
        <v>2023</v>
      </c>
      <c r="E227" s="389">
        <v>2956</v>
      </c>
      <c r="G227" s="389" t="s">
        <v>1479</v>
      </c>
      <c r="H227" s="390" t="s">
        <v>2080</v>
      </c>
      <c r="I227">
        <v>900</v>
      </c>
    </row>
    <row r="228" spans="1:9" x14ac:dyDescent="0.2">
      <c r="A228" s="388" t="s">
        <v>1129</v>
      </c>
      <c r="B228" s="388" t="s">
        <v>1472</v>
      </c>
      <c r="C228" s="388" t="s">
        <v>2081</v>
      </c>
      <c r="E228" s="389">
        <v>3005</v>
      </c>
      <c r="G228" s="389" t="s">
        <v>1312</v>
      </c>
      <c r="H228" s="390" t="s">
        <v>2075</v>
      </c>
      <c r="I228">
        <v>990</v>
      </c>
    </row>
    <row r="229" spans="1:9" x14ac:dyDescent="0.2">
      <c r="A229" s="388" t="s">
        <v>1129</v>
      </c>
      <c r="B229" s="388" t="s">
        <v>1472</v>
      </c>
      <c r="C229" s="388" t="s">
        <v>2082</v>
      </c>
      <c r="E229" s="389">
        <v>2954</v>
      </c>
      <c r="G229" s="389" t="s">
        <v>1767</v>
      </c>
      <c r="H229" s="390" t="s">
        <v>2075</v>
      </c>
      <c r="I229">
        <v>990</v>
      </c>
    </row>
    <row r="230" spans="1:9" x14ac:dyDescent="0.2">
      <c r="A230" s="388" t="s">
        <v>1129</v>
      </c>
      <c r="B230" s="388" t="s">
        <v>1472</v>
      </c>
      <c r="C230" s="388" t="s">
        <v>2083</v>
      </c>
      <c r="E230" s="389">
        <v>4505</v>
      </c>
      <c r="G230" s="389" t="s">
        <v>1771</v>
      </c>
      <c r="H230" s="390" t="s">
        <v>2075</v>
      </c>
      <c r="I230">
        <v>990</v>
      </c>
    </row>
    <row r="231" spans="1:9" x14ac:dyDescent="0.2">
      <c r="A231" s="388" t="s">
        <v>1129</v>
      </c>
      <c r="B231" s="388" t="s">
        <v>1472</v>
      </c>
      <c r="C231" s="388" t="s">
        <v>2084</v>
      </c>
      <c r="E231" s="389">
        <v>2383</v>
      </c>
      <c r="G231" s="389" t="s">
        <v>1775</v>
      </c>
      <c r="H231" s="390" t="s">
        <v>2075</v>
      </c>
      <c r="I231">
        <v>990</v>
      </c>
    </row>
    <row r="232" spans="1:9" x14ac:dyDescent="0.2">
      <c r="A232" s="388" t="s">
        <v>1129</v>
      </c>
      <c r="B232" s="388" t="s">
        <v>1472</v>
      </c>
      <c r="C232" s="388" t="s">
        <v>2085</v>
      </c>
      <c r="E232" s="389">
        <v>4241</v>
      </c>
      <c r="G232" s="389" t="s">
        <v>1777</v>
      </c>
      <c r="H232" s="390" t="s">
        <v>2075</v>
      </c>
      <c r="I232">
        <v>990</v>
      </c>
    </row>
    <row r="233" spans="1:9" x14ac:dyDescent="0.2">
      <c r="A233" s="388" t="s">
        <v>1129</v>
      </c>
      <c r="B233" s="388" t="s">
        <v>1472</v>
      </c>
      <c r="C233" s="388" t="s">
        <v>2086</v>
      </c>
      <c r="E233" s="389">
        <v>1614</v>
      </c>
      <c r="G233" s="389" t="s">
        <v>1779</v>
      </c>
      <c r="H233" s="390" t="s">
        <v>2075</v>
      </c>
      <c r="I233">
        <v>990</v>
      </c>
    </row>
    <row r="234" spans="1:9" x14ac:dyDescent="0.2">
      <c r="A234" s="388" t="s">
        <v>1129</v>
      </c>
      <c r="B234" s="388" t="s">
        <v>1472</v>
      </c>
      <c r="C234" s="388" t="s">
        <v>2087</v>
      </c>
      <c r="E234" s="389">
        <v>1572</v>
      </c>
      <c r="G234" s="389" t="s">
        <v>1783</v>
      </c>
      <c r="H234" s="390" t="s">
        <v>2075</v>
      </c>
      <c r="I234">
        <v>990</v>
      </c>
    </row>
    <row r="235" spans="1:9" x14ac:dyDescent="0.2">
      <c r="A235" s="388" t="s">
        <v>1129</v>
      </c>
      <c r="B235" s="388" t="s">
        <v>1472</v>
      </c>
      <c r="C235" s="388" t="s">
        <v>2088</v>
      </c>
      <c r="E235" s="389">
        <v>2088</v>
      </c>
      <c r="G235" s="389" t="s">
        <v>1787</v>
      </c>
      <c r="H235" s="390" t="s">
        <v>2075</v>
      </c>
      <c r="I235">
        <v>990</v>
      </c>
    </row>
    <row r="236" spans="1:9" x14ac:dyDescent="0.2">
      <c r="A236" s="388" t="s">
        <v>1129</v>
      </c>
      <c r="B236" s="388" t="s">
        <v>1472</v>
      </c>
      <c r="C236" s="388" t="s">
        <v>2089</v>
      </c>
      <c r="E236" s="389">
        <v>2549</v>
      </c>
      <c r="G236" s="389" t="s">
        <v>1792</v>
      </c>
      <c r="H236" s="390" t="s">
        <v>2075</v>
      </c>
      <c r="I236">
        <v>990</v>
      </c>
    </row>
    <row r="237" spans="1:9" x14ac:dyDescent="0.2">
      <c r="A237" s="388" t="s">
        <v>1129</v>
      </c>
      <c r="B237" s="388" t="s">
        <v>1472</v>
      </c>
      <c r="C237" s="388" t="s">
        <v>2090</v>
      </c>
      <c r="E237" s="389">
        <v>3017</v>
      </c>
      <c r="G237" s="389" t="s">
        <v>1799</v>
      </c>
      <c r="H237" s="390" t="s">
        <v>2075</v>
      </c>
      <c r="I237">
        <v>990</v>
      </c>
    </row>
    <row r="238" spans="1:9" x14ac:dyDescent="0.2">
      <c r="A238" s="388" t="s">
        <v>1129</v>
      </c>
      <c r="B238" s="388" t="s">
        <v>1472</v>
      </c>
      <c r="C238" s="388" t="s">
        <v>1887</v>
      </c>
      <c r="E238" s="389">
        <v>20209.2</v>
      </c>
      <c r="G238" s="389" t="s">
        <v>1885</v>
      </c>
      <c r="H238" s="390" t="s">
        <v>2091</v>
      </c>
      <c r="I238">
        <v>900</v>
      </c>
    </row>
    <row r="239" spans="1:9" x14ac:dyDescent="0.2">
      <c r="A239" s="388" t="s">
        <v>1129</v>
      </c>
      <c r="B239" s="388" t="s">
        <v>1472</v>
      </c>
      <c r="C239" s="388" t="s">
        <v>2092</v>
      </c>
      <c r="E239" s="389">
        <v>2733</v>
      </c>
      <c r="G239" s="389" t="s">
        <v>1803</v>
      </c>
      <c r="H239" s="390" t="s">
        <v>2075</v>
      </c>
      <c r="I239">
        <v>990</v>
      </c>
    </row>
    <row r="240" spans="1:9" x14ac:dyDescent="0.2">
      <c r="A240" s="388" t="s">
        <v>1129</v>
      </c>
      <c r="B240" s="388" t="s">
        <v>1472</v>
      </c>
      <c r="C240" s="388" t="s">
        <v>2093</v>
      </c>
      <c r="E240" s="389">
        <v>2406</v>
      </c>
      <c r="G240" s="389" t="s">
        <v>1808</v>
      </c>
      <c r="H240" s="390" t="s">
        <v>2075</v>
      </c>
      <c r="I240">
        <v>990</v>
      </c>
    </row>
    <row r="241" spans="1:9" x14ac:dyDescent="0.2">
      <c r="A241" s="388" t="s">
        <v>1129</v>
      </c>
      <c r="B241" s="388" t="s">
        <v>1472</v>
      </c>
      <c r="C241" s="388" t="s">
        <v>2094</v>
      </c>
      <c r="E241" s="389">
        <v>3664</v>
      </c>
      <c r="G241" s="389" t="s">
        <v>1810</v>
      </c>
      <c r="H241" s="390" t="s">
        <v>2095</v>
      </c>
      <c r="I241">
        <v>990</v>
      </c>
    </row>
    <row r="242" spans="1:9" x14ac:dyDescent="0.2">
      <c r="A242" s="388" t="s">
        <v>1129</v>
      </c>
      <c r="B242" s="388" t="s">
        <v>1542</v>
      </c>
      <c r="C242" s="388" t="s">
        <v>2096</v>
      </c>
      <c r="E242" s="389">
        <v>404</v>
      </c>
      <c r="G242" s="389" t="s">
        <v>2097</v>
      </c>
      <c r="H242" s="390" t="s">
        <v>2098</v>
      </c>
      <c r="I242">
        <v>990</v>
      </c>
    </row>
    <row r="243" spans="1:9" x14ac:dyDescent="0.2">
      <c r="A243" s="388" t="s">
        <v>1129</v>
      </c>
      <c r="B243" s="388" t="s">
        <v>1542</v>
      </c>
      <c r="C243" s="388" t="s">
        <v>2099</v>
      </c>
      <c r="E243" s="389">
        <v>608</v>
      </c>
      <c r="G243" s="389" t="s">
        <v>2043</v>
      </c>
      <c r="H243" s="390" t="s">
        <v>2098</v>
      </c>
      <c r="I243">
        <v>990</v>
      </c>
    </row>
    <row r="244" spans="1:9" x14ac:dyDescent="0.2">
      <c r="A244" s="388" t="s">
        <v>1129</v>
      </c>
      <c r="B244" s="388" t="s">
        <v>364</v>
      </c>
      <c r="C244" s="388" t="s">
        <v>1136</v>
      </c>
      <c r="E244" s="389">
        <v>49</v>
      </c>
      <c r="G244" s="389" t="s">
        <v>2100</v>
      </c>
      <c r="H244" s="390" t="s">
        <v>2101</v>
      </c>
      <c r="I244">
        <v>990</v>
      </c>
    </row>
    <row r="245" spans="1:9" x14ac:dyDescent="0.2">
      <c r="A245" s="388" t="s">
        <v>1129</v>
      </c>
      <c r="B245" s="388" t="s">
        <v>364</v>
      </c>
      <c r="C245" s="388" t="s">
        <v>1168</v>
      </c>
      <c r="E245" s="389">
        <v>85</v>
      </c>
      <c r="G245" s="389" t="s">
        <v>2100</v>
      </c>
      <c r="H245" s="390" t="s">
        <v>2102</v>
      </c>
      <c r="I245">
        <v>990</v>
      </c>
    </row>
    <row r="246" spans="1:9" x14ac:dyDescent="0.2">
      <c r="A246" s="388" t="s">
        <v>1129</v>
      </c>
      <c r="B246" s="388" t="s">
        <v>364</v>
      </c>
      <c r="C246" s="388" t="s">
        <v>1139</v>
      </c>
      <c r="E246" s="389">
        <v>36</v>
      </c>
      <c r="G246" s="389" t="s">
        <v>2103</v>
      </c>
      <c r="H246" s="390" t="s">
        <v>2104</v>
      </c>
      <c r="I246">
        <v>990</v>
      </c>
    </row>
    <row r="247" spans="1:9" x14ac:dyDescent="0.2">
      <c r="A247" s="388" t="s">
        <v>1129</v>
      </c>
      <c r="B247" s="388" t="s">
        <v>364</v>
      </c>
      <c r="C247" s="388" t="s">
        <v>1244</v>
      </c>
      <c r="E247" s="389">
        <v>92</v>
      </c>
      <c r="G247" s="389" t="s">
        <v>2103</v>
      </c>
      <c r="H247" s="390" t="s">
        <v>2105</v>
      </c>
      <c r="I247">
        <v>990</v>
      </c>
    </row>
    <row r="248" spans="1:9" x14ac:dyDescent="0.2">
      <c r="A248" s="388" t="s">
        <v>1129</v>
      </c>
      <c r="B248" s="388" t="s">
        <v>364</v>
      </c>
      <c r="C248" s="388" t="s">
        <v>1179</v>
      </c>
      <c r="E248" s="389">
        <v>126</v>
      </c>
      <c r="G248" s="389" t="s">
        <v>2106</v>
      </c>
      <c r="H248" s="390" t="s">
        <v>2107</v>
      </c>
      <c r="I248">
        <v>990</v>
      </c>
    </row>
    <row r="249" spans="1:9" x14ac:dyDescent="0.2">
      <c r="A249" s="388" t="s">
        <v>1129</v>
      </c>
      <c r="B249" s="388" t="s">
        <v>364</v>
      </c>
      <c r="C249" s="388" t="s">
        <v>1358</v>
      </c>
      <c r="E249" s="389">
        <v>79</v>
      </c>
      <c r="G249" s="389" t="s">
        <v>1839</v>
      </c>
      <c r="H249" s="390" t="s">
        <v>2073</v>
      </c>
      <c r="I249">
        <v>990</v>
      </c>
    </row>
    <row r="250" spans="1:9" x14ac:dyDescent="0.2">
      <c r="A250" s="388" t="s">
        <v>1129</v>
      </c>
      <c r="B250" s="388" t="s">
        <v>364</v>
      </c>
      <c r="C250" s="388" t="s">
        <v>1361</v>
      </c>
      <c r="E250" s="389">
        <v>512</v>
      </c>
      <c r="G250" s="389" t="s">
        <v>1839</v>
      </c>
      <c r="H250" s="390" t="s">
        <v>2108</v>
      </c>
      <c r="I250">
        <v>990</v>
      </c>
    </row>
    <row r="251" spans="1:9" x14ac:dyDescent="0.2">
      <c r="A251" s="388" t="s">
        <v>1129</v>
      </c>
      <c r="B251" s="388" t="s">
        <v>364</v>
      </c>
      <c r="C251" s="388" t="s">
        <v>1320</v>
      </c>
      <c r="E251" s="389">
        <v>245</v>
      </c>
      <c r="G251" s="389" t="s">
        <v>1921</v>
      </c>
      <c r="H251" s="390" t="s">
        <v>2073</v>
      </c>
      <c r="I251">
        <v>990</v>
      </c>
    </row>
    <row r="252" spans="1:9" x14ac:dyDescent="0.2">
      <c r="A252" s="388" t="s">
        <v>1129</v>
      </c>
      <c r="B252" s="388" t="s">
        <v>364</v>
      </c>
      <c r="C252" s="388" t="s">
        <v>2109</v>
      </c>
      <c r="E252" s="389">
        <v>450</v>
      </c>
      <c r="G252" s="389" t="s">
        <v>1921</v>
      </c>
      <c r="H252" s="390" t="s">
        <v>2108</v>
      </c>
      <c r="I252">
        <v>990</v>
      </c>
    </row>
    <row r="253" spans="1:9" x14ac:dyDescent="0.2">
      <c r="A253" s="388" t="s">
        <v>1129</v>
      </c>
      <c r="B253" s="388" t="s">
        <v>364</v>
      </c>
      <c r="C253" s="388" t="s">
        <v>2110</v>
      </c>
      <c r="E253" s="389">
        <v>29</v>
      </c>
      <c r="G253" s="389" t="s">
        <v>1921</v>
      </c>
      <c r="H253" s="390" t="s">
        <v>2111</v>
      </c>
      <c r="I253">
        <v>990</v>
      </c>
    </row>
    <row r="254" spans="1:9" x14ac:dyDescent="0.2">
      <c r="A254" s="388" t="s">
        <v>1129</v>
      </c>
      <c r="B254" s="388" t="s">
        <v>364</v>
      </c>
      <c r="C254" s="388" t="s">
        <v>2112</v>
      </c>
      <c r="E254" s="389">
        <v>150</v>
      </c>
      <c r="G254" s="389" t="s">
        <v>1323</v>
      </c>
      <c r="H254" s="390" t="s">
        <v>2107</v>
      </c>
      <c r="I254">
        <v>990</v>
      </c>
    </row>
    <row r="255" spans="1:9" x14ac:dyDescent="0.2">
      <c r="A255" s="388" t="s">
        <v>1129</v>
      </c>
      <c r="B255" s="388" t="s">
        <v>364</v>
      </c>
      <c r="C255" s="388" t="s">
        <v>2113</v>
      </c>
      <c r="E255" s="389">
        <v>411</v>
      </c>
      <c r="G255" s="389" t="s">
        <v>1592</v>
      </c>
      <c r="H255" s="390" t="s">
        <v>2073</v>
      </c>
      <c r="I255">
        <v>990</v>
      </c>
    </row>
    <row r="256" spans="1:9" x14ac:dyDescent="0.2">
      <c r="A256" s="388" t="s">
        <v>1129</v>
      </c>
      <c r="B256" s="388" t="s">
        <v>364</v>
      </c>
      <c r="C256" s="388" t="s">
        <v>2114</v>
      </c>
      <c r="E256" s="389">
        <v>178</v>
      </c>
      <c r="G256" s="389" t="s">
        <v>2115</v>
      </c>
      <c r="H256" s="390" t="s">
        <v>2073</v>
      </c>
      <c r="I256">
        <v>990</v>
      </c>
    </row>
    <row r="257" spans="1:9" x14ac:dyDescent="0.2">
      <c r="A257" s="388" t="s">
        <v>1129</v>
      </c>
      <c r="B257" s="388" t="s">
        <v>364</v>
      </c>
      <c r="C257" s="388" t="s">
        <v>2116</v>
      </c>
      <c r="E257" s="389">
        <v>55</v>
      </c>
      <c r="G257" s="389" t="s">
        <v>1849</v>
      </c>
      <c r="H257" s="390" t="s">
        <v>2102</v>
      </c>
      <c r="I257">
        <v>990</v>
      </c>
    </row>
    <row r="258" spans="1:9" x14ac:dyDescent="0.2">
      <c r="A258" s="388" t="s">
        <v>1129</v>
      </c>
      <c r="B258" s="388" t="s">
        <v>364</v>
      </c>
      <c r="C258" s="388" t="s">
        <v>2117</v>
      </c>
      <c r="E258" s="389">
        <v>780</v>
      </c>
      <c r="G258" s="389" t="s">
        <v>2118</v>
      </c>
      <c r="H258" s="390" t="s">
        <v>2119</v>
      </c>
      <c r="I258">
        <v>990</v>
      </c>
    </row>
    <row r="259" spans="1:9" x14ac:dyDescent="0.2">
      <c r="A259" s="388" t="s">
        <v>1129</v>
      </c>
      <c r="B259" s="388" t="s">
        <v>364</v>
      </c>
      <c r="C259" s="388" t="s">
        <v>2120</v>
      </c>
      <c r="E259" s="389">
        <v>150</v>
      </c>
      <c r="G259" s="389" t="s">
        <v>1852</v>
      </c>
      <c r="H259" s="390" t="s">
        <v>2121</v>
      </c>
      <c r="I259">
        <v>990</v>
      </c>
    </row>
    <row r="260" spans="1:9" x14ac:dyDescent="0.2">
      <c r="A260" s="388" t="s">
        <v>1129</v>
      </c>
      <c r="B260" s="388" t="s">
        <v>364</v>
      </c>
      <c r="C260" s="388" t="s">
        <v>2122</v>
      </c>
      <c r="E260" s="389">
        <v>295</v>
      </c>
      <c r="G260" s="389" t="s">
        <v>1595</v>
      </c>
      <c r="H260" s="390" t="s">
        <v>2073</v>
      </c>
      <c r="I260">
        <v>990</v>
      </c>
    </row>
    <row r="261" spans="1:9" x14ac:dyDescent="0.2">
      <c r="A261" s="388" t="s">
        <v>1129</v>
      </c>
      <c r="B261" s="388" t="s">
        <v>364</v>
      </c>
      <c r="C261" s="388" t="s">
        <v>2123</v>
      </c>
      <c r="E261" s="389">
        <v>382</v>
      </c>
      <c r="G261" s="389" t="s">
        <v>1823</v>
      </c>
      <c r="H261" s="390" t="s">
        <v>2073</v>
      </c>
      <c r="I261">
        <v>990</v>
      </c>
    </row>
    <row r="262" spans="1:9" x14ac:dyDescent="0.2">
      <c r="A262" s="388" t="s">
        <v>1129</v>
      </c>
      <c r="B262" s="388" t="s">
        <v>364</v>
      </c>
      <c r="C262" s="388" t="s">
        <v>2124</v>
      </c>
      <c r="E262" s="389">
        <v>286</v>
      </c>
      <c r="G262" s="389" t="s">
        <v>1823</v>
      </c>
      <c r="H262" s="390" t="s">
        <v>2105</v>
      </c>
      <c r="I262">
        <v>990</v>
      </c>
    </row>
    <row r="263" spans="1:9" x14ac:dyDescent="0.2">
      <c r="A263" s="388" t="s">
        <v>1129</v>
      </c>
      <c r="B263" s="388" t="s">
        <v>364</v>
      </c>
      <c r="C263" s="388" t="s">
        <v>2125</v>
      </c>
      <c r="E263" s="389">
        <v>58</v>
      </c>
      <c r="G263" s="389" t="s">
        <v>1823</v>
      </c>
      <c r="H263" s="390" t="s">
        <v>2105</v>
      </c>
      <c r="I263">
        <v>990</v>
      </c>
    </row>
    <row r="264" spans="1:9" x14ac:dyDescent="0.2">
      <c r="A264" s="388" t="s">
        <v>1129</v>
      </c>
      <c r="B264" s="388" t="s">
        <v>364</v>
      </c>
      <c r="C264" s="388" t="s">
        <v>2126</v>
      </c>
      <c r="E264" s="389">
        <v>773</v>
      </c>
      <c r="G264" s="389" t="s">
        <v>1823</v>
      </c>
      <c r="H264" s="390" t="s">
        <v>2073</v>
      </c>
      <c r="I264">
        <v>990</v>
      </c>
    </row>
    <row r="265" spans="1:9" x14ac:dyDescent="0.2">
      <c r="A265" s="388" t="s">
        <v>1129</v>
      </c>
      <c r="B265" s="388" t="s">
        <v>364</v>
      </c>
      <c r="C265" s="388" t="s">
        <v>2127</v>
      </c>
      <c r="E265" s="389">
        <v>90</v>
      </c>
      <c r="G265" s="389" t="s">
        <v>2029</v>
      </c>
      <c r="H265" s="390" t="s">
        <v>2128</v>
      </c>
      <c r="I265">
        <v>990</v>
      </c>
    </row>
    <row r="266" spans="1:9" x14ac:dyDescent="0.2">
      <c r="A266" s="388" t="s">
        <v>1129</v>
      </c>
      <c r="B266" s="388" t="s">
        <v>364</v>
      </c>
      <c r="C266" s="388" t="s">
        <v>2129</v>
      </c>
      <c r="E266" s="389">
        <v>50</v>
      </c>
      <c r="G266" s="389" t="s">
        <v>1312</v>
      </c>
      <c r="H266" s="390" t="s">
        <v>2130</v>
      </c>
      <c r="I266">
        <v>990</v>
      </c>
    </row>
    <row r="267" spans="1:9" x14ac:dyDescent="0.2">
      <c r="A267" s="388" t="s">
        <v>1129</v>
      </c>
      <c r="B267" s="388" t="s">
        <v>364</v>
      </c>
      <c r="C267" s="388" t="s">
        <v>2131</v>
      </c>
      <c r="E267" s="389">
        <v>80</v>
      </c>
      <c r="G267" s="389" t="s">
        <v>2132</v>
      </c>
      <c r="H267" s="390" t="s">
        <v>2073</v>
      </c>
      <c r="I267">
        <v>990</v>
      </c>
    </row>
    <row r="268" spans="1:9" x14ac:dyDescent="0.2">
      <c r="A268" s="388" t="s">
        <v>1129</v>
      </c>
      <c r="B268" s="388" t="s">
        <v>364</v>
      </c>
      <c r="C268" s="388" t="s">
        <v>2133</v>
      </c>
      <c r="E268" s="389">
        <v>169</v>
      </c>
      <c r="G268" s="389" t="s">
        <v>1945</v>
      </c>
      <c r="H268" s="390" t="s">
        <v>2073</v>
      </c>
      <c r="I268">
        <v>990</v>
      </c>
    </row>
    <row r="269" spans="1:9" x14ac:dyDescent="0.2">
      <c r="A269" s="388" t="s">
        <v>1129</v>
      </c>
      <c r="B269" s="388" t="s">
        <v>364</v>
      </c>
      <c r="C269" s="388" t="s">
        <v>2099</v>
      </c>
      <c r="E269" s="389">
        <v>210</v>
      </c>
      <c r="G269" s="389" t="s">
        <v>2134</v>
      </c>
      <c r="H269" s="390" t="s">
        <v>2105</v>
      </c>
      <c r="I269">
        <v>990</v>
      </c>
    </row>
    <row r="270" spans="1:9" x14ac:dyDescent="0.2">
      <c r="A270" s="388" t="s">
        <v>1129</v>
      </c>
      <c r="B270" s="388" t="s">
        <v>364</v>
      </c>
      <c r="C270" s="388" t="s">
        <v>2135</v>
      </c>
      <c r="E270" s="389">
        <v>66</v>
      </c>
      <c r="G270" s="389" t="s">
        <v>2134</v>
      </c>
      <c r="H270" s="390" t="s">
        <v>2073</v>
      </c>
      <c r="I270">
        <v>990</v>
      </c>
    </row>
    <row r="271" spans="1:9" x14ac:dyDescent="0.2">
      <c r="A271" s="388" t="s">
        <v>1129</v>
      </c>
      <c r="B271" s="388" t="s">
        <v>364</v>
      </c>
      <c r="C271" s="388" t="s">
        <v>2136</v>
      </c>
      <c r="E271" s="389">
        <v>119</v>
      </c>
      <c r="G271" s="389" t="s">
        <v>2137</v>
      </c>
      <c r="H271" s="390" t="s">
        <v>2102</v>
      </c>
      <c r="I271">
        <v>990</v>
      </c>
    </row>
    <row r="272" spans="1:9" x14ac:dyDescent="0.2">
      <c r="A272" s="388" t="s">
        <v>1129</v>
      </c>
      <c r="B272" s="388" t="s">
        <v>364</v>
      </c>
      <c r="C272" s="388" t="s">
        <v>2138</v>
      </c>
      <c r="E272" s="389">
        <v>175</v>
      </c>
      <c r="G272" s="389" t="s">
        <v>1503</v>
      </c>
      <c r="H272" s="390" t="s">
        <v>2111</v>
      </c>
      <c r="I272">
        <v>990</v>
      </c>
    </row>
    <row r="273" spans="1:9" x14ac:dyDescent="0.2">
      <c r="A273" s="388" t="s">
        <v>1129</v>
      </c>
      <c r="B273" s="388" t="s">
        <v>364</v>
      </c>
      <c r="C273" s="388" t="s">
        <v>2139</v>
      </c>
      <c r="E273" s="389">
        <v>140</v>
      </c>
      <c r="G273" s="389" t="s">
        <v>1503</v>
      </c>
      <c r="H273" s="390" t="s">
        <v>2107</v>
      </c>
      <c r="I273">
        <v>990</v>
      </c>
    </row>
    <row r="274" spans="1:9" x14ac:dyDescent="0.2">
      <c r="A274" s="388" t="s">
        <v>1129</v>
      </c>
      <c r="B274" s="388" t="s">
        <v>364</v>
      </c>
      <c r="C274" s="388" t="s">
        <v>2140</v>
      </c>
      <c r="E274" s="389">
        <v>55</v>
      </c>
      <c r="G274" s="389" t="s">
        <v>1503</v>
      </c>
      <c r="H274" s="390" t="s">
        <v>2102</v>
      </c>
      <c r="I274">
        <v>990</v>
      </c>
    </row>
    <row r="275" spans="1:9" x14ac:dyDescent="0.2">
      <c r="A275" s="388" t="s">
        <v>1129</v>
      </c>
      <c r="B275" s="388" t="s">
        <v>364</v>
      </c>
      <c r="C275" s="388" t="s">
        <v>2141</v>
      </c>
      <c r="E275" s="389">
        <v>160</v>
      </c>
      <c r="G275" s="389" t="s">
        <v>2142</v>
      </c>
      <c r="H275" s="390" t="s">
        <v>2073</v>
      </c>
      <c r="I275">
        <v>990</v>
      </c>
    </row>
    <row r="276" spans="1:9" x14ac:dyDescent="0.2">
      <c r="A276" s="388" t="s">
        <v>1129</v>
      </c>
      <c r="B276" s="388" t="s">
        <v>364</v>
      </c>
      <c r="C276" s="388" t="s">
        <v>2143</v>
      </c>
      <c r="E276" s="389">
        <v>60</v>
      </c>
      <c r="G276" s="389" t="s">
        <v>2144</v>
      </c>
      <c r="H276" s="390" t="s">
        <v>2073</v>
      </c>
      <c r="I276">
        <v>990</v>
      </c>
    </row>
    <row r="277" spans="1:9" x14ac:dyDescent="0.2">
      <c r="A277" s="388" t="s">
        <v>1129</v>
      </c>
      <c r="B277" s="388" t="s">
        <v>364</v>
      </c>
      <c r="C277" s="388" t="s">
        <v>2145</v>
      </c>
      <c r="E277" s="389">
        <v>1350</v>
      </c>
      <c r="G277" s="389" t="s">
        <v>2144</v>
      </c>
      <c r="H277" s="390" t="s">
        <v>2108</v>
      </c>
      <c r="I277">
        <v>990</v>
      </c>
    </row>
    <row r="278" spans="1:9" x14ac:dyDescent="0.2">
      <c r="A278" s="388" t="s">
        <v>1129</v>
      </c>
      <c r="B278" s="388" t="s">
        <v>364</v>
      </c>
      <c r="C278" s="388" t="s">
        <v>2146</v>
      </c>
      <c r="E278" s="389">
        <v>177</v>
      </c>
      <c r="G278" s="389" t="s">
        <v>1344</v>
      </c>
      <c r="H278" s="390" t="s">
        <v>2147</v>
      </c>
      <c r="I278">
        <v>990</v>
      </c>
    </row>
    <row r="279" spans="1:9" x14ac:dyDescent="0.2">
      <c r="A279" s="388" t="s">
        <v>1129</v>
      </c>
      <c r="B279" s="388" t="s">
        <v>364</v>
      </c>
      <c r="C279" s="388" t="s">
        <v>2148</v>
      </c>
      <c r="E279" s="389">
        <v>80</v>
      </c>
      <c r="G279" s="389" t="s">
        <v>2149</v>
      </c>
      <c r="H279" s="390" t="s">
        <v>2073</v>
      </c>
      <c r="I279">
        <v>990</v>
      </c>
    </row>
    <row r="280" spans="1:9" x14ac:dyDescent="0.2">
      <c r="A280" s="388" t="s">
        <v>1129</v>
      </c>
      <c r="B280" s="388" t="s">
        <v>364</v>
      </c>
      <c r="C280" s="388" t="s">
        <v>2150</v>
      </c>
      <c r="E280" s="389">
        <v>240</v>
      </c>
      <c r="G280" s="389" t="s">
        <v>2151</v>
      </c>
      <c r="H280" s="390" t="s">
        <v>2152</v>
      </c>
      <c r="I280">
        <v>990</v>
      </c>
    </row>
    <row r="281" spans="1:9" x14ac:dyDescent="0.2">
      <c r="A281" s="388" t="s">
        <v>1129</v>
      </c>
      <c r="B281" s="388" t="s">
        <v>364</v>
      </c>
      <c r="C281" s="388" t="s">
        <v>2153</v>
      </c>
      <c r="E281" s="389">
        <v>166</v>
      </c>
      <c r="G281" s="389" t="s">
        <v>2151</v>
      </c>
      <c r="H281" s="390" t="s">
        <v>2105</v>
      </c>
      <c r="I281">
        <v>990</v>
      </c>
    </row>
    <row r="282" spans="1:9" x14ac:dyDescent="0.2">
      <c r="A282" s="388" t="s">
        <v>1129</v>
      </c>
      <c r="B282" s="388" t="s">
        <v>364</v>
      </c>
      <c r="C282" s="388" t="s">
        <v>2154</v>
      </c>
      <c r="E282" s="389">
        <v>59</v>
      </c>
      <c r="G282" s="389" t="s">
        <v>1864</v>
      </c>
      <c r="H282" s="390" t="s">
        <v>2155</v>
      </c>
      <c r="I282">
        <v>990</v>
      </c>
    </row>
    <row r="283" spans="1:9" x14ac:dyDescent="0.2">
      <c r="A283" s="388" t="s">
        <v>1129</v>
      </c>
      <c r="B283" s="388" t="s">
        <v>364</v>
      </c>
      <c r="C283" s="388" t="s">
        <v>1965</v>
      </c>
      <c r="E283" s="389">
        <v>66</v>
      </c>
      <c r="G283" s="389" t="s">
        <v>1864</v>
      </c>
      <c r="H283" s="390" t="s">
        <v>2107</v>
      </c>
      <c r="I283">
        <v>990</v>
      </c>
    </row>
    <row r="284" spans="1:9" x14ac:dyDescent="0.2">
      <c r="A284" s="388" t="s">
        <v>1129</v>
      </c>
      <c r="B284" s="388" t="s">
        <v>364</v>
      </c>
      <c r="C284" s="388" t="s">
        <v>2156</v>
      </c>
      <c r="E284" s="389">
        <v>860</v>
      </c>
      <c r="G284" s="389" t="s">
        <v>1775</v>
      </c>
      <c r="H284" s="390" t="s">
        <v>2108</v>
      </c>
      <c r="I284">
        <v>990</v>
      </c>
    </row>
    <row r="285" spans="1:9" x14ac:dyDescent="0.2">
      <c r="A285" s="388" t="s">
        <v>1129</v>
      </c>
      <c r="B285" s="388" t="s">
        <v>364</v>
      </c>
      <c r="C285" s="388" t="s">
        <v>2157</v>
      </c>
      <c r="E285" s="389">
        <v>595</v>
      </c>
      <c r="G285" s="389" t="s">
        <v>1775</v>
      </c>
      <c r="H285" s="390" t="s">
        <v>2158</v>
      </c>
      <c r="I285">
        <v>990</v>
      </c>
    </row>
    <row r="286" spans="1:9" x14ac:dyDescent="0.2">
      <c r="A286" s="388" t="s">
        <v>1129</v>
      </c>
      <c r="B286" s="388" t="s">
        <v>364</v>
      </c>
      <c r="C286" s="388" t="s">
        <v>2159</v>
      </c>
      <c r="E286" s="389">
        <v>253</v>
      </c>
      <c r="G286" s="389" t="s">
        <v>2160</v>
      </c>
      <c r="H286" s="390" t="s">
        <v>2161</v>
      </c>
      <c r="I286">
        <v>990</v>
      </c>
    </row>
    <row r="287" spans="1:9" x14ac:dyDescent="0.2">
      <c r="A287" s="388" t="s">
        <v>1129</v>
      </c>
      <c r="B287" s="388" t="s">
        <v>364</v>
      </c>
      <c r="C287" s="388" t="s">
        <v>2162</v>
      </c>
      <c r="E287" s="389">
        <v>53</v>
      </c>
      <c r="G287" s="389" t="s">
        <v>2163</v>
      </c>
      <c r="H287" s="390" t="s">
        <v>2102</v>
      </c>
      <c r="I287">
        <v>990</v>
      </c>
    </row>
    <row r="288" spans="1:9" x14ac:dyDescent="0.2">
      <c r="A288" s="388" t="s">
        <v>1129</v>
      </c>
      <c r="B288" s="388" t="s">
        <v>364</v>
      </c>
      <c r="C288" s="388" t="s">
        <v>2164</v>
      </c>
      <c r="E288" s="389">
        <v>306</v>
      </c>
      <c r="G288" s="389" t="s">
        <v>1511</v>
      </c>
      <c r="H288" s="390" t="s">
        <v>2073</v>
      </c>
      <c r="I288">
        <v>990</v>
      </c>
    </row>
    <row r="289" spans="1:9" x14ac:dyDescent="0.2">
      <c r="A289" s="388" t="s">
        <v>1129</v>
      </c>
      <c r="B289" s="388" t="s">
        <v>364</v>
      </c>
      <c r="C289" s="388" t="s">
        <v>2165</v>
      </c>
      <c r="E289" s="389">
        <v>53</v>
      </c>
      <c r="G289" s="389" t="s">
        <v>2166</v>
      </c>
      <c r="H289" s="390" t="s">
        <v>2102</v>
      </c>
      <c r="I289">
        <v>990</v>
      </c>
    </row>
    <row r="290" spans="1:9" x14ac:dyDescent="0.2">
      <c r="A290" s="388" t="s">
        <v>1129</v>
      </c>
      <c r="B290" s="388" t="s">
        <v>364</v>
      </c>
      <c r="C290" s="388" t="s">
        <v>2167</v>
      </c>
      <c r="E290" s="389">
        <v>98</v>
      </c>
      <c r="G290" s="389" t="s">
        <v>2168</v>
      </c>
      <c r="H290" s="390" t="s">
        <v>2073</v>
      </c>
      <c r="I290">
        <v>990</v>
      </c>
    </row>
    <row r="291" spans="1:9" x14ac:dyDescent="0.2">
      <c r="A291" s="388" t="s">
        <v>1129</v>
      </c>
      <c r="B291" s="388" t="s">
        <v>364</v>
      </c>
      <c r="C291" s="388" t="s">
        <v>2169</v>
      </c>
      <c r="E291" s="389">
        <v>53</v>
      </c>
      <c r="G291" s="389" t="s">
        <v>2170</v>
      </c>
      <c r="H291" s="390" t="s">
        <v>2102</v>
      </c>
      <c r="I291">
        <v>990</v>
      </c>
    </row>
    <row r="292" spans="1:9" x14ac:dyDescent="0.2">
      <c r="A292" s="388" t="s">
        <v>1129</v>
      </c>
      <c r="B292" s="388" t="s">
        <v>364</v>
      </c>
      <c r="C292" s="388" t="s">
        <v>2171</v>
      </c>
      <c r="E292" s="389">
        <v>125</v>
      </c>
      <c r="G292" s="389" t="s">
        <v>1606</v>
      </c>
      <c r="H292" s="390" t="s">
        <v>2128</v>
      </c>
      <c r="I292">
        <v>990</v>
      </c>
    </row>
    <row r="293" spans="1:9" x14ac:dyDescent="0.2">
      <c r="A293" s="388" t="s">
        <v>1129</v>
      </c>
      <c r="B293" s="388" t="s">
        <v>364</v>
      </c>
      <c r="C293" s="388" t="s">
        <v>2172</v>
      </c>
      <c r="E293" s="389">
        <v>240</v>
      </c>
      <c r="G293" s="389" t="s">
        <v>1606</v>
      </c>
      <c r="H293" s="390" t="s">
        <v>2073</v>
      </c>
      <c r="I293">
        <v>990</v>
      </c>
    </row>
    <row r="294" spans="1:9" x14ac:dyDescent="0.2">
      <c r="A294" s="388" t="s">
        <v>1129</v>
      </c>
      <c r="B294" s="388" t="s">
        <v>364</v>
      </c>
      <c r="C294" s="388" t="s">
        <v>2173</v>
      </c>
      <c r="E294" s="389">
        <v>605</v>
      </c>
      <c r="G294" s="389" t="s">
        <v>1612</v>
      </c>
      <c r="H294" s="390" t="s">
        <v>2108</v>
      </c>
      <c r="I294">
        <v>990</v>
      </c>
    </row>
    <row r="295" spans="1:9" x14ac:dyDescent="0.2">
      <c r="A295" s="388" t="s">
        <v>1129</v>
      </c>
      <c r="B295" s="388" t="s">
        <v>364</v>
      </c>
      <c r="C295" s="388" t="s">
        <v>2174</v>
      </c>
      <c r="E295" s="389">
        <v>124</v>
      </c>
      <c r="G295" s="389" t="s">
        <v>2065</v>
      </c>
      <c r="H295" s="390" t="s">
        <v>2073</v>
      </c>
      <c r="I295">
        <v>990</v>
      </c>
    </row>
    <row r="296" spans="1:9" x14ac:dyDescent="0.2">
      <c r="A296" s="388" t="s">
        <v>1129</v>
      </c>
      <c r="B296" s="388" t="s">
        <v>364</v>
      </c>
      <c r="C296" s="388" t="s">
        <v>2175</v>
      </c>
      <c r="E296" s="389">
        <v>900</v>
      </c>
      <c r="G296" s="389" t="s">
        <v>1615</v>
      </c>
      <c r="H296" s="390" t="s">
        <v>2108</v>
      </c>
      <c r="I296">
        <v>990</v>
      </c>
    </row>
    <row r="297" spans="1:9" x14ac:dyDescent="0.2">
      <c r="A297" s="388" t="s">
        <v>1129</v>
      </c>
      <c r="B297" s="388" t="s">
        <v>364</v>
      </c>
      <c r="C297" s="388" t="s">
        <v>2176</v>
      </c>
      <c r="E297" s="389">
        <v>1620</v>
      </c>
      <c r="G297" s="389" t="s">
        <v>2177</v>
      </c>
      <c r="H297" s="390" t="s">
        <v>2108</v>
      </c>
      <c r="I297">
        <v>990</v>
      </c>
    </row>
    <row r="298" spans="1:9" x14ac:dyDescent="0.2">
      <c r="A298" s="388" t="s">
        <v>1129</v>
      </c>
      <c r="B298" s="388" t="s">
        <v>364</v>
      </c>
      <c r="C298" s="388" t="s">
        <v>2178</v>
      </c>
      <c r="E298" s="389">
        <v>252</v>
      </c>
      <c r="G298" s="389" t="s">
        <v>2179</v>
      </c>
      <c r="H298" s="390" t="s">
        <v>2180</v>
      </c>
      <c r="I298">
        <v>990</v>
      </c>
    </row>
    <row r="299" spans="1:9" x14ac:dyDescent="0.2">
      <c r="A299" s="388" t="s">
        <v>1129</v>
      </c>
      <c r="B299" s="388" t="s">
        <v>364</v>
      </c>
      <c r="C299" s="388" t="s">
        <v>2181</v>
      </c>
      <c r="E299" s="389">
        <v>124</v>
      </c>
      <c r="G299" s="389" t="s">
        <v>1979</v>
      </c>
      <c r="H299" s="390" t="s">
        <v>2073</v>
      </c>
      <c r="I299">
        <v>990</v>
      </c>
    </row>
    <row r="300" spans="1:9" x14ac:dyDescent="0.2">
      <c r="A300" s="388" t="s">
        <v>1129</v>
      </c>
      <c r="B300" s="388" t="s">
        <v>364</v>
      </c>
      <c r="C300" s="388" t="s">
        <v>2182</v>
      </c>
      <c r="E300" s="389">
        <v>199</v>
      </c>
      <c r="G300" s="389" t="s">
        <v>1349</v>
      </c>
      <c r="H300" s="390" t="s">
        <v>2105</v>
      </c>
      <c r="I300">
        <v>990</v>
      </c>
    </row>
    <row r="301" spans="1:9" x14ac:dyDescent="0.2">
      <c r="A301" s="388" t="s">
        <v>1129</v>
      </c>
      <c r="B301" s="388" t="s">
        <v>364</v>
      </c>
      <c r="C301" s="388" t="s">
        <v>2183</v>
      </c>
      <c r="E301" s="389">
        <v>240</v>
      </c>
      <c r="G301" s="389" t="s">
        <v>1349</v>
      </c>
      <c r="H301" s="390" t="s">
        <v>2073</v>
      </c>
      <c r="I301">
        <v>990</v>
      </c>
    </row>
    <row r="302" spans="1:9" x14ac:dyDescent="0.2">
      <c r="A302" s="388" t="s">
        <v>1129</v>
      </c>
      <c r="B302" s="388" t="s">
        <v>364</v>
      </c>
      <c r="C302" s="388" t="s">
        <v>2184</v>
      </c>
      <c r="E302" s="389">
        <v>25</v>
      </c>
      <c r="G302" s="389" t="s">
        <v>1349</v>
      </c>
      <c r="H302" s="390" t="s">
        <v>2073</v>
      </c>
      <c r="I302">
        <v>990</v>
      </c>
    </row>
    <row r="303" spans="1:9" x14ac:dyDescent="0.2">
      <c r="A303" s="388" t="s">
        <v>1129</v>
      </c>
      <c r="B303" s="388" t="s">
        <v>364</v>
      </c>
      <c r="C303" s="388" t="s">
        <v>2185</v>
      </c>
      <c r="E303" s="389">
        <v>53</v>
      </c>
      <c r="G303" s="389" t="s">
        <v>2186</v>
      </c>
      <c r="H303" s="390" t="s">
        <v>2102</v>
      </c>
      <c r="I303">
        <v>990</v>
      </c>
    </row>
    <row r="304" spans="1:9" x14ac:dyDescent="0.2">
      <c r="A304" s="388" t="s">
        <v>1129</v>
      </c>
      <c r="B304" s="388" t="s">
        <v>364</v>
      </c>
      <c r="C304" s="388" t="s">
        <v>2187</v>
      </c>
      <c r="E304" s="389">
        <v>2049</v>
      </c>
      <c r="G304" s="389" t="s">
        <v>1792</v>
      </c>
      <c r="H304" s="390" t="s">
        <v>2188</v>
      </c>
      <c r="I304">
        <v>990</v>
      </c>
    </row>
    <row r="305" spans="1:9" x14ac:dyDescent="0.2">
      <c r="A305" s="388" t="s">
        <v>1129</v>
      </c>
      <c r="B305" s="388" t="s">
        <v>364</v>
      </c>
      <c r="C305" s="388" t="s">
        <v>2189</v>
      </c>
      <c r="E305" s="389">
        <v>53</v>
      </c>
      <c r="G305" s="389" t="s">
        <v>2190</v>
      </c>
      <c r="H305" s="390" t="s">
        <v>2102</v>
      </c>
      <c r="I305">
        <v>990</v>
      </c>
    </row>
    <row r="306" spans="1:9" x14ac:dyDescent="0.2">
      <c r="A306" s="388" t="s">
        <v>1129</v>
      </c>
      <c r="B306" s="388" t="s">
        <v>364</v>
      </c>
      <c r="C306" s="388" t="s">
        <v>2191</v>
      </c>
      <c r="E306" s="389">
        <v>463</v>
      </c>
      <c r="G306" s="389" t="s">
        <v>2192</v>
      </c>
      <c r="H306" s="390" t="s">
        <v>2102</v>
      </c>
      <c r="I306">
        <v>990</v>
      </c>
    </row>
    <row r="307" spans="1:9" x14ac:dyDescent="0.2">
      <c r="A307" s="388" t="s">
        <v>1129</v>
      </c>
      <c r="B307" s="388" t="s">
        <v>364</v>
      </c>
      <c r="C307" s="388" t="s">
        <v>2193</v>
      </c>
      <c r="E307" s="389">
        <v>870</v>
      </c>
      <c r="G307" s="389" t="s">
        <v>2192</v>
      </c>
      <c r="H307" s="390" t="s">
        <v>2108</v>
      </c>
      <c r="I307">
        <v>990</v>
      </c>
    </row>
    <row r="308" spans="1:9" x14ac:dyDescent="0.2">
      <c r="A308" s="388" t="s">
        <v>1129</v>
      </c>
      <c r="B308" s="388" t="s">
        <v>364</v>
      </c>
      <c r="C308" s="388" t="s">
        <v>2194</v>
      </c>
      <c r="E308" s="389">
        <v>925</v>
      </c>
      <c r="G308" s="389" t="s">
        <v>2195</v>
      </c>
      <c r="H308" s="390" t="s">
        <v>2196</v>
      </c>
      <c r="I308">
        <v>990</v>
      </c>
    </row>
    <row r="309" spans="1:9" x14ac:dyDescent="0.2">
      <c r="A309" s="388" t="s">
        <v>1129</v>
      </c>
      <c r="B309" s="388" t="s">
        <v>364</v>
      </c>
      <c r="C309" s="388" t="s">
        <v>2197</v>
      </c>
      <c r="E309" s="389">
        <v>160</v>
      </c>
      <c r="G309" s="389" t="s">
        <v>2198</v>
      </c>
      <c r="H309" s="390" t="s">
        <v>2199</v>
      </c>
      <c r="I309">
        <v>990</v>
      </c>
    </row>
    <row r="310" spans="1:9" x14ac:dyDescent="0.2">
      <c r="A310" s="388" t="s">
        <v>1129</v>
      </c>
      <c r="B310" s="388" t="s">
        <v>364</v>
      </c>
      <c r="C310" s="388" t="s">
        <v>2200</v>
      </c>
      <c r="E310" s="389">
        <v>245</v>
      </c>
      <c r="G310" s="389" t="s">
        <v>1881</v>
      </c>
      <c r="H310" s="390" t="s">
        <v>2201</v>
      </c>
      <c r="I310">
        <v>990</v>
      </c>
    </row>
    <row r="311" spans="1:9" x14ac:dyDescent="0.2">
      <c r="A311" s="388" t="s">
        <v>1129</v>
      </c>
      <c r="B311" s="388" t="s">
        <v>364</v>
      </c>
      <c r="C311" s="388" t="s">
        <v>2202</v>
      </c>
      <c r="E311" s="389">
        <v>343</v>
      </c>
      <c r="G311" s="389" t="s">
        <v>1881</v>
      </c>
      <c r="H311" s="390" t="s">
        <v>2073</v>
      </c>
      <c r="I311">
        <v>990</v>
      </c>
    </row>
    <row r="312" spans="1:9" x14ac:dyDescent="0.2">
      <c r="A312" s="388" t="s">
        <v>1129</v>
      </c>
      <c r="B312" s="388" t="s">
        <v>364</v>
      </c>
      <c r="C312" s="388" t="s">
        <v>2203</v>
      </c>
      <c r="E312" s="389">
        <v>287</v>
      </c>
      <c r="G312" s="389" t="s">
        <v>1881</v>
      </c>
      <c r="H312" s="390" t="s">
        <v>2204</v>
      </c>
      <c r="I312">
        <v>990</v>
      </c>
    </row>
    <row r="313" spans="1:9" x14ac:dyDescent="0.2">
      <c r="A313" s="388" t="s">
        <v>1129</v>
      </c>
      <c r="B313" s="388" t="s">
        <v>364</v>
      </c>
      <c r="C313" s="388" t="s">
        <v>2205</v>
      </c>
      <c r="E313" s="389">
        <v>95</v>
      </c>
      <c r="G313" s="389" t="s">
        <v>1881</v>
      </c>
      <c r="H313" s="390" t="s">
        <v>2102</v>
      </c>
      <c r="I313">
        <v>990</v>
      </c>
    </row>
    <row r="314" spans="1:9" x14ac:dyDescent="0.2">
      <c r="A314" s="388" t="s">
        <v>1129</v>
      </c>
      <c r="B314" s="388" t="s">
        <v>364</v>
      </c>
      <c r="C314" s="388" t="s">
        <v>2206</v>
      </c>
      <c r="E314" s="389">
        <v>95</v>
      </c>
      <c r="G314" s="389" t="s">
        <v>2207</v>
      </c>
      <c r="H314" s="390" t="s">
        <v>2102</v>
      </c>
      <c r="I314">
        <v>990</v>
      </c>
    </row>
    <row r="315" spans="1:9" x14ac:dyDescent="0.2">
      <c r="A315" s="388" t="s">
        <v>1129</v>
      </c>
      <c r="B315" s="388" t="s">
        <v>364</v>
      </c>
      <c r="C315" s="388" t="s">
        <v>2208</v>
      </c>
      <c r="E315" s="389">
        <v>114</v>
      </c>
      <c r="G315" s="389" t="s">
        <v>2003</v>
      </c>
      <c r="H315" s="390" t="s">
        <v>2107</v>
      </c>
      <c r="I315">
        <v>990</v>
      </c>
    </row>
    <row r="316" spans="1:9" x14ac:dyDescent="0.2">
      <c r="A316" s="388" t="s">
        <v>1129</v>
      </c>
      <c r="B316" s="388" t="s">
        <v>364</v>
      </c>
      <c r="C316" s="388" t="s">
        <v>2209</v>
      </c>
      <c r="E316" s="389">
        <v>1496</v>
      </c>
      <c r="G316" s="389" t="s">
        <v>2210</v>
      </c>
      <c r="H316" s="390" t="s">
        <v>2211</v>
      </c>
      <c r="I316">
        <v>990</v>
      </c>
    </row>
    <row r="317" spans="1:9" x14ac:dyDescent="0.2">
      <c r="A317" s="388" t="s">
        <v>1129</v>
      </c>
      <c r="B317" s="388" t="s">
        <v>364</v>
      </c>
      <c r="C317" s="388" t="s">
        <v>2212</v>
      </c>
      <c r="E317" s="389">
        <v>117</v>
      </c>
      <c r="G317" s="389" t="s">
        <v>1894</v>
      </c>
      <c r="H317" s="390" t="s">
        <v>2128</v>
      </c>
      <c r="I317">
        <v>990</v>
      </c>
    </row>
    <row r="318" spans="1:9" x14ac:dyDescent="0.2">
      <c r="A318" s="388" t="s">
        <v>1129</v>
      </c>
      <c r="B318" s="388" t="s">
        <v>364</v>
      </c>
      <c r="C318" s="388" t="s">
        <v>2213</v>
      </c>
      <c r="E318" s="389">
        <v>43</v>
      </c>
      <c r="G318" s="389" t="s">
        <v>1894</v>
      </c>
      <c r="H318" s="390" t="s">
        <v>2102</v>
      </c>
      <c r="I318">
        <v>990</v>
      </c>
    </row>
    <row r="319" spans="1:9" x14ac:dyDescent="0.2">
      <c r="A319" s="388" t="s">
        <v>1129</v>
      </c>
      <c r="B319" s="388" t="s">
        <v>364</v>
      </c>
      <c r="C319" s="388" t="s">
        <v>2214</v>
      </c>
      <c r="E319" s="389">
        <v>160</v>
      </c>
      <c r="G319" s="389" t="s">
        <v>1894</v>
      </c>
      <c r="H319" s="390" t="s">
        <v>2073</v>
      </c>
      <c r="I319">
        <v>990</v>
      </c>
    </row>
    <row r="320" spans="1:9" x14ac:dyDescent="0.2">
      <c r="A320" s="388" t="s">
        <v>1129</v>
      </c>
      <c r="B320" s="388" t="s">
        <v>364</v>
      </c>
      <c r="C320" s="388" t="s">
        <v>2215</v>
      </c>
      <c r="E320" s="389">
        <v>106</v>
      </c>
      <c r="G320" s="389" t="s">
        <v>1632</v>
      </c>
      <c r="H320" s="390" t="s">
        <v>2102</v>
      </c>
      <c r="I320">
        <v>990</v>
      </c>
    </row>
    <row r="321" spans="1:9" x14ac:dyDescent="0.2">
      <c r="A321" s="388" t="s">
        <v>1129</v>
      </c>
      <c r="B321" s="388" t="s">
        <v>364</v>
      </c>
      <c r="C321" s="388" t="s">
        <v>2216</v>
      </c>
      <c r="E321" s="389">
        <v>267</v>
      </c>
      <c r="G321" s="389" t="s">
        <v>1632</v>
      </c>
      <c r="H321" s="390" t="s">
        <v>2211</v>
      </c>
      <c r="I321">
        <v>990</v>
      </c>
    </row>
    <row r="322" spans="1:9" x14ac:dyDescent="0.2">
      <c r="A322" s="388" t="s">
        <v>1129</v>
      </c>
      <c r="B322" s="388" t="s">
        <v>364</v>
      </c>
      <c r="C322" s="388" t="s">
        <v>2217</v>
      </c>
      <c r="E322" s="389">
        <v>96</v>
      </c>
      <c r="G322" s="389" t="s">
        <v>1632</v>
      </c>
      <c r="H322" s="390" t="s">
        <v>2155</v>
      </c>
      <c r="I322">
        <v>990</v>
      </c>
    </row>
    <row r="323" spans="1:9" x14ac:dyDescent="0.2">
      <c r="A323" s="388" t="s">
        <v>1129</v>
      </c>
      <c r="B323" s="388" t="s">
        <v>364</v>
      </c>
      <c r="C323" s="388" t="s">
        <v>2218</v>
      </c>
      <c r="E323" s="389">
        <v>1000</v>
      </c>
      <c r="G323" s="389" t="s">
        <v>1808</v>
      </c>
      <c r="H323" s="390" t="s">
        <v>2108</v>
      </c>
      <c r="I323">
        <v>990</v>
      </c>
    </row>
    <row r="324" spans="1:9" x14ac:dyDescent="0.2">
      <c r="A324" s="388" t="s">
        <v>1129</v>
      </c>
      <c r="B324" s="388" t="s">
        <v>364</v>
      </c>
      <c r="C324" s="388" t="s">
        <v>2219</v>
      </c>
      <c r="E324" s="389">
        <v>89</v>
      </c>
      <c r="G324" s="389" t="s">
        <v>2220</v>
      </c>
      <c r="H324" s="390" t="s">
        <v>2073</v>
      </c>
      <c r="I324">
        <v>990</v>
      </c>
    </row>
    <row r="325" spans="1:9" x14ac:dyDescent="0.2">
      <c r="A325" s="388" t="s">
        <v>1129</v>
      </c>
      <c r="B325" s="388" t="s">
        <v>364</v>
      </c>
      <c r="C325" s="388" t="s">
        <v>2221</v>
      </c>
      <c r="E325" s="389">
        <v>200</v>
      </c>
      <c r="G325" s="389" t="s">
        <v>1578</v>
      </c>
      <c r="H325" s="390" t="s">
        <v>2073</v>
      </c>
      <c r="I325">
        <v>990</v>
      </c>
    </row>
    <row r="326" spans="1:9" x14ac:dyDescent="0.2">
      <c r="A326" s="388" t="s">
        <v>1129</v>
      </c>
      <c r="B326" s="388" t="s">
        <v>364</v>
      </c>
      <c r="C326" s="388" t="s">
        <v>2222</v>
      </c>
      <c r="E326" s="389">
        <v>315</v>
      </c>
      <c r="G326" s="389" t="s">
        <v>1994</v>
      </c>
      <c r="H326" s="390" t="s">
        <v>2223</v>
      </c>
      <c r="I326">
        <v>990</v>
      </c>
    </row>
    <row r="327" spans="1:9" x14ac:dyDescent="0.2">
      <c r="A327" s="388" t="s">
        <v>1129</v>
      </c>
      <c r="B327" s="388" t="s">
        <v>364</v>
      </c>
      <c r="C327" s="388" t="s">
        <v>2224</v>
      </c>
      <c r="E327" s="389">
        <v>480</v>
      </c>
      <c r="G327" s="389" t="s">
        <v>1994</v>
      </c>
      <c r="H327" s="390" t="s">
        <v>2223</v>
      </c>
      <c r="I327">
        <v>990</v>
      </c>
    </row>
    <row r="328" spans="1:9" x14ac:dyDescent="0.2">
      <c r="A328" s="388" t="s">
        <v>1129</v>
      </c>
      <c r="B328" s="388" t="s">
        <v>364</v>
      </c>
      <c r="C328" s="388" t="s">
        <v>2225</v>
      </c>
      <c r="E328" s="389">
        <v>725</v>
      </c>
      <c r="G328" s="389" t="s">
        <v>2226</v>
      </c>
      <c r="H328" s="390" t="s">
        <v>2073</v>
      </c>
      <c r="I328">
        <v>990</v>
      </c>
    </row>
    <row r="329" spans="1:9" x14ac:dyDescent="0.2">
      <c r="A329" s="388" t="s">
        <v>1129</v>
      </c>
      <c r="B329" s="388" t="s">
        <v>364</v>
      </c>
      <c r="C329" s="388" t="s">
        <v>2227</v>
      </c>
      <c r="E329" s="389">
        <v>53</v>
      </c>
      <c r="G329" s="389" t="s">
        <v>2226</v>
      </c>
      <c r="H329" s="390" t="s">
        <v>2102</v>
      </c>
      <c r="I329">
        <v>990</v>
      </c>
    </row>
    <row r="330" spans="1:9" x14ac:dyDescent="0.2">
      <c r="A330" s="388" t="s">
        <v>1129</v>
      </c>
      <c r="B330" s="388" t="s">
        <v>364</v>
      </c>
      <c r="C330" s="388" t="s">
        <v>2228</v>
      </c>
      <c r="E330" s="389">
        <v>1020</v>
      </c>
      <c r="G330" s="389" t="s">
        <v>2229</v>
      </c>
      <c r="H330" s="390" t="s">
        <v>2108</v>
      </c>
      <c r="I330">
        <v>990</v>
      </c>
    </row>
    <row r="331" spans="1:9" x14ac:dyDescent="0.2">
      <c r="A331" s="388" t="s">
        <v>1129</v>
      </c>
      <c r="B331" s="388" t="s">
        <v>364</v>
      </c>
      <c r="C331" s="388" t="s">
        <v>2230</v>
      </c>
      <c r="E331" s="389">
        <v>232</v>
      </c>
      <c r="G331" s="389" t="s">
        <v>1810</v>
      </c>
      <c r="H331" s="390" t="s">
        <v>2105</v>
      </c>
      <c r="I331">
        <v>990</v>
      </c>
    </row>
    <row r="332" spans="1:9" x14ac:dyDescent="0.2">
      <c r="A332" s="388" t="s">
        <v>1129</v>
      </c>
      <c r="B332" s="388" t="s">
        <v>364</v>
      </c>
      <c r="C332" s="388" t="s">
        <v>2231</v>
      </c>
      <c r="E332" s="389">
        <v>285</v>
      </c>
      <c r="G332" s="389" t="s">
        <v>1810</v>
      </c>
      <c r="H332" s="390" t="s">
        <v>2232</v>
      </c>
      <c r="I332">
        <v>990</v>
      </c>
    </row>
    <row r="333" spans="1:9" x14ac:dyDescent="0.2">
      <c r="A333" s="388" t="s">
        <v>1129</v>
      </c>
      <c r="B333" s="388" t="s">
        <v>364</v>
      </c>
      <c r="C333" s="388" t="s">
        <v>2233</v>
      </c>
      <c r="E333" s="389">
        <v>1100</v>
      </c>
      <c r="G333" s="389" t="s">
        <v>1810</v>
      </c>
      <c r="H333" s="390" t="s">
        <v>2108</v>
      </c>
      <c r="I333">
        <v>990</v>
      </c>
    </row>
    <row r="334" spans="1:9" x14ac:dyDescent="0.2">
      <c r="A334" s="388" t="s">
        <v>1129</v>
      </c>
      <c r="B334" s="388" t="s">
        <v>364</v>
      </c>
      <c r="C334" s="388" t="s">
        <v>2234</v>
      </c>
      <c r="E334" s="389">
        <v>600</v>
      </c>
      <c r="G334" s="389" t="s">
        <v>2043</v>
      </c>
      <c r="H334" s="390" t="s">
        <v>2223</v>
      </c>
      <c r="I334">
        <v>990</v>
      </c>
    </row>
    <row r="335" spans="1:9" x14ac:dyDescent="0.2">
      <c r="A335" s="388" t="s">
        <v>1129</v>
      </c>
      <c r="B335" s="388" t="s">
        <v>364</v>
      </c>
      <c r="C335" s="388" t="s">
        <v>2235</v>
      </c>
      <c r="E335" s="389">
        <v>53</v>
      </c>
      <c r="G335" s="389" t="s">
        <v>2043</v>
      </c>
      <c r="H335" s="390" t="s">
        <v>2102</v>
      </c>
      <c r="I335">
        <v>990</v>
      </c>
    </row>
    <row r="336" spans="1:9" x14ac:dyDescent="0.2">
      <c r="A336" s="388" t="s">
        <v>1129</v>
      </c>
      <c r="B336" s="388" t="s">
        <v>364</v>
      </c>
      <c r="C336" s="388" t="s">
        <v>2236</v>
      </c>
      <c r="E336" s="389">
        <v>350</v>
      </c>
      <c r="G336" s="389" t="s">
        <v>2000</v>
      </c>
      <c r="H336" s="390" t="s">
        <v>2073</v>
      </c>
      <c r="I336">
        <v>990</v>
      </c>
    </row>
    <row r="337" spans="1:20" x14ac:dyDescent="0.2">
      <c r="A337" s="388" t="s">
        <v>1129</v>
      </c>
      <c r="B337" s="388" t="s">
        <v>364</v>
      </c>
      <c r="C337" s="388" t="s">
        <v>2237</v>
      </c>
      <c r="E337" s="389">
        <v>68</v>
      </c>
      <c r="G337" s="389" t="s">
        <v>2000</v>
      </c>
      <c r="H337" s="390" t="s">
        <v>2238</v>
      </c>
      <c r="I337">
        <v>990</v>
      </c>
    </row>
    <row r="338" spans="1:20" x14ac:dyDescent="0.2">
      <c r="A338" s="388" t="s">
        <v>1129</v>
      </c>
      <c r="B338" s="388" t="s">
        <v>364</v>
      </c>
      <c r="C338" s="388" t="s">
        <v>2239</v>
      </c>
      <c r="E338" s="389">
        <v>625</v>
      </c>
      <c r="G338" s="389" t="s">
        <v>2000</v>
      </c>
      <c r="H338" s="390" t="s">
        <v>2073</v>
      </c>
      <c r="I338">
        <v>990</v>
      </c>
    </row>
    <row r="339" spans="1:20" x14ac:dyDescent="0.2">
      <c r="A339" s="388" t="s">
        <v>1129</v>
      </c>
      <c r="B339" s="388" t="s">
        <v>364</v>
      </c>
      <c r="C339" s="388" t="s">
        <v>2240</v>
      </c>
      <c r="E339" s="389">
        <v>1380</v>
      </c>
      <c r="G339" s="389" t="s">
        <v>2000</v>
      </c>
      <c r="H339" s="390" t="s">
        <v>2108</v>
      </c>
      <c r="I339">
        <v>990</v>
      </c>
    </row>
    <row r="340" spans="1:20" x14ac:dyDescent="0.2">
      <c r="A340" s="388" t="s">
        <v>1129</v>
      </c>
      <c r="B340" s="388" t="s">
        <v>364</v>
      </c>
      <c r="C340" s="388" t="s">
        <v>2241</v>
      </c>
      <c r="E340" s="389">
        <v>145</v>
      </c>
      <c r="G340" s="389" t="s">
        <v>1535</v>
      </c>
      <c r="H340" s="390" t="s">
        <v>2242</v>
      </c>
      <c r="I340">
        <v>990</v>
      </c>
    </row>
    <row r="341" spans="1:20" x14ac:dyDescent="0.2">
      <c r="A341" s="388" t="s">
        <v>1129</v>
      </c>
      <c r="B341" s="388" t="s">
        <v>364</v>
      </c>
      <c r="C341" s="388" t="s">
        <v>2243</v>
      </c>
      <c r="E341" s="389">
        <v>195</v>
      </c>
      <c r="G341" s="389" t="s">
        <v>1535</v>
      </c>
      <c r="H341" s="390" t="s">
        <v>2105</v>
      </c>
      <c r="I341">
        <v>990</v>
      </c>
    </row>
    <row r="342" spans="1:20" x14ac:dyDescent="0.2">
      <c r="A342" s="388" t="s">
        <v>1129</v>
      </c>
      <c r="B342" s="388" t="s">
        <v>364</v>
      </c>
      <c r="C342" s="388" t="s">
        <v>2244</v>
      </c>
      <c r="E342" s="389">
        <v>53</v>
      </c>
      <c r="G342" s="389" t="s">
        <v>1538</v>
      </c>
      <c r="H342" s="390" t="s">
        <v>2102</v>
      </c>
      <c r="I342">
        <v>990</v>
      </c>
    </row>
    <row r="343" spans="1:20" x14ac:dyDescent="0.2">
      <c r="A343" s="388" t="s">
        <v>938</v>
      </c>
      <c r="B343" s="388" t="s">
        <v>945</v>
      </c>
      <c r="C343" s="388" t="s">
        <v>484</v>
      </c>
      <c r="E343" s="389">
        <v>103338.2</v>
      </c>
      <c r="G343" s="389">
        <v>103338.2</v>
      </c>
      <c r="H343" s="390" t="s">
        <v>1054</v>
      </c>
    </row>
    <row r="344" spans="1:20" x14ac:dyDescent="0.2">
      <c r="A344" s="644" t="s">
        <v>938</v>
      </c>
      <c r="B344" s="644" t="s">
        <v>945</v>
      </c>
      <c r="C344" s="644" t="s">
        <v>308</v>
      </c>
      <c r="D344" s="645"/>
      <c r="E344" s="645">
        <v>103338.2</v>
      </c>
      <c r="F344" s="645"/>
      <c r="G344" s="645">
        <v>103338.2</v>
      </c>
      <c r="H344" s="646" t="s">
        <v>946</v>
      </c>
      <c r="I344" s="647"/>
      <c r="J344" s="647"/>
      <c r="K344" s="647"/>
    </row>
    <row r="346" spans="1:20" x14ac:dyDescent="0.2">
      <c r="A346" s="388" t="s">
        <v>1129</v>
      </c>
      <c r="B346" s="388" t="s">
        <v>1472</v>
      </c>
      <c r="C346" s="388" t="s">
        <v>2245</v>
      </c>
      <c r="E346" s="389">
        <v>2640</v>
      </c>
      <c r="G346" s="389" t="s">
        <v>1878</v>
      </c>
      <c r="H346" s="390" t="s">
        <v>2246</v>
      </c>
      <c r="I346">
        <v>300</v>
      </c>
    </row>
    <row r="347" spans="1:20" x14ac:dyDescent="0.2">
      <c r="A347" s="388" t="s">
        <v>938</v>
      </c>
      <c r="B347" s="388" t="s">
        <v>947</v>
      </c>
      <c r="C347" s="388" t="s">
        <v>883</v>
      </c>
      <c r="E347" s="389">
        <v>2640</v>
      </c>
      <c r="G347" s="389">
        <v>2640</v>
      </c>
      <c r="H347" s="390" t="s">
        <v>1041</v>
      </c>
    </row>
    <row r="348" spans="1:20" x14ac:dyDescent="0.2">
      <c r="L348" s="648" t="s">
        <v>300</v>
      </c>
      <c r="M348" s="648" t="s">
        <v>301</v>
      </c>
      <c r="N348" s="648" t="s">
        <v>992</v>
      </c>
      <c r="O348" s="649" t="s">
        <v>302</v>
      </c>
      <c r="P348" s="649" t="s">
        <v>303</v>
      </c>
      <c r="Q348" s="649" t="s">
        <v>304</v>
      </c>
      <c r="R348" s="649" t="s">
        <v>305</v>
      </c>
      <c r="S348" s="650" t="s">
        <v>993</v>
      </c>
      <c r="T348" s="651"/>
    </row>
    <row r="349" spans="1:20" x14ac:dyDescent="0.2">
      <c r="A349" s="388" t="s">
        <v>1129</v>
      </c>
      <c r="B349" s="388" t="s">
        <v>1472</v>
      </c>
      <c r="C349" s="388" t="s">
        <v>2247</v>
      </c>
      <c r="E349" s="389">
        <v>5727.6</v>
      </c>
      <c r="G349" s="389" t="s">
        <v>1336</v>
      </c>
      <c r="H349" s="390" t="s">
        <v>2248</v>
      </c>
      <c r="I349">
        <v>900</v>
      </c>
      <c r="L349" s="388" t="s">
        <v>919</v>
      </c>
      <c r="M349" s="388" t="s">
        <v>307</v>
      </c>
      <c r="N349" s="388" t="s">
        <v>307</v>
      </c>
      <c r="P349" s="389">
        <v>1200</v>
      </c>
      <c r="R349" s="389">
        <v>1200</v>
      </c>
      <c r="S349" s="390" t="s">
        <v>1040</v>
      </c>
    </row>
    <row r="350" spans="1:20" x14ac:dyDescent="0.2">
      <c r="A350" s="388" t="s">
        <v>1129</v>
      </c>
      <c r="B350" s="388" t="s">
        <v>1472</v>
      </c>
      <c r="C350" s="388" t="s">
        <v>2249</v>
      </c>
      <c r="E350" s="389">
        <v>5727.5</v>
      </c>
      <c r="G350" s="389" t="s">
        <v>1842</v>
      </c>
      <c r="H350" s="390" t="s">
        <v>2250</v>
      </c>
      <c r="I350">
        <v>900</v>
      </c>
      <c r="L350" s="388" t="s">
        <v>919</v>
      </c>
      <c r="M350" s="388" t="s">
        <v>307</v>
      </c>
      <c r="N350" s="388" t="s">
        <v>883</v>
      </c>
      <c r="P350" s="389">
        <v>30000</v>
      </c>
      <c r="R350" s="389">
        <v>30000</v>
      </c>
      <c r="S350" s="390" t="s">
        <v>1041</v>
      </c>
    </row>
    <row r="351" spans="1:20" x14ac:dyDescent="0.2">
      <c r="A351" s="388" t="s">
        <v>1129</v>
      </c>
      <c r="B351" s="388" t="s">
        <v>1472</v>
      </c>
      <c r="C351" s="388" t="s">
        <v>2251</v>
      </c>
      <c r="E351" s="389">
        <v>5727.5</v>
      </c>
      <c r="G351" s="389" t="s">
        <v>1312</v>
      </c>
      <c r="H351" s="390" t="s">
        <v>2252</v>
      </c>
      <c r="I351">
        <v>900</v>
      </c>
      <c r="L351" s="388" t="s">
        <v>919</v>
      </c>
      <c r="M351" s="388" t="s">
        <v>307</v>
      </c>
      <c r="N351" s="388" t="s">
        <v>347</v>
      </c>
      <c r="P351" s="389">
        <v>3060</v>
      </c>
      <c r="R351" s="389">
        <v>3060</v>
      </c>
      <c r="S351" s="390" t="s">
        <v>1042</v>
      </c>
    </row>
    <row r="352" spans="1:20" x14ac:dyDescent="0.2">
      <c r="A352" s="388" t="s">
        <v>1129</v>
      </c>
      <c r="B352" s="388" t="s">
        <v>1472</v>
      </c>
      <c r="C352" s="388" t="s">
        <v>2253</v>
      </c>
      <c r="E352" s="389">
        <v>1440</v>
      </c>
      <c r="G352" s="389" t="s">
        <v>1312</v>
      </c>
      <c r="H352" s="390" t="s">
        <v>2254</v>
      </c>
      <c r="I352">
        <v>900</v>
      </c>
      <c r="L352" s="388" t="s">
        <v>919</v>
      </c>
      <c r="M352" s="388" t="s">
        <v>307</v>
      </c>
      <c r="N352" s="388" t="s">
        <v>484</v>
      </c>
      <c r="P352" s="389">
        <v>951843.1</v>
      </c>
      <c r="R352" s="389">
        <v>951843.1</v>
      </c>
      <c r="S352" s="390" t="s">
        <v>1054</v>
      </c>
    </row>
    <row r="353" spans="1:20" x14ac:dyDescent="0.2">
      <c r="A353" s="388" t="s">
        <v>1129</v>
      </c>
      <c r="B353" s="388" t="s">
        <v>1472</v>
      </c>
      <c r="C353" s="388" t="s">
        <v>2255</v>
      </c>
      <c r="E353" s="389">
        <v>2640</v>
      </c>
      <c r="G353" s="389" t="s">
        <v>2137</v>
      </c>
      <c r="H353" s="390" t="s">
        <v>2256</v>
      </c>
      <c r="I353">
        <v>900</v>
      </c>
      <c r="L353" s="88" t="s">
        <v>919</v>
      </c>
      <c r="M353" s="88" t="s">
        <v>307</v>
      </c>
      <c r="N353" s="88" t="s">
        <v>308</v>
      </c>
      <c r="O353" s="89"/>
      <c r="P353" s="89">
        <v>986103.1</v>
      </c>
      <c r="Q353" s="89"/>
      <c r="R353" s="89">
        <v>986103.1</v>
      </c>
      <c r="S353" s="90" t="s">
        <v>935</v>
      </c>
      <c r="T353" s="647"/>
    </row>
    <row r="354" spans="1:20" x14ac:dyDescent="0.2">
      <c r="A354" s="388" t="s">
        <v>1129</v>
      </c>
      <c r="B354" s="388" t="s">
        <v>1472</v>
      </c>
      <c r="C354" s="388" t="s">
        <v>2257</v>
      </c>
      <c r="E354" s="389">
        <v>2640</v>
      </c>
      <c r="G354" s="389" t="s">
        <v>1344</v>
      </c>
      <c r="H354" s="390" t="s">
        <v>2258</v>
      </c>
      <c r="I354">
        <v>900</v>
      </c>
      <c r="L354" s="388" t="s">
        <v>919</v>
      </c>
      <c r="M354" s="388" t="s">
        <v>364</v>
      </c>
      <c r="N354" s="388" t="s">
        <v>307</v>
      </c>
      <c r="P354" s="389">
        <v>38281.25</v>
      </c>
      <c r="R354" s="389">
        <v>38281.25</v>
      </c>
      <c r="S354" s="390" t="s">
        <v>1040</v>
      </c>
    </row>
    <row r="355" spans="1:20" x14ac:dyDescent="0.2">
      <c r="A355" s="388" t="s">
        <v>1129</v>
      </c>
      <c r="B355" s="388" t="s">
        <v>1472</v>
      </c>
      <c r="C355" s="388" t="s">
        <v>2259</v>
      </c>
      <c r="E355" s="389">
        <v>2640</v>
      </c>
      <c r="G355" s="389" t="s">
        <v>1314</v>
      </c>
      <c r="H355" s="390" t="s">
        <v>2258</v>
      </c>
      <c r="I355">
        <v>900</v>
      </c>
      <c r="J355" t="s">
        <v>3354</v>
      </c>
      <c r="K355" s="94">
        <f>E361+E362+E363+E364+E365+E366+E367+E368+E369+E370+E371+E372+E373</f>
        <v>37452</v>
      </c>
      <c r="L355" s="388" t="s">
        <v>919</v>
      </c>
      <c r="M355" s="388" t="s">
        <v>364</v>
      </c>
      <c r="N355" s="388" t="s">
        <v>883</v>
      </c>
      <c r="P355" s="389">
        <v>23652.3</v>
      </c>
      <c r="R355" s="389">
        <v>23652.3</v>
      </c>
      <c r="S355" s="390" t="s">
        <v>1041</v>
      </c>
    </row>
    <row r="356" spans="1:20" x14ac:dyDescent="0.2">
      <c r="A356" s="388" t="s">
        <v>1129</v>
      </c>
      <c r="B356" s="388" t="s">
        <v>1472</v>
      </c>
      <c r="C356" s="388" t="s">
        <v>2260</v>
      </c>
      <c r="E356" s="389">
        <v>2640</v>
      </c>
      <c r="G356" s="389" t="s">
        <v>2179</v>
      </c>
      <c r="H356" s="390" t="s">
        <v>2261</v>
      </c>
      <c r="I356">
        <v>900</v>
      </c>
      <c r="J356" t="s">
        <v>3355</v>
      </c>
      <c r="K356" s="94">
        <f>E374+E376+E380+E382+E383+E384+E387+E388+E394+E395+E399+E400+E408+E409+E415+E416+E422+E423+E430+E431+E436+E437</f>
        <v>259360</v>
      </c>
      <c r="L356" s="388" t="s">
        <v>919</v>
      </c>
      <c r="M356" s="388" t="s">
        <v>364</v>
      </c>
      <c r="N356" s="388" t="s">
        <v>347</v>
      </c>
      <c r="P356" s="389">
        <v>4920</v>
      </c>
      <c r="R356" s="389">
        <v>4920</v>
      </c>
      <c r="S356" s="390" t="s">
        <v>1042</v>
      </c>
    </row>
    <row r="357" spans="1:20" x14ac:dyDescent="0.2">
      <c r="A357" s="388" t="s">
        <v>1129</v>
      </c>
      <c r="B357" s="388" t="s">
        <v>1472</v>
      </c>
      <c r="C357" s="388" t="s">
        <v>2262</v>
      </c>
      <c r="E357" s="389">
        <v>2640</v>
      </c>
      <c r="G357" s="389" t="s">
        <v>1872</v>
      </c>
      <c r="H357" s="390" t="s">
        <v>2263</v>
      </c>
      <c r="I357">
        <v>900</v>
      </c>
      <c r="J357" t="s">
        <v>3356</v>
      </c>
      <c r="K357" s="94">
        <f>E375+E377+E378+E389+E393+E398+E407+E414+E421+E428+E435</f>
        <v>119372</v>
      </c>
      <c r="L357" s="388" t="s">
        <v>919</v>
      </c>
      <c r="M357" s="388" t="s">
        <v>364</v>
      </c>
      <c r="N357" s="388" t="s">
        <v>484</v>
      </c>
      <c r="P357" s="389">
        <v>919679.05</v>
      </c>
      <c r="R357" s="389">
        <v>919679.05</v>
      </c>
      <c r="S357" s="390" t="s">
        <v>1054</v>
      </c>
    </row>
    <row r="358" spans="1:20" x14ac:dyDescent="0.2">
      <c r="A358" s="388" t="s">
        <v>1129</v>
      </c>
      <c r="B358" s="388" t="s">
        <v>1472</v>
      </c>
      <c r="C358" s="388" t="s">
        <v>2264</v>
      </c>
      <c r="E358" s="389">
        <v>2640</v>
      </c>
      <c r="G358" s="389" t="s">
        <v>1528</v>
      </c>
      <c r="H358" s="390" t="s">
        <v>2265</v>
      </c>
      <c r="I358">
        <v>900</v>
      </c>
      <c r="K358" s="136">
        <f>SUM(K355:K357)</f>
        <v>416184</v>
      </c>
      <c r="L358" s="88" t="s">
        <v>919</v>
      </c>
      <c r="M358" s="88" t="s">
        <v>364</v>
      </c>
      <c r="N358" s="88" t="s">
        <v>308</v>
      </c>
      <c r="O358" s="89"/>
      <c r="P358" s="89">
        <v>986532.6</v>
      </c>
      <c r="Q358" s="89"/>
      <c r="R358" s="89">
        <v>986532.6</v>
      </c>
      <c r="S358" s="90" t="s">
        <v>936</v>
      </c>
      <c r="T358" s="647"/>
    </row>
    <row r="359" spans="1:20" x14ac:dyDescent="0.2">
      <c r="A359" s="388" t="s">
        <v>1129</v>
      </c>
      <c r="B359" s="388" t="s">
        <v>1472</v>
      </c>
      <c r="C359" s="388" t="s">
        <v>2266</v>
      </c>
      <c r="E359" s="389">
        <v>2640</v>
      </c>
      <c r="G359" s="389" t="s">
        <v>2000</v>
      </c>
      <c r="H359" s="390" t="s">
        <v>2267</v>
      </c>
      <c r="I359">
        <v>900</v>
      </c>
      <c r="L359" s="388" t="s">
        <v>919</v>
      </c>
      <c r="M359" s="388" t="s">
        <v>380</v>
      </c>
      <c r="N359" s="388" t="s">
        <v>484</v>
      </c>
      <c r="P359" s="389">
        <v>5600</v>
      </c>
      <c r="R359" s="389">
        <v>5600</v>
      </c>
      <c r="S359" s="390" t="s">
        <v>1054</v>
      </c>
    </row>
    <row r="360" spans="1:20" x14ac:dyDescent="0.2">
      <c r="A360" s="388" t="s">
        <v>1129</v>
      </c>
      <c r="B360" s="388" t="s">
        <v>1472</v>
      </c>
      <c r="C360" s="388" t="s">
        <v>2268</v>
      </c>
      <c r="E360" s="389">
        <v>2640</v>
      </c>
      <c r="G360" s="389" t="s">
        <v>1321</v>
      </c>
      <c r="H360" s="390" t="s">
        <v>2269</v>
      </c>
      <c r="I360">
        <v>900</v>
      </c>
      <c r="J360" t="s">
        <v>3357</v>
      </c>
      <c r="K360" s="94">
        <f>G738</f>
        <v>339540.3</v>
      </c>
      <c r="L360" s="88" t="s">
        <v>919</v>
      </c>
      <c r="M360" s="88" t="s">
        <v>380</v>
      </c>
      <c r="N360" s="88" t="s">
        <v>308</v>
      </c>
      <c r="O360" s="89"/>
      <c r="P360" s="89">
        <v>5600</v>
      </c>
      <c r="Q360" s="89"/>
      <c r="R360" s="89">
        <v>5600</v>
      </c>
      <c r="S360" s="90" t="s">
        <v>1297</v>
      </c>
      <c r="T360" s="647"/>
    </row>
    <row r="361" spans="1:20" x14ac:dyDescent="0.2">
      <c r="A361" s="388" t="s">
        <v>1129</v>
      </c>
      <c r="B361" s="388" t="s">
        <v>2270</v>
      </c>
      <c r="C361" s="388" t="s">
        <v>1746</v>
      </c>
      <c r="E361" s="389">
        <v>3120</v>
      </c>
      <c r="G361" s="389" t="s">
        <v>1750</v>
      </c>
      <c r="H361" s="390" t="s">
        <v>2271</v>
      </c>
      <c r="I361">
        <v>900</v>
      </c>
      <c r="L361" s="388" t="s">
        <v>919</v>
      </c>
      <c r="M361" s="388" t="s">
        <v>347</v>
      </c>
      <c r="N361" s="388" t="s">
        <v>307</v>
      </c>
      <c r="P361" s="389">
        <v>1944045.29</v>
      </c>
      <c r="R361" s="652">
        <f>P361</f>
        <v>1944045.29</v>
      </c>
      <c r="S361" s="390" t="s">
        <v>1040</v>
      </c>
    </row>
    <row r="362" spans="1:20" x14ac:dyDescent="0.2">
      <c r="A362" s="388" t="s">
        <v>1129</v>
      </c>
      <c r="B362" s="388" t="s">
        <v>2270</v>
      </c>
      <c r="C362" s="388" t="s">
        <v>2011</v>
      </c>
      <c r="E362" s="389">
        <v>3120</v>
      </c>
      <c r="G362" s="389" t="s">
        <v>1756</v>
      </c>
      <c r="H362" s="390" t="s">
        <v>2272</v>
      </c>
      <c r="I362">
        <v>900</v>
      </c>
      <c r="J362" t="s">
        <v>3358</v>
      </c>
      <c r="K362" s="94">
        <f>E484+E469+E468+E467+E465+E463+E461+E459+E457+E455+E453+E451+E449+E447+E445</f>
        <v>81099</v>
      </c>
      <c r="L362" s="388" t="s">
        <v>919</v>
      </c>
      <c r="M362" s="388" t="s">
        <v>347</v>
      </c>
      <c r="N362" s="388" t="s">
        <v>883</v>
      </c>
      <c r="P362" s="389">
        <v>330901.89</v>
      </c>
      <c r="R362" s="389">
        <v>330901.89</v>
      </c>
      <c r="S362" s="390" t="s">
        <v>1041</v>
      </c>
    </row>
    <row r="363" spans="1:20" x14ac:dyDescent="0.2">
      <c r="A363" s="388" t="s">
        <v>1129</v>
      </c>
      <c r="B363" s="388" t="s">
        <v>2270</v>
      </c>
      <c r="C363" s="388" t="s">
        <v>1588</v>
      </c>
      <c r="E363" s="389">
        <v>3121</v>
      </c>
      <c r="G363" s="389" t="s">
        <v>1846</v>
      </c>
      <c r="H363" s="390" t="s">
        <v>2273</v>
      </c>
      <c r="I363">
        <v>900</v>
      </c>
      <c r="L363" s="388" t="s">
        <v>919</v>
      </c>
      <c r="M363" s="388" t="s">
        <v>347</v>
      </c>
      <c r="N363" s="388" t="s">
        <v>347</v>
      </c>
      <c r="P363" s="389">
        <v>2422.75</v>
      </c>
      <c r="R363" s="389">
        <v>2422.75</v>
      </c>
      <c r="S363" s="390" t="s">
        <v>1042</v>
      </c>
    </row>
    <row r="364" spans="1:20" x14ac:dyDescent="0.2">
      <c r="A364" s="388" t="s">
        <v>1129</v>
      </c>
      <c r="B364" s="388" t="s">
        <v>2270</v>
      </c>
      <c r="C364" s="388" t="s">
        <v>1588</v>
      </c>
      <c r="E364" s="389">
        <v>2</v>
      </c>
      <c r="G364" s="389" t="s">
        <v>1846</v>
      </c>
      <c r="H364" s="390" t="s">
        <v>2274</v>
      </c>
      <c r="I364">
        <v>900</v>
      </c>
      <c r="J364" t="s">
        <v>3359</v>
      </c>
      <c r="K364" s="502">
        <f>R361+R367+R374+R378</f>
        <v>2679715.7400000002</v>
      </c>
      <c r="L364" s="388" t="s">
        <v>919</v>
      </c>
      <c r="M364" s="388" t="s">
        <v>347</v>
      </c>
      <c r="N364" s="388" t="s">
        <v>1043</v>
      </c>
      <c r="P364" s="389">
        <v>2375.1999999999998</v>
      </c>
      <c r="R364" s="389">
        <v>2375.1999999999998</v>
      </c>
      <c r="S364" s="390" t="s">
        <v>1044</v>
      </c>
    </row>
    <row r="365" spans="1:20" x14ac:dyDescent="0.2">
      <c r="A365" s="388" t="s">
        <v>1129</v>
      </c>
      <c r="B365" s="388" t="s">
        <v>2270</v>
      </c>
      <c r="C365" s="388" t="s">
        <v>2275</v>
      </c>
      <c r="E365" s="389">
        <v>3121</v>
      </c>
      <c r="G365" s="389" t="s">
        <v>2276</v>
      </c>
      <c r="H365" s="390" t="s">
        <v>2277</v>
      </c>
      <c r="I365">
        <v>900</v>
      </c>
      <c r="L365" s="388" t="s">
        <v>919</v>
      </c>
      <c r="M365" s="388" t="s">
        <v>347</v>
      </c>
      <c r="N365" s="388" t="s">
        <v>1288</v>
      </c>
      <c r="P365" s="389">
        <v>1542.3</v>
      </c>
      <c r="R365" s="389">
        <v>1542.3</v>
      </c>
      <c r="S365" s="390" t="s">
        <v>1289</v>
      </c>
    </row>
    <row r="366" spans="1:20" x14ac:dyDescent="0.2">
      <c r="A366" s="388" t="s">
        <v>1129</v>
      </c>
      <c r="B366" s="388" t="s">
        <v>2270</v>
      </c>
      <c r="C366" s="388" t="s">
        <v>1835</v>
      </c>
      <c r="E366" s="389">
        <v>3121</v>
      </c>
      <c r="G366" s="389" t="s">
        <v>1500</v>
      </c>
      <c r="H366" s="390" t="s">
        <v>2278</v>
      </c>
      <c r="I366">
        <v>900</v>
      </c>
      <c r="L366" s="88" t="s">
        <v>919</v>
      </c>
      <c r="M366" s="88" t="s">
        <v>347</v>
      </c>
      <c r="N366" s="88" t="s">
        <v>308</v>
      </c>
      <c r="O366" s="89"/>
      <c r="P366" s="89">
        <v>2281287.4300000002</v>
      </c>
      <c r="Q366" s="89"/>
      <c r="R366" s="89">
        <v>2281287.4300000002</v>
      </c>
      <c r="S366" s="90" t="s">
        <v>735</v>
      </c>
      <c r="T366" s="647"/>
    </row>
    <row r="367" spans="1:20" x14ac:dyDescent="0.2">
      <c r="A367" s="388" t="s">
        <v>1129</v>
      </c>
      <c r="B367" s="388" t="s">
        <v>2270</v>
      </c>
      <c r="C367" s="388" t="s">
        <v>2279</v>
      </c>
      <c r="E367" s="389">
        <v>3121</v>
      </c>
      <c r="G367" s="389" t="s">
        <v>2160</v>
      </c>
      <c r="H367" s="390" t="s">
        <v>2280</v>
      </c>
      <c r="I367">
        <v>900</v>
      </c>
      <c r="L367" s="388" t="s">
        <v>919</v>
      </c>
      <c r="M367" s="388" t="s">
        <v>394</v>
      </c>
      <c r="N367" s="388" t="s">
        <v>307</v>
      </c>
      <c r="P367" s="389">
        <v>731691.95</v>
      </c>
      <c r="R367" s="652">
        <v>731691.95</v>
      </c>
      <c r="S367" s="390" t="s">
        <v>1040</v>
      </c>
    </row>
    <row r="368" spans="1:20" x14ac:dyDescent="0.2">
      <c r="A368" s="388" t="s">
        <v>1129</v>
      </c>
      <c r="B368" s="388" t="s">
        <v>2270</v>
      </c>
      <c r="C368" s="388" t="s">
        <v>2281</v>
      </c>
      <c r="E368" s="389">
        <v>3121</v>
      </c>
      <c r="G368" s="389" t="s">
        <v>1387</v>
      </c>
      <c r="H368" s="390" t="s">
        <v>2282</v>
      </c>
      <c r="I368">
        <v>900</v>
      </c>
      <c r="L368" s="88" t="s">
        <v>919</v>
      </c>
      <c r="M368" s="88" t="s">
        <v>394</v>
      </c>
      <c r="N368" s="88" t="s">
        <v>308</v>
      </c>
      <c r="O368" s="89"/>
      <c r="P368" s="89">
        <v>731691.95</v>
      </c>
      <c r="Q368" s="89"/>
      <c r="R368" s="89">
        <v>731691.95</v>
      </c>
      <c r="S368" s="90" t="s">
        <v>736</v>
      </c>
      <c r="T368" s="647"/>
    </row>
    <row r="369" spans="1:20" x14ac:dyDescent="0.2">
      <c r="A369" s="388" t="s">
        <v>1129</v>
      </c>
      <c r="B369" s="388" t="s">
        <v>2270</v>
      </c>
      <c r="C369" s="388" t="s">
        <v>2283</v>
      </c>
      <c r="E369" s="389">
        <v>3121</v>
      </c>
      <c r="G369" s="389" t="s">
        <v>2284</v>
      </c>
      <c r="H369" s="390" t="s">
        <v>2285</v>
      </c>
      <c r="I369">
        <v>900</v>
      </c>
      <c r="L369" s="388" t="s">
        <v>919</v>
      </c>
      <c r="M369" s="388" t="s">
        <v>576</v>
      </c>
      <c r="N369" s="388" t="s">
        <v>307</v>
      </c>
      <c r="P369" s="389">
        <v>133000</v>
      </c>
      <c r="R369" s="389">
        <v>133000</v>
      </c>
      <c r="S369" s="390" t="s">
        <v>1040</v>
      </c>
    </row>
    <row r="370" spans="1:20" x14ac:dyDescent="0.2">
      <c r="A370" s="388" t="s">
        <v>1129</v>
      </c>
      <c r="B370" s="388" t="s">
        <v>2270</v>
      </c>
      <c r="C370" s="388" t="s">
        <v>2286</v>
      </c>
      <c r="E370" s="389">
        <v>3121</v>
      </c>
      <c r="G370" s="389" t="s">
        <v>1792</v>
      </c>
      <c r="H370" s="390" t="s">
        <v>2287</v>
      </c>
      <c r="I370">
        <v>900</v>
      </c>
      <c r="L370" s="388" t="s">
        <v>919</v>
      </c>
      <c r="M370" s="388" t="s">
        <v>576</v>
      </c>
      <c r="N370" s="388" t="s">
        <v>883</v>
      </c>
      <c r="P370" s="389">
        <v>53000</v>
      </c>
      <c r="R370" s="389">
        <v>53000</v>
      </c>
      <c r="S370" s="390" t="s">
        <v>1041</v>
      </c>
    </row>
    <row r="371" spans="1:20" x14ac:dyDescent="0.2">
      <c r="A371" s="388" t="s">
        <v>1129</v>
      </c>
      <c r="B371" s="388" t="s">
        <v>2270</v>
      </c>
      <c r="C371" s="388" t="s">
        <v>1754</v>
      </c>
      <c r="E371" s="389">
        <v>3121</v>
      </c>
      <c r="G371" s="389" t="s">
        <v>2198</v>
      </c>
      <c r="H371" s="390" t="s">
        <v>2288</v>
      </c>
      <c r="I371">
        <v>900</v>
      </c>
      <c r="L371" s="88" t="s">
        <v>919</v>
      </c>
      <c r="M371" s="88" t="s">
        <v>576</v>
      </c>
      <c r="N371" s="88" t="s">
        <v>308</v>
      </c>
      <c r="O371" s="89"/>
      <c r="P371" s="89">
        <v>186000</v>
      </c>
      <c r="Q371" s="89"/>
      <c r="R371" s="89">
        <v>186000</v>
      </c>
      <c r="S371" s="90" t="s">
        <v>737</v>
      </c>
      <c r="T371" s="647"/>
    </row>
    <row r="372" spans="1:20" x14ac:dyDescent="0.2">
      <c r="A372" s="388" t="s">
        <v>1129</v>
      </c>
      <c r="B372" s="388" t="s">
        <v>2270</v>
      </c>
      <c r="C372" s="388" t="s">
        <v>2289</v>
      </c>
      <c r="E372" s="389">
        <v>3121</v>
      </c>
      <c r="G372" s="389" t="s">
        <v>2290</v>
      </c>
      <c r="H372" s="390" t="s">
        <v>2291</v>
      </c>
      <c r="I372">
        <v>900</v>
      </c>
      <c r="L372" s="388" t="s">
        <v>919</v>
      </c>
      <c r="M372" s="388" t="s">
        <v>800</v>
      </c>
      <c r="N372" s="388" t="s">
        <v>307</v>
      </c>
      <c r="P372" s="389">
        <v>39000</v>
      </c>
      <c r="R372" s="389">
        <v>39000</v>
      </c>
      <c r="S372" s="390" t="s">
        <v>1040</v>
      </c>
    </row>
    <row r="373" spans="1:20" x14ac:dyDescent="0.2">
      <c r="A373" s="388" t="s">
        <v>1129</v>
      </c>
      <c r="B373" s="388" t="s">
        <v>2270</v>
      </c>
      <c r="C373" s="388" t="s">
        <v>2078</v>
      </c>
      <c r="E373" s="389">
        <v>3121</v>
      </c>
      <c r="G373" s="389" t="s">
        <v>1810</v>
      </c>
      <c r="H373" s="390" t="s">
        <v>2292</v>
      </c>
      <c r="I373">
        <v>900</v>
      </c>
      <c r="L373" s="88" t="s">
        <v>919</v>
      </c>
      <c r="M373" s="88" t="s">
        <v>800</v>
      </c>
      <c r="N373" s="88" t="s">
        <v>308</v>
      </c>
      <c r="O373" s="89"/>
      <c r="P373" s="89">
        <v>39000</v>
      </c>
      <c r="Q373" s="89"/>
      <c r="R373" s="89">
        <v>39000</v>
      </c>
      <c r="S373" s="90" t="s">
        <v>738</v>
      </c>
      <c r="T373" s="647"/>
    </row>
    <row r="374" spans="1:20" x14ac:dyDescent="0.2">
      <c r="A374" s="388" t="s">
        <v>1129</v>
      </c>
      <c r="B374" s="388" t="s">
        <v>1542</v>
      </c>
      <c r="C374" s="388" t="s">
        <v>1151</v>
      </c>
      <c r="E374" s="389">
        <v>61947</v>
      </c>
      <c r="G374" s="389" t="s">
        <v>2293</v>
      </c>
      <c r="H374" s="390" t="s">
        <v>2294</v>
      </c>
      <c r="I374">
        <v>900</v>
      </c>
      <c r="L374" s="388" t="s">
        <v>919</v>
      </c>
      <c r="M374" s="388" t="s">
        <v>698</v>
      </c>
      <c r="N374" s="388" t="s">
        <v>307</v>
      </c>
      <c r="P374" s="389">
        <v>511</v>
      </c>
      <c r="R374" s="652">
        <v>511</v>
      </c>
      <c r="S374" s="390" t="s">
        <v>1040</v>
      </c>
    </row>
    <row r="375" spans="1:20" x14ac:dyDescent="0.2">
      <c r="A375" s="388" t="s">
        <v>1129</v>
      </c>
      <c r="B375" s="388" t="s">
        <v>1542</v>
      </c>
      <c r="C375" s="388" t="s">
        <v>1154</v>
      </c>
      <c r="E375" s="389">
        <v>10852</v>
      </c>
      <c r="G375" s="389" t="s">
        <v>2293</v>
      </c>
      <c r="H375" s="390" t="s">
        <v>2295</v>
      </c>
      <c r="I375">
        <v>900</v>
      </c>
      <c r="L375" s="388" t="s">
        <v>919</v>
      </c>
      <c r="M375" s="388" t="s">
        <v>698</v>
      </c>
      <c r="N375" s="388" t="s">
        <v>883</v>
      </c>
      <c r="P375" s="389">
        <v>70</v>
      </c>
      <c r="R375" s="389">
        <v>70</v>
      </c>
      <c r="S375" s="390" t="s">
        <v>1041</v>
      </c>
    </row>
    <row r="376" spans="1:20" x14ac:dyDescent="0.2">
      <c r="A376" s="388" t="s">
        <v>1129</v>
      </c>
      <c r="B376" s="388" t="s">
        <v>1542</v>
      </c>
      <c r="C376" s="388" t="s">
        <v>1240</v>
      </c>
      <c r="E376" s="389">
        <v>61947</v>
      </c>
      <c r="G376" s="389" t="s">
        <v>2296</v>
      </c>
      <c r="H376" s="390" t="s">
        <v>2297</v>
      </c>
      <c r="I376">
        <v>900</v>
      </c>
      <c r="L376" s="388" t="s">
        <v>919</v>
      </c>
      <c r="M376" s="388" t="s">
        <v>698</v>
      </c>
      <c r="N376" s="388" t="s">
        <v>1288</v>
      </c>
      <c r="P376" s="389">
        <v>105</v>
      </c>
      <c r="R376" s="389">
        <v>105</v>
      </c>
      <c r="S376" s="390" t="s">
        <v>1289</v>
      </c>
    </row>
    <row r="377" spans="1:20" x14ac:dyDescent="0.2">
      <c r="A377" s="388" t="s">
        <v>1129</v>
      </c>
      <c r="B377" s="388" t="s">
        <v>1542</v>
      </c>
      <c r="C377" s="388" t="s">
        <v>1229</v>
      </c>
      <c r="E377" s="389">
        <v>10852</v>
      </c>
      <c r="G377" s="389" t="s">
        <v>2296</v>
      </c>
      <c r="H377" s="390" t="s">
        <v>2298</v>
      </c>
      <c r="I377">
        <v>900</v>
      </c>
      <c r="L377" s="88" t="s">
        <v>919</v>
      </c>
      <c r="M377" s="88" t="s">
        <v>698</v>
      </c>
      <c r="N377" s="88" t="s">
        <v>308</v>
      </c>
      <c r="O377" s="89"/>
      <c r="P377" s="89">
        <v>686</v>
      </c>
      <c r="Q377" s="89"/>
      <c r="R377" s="89">
        <v>686</v>
      </c>
      <c r="S377" s="90" t="s">
        <v>739</v>
      </c>
      <c r="T377" s="647"/>
    </row>
    <row r="378" spans="1:20" x14ac:dyDescent="0.2">
      <c r="A378" s="388" t="s">
        <v>1129</v>
      </c>
      <c r="B378" s="388" t="s">
        <v>1542</v>
      </c>
      <c r="C378" s="388" t="s">
        <v>1174</v>
      </c>
      <c r="E378" s="389">
        <v>10852</v>
      </c>
      <c r="G378" s="389" t="s">
        <v>2299</v>
      </c>
      <c r="H378" s="390" t="s">
        <v>2300</v>
      </c>
      <c r="I378">
        <v>900</v>
      </c>
      <c r="L378" s="388" t="s">
        <v>919</v>
      </c>
      <c r="M378" s="388" t="s">
        <v>840</v>
      </c>
      <c r="N378" s="388" t="s">
        <v>307</v>
      </c>
      <c r="P378" s="389">
        <v>3467.5</v>
      </c>
      <c r="R378" s="652">
        <v>3467.5</v>
      </c>
      <c r="S378" s="390" t="s">
        <v>1040</v>
      </c>
    </row>
    <row r="379" spans="1:20" x14ac:dyDescent="0.2">
      <c r="A379" s="388" t="s">
        <v>1129</v>
      </c>
      <c r="B379" s="388" t="s">
        <v>1542</v>
      </c>
      <c r="C379" s="388" t="s">
        <v>1147</v>
      </c>
      <c r="E379" s="389">
        <v>2500</v>
      </c>
      <c r="G379" s="389" t="s">
        <v>1312</v>
      </c>
      <c r="H379" s="390" t="s">
        <v>2301</v>
      </c>
      <c r="I379">
        <v>900</v>
      </c>
      <c r="L379" s="388" t="s">
        <v>919</v>
      </c>
      <c r="M379" s="388" t="s">
        <v>840</v>
      </c>
      <c r="N379" s="388" t="s">
        <v>883</v>
      </c>
      <c r="P379" s="389">
        <v>50</v>
      </c>
      <c r="R379" s="389">
        <v>50</v>
      </c>
      <c r="S379" s="390" t="s">
        <v>1041</v>
      </c>
    </row>
    <row r="380" spans="1:20" x14ac:dyDescent="0.2">
      <c r="A380" s="388" t="s">
        <v>1129</v>
      </c>
      <c r="B380" s="388" t="s">
        <v>1542</v>
      </c>
      <c r="C380" s="388" t="s">
        <v>1139</v>
      </c>
      <c r="E380" s="389">
        <v>61947</v>
      </c>
      <c r="G380" s="389" t="s">
        <v>2299</v>
      </c>
      <c r="H380" s="390" t="s">
        <v>2302</v>
      </c>
      <c r="I380">
        <v>900</v>
      </c>
      <c r="L380" s="88" t="s">
        <v>919</v>
      </c>
      <c r="M380" s="88" t="s">
        <v>840</v>
      </c>
      <c r="N380" s="88" t="s">
        <v>308</v>
      </c>
      <c r="O380" s="89"/>
      <c r="P380" s="89">
        <v>3517.5</v>
      </c>
      <c r="Q380" s="89"/>
      <c r="R380" s="89">
        <v>3517.5</v>
      </c>
      <c r="S380" s="90" t="s">
        <v>740</v>
      </c>
      <c r="T380" s="647"/>
    </row>
    <row r="381" spans="1:20" x14ac:dyDescent="0.2">
      <c r="A381" s="388" t="s">
        <v>1129</v>
      </c>
      <c r="B381" s="388" t="s">
        <v>1542</v>
      </c>
      <c r="C381" s="388" t="s">
        <v>1203</v>
      </c>
      <c r="E381" s="389">
        <v>45833.7</v>
      </c>
      <c r="G381" s="389" t="s">
        <v>1846</v>
      </c>
      <c r="H381" s="390" t="s">
        <v>2303</v>
      </c>
      <c r="I381">
        <v>900</v>
      </c>
      <c r="L381" s="88" t="s">
        <v>919</v>
      </c>
      <c r="M381" s="88" t="s">
        <v>343</v>
      </c>
      <c r="N381" s="88" t="s">
        <v>308</v>
      </c>
      <c r="O381" s="89"/>
      <c r="P381" s="89">
        <v>5220418.58</v>
      </c>
      <c r="Q381" s="89"/>
      <c r="R381" s="89">
        <v>5220418.58</v>
      </c>
      <c r="S381" s="90" t="s">
        <v>937</v>
      </c>
      <c r="T381" s="647"/>
    </row>
    <row r="382" spans="1:20" x14ac:dyDescent="0.2">
      <c r="A382" s="388" t="s">
        <v>1129</v>
      </c>
      <c r="B382" s="388" t="s">
        <v>1542</v>
      </c>
      <c r="C382" s="388" t="s">
        <v>1400</v>
      </c>
      <c r="E382" s="389">
        <v>4563</v>
      </c>
      <c r="G382" s="389" t="s">
        <v>1383</v>
      </c>
      <c r="H382" s="390" t="s">
        <v>2304</v>
      </c>
      <c r="I382">
        <v>900</v>
      </c>
      <c r="L382" s="88" t="s">
        <v>508</v>
      </c>
      <c r="M382" s="88" t="s">
        <v>343</v>
      </c>
      <c r="N382" s="88" t="s">
        <v>308</v>
      </c>
      <c r="O382" s="89"/>
      <c r="P382" s="89">
        <v>5220418.58</v>
      </c>
      <c r="Q382" s="89"/>
      <c r="R382" s="89">
        <v>5220418.58</v>
      </c>
      <c r="S382" s="90" t="s">
        <v>509</v>
      </c>
      <c r="T382" s="647"/>
    </row>
    <row r="383" spans="1:20" x14ac:dyDescent="0.2">
      <c r="A383" s="388" t="s">
        <v>1129</v>
      </c>
      <c r="B383" s="388" t="s">
        <v>1542</v>
      </c>
      <c r="C383" s="388" t="s">
        <v>1400</v>
      </c>
      <c r="E383" s="389">
        <v>2400</v>
      </c>
      <c r="G383" s="389" t="s">
        <v>1383</v>
      </c>
      <c r="H383" s="390" t="s">
        <v>2305</v>
      </c>
      <c r="I383">
        <v>900</v>
      </c>
      <c r="L383" s="88" t="s">
        <v>343</v>
      </c>
      <c r="M383" s="88" t="s">
        <v>343</v>
      </c>
      <c r="N383" s="88" t="s">
        <v>308</v>
      </c>
      <c r="O383" s="89"/>
      <c r="P383" s="89">
        <v>5220418.58</v>
      </c>
      <c r="Q383" s="89"/>
      <c r="R383" s="89">
        <v>5220418.58</v>
      </c>
      <c r="S383" s="90" t="s">
        <v>1107</v>
      </c>
      <c r="T383" s="647"/>
    </row>
    <row r="384" spans="1:20" x14ac:dyDescent="0.2">
      <c r="A384" s="388" t="s">
        <v>1129</v>
      </c>
      <c r="B384" s="388" t="s">
        <v>1542</v>
      </c>
      <c r="C384" s="388" t="s">
        <v>1330</v>
      </c>
      <c r="E384" s="389">
        <v>10852</v>
      </c>
      <c r="G384" s="389" t="s">
        <v>1383</v>
      </c>
      <c r="H384" s="390" t="s">
        <v>2304</v>
      </c>
      <c r="I384">
        <v>900</v>
      </c>
    </row>
    <row r="385" spans="1:9" x14ac:dyDescent="0.2">
      <c r="A385" s="388" t="s">
        <v>1129</v>
      </c>
      <c r="B385" s="388" t="s">
        <v>1542</v>
      </c>
      <c r="C385" s="388" t="s">
        <v>1442</v>
      </c>
      <c r="E385" s="389">
        <v>94067.4</v>
      </c>
      <c r="G385" s="389" t="s">
        <v>2276</v>
      </c>
      <c r="H385" s="390" t="s">
        <v>2306</v>
      </c>
      <c r="I385">
        <v>900</v>
      </c>
    </row>
    <row r="386" spans="1:9" x14ac:dyDescent="0.2">
      <c r="A386" s="388" t="s">
        <v>1129</v>
      </c>
      <c r="B386" s="388" t="s">
        <v>1542</v>
      </c>
      <c r="C386" s="388" t="s">
        <v>1433</v>
      </c>
      <c r="E386" s="389">
        <v>5000</v>
      </c>
      <c r="G386" s="389" t="s">
        <v>1342</v>
      </c>
      <c r="H386" s="390" t="s">
        <v>2307</v>
      </c>
      <c r="I386">
        <v>900</v>
      </c>
    </row>
    <row r="387" spans="1:9" x14ac:dyDescent="0.2">
      <c r="A387" s="388" t="s">
        <v>1129</v>
      </c>
      <c r="B387" s="388" t="s">
        <v>1542</v>
      </c>
      <c r="C387" s="388" t="s">
        <v>1438</v>
      </c>
      <c r="E387" s="389">
        <v>4563</v>
      </c>
      <c r="G387" s="389" t="s">
        <v>2047</v>
      </c>
      <c r="H387" s="390" t="s">
        <v>2308</v>
      </c>
      <c r="I387">
        <v>900</v>
      </c>
    </row>
    <row r="388" spans="1:9" x14ac:dyDescent="0.2">
      <c r="A388" s="388" t="s">
        <v>1129</v>
      </c>
      <c r="B388" s="388" t="s">
        <v>1542</v>
      </c>
      <c r="C388" s="388" t="s">
        <v>1438</v>
      </c>
      <c r="E388" s="389">
        <v>2400</v>
      </c>
      <c r="G388" s="389" t="s">
        <v>2047</v>
      </c>
      <c r="H388" s="390" t="s">
        <v>2309</v>
      </c>
      <c r="I388">
        <v>900</v>
      </c>
    </row>
    <row r="389" spans="1:9" x14ac:dyDescent="0.2">
      <c r="A389" s="388" t="s">
        <v>1129</v>
      </c>
      <c r="B389" s="388" t="s">
        <v>1542</v>
      </c>
      <c r="C389" s="388" t="s">
        <v>1406</v>
      </c>
      <c r="E389" s="389">
        <v>10852</v>
      </c>
      <c r="G389" s="389" t="s">
        <v>2047</v>
      </c>
      <c r="H389" s="390" t="s">
        <v>2310</v>
      </c>
      <c r="I389">
        <v>900</v>
      </c>
    </row>
    <row r="390" spans="1:9" x14ac:dyDescent="0.2">
      <c r="A390" s="388" t="s">
        <v>1129</v>
      </c>
      <c r="B390" s="388" t="s">
        <v>1542</v>
      </c>
      <c r="C390" s="388" t="s">
        <v>1332</v>
      </c>
      <c r="E390" s="389">
        <v>94067.4</v>
      </c>
      <c r="G390" s="389" t="s">
        <v>1500</v>
      </c>
      <c r="H390" s="390" t="s">
        <v>2311</v>
      </c>
      <c r="I390">
        <v>900</v>
      </c>
    </row>
    <row r="391" spans="1:9" x14ac:dyDescent="0.2">
      <c r="A391" s="388" t="s">
        <v>1129</v>
      </c>
      <c r="B391" s="388" t="s">
        <v>1542</v>
      </c>
      <c r="C391" s="388" t="s">
        <v>1320</v>
      </c>
      <c r="E391" s="389">
        <v>5000</v>
      </c>
      <c r="G391" s="389" t="s">
        <v>1344</v>
      </c>
      <c r="H391" s="390" t="s">
        <v>2312</v>
      </c>
      <c r="I391">
        <v>900</v>
      </c>
    </row>
    <row r="392" spans="1:9" x14ac:dyDescent="0.2">
      <c r="A392" s="388" t="s">
        <v>1129</v>
      </c>
      <c r="B392" s="388" t="s">
        <v>1542</v>
      </c>
      <c r="C392" s="388" t="s">
        <v>2313</v>
      </c>
      <c r="E392" s="389">
        <v>2640</v>
      </c>
      <c r="G392" s="389" t="s">
        <v>1344</v>
      </c>
      <c r="H392" s="390" t="s">
        <v>2314</v>
      </c>
      <c r="I392">
        <v>900</v>
      </c>
    </row>
    <row r="393" spans="1:9" x14ac:dyDescent="0.2">
      <c r="A393" s="388" t="s">
        <v>1129</v>
      </c>
      <c r="B393" s="388" t="s">
        <v>1542</v>
      </c>
      <c r="C393" s="388" t="s">
        <v>2315</v>
      </c>
      <c r="E393" s="389">
        <v>10852</v>
      </c>
      <c r="G393" s="389" t="s">
        <v>1508</v>
      </c>
      <c r="H393" s="390" t="s">
        <v>2316</v>
      </c>
      <c r="I393">
        <v>900</v>
      </c>
    </row>
    <row r="394" spans="1:9" x14ac:dyDescent="0.2">
      <c r="A394" s="388" t="s">
        <v>1129</v>
      </c>
      <c r="B394" s="388" t="s">
        <v>1542</v>
      </c>
      <c r="C394" s="388" t="s">
        <v>2317</v>
      </c>
      <c r="E394" s="389">
        <v>4563</v>
      </c>
      <c r="G394" s="389" t="s">
        <v>1508</v>
      </c>
      <c r="H394" s="390" t="s">
        <v>2318</v>
      </c>
      <c r="I394">
        <v>900</v>
      </c>
    </row>
    <row r="395" spans="1:9" x14ac:dyDescent="0.2">
      <c r="A395" s="388" t="s">
        <v>1129</v>
      </c>
      <c r="B395" s="388" t="s">
        <v>1542</v>
      </c>
      <c r="C395" s="388" t="s">
        <v>2317</v>
      </c>
      <c r="E395" s="389">
        <v>2400</v>
      </c>
      <c r="G395" s="389" t="s">
        <v>1508</v>
      </c>
      <c r="H395" s="390" t="s">
        <v>2319</v>
      </c>
      <c r="I395">
        <v>900</v>
      </c>
    </row>
    <row r="396" spans="1:9" x14ac:dyDescent="0.2">
      <c r="A396" s="388" t="s">
        <v>1129</v>
      </c>
      <c r="B396" s="388" t="s">
        <v>1542</v>
      </c>
      <c r="C396" s="388" t="s">
        <v>2320</v>
      </c>
      <c r="E396" s="389">
        <v>94067.4</v>
      </c>
      <c r="G396" s="389" t="s">
        <v>2160</v>
      </c>
      <c r="H396" s="390" t="s">
        <v>2321</v>
      </c>
      <c r="I396">
        <v>900</v>
      </c>
    </row>
    <row r="397" spans="1:9" x14ac:dyDescent="0.2">
      <c r="A397" s="388" t="s">
        <v>1129</v>
      </c>
      <c r="B397" s="388" t="s">
        <v>1542</v>
      </c>
      <c r="C397" s="388" t="s">
        <v>2322</v>
      </c>
      <c r="E397" s="389">
        <v>5000</v>
      </c>
      <c r="G397" s="389" t="s">
        <v>1314</v>
      </c>
      <c r="H397" s="390" t="s">
        <v>2323</v>
      </c>
      <c r="I397">
        <v>900</v>
      </c>
    </row>
    <row r="398" spans="1:9" x14ac:dyDescent="0.2">
      <c r="A398" s="388" t="s">
        <v>1129</v>
      </c>
      <c r="B398" s="388" t="s">
        <v>1542</v>
      </c>
      <c r="C398" s="388" t="s">
        <v>2324</v>
      </c>
      <c r="E398" s="389">
        <v>10852</v>
      </c>
      <c r="G398" s="389" t="s">
        <v>2168</v>
      </c>
      <c r="H398" s="390" t="s">
        <v>2325</v>
      </c>
      <c r="I398">
        <v>900</v>
      </c>
    </row>
    <row r="399" spans="1:9" x14ac:dyDescent="0.2">
      <c r="A399" s="388" t="s">
        <v>1129</v>
      </c>
      <c r="B399" s="388" t="s">
        <v>1542</v>
      </c>
      <c r="C399" s="388" t="s">
        <v>2326</v>
      </c>
      <c r="E399" s="389">
        <v>4563</v>
      </c>
      <c r="G399" s="389" t="s">
        <v>2168</v>
      </c>
      <c r="H399" s="390" t="s">
        <v>2327</v>
      </c>
      <c r="I399">
        <v>900</v>
      </c>
    </row>
    <row r="400" spans="1:9" x14ac:dyDescent="0.2">
      <c r="A400" s="388" t="s">
        <v>1129</v>
      </c>
      <c r="B400" s="388" t="s">
        <v>1542</v>
      </c>
      <c r="C400" s="388" t="s">
        <v>2326</v>
      </c>
      <c r="E400" s="389">
        <v>2400</v>
      </c>
      <c r="G400" s="389" t="s">
        <v>2168</v>
      </c>
      <c r="H400" s="390" t="s">
        <v>2328</v>
      </c>
      <c r="I400">
        <v>900</v>
      </c>
    </row>
    <row r="401" spans="1:9" x14ac:dyDescent="0.2">
      <c r="A401" s="388" t="s">
        <v>1129</v>
      </c>
      <c r="B401" s="388" t="s">
        <v>1542</v>
      </c>
      <c r="C401" s="388" t="s">
        <v>1923</v>
      </c>
      <c r="E401" s="389">
        <v>94067.4</v>
      </c>
      <c r="G401" s="389" t="s">
        <v>1387</v>
      </c>
      <c r="H401" s="390" t="s">
        <v>2329</v>
      </c>
      <c r="I401">
        <v>900</v>
      </c>
    </row>
    <row r="402" spans="1:9" x14ac:dyDescent="0.2">
      <c r="A402" s="388" t="s">
        <v>1129</v>
      </c>
      <c r="B402" s="388" t="s">
        <v>1542</v>
      </c>
      <c r="C402" s="388" t="s">
        <v>2330</v>
      </c>
      <c r="E402" s="389">
        <v>5000</v>
      </c>
      <c r="G402" s="389" t="s">
        <v>1347</v>
      </c>
      <c r="H402" s="390" t="s">
        <v>2331</v>
      </c>
      <c r="I402">
        <v>900</v>
      </c>
    </row>
    <row r="403" spans="1:9" x14ac:dyDescent="0.2">
      <c r="A403" s="388" t="s">
        <v>1129</v>
      </c>
      <c r="B403" s="388" t="s">
        <v>1542</v>
      </c>
      <c r="C403" s="388" t="s">
        <v>2332</v>
      </c>
      <c r="E403" s="389">
        <v>-2640</v>
      </c>
      <c r="G403" s="389" t="s">
        <v>1314</v>
      </c>
      <c r="H403" s="390" t="s">
        <v>2314</v>
      </c>
      <c r="I403">
        <v>900</v>
      </c>
    </row>
    <row r="404" spans="1:9" x14ac:dyDescent="0.2">
      <c r="A404" s="388" t="s">
        <v>1129</v>
      </c>
      <c r="B404" s="388" t="s">
        <v>1542</v>
      </c>
      <c r="C404" s="388" t="s">
        <v>2332</v>
      </c>
      <c r="E404" s="389">
        <v>2640</v>
      </c>
      <c r="G404" s="389" t="s">
        <v>1314</v>
      </c>
      <c r="H404" s="390" t="s">
        <v>2258</v>
      </c>
      <c r="I404">
        <v>900</v>
      </c>
    </row>
    <row r="405" spans="1:9" x14ac:dyDescent="0.2">
      <c r="A405" s="388" t="s">
        <v>1129</v>
      </c>
      <c r="B405" s="388" t="s">
        <v>1542</v>
      </c>
      <c r="C405" s="388" t="s">
        <v>2120</v>
      </c>
      <c r="E405" s="389">
        <v>2640</v>
      </c>
      <c r="G405" s="389" t="s">
        <v>1347</v>
      </c>
      <c r="H405" s="390" t="s">
        <v>2261</v>
      </c>
      <c r="I405">
        <v>900</v>
      </c>
    </row>
    <row r="406" spans="1:9" x14ac:dyDescent="0.2">
      <c r="A406" s="388" t="s">
        <v>1129</v>
      </c>
      <c r="B406" s="388" t="s">
        <v>1542</v>
      </c>
      <c r="C406" s="388" t="s">
        <v>2120</v>
      </c>
      <c r="E406" s="389">
        <v>-2640</v>
      </c>
      <c r="G406" s="389" t="s">
        <v>1347</v>
      </c>
      <c r="H406" s="390" t="s">
        <v>2258</v>
      </c>
      <c r="I406">
        <v>900</v>
      </c>
    </row>
    <row r="407" spans="1:9" x14ac:dyDescent="0.2">
      <c r="A407" s="388" t="s">
        <v>1129</v>
      </c>
      <c r="B407" s="388" t="s">
        <v>1542</v>
      </c>
      <c r="C407" s="388" t="s">
        <v>2333</v>
      </c>
      <c r="E407" s="389">
        <v>10852</v>
      </c>
      <c r="G407" s="389" t="s">
        <v>2334</v>
      </c>
      <c r="H407" s="390" t="s">
        <v>2335</v>
      </c>
      <c r="I407">
        <v>900</v>
      </c>
    </row>
    <row r="408" spans="1:9" x14ac:dyDescent="0.2">
      <c r="A408" s="388" t="s">
        <v>1129</v>
      </c>
      <c r="B408" s="388" t="s">
        <v>1542</v>
      </c>
      <c r="C408" s="388" t="s">
        <v>2122</v>
      </c>
      <c r="E408" s="389">
        <v>4563</v>
      </c>
      <c r="G408" s="389" t="s">
        <v>2334</v>
      </c>
      <c r="H408" s="390" t="s">
        <v>2336</v>
      </c>
      <c r="I408">
        <v>900</v>
      </c>
    </row>
    <row r="409" spans="1:9" x14ac:dyDescent="0.2">
      <c r="A409" s="388" t="s">
        <v>1129</v>
      </c>
      <c r="B409" s="388" t="s">
        <v>1542</v>
      </c>
      <c r="C409" s="388" t="s">
        <v>2122</v>
      </c>
      <c r="E409" s="389">
        <v>2400</v>
      </c>
      <c r="G409" s="389" t="s">
        <v>2334</v>
      </c>
      <c r="H409" s="390" t="s">
        <v>2337</v>
      </c>
      <c r="I409">
        <v>900</v>
      </c>
    </row>
    <row r="410" spans="1:9" x14ac:dyDescent="0.2">
      <c r="A410" s="388" t="s">
        <v>1129</v>
      </c>
      <c r="B410" s="388" t="s">
        <v>1542</v>
      </c>
      <c r="C410" s="388" t="s">
        <v>2123</v>
      </c>
      <c r="E410" s="389">
        <v>94067.4</v>
      </c>
      <c r="G410" s="389" t="s">
        <v>2284</v>
      </c>
      <c r="H410" s="390" t="s">
        <v>2338</v>
      </c>
      <c r="I410">
        <v>900</v>
      </c>
    </row>
    <row r="411" spans="1:9" x14ac:dyDescent="0.2">
      <c r="A411" s="388" t="s">
        <v>1129</v>
      </c>
      <c r="B411" s="388" t="s">
        <v>1542</v>
      </c>
      <c r="C411" s="388" t="s">
        <v>1928</v>
      </c>
      <c r="E411" s="389">
        <v>5000</v>
      </c>
      <c r="G411" s="389" t="s">
        <v>1349</v>
      </c>
      <c r="H411" s="390" t="s">
        <v>2339</v>
      </c>
      <c r="I411">
        <v>900</v>
      </c>
    </row>
    <row r="412" spans="1:9" x14ac:dyDescent="0.2">
      <c r="A412" s="388" t="s">
        <v>1129</v>
      </c>
      <c r="B412" s="388" t="s">
        <v>1542</v>
      </c>
      <c r="C412" s="388" t="s">
        <v>2340</v>
      </c>
      <c r="E412" s="389">
        <v>2640</v>
      </c>
      <c r="G412" s="389" t="s">
        <v>1349</v>
      </c>
      <c r="H412" s="390" t="s">
        <v>2263</v>
      </c>
      <c r="I412">
        <v>900</v>
      </c>
    </row>
    <row r="413" spans="1:9" x14ac:dyDescent="0.2">
      <c r="A413" s="388" t="s">
        <v>1129</v>
      </c>
      <c r="B413" s="388" t="s">
        <v>1542</v>
      </c>
      <c r="C413" s="388" t="s">
        <v>2340</v>
      </c>
      <c r="E413" s="389">
        <v>-2640</v>
      </c>
      <c r="G413" s="389" t="s">
        <v>1349</v>
      </c>
      <c r="H413" s="390" t="s">
        <v>2261</v>
      </c>
      <c r="I413">
        <v>900</v>
      </c>
    </row>
    <row r="414" spans="1:9" x14ac:dyDescent="0.2">
      <c r="A414" s="388" t="s">
        <v>1129</v>
      </c>
      <c r="B414" s="388" t="s">
        <v>1542</v>
      </c>
      <c r="C414" s="388" t="s">
        <v>1936</v>
      </c>
      <c r="E414" s="389">
        <v>10852</v>
      </c>
      <c r="G414" s="389" t="s">
        <v>2038</v>
      </c>
      <c r="H414" s="390" t="s">
        <v>2341</v>
      </c>
      <c r="I414">
        <v>900</v>
      </c>
    </row>
    <row r="415" spans="1:9" x14ac:dyDescent="0.2">
      <c r="A415" s="388" t="s">
        <v>1129</v>
      </c>
      <c r="B415" s="388" t="s">
        <v>1542</v>
      </c>
      <c r="C415" s="388" t="s">
        <v>2129</v>
      </c>
      <c r="E415" s="389">
        <v>4563</v>
      </c>
      <c r="G415" s="389" t="s">
        <v>2038</v>
      </c>
      <c r="H415" s="390" t="s">
        <v>2342</v>
      </c>
      <c r="I415">
        <v>900</v>
      </c>
    </row>
    <row r="416" spans="1:9" x14ac:dyDescent="0.2">
      <c r="A416" s="388" t="s">
        <v>1129</v>
      </c>
      <c r="B416" s="388" t="s">
        <v>1542</v>
      </c>
      <c r="C416" s="388" t="s">
        <v>2129</v>
      </c>
      <c r="E416" s="389">
        <v>2400</v>
      </c>
      <c r="G416" s="389" t="s">
        <v>2038</v>
      </c>
      <c r="H416" s="390" t="s">
        <v>2343</v>
      </c>
      <c r="I416">
        <v>900</v>
      </c>
    </row>
    <row r="417" spans="1:9" x14ac:dyDescent="0.2">
      <c r="A417" s="388" t="s">
        <v>1129</v>
      </c>
      <c r="B417" s="388" t="s">
        <v>1542</v>
      </c>
      <c r="C417" s="388" t="s">
        <v>2344</v>
      </c>
      <c r="E417" s="389">
        <v>94067.4</v>
      </c>
      <c r="G417" s="389" t="s">
        <v>1792</v>
      </c>
      <c r="H417" s="390" t="s">
        <v>2345</v>
      </c>
      <c r="I417">
        <v>900</v>
      </c>
    </row>
    <row r="418" spans="1:9" x14ac:dyDescent="0.2">
      <c r="A418" s="388" t="s">
        <v>1129</v>
      </c>
      <c r="B418" s="388" t="s">
        <v>1542</v>
      </c>
      <c r="C418" s="388" t="s">
        <v>2346</v>
      </c>
      <c r="E418" s="389">
        <v>5000</v>
      </c>
      <c r="G418" s="389" t="s">
        <v>1318</v>
      </c>
      <c r="H418" s="390" t="s">
        <v>2347</v>
      </c>
      <c r="I418">
        <v>900</v>
      </c>
    </row>
    <row r="419" spans="1:9" x14ac:dyDescent="0.2">
      <c r="A419" s="388" t="s">
        <v>1129</v>
      </c>
      <c r="B419" s="388" t="s">
        <v>1542</v>
      </c>
      <c r="C419" s="388" t="s">
        <v>2060</v>
      </c>
      <c r="E419" s="389">
        <v>2640</v>
      </c>
      <c r="G419" s="389" t="s">
        <v>1318</v>
      </c>
      <c r="H419" s="390" t="s">
        <v>2246</v>
      </c>
      <c r="I419">
        <v>900</v>
      </c>
    </row>
    <row r="420" spans="1:9" x14ac:dyDescent="0.2">
      <c r="A420" s="388" t="s">
        <v>1129</v>
      </c>
      <c r="B420" s="388" t="s">
        <v>1542</v>
      </c>
      <c r="C420" s="388" t="s">
        <v>2060</v>
      </c>
      <c r="E420" s="389">
        <v>-2640</v>
      </c>
      <c r="G420" s="389" t="s">
        <v>1318</v>
      </c>
      <c r="H420" s="390" t="s">
        <v>2263</v>
      </c>
      <c r="I420">
        <v>900</v>
      </c>
    </row>
    <row r="421" spans="1:9" x14ac:dyDescent="0.2">
      <c r="A421" s="388" t="s">
        <v>1129</v>
      </c>
      <c r="B421" s="388" t="s">
        <v>1542</v>
      </c>
      <c r="C421" s="388" t="s">
        <v>2348</v>
      </c>
      <c r="E421" s="389">
        <v>10852</v>
      </c>
      <c r="G421" s="389" t="s">
        <v>1443</v>
      </c>
      <c r="H421" s="390" t="s">
        <v>2349</v>
      </c>
      <c r="I421">
        <v>900</v>
      </c>
    </row>
    <row r="422" spans="1:9" x14ac:dyDescent="0.2">
      <c r="A422" s="388" t="s">
        <v>1129</v>
      </c>
      <c r="B422" s="388" t="s">
        <v>1542</v>
      </c>
      <c r="C422" s="388" t="s">
        <v>2350</v>
      </c>
      <c r="E422" s="389">
        <v>4563</v>
      </c>
      <c r="G422" s="389" t="s">
        <v>1443</v>
      </c>
      <c r="H422" s="390" t="s">
        <v>2351</v>
      </c>
      <c r="I422">
        <v>900</v>
      </c>
    </row>
    <row r="423" spans="1:9" x14ac:dyDescent="0.2">
      <c r="A423" s="388" t="s">
        <v>1129</v>
      </c>
      <c r="B423" s="388" t="s">
        <v>1542</v>
      </c>
      <c r="C423" s="388" t="s">
        <v>2350</v>
      </c>
      <c r="E423" s="389">
        <v>2400</v>
      </c>
      <c r="G423" s="389" t="s">
        <v>1443</v>
      </c>
      <c r="H423" s="390" t="s">
        <v>2352</v>
      </c>
      <c r="I423">
        <v>900</v>
      </c>
    </row>
    <row r="424" spans="1:9" x14ac:dyDescent="0.2">
      <c r="A424" s="388" t="s">
        <v>1129</v>
      </c>
      <c r="B424" s="388" t="s">
        <v>1542</v>
      </c>
      <c r="C424" s="388" t="s">
        <v>2353</v>
      </c>
      <c r="E424" s="389">
        <v>94067.4</v>
      </c>
      <c r="G424" s="389" t="s">
        <v>2198</v>
      </c>
      <c r="H424" s="390" t="s">
        <v>2354</v>
      </c>
      <c r="I424">
        <v>900</v>
      </c>
    </row>
    <row r="425" spans="1:9" x14ac:dyDescent="0.2">
      <c r="A425" s="388" t="s">
        <v>1129</v>
      </c>
      <c r="B425" s="388" t="s">
        <v>1542</v>
      </c>
      <c r="C425" s="388" t="s">
        <v>1940</v>
      </c>
      <c r="E425" s="389">
        <v>5000</v>
      </c>
      <c r="G425" s="389" t="s">
        <v>1326</v>
      </c>
      <c r="H425" s="390" t="s">
        <v>2355</v>
      </c>
      <c r="I425">
        <v>900</v>
      </c>
    </row>
    <row r="426" spans="1:9" x14ac:dyDescent="0.2">
      <c r="A426" s="388" t="s">
        <v>1129</v>
      </c>
      <c r="B426" s="388" t="s">
        <v>1542</v>
      </c>
      <c r="C426" s="388" t="s">
        <v>1825</v>
      </c>
      <c r="E426" s="389">
        <v>2640</v>
      </c>
      <c r="G426" s="389" t="s">
        <v>1326</v>
      </c>
      <c r="H426" s="390" t="s">
        <v>2265</v>
      </c>
      <c r="I426">
        <v>900</v>
      </c>
    </row>
    <row r="427" spans="1:9" x14ac:dyDescent="0.2">
      <c r="A427" s="388" t="s">
        <v>1129</v>
      </c>
      <c r="B427" s="388" t="s">
        <v>1542</v>
      </c>
      <c r="C427" s="388" t="s">
        <v>1825</v>
      </c>
      <c r="E427" s="389">
        <v>-2640</v>
      </c>
      <c r="G427" s="389" t="s">
        <v>1326</v>
      </c>
      <c r="H427" s="390" t="s">
        <v>2246</v>
      </c>
      <c r="I427">
        <v>900</v>
      </c>
    </row>
    <row r="428" spans="1:9" x14ac:dyDescent="0.2">
      <c r="A428" s="388" t="s">
        <v>1129</v>
      </c>
      <c r="B428" s="388" t="s">
        <v>1542</v>
      </c>
      <c r="C428" s="388" t="s">
        <v>1942</v>
      </c>
      <c r="E428" s="389">
        <v>10852</v>
      </c>
      <c r="G428" s="389" t="s">
        <v>1359</v>
      </c>
      <c r="H428" s="390" t="s">
        <v>2356</v>
      </c>
      <c r="I428">
        <v>900</v>
      </c>
    </row>
    <row r="429" spans="1:9" x14ac:dyDescent="0.2">
      <c r="A429" s="388" t="s">
        <v>1129</v>
      </c>
      <c r="B429" s="388" t="s">
        <v>1542</v>
      </c>
      <c r="C429" s="388" t="s">
        <v>2133</v>
      </c>
      <c r="E429" s="389">
        <v>94067.4</v>
      </c>
      <c r="G429" s="389" t="s">
        <v>1359</v>
      </c>
      <c r="H429" s="390" t="s">
        <v>2357</v>
      </c>
      <c r="I429">
        <v>900</v>
      </c>
    </row>
    <row r="430" spans="1:9" x14ac:dyDescent="0.2">
      <c r="A430" s="388" t="s">
        <v>1129</v>
      </c>
      <c r="B430" s="388" t="s">
        <v>1542</v>
      </c>
      <c r="C430" s="388" t="s">
        <v>2358</v>
      </c>
      <c r="E430" s="389">
        <v>4563</v>
      </c>
      <c r="G430" s="389" t="s">
        <v>1359</v>
      </c>
      <c r="H430" s="390" t="s">
        <v>2359</v>
      </c>
      <c r="I430">
        <v>900</v>
      </c>
    </row>
    <row r="431" spans="1:9" x14ac:dyDescent="0.2">
      <c r="A431" s="388" t="s">
        <v>1129</v>
      </c>
      <c r="B431" s="388" t="s">
        <v>1542</v>
      </c>
      <c r="C431" s="388" t="s">
        <v>2358</v>
      </c>
      <c r="E431" s="389">
        <v>2400</v>
      </c>
      <c r="G431" s="389" t="s">
        <v>1359</v>
      </c>
      <c r="H431" s="390" t="s">
        <v>2360</v>
      </c>
      <c r="I431">
        <v>900</v>
      </c>
    </row>
    <row r="432" spans="1:9" x14ac:dyDescent="0.2">
      <c r="A432" s="388" t="s">
        <v>1129</v>
      </c>
      <c r="B432" s="388" t="s">
        <v>1542</v>
      </c>
      <c r="C432" s="388" t="s">
        <v>2361</v>
      </c>
      <c r="E432" s="389">
        <v>5000</v>
      </c>
      <c r="G432" s="389" t="s">
        <v>1359</v>
      </c>
      <c r="H432" s="390" t="s">
        <v>2362</v>
      </c>
      <c r="I432">
        <v>900</v>
      </c>
    </row>
    <row r="433" spans="1:11" x14ac:dyDescent="0.2">
      <c r="A433" s="388" t="s">
        <v>1129</v>
      </c>
      <c r="B433" s="388" t="s">
        <v>1542</v>
      </c>
      <c r="C433" s="388" t="s">
        <v>2363</v>
      </c>
      <c r="E433" s="389">
        <v>2640</v>
      </c>
      <c r="G433" s="389" t="s">
        <v>1359</v>
      </c>
      <c r="H433" s="390" t="s">
        <v>2267</v>
      </c>
      <c r="I433">
        <v>900</v>
      </c>
    </row>
    <row r="434" spans="1:11" x14ac:dyDescent="0.2">
      <c r="A434" s="388" t="s">
        <v>1129</v>
      </c>
      <c r="B434" s="388" t="s">
        <v>1542</v>
      </c>
      <c r="C434" s="388" t="s">
        <v>2363</v>
      </c>
      <c r="E434" s="389">
        <v>-2640</v>
      </c>
      <c r="G434" s="389" t="s">
        <v>1359</v>
      </c>
      <c r="H434" s="390" t="s">
        <v>2265</v>
      </c>
      <c r="I434">
        <v>900</v>
      </c>
    </row>
    <row r="435" spans="1:11" x14ac:dyDescent="0.2">
      <c r="A435" s="388" t="s">
        <v>1129</v>
      </c>
      <c r="B435" s="388" t="s">
        <v>1542</v>
      </c>
      <c r="C435" s="388" t="s">
        <v>2364</v>
      </c>
      <c r="E435" s="389">
        <v>10852</v>
      </c>
      <c r="G435" s="389" t="s">
        <v>2071</v>
      </c>
      <c r="H435" s="390" t="s">
        <v>2365</v>
      </c>
      <c r="I435">
        <v>900</v>
      </c>
    </row>
    <row r="436" spans="1:11" x14ac:dyDescent="0.2">
      <c r="A436" s="388" t="s">
        <v>1129</v>
      </c>
      <c r="B436" s="388" t="s">
        <v>1542</v>
      </c>
      <c r="C436" s="388" t="s">
        <v>2366</v>
      </c>
      <c r="E436" s="389">
        <v>4563</v>
      </c>
      <c r="G436" s="389" t="s">
        <v>2071</v>
      </c>
      <c r="H436" s="390" t="s">
        <v>2367</v>
      </c>
      <c r="I436">
        <v>900</v>
      </c>
    </row>
    <row r="437" spans="1:11" x14ac:dyDescent="0.2">
      <c r="A437" s="388" t="s">
        <v>1129</v>
      </c>
      <c r="B437" s="388" t="s">
        <v>1542</v>
      </c>
      <c r="C437" s="388" t="s">
        <v>2366</v>
      </c>
      <c r="E437" s="389">
        <v>2400</v>
      </c>
      <c r="G437" s="389" t="s">
        <v>2071</v>
      </c>
      <c r="H437" s="390" t="s">
        <v>2368</v>
      </c>
      <c r="I437">
        <v>900</v>
      </c>
    </row>
    <row r="438" spans="1:11" x14ac:dyDescent="0.2">
      <c r="A438" s="388" t="s">
        <v>1129</v>
      </c>
      <c r="B438" s="388" t="s">
        <v>1542</v>
      </c>
      <c r="C438" s="388" t="s">
        <v>2135</v>
      </c>
      <c r="E438" s="389">
        <v>94067.4</v>
      </c>
      <c r="G438" s="389" t="s">
        <v>1810</v>
      </c>
      <c r="H438" s="390" t="s">
        <v>2369</v>
      </c>
      <c r="I438">
        <v>900</v>
      </c>
    </row>
    <row r="439" spans="1:11" x14ac:dyDescent="0.2">
      <c r="A439" s="388" t="s">
        <v>1129</v>
      </c>
      <c r="B439" s="388" t="s">
        <v>1542</v>
      </c>
      <c r="C439" s="388" t="s">
        <v>2370</v>
      </c>
      <c r="E439" s="389">
        <v>5000</v>
      </c>
      <c r="G439" s="389" t="s">
        <v>1321</v>
      </c>
      <c r="H439" s="390" t="s">
        <v>2371</v>
      </c>
      <c r="I439">
        <v>900</v>
      </c>
    </row>
    <row r="440" spans="1:11" x14ac:dyDescent="0.2">
      <c r="A440" s="388" t="s">
        <v>1129</v>
      </c>
      <c r="B440" s="388" t="s">
        <v>1542</v>
      </c>
      <c r="C440" s="388" t="s">
        <v>1950</v>
      </c>
      <c r="E440" s="389">
        <v>-2640</v>
      </c>
      <c r="G440" s="389" t="s">
        <v>1321</v>
      </c>
      <c r="H440" s="390" t="s">
        <v>2269</v>
      </c>
      <c r="I440">
        <v>900</v>
      </c>
    </row>
    <row r="441" spans="1:11" x14ac:dyDescent="0.2">
      <c r="A441" s="388" t="s">
        <v>938</v>
      </c>
      <c r="B441" s="388" t="s">
        <v>947</v>
      </c>
      <c r="C441" s="388" t="s">
        <v>484</v>
      </c>
      <c r="E441" s="389">
        <v>1395866.9</v>
      </c>
      <c r="G441" s="389">
        <v>1395866.9</v>
      </c>
      <c r="H441" s="390" t="s">
        <v>1054</v>
      </c>
    </row>
    <row r="442" spans="1:11" x14ac:dyDescent="0.2">
      <c r="A442" s="644" t="s">
        <v>938</v>
      </c>
      <c r="B442" s="644" t="s">
        <v>947</v>
      </c>
      <c r="C442" s="644" t="s">
        <v>308</v>
      </c>
      <c r="D442" s="645"/>
      <c r="E442" s="645">
        <v>1398506.9</v>
      </c>
      <c r="F442" s="645"/>
      <c r="G442" s="645">
        <v>1398506.9</v>
      </c>
      <c r="H442" s="646" t="s">
        <v>741</v>
      </c>
      <c r="I442" s="647"/>
      <c r="J442" s="647"/>
      <c r="K442" s="647"/>
    </row>
    <row r="444" spans="1:11" x14ac:dyDescent="0.2">
      <c r="A444" s="388" t="s">
        <v>1129</v>
      </c>
      <c r="B444" s="388" t="s">
        <v>1472</v>
      </c>
      <c r="C444" s="388" t="s">
        <v>2372</v>
      </c>
      <c r="E444" s="389">
        <v>641.09</v>
      </c>
      <c r="G444" s="389" t="s">
        <v>1336</v>
      </c>
      <c r="H444" s="390" t="s">
        <v>2373</v>
      </c>
      <c r="I444">
        <v>300</v>
      </c>
    </row>
    <row r="445" spans="1:11" x14ac:dyDescent="0.2">
      <c r="A445" s="388" t="s">
        <v>1129</v>
      </c>
      <c r="B445" s="388" t="s">
        <v>1472</v>
      </c>
      <c r="C445" s="388" t="s">
        <v>2374</v>
      </c>
      <c r="E445" s="389">
        <v>2434.1</v>
      </c>
      <c r="G445" s="389" t="s">
        <v>2375</v>
      </c>
      <c r="H445" s="390" t="s">
        <v>2376</v>
      </c>
      <c r="I445">
        <v>300</v>
      </c>
    </row>
    <row r="446" spans="1:11" x14ac:dyDescent="0.2">
      <c r="A446" s="388" t="s">
        <v>1129</v>
      </c>
      <c r="B446" s="388" t="s">
        <v>1472</v>
      </c>
      <c r="C446" s="388" t="s">
        <v>2377</v>
      </c>
      <c r="E446" s="389">
        <v>680.33</v>
      </c>
      <c r="G446" s="389" t="s">
        <v>1338</v>
      </c>
      <c r="H446" s="390" t="s">
        <v>2378</v>
      </c>
      <c r="I446">
        <v>300</v>
      </c>
    </row>
    <row r="447" spans="1:11" x14ac:dyDescent="0.2">
      <c r="A447" s="388" t="s">
        <v>1129</v>
      </c>
      <c r="B447" s="388" t="s">
        <v>1472</v>
      </c>
      <c r="C447" s="388" t="s">
        <v>2379</v>
      </c>
      <c r="E447" s="389">
        <v>2467</v>
      </c>
      <c r="G447" s="389" t="s">
        <v>1338</v>
      </c>
      <c r="H447" s="390" t="s">
        <v>2380</v>
      </c>
      <c r="I447">
        <v>300</v>
      </c>
    </row>
    <row r="448" spans="1:11" x14ac:dyDescent="0.2">
      <c r="A448" s="388" t="s">
        <v>1129</v>
      </c>
      <c r="B448" s="388" t="s">
        <v>1472</v>
      </c>
      <c r="C448" s="388" t="s">
        <v>2381</v>
      </c>
      <c r="E448" s="389">
        <v>664.63</v>
      </c>
      <c r="G448" s="389" t="s">
        <v>1312</v>
      </c>
      <c r="H448" s="390" t="s">
        <v>2382</v>
      </c>
      <c r="I448">
        <v>300</v>
      </c>
    </row>
    <row r="449" spans="1:9" x14ac:dyDescent="0.2">
      <c r="A449" s="388" t="s">
        <v>1129</v>
      </c>
      <c r="B449" s="388" t="s">
        <v>1472</v>
      </c>
      <c r="C449" s="388" t="s">
        <v>2383</v>
      </c>
      <c r="E449" s="389">
        <v>2519.8000000000002</v>
      </c>
      <c r="G449" s="389" t="s">
        <v>1820</v>
      </c>
      <c r="H449" s="390" t="s">
        <v>2384</v>
      </c>
      <c r="I449">
        <v>300</v>
      </c>
    </row>
    <row r="450" spans="1:9" x14ac:dyDescent="0.2">
      <c r="A450" s="388" t="s">
        <v>1129</v>
      </c>
      <c r="B450" s="388" t="s">
        <v>1472</v>
      </c>
      <c r="C450" s="388" t="s">
        <v>2385</v>
      </c>
      <c r="E450" s="389">
        <v>609.70000000000005</v>
      </c>
      <c r="G450" s="389" t="s">
        <v>1342</v>
      </c>
      <c r="H450" s="390" t="s">
        <v>2386</v>
      </c>
      <c r="I450">
        <v>300</v>
      </c>
    </row>
    <row r="451" spans="1:9" x14ac:dyDescent="0.2">
      <c r="A451" s="388" t="s">
        <v>1129</v>
      </c>
      <c r="B451" s="388" t="s">
        <v>1472</v>
      </c>
      <c r="C451" s="388" t="s">
        <v>2387</v>
      </c>
      <c r="E451" s="389">
        <v>2167.6</v>
      </c>
      <c r="G451" s="389" t="s">
        <v>1342</v>
      </c>
      <c r="H451" s="390" t="s">
        <v>2388</v>
      </c>
      <c r="I451">
        <v>300</v>
      </c>
    </row>
    <row r="452" spans="1:9" x14ac:dyDescent="0.2">
      <c r="A452" s="388" t="s">
        <v>1129</v>
      </c>
      <c r="B452" s="388" t="s">
        <v>1472</v>
      </c>
      <c r="C452" s="388" t="s">
        <v>2389</v>
      </c>
      <c r="E452" s="389">
        <v>630.62</v>
      </c>
      <c r="G452" s="389" t="s">
        <v>1344</v>
      </c>
      <c r="H452" s="390" t="s">
        <v>2390</v>
      </c>
      <c r="I452">
        <v>300</v>
      </c>
    </row>
    <row r="453" spans="1:9" x14ac:dyDescent="0.2">
      <c r="A453" s="388" t="s">
        <v>1129</v>
      </c>
      <c r="B453" s="388" t="s">
        <v>1472</v>
      </c>
      <c r="C453" s="388" t="s">
        <v>2391</v>
      </c>
      <c r="E453" s="389">
        <v>2372.5</v>
      </c>
      <c r="G453" s="389" t="s">
        <v>1344</v>
      </c>
      <c r="H453" s="390" t="s">
        <v>2392</v>
      </c>
      <c r="I453">
        <v>300</v>
      </c>
    </row>
    <row r="454" spans="1:9" x14ac:dyDescent="0.2">
      <c r="A454" s="388" t="s">
        <v>1129</v>
      </c>
      <c r="B454" s="388" t="s">
        <v>1472</v>
      </c>
      <c r="C454" s="388" t="s">
        <v>2393</v>
      </c>
      <c r="E454" s="389">
        <v>682.94</v>
      </c>
      <c r="G454" s="389" t="s">
        <v>1314</v>
      </c>
      <c r="H454" s="390" t="s">
        <v>2394</v>
      </c>
      <c r="I454">
        <v>300</v>
      </c>
    </row>
    <row r="455" spans="1:9" x14ac:dyDescent="0.2">
      <c r="A455" s="388" t="s">
        <v>1129</v>
      </c>
      <c r="B455" s="388" t="s">
        <v>1472</v>
      </c>
      <c r="C455" s="388" t="s">
        <v>2395</v>
      </c>
      <c r="E455" s="389">
        <v>2671.5</v>
      </c>
      <c r="G455" s="389" t="s">
        <v>2396</v>
      </c>
      <c r="H455" s="390" t="s">
        <v>2397</v>
      </c>
      <c r="I455">
        <v>300</v>
      </c>
    </row>
    <row r="456" spans="1:9" x14ac:dyDescent="0.2">
      <c r="A456" s="388" t="s">
        <v>1129</v>
      </c>
      <c r="B456" s="388" t="s">
        <v>1472</v>
      </c>
      <c r="C456" s="388" t="s">
        <v>2398</v>
      </c>
      <c r="E456" s="389">
        <v>701.26</v>
      </c>
      <c r="G456" s="389" t="s">
        <v>1347</v>
      </c>
      <c r="H456" s="390" t="s">
        <v>2399</v>
      </c>
      <c r="I456">
        <v>300</v>
      </c>
    </row>
    <row r="457" spans="1:9" x14ac:dyDescent="0.2">
      <c r="A457" s="388" t="s">
        <v>1129</v>
      </c>
      <c r="B457" s="388" t="s">
        <v>1472</v>
      </c>
      <c r="C457" s="388" t="s">
        <v>2400</v>
      </c>
      <c r="E457" s="389">
        <v>2555.4</v>
      </c>
      <c r="G457" s="389" t="s">
        <v>1347</v>
      </c>
      <c r="H457" s="390" t="s">
        <v>2401</v>
      </c>
      <c r="I457">
        <v>300</v>
      </c>
    </row>
    <row r="458" spans="1:9" x14ac:dyDescent="0.2">
      <c r="A458" s="388" t="s">
        <v>1129</v>
      </c>
      <c r="B458" s="388" t="s">
        <v>1472</v>
      </c>
      <c r="C458" s="388" t="s">
        <v>2402</v>
      </c>
      <c r="E458" s="389">
        <v>716.95</v>
      </c>
      <c r="G458" s="389" t="s">
        <v>1349</v>
      </c>
      <c r="H458" s="390" t="s">
        <v>2403</v>
      </c>
      <c r="I458">
        <v>300</v>
      </c>
    </row>
    <row r="459" spans="1:9" x14ac:dyDescent="0.2">
      <c r="A459" s="388" t="s">
        <v>1129</v>
      </c>
      <c r="B459" s="388" t="s">
        <v>1472</v>
      </c>
      <c r="C459" s="388" t="s">
        <v>2404</v>
      </c>
      <c r="E459" s="389">
        <v>2515</v>
      </c>
      <c r="G459" s="389" t="s">
        <v>1874</v>
      </c>
      <c r="H459" s="390" t="s">
        <v>2405</v>
      </c>
      <c r="I459">
        <v>300</v>
      </c>
    </row>
    <row r="460" spans="1:9" x14ac:dyDescent="0.2">
      <c r="A460" s="388" t="s">
        <v>1129</v>
      </c>
      <c r="B460" s="388" t="s">
        <v>1472</v>
      </c>
      <c r="C460" s="388" t="s">
        <v>2406</v>
      </c>
      <c r="E460" s="389">
        <v>643.70000000000005</v>
      </c>
      <c r="G460" s="389" t="s">
        <v>1318</v>
      </c>
      <c r="H460" s="390" t="s">
        <v>2407</v>
      </c>
      <c r="I460">
        <v>300</v>
      </c>
    </row>
    <row r="461" spans="1:9" x14ac:dyDescent="0.2">
      <c r="A461" s="388" t="s">
        <v>1129</v>
      </c>
      <c r="B461" s="388" t="s">
        <v>1472</v>
      </c>
      <c r="C461" s="388" t="s">
        <v>2408</v>
      </c>
      <c r="E461" s="389">
        <v>2447.3000000000002</v>
      </c>
      <c r="G461" s="389" t="s">
        <v>1318</v>
      </c>
      <c r="H461" s="390" t="s">
        <v>2409</v>
      </c>
      <c r="I461">
        <v>300</v>
      </c>
    </row>
    <row r="462" spans="1:9" x14ac:dyDescent="0.2">
      <c r="A462" s="388" t="s">
        <v>1129</v>
      </c>
      <c r="B462" s="388" t="s">
        <v>1472</v>
      </c>
      <c r="C462" s="388" t="s">
        <v>2410</v>
      </c>
      <c r="E462" s="389">
        <v>601.85</v>
      </c>
      <c r="G462" s="389" t="s">
        <v>1326</v>
      </c>
      <c r="H462" s="390" t="s">
        <v>2411</v>
      </c>
      <c r="I462">
        <v>300</v>
      </c>
    </row>
    <row r="463" spans="1:9" x14ac:dyDescent="0.2">
      <c r="A463" s="388" t="s">
        <v>1129</v>
      </c>
      <c r="B463" s="388" t="s">
        <v>1472</v>
      </c>
      <c r="C463" s="388" t="s">
        <v>2412</v>
      </c>
      <c r="E463" s="389">
        <v>2189.6999999999998</v>
      </c>
      <c r="G463" s="389" t="s">
        <v>1878</v>
      </c>
      <c r="H463" s="390" t="s">
        <v>2413</v>
      </c>
      <c r="I463">
        <v>900</v>
      </c>
    </row>
    <row r="464" spans="1:9" x14ac:dyDescent="0.2">
      <c r="A464" s="388" t="s">
        <v>1129</v>
      </c>
      <c r="B464" s="388" t="s">
        <v>1472</v>
      </c>
      <c r="C464" s="388" t="s">
        <v>2414</v>
      </c>
      <c r="E464" s="389">
        <v>609.70000000000005</v>
      </c>
      <c r="G464" s="389" t="s">
        <v>1359</v>
      </c>
      <c r="H464" s="390" t="s">
        <v>2415</v>
      </c>
      <c r="I464">
        <v>300</v>
      </c>
    </row>
    <row r="465" spans="1:9" x14ac:dyDescent="0.2">
      <c r="A465" s="388" t="s">
        <v>1129</v>
      </c>
      <c r="B465" s="388" t="s">
        <v>1472</v>
      </c>
      <c r="C465" s="388" t="s">
        <v>2416</v>
      </c>
      <c r="E465" s="389">
        <v>2182.1999999999998</v>
      </c>
      <c r="G465" s="389" t="s">
        <v>1359</v>
      </c>
      <c r="H465" s="390" t="s">
        <v>2417</v>
      </c>
      <c r="I465">
        <v>300</v>
      </c>
    </row>
    <row r="466" spans="1:9" x14ac:dyDescent="0.2">
      <c r="A466" s="388" t="s">
        <v>1129</v>
      </c>
      <c r="B466" s="388" t="s">
        <v>1472</v>
      </c>
      <c r="C466" s="388" t="s">
        <v>2418</v>
      </c>
      <c r="E466" s="389">
        <v>612.30999999999995</v>
      </c>
      <c r="G466" s="389" t="s">
        <v>1321</v>
      </c>
      <c r="H466" s="390" t="s">
        <v>2419</v>
      </c>
      <c r="I466">
        <v>300</v>
      </c>
    </row>
    <row r="467" spans="1:9" x14ac:dyDescent="0.2">
      <c r="A467" s="388" t="s">
        <v>1129</v>
      </c>
      <c r="B467" s="388" t="s">
        <v>1472</v>
      </c>
      <c r="C467" s="388" t="s">
        <v>2420</v>
      </c>
      <c r="E467" s="389">
        <v>2376.6999999999998</v>
      </c>
      <c r="G467" s="389" t="s">
        <v>1321</v>
      </c>
      <c r="H467" s="390" t="s">
        <v>2421</v>
      </c>
      <c r="I467">
        <v>300</v>
      </c>
    </row>
    <row r="468" spans="1:9" x14ac:dyDescent="0.2">
      <c r="A468" s="388" t="s">
        <v>1129</v>
      </c>
      <c r="B468" s="388" t="s">
        <v>1542</v>
      </c>
      <c r="C468" s="388" t="s">
        <v>2332</v>
      </c>
      <c r="E468" s="389">
        <v>2621.5</v>
      </c>
      <c r="G468" s="389" t="s">
        <v>1314</v>
      </c>
      <c r="H468" s="390" t="s">
        <v>2397</v>
      </c>
      <c r="I468">
        <v>300</v>
      </c>
    </row>
    <row r="469" spans="1:9" x14ac:dyDescent="0.2">
      <c r="A469" s="388" t="s">
        <v>1129</v>
      </c>
      <c r="B469" s="388" t="s">
        <v>1542</v>
      </c>
      <c r="C469" s="388" t="s">
        <v>2120</v>
      </c>
      <c r="E469" s="389">
        <v>-2621.5</v>
      </c>
      <c r="G469" s="389" t="s">
        <v>1347</v>
      </c>
      <c r="H469" s="390" t="s">
        <v>2397</v>
      </c>
      <c r="I469">
        <v>900</v>
      </c>
    </row>
    <row r="470" spans="1:9" x14ac:dyDescent="0.2">
      <c r="A470" s="388" t="s">
        <v>938</v>
      </c>
      <c r="B470" s="388" t="s">
        <v>331</v>
      </c>
      <c r="C470" s="388" t="s">
        <v>307</v>
      </c>
      <c r="E470" s="389">
        <v>36693.879999999997</v>
      </c>
      <c r="G470" s="389">
        <v>36693.879999999997</v>
      </c>
      <c r="H470" s="390" t="s">
        <v>1040</v>
      </c>
    </row>
    <row r="472" spans="1:9" x14ac:dyDescent="0.2">
      <c r="A472" s="388" t="s">
        <v>1129</v>
      </c>
      <c r="B472" s="388" t="s">
        <v>1472</v>
      </c>
      <c r="C472" s="388" t="s">
        <v>2422</v>
      </c>
      <c r="E472" s="389">
        <v>4880.5</v>
      </c>
      <c r="G472" s="389" t="s">
        <v>1336</v>
      </c>
      <c r="H472" s="390" t="s">
        <v>2423</v>
      </c>
      <c r="I472">
        <v>900</v>
      </c>
    </row>
    <row r="473" spans="1:9" x14ac:dyDescent="0.2">
      <c r="A473" s="388" t="s">
        <v>1129</v>
      </c>
      <c r="B473" s="388" t="s">
        <v>1472</v>
      </c>
      <c r="C473" s="388" t="s">
        <v>2424</v>
      </c>
      <c r="E473" s="389">
        <v>4399.5</v>
      </c>
      <c r="G473" s="389" t="s">
        <v>1338</v>
      </c>
      <c r="H473" s="390" t="s">
        <v>2425</v>
      </c>
      <c r="I473">
        <v>900</v>
      </c>
    </row>
    <row r="474" spans="1:9" x14ac:dyDescent="0.2">
      <c r="A474" s="388" t="s">
        <v>1129</v>
      </c>
      <c r="B474" s="388" t="s">
        <v>1472</v>
      </c>
      <c r="C474" s="388" t="s">
        <v>2426</v>
      </c>
      <c r="E474" s="389">
        <v>5912.1</v>
      </c>
      <c r="G474" s="389" t="s">
        <v>1312</v>
      </c>
      <c r="H474" s="390" t="s">
        <v>2427</v>
      </c>
      <c r="I474">
        <v>900</v>
      </c>
    </row>
    <row r="475" spans="1:9" x14ac:dyDescent="0.2">
      <c r="A475" s="388" t="s">
        <v>1129</v>
      </c>
      <c r="B475" s="388" t="s">
        <v>1472</v>
      </c>
      <c r="C475" s="388" t="s">
        <v>2428</v>
      </c>
      <c r="E475" s="389">
        <v>4384</v>
      </c>
      <c r="G475" s="389" t="s">
        <v>1342</v>
      </c>
      <c r="H475" s="390" t="s">
        <v>2429</v>
      </c>
      <c r="I475">
        <v>900</v>
      </c>
    </row>
    <row r="476" spans="1:9" x14ac:dyDescent="0.2">
      <c r="A476" s="388" t="s">
        <v>1129</v>
      </c>
      <c r="B476" s="388" t="s">
        <v>1472</v>
      </c>
      <c r="C476" s="388" t="s">
        <v>2430</v>
      </c>
      <c r="E476" s="389">
        <v>3948.6</v>
      </c>
      <c r="G476" s="389" t="s">
        <v>1344</v>
      </c>
      <c r="H476" s="390" t="s">
        <v>2431</v>
      </c>
      <c r="I476">
        <v>900</v>
      </c>
    </row>
    <row r="477" spans="1:9" x14ac:dyDescent="0.2">
      <c r="A477" s="388" t="s">
        <v>1129</v>
      </c>
      <c r="B477" s="388" t="s">
        <v>1472</v>
      </c>
      <c r="C477" s="388" t="s">
        <v>2432</v>
      </c>
      <c r="E477" s="389">
        <v>4385.7</v>
      </c>
      <c r="G477" s="389" t="s">
        <v>1314</v>
      </c>
      <c r="H477" s="390" t="s">
        <v>2433</v>
      </c>
      <c r="I477">
        <v>900</v>
      </c>
    </row>
    <row r="478" spans="1:9" x14ac:dyDescent="0.2">
      <c r="A478" s="388" t="s">
        <v>1129</v>
      </c>
      <c r="B478" s="388" t="s">
        <v>1472</v>
      </c>
      <c r="C478" s="388" t="s">
        <v>2434</v>
      </c>
      <c r="E478" s="389">
        <v>3996.7</v>
      </c>
      <c r="G478" s="389" t="s">
        <v>1347</v>
      </c>
      <c r="H478" s="390" t="s">
        <v>2435</v>
      </c>
      <c r="I478">
        <v>900</v>
      </c>
    </row>
    <row r="479" spans="1:9" x14ac:dyDescent="0.2">
      <c r="A479" s="388" t="s">
        <v>1129</v>
      </c>
      <c r="B479" s="388" t="s">
        <v>1472</v>
      </c>
      <c r="C479" s="388" t="s">
        <v>2436</v>
      </c>
      <c r="E479" s="389">
        <v>4051.7</v>
      </c>
      <c r="G479" s="389" t="s">
        <v>1349</v>
      </c>
      <c r="H479" s="390" t="s">
        <v>2437</v>
      </c>
      <c r="I479">
        <v>900</v>
      </c>
    </row>
    <row r="480" spans="1:9" x14ac:dyDescent="0.2">
      <c r="A480" s="388" t="s">
        <v>1129</v>
      </c>
      <c r="B480" s="388" t="s">
        <v>1472</v>
      </c>
      <c r="C480" s="388" t="s">
        <v>2438</v>
      </c>
      <c r="E480" s="389">
        <v>3135.5</v>
      </c>
      <c r="G480" s="389" t="s">
        <v>1318</v>
      </c>
      <c r="H480" s="390" t="s">
        <v>2439</v>
      </c>
      <c r="I480">
        <v>900</v>
      </c>
    </row>
    <row r="481" spans="1:11" x14ac:dyDescent="0.2">
      <c r="A481" s="388" t="s">
        <v>1129</v>
      </c>
      <c r="B481" s="388" t="s">
        <v>1472</v>
      </c>
      <c r="C481" s="388" t="s">
        <v>2440</v>
      </c>
      <c r="E481" s="389">
        <v>4194.7</v>
      </c>
      <c r="G481" s="389" t="s">
        <v>1326</v>
      </c>
      <c r="H481" s="390" t="s">
        <v>2441</v>
      </c>
      <c r="I481">
        <v>900</v>
      </c>
    </row>
    <row r="482" spans="1:11" x14ac:dyDescent="0.2">
      <c r="A482" s="388" t="s">
        <v>1129</v>
      </c>
      <c r="B482" s="388" t="s">
        <v>1472</v>
      </c>
      <c r="C482" s="388" t="s">
        <v>2442</v>
      </c>
      <c r="E482" s="389">
        <v>4429.8</v>
      </c>
      <c r="G482" s="389" t="s">
        <v>1359</v>
      </c>
      <c r="H482" s="390" t="s">
        <v>2443</v>
      </c>
      <c r="I482">
        <v>900</v>
      </c>
    </row>
    <row r="483" spans="1:11" x14ac:dyDescent="0.2">
      <c r="A483" s="388" t="s">
        <v>1129</v>
      </c>
      <c r="B483" s="388" t="s">
        <v>1472</v>
      </c>
      <c r="C483" s="388" t="s">
        <v>2444</v>
      </c>
      <c r="E483" s="389">
        <v>4481.3999999999996</v>
      </c>
      <c r="G483" s="389" t="s">
        <v>1321</v>
      </c>
      <c r="H483" s="390" t="s">
        <v>2445</v>
      </c>
      <c r="I483">
        <v>900</v>
      </c>
    </row>
    <row r="484" spans="1:11" x14ac:dyDescent="0.2">
      <c r="A484" s="388" t="s">
        <v>938</v>
      </c>
      <c r="B484" s="388" t="s">
        <v>331</v>
      </c>
      <c r="C484" s="388" t="s">
        <v>484</v>
      </c>
      <c r="E484" s="389">
        <v>52200.2</v>
      </c>
      <c r="G484" s="389">
        <v>52200.2</v>
      </c>
      <c r="H484" s="390" t="s">
        <v>1054</v>
      </c>
    </row>
    <row r="485" spans="1:11" x14ac:dyDescent="0.2">
      <c r="A485" s="644" t="s">
        <v>938</v>
      </c>
      <c r="B485" s="644" t="s">
        <v>331</v>
      </c>
      <c r="C485" s="644" t="s">
        <v>308</v>
      </c>
      <c r="D485" s="645"/>
      <c r="E485" s="645">
        <v>88894.080000000002</v>
      </c>
      <c r="F485" s="645"/>
      <c r="G485" s="645">
        <v>88894.080000000002</v>
      </c>
      <c r="H485" s="646" t="s">
        <v>950</v>
      </c>
      <c r="I485" s="647"/>
      <c r="J485" s="647"/>
      <c r="K485" s="647"/>
    </row>
    <row r="487" spans="1:11" x14ac:dyDescent="0.2">
      <c r="A487" s="388" t="s">
        <v>1129</v>
      </c>
      <c r="B487" s="388" t="s">
        <v>1472</v>
      </c>
      <c r="C487" s="388" t="s">
        <v>2446</v>
      </c>
      <c r="E487" s="389">
        <v>1561.63</v>
      </c>
      <c r="G487" s="389" t="s">
        <v>2053</v>
      </c>
      <c r="H487" s="390" t="s">
        <v>2447</v>
      </c>
      <c r="I487">
        <v>900</v>
      </c>
    </row>
    <row r="488" spans="1:11" x14ac:dyDescent="0.2">
      <c r="A488" s="388" t="s">
        <v>1129</v>
      </c>
      <c r="B488" s="388" t="s">
        <v>1472</v>
      </c>
      <c r="C488" s="388" t="s">
        <v>2448</v>
      </c>
      <c r="E488" s="389">
        <v>6302.9</v>
      </c>
      <c r="G488" s="389" t="s">
        <v>2449</v>
      </c>
      <c r="H488" s="390" t="s">
        <v>2450</v>
      </c>
      <c r="I488">
        <v>900</v>
      </c>
    </row>
    <row r="489" spans="1:11" x14ac:dyDescent="0.2">
      <c r="A489" s="388" t="s">
        <v>1129</v>
      </c>
      <c r="B489" s="388" t="s">
        <v>1472</v>
      </c>
      <c r="C489" s="388" t="s">
        <v>2451</v>
      </c>
      <c r="E489" s="389">
        <v>6789.55</v>
      </c>
      <c r="G489" s="389" t="s">
        <v>2452</v>
      </c>
      <c r="H489" s="390" t="s">
        <v>2453</v>
      </c>
      <c r="I489">
        <v>900</v>
      </c>
    </row>
    <row r="490" spans="1:11" x14ac:dyDescent="0.2">
      <c r="A490" s="388" t="s">
        <v>1129</v>
      </c>
      <c r="B490" s="388" t="s">
        <v>1472</v>
      </c>
      <c r="C490" s="388" t="s">
        <v>2454</v>
      </c>
      <c r="E490" s="389">
        <v>7488.05</v>
      </c>
      <c r="G490" s="389" t="s">
        <v>2455</v>
      </c>
      <c r="H490" s="390" t="s">
        <v>2456</v>
      </c>
      <c r="I490">
        <v>900</v>
      </c>
    </row>
    <row r="491" spans="1:11" x14ac:dyDescent="0.2">
      <c r="A491" s="388" t="s">
        <v>1129</v>
      </c>
      <c r="B491" s="388" t="s">
        <v>1472</v>
      </c>
      <c r="C491" s="388" t="s">
        <v>2457</v>
      </c>
      <c r="E491" s="389">
        <v>6803.98</v>
      </c>
      <c r="G491" s="389" t="s">
        <v>2458</v>
      </c>
      <c r="H491" s="390" t="s">
        <v>2459</v>
      </c>
      <c r="I491">
        <v>900</v>
      </c>
    </row>
    <row r="492" spans="1:11" x14ac:dyDescent="0.2">
      <c r="A492" s="388" t="s">
        <v>1129</v>
      </c>
      <c r="B492" s="388" t="s">
        <v>1472</v>
      </c>
      <c r="C492" s="388" t="s">
        <v>2460</v>
      </c>
      <c r="E492" s="389">
        <v>6788.06</v>
      </c>
      <c r="G492" s="389" t="s">
        <v>2151</v>
      </c>
      <c r="H492" s="390" t="s">
        <v>2461</v>
      </c>
      <c r="I492">
        <v>900</v>
      </c>
    </row>
    <row r="493" spans="1:11" x14ac:dyDescent="0.2">
      <c r="A493" s="388" t="s">
        <v>1129</v>
      </c>
      <c r="B493" s="388" t="s">
        <v>1472</v>
      </c>
      <c r="C493" s="388" t="s">
        <v>2462</v>
      </c>
      <c r="E493" s="389">
        <v>5663.88</v>
      </c>
      <c r="G493" s="389" t="s">
        <v>1334</v>
      </c>
      <c r="H493" s="390" t="s">
        <v>2463</v>
      </c>
      <c r="I493">
        <v>900</v>
      </c>
    </row>
    <row r="494" spans="1:11" x14ac:dyDescent="0.2">
      <c r="A494" s="388" t="s">
        <v>1129</v>
      </c>
      <c r="B494" s="388" t="s">
        <v>1472</v>
      </c>
      <c r="C494" s="388" t="s">
        <v>2464</v>
      </c>
      <c r="E494" s="389">
        <v>6836.56</v>
      </c>
      <c r="G494" s="389" t="s">
        <v>2465</v>
      </c>
      <c r="H494" s="390" t="s">
        <v>2466</v>
      </c>
      <c r="I494">
        <v>900</v>
      </c>
    </row>
    <row r="495" spans="1:11" x14ac:dyDescent="0.2">
      <c r="A495" s="388" t="s">
        <v>1129</v>
      </c>
      <c r="B495" s="388" t="s">
        <v>1472</v>
      </c>
      <c r="C495" s="388" t="s">
        <v>2467</v>
      </c>
      <c r="E495" s="389">
        <v>5506.32</v>
      </c>
      <c r="G495" s="389" t="s">
        <v>2186</v>
      </c>
      <c r="H495" s="390" t="s">
        <v>2468</v>
      </c>
      <c r="I495">
        <v>900</v>
      </c>
    </row>
    <row r="496" spans="1:11" x14ac:dyDescent="0.2">
      <c r="A496" s="388" t="s">
        <v>1129</v>
      </c>
      <c r="B496" s="388" t="s">
        <v>1472</v>
      </c>
      <c r="C496" s="388" t="s">
        <v>2469</v>
      </c>
      <c r="E496" s="389">
        <v>6221.76</v>
      </c>
      <c r="G496" s="389" t="s">
        <v>2192</v>
      </c>
      <c r="H496" s="390" t="s">
        <v>2470</v>
      </c>
      <c r="I496">
        <v>900</v>
      </c>
    </row>
    <row r="497" spans="1:9" x14ac:dyDescent="0.2">
      <c r="A497" s="388" t="s">
        <v>1129</v>
      </c>
      <c r="B497" s="388" t="s">
        <v>1472</v>
      </c>
      <c r="C497" s="388" t="s">
        <v>2471</v>
      </c>
      <c r="E497" s="389">
        <v>5943.91</v>
      </c>
      <c r="G497" s="389" t="s">
        <v>2472</v>
      </c>
      <c r="H497" s="390" t="s">
        <v>2473</v>
      </c>
      <c r="I497">
        <v>900</v>
      </c>
    </row>
    <row r="498" spans="1:9" x14ac:dyDescent="0.2">
      <c r="A498" s="388" t="s">
        <v>1129</v>
      </c>
      <c r="B498" s="388" t="s">
        <v>1472</v>
      </c>
      <c r="C498" s="388" t="s">
        <v>2474</v>
      </c>
      <c r="E498" s="389">
        <v>5996.41</v>
      </c>
      <c r="G498" s="389" t="s">
        <v>1994</v>
      </c>
      <c r="H498" s="390" t="s">
        <v>2475</v>
      </c>
      <c r="I498">
        <v>900</v>
      </c>
    </row>
    <row r="499" spans="1:9" x14ac:dyDescent="0.2">
      <c r="A499" s="388" t="s">
        <v>1129</v>
      </c>
      <c r="B499" s="388" t="s">
        <v>1542</v>
      </c>
      <c r="C499" s="388" t="s">
        <v>1209</v>
      </c>
      <c r="E499" s="389">
        <v>1744</v>
      </c>
      <c r="G499" s="389" t="s">
        <v>1336</v>
      </c>
      <c r="H499" s="390" t="s">
        <v>2476</v>
      </c>
      <c r="I499">
        <v>900</v>
      </c>
    </row>
    <row r="500" spans="1:9" x14ac:dyDescent="0.2">
      <c r="A500" s="388" t="s">
        <v>1129</v>
      </c>
      <c r="B500" s="388" t="s">
        <v>1542</v>
      </c>
      <c r="C500" s="388" t="s">
        <v>1166</v>
      </c>
      <c r="E500" s="389">
        <v>1744</v>
      </c>
      <c r="G500" s="389" t="s">
        <v>1338</v>
      </c>
      <c r="H500" s="390" t="s">
        <v>2477</v>
      </c>
      <c r="I500">
        <v>900</v>
      </c>
    </row>
    <row r="501" spans="1:9" x14ac:dyDescent="0.2">
      <c r="A501" s="388" t="s">
        <v>1129</v>
      </c>
      <c r="B501" s="388" t="s">
        <v>1542</v>
      </c>
      <c r="C501" s="388" t="s">
        <v>1179</v>
      </c>
      <c r="E501" s="389">
        <v>1744</v>
      </c>
      <c r="G501" s="389" t="s">
        <v>1312</v>
      </c>
      <c r="H501" s="390" t="s">
        <v>2478</v>
      </c>
      <c r="I501">
        <v>900</v>
      </c>
    </row>
    <row r="502" spans="1:9" x14ac:dyDescent="0.2">
      <c r="A502" s="388" t="s">
        <v>1129</v>
      </c>
      <c r="B502" s="388" t="s">
        <v>1542</v>
      </c>
      <c r="C502" s="388" t="s">
        <v>1390</v>
      </c>
      <c r="E502" s="389">
        <v>1744</v>
      </c>
      <c r="G502" s="389" t="s">
        <v>1342</v>
      </c>
      <c r="H502" s="390" t="s">
        <v>2479</v>
      </c>
      <c r="I502">
        <v>900</v>
      </c>
    </row>
    <row r="503" spans="1:9" x14ac:dyDescent="0.2">
      <c r="A503" s="388" t="s">
        <v>1129</v>
      </c>
      <c r="B503" s="388" t="s">
        <v>1542</v>
      </c>
      <c r="C503" s="388" t="s">
        <v>2110</v>
      </c>
      <c r="E503" s="389">
        <v>1744</v>
      </c>
      <c r="G503" s="389" t="s">
        <v>1344</v>
      </c>
      <c r="H503" s="390" t="s">
        <v>2480</v>
      </c>
      <c r="I503">
        <v>900</v>
      </c>
    </row>
    <row r="504" spans="1:9" x14ac:dyDescent="0.2">
      <c r="A504" s="388" t="s">
        <v>1129</v>
      </c>
      <c r="B504" s="388" t="s">
        <v>1542</v>
      </c>
      <c r="C504" s="388" t="s">
        <v>2481</v>
      </c>
      <c r="E504" s="389">
        <v>1744</v>
      </c>
      <c r="G504" s="389" t="s">
        <v>1314</v>
      </c>
      <c r="H504" s="390" t="s">
        <v>2482</v>
      </c>
      <c r="I504">
        <v>900</v>
      </c>
    </row>
    <row r="505" spans="1:9" x14ac:dyDescent="0.2">
      <c r="A505" s="388" t="s">
        <v>1129</v>
      </c>
      <c r="B505" s="388" t="s">
        <v>1542</v>
      </c>
      <c r="C505" s="388" t="s">
        <v>2483</v>
      </c>
      <c r="E505" s="389">
        <v>1744</v>
      </c>
      <c r="G505" s="389" t="s">
        <v>1347</v>
      </c>
      <c r="H505" s="390" t="s">
        <v>2484</v>
      </c>
      <c r="I505">
        <v>900</v>
      </c>
    </row>
    <row r="506" spans="1:9" x14ac:dyDescent="0.2">
      <c r="A506" s="388" t="s">
        <v>1129</v>
      </c>
      <c r="B506" s="388" t="s">
        <v>1542</v>
      </c>
      <c r="C506" s="388" t="s">
        <v>1822</v>
      </c>
      <c r="E506" s="389">
        <v>1744</v>
      </c>
      <c r="G506" s="389" t="s">
        <v>1349</v>
      </c>
      <c r="H506" s="390" t="s">
        <v>2485</v>
      </c>
      <c r="I506">
        <v>900</v>
      </c>
    </row>
    <row r="507" spans="1:9" x14ac:dyDescent="0.2">
      <c r="A507" s="388" t="s">
        <v>1129</v>
      </c>
      <c r="B507" s="388" t="s">
        <v>1542</v>
      </c>
      <c r="C507" s="388" t="s">
        <v>2486</v>
      </c>
      <c r="E507" s="389">
        <v>1744</v>
      </c>
      <c r="G507" s="389" t="s">
        <v>1318</v>
      </c>
      <c r="H507" s="390" t="s">
        <v>2487</v>
      </c>
      <c r="I507">
        <v>900</v>
      </c>
    </row>
    <row r="508" spans="1:9" x14ac:dyDescent="0.2">
      <c r="A508" s="388" t="s">
        <v>1129</v>
      </c>
      <c r="B508" s="388" t="s">
        <v>1542</v>
      </c>
      <c r="C508" s="388" t="s">
        <v>2488</v>
      </c>
      <c r="E508" s="389">
        <v>1744</v>
      </c>
      <c r="G508" s="389" t="s">
        <v>1326</v>
      </c>
      <c r="H508" s="390" t="s">
        <v>2489</v>
      </c>
      <c r="I508">
        <v>900</v>
      </c>
    </row>
    <row r="509" spans="1:9" x14ac:dyDescent="0.2">
      <c r="A509" s="388" t="s">
        <v>1129</v>
      </c>
      <c r="B509" s="388" t="s">
        <v>1542</v>
      </c>
      <c r="C509" s="388" t="s">
        <v>2490</v>
      </c>
      <c r="E509" s="389">
        <v>1744</v>
      </c>
      <c r="G509" s="389" t="s">
        <v>1359</v>
      </c>
      <c r="H509" s="390" t="s">
        <v>2491</v>
      </c>
      <c r="I509">
        <v>900</v>
      </c>
    </row>
    <row r="510" spans="1:9" x14ac:dyDescent="0.2">
      <c r="A510" s="388" t="s">
        <v>1129</v>
      </c>
      <c r="B510" s="388" t="s">
        <v>1542</v>
      </c>
      <c r="C510" s="388" t="s">
        <v>1949</v>
      </c>
      <c r="E510" s="389">
        <v>1744</v>
      </c>
      <c r="G510" s="389" t="s">
        <v>1321</v>
      </c>
      <c r="H510" s="390" t="s">
        <v>2492</v>
      </c>
      <c r="I510">
        <v>900</v>
      </c>
    </row>
    <row r="511" spans="1:9" x14ac:dyDescent="0.2">
      <c r="A511" s="388" t="s">
        <v>1129</v>
      </c>
      <c r="B511" s="388" t="s">
        <v>1542</v>
      </c>
      <c r="C511" s="388" t="s">
        <v>1950</v>
      </c>
      <c r="E511" s="389">
        <v>4907.28</v>
      </c>
      <c r="G511" s="389" t="s">
        <v>1321</v>
      </c>
      <c r="H511" s="390" t="s">
        <v>2493</v>
      </c>
      <c r="I511">
        <v>900</v>
      </c>
    </row>
    <row r="512" spans="1:9" x14ac:dyDescent="0.2">
      <c r="A512" s="388" t="s">
        <v>938</v>
      </c>
      <c r="B512" s="388" t="s">
        <v>332</v>
      </c>
      <c r="C512" s="388" t="s">
        <v>484</v>
      </c>
      <c r="E512" s="389">
        <v>97738.29</v>
      </c>
      <c r="G512" s="389">
        <v>97738.29</v>
      </c>
      <c r="H512" s="390" t="s">
        <v>1054</v>
      </c>
    </row>
    <row r="513" spans="1:11" x14ac:dyDescent="0.2">
      <c r="A513" s="644" t="s">
        <v>938</v>
      </c>
      <c r="B513" s="644" t="s">
        <v>332</v>
      </c>
      <c r="C513" s="644" t="s">
        <v>308</v>
      </c>
      <c r="D513" s="645"/>
      <c r="E513" s="645">
        <v>97738.29</v>
      </c>
      <c r="F513" s="645"/>
      <c r="G513" s="645">
        <v>97738.29</v>
      </c>
      <c r="H513" s="646" t="s">
        <v>951</v>
      </c>
      <c r="I513" s="647"/>
      <c r="J513" s="647"/>
      <c r="K513" s="647"/>
    </row>
    <row r="515" spans="1:11" x14ac:dyDescent="0.2">
      <c r="A515" s="388" t="s">
        <v>1129</v>
      </c>
      <c r="B515" s="388" t="s">
        <v>1472</v>
      </c>
      <c r="C515" s="388" t="s">
        <v>2494</v>
      </c>
      <c r="E515" s="389">
        <v>2500</v>
      </c>
      <c r="G515" s="389" t="s">
        <v>2293</v>
      </c>
      <c r="H515" s="390" t="s">
        <v>2495</v>
      </c>
      <c r="I515">
        <v>900</v>
      </c>
    </row>
    <row r="516" spans="1:11" x14ac:dyDescent="0.2">
      <c r="A516" s="388" t="s">
        <v>1129</v>
      </c>
      <c r="B516" s="388" t="s">
        <v>1472</v>
      </c>
      <c r="C516" s="388" t="s">
        <v>2496</v>
      </c>
      <c r="E516" s="389">
        <v>19357.740000000002</v>
      </c>
      <c r="G516" s="389" t="s">
        <v>1336</v>
      </c>
      <c r="H516" s="390" t="s">
        <v>2497</v>
      </c>
      <c r="I516">
        <v>900</v>
      </c>
    </row>
    <row r="517" spans="1:11" x14ac:dyDescent="0.2">
      <c r="A517" s="388" t="s">
        <v>1129</v>
      </c>
      <c r="B517" s="388" t="s">
        <v>1472</v>
      </c>
      <c r="C517" s="388" t="s">
        <v>2275</v>
      </c>
      <c r="E517" s="389">
        <v>2500</v>
      </c>
      <c r="G517" s="389" t="s">
        <v>2296</v>
      </c>
      <c r="H517" s="390" t="s">
        <v>2498</v>
      </c>
      <c r="I517">
        <v>900</v>
      </c>
    </row>
    <row r="518" spans="1:11" x14ac:dyDescent="0.2">
      <c r="A518" s="388" t="s">
        <v>1129</v>
      </c>
      <c r="B518" s="388" t="s">
        <v>1472</v>
      </c>
      <c r="C518" s="388" t="s">
        <v>2499</v>
      </c>
      <c r="E518" s="389">
        <v>96000</v>
      </c>
      <c r="G518" s="389" t="s">
        <v>1336</v>
      </c>
      <c r="H518" s="390" t="s">
        <v>2500</v>
      </c>
      <c r="I518">
        <v>900</v>
      </c>
    </row>
    <row r="519" spans="1:11" x14ac:dyDescent="0.2">
      <c r="A519" s="388" t="s">
        <v>1129</v>
      </c>
      <c r="B519" s="388" t="s">
        <v>1472</v>
      </c>
      <c r="C519" s="388" t="s">
        <v>2501</v>
      </c>
      <c r="E519" s="389">
        <v>9050</v>
      </c>
      <c r="G519" s="389" t="s">
        <v>1336</v>
      </c>
      <c r="H519" s="390" t="s">
        <v>2502</v>
      </c>
      <c r="I519">
        <v>900</v>
      </c>
    </row>
    <row r="520" spans="1:11" x14ac:dyDescent="0.2">
      <c r="A520" s="388" t="s">
        <v>1129</v>
      </c>
      <c r="B520" s="388" t="s">
        <v>1472</v>
      </c>
      <c r="C520" s="388" t="s">
        <v>2503</v>
      </c>
      <c r="E520" s="389">
        <v>19162.12</v>
      </c>
      <c r="G520" s="389" t="s">
        <v>1338</v>
      </c>
      <c r="H520" s="390" t="s">
        <v>2504</v>
      </c>
      <c r="I520">
        <v>900</v>
      </c>
    </row>
    <row r="521" spans="1:11" x14ac:dyDescent="0.2">
      <c r="A521" s="388" t="s">
        <v>1129</v>
      </c>
      <c r="B521" s="388" t="s">
        <v>1472</v>
      </c>
      <c r="C521" s="388" t="s">
        <v>2505</v>
      </c>
      <c r="E521" s="389">
        <v>96000</v>
      </c>
      <c r="G521" s="389" t="s">
        <v>1338</v>
      </c>
      <c r="H521" s="390" t="s">
        <v>2506</v>
      </c>
      <c r="I521">
        <v>900</v>
      </c>
    </row>
    <row r="522" spans="1:11" x14ac:dyDescent="0.2">
      <c r="A522" s="388" t="s">
        <v>1129</v>
      </c>
      <c r="B522" s="388" t="s">
        <v>1472</v>
      </c>
      <c r="C522" s="388" t="s">
        <v>2507</v>
      </c>
      <c r="E522" s="389">
        <v>2500</v>
      </c>
      <c r="G522" s="389" t="s">
        <v>2299</v>
      </c>
      <c r="H522" s="390" t="s">
        <v>2508</v>
      </c>
      <c r="I522">
        <v>900</v>
      </c>
    </row>
    <row r="523" spans="1:11" x14ac:dyDescent="0.2">
      <c r="A523" s="388" t="s">
        <v>1129</v>
      </c>
      <c r="B523" s="388" t="s">
        <v>1472</v>
      </c>
      <c r="C523" s="388" t="s">
        <v>2509</v>
      </c>
      <c r="E523" s="389">
        <v>8600</v>
      </c>
      <c r="G523" s="389" t="s">
        <v>1338</v>
      </c>
      <c r="H523" s="390" t="s">
        <v>2510</v>
      </c>
      <c r="I523">
        <v>900</v>
      </c>
    </row>
    <row r="524" spans="1:11" x14ac:dyDescent="0.2">
      <c r="A524" s="388" t="s">
        <v>1129</v>
      </c>
      <c r="B524" s="388" t="s">
        <v>1472</v>
      </c>
      <c r="C524" s="388" t="s">
        <v>2511</v>
      </c>
      <c r="E524" s="389">
        <v>18774.72</v>
      </c>
      <c r="G524" s="389" t="s">
        <v>1312</v>
      </c>
      <c r="H524" s="390" t="s">
        <v>2512</v>
      </c>
      <c r="I524">
        <v>900</v>
      </c>
    </row>
    <row r="525" spans="1:11" x14ac:dyDescent="0.2">
      <c r="A525" s="388" t="s">
        <v>1129</v>
      </c>
      <c r="B525" s="388" t="s">
        <v>1472</v>
      </c>
      <c r="C525" s="388" t="s">
        <v>2513</v>
      </c>
      <c r="E525" s="389">
        <v>2500</v>
      </c>
      <c r="G525" s="389" t="s">
        <v>1383</v>
      </c>
      <c r="H525" s="390" t="s">
        <v>2514</v>
      </c>
      <c r="I525">
        <v>900</v>
      </c>
    </row>
    <row r="526" spans="1:11" x14ac:dyDescent="0.2">
      <c r="A526" s="388" t="s">
        <v>1129</v>
      </c>
      <c r="B526" s="388" t="s">
        <v>1472</v>
      </c>
      <c r="C526" s="388" t="s">
        <v>2515</v>
      </c>
      <c r="E526" s="389">
        <v>96000</v>
      </c>
      <c r="G526" s="389" t="s">
        <v>1312</v>
      </c>
      <c r="H526" s="390" t="s">
        <v>2516</v>
      </c>
      <c r="I526">
        <v>900</v>
      </c>
    </row>
    <row r="527" spans="1:11" x14ac:dyDescent="0.2">
      <c r="A527" s="388" t="s">
        <v>1129</v>
      </c>
      <c r="B527" s="388" t="s">
        <v>1472</v>
      </c>
      <c r="C527" s="388" t="s">
        <v>2517</v>
      </c>
      <c r="E527" s="389">
        <v>9950</v>
      </c>
      <c r="G527" s="389" t="s">
        <v>1312</v>
      </c>
      <c r="H527" s="390" t="s">
        <v>2518</v>
      </c>
      <c r="I527">
        <v>900</v>
      </c>
    </row>
    <row r="528" spans="1:11" x14ac:dyDescent="0.2">
      <c r="A528" s="388" t="s">
        <v>1129</v>
      </c>
      <c r="B528" s="388" t="s">
        <v>1472</v>
      </c>
      <c r="C528" s="388" t="s">
        <v>2519</v>
      </c>
      <c r="E528" s="389">
        <v>18855.900000000001</v>
      </c>
      <c r="G528" s="389" t="s">
        <v>1342</v>
      </c>
      <c r="H528" s="390" t="s">
        <v>2520</v>
      </c>
      <c r="I528">
        <v>900</v>
      </c>
    </row>
    <row r="529" spans="1:9" x14ac:dyDescent="0.2">
      <c r="A529" s="388" t="s">
        <v>1129</v>
      </c>
      <c r="B529" s="388" t="s">
        <v>1472</v>
      </c>
      <c r="C529" s="388" t="s">
        <v>2521</v>
      </c>
      <c r="E529" s="389">
        <v>96000</v>
      </c>
      <c r="G529" s="389" t="s">
        <v>1342</v>
      </c>
      <c r="H529" s="390" t="s">
        <v>2522</v>
      </c>
      <c r="I529">
        <v>900</v>
      </c>
    </row>
    <row r="530" spans="1:9" x14ac:dyDescent="0.2">
      <c r="A530" s="388" t="s">
        <v>1129</v>
      </c>
      <c r="B530" s="388" t="s">
        <v>1472</v>
      </c>
      <c r="C530" s="388" t="s">
        <v>2523</v>
      </c>
      <c r="E530" s="389">
        <v>2500</v>
      </c>
      <c r="G530" s="389" t="s">
        <v>2047</v>
      </c>
      <c r="H530" s="390" t="s">
        <v>2524</v>
      </c>
      <c r="I530">
        <v>900</v>
      </c>
    </row>
    <row r="531" spans="1:9" x14ac:dyDescent="0.2">
      <c r="A531" s="388" t="s">
        <v>1129</v>
      </c>
      <c r="B531" s="388" t="s">
        <v>1472</v>
      </c>
      <c r="C531" s="388" t="s">
        <v>2525</v>
      </c>
      <c r="E531" s="389">
        <v>9950</v>
      </c>
      <c r="G531" s="389" t="s">
        <v>2526</v>
      </c>
      <c r="H531" s="390" t="s">
        <v>2527</v>
      </c>
      <c r="I531">
        <v>900</v>
      </c>
    </row>
    <row r="532" spans="1:9" x14ac:dyDescent="0.2">
      <c r="A532" s="388" t="s">
        <v>1129</v>
      </c>
      <c r="B532" s="388" t="s">
        <v>1472</v>
      </c>
      <c r="C532" s="388" t="s">
        <v>2528</v>
      </c>
      <c r="E532" s="389">
        <v>96000</v>
      </c>
      <c r="G532" s="389" t="s">
        <v>1344</v>
      </c>
      <c r="H532" s="390" t="s">
        <v>2529</v>
      </c>
      <c r="I532">
        <v>900</v>
      </c>
    </row>
    <row r="533" spans="1:9" x14ac:dyDescent="0.2">
      <c r="A533" s="388" t="s">
        <v>1129</v>
      </c>
      <c r="B533" s="388" t="s">
        <v>1472</v>
      </c>
      <c r="C533" s="388" t="s">
        <v>2530</v>
      </c>
      <c r="E533" s="389">
        <v>2500</v>
      </c>
      <c r="G533" s="389" t="s">
        <v>1508</v>
      </c>
      <c r="H533" s="390" t="s">
        <v>2531</v>
      </c>
      <c r="I533">
        <v>900</v>
      </c>
    </row>
    <row r="534" spans="1:9" x14ac:dyDescent="0.2">
      <c r="A534" s="388" t="s">
        <v>1129</v>
      </c>
      <c r="B534" s="388" t="s">
        <v>1472</v>
      </c>
      <c r="C534" s="388" t="s">
        <v>2532</v>
      </c>
      <c r="E534" s="389">
        <v>18855.900000000001</v>
      </c>
      <c r="G534" s="389" t="s">
        <v>1344</v>
      </c>
      <c r="H534" s="390" t="s">
        <v>2533</v>
      </c>
      <c r="I534">
        <v>900</v>
      </c>
    </row>
    <row r="535" spans="1:9" x14ac:dyDescent="0.2">
      <c r="A535" s="388" t="s">
        <v>1129</v>
      </c>
      <c r="B535" s="388" t="s">
        <v>1472</v>
      </c>
      <c r="C535" s="388" t="s">
        <v>2534</v>
      </c>
      <c r="E535" s="389">
        <v>5900</v>
      </c>
      <c r="G535" s="389" t="s">
        <v>1344</v>
      </c>
      <c r="H535" s="390" t="s">
        <v>2535</v>
      </c>
      <c r="I535">
        <v>900</v>
      </c>
    </row>
    <row r="536" spans="1:9" x14ac:dyDescent="0.2">
      <c r="A536" s="388" t="s">
        <v>1129</v>
      </c>
      <c r="B536" s="388" t="s">
        <v>1472</v>
      </c>
      <c r="C536" s="388" t="s">
        <v>2536</v>
      </c>
      <c r="E536" s="389">
        <v>18962.919999999998</v>
      </c>
      <c r="G536" s="389" t="s">
        <v>1314</v>
      </c>
      <c r="H536" s="390" t="s">
        <v>2537</v>
      </c>
      <c r="I536">
        <v>900</v>
      </c>
    </row>
    <row r="537" spans="1:9" x14ac:dyDescent="0.2">
      <c r="A537" s="388" t="s">
        <v>1129</v>
      </c>
      <c r="B537" s="388" t="s">
        <v>1472</v>
      </c>
      <c r="C537" s="388" t="s">
        <v>2538</v>
      </c>
      <c r="E537" s="389">
        <v>96000</v>
      </c>
      <c r="G537" s="389" t="s">
        <v>1314</v>
      </c>
      <c r="H537" s="390" t="s">
        <v>2539</v>
      </c>
      <c r="I537">
        <v>900</v>
      </c>
    </row>
    <row r="538" spans="1:9" x14ac:dyDescent="0.2">
      <c r="A538" s="388" t="s">
        <v>1129</v>
      </c>
      <c r="B538" s="388" t="s">
        <v>1472</v>
      </c>
      <c r="C538" s="388" t="s">
        <v>2540</v>
      </c>
      <c r="E538" s="389">
        <v>2500</v>
      </c>
      <c r="G538" s="389" t="s">
        <v>2168</v>
      </c>
      <c r="H538" s="390" t="s">
        <v>2541</v>
      </c>
      <c r="I538">
        <v>900</v>
      </c>
    </row>
    <row r="539" spans="1:9" x14ac:dyDescent="0.2">
      <c r="A539" s="388" t="s">
        <v>1129</v>
      </c>
      <c r="B539" s="388" t="s">
        <v>1472</v>
      </c>
      <c r="C539" s="388" t="s">
        <v>2542</v>
      </c>
      <c r="E539" s="389">
        <v>6800</v>
      </c>
      <c r="G539" s="389" t="s">
        <v>2543</v>
      </c>
      <c r="H539" s="390" t="s">
        <v>2544</v>
      </c>
      <c r="I539">
        <v>900</v>
      </c>
    </row>
    <row r="540" spans="1:9" x14ac:dyDescent="0.2">
      <c r="A540" s="388" t="s">
        <v>1129</v>
      </c>
      <c r="B540" s="388" t="s">
        <v>1472</v>
      </c>
      <c r="C540" s="388" t="s">
        <v>2545</v>
      </c>
      <c r="E540" s="389">
        <v>2500</v>
      </c>
      <c r="G540" s="389" t="s">
        <v>2334</v>
      </c>
      <c r="H540" s="390" t="s">
        <v>2546</v>
      </c>
      <c r="I540">
        <v>900</v>
      </c>
    </row>
    <row r="541" spans="1:9" x14ac:dyDescent="0.2">
      <c r="A541" s="388" t="s">
        <v>1129</v>
      </c>
      <c r="B541" s="388" t="s">
        <v>1472</v>
      </c>
      <c r="C541" s="388" t="s">
        <v>2547</v>
      </c>
      <c r="E541" s="389">
        <v>18295.02</v>
      </c>
      <c r="G541" s="389" t="s">
        <v>1347</v>
      </c>
      <c r="H541" s="390" t="s">
        <v>2548</v>
      </c>
      <c r="I541">
        <v>900</v>
      </c>
    </row>
    <row r="542" spans="1:9" x14ac:dyDescent="0.2">
      <c r="A542" s="388" t="s">
        <v>1129</v>
      </c>
      <c r="B542" s="388" t="s">
        <v>1472</v>
      </c>
      <c r="C542" s="388" t="s">
        <v>2549</v>
      </c>
      <c r="E542" s="389">
        <v>2688</v>
      </c>
      <c r="G542" s="389" t="s">
        <v>1783</v>
      </c>
      <c r="H542" s="390" t="s">
        <v>2550</v>
      </c>
      <c r="I542">
        <v>900</v>
      </c>
    </row>
    <row r="543" spans="1:9" x14ac:dyDescent="0.2">
      <c r="A543" s="388" t="s">
        <v>1129</v>
      </c>
      <c r="B543" s="388" t="s">
        <v>1472</v>
      </c>
      <c r="C543" s="388" t="s">
        <v>2551</v>
      </c>
      <c r="E543" s="389">
        <v>96000</v>
      </c>
      <c r="G543" s="389" t="s">
        <v>1347</v>
      </c>
      <c r="H543" s="390" t="s">
        <v>2552</v>
      </c>
      <c r="I543">
        <v>900</v>
      </c>
    </row>
    <row r="544" spans="1:9" x14ac:dyDescent="0.2">
      <c r="A544" s="388" t="s">
        <v>1129</v>
      </c>
      <c r="B544" s="388" t="s">
        <v>1472</v>
      </c>
      <c r="C544" s="388" t="s">
        <v>2553</v>
      </c>
      <c r="E544" s="389">
        <v>5900</v>
      </c>
      <c r="G544" s="389" t="s">
        <v>1347</v>
      </c>
      <c r="H544" s="390" t="s">
        <v>2554</v>
      </c>
      <c r="I544">
        <v>900</v>
      </c>
    </row>
    <row r="545" spans="1:9" x14ac:dyDescent="0.2">
      <c r="A545" s="388" t="s">
        <v>1129</v>
      </c>
      <c r="B545" s="388" t="s">
        <v>1472</v>
      </c>
      <c r="C545" s="388" t="s">
        <v>2555</v>
      </c>
      <c r="E545" s="389">
        <v>18309.78</v>
      </c>
      <c r="G545" s="389" t="s">
        <v>1349</v>
      </c>
      <c r="H545" s="390" t="s">
        <v>2556</v>
      </c>
      <c r="I545">
        <v>900</v>
      </c>
    </row>
    <row r="546" spans="1:9" x14ac:dyDescent="0.2">
      <c r="A546" s="388" t="s">
        <v>1129</v>
      </c>
      <c r="B546" s="388" t="s">
        <v>1472</v>
      </c>
      <c r="C546" s="388" t="s">
        <v>2557</v>
      </c>
      <c r="E546" s="389">
        <v>96000</v>
      </c>
      <c r="G546" s="389" t="s">
        <v>1349</v>
      </c>
      <c r="H546" s="390" t="s">
        <v>2558</v>
      </c>
      <c r="I546">
        <v>900</v>
      </c>
    </row>
    <row r="547" spans="1:9" x14ac:dyDescent="0.2">
      <c r="A547" s="388" t="s">
        <v>1129</v>
      </c>
      <c r="B547" s="388" t="s">
        <v>1472</v>
      </c>
      <c r="C547" s="388" t="s">
        <v>2559</v>
      </c>
      <c r="E547" s="389">
        <v>2500</v>
      </c>
      <c r="G547" s="389" t="s">
        <v>2038</v>
      </c>
      <c r="H547" s="390" t="s">
        <v>2560</v>
      </c>
      <c r="I547">
        <v>900</v>
      </c>
    </row>
    <row r="548" spans="1:9" x14ac:dyDescent="0.2">
      <c r="A548" s="388" t="s">
        <v>1129</v>
      </c>
      <c r="B548" s="388" t="s">
        <v>1472</v>
      </c>
      <c r="C548" s="388" t="s">
        <v>2561</v>
      </c>
      <c r="E548" s="389">
        <v>5000</v>
      </c>
      <c r="G548" s="389" t="s">
        <v>1349</v>
      </c>
      <c r="H548" s="390" t="s">
        <v>2562</v>
      </c>
      <c r="I548">
        <v>900</v>
      </c>
    </row>
    <row r="549" spans="1:9" x14ac:dyDescent="0.2">
      <c r="A549" s="388" t="s">
        <v>1129</v>
      </c>
      <c r="B549" s="388" t="s">
        <v>1472</v>
      </c>
      <c r="C549" s="388" t="s">
        <v>2563</v>
      </c>
      <c r="E549" s="389">
        <v>18132.66</v>
      </c>
      <c r="G549" s="389" t="s">
        <v>1318</v>
      </c>
      <c r="H549" s="390" t="s">
        <v>2564</v>
      </c>
      <c r="I549">
        <v>900</v>
      </c>
    </row>
    <row r="550" spans="1:9" x14ac:dyDescent="0.2">
      <c r="A550" s="388" t="s">
        <v>1129</v>
      </c>
      <c r="B550" s="388" t="s">
        <v>1472</v>
      </c>
      <c r="C550" s="388" t="s">
        <v>2565</v>
      </c>
      <c r="E550" s="389">
        <v>96000</v>
      </c>
      <c r="G550" s="389" t="s">
        <v>1318</v>
      </c>
      <c r="H550" s="390" t="s">
        <v>2566</v>
      </c>
      <c r="I550">
        <v>900</v>
      </c>
    </row>
    <row r="551" spans="1:9" x14ac:dyDescent="0.2">
      <c r="A551" s="388" t="s">
        <v>1129</v>
      </c>
      <c r="B551" s="388" t="s">
        <v>1472</v>
      </c>
      <c r="C551" s="388" t="s">
        <v>2567</v>
      </c>
      <c r="E551" s="389">
        <v>2500</v>
      </c>
      <c r="G551" s="389" t="s">
        <v>1443</v>
      </c>
      <c r="H551" s="390" t="s">
        <v>2568</v>
      </c>
      <c r="I551">
        <v>900</v>
      </c>
    </row>
    <row r="552" spans="1:9" x14ac:dyDescent="0.2">
      <c r="A552" s="388" t="s">
        <v>1129</v>
      </c>
      <c r="B552" s="388" t="s">
        <v>1472</v>
      </c>
      <c r="C552" s="388" t="s">
        <v>2569</v>
      </c>
      <c r="E552" s="389">
        <v>7250</v>
      </c>
      <c r="G552" s="389" t="s">
        <v>1318</v>
      </c>
      <c r="H552" s="390" t="s">
        <v>2570</v>
      </c>
      <c r="I552">
        <v>990</v>
      </c>
    </row>
    <row r="553" spans="1:9" x14ac:dyDescent="0.2">
      <c r="A553" s="388" t="s">
        <v>1129</v>
      </c>
      <c r="B553" s="388" t="s">
        <v>1472</v>
      </c>
      <c r="C553" s="388" t="s">
        <v>2571</v>
      </c>
      <c r="E553" s="389">
        <v>18158.5</v>
      </c>
      <c r="G553" s="389" t="s">
        <v>1326</v>
      </c>
      <c r="H553" s="390" t="s">
        <v>2572</v>
      </c>
      <c r="I553">
        <v>900</v>
      </c>
    </row>
    <row r="554" spans="1:9" x14ac:dyDescent="0.2">
      <c r="A554" s="388" t="s">
        <v>1129</v>
      </c>
      <c r="B554" s="388" t="s">
        <v>1472</v>
      </c>
      <c r="C554" s="388" t="s">
        <v>2573</v>
      </c>
      <c r="E554" s="389">
        <v>2500</v>
      </c>
      <c r="G554" s="389" t="s">
        <v>1525</v>
      </c>
      <c r="H554" s="390" t="s">
        <v>2574</v>
      </c>
      <c r="I554">
        <v>900</v>
      </c>
    </row>
    <row r="555" spans="1:9" x14ac:dyDescent="0.2">
      <c r="A555" s="388" t="s">
        <v>1129</v>
      </c>
      <c r="B555" s="388" t="s">
        <v>1472</v>
      </c>
      <c r="C555" s="388" t="s">
        <v>2575</v>
      </c>
      <c r="E555" s="389">
        <v>96000</v>
      </c>
      <c r="G555" s="389" t="s">
        <v>1326</v>
      </c>
      <c r="H555" s="390" t="s">
        <v>2576</v>
      </c>
      <c r="I555">
        <v>900</v>
      </c>
    </row>
    <row r="556" spans="1:9" x14ac:dyDescent="0.2">
      <c r="A556" s="388" t="s">
        <v>1129</v>
      </c>
      <c r="B556" s="388" t="s">
        <v>1472</v>
      </c>
      <c r="C556" s="388" t="s">
        <v>2577</v>
      </c>
      <c r="E556" s="389">
        <v>7700</v>
      </c>
      <c r="G556" s="389" t="s">
        <v>1326</v>
      </c>
      <c r="H556" s="390" t="s">
        <v>2578</v>
      </c>
      <c r="I556">
        <v>900</v>
      </c>
    </row>
    <row r="557" spans="1:9" x14ac:dyDescent="0.2">
      <c r="A557" s="388" t="s">
        <v>1129</v>
      </c>
      <c r="B557" s="388" t="s">
        <v>1472</v>
      </c>
      <c r="C557" s="388" t="s">
        <v>2579</v>
      </c>
      <c r="E557" s="389">
        <v>96000</v>
      </c>
      <c r="G557" s="389" t="s">
        <v>1359</v>
      </c>
      <c r="H557" s="390" t="s">
        <v>2580</v>
      </c>
      <c r="I557">
        <v>900</v>
      </c>
    </row>
    <row r="558" spans="1:9" x14ac:dyDescent="0.2">
      <c r="A558" s="388" t="s">
        <v>1129</v>
      </c>
      <c r="B558" s="388" t="s">
        <v>1472</v>
      </c>
      <c r="C558" s="388" t="s">
        <v>2581</v>
      </c>
      <c r="E558" s="389">
        <v>18387.28</v>
      </c>
      <c r="G558" s="389" t="s">
        <v>1359</v>
      </c>
      <c r="H558" s="390" t="s">
        <v>2582</v>
      </c>
      <c r="I558">
        <v>900</v>
      </c>
    </row>
    <row r="559" spans="1:9" x14ac:dyDescent="0.2">
      <c r="A559" s="388" t="s">
        <v>1129</v>
      </c>
      <c r="B559" s="388" t="s">
        <v>1472</v>
      </c>
      <c r="C559" s="388" t="s">
        <v>2583</v>
      </c>
      <c r="E559" s="389">
        <v>2500</v>
      </c>
      <c r="G559" s="389" t="s">
        <v>2071</v>
      </c>
      <c r="H559" s="390" t="s">
        <v>2584</v>
      </c>
      <c r="I559">
        <v>900</v>
      </c>
    </row>
    <row r="560" spans="1:9" x14ac:dyDescent="0.2">
      <c r="A560" s="388" t="s">
        <v>1129</v>
      </c>
      <c r="B560" s="388" t="s">
        <v>1472</v>
      </c>
      <c r="C560" s="388" t="s">
        <v>2585</v>
      </c>
      <c r="E560" s="389">
        <v>16250</v>
      </c>
      <c r="G560" s="389" t="s">
        <v>2226</v>
      </c>
      <c r="H560" s="390" t="s">
        <v>2586</v>
      </c>
      <c r="I560">
        <v>900</v>
      </c>
    </row>
    <row r="561" spans="1:9" x14ac:dyDescent="0.2">
      <c r="A561" s="388" t="s">
        <v>1129</v>
      </c>
      <c r="B561" s="388" t="s">
        <v>1472</v>
      </c>
      <c r="C561" s="388" t="s">
        <v>2587</v>
      </c>
      <c r="E561" s="389">
        <v>9900</v>
      </c>
      <c r="G561" s="389" t="s">
        <v>1359</v>
      </c>
      <c r="H561" s="390" t="s">
        <v>2588</v>
      </c>
      <c r="I561">
        <v>400</v>
      </c>
    </row>
    <row r="562" spans="1:9" x14ac:dyDescent="0.2">
      <c r="A562" s="388" t="s">
        <v>1129</v>
      </c>
      <c r="B562" s="388" t="s">
        <v>1472</v>
      </c>
      <c r="C562" s="388" t="s">
        <v>2589</v>
      </c>
      <c r="E562" s="389">
        <v>18616.060000000001</v>
      </c>
      <c r="G562" s="389" t="s">
        <v>1321</v>
      </c>
      <c r="H562" s="390" t="s">
        <v>2590</v>
      </c>
      <c r="I562">
        <v>900</v>
      </c>
    </row>
    <row r="563" spans="1:9" x14ac:dyDescent="0.2">
      <c r="A563" s="388" t="s">
        <v>1129</v>
      </c>
      <c r="B563" s="388" t="s">
        <v>1472</v>
      </c>
      <c r="C563" s="388" t="s">
        <v>2591</v>
      </c>
      <c r="E563" s="389">
        <v>96000</v>
      </c>
      <c r="G563" s="389" t="s">
        <v>1321</v>
      </c>
      <c r="H563" s="390" t="s">
        <v>2592</v>
      </c>
      <c r="I563">
        <v>900</v>
      </c>
    </row>
    <row r="564" spans="1:9" x14ac:dyDescent="0.2">
      <c r="A564" s="388" t="s">
        <v>1129</v>
      </c>
      <c r="B564" s="388" t="s">
        <v>1472</v>
      </c>
      <c r="C564" s="388" t="s">
        <v>2593</v>
      </c>
      <c r="E564" s="389">
        <v>16700</v>
      </c>
      <c r="G564" s="389" t="s">
        <v>1321</v>
      </c>
      <c r="H564" s="390" t="s">
        <v>2594</v>
      </c>
      <c r="I564">
        <v>900</v>
      </c>
    </row>
    <row r="565" spans="1:9" x14ac:dyDescent="0.2">
      <c r="A565" s="388" t="s">
        <v>1129</v>
      </c>
      <c r="B565" s="388" t="s">
        <v>1542</v>
      </c>
      <c r="C565" s="388" t="s">
        <v>1187</v>
      </c>
      <c r="E565" s="389">
        <v>18099.900000000001</v>
      </c>
      <c r="G565" s="389" t="s">
        <v>2293</v>
      </c>
      <c r="H565" s="390" t="s">
        <v>2595</v>
      </c>
      <c r="I565">
        <v>900</v>
      </c>
    </row>
    <row r="566" spans="1:9" x14ac:dyDescent="0.2">
      <c r="A566" s="388" t="s">
        <v>1129</v>
      </c>
      <c r="B566" s="388" t="s">
        <v>1542</v>
      </c>
      <c r="C566" s="388" t="s">
        <v>1163</v>
      </c>
      <c r="E566" s="389">
        <v>18099.900000000001</v>
      </c>
      <c r="G566" s="389" t="s">
        <v>2296</v>
      </c>
      <c r="H566" s="390" t="s">
        <v>2596</v>
      </c>
      <c r="I566">
        <v>900</v>
      </c>
    </row>
    <row r="567" spans="1:9" x14ac:dyDescent="0.2">
      <c r="A567" s="388" t="s">
        <v>1129</v>
      </c>
      <c r="B567" s="388" t="s">
        <v>1542</v>
      </c>
      <c r="C567" s="388" t="s">
        <v>1231</v>
      </c>
      <c r="E567" s="389">
        <v>18099.900000000001</v>
      </c>
      <c r="G567" s="389" t="s">
        <v>2299</v>
      </c>
      <c r="H567" s="390" t="s">
        <v>2597</v>
      </c>
      <c r="I567">
        <v>900</v>
      </c>
    </row>
    <row r="568" spans="1:9" x14ac:dyDescent="0.2">
      <c r="A568" s="388" t="s">
        <v>1129</v>
      </c>
      <c r="B568" s="388" t="s">
        <v>1542</v>
      </c>
      <c r="C568" s="388" t="s">
        <v>1317</v>
      </c>
      <c r="E568" s="389">
        <v>18099.900000000001</v>
      </c>
      <c r="G568" s="389" t="s">
        <v>1383</v>
      </c>
      <c r="H568" s="390" t="s">
        <v>2598</v>
      </c>
      <c r="I568">
        <v>900</v>
      </c>
    </row>
    <row r="569" spans="1:9" x14ac:dyDescent="0.2">
      <c r="A569" s="388" t="s">
        <v>1129</v>
      </c>
      <c r="B569" s="388" t="s">
        <v>1542</v>
      </c>
      <c r="C569" s="388" t="s">
        <v>1358</v>
      </c>
      <c r="E569" s="389">
        <v>10000</v>
      </c>
      <c r="G569" s="389" t="s">
        <v>1342</v>
      </c>
      <c r="H569" s="390" t="s">
        <v>2599</v>
      </c>
      <c r="I569">
        <v>900</v>
      </c>
    </row>
    <row r="570" spans="1:9" x14ac:dyDescent="0.2">
      <c r="A570" s="388" t="s">
        <v>1129</v>
      </c>
      <c r="B570" s="388" t="s">
        <v>1542</v>
      </c>
      <c r="C570" s="388" t="s">
        <v>1439</v>
      </c>
      <c r="E570" s="389">
        <v>18099.900000000001</v>
      </c>
      <c r="G570" s="389" t="s">
        <v>2047</v>
      </c>
      <c r="H570" s="390" t="s">
        <v>2600</v>
      </c>
      <c r="I570">
        <v>900</v>
      </c>
    </row>
    <row r="571" spans="1:9" x14ac:dyDescent="0.2">
      <c r="A571" s="388" t="s">
        <v>1129</v>
      </c>
      <c r="B571" s="388" t="s">
        <v>1542</v>
      </c>
      <c r="C571" s="388" t="s">
        <v>2313</v>
      </c>
      <c r="E571" s="389">
        <v>10000</v>
      </c>
      <c r="G571" s="389" t="s">
        <v>1344</v>
      </c>
      <c r="H571" s="390" t="s">
        <v>2601</v>
      </c>
      <c r="I571">
        <v>900</v>
      </c>
    </row>
    <row r="572" spans="1:9" x14ac:dyDescent="0.2">
      <c r="A572" s="388" t="s">
        <v>1129</v>
      </c>
      <c r="B572" s="388" t="s">
        <v>1542</v>
      </c>
      <c r="C572" s="388" t="s">
        <v>2113</v>
      </c>
      <c r="E572" s="389">
        <v>18099.900000000001</v>
      </c>
      <c r="G572" s="389" t="s">
        <v>1508</v>
      </c>
      <c r="H572" s="390" t="s">
        <v>2602</v>
      </c>
      <c r="I572">
        <v>900</v>
      </c>
    </row>
    <row r="573" spans="1:9" x14ac:dyDescent="0.2">
      <c r="A573" s="388" t="s">
        <v>1129</v>
      </c>
      <c r="B573" s="388" t="s">
        <v>1542</v>
      </c>
      <c r="C573" s="388" t="s">
        <v>2603</v>
      </c>
      <c r="E573" s="389">
        <v>18099.900000000001</v>
      </c>
      <c r="G573" s="389" t="s">
        <v>2168</v>
      </c>
      <c r="H573" s="390" t="s">
        <v>2604</v>
      </c>
      <c r="I573">
        <v>900</v>
      </c>
    </row>
    <row r="574" spans="1:9" x14ac:dyDescent="0.2">
      <c r="A574" s="388" t="s">
        <v>1129</v>
      </c>
      <c r="B574" s="388" t="s">
        <v>1542</v>
      </c>
      <c r="C574" s="388" t="s">
        <v>2332</v>
      </c>
      <c r="E574" s="389">
        <v>-20000</v>
      </c>
      <c r="G574" s="389" t="s">
        <v>1314</v>
      </c>
      <c r="H574" s="390" t="s">
        <v>2605</v>
      </c>
      <c r="I574">
        <v>900</v>
      </c>
    </row>
    <row r="575" spans="1:9" x14ac:dyDescent="0.2">
      <c r="A575" s="388" t="s">
        <v>1129</v>
      </c>
      <c r="B575" s="388" t="s">
        <v>1542</v>
      </c>
      <c r="C575" s="388" t="s">
        <v>2606</v>
      </c>
      <c r="E575" s="389">
        <v>18099.900000000001</v>
      </c>
      <c r="G575" s="389" t="s">
        <v>2334</v>
      </c>
      <c r="H575" s="390" t="s">
        <v>2607</v>
      </c>
      <c r="I575">
        <v>900</v>
      </c>
    </row>
    <row r="576" spans="1:9" x14ac:dyDescent="0.2">
      <c r="A576" s="388" t="s">
        <v>1129</v>
      </c>
      <c r="B576" s="388" t="s">
        <v>1542</v>
      </c>
      <c r="C576" s="388" t="s">
        <v>1938</v>
      </c>
      <c r="E576" s="389">
        <v>18099.900000000001</v>
      </c>
      <c r="G576" s="389" t="s">
        <v>2038</v>
      </c>
      <c r="H576" s="390" t="s">
        <v>2608</v>
      </c>
      <c r="I576">
        <v>900</v>
      </c>
    </row>
    <row r="577" spans="1:11" x14ac:dyDescent="0.2">
      <c r="A577" s="388" t="s">
        <v>1129</v>
      </c>
      <c r="B577" s="388" t="s">
        <v>1542</v>
      </c>
      <c r="C577" s="388" t="s">
        <v>2609</v>
      </c>
      <c r="E577" s="389">
        <v>18099.900000000001</v>
      </c>
      <c r="G577" s="389" t="s">
        <v>1443</v>
      </c>
      <c r="H577" s="390" t="s">
        <v>2610</v>
      </c>
      <c r="I577">
        <v>900</v>
      </c>
    </row>
    <row r="578" spans="1:11" x14ac:dyDescent="0.2">
      <c r="A578" s="388" t="s">
        <v>1129</v>
      </c>
      <c r="B578" s="388" t="s">
        <v>1542</v>
      </c>
      <c r="C578" s="388" t="s">
        <v>1944</v>
      </c>
      <c r="E578" s="389">
        <v>18099.900000000001</v>
      </c>
      <c r="G578" s="389" t="s">
        <v>1359</v>
      </c>
      <c r="H578" s="390" t="s">
        <v>2611</v>
      </c>
      <c r="I578">
        <v>900</v>
      </c>
    </row>
    <row r="579" spans="1:11" x14ac:dyDescent="0.2">
      <c r="A579" s="388" t="s">
        <v>938</v>
      </c>
      <c r="B579" s="388" t="s">
        <v>336</v>
      </c>
      <c r="C579" s="388" t="s">
        <v>484</v>
      </c>
      <c r="E579" s="389">
        <v>1726605.5</v>
      </c>
      <c r="G579" s="389">
        <v>1726605.5</v>
      </c>
      <c r="H579" s="390" t="s">
        <v>1054</v>
      </c>
    </row>
    <row r="580" spans="1:11" x14ac:dyDescent="0.2">
      <c r="A580" s="644" t="s">
        <v>938</v>
      </c>
      <c r="B580" s="644" t="s">
        <v>336</v>
      </c>
      <c r="C580" s="644" t="s">
        <v>308</v>
      </c>
      <c r="D580" s="645"/>
      <c r="E580" s="645">
        <v>1726605.5</v>
      </c>
      <c r="F580" s="645"/>
      <c r="G580" s="645">
        <v>1726605.5</v>
      </c>
      <c r="H580" s="646" t="s">
        <v>952</v>
      </c>
      <c r="I580" s="647"/>
      <c r="J580" s="647"/>
      <c r="K580" s="647"/>
    </row>
    <row r="582" spans="1:11" x14ac:dyDescent="0.2">
      <c r="A582" s="388" t="s">
        <v>1129</v>
      </c>
      <c r="B582" s="388" t="s">
        <v>1472</v>
      </c>
      <c r="C582" s="388" t="s">
        <v>2612</v>
      </c>
      <c r="E582" s="389">
        <v>19200</v>
      </c>
      <c r="G582" s="389" t="s">
        <v>1321</v>
      </c>
      <c r="H582" s="390" t="s">
        <v>2613</v>
      </c>
      <c r="I582">
        <v>900</v>
      </c>
    </row>
    <row r="583" spans="1:11" x14ac:dyDescent="0.2">
      <c r="A583" s="388" t="s">
        <v>1129</v>
      </c>
      <c r="B583" s="388" t="s">
        <v>1472</v>
      </c>
      <c r="C583" s="388" t="s">
        <v>2614</v>
      </c>
      <c r="E583" s="389">
        <v>79300</v>
      </c>
      <c r="G583" s="389" t="s">
        <v>1321</v>
      </c>
      <c r="H583" s="390" t="s">
        <v>2615</v>
      </c>
      <c r="I583">
        <v>900</v>
      </c>
    </row>
    <row r="584" spans="1:11" x14ac:dyDescent="0.2">
      <c r="A584" s="388" t="s">
        <v>1129</v>
      </c>
      <c r="B584" s="388" t="s">
        <v>1542</v>
      </c>
      <c r="C584" s="388" t="s">
        <v>1235</v>
      </c>
      <c r="E584" s="389">
        <v>40000</v>
      </c>
      <c r="G584" s="389" t="s">
        <v>1312</v>
      </c>
      <c r="H584" s="390" t="s">
        <v>2616</v>
      </c>
      <c r="I584">
        <v>900</v>
      </c>
    </row>
    <row r="585" spans="1:11" x14ac:dyDescent="0.2">
      <c r="A585" s="388" t="s">
        <v>1129</v>
      </c>
      <c r="B585" s="388" t="s">
        <v>1542</v>
      </c>
      <c r="C585" s="388" t="s">
        <v>2332</v>
      </c>
      <c r="E585" s="389">
        <v>30000</v>
      </c>
      <c r="G585" s="389" t="s">
        <v>1314</v>
      </c>
      <c r="H585" s="390" t="s">
        <v>2617</v>
      </c>
      <c r="I585">
        <v>900</v>
      </c>
    </row>
    <row r="586" spans="1:11" x14ac:dyDescent="0.2">
      <c r="A586" s="388" t="s">
        <v>1129</v>
      </c>
      <c r="B586" s="388" t="s">
        <v>1542</v>
      </c>
      <c r="C586" s="388" t="s">
        <v>2060</v>
      </c>
      <c r="E586" s="389">
        <v>40000</v>
      </c>
      <c r="G586" s="389" t="s">
        <v>1318</v>
      </c>
      <c r="H586" s="390" t="s">
        <v>2618</v>
      </c>
      <c r="I586">
        <v>900</v>
      </c>
    </row>
    <row r="587" spans="1:11" x14ac:dyDescent="0.2">
      <c r="A587" s="388" t="s">
        <v>1129</v>
      </c>
      <c r="B587" s="388" t="s">
        <v>1542</v>
      </c>
      <c r="C587" s="388" t="s">
        <v>1950</v>
      </c>
      <c r="E587" s="389">
        <v>-110000</v>
      </c>
      <c r="G587" s="389" t="s">
        <v>1321</v>
      </c>
      <c r="H587" s="390" t="s">
        <v>2619</v>
      </c>
      <c r="I587">
        <v>900</v>
      </c>
    </row>
    <row r="588" spans="1:11" x14ac:dyDescent="0.2">
      <c r="A588" s="388" t="s">
        <v>938</v>
      </c>
      <c r="B588" s="388" t="s">
        <v>953</v>
      </c>
      <c r="C588" s="388" t="s">
        <v>484</v>
      </c>
      <c r="E588" s="389">
        <v>98500</v>
      </c>
      <c r="G588" s="389">
        <v>98500</v>
      </c>
      <c r="H588" s="390" t="s">
        <v>1054</v>
      </c>
    </row>
    <row r="589" spans="1:11" x14ac:dyDescent="0.2">
      <c r="A589" s="644" t="s">
        <v>938</v>
      </c>
      <c r="B589" s="644" t="s">
        <v>953</v>
      </c>
      <c r="C589" s="644" t="s">
        <v>308</v>
      </c>
      <c r="D589" s="645"/>
      <c r="E589" s="645">
        <v>98500</v>
      </c>
      <c r="F589" s="645"/>
      <c r="G589" s="645">
        <v>98500</v>
      </c>
      <c r="H589" s="646" t="s">
        <v>954</v>
      </c>
      <c r="I589" s="647"/>
      <c r="J589" s="647"/>
      <c r="K589" s="647"/>
    </row>
    <row r="591" spans="1:11" x14ac:dyDescent="0.2">
      <c r="A591" s="388" t="s">
        <v>1129</v>
      </c>
      <c r="B591" s="388" t="s">
        <v>1472</v>
      </c>
      <c r="C591" s="388" t="s">
        <v>2620</v>
      </c>
      <c r="E591" s="389">
        <v>29280</v>
      </c>
      <c r="G591" s="389" t="s">
        <v>1753</v>
      </c>
      <c r="H591" s="390" t="s">
        <v>2621</v>
      </c>
      <c r="I591">
        <v>900</v>
      </c>
    </row>
    <row r="592" spans="1:11" x14ac:dyDescent="0.2">
      <c r="A592" s="388" t="s">
        <v>1129</v>
      </c>
      <c r="B592" s="388" t="s">
        <v>1472</v>
      </c>
      <c r="C592" s="388" t="s">
        <v>2622</v>
      </c>
      <c r="E592" s="389">
        <v>12672</v>
      </c>
      <c r="G592" s="389" t="s">
        <v>2000</v>
      </c>
      <c r="H592" s="390" t="s">
        <v>2621</v>
      </c>
      <c r="I592">
        <v>900</v>
      </c>
    </row>
    <row r="593" spans="1:11" x14ac:dyDescent="0.2">
      <c r="A593" s="388" t="s">
        <v>938</v>
      </c>
      <c r="B593" s="388" t="s">
        <v>955</v>
      </c>
      <c r="C593" s="388" t="s">
        <v>484</v>
      </c>
      <c r="E593" s="389">
        <v>41952</v>
      </c>
      <c r="G593" s="389">
        <v>41952</v>
      </c>
      <c r="H593" s="390" t="s">
        <v>1054</v>
      </c>
    </row>
    <row r="594" spans="1:11" x14ac:dyDescent="0.2">
      <c r="A594" s="644" t="s">
        <v>938</v>
      </c>
      <c r="B594" s="644" t="s">
        <v>955</v>
      </c>
      <c r="C594" s="644" t="s">
        <v>308</v>
      </c>
      <c r="D594" s="645"/>
      <c r="E594" s="645">
        <v>41952</v>
      </c>
      <c r="F594" s="645"/>
      <c r="G594" s="645">
        <v>41952</v>
      </c>
      <c r="H594" s="646" t="s">
        <v>956</v>
      </c>
      <c r="I594" s="647"/>
      <c r="J594" s="647"/>
      <c r="K594" s="647"/>
    </row>
    <row r="596" spans="1:11" x14ac:dyDescent="0.2">
      <c r="A596" s="388" t="s">
        <v>1129</v>
      </c>
      <c r="B596" s="388" t="s">
        <v>1472</v>
      </c>
      <c r="C596" s="388" t="s">
        <v>2623</v>
      </c>
      <c r="E596" s="389">
        <v>12000</v>
      </c>
      <c r="G596" s="389" t="s">
        <v>1811</v>
      </c>
      <c r="H596" s="390" t="s">
        <v>2624</v>
      </c>
      <c r="I596">
        <v>500</v>
      </c>
    </row>
    <row r="597" spans="1:11" x14ac:dyDescent="0.2">
      <c r="A597" s="388" t="s">
        <v>1129</v>
      </c>
      <c r="B597" s="388" t="s">
        <v>1472</v>
      </c>
      <c r="C597" s="388" t="s">
        <v>2625</v>
      </c>
      <c r="E597" s="389">
        <v>12000</v>
      </c>
      <c r="G597" s="389" t="s">
        <v>1811</v>
      </c>
      <c r="H597" s="390" t="s">
        <v>2626</v>
      </c>
      <c r="I597">
        <v>400</v>
      </c>
    </row>
    <row r="598" spans="1:11" x14ac:dyDescent="0.2">
      <c r="A598" s="388" t="s">
        <v>1129</v>
      </c>
      <c r="B598" s="388" t="s">
        <v>1472</v>
      </c>
      <c r="C598" s="388" t="s">
        <v>2627</v>
      </c>
      <c r="E598" s="389">
        <v>12000</v>
      </c>
      <c r="G598" s="389" t="s">
        <v>1817</v>
      </c>
      <c r="H598" s="390" t="s">
        <v>2628</v>
      </c>
      <c r="I598">
        <v>500</v>
      </c>
    </row>
    <row r="599" spans="1:11" x14ac:dyDescent="0.2">
      <c r="A599" s="388" t="s">
        <v>1129</v>
      </c>
      <c r="B599" s="388" t="s">
        <v>1472</v>
      </c>
      <c r="C599" s="388" t="s">
        <v>2283</v>
      </c>
      <c r="E599" s="389">
        <v>12000</v>
      </c>
      <c r="G599" s="389" t="s">
        <v>1817</v>
      </c>
      <c r="H599" s="390" t="s">
        <v>2629</v>
      </c>
      <c r="I599">
        <v>400</v>
      </c>
    </row>
    <row r="600" spans="1:11" x14ac:dyDescent="0.2">
      <c r="A600" s="388" t="s">
        <v>1129</v>
      </c>
      <c r="B600" s="388" t="s">
        <v>1472</v>
      </c>
      <c r="C600" s="388" t="s">
        <v>2630</v>
      </c>
      <c r="E600" s="389">
        <v>12000</v>
      </c>
      <c r="G600" s="389" t="s">
        <v>1844</v>
      </c>
      <c r="H600" s="390" t="s">
        <v>2631</v>
      </c>
      <c r="I600">
        <v>400</v>
      </c>
    </row>
    <row r="601" spans="1:11" x14ac:dyDescent="0.2">
      <c r="A601" s="388" t="s">
        <v>1129</v>
      </c>
      <c r="B601" s="388" t="s">
        <v>1472</v>
      </c>
      <c r="C601" s="388" t="s">
        <v>2632</v>
      </c>
      <c r="E601" s="389">
        <v>12000</v>
      </c>
      <c r="G601" s="389" t="s">
        <v>1844</v>
      </c>
      <c r="H601" s="390" t="s">
        <v>2633</v>
      </c>
      <c r="I601">
        <v>500</v>
      </c>
    </row>
    <row r="602" spans="1:11" x14ac:dyDescent="0.2">
      <c r="A602" s="388" t="s">
        <v>1129</v>
      </c>
      <c r="B602" s="388" t="s">
        <v>1472</v>
      </c>
      <c r="C602" s="388" t="s">
        <v>2634</v>
      </c>
      <c r="E602" s="389">
        <v>12000</v>
      </c>
      <c r="G602" s="389" t="s">
        <v>2635</v>
      </c>
      <c r="H602" s="390" t="s">
        <v>2636</v>
      </c>
      <c r="I602">
        <v>400</v>
      </c>
    </row>
    <row r="603" spans="1:11" x14ac:dyDescent="0.2">
      <c r="A603" s="388" t="s">
        <v>1129</v>
      </c>
      <c r="B603" s="388" t="s">
        <v>1472</v>
      </c>
      <c r="C603" s="388" t="s">
        <v>2637</v>
      </c>
      <c r="E603" s="389">
        <v>12000</v>
      </c>
      <c r="G603" s="389" t="s">
        <v>2635</v>
      </c>
      <c r="H603" s="390" t="s">
        <v>2638</v>
      </c>
      <c r="I603">
        <v>500</v>
      </c>
    </row>
    <row r="604" spans="1:11" x14ac:dyDescent="0.2">
      <c r="A604" s="388" t="s">
        <v>1129</v>
      </c>
      <c r="B604" s="388" t="s">
        <v>1472</v>
      </c>
      <c r="C604" s="388" t="s">
        <v>2639</v>
      </c>
      <c r="E604" s="389">
        <v>12000</v>
      </c>
      <c r="G604" s="389" t="s">
        <v>1856</v>
      </c>
      <c r="H604" s="390" t="s">
        <v>2640</v>
      </c>
      <c r="I604">
        <v>400</v>
      </c>
    </row>
    <row r="605" spans="1:11" x14ac:dyDescent="0.2">
      <c r="A605" s="388" t="s">
        <v>1129</v>
      </c>
      <c r="B605" s="388" t="s">
        <v>1472</v>
      </c>
      <c r="C605" s="388" t="s">
        <v>2641</v>
      </c>
      <c r="E605" s="389">
        <v>12000</v>
      </c>
      <c r="G605" s="389" t="s">
        <v>1856</v>
      </c>
      <c r="H605" s="390" t="s">
        <v>2642</v>
      </c>
      <c r="I605">
        <v>500</v>
      </c>
    </row>
    <row r="606" spans="1:11" x14ac:dyDescent="0.2">
      <c r="A606" s="388" t="s">
        <v>1129</v>
      </c>
      <c r="B606" s="388" t="s">
        <v>1472</v>
      </c>
      <c r="C606" s="388" t="s">
        <v>2643</v>
      </c>
      <c r="E606" s="389">
        <v>12000</v>
      </c>
      <c r="G606" s="389" t="s">
        <v>2149</v>
      </c>
      <c r="H606" s="390" t="s">
        <v>2644</v>
      </c>
      <c r="I606">
        <v>400</v>
      </c>
    </row>
    <row r="607" spans="1:11" x14ac:dyDescent="0.2">
      <c r="A607" s="388" t="s">
        <v>1129</v>
      </c>
      <c r="B607" s="388" t="s">
        <v>1472</v>
      </c>
      <c r="C607" s="388" t="s">
        <v>2645</v>
      </c>
      <c r="E607" s="389">
        <v>12000</v>
      </c>
      <c r="G607" s="389" t="s">
        <v>2149</v>
      </c>
      <c r="H607" s="390" t="s">
        <v>2646</v>
      </c>
      <c r="I607">
        <v>500</v>
      </c>
    </row>
    <row r="608" spans="1:11" x14ac:dyDescent="0.2">
      <c r="A608" s="388" t="s">
        <v>1129</v>
      </c>
      <c r="B608" s="388" t="s">
        <v>1472</v>
      </c>
      <c r="C608" s="388" t="s">
        <v>2647</v>
      </c>
      <c r="E608" s="389">
        <v>12000</v>
      </c>
      <c r="G608" s="389" t="s">
        <v>2648</v>
      </c>
      <c r="H608" s="390" t="s">
        <v>2649</v>
      </c>
      <c r="I608">
        <v>400</v>
      </c>
    </row>
    <row r="609" spans="1:11" x14ac:dyDescent="0.2">
      <c r="A609" s="388" t="s">
        <v>1129</v>
      </c>
      <c r="B609" s="388" t="s">
        <v>1472</v>
      </c>
      <c r="C609" s="388" t="s">
        <v>2650</v>
      </c>
      <c r="E609" s="389">
        <v>12000</v>
      </c>
      <c r="G609" s="389" t="s">
        <v>2648</v>
      </c>
      <c r="H609" s="390" t="s">
        <v>2651</v>
      </c>
      <c r="I609">
        <v>500</v>
      </c>
    </row>
    <row r="610" spans="1:11" x14ac:dyDescent="0.2">
      <c r="A610" s="388" t="s">
        <v>1129</v>
      </c>
      <c r="B610" s="388" t="s">
        <v>1472</v>
      </c>
      <c r="C610" s="388" t="s">
        <v>2652</v>
      </c>
      <c r="E610" s="389">
        <v>12000</v>
      </c>
      <c r="G610" s="389" t="s">
        <v>2653</v>
      </c>
      <c r="H610" s="390" t="s">
        <v>2654</v>
      </c>
      <c r="I610">
        <v>400</v>
      </c>
    </row>
    <row r="611" spans="1:11" x14ac:dyDescent="0.2">
      <c r="A611" s="388" t="s">
        <v>1129</v>
      </c>
      <c r="B611" s="388" t="s">
        <v>1472</v>
      </c>
      <c r="C611" s="388" t="s">
        <v>2655</v>
      </c>
      <c r="E611" s="389">
        <v>12000</v>
      </c>
      <c r="G611" s="389" t="s">
        <v>2653</v>
      </c>
      <c r="H611" s="390" t="s">
        <v>2654</v>
      </c>
      <c r="I611">
        <v>500</v>
      </c>
    </row>
    <row r="612" spans="1:11" x14ac:dyDescent="0.2">
      <c r="A612" s="388" t="s">
        <v>1129</v>
      </c>
      <c r="B612" s="388" t="s">
        <v>1472</v>
      </c>
      <c r="C612" s="388" t="s">
        <v>2656</v>
      </c>
      <c r="E612" s="389">
        <v>12000</v>
      </c>
      <c r="G612" s="389" t="s">
        <v>2657</v>
      </c>
      <c r="H612" s="390" t="s">
        <v>2658</v>
      </c>
      <c r="I612">
        <v>400</v>
      </c>
    </row>
    <row r="613" spans="1:11" x14ac:dyDescent="0.2">
      <c r="A613" s="388" t="s">
        <v>1129</v>
      </c>
      <c r="B613" s="388" t="s">
        <v>1472</v>
      </c>
      <c r="C613" s="388" t="s">
        <v>2659</v>
      </c>
      <c r="E613" s="389">
        <v>12000</v>
      </c>
      <c r="G613" s="389" t="s">
        <v>2657</v>
      </c>
      <c r="H613" s="390" t="s">
        <v>2660</v>
      </c>
      <c r="I613">
        <v>500</v>
      </c>
    </row>
    <row r="614" spans="1:11" x14ac:dyDescent="0.2">
      <c r="A614" s="388" t="s">
        <v>1129</v>
      </c>
      <c r="B614" s="388" t="s">
        <v>1472</v>
      </c>
      <c r="C614" s="388" t="s">
        <v>2661</v>
      </c>
      <c r="E614" s="389">
        <v>12000</v>
      </c>
      <c r="G614" s="389" t="s">
        <v>1443</v>
      </c>
      <c r="H614" s="390" t="s">
        <v>2662</v>
      </c>
      <c r="I614">
        <v>400</v>
      </c>
    </row>
    <row r="615" spans="1:11" x14ac:dyDescent="0.2">
      <c r="A615" s="388" t="s">
        <v>1129</v>
      </c>
      <c r="B615" s="388" t="s">
        <v>1472</v>
      </c>
      <c r="C615" s="388" t="s">
        <v>2663</v>
      </c>
      <c r="E615" s="389">
        <v>12000</v>
      </c>
      <c r="G615" s="389" t="s">
        <v>1443</v>
      </c>
      <c r="H615" s="390" t="s">
        <v>2664</v>
      </c>
      <c r="I615">
        <v>500</v>
      </c>
    </row>
    <row r="616" spans="1:11" x14ac:dyDescent="0.2">
      <c r="A616" s="388" t="s">
        <v>1129</v>
      </c>
      <c r="B616" s="388" t="s">
        <v>1472</v>
      </c>
      <c r="C616" s="388" t="s">
        <v>2665</v>
      </c>
      <c r="E616" s="389">
        <v>12000</v>
      </c>
      <c r="G616" s="389" t="s">
        <v>1525</v>
      </c>
      <c r="H616" s="390" t="s">
        <v>2666</v>
      </c>
      <c r="I616">
        <v>500</v>
      </c>
    </row>
    <row r="617" spans="1:11" x14ac:dyDescent="0.2">
      <c r="A617" s="388" t="s">
        <v>1129</v>
      </c>
      <c r="B617" s="388" t="s">
        <v>1472</v>
      </c>
      <c r="C617" s="388" t="s">
        <v>2667</v>
      </c>
      <c r="E617" s="389">
        <v>12000</v>
      </c>
      <c r="G617" s="389" t="s">
        <v>1525</v>
      </c>
      <c r="H617" s="390" t="s">
        <v>2668</v>
      </c>
      <c r="I617">
        <v>400</v>
      </c>
    </row>
    <row r="618" spans="1:11" x14ac:dyDescent="0.2">
      <c r="A618" s="388" t="s">
        <v>1129</v>
      </c>
      <c r="B618" s="388" t="s">
        <v>1472</v>
      </c>
      <c r="C618" s="388" t="s">
        <v>2669</v>
      </c>
      <c r="E618" s="389">
        <v>12000</v>
      </c>
      <c r="G618" s="389" t="s">
        <v>2071</v>
      </c>
      <c r="H618" s="390" t="s">
        <v>2670</v>
      </c>
      <c r="I618">
        <v>400</v>
      </c>
    </row>
    <row r="619" spans="1:11" x14ac:dyDescent="0.2">
      <c r="A619" s="388" t="s">
        <v>1129</v>
      </c>
      <c r="B619" s="388" t="s">
        <v>1472</v>
      </c>
      <c r="C619" s="388" t="s">
        <v>2671</v>
      </c>
      <c r="E619" s="389">
        <v>12000</v>
      </c>
      <c r="G619" s="389" t="s">
        <v>2071</v>
      </c>
      <c r="H619" s="390" t="s">
        <v>2672</v>
      </c>
      <c r="I619">
        <v>500</v>
      </c>
    </row>
    <row r="620" spans="1:11" x14ac:dyDescent="0.2">
      <c r="A620" s="388" t="s">
        <v>938</v>
      </c>
      <c r="B620" s="388" t="s">
        <v>957</v>
      </c>
      <c r="C620" s="388" t="s">
        <v>484</v>
      </c>
      <c r="E620" s="389">
        <v>288000</v>
      </c>
      <c r="G620" s="389">
        <v>288000</v>
      </c>
      <c r="H620" s="390" t="s">
        <v>1054</v>
      </c>
    </row>
    <row r="621" spans="1:11" x14ac:dyDescent="0.2">
      <c r="A621" s="644" t="s">
        <v>938</v>
      </c>
      <c r="B621" s="644" t="s">
        <v>957</v>
      </c>
      <c r="C621" s="644" t="s">
        <v>308</v>
      </c>
      <c r="D621" s="645"/>
      <c r="E621" s="645">
        <v>288000</v>
      </c>
      <c r="F621" s="645"/>
      <c r="G621" s="645">
        <v>288000</v>
      </c>
      <c r="H621" s="646" t="s">
        <v>958</v>
      </c>
      <c r="I621" s="647"/>
      <c r="J621" s="647"/>
      <c r="K621" s="647"/>
    </row>
    <row r="623" spans="1:11" x14ac:dyDescent="0.2">
      <c r="A623" s="388" t="s">
        <v>1129</v>
      </c>
      <c r="B623" s="388" t="s">
        <v>1472</v>
      </c>
      <c r="C623" s="388" t="s">
        <v>2279</v>
      </c>
      <c r="E623" s="389">
        <v>10800</v>
      </c>
      <c r="G623" s="389" t="s">
        <v>1336</v>
      </c>
      <c r="H623" s="390" t="s">
        <v>2673</v>
      </c>
      <c r="I623">
        <v>900</v>
      </c>
    </row>
    <row r="624" spans="1:11" x14ac:dyDescent="0.2">
      <c r="A624" s="388" t="s">
        <v>1129</v>
      </c>
      <c r="B624" s="388" t="s">
        <v>1472</v>
      </c>
      <c r="C624" s="388" t="s">
        <v>2674</v>
      </c>
      <c r="E624" s="389">
        <v>8568</v>
      </c>
      <c r="G624" s="389" t="s">
        <v>1338</v>
      </c>
      <c r="H624" s="390" t="s">
        <v>2675</v>
      </c>
      <c r="I624">
        <v>900</v>
      </c>
    </row>
    <row r="625" spans="1:9" x14ac:dyDescent="0.2">
      <c r="A625" s="388" t="s">
        <v>1129</v>
      </c>
      <c r="B625" s="388" t="s">
        <v>1472</v>
      </c>
      <c r="C625" s="388" t="s">
        <v>2676</v>
      </c>
      <c r="E625" s="389">
        <v>14400</v>
      </c>
      <c r="G625" s="389" t="s">
        <v>1338</v>
      </c>
      <c r="H625" s="390" t="s">
        <v>2677</v>
      </c>
      <c r="I625">
        <v>900</v>
      </c>
    </row>
    <row r="626" spans="1:9" x14ac:dyDescent="0.2">
      <c r="A626" s="388" t="s">
        <v>1129</v>
      </c>
      <c r="B626" s="388" t="s">
        <v>1472</v>
      </c>
      <c r="C626" s="388" t="s">
        <v>2678</v>
      </c>
      <c r="E626" s="389">
        <v>17538</v>
      </c>
      <c r="G626" s="389" t="s">
        <v>1312</v>
      </c>
      <c r="H626" s="390" t="s">
        <v>2679</v>
      </c>
      <c r="I626">
        <v>900</v>
      </c>
    </row>
    <row r="627" spans="1:9" x14ac:dyDescent="0.2">
      <c r="A627" s="388" t="s">
        <v>1129</v>
      </c>
      <c r="B627" s="388" t="s">
        <v>1472</v>
      </c>
      <c r="C627" s="388" t="s">
        <v>2680</v>
      </c>
      <c r="E627" s="389">
        <v>5400</v>
      </c>
      <c r="G627" s="389" t="s">
        <v>1312</v>
      </c>
      <c r="H627" s="390" t="s">
        <v>2681</v>
      </c>
      <c r="I627">
        <v>900</v>
      </c>
    </row>
    <row r="628" spans="1:9" x14ac:dyDescent="0.2">
      <c r="A628" s="388" t="s">
        <v>1129</v>
      </c>
      <c r="B628" s="388" t="s">
        <v>1472</v>
      </c>
      <c r="C628" s="388" t="s">
        <v>2682</v>
      </c>
      <c r="E628" s="389">
        <v>4560</v>
      </c>
      <c r="G628" s="389" t="s">
        <v>1312</v>
      </c>
      <c r="H628" s="390" t="s">
        <v>2683</v>
      </c>
      <c r="I628">
        <v>900</v>
      </c>
    </row>
    <row r="629" spans="1:9" x14ac:dyDescent="0.2">
      <c r="A629" s="388" t="s">
        <v>1129</v>
      </c>
      <c r="B629" s="388" t="s">
        <v>1472</v>
      </c>
      <c r="C629" s="388" t="s">
        <v>2684</v>
      </c>
      <c r="E629" s="389">
        <v>15924</v>
      </c>
      <c r="G629" s="389" t="s">
        <v>1342</v>
      </c>
      <c r="H629" s="390" t="s">
        <v>2685</v>
      </c>
      <c r="I629">
        <v>900</v>
      </c>
    </row>
    <row r="630" spans="1:9" x14ac:dyDescent="0.2">
      <c r="A630" s="388" t="s">
        <v>1129</v>
      </c>
      <c r="B630" s="388" t="s">
        <v>1472</v>
      </c>
      <c r="C630" s="388" t="s">
        <v>2686</v>
      </c>
      <c r="E630" s="389">
        <v>8772</v>
      </c>
      <c r="G630" s="389" t="s">
        <v>1344</v>
      </c>
      <c r="H630" s="390" t="s">
        <v>2687</v>
      </c>
      <c r="I630">
        <v>900</v>
      </c>
    </row>
    <row r="631" spans="1:9" x14ac:dyDescent="0.2">
      <c r="A631" s="388" t="s">
        <v>1129</v>
      </c>
      <c r="B631" s="388" t="s">
        <v>1472</v>
      </c>
      <c r="C631" s="388" t="s">
        <v>2688</v>
      </c>
      <c r="E631" s="389">
        <v>3600</v>
      </c>
      <c r="G631" s="389" t="s">
        <v>1344</v>
      </c>
      <c r="H631" s="390" t="s">
        <v>2689</v>
      </c>
      <c r="I631">
        <v>900</v>
      </c>
    </row>
    <row r="632" spans="1:9" x14ac:dyDescent="0.2">
      <c r="A632" s="388" t="s">
        <v>1129</v>
      </c>
      <c r="B632" s="388" t="s">
        <v>1472</v>
      </c>
      <c r="C632" s="388" t="s">
        <v>2690</v>
      </c>
      <c r="E632" s="389">
        <v>159603.19</v>
      </c>
      <c r="G632" s="389" t="s">
        <v>2160</v>
      </c>
      <c r="H632" s="390" t="s">
        <v>2691</v>
      </c>
      <c r="I632">
        <v>900</v>
      </c>
    </row>
    <row r="633" spans="1:9" x14ac:dyDescent="0.2">
      <c r="A633" s="388" t="s">
        <v>1129</v>
      </c>
      <c r="B633" s="388" t="s">
        <v>1472</v>
      </c>
      <c r="C633" s="388" t="s">
        <v>2692</v>
      </c>
      <c r="E633" s="389">
        <v>6120</v>
      </c>
      <c r="G633" s="389" t="s">
        <v>1314</v>
      </c>
      <c r="H633" s="390" t="s">
        <v>2693</v>
      </c>
      <c r="I633">
        <v>900</v>
      </c>
    </row>
    <row r="634" spans="1:9" x14ac:dyDescent="0.2">
      <c r="A634" s="388" t="s">
        <v>1129</v>
      </c>
      <c r="B634" s="388" t="s">
        <v>1472</v>
      </c>
      <c r="C634" s="388" t="s">
        <v>2694</v>
      </c>
      <c r="E634" s="389">
        <v>5712</v>
      </c>
      <c r="G634" s="389" t="s">
        <v>1347</v>
      </c>
      <c r="H634" s="390" t="s">
        <v>2695</v>
      </c>
      <c r="I634">
        <v>900</v>
      </c>
    </row>
    <row r="635" spans="1:9" x14ac:dyDescent="0.2">
      <c r="A635" s="388" t="s">
        <v>1129</v>
      </c>
      <c r="B635" s="388" t="s">
        <v>1472</v>
      </c>
      <c r="C635" s="388" t="s">
        <v>2696</v>
      </c>
      <c r="E635" s="389">
        <v>4896</v>
      </c>
      <c r="G635" s="389" t="s">
        <v>1349</v>
      </c>
      <c r="H635" s="390" t="s">
        <v>2697</v>
      </c>
      <c r="I635">
        <v>900</v>
      </c>
    </row>
    <row r="636" spans="1:9" x14ac:dyDescent="0.2">
      <c r="A636" s="388" t="s">
        <v>1129</v>
      </c>
      <c r="B636" s="388" t="s">
        <v>1472</v>
      </c>
      <c r="C636" s="388" t="s">
        <v>2698</v>
      </c>
      <c r="E636" s="389">
        <v>4896</v>
      </c>
      <c r="G636" s="389" t="s">
        <v>1318</v>
      </c>
      <c r="H636" s="390" t="s">
        <v>2699</v>
      </c>
      <c r="I636">
        <v>900</v>
      </c>
    </row>
    <row r="637" spans="1:9" x14ac:dyDescent="0.2">
      <c r="A637" s="388" t="s">
        <v>1129</v>
      </c>
      <c r="B637" s="388" t="s">
        <v>1472</v>
      </c>
      <c r="C637" s="388" t="s">
        <v>2700</v>
      </c>
      <c r="E637" s="389">
        <v>4488</v>
      </c>
      <c r="G637" s="389" t="s">
        <v>1326</v>
      </c>
      <c r="H637" s="390" t="s">
        <v>2701</v>
      </c>
      <c r="I637">
        <v>900</v>
      </c>
    </row>
    <row r="638" spans="1:9" x14ac:dyDescent="0.2">
      <c r="A638" s="388" t="s">
        <v>1129</v>
      </c>
      <c r="B638" s="388" t="s">
        <v>1472</v>
      </c>
      <c r="C638" s="388" t="s">
        <v>2702</v>
      </c>
      <c r="E638" s="389">
        <v>3600</v>
      </c>
      <c r="G638" s="389" t="s">
        <v>1326</v>
      </c>
      <c r="H638" s="390" t="s">
        <v>2703</v>
      </c>
      <c r="I638">
        <v>900</v>
      </c>
    </row>
    <row r="639" spans="1:9" x14ac:dyDescent="0.2">
      <c r="A639" s="388" t="s">
        <v>1129</v>
      </c>
      <c r="B639" s="388" t="s">
        <v>1472</v>
      </c>
      <c r="C639" s="388" t="s">
        <v>2704</v>
      </c>
      <c r="E639" s="389">
        <v>4896</v>
      </c>
      <c r="G639" s="389" t="s">
        <v>1359</v>
      </c>
      <c r="H639" s="390" t="s">
        <v>2705</v>
      </c>
      <c r="I639">
        <v>900</v>
      </c>
    </row>
    <row r="640" spans="1:9" x14ac:dyDescent="0.2">
      <c r="A640" s="388" t="s">
        <v>1129</v>
      </c>
      <c r="B640" s="388" t="s">
        <v>1472</v>
      </c>
      <c r="C640" s="388" t="s">
        <v>2706</v>
      </c>
      <c r="E640" s="389">
        <v>4488</v>
      </c>
      <c r="G640" s="389" t="s">
        <v>1321</v>
      </c>
      <c r="H640" s="390" t="s">
        <v>2707</v>
      </c>
      <c r="I640">
        <v>900</v>
      </c>
    </row>
    <row r="641" spans="1:9" x14ac:dyDescent="0.2">
      <c r="A641" s="388" t="s">
        <v>1129</v>
      </c>
      <c r="B641" s="388" t="s">
        <v>1542</v>
      </c>
      <c r="C641" s="388" t="s">
        <v>1241</v>
      </c>
      <c r="E641" s="389">
        <v>8000</v>
      </c>
      <c r="G641" s="389" t="s">
        <v>1336</v>
      </c>
      <c r="H641" s="390" t="s">
        <v>2675</v>
      </c>
      <c r="I641">
        <v>900</v>
      </c>
    </row>
    <row r="642" spans="1:9" x14ac:dyDescent="0.2">
      <c r="A642" s="388" t="s">
        <v>1129</v>
      </c>
      <c r="B642" s="388" t="s">
        <v>1542</v>
      </c>
      <c r="C642" s="388" t="s">
        <v>1243</v>
      </c>
      <c r="E642" s="389">
        <v>6000</v>
      </c>
      <c r="G642" s="389" t="s">
        <v>1338</v>
      </c>
      <c r="H642" s="390" t="s">
        <v>2708</v>
      </c>
      <c r="I642">
        <v>900</v>
      </c>
    </row>
    <row r="643" spans="1:9" x14ac:dyDescent="0.2">
      <c r="A643" s="388" t="s">
        <v>1129</v>
      </c>
      <c r="B643" s="388" t="s">
        <v>1542</v>
      </c>
      <c r="C643" s="388" t="s">
        <v>1235</v>
      </c>
      <c r="E643" s="389">
        <v>6000</v>
      </c>
      <c r="G643" s="389" t="s">
        <v>1312</v>
      </c>
      <c r="H643" s="390" t="s">
        <v>2709</v>
      </c>
      <c r="I643">
        <v>900</v>
      </c>
    </row>
    <row r="644" spans="1:9" x14ac:dyDescent="0.2">
      <c r="A644" s="388" t="s">
        <v>1129</v>
      </c>
      <c r="B644" s="388" t="s">
        <v>1542</v>
      </c>
      <c r="C644" s="388" t="s">
        <v>1235</v>
      </c>
      <c r="E644" s="389">
        <v>-6000</v>
      </c>
      <c r="G644" s="389" t="s">
        <v>1312</v>
      </c>
      <c r="H644" s="390" t="s">
        <v>2708</v>
      </c>
      <c r="I644">
        <v>900</v>
      </c>
    </row>
    <row r="645" spans="1:9" x14ac:dyDescent="0.2">
      <c r="A645" s="388" t="s">
        <v>1129</v>
      </c>
      <c r="B645" s="388" t="s">
        <v>1542</v>
      </c>
      <c r="C645" s="388" t="s">
        <v>1235</v>
      </c>
      <c r="E645" s="389">
        <v>-8000</v>
      </c>
      <c r="G645" s="389" t="s">
        <v>1312</v>
      </c>
      <c r="H645" s="390" t="s">
        <v>2675</v>
      </c>
      <c r="I645">
        <v>900</v>
      </c>
    </row>
    <row r="646" spans="1:9" x14ac:dyDescent="0.2">
      <c r="A646" s="388" t="s">
        <v>1129</v>
      </c>
      <c r="B646" s="388" t="s">
        <v>1542</v>
      </c>
      <c r="C646" s="388" t="s">
        <v>1235</v>
      </c>
      <c r="E646" s="389">
        <v>-2696</v>
      </c>
      <c r="G646" s="389" t="s">
        <v>1312</v>
      </c>
      <c r="H646" s="390" t="s">
        <v>2710</v>
      </c>
      <c r="I646">
        <v>900</v>
      </c>
    </row>
    <row r="647" spans="1:9" x14ac:dyDescent="0.2">
      <c r="A647" s="388" t="s">
        <v>1129</v>
      </c>
      <c r="B647" s="388" t="s">
        <v>1542</v>
      </c>
      <c r="C647" s="388" t="s">
        <v>1358</v>
      </c>
      <c r="E647" s="389">
        <v>12000</v>
      </c>
      <c r="G647" s="389" t="s">
        <v>1342</v>
      </c>
      <c r="H647" s="390" t="s">
        <v>2687</v>
      </c>
      <c r="I647">
        <v>900</v>
      </c>
    </row>
    <row r="648" spans="1:9" x14ac:dyDescent="0.2">
      <c r="A648" s="388" t="s">
        <v>1129</v>
      </c>
      <c r="B648" s="388" t="s">
        <v>1542</v>
      </c>
      <c r="C648" s="388" t="s">
        <v>1358</v>
      </c>
      <c r="E648" s="389">
        <v>-12000</v>
      </c>
      <c r="G648" s="389" t="s">
        <v>1342</v>
      </c>
      <c r="H648" s="390" t="s">
        <v>2709</v>
      </c>
      <c r="I648">
        <v>900</v>
      </c>
    </row>
    <row r="649" spans="1:9" x14ac:dyDescent="0.2">
      <c r="A649" s="388" t="s">
        <v>1129</v>
      </c>
      <c r="B649" s="388" t="s">
        <v>1542</v>
      </c>
      <c r="C649" s="388" t="s">
        <v>2313</v>
      </c>
      <c r="E649" s="389">
        <v>6000</v>
      </c>
      <c r="G649" s="389" t="s">
        <v>1344</v>
      </c>
      <c r="H649" s="390" t="s">
        <v>2693</v>
      </c>
      <c r="I649">
        <v>900</v>
      </c>
    </row>
    <row r="650" spans="1:9" x14ac:dyDescent="0.2">
      <c r="A650" s="388" t="s">
        <v>1129</v>
      </c>
      <c r="B650" s="388" t="s">
        <v>1542</v>
      </c>
      <c r="C650" s="388" t="s">
        <v>2313</v>
      </c>
      <c r="E650" s="389">
        <v>-12000</v>
      </c>
      <c r="G650" s="389" t="s">
        <v>1344</v>
      </c>
      <c r="H650" s="390" t="s">
        <v>2687</v>
      </c>
      <c r="I650">
        <v>900</v>
      </c>
    </row>
    <row r="651" spans="1:9" x14ac:dyDescent="0.2">
      <c r="A651" s="388" t="s">
        <v>1129</v>
      </c>
      <c r="B651" s="388" t="s">
        <v>1542</v>
      </c>
      <c r="C651" s="388" t="s">
        <v>1819</v>
      </c>
      <c r="E651" s="389">
        <v>6000</v>
      </c>
      <c r="G651" s="389" t="s">
        <v>1314</v>
      </c>
      <c r="H651" s="390" t="s">
        <v>2711</v>
      </c>
      <c r="I651">
        <v>900</v>
      </c>
    </row>
    <row r="652" spans="1:9" x14ac:dyDescent="0.2">
      <c r="A652" s="388" t="s">
        <v>1129</v>
      </c>
      <c r="B652" s="388" t="s">
        <v>1542</v>
      </c>
      <c r="C652" s="388" t="s">
        <v>2332</v>
      </c>
      <c r="E652" s="389">
        <v>6000</v>
      </c>
      <c r="G652" s="389" t="s">
        <v>1314</v>
      </c>
      <c r="H652" s="390" t="s">
        <v>2695</v>
      </c>
      <c r="I652">
        <v>900</v>
      </c>
    </row>
    <row r="653" spans="1:9" x14ac:dyDescent="0.2">
      <c r="A653" s="388" t="s">
        <v>1129</v>
      </c>
      <c r="B653" s="388" t="s">
        <v>1542</v>
      </c>
      <c r="C653" s="388" t="s">
        <v>2332</v>
      </c>
      <c r="E653" s="389">
        <v>-6000</v>
      </c>
      <c r="G653" s="389" t="s">
        <v>1314</v>
      </c>
      <c r="H653" s="390" t="s">
        <v>2693</v>
      </c>
      <c r="I653">
        <v>900</v>
      </c>
    </row>
    <row r="654" spans="1:9" x14ac:dyDescent="0.2">
      <c r="A654" s="388" t="s">
        <v>1129</v>
      </c>
      <c r="B654" s="388" t="s">
        <v>1542</v>
      </c>
      <c r="C654" s="388" t="s">
        <v>2120</v>
      </c>
      <c r="E654" s="389">
        <v>6000</v>
      </c>
      <c r="G654" s="389" t="s">
        <v>1347</v>
      </c>
      <c r="H654" s="390" t="s">
        <v>2697</v>
      </c>
      <c r="I654">
        <v>900</v>
      </c>
    </row>
    <row r="655" spans="1:9" x14ac:dyDescent="0.2">
      <c r="A655" s="388" t="s">
        <v>1129</v>
      </c>
      <c r="B655" s="388" t="s">
        <v>1542</v>
      </c>
      <c r="C655" s="388" t="s">
        <v>2120</v>
      </c>
      <c r="E655" s="389">
        <v>-6000</v>
      </c>
      <c r="G655" s="389" t="s">
        <v>1347</v>
      </c>
      <c r="H655" s="390" t="s">
        <v>2695</v>
      </c>
      <c r="I655">
        <v>900</v>
      </c>
    </row>
    <row r="656" spans="1:9" x14ac:dyDescent="0.2">
      <c r="A656" s="388" t="s">
        <v>1129</v>
      </c>
      <c r="B656" s="388" t="s">
        <v>1542</v>
      </c>
      <c r="C656" s="388" t="s">
        <v>2340</v>
      </c>
      <c r="E656" s="389">
        <v>6000</v>
      </c>
      <c r="G656" s="389" t="s">
        <v>1349</v>
      </c>
      <c r="H656" s="390" t="s">
        <v>2699</v>
      </c>
      <c r="I656">
        <v>900</v>
      </c>
    </row>
    <row r="657" spans="1:11" x14ac:dyDescent="0.2">
      <c r="A657" s="388" t="s">
        <v>1129</v>
      </c>
      <c r="B657" s="388" t="s">
        <v>1542</v>
      </c>
      <c r="C657" s="388" t="s">
        <v>2340</v>
      </c>
      <c r="E657" s="389">
        <v>-6000</v>
      </c>
      <c r="G657" s="389" t="s">
        <v>1349</v>
      </c>
      <c r="H657" s="390" t="s">
        <v>2697</v>
      </c>
      <c r="I657">
        <v>900</v>
      </c>
    </row>
    <row r="658" spans="1:11" x14ac:dyDescent="0.2">
      <c r="A658" s="388" t="s">
        <v>1129</v>
      </c>
      <c r="B658" s="388" t="s">
        <v>1542</v>
      </c>
      <c r="C658" s="388" t="s">
        <v>2060</v>
      </c>
      <c r="E658" s="389">
        <v>6000</v>
      </c>
      <c r="G658" s="389" t="s">
        <v>1318</v>
      </c>
      <c r="H658" s="390" t="s">
        <v>2701</v>
      </c>
      <c r="I658">
        <v>900</v>
      </c>
    </row>
    <row r="659" spans="1:11" x14ac:dyDescent="0.2">
      <c r="A659" s="388" t="s">
        <v>1129</v>
      </c>
      <c r="B659" s="388" t="s">
        <v>1542</v>
      </c>
      <c r="C659" s="388" t="s">
        <v>2060</v>
      </c>
      <c r="E659" s="389">
        <v>-6000</v>
      </c>
      <c r="G659" s="389" t="s">
        <v>1318</v>
      </c>
      <c r="H659" s="390" t="s">
        <v>2699</v>
      </c>
      <c r="I659">
        <v>900</v>
      </c>
    </row>
    <row r="660" spans="1:11" x14ac:dyDescent="0.2">
      <c r="A660" s="388" t="s">
        <v>1129</v>
      </c>
      <c r="B660" s="388" t="s">
        <v>1542</v>
      </c>
      <c r="C660" s="388" t="s">
        <v>1825</v>
      </c>
      <c r="E660" s="389">
        <v>6000</v>
      </c>
      <c r="G660" s="389" t="s">
        <v>1326</v>
      </c>
      <c r="H660" s="390" t="s">
        <v>2705</v>
      </c>
      <c r="I660">
        <v>900</v>
      </c>
    </row>
    <row r="661" spans="1:11" x14ac:dyDescent="0.2">
      <c r="A661" s="388" t="s">
        <v>1129</v>
      </c>
      <c r="B661" s="388" t="s">
        <v>1542</v>
      </c>
      <c r="C661" s="388" t="s">
        <v>1825</v>
      </c>
      <c r="E661" s="389">
        <v>-6000</v>
      </c>
      <c r="G661" s="389" t="s">
        <v>1326</v>
      </c>
      <c r="H661" s="390" t="s">
        <v>2701</v>
      </c>
      <c r="I661">
        <v>900</v>
      </c>
    </row>
    <row r="662" spans="1:11" x14ac:dyDescent="0.2">
      <c r="A662" s="388" t="s">
        <v>1129</v>
      </c>
      <c r="B662" s="388" t="s">
        <v>1542</v>
      </c>
      <c r="C662" s="388" t="s">
        <v>2363</v>
      </c>
      <c r="E662" s="389">
        <v>6000</v>
      </c>
      <c r="G662" s="389" t="s">
        <v>1359</v>
      </c>
      <c r="H662" s="390" t="s">
        <v>2707</v>
      </c>
      <c r="I662">
        <v>900</v>
      </c>
    </row>
    <row r="663" spans="1:11" x14ac:dyDescent="0.2">
      <c r="A663" s="388" t="s">
        <v>1129</v>
      </c>
      <c r="B663" s="388" t="s">
        <v>1542</v>
      </c>
      <c r="C663" s="388" t="s">
        <v>2363</v>
      </c>
      <c r="E663" s="389">
        <v>-6000</v>
      </c>
      <c r="G663" s="389" t="s">
        <v>1359</v>
      </c>
      <c r="H663" s="390" t="s">
        <v>2705</v>
      </c>
      <c r="I663">
        <v>900</v>
      </c>
    </row>
    <row r="664" spans="1:11" x14ac:dyDescent="0.2">
      <c r="A664" s="388" t="s">
        <v>1129</v>
      </c>
      <c r="B664" s="388" t="s">
        <v>1542</v>
      </c>
      <c r="C664" s="388" t="s">
        <v>1950</v>
      </c>
      <c r="E664" s="389">
        <v>-6000</v>
      </c>
      <c r="G664" s="389" t="s">
        <v>1321</v>
      </c>
      <c r="H664" s="390" t="s">
        <v>2707</v>
      </c>
      <c r="I664">
        <v>900</v>
      </c>
    </row>
    <row r="665" spans="1:11" x14ac:dyDescent="0.2">
      <c r="A665" s="388" t="s">
        <v>938</v>
      </c>
      <c r="B665" s="388" t="s">
        <v>959</v>
      </c>
      <c r="C665" s="388" t="s">
        <v>484</v>
      </c>
      <c r="E665" s="389">
        <v>285565.19</v>
      </c>
      <c r="G665" s="389">
        <v>285565.19</v>
      </c>
      <c r="H665" s="390" t="s">
        <v>1054</v>
      </c>
    </row>
    <row r="666" spans="1:11" x14ac:dyDescent="0.2">
      <c r="A666" s="644" t="s">
        <v>938</v>
      </c>
      <c r="B666" s="644" t="s">
        <v>959</v>
      </c>
      <c r="C666" s="644" t="s">
        <v>308</v>
      </c>
      <c r="D666" s="645"/>
      <c r="E666" s="645">
        <v>285565.19</v>
      </c>
      <c r="F666" s="645"/>
      <c r="G666" s="645">
        <v>285565.19</v>
      </c>
      <c r="H666" s="646" t="s">
        <v>960</v>
      </c>
      <c r="I666" s="647"/>
      <c r="J666" s="647"/>
      <c r="K666" s="647"/>
    </row>
    <row r="668" spans="1:11" x14ac:dyDescent="0.2">
      <c r="A668" s="388" t="s">
        <v>1129</v>
      </c>
      <c r="B668" s="388" t="s">
        <v>1472</v>
      </c>
      <c r="C668" s="388" t="s">
        <v>2712</v>
      </c>
      <c r="E668" s="389">
        <v>137060</v>
      </c>
      <c r="G668" s="389" t="s">
        <v>1312</v>
      </c>
      <c r="H668" s="390" t="s">
        <v>2713</v>
      </c>
      <c r="I668">
        <v>900</v>
      </c>
    </row>
    <row r="669" spans="1:11" x14ac:dyDescent="0.2">
      <c r="A669" s="388" t="s">
        <v>1129</v>
      </c>
      <c r="B669" s="388" t="s">
        <v>1542</v>
      </c>
      <c r="C669" s="388" t="s">
        <v>1950</v>
      </c>
      <c r="E669" s="389">
        <v>103000</v>
      </c>
      <c r="G669" s="389" t="s">
        <v>1321</v>
      </c>
      <c r="H669" s="390" t="s">
        <v>2714</v>
      </c>
      <c r="I669">
        <v>900</v>
      </c>
    </row>
    <row r="670" spans="1:11" x14ac:dyDescent="0.2">
      <c r="A670" s="388" t="s">
        <v>938</v>
      </c>
      <c r="B670" s="388" t="s">
        <v>807</v>
      </c>
      <c r="C670" s="388" t="s">
        <v>484</v>
      </c>
      <c r="E670" s="389">
        <v>240060</v>
      </c>
      <c r="G670" s="389">
        <v>240060</v>
      </c>
      <c r="H670" s="390" t="s">
        <v>1054</v>
      </c>
    </row>
    <row r="671" spans="1:11" x14ac:dyDescent="0.2">
      <c r="A671" s="644" t="s">
        <v>938</v>
      </c>
      <c r="B671" s="644" t="s">
        <v>807</v>
      </c>
      <c r="C671" s="644" t="s">
        <v>308</v>
      </c>
      <c r="D671" s="645"/>
      <c r="E671" s="645">
        <v>240060</v>
      </c>
      <c r="F671" s="645"/>
      <c r="G671" s="645">
        <v>240060</v>
      </c>
      <c r="H671" s="646" t="s">
        <v>961</v>
      </c>
      <c r="I671" s="647"/>
      <c r="J671" s="647"/>
      <c r="K671" s="647"/>
    </row>
    <row r="673" spans="1:11" x14ac:dyDescent="0.2">
      <c r="A673" s="388" t="s">
        <v>1129</v>
      </c>
      <c r="B673" s="388" t="s">
        <v>1472</v>
      </c>
      <c r="C673" s="388" t="s">
        <v>2715</v>
      </c>
      <c r="E673" s="389">
        <v>10050</v>
      </c>
      <c r="G673" s="389" t="s">
        <v>1342</v>
      </c>
      <c r="H673" s="390" t="s">
        <v>2716</v>
      </c>
      <c r="I673">
        <v>900</v>
      </c>
    </row>
    <row r="674" spans="1:11" x14ac:dyDescent="0.2">
      <c r="A674" s="388" t="s">
        <v>1129</v>
      </c>
      <c r="B674" s="388" t="s">
        <v>1472</v>
      </c>
      <c r="C674" s="388" t="s">
        <v>2717</v>
      </c>
      <c r="E674" s="389">
        <v>8450</v>
      </c>
      <c r="G674" s="389" t="s">
        <v>1783</v>
      </c>
      <c r="H674" s="390" t="s">
        <v>2718</v>
      </c>
      <c r="I674">
        <v>900</v>
      </c>
    </row>
    <row r="675" spans="1:11" x14ac:dyDescent="0.2">
      <c r="A675" s="388" t="s">
        <v>1129</v>
      </c>
      <c r="B675" s="388" t="s">
        <v>1472</v>
      </c>
      <c r="C675" s="388" t="s">
        <v>2719</v>
      </c>
      <c r="E675" s="389">
        <v>9750</v>
      </c>
      <c r="G675" s="389" t="s">
        <v>1885</v>
      </c>
      <c r="H675" s="390" t="s">
        <v>2720</v>
      </c>
      <c r="I675">
        <v>900</v>
      </c>
    </row>
    <row r="676" spans="1:11" x14ac:dyDescent="0.2">
      <c r="A676" s="388" t="s">
        <v>1129</v>
      </c>
      <c r="B676" s="388" t="s">
        <v>1472</v>
      </c>
      <c r="C676" s="388" t="s">
        <v>2721</v>
      </c>
      <c r="E676" s="389">
        <v>7800</v>
      </c>
      <c r="G676" s="389" t="s">
        <v>2722</v>
      </c>
      <c r="H676" s="390" t="s">
        <v>2723</v>
      </c>
      <c r="I676">
        <v>900</v>
      </c>
    </row>
    <row r="677" spans="1:11" x14ac:dyDescent="0.2">
      <c r="A677" s="388" t="s">
        <v>1129</v>
      </c>
      <c r="B677" s="388" t="s">
        <v>2270</v>
      </c>
      <c r="C677" s="388" t="s">
        <v>2724</v>
      </c>
      <c r="E677" s="389">
        <v>1000</v>
      </c>
      <c r="G677" s="389" t="s">
        <v>1629</v>
      </c>
      <c r="H677" s="390" t="s">
        <v>2725</v>
      </c>
      <c r="I677">
        <v>500</v>
      </c>
    </row>
    <row r="678" spans="1:11" x14ac:dyDescent="0.2">
      <c r="A678" s="388" t="s">
        <v>938</v>
      </c>
      <c r="B678" s="388" t="s">
        <v>811</v>
      </c>
      <c r="C678" s="388" t="s">
        <v>484</v>
      </c>
      <c r="E678" s="389">
        <v>37050</v>
      </c>
      <c r="G678" s="389">
        <v>37050</v>
      </c>
      <c r="H678" s="390" t="s">
        <v>1054</v>
      </c>
    </row>
    <row r="679" spans="1:11" x14ac:dyDescent="0.2">
      <c r="A679" s="644" t="s">
        <v>938</v>
      </c>
      <c r="B679" s="644" t="s">
        <v>811</v>
      </c>
      <c r="C679" s="644" t="s">
        <v>308</v>
      </c>
      <c r="D679" s="645"/>
      <c r="E679" s="645">
        <v>37050</v>
      </c>
      <c r="F679" s="645"/>
      <c r="G679" s="645">
        <v>37050</v>
      </c>
      <c r="H679" s="646" t="s">
        <v>962</v>
      </c>
      <c r="I679" s="647"/>
      <c r="J679" s="647"/>
      <c r="K679" s="647"/>
    </row>
    <row r="681" spans="1:11" x14ac:dyDescent="0.2">
      <c r="A681" s="388" t="s">
        <v>1129</v>
      </c>
      <c r="B681" s="388" t="s">
        <v>1472</v>
      </c>
      <c r="C681" s="388" t="s">
        <v>2726</v>
      </c>
      <c r="E681" s="389">
        <v>24700</v>
      </c>
      <c r="G681" s="389" t="s">
        <v>1312</v>
      </c>
      <c r="H681" s="390" t="s">
        <v>2727</v>
      </c>
      <c r="I681">
        <v>900</v>
      </c>
    </row>
    <row r="682" spans="1:11" x14ac:dyDescent="0.2">
      <c r="A682" s="388" t="s">
        <v>1129</v>
      </c>
      <c r="B682" s="388" t="s">
        <v>1472</v>
      </c>
      <c r="C682" s="388" t="s">
        <v>2728</v>
      </c>
      <c r="E682" s="389">
        <v>15000</v>
      </c>
      <c r="G682" s="389" t="s">
        <v>2729</v>
      </c>
      <c r="H682" s="390" t="s">
        <v>2730</v>
      </c>
      <c r="I682">
        <v>900</v>
      </c>
    </row>
    <row r="683" spans="1:11" x14ac:dyDescent="0.2">
      <c r="A683" s="388" t="s">
        <v>1129</v>
      </c>
      <c r="B683" s="388" t="s">
        <v>1472</v>
      </c>
      <c r="C683" s="388" t="s">
        <v>2731</v>
      </c>
      <c r="E683" s="389">
        <v>24700</v>
      </c>
      <c r="G683" s="389" t="s">
        <v>1314</v>
      </c>
      <c r="H683" s="390" t="s">
        <v>2732</v>
      </c>
      <c r="I683">
        <v>900</v>
      </c>
    </row>
    <row r="684" spans="1:11" x14ac:dyDescent="0.2">
      <c r="A684" s="388" t="s">
        <v>1129</v>
      </c>
      <c r="B684" s="388" t="s">
        <v>1472</v>
      </c>
      <c r="C684" s="388" t="s">
        <v>2733</v>
      </c>
      <c r="E684" s="389">
        <v>24700</v>
      </c>
      <c r="G684" s="389" t="s">
        <v>1318</v>
      </c>
      <c r="H684" s="390" t="s">
        <v>2734</v>
      </c>
      <c r="I684">
        <v>900</v>
      </c>
    </row>
    <row r="685" spans="1:11" x14ac:dyDescent="0.2">
      <c r="A685" s="388" t="s">
        <v>1129</v>
      </c>
      <c r="B685" s="388" t="s">
        <v>1472</v>
      </c>
      <c r="C685" s="388" t="s">
        <v>2735</v>
      </c>
      <c r="E685" s="389">
        <v>22500</v>
      </c>
      <c r="G685" s="389" t="s">
        <v>2736</v>
      </c>
      <c r="H685" s="390" t="s">
        <v>2737</v>
      </c>
      <c r="I685">
        <v>900</v>
      </c>
    </row>
    <row r="686" spans="1:11" x14ac:dyDescent="0.2">
      <c r="A686" s="388" t="s">
        <v>1129</v>
      </c>
      <c r="B686" s="388" t="s">
        <v>1472</v>
      </c>
      <c r="C686" s="388" t="s">
        <v>2738</v>
      </c>
      <c r="E686" s="389">
        <v>23400</v>
      </c>
      <c r="G686" s="389" t="s">
        <v>1321</v>
      </c>
      <c r="H686" s="390" t="s">
        <v>2739</v>
      </c>
      <c r="I686">
        <v>900</v>
      </c>
    </row>
    <row r="687" spans="1:11" x14ac:dyDescent="0.2">
      <c r="A687" s="388" t="s">
        <v>938</v>
      </c>
      <c r="B687" s="388" t="s">
        <v>814</v>
      </c>
      <c r="C687" s="388" t="s">
        <v>484</v>
      </c>
      <c r="E687" s="389">
        <v>135000</v>
      </c>
      <c r="G687" s="389">
        <v>135000</v>
      </c>
      <c r="H687" s="390" t="s">
        <v>1054</v>
      </c>
    </row>
    <row r="688" spans="1:11" x14ac:dyDescent="0.2">
      <c r="A688" s="644" t="s">
        <v>938</v>
      </c>
      <c r="B688" s="644" t="s">
        <v>814</v>
      </c>
      <c r="C688" s="644" t="s">
        <v>308</v>
      </c>
      <c r="D688" s="645"/>
      <c r="E688" s="645">
        <v>135000</v>
      </c>
      <c r="F688" s="645"/>
      <c r="G688" s="645">
        <v>135000</v>
      </c>
      <c r="H688" s="646" t="s">
        <v>963</v>
      </c>
      <c r="I688" s="647"/>
      <c r="J688" s="647"/>
      <c r="K688" s="647"/>
    </row>
    <row r="690" spans="1:9" x14ac:dyDescent="0.2">
      <c r="A690" s="388" t="s">
        <v>1129</v>
      </c>
      <c r="B690" s="388" t="s">
        <v>2270</v>
      </c>
      <c r="C690" s="388" t="s">
        <v>2625</v>
      </c>
      <c r="E690" s="389">
        <v>81727</v>
      </c>
      <c r="G690" s="389" t="s">
        <v>1336</v>
      </c>
      <c r="H690" s="390" t="s">
        <v>2740</v>
      </c>
      <c r="I690">
        <v>300</v>
      </c>
    </row>
    <row r="691" spans="1:9" x14ac:dyDescent="0.2">
      <c r="A691" s="388" t="s">
        <v>1129</v>
      </c>
      <c r="B691" s="388" t="s">
        <v>2270</v>
      </c>
      <c r="C691" s="388" t="s">
        <v>2625</v>
      </c>
      <c r="E691" s="389">
        <v>24752</v>
      </c>
      <c r="G691" s="389" t="s">
        <v>1336</v>
      </c>
      <c r="H691" s="390" t="s">
        <v>2741</v>
      </c>
      <c r="I691">
        <v>300</v>
      </c>
    </row>
    <row r="692" spans="1:9" x14ac:dyDescent="0.2">
      <c r="A692" s="388" t="s">
        <v>1129</v>
      </c>
      <c r="B692" s="388" t="s">
        <v>2270</v>
      </c>
      <c r="C692" s="388" t="s">
        <v>2742</v>
      </c>
      <c r="E692" s="389">
        <v>108219</v>
      </c>
      <c r="G692" s="389" t="s">
        <v>1338</v>
      </c>
      <c r="H692" s="390" t="s">
        <v>2743</v>
      </c>
      <c r="I692">
        <v>300</v>
      </c>
    </row>
    <row r="693" spans="1:9" x14ac:dyDescent="0.2">
      <c r="A693" s="388" t="s">
        <v>1129</v>
      </c>
      <c r="B693" s="388" t="s">
        <v>2270</v>
      </c>
      <c r="C693" s="388" t="s">
        <v>2742</v>
      </c>
      <c r="E693" s="389">
        <v>26369</v>
      </c>
      <c r="G693" s="389" t="s">
        <v>1338</v>
      </c>
      <c r="H693" s="390" t="s">
        <v>2744</v>
      </c>
      <c r="I693">
        <v>300</v>
      </c>
    </row>
    <row r="694" spans="1:9" x14ac:dyDescent="0.2">
      <c r="A694" s="388" t="s">
        <v>1129</v>
      </c>
      <c r="B694" s="388" t="s">
        <v>2270</v>
      </c>
      <c r="C694" s="388" t="s">
        <v>2745</v>
      </c>
      <c r="E694" s="389">
        <v>196032</v>
      </c>
      <c r="G694" s="389" t="s">
        <v>1312</v>
      </c>
      <c r="H694" s="390" t="s">
        <v>2746</v>
      </c>
      <c r="I694">
        <v>300</v>
      </c>
    </row>
    <row r="695" spans="1:9" x14ac:dyDescent="0.2">
      <c r="A695" s="388" t="s">
        <v>1129</v>
      </c>
      <c r="B695" s="388" t="s">
        <v>2270</v>
      </c>
      <c r="C695" s="388" t="s">
        <v>2745</v>
      </c>
      <c r="E695" s="389">
        <v>28907</v>
      </c>
      <c r="G695" s="389" t="s">
        <v>1312</v>
      </c>
      <c r="H695" s="390" t="s">
        <v>2747</v>
      </c>
      <c r="I695">
        <v>300</v>
      </c>
    </row>
    <row r="696" spans="1:9" x14ac:dyDescent="0.2">
      <c r="A696" s="388" t="s">
        <v>1129</v>
      </c>
      <c r="B696" s="388" t="s">
        <v>2270</v>
      </c>
      <c r="C696" s="388" t="s">
        <v>2372</v>
      </c>
      <c r="E696" s="389">
        <v>340766</v>
      </c>
      <c r="G696" s="389" t="s">
        <v>1314</v>
      </c>
      <c r="H696" s="390" t="s">
        <v>2748</v>
      </c>
      <c r="I696">
        <v>300</v>
      </c>
    </row>
    <row r="697" spans="1:9" x14ac:dyDescent="0.2">
      <c r="A697" s="388" t="s">
        <v>1129</v>
      </c>
      <c r="B697" s="388" t="s">
        <v>2270</v>
      </c>
      <c r="C697" s="388" t="s">
        <v>2372</v>
      </c>
      <c r="E697" s="389">
        <v>48280</v>
      </c>
      <c r="G697" s="389" t="s">
        <v>1314</v>
      </c>
      <c r="H697" s="390" t="s">
        <v>2749</v>
      </c>
      <c r="I697">
        <v>300</v>
      </c>
    </row>
    <row r="698" spans="1:9" x14ac:dyDescent="0.2">
      <c r="A698" s="388" t="s">
        <v>1129</v>
      </c>
      <c r="B698" s="388" t="s">
        <v>2270</v>
      </c>
      <c r="C698" s="388" t="s">
        <v>1838</v>
      </c>
      <c r="E698" s="389">
        <v>497112</v>
      </c>
      <c r="G698" s="389" t="s">
        <v>1347</v>
      </c>
      <c r="H698" s="390" t="s">
        <v>2750</v>
      </c>
      <c r="I698">
        <v>300</v>
      </c>
    </row>
    <row r="699" spans="1:9" x14ac:dyDescent="0.2">
      <c r="A699" s="388" t="s">
        <v>1129</v>
      </c>
      <c r="B699" s="388" t="s">
        <v>2270</v>
      </c>
      <c r="C699" s="388" t="s">
        <v>1838</v>
      </c>
      <c r="E699" s="389">
        <v>24947</v>
      </c>
      <c r="G699" s="389" t="s">
        <v>1347</v>
      </c>
      <c r="H699" s="390" t="s">
        <v>2751</v>
      </c>
      <c r="I699">
        <v>300</v>
      </c>
    </row>
    <row r="700" spans="1:9" x14ac:dyDescent="0.2">
      <c r="A700" s="388" t="s">
        <v>1129</v>
      </c>
      <c r="B700" s="388" t="s">
        <v>2270</v>
      </c>
      <c r="C700" s="388" t="s">
        <v>2752</v>
      </c>
      <c r="E700" s="389">
        <v>363490</v>
      </c>
      <c r="G700" s="389" t="s">
        <v>1349</v>
      </c>
      <c r="H700" s="390" t="s">
        <v>2753</v>
      </c>
      <c r="I700">
        <v>300</v>
      </c>
    </row>
    <row r="701" spans="1:9" x14ac:dyDescent="0.2">
      <c r="A701" s="388" t="s">
        <v>1129</v>
      </c>
      <c r="B701" s="388" t="s">
        <v>2270</v>
      </c>
      <c r="C701" s="388" t="s">
        <v>2752</v>
      </c>
      <c r="E701" s="389">
        <v>16640</v>
      </c>
      <c r="G701" s="389" t="s">
        <v>1349</v>
      </c>
      <c r="H701" s="390" t="s">
        <v>2754</v>
      </c>
      <c r="I701">
        <v>300</v>
      </c>
    </row>
    <row r="702" spans="1:9" x14ac:dyDescent="0.2">
      <c r="A702" s="388" t="s">
        <v>1129</v>
      </c>
      <c r="B702" s="388" t="s">
        <v>2270</v>
      </c>
      <c r="C702" s="388" t="s">
        <v>2755</v>
      </c>
      <c r="E702" s="389">
        <v>166897</v>
      </c>
      <c r="G702" s="389" t="s">
        <v>1318</v>
      </c>
      <c r="H702" s="390" t="s">
        <v>2756</v>
      </c>
      <c r="I702">
        <v>300</v>
      </c>
    </row>
    <row r="703" spans="1:9" x14ac:dyDescent="0.2">
      <c r="A703" s="388" t="s">
        <v>1129</v>
      </c>
      <c r="B703" s="388" t="s">
        <v>2270</v>
      </c>
      <c r="C703" s="388" t="s">
        <v>2755</v>
      </c>
      <c r="E703" s="389">
        <v>15397</v>
      </c>
      <c r="G703" s="389" t="s">
        <v>1318</v>
      </c>
      <c r="H703" s="390" t="s">
        <v>2757</v>
      </c>
      <c r="I703">
        <v>300</v>
      </c>
    </row>
    <row r="704" spans="1:9" x14ac:dyDescent="0.2">
      <c r="A704" s="388" t="s">
        <v>1129</v>
      </c>
      <c r="B704" s="388" t="s">
        <v>2270</v>
      </c>
      <c r="C704" s="388" t="s">
        <v>1591</v>
      </c>
      <c r="E704" s="389">
        <v>83320</v>
      </c>
      <c r="G704" s="389" t="s">
        <v>1321</v>
      </c>
      <c r="H704" s="390" t="s">
        <v>2758</v>
      </c>
      <c r="I704">
        <v>300</v>
      </c>
    </row>
    <row r="705" spans="1:9" x14ac:dyDescent="0.2">
      <c r="A705" s="388" t="s">
        <v>1129</v>
      </c>
      <c r="B705" s="388" t="s">
        <v>2270</v>
      </c>
      <c r="C705" s="388" t="s">
        <v>1591</v>
      </c>
      <c r="E705" s="389">
        <v>44707</v>
      </c>
      <c r="G705" s="389" t="s">
        <v>1321</v>
      </c>
      <c r="H705" s="390" t="s">
        <v>2759</v>
      </c>
      <c r="I705">
        <v>300</v>
      </c>
    </row>
    <row r="706" spans="1:9" x14ac:dyDescent="0.2">
      <c r="A706" s="388" t="s">
        <v>1129</v>
      </c>
      <c r="B706" s="388" t="s">
        <v>2270</v>
      </c>
      <c r="C706" s="388" t="s">
        <v>2249</v>
      </c>
      <c r="E706" s="389">
        <v>139145</v>
      </c>
      <c r="G706" s="389" t="s">
        <v>1321</v>
      </c>
      <c r="H706" s="390" t="s">
        <v>2760</v>
      </c>
      <c r="I706">
        <v>300</v>
      </c>
    </row>
    <row r="707" spans="1:9" x14ac:dyDescent="0.2">
      <c r="A707" s="388" t="s">
        <v>1129</v>
      </c>
      <c r="B707" s="388" t="s">
        <v>1542</v>
      </c>
      <c r="C707" s="388" t="s">
        <v>2313</v>
      </c>
      <c r="E707" s="389">
        <v>260000</v>
      </c>
      <c r="G707" s="389" t="s">
        <v>1344</v>
      </c>
      <c r="H707" s="390" t="s">
        <v>2761</v>
      </c>
      <c r="I707">
        <v>300</v>
      </c>
    </row>
    <row r="708" spans="1:9" x14ac:dyDescent="0.2">
      <c r="A708" s="388" t="s">
        <v>1129</v>
      </c>
      <c r="B708" s="388" t="s">
        <v>1542</v>
      </c>
      <c r="C708" s="388" t="s">
        <v>2332</v>
      </c>
      <c r="E708" s="389">
        <v>-260000</v>
      </c>
      <c r="G708" s="389" t="s">
        <v>1314</v>
      </c>
      <c r="H708" s="390" t="s">
        <v>2761</v>
      </c>
      <c r="I708">
        <v>300</v>
      </c>
    </row>
    <row r="709" spans="1:9" x14ac:dyDescent="0.2">
      <c r="A709" s="388" t="s">
        <v>1129</v>
      </c>
      <c r="B709" s="388" t="s">
        <v>1542</v>
      </c>
      <c r="C709" s="388" t="s">
        <v>1825</v>
      </c>
      <c r="E709" s="389">
        <v>80000</v>
      </c>
      <c r="G709" s="389" t="s">
        <v>1326</v>
      </c>
      <c r="H709" s="390" t="s">
        <v>2762</v>
      </c>
      <c r="I709">
        <v>300</v>
      </c>
    </row>
    <row r="710" spans="1:9" x14ac:dyDescent="0.2">
      <c r="A710" s="388" t="s">
        <v>1129</v>
      </c>
      <c r="B710" s="388" t="s">
        <v>1542</v>
      </c>
      <c r="C710" s="388" t="s">
        <v>2363</v>
      </c>
      <c r="E710" s="389">
        <v>80000</v>
      </c>
      <c r="G710" s="389" t="s">
        <v>1359</v>
      </c>
      <c r="H710" s="390" t="s">
        <v>2763</v>
      </c>
      <c r="I710">
        <v>300</v>
      </c>
    </row>
    <row r="711" spans="1:9" x14ac:dyDescent="0.2">
      <c r="A711" s="388" t="s">
        <v>1129</v>
      </c>
      <c r="B711" s="388" t="s">
        <v>1542</v>
      </c>
      <c r="C711" s="388" t="s">
        <v>1950</v>
      </c>
      <c r="E711" s="389">
        <v>-160000</v>
      </c>
      <c r="G711" s="389" t="s">
        <v>1321</v>
      </c>
      <c r="H711" s="390" t="s">
        <v>2764</v>
      </c>
      <c r="I711">
        <v>300</v>
      </c>
    </row>
    <row r="712" spans="1:9" x14ac:dyDescent="0.2">
      <c r="A712" s="388" t="s">
        <v>938</v>
      </c>
      <c r="B712" s="388" t="s">
        <v>964</v>
      </c>
      <c r="C712" s="388" t="s">
        <v>947</v>
      </c>
      <c r="E712" s="389">
        <v>2206707</v>
      </c>
      <c r="G712" s="389">
        <v>2206707</v>
      </c>
      <c r="H712" s="390" t="s">
        <v>1093</v>
      </c>
    </row>
    <row r="714" spans="1:9" x14ac:dyDescent="0.2">
      <c r="A714" s="388" t="s">
        <v>1129</v>
      </c>
      <c r="B714" s="388" t="s">
        <v>1472</v>
      </c>
      <c r="C714" s="388" t="s">
        <v>2745</v>
      </c>
      <c r="E714" s="389">
        <v>12000</v>
      </c>
      <c r="G714" s="389" t="s">
        <v>2765</v>
      </c>
      <c r="H714" s="390" t="s">
        <v>2766</v>
      </c>
      <c r="I714">
        <v>400</v>
      </c>
    </row>
    <row r="715" spans="1:9" x14ac:dyDescent="0.2">
      <c r="A715" s="388" t="s">
        <v>1129</v>
      </c>
      <c r="B715" s="388" t="s">
        <v>1472</v>
      </c>
      <c r="C715" s="388" t="s">
        <v>2767</v>
      </c>
      <c r="E715" s="389">
        <v>1500</v>
      </c>
      <c r="G715" s="389" t="s">
        <v>1338</v>
      </c>
      <c r="H715" s="390" t="s">
        <v>2768</v>
      </c>
      <c r="I715">
        <v>400</v>
      </c>
    </row>
    <row r="716" spans="1:9" x14ac:dyDescent="0.2">
      <c r="A716" s="388" t="s">
        <v>1129</v>
      </c>
      <c r="B716" s="388" t="s">
        <v>1472</v>
      </c>
      <c r="C716" s="388" t="s">
        <v>2769</v>
      </c>
      <c r="E716" s="389">
        <v>3000</v>
      </c>
      <c r="G716" s="389" t="s">
        <v>1312</v>
      </c>
      <c r="H716" s="390" t="s">
        <v>2770</v>
      </c>
      <c r="I716">
        <v>400</v>
      </c>
    </row>
    <row r="717" spans="1:9" x14ac:dyDescent="0.2">
      <c r="A717" s="388" t="s">
        <v>1129</v>
      </c>
      <c r="B717" s="388" t="s">
        <v>1472</v>
      </c>
      <c r="C717" s="388" t="s">
        <v>2771</v>
      </c>
      <c r="E717" s="389">
        <v>3000</v>
      </c>
      <c r="G717" s="389" t="s">
        <v>1321</v>
      </c>
      <c r="H717" s="390" t="s">
        <v>2772</v>
      </c>
      <c r="I717">
        <v>400</v>
      </c>
    </row>
    <row r="718" spans="1:9" x14ac:dyDescent="0.2">
      <c r="A718" s="388" t="s">
        <v>938</v>
      </c>
      <c r="B718" s="388" t="s">
        <v>964</v>
      </c>
      <c r="C718" s="388" t="s">
        <v>330</v>
      </c>
      <c r="E718" s="389">
        <v>19500</v>
      </c>
      <c r="G718" s="389">
        <v>19500</v>
      </c>
      <c r="H718" s="390" t="s">
        <v>1069</v>
      </c>
    </row>
    <row r="720" spans="1:9" x14ac:dyDescent="0.2">
      <c r="A720" s="388" t="s">
        <v>1129</v>
      </c>
      <c r="B720" s="388" t="s">
        <v>2773</v>
      </c>
      <c r="C720" s="388" t="s">
        <v>2774</v>
      </c>
      <c r="E720" s="389">
        <v>47500</v>
      </c>
      <c r="G720" s="389" t="s">
        <v>1902</v>
      </c>
      <c r="H720" s="390" t="s">
        <v>2775</v>
      </c>
      <c r="I720">
        <v>400</v>
      </c>
    </row>
    <row r="721" spans="1:11" x14ac:dyDescent="0.2">
      <c r="A721" s="388" t="s">
        <v>1129</v>
      </c>
      <c r="B721" s="388" t="s">
        <v>1542</v>
      </c>
      <c r="C721" s="388" t="s">
        <v>1145</v>
      </c>
      <c r="E721" s="389">
        <v>9500</v>
      </c>
      <c r="G721" s="389" t="s">
        <v>1338</v>
      </c>
      <c r="H721" s="390" t="s">
        <v>2776</v>
      </c>
      <c r="I721">
        <v>400</v>
      </c>
    </row>
    <row r="722" spans="1:11" x14ac:dyDescent="0.2">
      <c r="A722" s="388" t="s">
        <v>938</v>
      </c>
      <c r="B722" s="388" t="s">
        <v>964</v>
      </c>
      <c r="C722" s="388" t="s">
        <v>332</v>
      </c>
      <c r="E722" s="389">
        <v>57000</v>
      </c>
      <c r="G722" s="389">
        <v>57000</v>
      </c>
      <c r="H722" s="390" t="s">
        <v>1050</v>
      </c>
    </row>
    <row r="723" spans="1:11" x14ac:dyDescent="0.2">
      <c r="A723" s="644" t="s">
        <v>938</v>
      </c>
      <c r="B723" s="644" t="s">
        <v>964</v>
      </c>
      <c r="C723" s="644" t="s">
        <v>308</v>
      </c>
      <c r="D723" s="645"/>
      <c r="E723" s="645">
        <v>2283207</v>
      </c>
      <c r="F723" s="645"/>
      <c r="G723" s="645">
        <v>2283207</v>
      </c>
      <c r="H723" s="646" t="s">
        <v>742</v>
      </c>
      <c r="I723" s="647"/>
      <c r="J723" s="647"/>
      <c r="K723" s="647"/>
    </row>
    <row r="725" spans="1:11" x14ac:dyDescent="0.2">
      <c r="A725" s="388" t="s">
        <v>1129</v>
      </c>
      <c r="B725" s="388" t="s">
        <v>1472</v>
      </c>
      <c r="C725" s="388" t="s">
        <v>2777</v>
      </c>
      <c r="E725" s="389">
        <v>19997.599999999999</v>
      </c>
      <c r="G725" s="389" t="s">
        <v>1336</v>
      </c>
      <c r="H725" s="390" t="s">
        <v>2778</v>
      </c>
      <c r="I725">
        <v>900</v>
      </c>
    </row>
    <row r="726" spans="1:11" x14ac:dyDescent="0.2">
      <c r="A726" s="388" t="s">
        <v>1129</v>
      </c>
      <c r="B726" s="388" t="s">
        <v>1472</v>
      </c>
      <c r="C726" s="388" t="s">
        <v>2779</v>
      </c>
      <c r="E726" s="389">
        <v>28454.400000000001</v>
      </c>
      <c r="G726" s="389" t="s">
        <v>1338</v>
      </c>
      <c r="H726" s="390" t="s">
        <v>2780</v>
      </c>
      <c r="I726">
        <v>900</v>
      </c>
    </row>
    <row r="727" spans="1:11" x14ac:dyDescent="0.2">
      <c r="A727" s="388" t="s">
        <v>1129</v>
      </c>
      <c r="B727" s="388" t="s">
        <v>1472</v>
      </c>
      <c r="C727" s="388" t="s">
        <v>2781</v>
      </c>
      <c r="E727" s="389">
        <v>27000.799999999999</v>
      </c>
      <c r="G727" s="389" t="s">
        <v>1312</v>
      </c>
      <c r="H727" s="390" t="s">
        <v>2782</v>
      </c>
      <c r="I727">
        <v>900</v>
      </c>
    </row>
    <row r="728" spans="1:11" x14ac:dyDescent="0.2">
      <c r="A728" s="388" t="s">
        <v>1129</v>
      </c>
      <c r="B728" s="388" t="s">
        <v>1472</v>
      </c>
      <c r="C728" s="388" t="s">
        <v>2783</v>
      </c>
      <c r="E728" s="389">
        <v>13637.9</v>
      </c>
      <c r="G728" s="389" t="s">
        <v>1342</v>
      </c>
      <c r="H728" s="390" t="s">
        <v>2784</v>
      </c>
      <c r="I728">
        <v>900</v>
      </c>
    </row>
    <row r="729" spans="1:11" x14ac:dyDescent="0.2">
      <c r="A729" s="388" t="s">
        <v>1129</v>
      </c>
      <c r="B729" s="388" t="s">
        <v>1472</v>
      </c>
      <c r="C729" s="388" t="s">
        <v>2785</v>
      </c>
      <c r="E729" s="389">
        <v>20548</v>
      </c>
      <c r="G729" s="389" t="s">
        <v>1344</v>
      </c>
      <c r="H729" s="390" t="s">
        <v>2786</v>
      </c>
      <c r="I729">
        <v>900</v>
      </c>
    </row>
    <row r="730" spans="1:11" x14ac:dyDescent="0.2">
      <c r="A730" s="388" t="s">
        <v>1129</v>
      </c>
      <c r="B730" s="388" t="s">
        <v>1472</v>
      </c>
      <c r="C730" s="388" t="s">
        <v>2787</v>
      </c>
      <c r="E730" s="389">
        <v>56916.6</v>
      </c>
      <c r="G730" s="389" t="s">
        <v>1314</v>
      </c>
      <c r="H730" s="390" t="s">
        <v>2788</v>
      </c>
      <c r="I730">
        <v>900</v>
      </c>
    </row>
    <row r="731" spans="1:11" x14ac:dyDescent="0.2">
      <c r="A731" s="388" t="s">
        <v>1129</v>
      </c>
      <c r="B731" s="388" t="s">
        <v>1472</v>
      </c>
      <c r="C731" s="388" t="s">
        <v>2789</v>
      </c>
      <c r="E731" s="389">
        <v>62120.4</v>
      </c>
      <c r="G731" s="389" t="s">
        <v>1347</v>
      </c>
      <c r="H731" s="390" t="s">
        <v>2790</v>
      </c>
      <c r="I731">
        <v>900</v>
      </c>
    </row>
    <row r="732" spans="1:11" x14ac:dyDescent="0.2">
      <c r="A732" s="388" t="s">
        <v>1129</v>
      </c>
      <c r="B732" s="388" t="s">
        <v>1472</v>
      </c>
      <c r="C732" s="388" t="s">
        <v>2791</v>
      </c>
      <c r="E732" s="389">
        <v>48544.4</v>
      </c>
      <c r="G732" s="389" t="s">
        <v>1349</v>
      </c>
      <c r="H732" s="390" t="s">
        <v>2792</v>
      </c>
      <c r="I732">
        <v>900</v>
      </c>
    </row>
    <row r="733" spans="1:11" x14ac:dyDescent="0.2">
      <c r="A733" s="388" t="s">
        <v>1129</v>
      </c>
      <c r="B733" s="388" t="s">
        <v>1472</v>
      </c>
      <c r="C733" s="388" t="s">
        <v>2793</v>
      </c>
      <c r="E733" s="389">
        <v>24038.400000000001</v>
      </c>
      <c r="G733" s="389" t="s">
        <v>1318</v>
      </c>
      <c r="H733" s="390" t="s">
        <v>2794</v>
      </c>
      <c r="I733">
        <v>900</v>
      </c>
    </row>
    <row r="734" spans="1:11" x14ac:dyDescent="0.2">
      <c r="A734" s="388" t="s">
        <v>1129</v>
      </c>
      <c r="B734" s="388" t="s">
        <v>1472</v>
      </c>
      <c r="C734" s="388" t="s">
        <v>2795</v>
      </c>
      <c r="E734" s="389">
        <v>13146.5</v>
      </c>
      <c r="G734" s="389" t="s">
        <v>1326</v>
      </c>
      <c r="H734" s="390" t="s">
        <v>2796</v>
      </c>
      <c r="I734">
        <v>900</v>
      </c>
    </row>
    <row r="735" spans="1:11" x14ac:dyDescent="0.2">
      <c r="A735" s="388" t="s">
        <v>1129</v>
      </c>
      <c r="B735" s="388" t="s">
        <v>1472</v>
      </c>
      <c r="C735" s="388" t="s">
        <v>2797</v>
      </c>
      <c r="E735" s="389">
        <v>10077</v>
      </c>
      <c r="G735" s="389" t="s">
        <v>2220</v>
      </c>
      <c r="H735" s="390" t="s">
        <v>2798</v>
      </c>
      <c r="I735">
        <v>900</v>
      </c>
    </row>
    <row r="736" spans="1:11" x14ac:dyDescent="0.2">
      <c r="A736" s="388" t="s">
        <v>1129</v>
      </c>
      <c r="B736" s="388" t="s">
        <v>1472</v>
      </c>
      <c r="C736" s="388" t="s">
        <v>2799</v>
      </c>
      <c r="E736" s="389">
        <v>15058.3</v>
      </c>
      <c r="G736" s="389" t="s">
        <v>1321</v>
      </c>
      <c r="H736" s="390" t="s">
        <v>2800</v>
      </c>
      <c r="I736">
        <v>900</v>
      </c>
    </row>
    <row r="737" spans="1:11" x14ac:dyDescent="0.2">
      <c r="A737" s="388" t="s">
        <v>938</v>
      </c>
      <c r="B737" s="388" t="s">
        <v>966</v>
      </c>
      <c r="C737" s="388" t="s">
        <v>484</v>
      </c>
      <c r="E737" s="389">
        <v>339540.3</v>
      </c>
      <c r="G737" s="389">
        <v>339540.3</v>
      </c>
      <c r="H737" s="390" t="s">
        <v>1054</v>
      </c>
    </row>
    <row r="738" spans="1:11" x14ac:dyDescent="0.2">
      <c r="A738" s="644" t="s">
        <v>938</v>
      </c>
      <c r="B738" s="644" t="s">
        <v>966</v>
      </c>
      <c r="C738" s="644" t="s">
        <v>308</v>
      </c>
      <c r="D738" s="645"/>
      <c r="E738" s="645">
        <v>339540.3</v>
      </c>
      <c r="F738" s="645"/>
      <c r="G738" s="645">
        <v>339540.3</v>
      </c>
      <c r="H738" s="646" t="s">
        <v>967</v>
      </c>
      <c r="I738" s="647"/>
      <c r="J738" s="647"/>
      <c r="K738" s="647"/>
    </row>
    <row r="740" spans="1:11" x14ac:dyDescent="0.2">
      <c r="A740" s="388" t="s">
        <v>1129</v>
      </c>
      <c r="B740" s="388" t="s">
        <v>1472</v>
      </c>
      <c r="C740" s="388" t="s">
        <v>2752</v>
      </c>
      <c r="E740" s="389">
        <v>33</v>
      </c>
      <c r="G740" s="389" t="s">
        <v>1336</v>
      </c>
      <c r="H740" s="390" t="s">
        <v>2801</v>
      </c>
      <c r="I740">
        <v>500</v>
      </c>
    </row>
    <row r="741" spans="1:11" x14ac:dyDescent="0.2">
      <c r="A741" s="388" t="s">
        <v>1129</v>
      </c>
      <c r="B741" s="388" t="s">
        <v>1472</v>
      </c>
      <c r="C741" s="388" t="s">
        <v>2802</v>
      </c>
      <c r="E741" s="389">
        <v>55</v>
      </c>
      <c r="G741" s="389" t="s">
        <v>1338</v>
      </c>
      <c r="H741" s="390" t="s">
        <v>2803</v>
      </c>
      <c r="I741">
        <v>500</v>
      </c>
    </row>
    <row r="742" spans="1:11" x14ac:dyDescent="0.2">
      <c r="A742" s="388" t="s">
        <v>1129</v>
      </c>
      <c r="B742" s="388" t="s">
        <v>1472</v>
      </c>
      <c r="C742" s="388" t="s">
        <v>2804</v>
      </c>
      <c r="E742" s="389">
        <v>330</v>
      </c>
      <c r="G742" s="389" t="s">
        <v>1312</v>
      </c>
      <c r="H742" s="390" t="s">
        <v>2805</v>
      </c>
      <c r="I742">
        <v>500</v>
      </c>
    </row>
    <row r="743" spans="1:11" x14ac:dyDescent="0.2">
      <c r="A743" s="388" t="s">
        <v>1129</v>
      </c>
      <c r="B743" s="388" t="s">
        <v>1472</v>
      </c>
      <c r="C743" s="388" t="s">
        <v>2806</v>
      </c>
      <c r="E743" s="389">
        <v>176</v>
      </c>
      <c r="G743" s="389" t="s">
        <v>1342</v>
      </c>
      <c r="H743" s="390" t="s">
        <v>2807</v>
      </c>
      <c r="I743">
        <v>500</v>
      </c>
    </row>
    <row r="744" spans="1:11" x14ac:dyDescent="0.2">
      <c r="A744" s="388" t="s">
        <v>1129</v>
      </c>
      <c r="B744" s="388" t="s">
        <v>1472</v>
      </c>
      <c r="C744" s="388" t="s">
        <v>2808</v>
      </c>
      <c r="E744" s="389">
        <v>143</v>
      </c>
      <c r="G744" s="389" t="s">
        <v>1344</v>
      </c>
      <c r="H744" s="390" t="s">
        <v>2809</v>
      </c>
      <c r="I744">
        <v>500</v>
      </c>
    </row>
    <row r="745" spans="1:11" x14ac:dyDescent="0.2">
      <c r="A745" s="388" t="s">
        <v>1129</v>
      </c>
      <c r="B745" s="388" t="s">
        <v>1472</v>
      </c>
      <c r="C745" s="388" t="s">
        <v>2810</v>
      </c>
      <c r="E745" s="389">
        <v>341</v>
      </c>
      <c r="G745" s="389" t="s">
        <v>1314</v>
      </c>
      <c r="H745" s="390" t="s">
        <v>2811</v>
      </c>
      <c r="I745">
        <v>500</v>
      </c>
    </row>
    <row r="746" spans="1:11" x14ac:dyDescent="0.2">
      <c r="A746" s="388" t="s">
        <v>1129</v>
      </c>
      <c r="B746" s="388" t="s">
        <v>1472</v>
      </c>
      <c r="C746" s="388" t="s">
        <v>2812</v>
      </c>
      <c r="E746" s="389">
        <v>253</v>
      </c>
      <c r="G746" s="389" t="s">
        <v>1347</v>
      </c>
      <c r="H746" s="390" t="s">
        <v>2813</v>
      </c>
      <c r="I746">
        <v>500</v>
      </c>
    </row>
    <row r="747" spans="1:11" x14ac:dyDescent="0.2">
      <c r="A747" s="388" t="s">
        <v>1129</v>
      </c>
      <c r="B747" s="388" t="s">
        <v>1472</v>
      </c>
      <c r="C747" s="388" t="s">
        <v>2814</v>
      </c>
      <c r="E747" s="389">
        <v>264</v>
      </c>
      <c r="G747" s="389" t="s">
        <v>1349</v>
      </c>
      <c r="H747" s="390" t="s">
        <v>2815</v>
      </c>
      <c r="I747">
        <v>500</v>
      </c>
    </row>
    <row r="748" spans="1:11" x14ac:dyDescent="0.2">
      <c r="A748" s="388" t="s">
        <v>1129</v>
      </c>
      <c r="B748" s="388" t="s">
        <v>1472</v>
      </c>
      <c r="C748" s="388" t="s">
        <v>2816</v>
      </c>
      <c r="E748" s="389">
        <v>231</v>
      </c>
      <c r="G748" s="389" t="s">
        <v>1318</v>
      </c>
      <c r="H748" s="390" t="s">
        <v>2817</v>
      </c>
      <c r="I748">
        <v>500</v>
      </c>
    </row>
    <row r="749" spans="1:11" x14ac:dyDescent="0.2">
      <c r="A749" s="388" t="s">
        <v>1129</v>
      </c>
      <c r="B749" s="388" t="s">
        <v>1472</v>
      </c>
      <c r="C749" s="388" t="s">
        <v>2818</v>
      </c>
      <c r="E749" s="389">
        <v>374</v>
      </c>
      <c r="G749" s="389" t="s">
        <v>1326</v>
      </c>
      <c r="H749" s="390" t="s">
        <v>2819</v>
      </c>
      <c r="I749">
        <v>500</v>
      </c>
    </row>
    <row r="750" spans="1:11" x14ac:dyDescent="0.2">
      <c r="A750" s="388" t="s">
        <v>1129</v>
      </c>
      <c r="B750" s="388" t="s">
        <v>1472</v>
      </c>
      <c r="C750" s="388" t="s">
        <v>2820</v>
      </c>
      <c r="E750" s="389">
        <v>440</v>
      </c>
      <c r="G750" s="389" t="s">
        <v>1359</v>
      </c>
      <c r="H750" s="390" t="s">
        <v>2821</v>
      </c>
      <c r="I750">
        <v>500</v>
      </c>
    </row>
    <row r="751" spans="1:11" x14ac:dyDescent="0.2">
      <c r="A751" s="388" t="s">
        <v>1129</v>
      </c>
      <c r="B751" s="388" t="s">
        <v>1472</v>
      </c>
      <c r="C751" s="388" t="s">
        <v>2822</v>
      </c>
      <c r="E751" s="389">
        <v>385</v>
      </c>
      <c r="G751" s="389" t="s">
        <v>1321</v>
      </c>
      <c r="H751" s="390" t="s">
        <v>2823</v>
      </c>
      <c r="I751">
        <v>500</v>
      </c>
    </row>
    <row r="752" spans="1:11" x14ac:dyDescent="0.2">
      <c r="A752" s="388" t="s">
        <v>1129</v>
      </c>
      <c r="B752" s="388" t="s">
        <v>1542</v>
      </c>
      <c r="C752" s="388" t="s">
        <v>1191</v>
      </c>
      <c r="E752" s="389">
        <v>133.80000000000001</v>
      </c>
      <c r="G752" s="389" t="s">
        <v>1336</v>
      </c>
      <c r="H752" s="390" t="s">
        <v>2824</v>
      </c>
      <c r="I752">
        <v>990</v>
      </c>
    </row>
    <row r="753" spans="1:9" x14ac:dyDescent="0.2">
      <c r="A753" s="388" t="s">
        <v>1129</v>
      </c>
      <c r="B753" s="388" t="s">
        <v>364</v>
      </c>
      <c r="C753" s="388" t="s">
        <v>1151</v>
      </c>
      <c r="E753" s="389">
        <v>41</v>
      </c>
      <c r="G753" s="389" t="s">
        <v>1811</v>
      </c>
      <c r="H753" s="390" t="s">
        <v>2825</v>
      </c>
      <c r="I753">
        <v>500</v>
      </c>
    </row>
    <row r="754" spans="1:9" x14ac:dyDescent="0.2">
      <c r="A754" s="388" t="s">
        <v>1129</v>
      </c>
      <c r="B754" s="388" t="s">
        <v>364</v>
      </c>
      <c r="C754" s="388" t="s">
        <v>1187</v>
      </c>
      <c r="E754" s="389">
        <v>1000</v>
      </c>
      <c r="G754" s="389" t="s">
        <v>1811</v>
      </c>
      <c r="H754" s="390" t="s">
        <v>2826</v>
      </c>
      <c r="I754">
        <v>990</v>
      </c>
    </row>
    <row r="755" spans="1:9" x14ac:dyDescent="0.2">
      <c r="A755" s="388" t="s">
        <v>1129</v>
      </c>
      <c r="B755" s="388" t="s">
        <v>364</v>
      </c>
      <c r="C755" s="388" t="s">
        <v>1187</v>
      </c>
      <c r="E755" s="389">
        <v>1800</v>
      </c>
      <c r="G755" s="389" t="s">
        <v>1811</v>
      </c>
      <c r="H755" s="390" t="s">
        <v>2826</v>
      </c>
      <c r="I755">
        <v>500</v>
      </c>
    </row>
    <row r="756" spans="1:9" x14ac:dyDescent="0.2">
      <c r="A756" s="388" t="s">
        <v>1129</v>
      </c>
      <c r="B756" s="388" t="s">
        <v>364</v>
      </c>
      <c r="C756" s="388" t="s">
        <v>1157</v>
      </c>
      <c r="E756" s="389">
        <v>2000</v>
      </c>
      <c r="G756" s="389" t="s">
        <v>1813</v>
      </c>
      <c r="H756" s="390" t="s">
        <v>2826</v>
      </c>
      <c r="I756">
        <v>500</v>
      </c>
    </row>
    <row r="757" spans="1:9" x14ac:dyDescent="0.2">
      <c r="A757" s="388" t="s">
        <v>1129</v>
      </c>
      <c r="B757" s="388" t="s">
        <v>364</v>
      </c>
      <c r="C757" s="388" t="s">
        <v>1209</v>
      </c>
      <c r="E757" s="389">
        <v>1900</v>
      </c>
      <c r="G757" s="389" t="s">
        <v>2827</v>
      </c>
      <c r="H757" s="390" t="s">
        <v>2826</v>
      </c>
      <c r="I757">
        <v>500</v>
      </c>
    </row>
    <row r="758" spans="1:9" x14ac:dyDescent="0.2">
      <c r="A758" s="388" t="s">
        <v>1129</v>
      </c>
      <c r="B758" s="388" t="s">
        <v>364</v>
      </c>
      <c r="C758" s="388" t="s">
        <v>1225</v>
      </c>
      <c r="E758" s="389">
        <v>41</v>
      </c>
      <c r="G758" s="389" t="s">
        <v>2827</v>
      </c>
      <c r="H758" s="390" t="s">
        <v>2825</v>
      </c>
      <c r="I758">
        <v>300</v>
      </c>
    </row>
    <row r="759" spans="1:9" x14ac:dyDescent="0.2">
      <c r="A759" s="388" t="s">
        <v>1129</v>
      </c>
      <c r="B759" s="388" t="s">
        <v>364</v>
      </c>
      <c r="C759" s="388" t="s">
        <v>1163</v>
      </c>
      <c r="E759" s="389">
        <v>41</v>
      </c>
      <c r="G759" s="389" t="s">
        <v>2827</v>
      </c>
      <c r="H759" s="390" t="s">
        <v>2825</v>
      </c>
      <c r="I759">
        <v>300</v>
      </c>
    </row>
    <row r="760" spans="1:9" x14ac:dyDescent="0.2">
      <c r="A760" s="388" t="s">
        <v>1129</v>
      </c>
      <c r="B760" s="388" t="s">
        <v>364</v>
      </c>
      <c r="C760" s="388" t="s">
        <v>1240</v>
      </c>
      <c r="E760" s="389">
        <v>52</v>
      </c>
      <c r="G760" s="389" t="s">
        <v>2827</v>
      </c>
      <c r="H760" s="390" t="s">
        <v>2825</v>
      </c>
      <c r="I760">
        <v>300</v>
      </c>
    </row>
    <row r="761" spans="1:9" x14ac:dyDescent="0.2">
      <c r="A761" s="388" t="s">
        <v>1129</v>
      </c>
      <c r="B761" s="388" t="s">
        <v>364</v>
      </c>
      <c r="C761" s="388" t="s">
        <v>1229</v>
      </c>
      <c r="E761" s="389">
        <v>41</v>
      </c>
      <c r="G761" s="389" t="s">
        <v>2827</v>
      </c>
      <c r="H761" s="390" t="s">
        <v>2825</v>
      </c>
      <c r="I761">
        <v>300</v>
      </c>
    </row>
    <row r="762" spans="1:9" x14ac:dyDescent="0.2">
      <c r="A762" s="388" t="s">
        <v>1129</v>
      </c>
      <c r="B762" s="388" t="s">
        <v>364</v>
      </c>
      <c r="C762" s="388" t="s">
        <v>1166</v>
      </c>
      <c r="E762" s="389">
        <v>41</v>
      </c>
      <c r="G762" s="389" t="s">
        <v>2827</v>
      </c>
      <c r="H762" s="390" t="s">
        <v>2825</v>
      </c>
      <c r="I762">
        <v>500</v>
      </c>
    </row>
    <row r="763" spans="1:9" x14ac:dyDescent="0.2">
      <c r="A763" s="388" t="s">
        <v>1129</v>
      </c>
      <c r="B763" s="388" t="s">
        <v>364</v>
      </c>
      <c r="C763" s="388" t="s">
        <v>1241</v>
      </c>
      <c r="E763" s="389">
        <v>2000</v>
      </c>
      <c r="G763" s="389" t="s">
        <v>2100</v>
      </c>
      <c r="H763" s="390" t="s">
        <v>2826</v>
      </c>
      <c r="I763">
        <v>500</v>
      </c>
    </row>
    <row r="764" spans="1:9" x14ac:dyDescent="0.2">
      <c r="A764" s="388" t="s">
        <v>1129</v>
      </c>
      <c r="B764" s="388" t="s">
        <v>364</v>
      </c>
      <c r="C764" s="388" t="s">
        <v>1171</v>
      </c>
      <c r="E764" s="389">
        <v>41</v>
      </c>
      <c r="G764" s="389" t="s">
        <v>2828</v>
      </c>
      <c r="H764" s="390" t="s">
        <v>2825</v>
      </c>
      <c r="I764">
        <v>300</v>
      </c>
    </row>
    <row r="765" spans="1:9" x14ac:dyDescent="0.2">
      <c r="A765" s="388" t="s">
        <v>1129</v>
      </c>
      <c r="B765" s="388" t="s">
        <v>364</v>
      </c>
      <c r="C765" s="388" t="s">
        <v>1243</v>
      </c>
      <c r="E765" s="389">
        <v>41</v>
      </c>
      <c r="G765" s="389" t="s">
        <v>2828</v>
      </c>
      <c r="H765" s="390" t="s">
        <v>2825</v>
      </c>
      <c r="I765">
        <v>300</v>
      </c>
    </row>
    <row r="766" spans="1:9" x14ac:dyDescent="0.2">
      <c r="A766" s="388" t="s">
        <v>1129</v>
      </c>
      <c r="B766" s="388" t="s">
        <v>364</v>
      </c>
      <c r="C766" s="388" t="s">
        <v>1247</v>
      </c>
      <c r="E766" s="389">
        <v>1000</v>
      </c>
      <c r="G766" s="389" t="s">
        <v>2103</v>
      </c>
      <c r="H766" s="390" t="s">
        <v>2826</v>
      </c>
      <c r="I766">
        <v>990</v>
      </c>
    </row>
    <row r="767" spans="1:9" x14ac:dyDescent="0.2">
      <c r="A767" s="388" t="s">
        <v>1129</v>
      </c>
      <c r="B767" s="388" t="s">
        <v>364</v>
      </c>
      <c r="C767" s="388" t="s">
        <v>1247</v>
      </c>
      <c r="E767" s="389">
        <v>2700</v>
      </c>
      <c r="G767" s="389" t="s">
        <v>2103</v>
      </c>
      <c r="H767" s="390" t="s">
        <v>2826</v>
      </c>
      <c r="I767">
        <v>500</v>
      </c>
    </row>
    <row r="768" spans="1:9" x14ac:dyDescent="0.2">
      <c r="A768" s="388" t="s">
        <v>1129</v>
      </c>
      <c r="B768" s="388" t="s">
        <v>364</v>
      </c>
      <c r="C768" s="388" t="s">
        <v>1176</v>
      </c>
      <c r="E768" s="389">
        <v>41</v>
      </c>
      <c r="G768" s="389" t="s">
        <v>2103</v>
      </c>
      <c r="H768" s="390" t="s">
        <v>2825</v>
      </c>
      <c r="I768">
        <v>300</v>
      </c>
    </row>
    <row r="769" spans="1:9" x14ac:dyDescent="0.2">
      <c r="A769" s="388" t="s">
        <v>1129</v>
      </c>
      <c r="B769" s="388" t="s">
        <v>364</v>
      </c>
      <c r="C769" s="388" t="s">
        <v>1203</v>
      </c>
      <c r="E769" s="389">
        <v>52</v>
      </c>
      <c r="G769" s="389" t="s">
        <v>1589</v>
      </c>
      <c r="H769" s="390" t="s">
        <v>2825</v>
      </c>
      <c r="I769">
        <v>300</v>
      </c>
    </row>
    <row r="770" spans="1:9" x14ac:dyDescent="0.2">
      <c r="A770" s="388" t="s">
        <v>1129</v>
      </c>
      <c r="B770" s="388" t="s">
        <v>364</v>
      </c>
      <c r="C770" s="388" t="s">
        <v>1248</v>
      </c>
      <c r="E770" s="389">
        <v>41</v>
      </c>
      <c r="G770" s="389" t="s">
        <v>2765</v>
      </c>
      <c r="H770" s="390" t="s">
        <v>2825</v>
      </c>
      <c r="I770">
        <v>300</v>
      </c>
    </row>
    <row r="771" spans="1:9" x14ac:dyDescent="0.2">
      <c r="A771" s="388" t="s">
        <v>1129</v>
      </c>
      <c r="B771" s="388" t="s">
        <v>364</v>
      </c>
      <c r="C771" s="388" t="s">
        <v>1235</v>
      </c>
      <c r="E771" s="389">
        <v>1900</v>
      </c>
      <c r="G771" s="389" t="s">
        <v>2055</v>
      </c>
      <c r="H771" s="390" t="s">
        <v>2826</v>
      </c>
      <c r="I771">
        <v>500</v>
      </c>
    </row>
    <row r="772" spans="1:9" x14ac:dyDescent="0.2">
      <c r="A772" s="388" t="s">
        <v>1129</v>
      </c>
      <c r="B772" s="388" t="s">
        <v>364</v>
      </c>
      <c r="C772" s="388" t="s">
        <v>1233</v>
      </c>
      <c r="E772" s="389">
        <v>600</v>
      </c>
      <c r="G772" s="389" t="s">
        <v>2055</v>
      </c>
      <c r="H772" s="390" t="s">
        <v>2829</v>
      </c>
      <c r="I772">
        <v>990</v>
      </c>
    </row>
    <row r="773" spans="1:9" x14ac:dyDescent="0.2">
      <c r="A773" s="388" t="s">
        <v>1129</v>
      </c>
      <c r="B773" s="388" t="s">
        <v>364</v>
      </c>
      <c r="C773" s="388" t="s">
        <v>1249</v>
      </c>
      <c r="E773" s="389">
        <v>41</v>
      </c>
      <c r="G773" s="389" t="s">
        <v>2055</v>
      </c>
      <c r="H773" s="390" t="s">
        <v>2825</v>
      </c>
      <c r="I773">
        <v>300</v>
      </c>
    </row>
    <row r="774" spans="1:9" x14ac:dyDescent="0.2">
      <c r="A774" s="388" t="s">
        <v>1129</v>
      </c>
      <c r="B774" s="388" t="s">
        <v>364</v>
      </c>
      <c r="C774" s="388" t="s">
        <v>1184</v>
      </c>
      <c r="E774" s="389">
        <v>52</v>
      </c>
      <c r="G774" s="389" t="s">
        <v>2055</v>
      </c>
      <c r="H774" s="390" t="s">
        <v>2825</v>
      </c>
      <c r="I774">
        <v>300</v>
      </c>
    </row>
    <row r="775" spans="1:9" x14ac:dyDescent="0.2">
      <c r="A775" s="388" t="s">
        <v>1129</v>
      </c>
      <c r="B775" s="388" t="s">
        <v>364</v>
      </c>
      <c r="C775" s="388" t="s">
        <v>1142</v>
      </c>
      <c r="E775" s="389">
        <v>1000</v>
      </c>
      <c r="G775" s="389" t="s">
        <v>1836</v>
      </c>
      <c r="H775" s="390" t="s">
        <v>2826</v>
      </c>
      <c r="I775">
        <v>990</v>
      </c>
    </row>
    <row r="776" spans="1:9" x14ac:dyDescent="0.2">
      <c r="A776" s="388" t="s">
        <v>1129</v>
      </c>
      <c r="B776" s="388" t="s">
        <v>364</v>
      </c>
      <c r="C776" s="388" t="s">
        <v>1351</v>
      </c>
      <c r="E776" s="389">
        <v>41</v>
      </c>
      <c r="G776" s="389" t="s">
        <v>1836</v>
      </c>
      <c r="H776" s="390" t="s">
        <v>2825</v>
      </c>
      <c r="I776">
        <v>500</v>
      </c>
    </row>
    <row r="777" spans="1:9" x14ac:dyDescent="0.2">
      <c r="A777" s="388" t="s">
        <v>1129</v>
      </c>
      <c r="B777" s="388" t="s">
        <v>364</v>
      </c>
      <c r="C777" s="388" t="s">
        <v>1400</v>
      </c>
      <c r="E777" s="389">
        <v>41</v>
      </c>
      <c r="G777" s="389" t="s">
        <v>1836</v>
      </c>
      <c r="H777" s="390" t="s">
        <v>2825</v>
      </c>
      <c r="I777">
        <v>300</v>
      </c>
    </row>
    <row r="778" spans="1:9" x14ac:dyDescent="0.2">
      <c r="A778" s="388" t="s">
        <v>1129</v>
      </c>
      <c r="B778" s="388" t="s">
        <v>364</v>
      </c>
      <c r="C778" s="388" t="s">
        <v>1330</v>
      </c>
      <c r="E778" s="389">
        <v>41</v>
      </c>
      <c r="G778" s="389" t="s">
        <v>1836</v>
      </c>
      <c r="H778" s="390" t="s">
        <v>2825</v>
      </c>
      <c r="I778">
        <v>300</v>
      </c>
    </row>
    <row r="779" spans="1:9" x14ac:dyDescent="0.2">
      <c r="A779" s="388" t="s">
        <v>1129</v>
      </c>
      <c r="B779" s="388" t="s">
        <v>364</v>
      </c>
      <c r="C779" s="388" t="s">
        <v>1442</v>
      </c>
      <c r="E779" s="389">
        <v>41</v>
      </c>
      <c r="G779" s="389" t="s">
        <v>1817</v>
      </c>
      <c r="H779" s="390" t="s">
        <v>2825</v>
      </c>
      <c r="I779">
        <v>500</v>
      </c>
    </row>
    <row r="780" spans="1:9" x14ac:dyDescent="0.2">
      <c r="A780" s="388" t="s">
        <v>1129</v>
      </c>
      <c r="B780" s="388" t="s">
        <v>364</v>
      </c>
      <c r="C780" s="388" t="s">
        <v>1325</v>
      </c>
      <c r="E780" s="389">
        <v>1800</v>
      </c>
      <c r="G780" s="389" t="s">
        <v>1817</v>
      </c>
      <c r="H780" s="390" t="s">
        <v>2826</v>
      </c>
      <c r="I780">
        <v>500</v>
      </c>
    </row>
    <row r="781" spans="1:9" x14ac:dyDescent="0.2">
      <c r="A781" s="388" t="s">
        <v>1129</v>
      </c>
      <c r="B781" s="388" t="s">
        <v>364</v>
      </c>
      <c r="C781" s="388" t="s">
        <v>1436</v>
      </c>
      <c r="E781" s="389">
        <v>41</v>
      </c>
      <c r="G781" s="389" t="s">
        <v>2830</v>
      </c>
      <c r="H781" s="390" t="s">
        <v>2825</v>
      </c>
      <c r="I781">
        <v>300</v>
      </c>
    </row>
    <row r="782" spans="1:9" x14ac:dyDescent="0.2">
      <c r="A782" s="388" t="s">
        <v>1129</v>
      </c>
      <c r="B782" s="388" t="s">
        <v>364</v>
      </c>
      <c r="C782" s="388" t="s">
        <v>1356</v>
      </c>
      <c r="E782" s="389">
        <v>41</v>
      </c>
      <c r="G782" s="389" t="s">
        <v>2830</v>
      </c>
      <c r="H782" s="390" t="s">
        <v>2825</v>
      </c>
      <c r="I782">
        <v>300</v>
      </c>
    </row>
    <row r="783" spans="1:9" x14ac:dyDescent="0.2">
      <c r="A783" s="388" t="s">
        <v>1129</v>
      </c>
      <c r="B783" s="388" t="s">
        <v>364</v>
      </c>
      <c r="C783" s="388" t="s">
        <v>1402</v>
      </c>
      <c r="E783" s="389">
        <v>52</v>
      </c>
      <c r="G783" s="389" t="s">
        <v>2830</v>
      </c>
      <c r="H783" s="390" t="s">
        <v>2825</v>
      </c>
      <c r="I783">
        <v>300</v>
      </c>
    </row>
    <row r="784" spans="1:9" x14ac:dyDescent="0.2">
      <c r="A784" s="388" t="s">
        <v>1129</v>
      </c>
      <c r="B784" s="388" t="s">
        <v>364</v>
      </c>
      <c r="C784" s="388" t="s">
        <v>1406</v>
      </c>
      <c r="E784" s="389">
        <v>2800</v>
      </c>
      <c r="G784" s="389" t="s">
        <v>1379</v>
      </c>
      <c r="H784" s="390" t="s">
        <v>2826</v>
      </c>
      <c r="I784">
        <v>500</v>
      </c>
    </row>
    <row r="785" spans="1:9" x14ac:dyDescent="0.2">
      <c r="A785" s="388" t="s">
        <v>1129</v>
      </c>
      <c r="B785" s="388" t="s">
        <v>364</v>
      </c>
      <c r="C785" s="388" t="s">
        <v>2831</v>
      </c>
      <c r="E785" s="389">
        <v>41</v>
      </c>
      <c r="G785" s="389" t="s">
        <v>1921</v>
      </c>
      <c r="H785" s="390" t="s">
        <v>2825</v>
      </c>
      <c r="I785">
        <v>300</v>
      </c>
    </row>
    <row r="786" spans="1:9" x14ac:dyDescent="0.2">
      <c r="A786" s="388" t="s">
        <v>1129</v>
      </c>
      <c r="B786" s="388" t="s">
        <v>364</v>
      </c>
      <c r="C786" s="388" t="s">
        <v>2046</v>
      </c>
      <c r="E786" s="389">
        <v>41</v>
      </c>
      <c r="G786" s="389" t="s">
        <v>1921</v>
      </c>
      <c r="H786" s="390" t="s">
        <v>2825</v>
      </c>
      <c r="I786">
        <v>300</v>
      </c>
    </row>
    <row r="787" spans="1:9" x14ac:dyDescent="0.2">
      <c r="A787" s="388" t="s">
        <v>1129</v>
      </c>
      <c r="B787" s="388" t="s">
        <v>364</v>
      </c>
      <c r="C787" s="388" t="s">
        <v>2315</v>
      </c>
      <c r="E787" s="389">
        <v>1000</v>
      </c>
      <c r="G787" s="389" t="s">
        <v>1592</v>
      </c>
      <c r="H787" s="390" t="s">
        <v>2826</v>
      </c>
      <c r="I787">
        <v>990</v>
      </c>
    </row>
    <row r="788" spans="1:9" x14ac:dyDescent="0.2">
      <c r="A788" s="388" t="s">
        <v>1129</v>
      </c>
      <c r="B788" s="388" t="s">
        <v>364</v>
      </c>
      <c r="C788" s="388" t="s">
        <v>2315</v>
      </c>
      <c r="E788" s="389">
        <v>1800</v>
      </c>
      <c r="G788" s="389" t="s">
        <v>1592</v>
      </c>
      <c r="H788" s="390" t="s">
        <v>2826</v>
      </c>
      <c r="I788">
        <v>500</v>
      </c>
    </row>
    <row r="789" spans="1:9" x14ac:dyDescent="0.2">
      <c r="A789" s="388" t="s">
        <v>1129</v>
      </c>
      <c r="B789" s="388" t="s">
        <v>364</v>
      </c>
      <c r="C789" s="388" t="s">
        <v>2317</v>
      </c>
      <c r="E789" s="389">
        <v>41</v>
      </c>
      <c r="G789" s="389" t="s">
        <v>1592</v>
      </c>
      <c r="H789" s="390" t="s">
        <v>2825</v>
      </c>
      <c r="I789">
        <v>300</v>
      </c>
    </row>
    <row r="790" spans="1:9" x14ac:dyDescent="0.2">
      <c r="A790" s="388" t="s">
        <v>1129</v>
      </c>
      <c r="B790" s="388" t="s">
        <v>364</v>
      </c>
      <c r="C790" s="388" t="s">
        <v>2320</v>
      </c>
      <c r="E790" s="389">
        <v>41</v>
      </c>
      <c r="G790" s="389" t="s">
        <v>1592</v>
      </c>
      <c r="H790" s="390" t="s">
        <v>2825</v>
      </c>
      <c r="I790">
        <v>300</v>
      </c>
    </row>
    <row r="791" spans="1:9" x14ac:dyDescent="0.2">
      <c r="A791" s="388" t="s">
        <v>1129</v>
      </c>
      <c r="B791" s="388" t="s">
        <v>364</v>
      </c>
      <c r="C791" s="388" t="s">
        <v>2832</v>
      </c>
      <c r="E791" s="389">
        <v>41</v>
      </c>
      <c r="G791" s="389" t="s">
        <v>1592</v>
      </c>
      <c r="H791" s="390" t="s">
        <v>2825</v>
      </c>
      <c r="I791">
        <v>300</v>
      </c>
    </row>
    <row r="792" spans="1:9" x14ac:dyDescent="0.2">
      <c r="A792" s="388" t="s">
        <v>1129</v>
      </c>
      <c r="B792" s="388" t="s">
        <v>364</v>
      </c>
      <c r="C792" s="388" t="s">
        <v>2322</v>
      </c>
      <c r="E792" s="389">
        <v>41</v>
      </c>
      <c r="G792" s="389" t="s">
        <v>1592</v>
      </c>
      <c r="H792" s="390" t="s">
        <v>2825</v>
      </c>
      <c r="I792">
        <v>500</v>
      </c>
    </row>
    <row r="793" spans="1:9" x14ac:dyDescent="0.2">
      <c r="A793" s="388" t="s">
        <v>1129</v>
      </c>
      <c r="B793" s="388" t="s">
        <v>364</v>
      </c>
      <c r="C793" s="388" t="s">
        <v>2833</v>
      </c>
      <c r="E793" s="389">
        <v>2800</v>
      </c>
      <c r="G793" s="389" t="s">
        <v>1759</v>
      </c>
      <c r="H793" s="390" t="s">
        <v>2826</v>
      </c>
      <c r="I793">
        <v>500</v>
      </c>
    </row>
    <row r="794" spans="1:9" x14ac:dyDescent="0.2">
      <c r="A794" s="388" t="s">
        <v>1129</v>
      </c>
      <c r="B794" s="388" t="s">
        <v>364</v>
      </c>
      <c r="C794" s="388" t="s">
        <v>2834</v>
      </c>
      <c r="E794" s="389">
        <v>41</v>
      </c>
      <c r="G794" s="389" t="s">
        <v>1759</v>
      </c>
      <c r="H794" s="390" t="s">
        <v>2825</v>
      </c>
      <c r="I794">
        <v>300</v>
      </c>
    </row>
    <row r="795" spans="1:9" x14ac:dyDescent="0.2">
      <c r="A795" s="388" t="s">
        <v>1129</v>
      </c>
      <c r="B795" s="388" t="s">
        <v>364</v>
      </c>
      <c r="C795" s="388" t="s">
        <v>2835</v>
      </c>
      <c r="E795" s="389">
        <v>41</v>
      </c>
      <c r="G795" s="389" t="s">
        <v>1759</v>
      </c>
      <c r="H795" s="390" t="s">
        <v>2825</v>
      </c>
      <c r="I795">
        <v>300</v>
      </c>
    </row>
    <row r="796" spans="1:9" x14ac:dyDescent="0.2">
      <c r="A796" s="388" t="s">
        <v>1129</v>
      </c>
      <c r="B796" s="388" t="s">
        <v>364</v>
      </c>
      <c r="C796" s="388" t="s">
        <v>2324</v>
      </c>
      <c r="E796" s="389">
        <v>1800</v>
      </c>
      <c r="G796" s="389" t="s">
        <v>2836</v>
      </c>
      <c r="H796" s="390" t="s">
        <v>2826</v>
      </c>
      <c r="I796">
        <v>500</v>
      </c>
    </row>
    <row r="797" spans="1:9" x14ac:dyDescent="0.2">
      <c r="A797" s="388" t="s">
        <v>1129</v>
      </c>
      <c r="B797" s="388" t="s">
        <v>364</v>
      </c>
      <c r="C797" s="388" t="s">
        <v>2837</v>
      </c>
      <c r="E797" s="389">
        <v>52</v>
      </c>
      <c r="G797" s="389" t="s">
        <v>1581</v>
      </c>
      <c r="H797" s="390" t="s">
        <v>2825</v>
      </c>
      <c r="I797">
        <v>300</v>
      </c>
    </row>
    <row r="798" spans="1:9" x14ac:dyDescent="0.2">
      <c r="A798" s="388" t="s">
        <v>1129</v>
      </c>
      <c r="B798" s="388" t="s">
        <v>364</v>
      </c>
      <c r="C798" s="388" t="s">
        <v>2838</v>
      </c>
      <c r="E798" s="389">
        <v>41</v>
      </c>
      <c r="G798" s="389" t="s">
        <v>1581</v>
      </c>
      <c r="H798" s="390" t="s">
        <v>2825</v>
      </c>
      <c r="I798">
        <v>300</v>
      </c>
    </row>
    <row r="799" spans="1:9" x14ac:dyDescent="0.2">
      <c r="A799" s="388" t="s">
        <v>1129</v>
      </c>
      <c r="B799" s="388" t="s">
        <v>364</v>
      </c>
      <c r="C799" s="388" t="s">
        <v>2603</v>
      </c>
      <c r="E799" s="389">
        <v>2800</v>
      </c>
      <c r="G799" s="389" t="s">
        <v>1761</v>
      </c>
      <c r="H799" s="390" t="s">
        <v>2826</v>
      </c>
      <c r="I799">
        <v>500</v>
      </c>
    </row>
    <row r="800" spans="1:9" x14ac:dyDescent="0.2">
      <c r="A800" s="388" t="s">
        <v>1129</v>
      </c>
      <c r="B800" s="388" t="s">
        <v>364</v>
      </c>
      <c r="C800" s="388" t="s">
        <v>2839</v>
      </c>
      <c r="E800" s="389">
        <v>41</v>
      </c>
      <c r="G800" s="389" t="s">
        <v>1820</v>
      </c>
      <c r="H800" s="390" t="s">
        <v>2825</v>
      </c>
      <c r="I800">
        <v>300</v>
      </c>
    </row>
    <row r="801" spans="1:9" x14ac:dyDescent="0.2">
      <c r="A801" s="388" t="s">
        <v>1129</v>
      </c>
      <c r="B801" s="388" t="s">
        <v>364</v>
      </c>
      <c r="C801" s="388" t="s">
        <v>2840</v>
      </c>
      <c r="E801" s="389">
        <v>41</v>
      </c>
      <c r="G801" s="389" t="s">
        <v>1820</v>
      </c>
      <c r="H801" s="390" t="s">
        <v>2825</v>
      </c>
      <c r="I801">
        <v>300</v>
      </c>
    </row>
    <row r="802" spans="1:9" x14ac:dyDescent="0.2">
      <c r="A802" s="388" t="s">
        <v>1129</v>
      </c>
      <c r="B802" s="388" t="s">
        <v>364</v>
      </c>
      <c r="C802" s="388" t="s">
        <v>2841</v>
      </c>
      <c r="E802" s="389">
        <v>41</v>
      </c>
      <c r="G802" s="389" t="s">
        <v>1820</v>
      </c>
      <c r="H802" s="390" t="s">
        <v>2825</v>
      </c>
      <c r="I802">
        <v>300</v>
      </c>
    </row>
    <row r="803" spans="1:9" x14ac:dyDescent="0.2">
      <c r="A803" s="388" t="s">
        <v>1129</v>
      </c>
      <c r="B803" s="388" t="s">
        <v>364</v>
      </c>
      <c r="C803" s="388" t="s">
        <v>2842</v>
      </c>
      <c r="E803" s="389">
        <v>1800</v>
      </c>
      <c r="G803" s="389" t="s">
        <v>1852</v>
      </c>
      <c r="H803" s="390" t="s">
        <v>2826</v>
      </c>
      <c r="I803">
        <v>500</v>
      </c>
    </row>
    <row r="804" spans="1:9" x14ac:dyDescent="0.2">
      <c r="A804" s="388" t="s">
        <v>1129</v>
      </c>
      <c r="B804" s="388" t="s">
        <v>364</v>
      </c>
      <c r="C804" s="388" t="s">
        <v>2842</v>
      </c>
      <c r="E804" s="389">
        <v>1000</v>
      </c>
      <c r="G804" s="389" t="s">
        <v>1852</v>
      </c>
      <c r="H804" s="390" t="s">
        <v>2826</v>
      </c>
      <c r="I804">
        <v>990</v>
      </c>
    </row>
    <row r="805" spans="1:9" x14ac:dyDescent="0.2">
      <c r="A805" s="388" t="s">
        <v>1129</v>
      </c>
      <c r="B805" s="388" t="s">
        <v>364</v>
      </c>
      <c r="C805" s="388" t="s">
        <v>2333</v>
      </c>
      <c r="E805" s="389">
        <v>41</v>
      </c>
      <c r="G805" s="389" t="s">
        <v>1852</v>
      </c>
      <c r="H805" s="390" t="s">
        <v>2825</v>
      </c>
      <c r="I805">
        <v>300</v>
      </c>
    </row>
    <row r="806" spans="1:9" x14ac:dyDescent="0.2">
      <c r="A806" s="388" t="s">
        <v>1129</v>
      </c>
      <c r="B806" s="388" t="s">
        <v>364</v>
      </c>
      <c r="C806" s="388" t="s">
        <v>2344</v>
      </c>
      <c r="E806" s="389">
        <v>41</v>
      </c>
      <c r="G806" s="389" t="s">
        <v>1383</v>
      </c>
      <c r="H806" s="390" t="s">
        <v>2825</v>
      </c>
      <c r="I806">
        <v>300</v>
      </c>
    </row>
    <row r="807" spans="1:9" x14ac:dyDescent="0.2">
      <c r="A807" s="388" t="s">
        <v>1129</v>
      </c>
      <c r="B807" s="388" t="s">
        <v>364</v>
      </c>
      <c r="C807" s="388" t="s">
        <v>2843</v>
      </c>
      <c r="E807" s="389">
        <v>41</v>
      </c>
      <c r="G807" s="389" t="s">
        <v>1575</v>
      </c>
      <c r="H807" s="390" t="s">
        <v>2825</v>
      </c>
      <c r="I807">
        <v>300</v>
      </c>
    </row>
    <row r="808" spans="1:9" x14ac:dyDescent="0.2">
      <c r="A808" s="388" t="s">
        <v>1129</v>
      </c>
      <c r="B808" s="388" t="s">
        <v>364</v>
      </c>
      <c r="C808" s="388" t="s">
        <v>2346</v>
      </c>
      <c r="E808" s="389">
        <v>1000</v>
      </c>
      <c r="G808" s="389" t="s">
        <v>2455</v>
      </c>
      <c r="H808" s="390" t="s">
        <v>2826</v>
      </c>
      <c r="I808">
        <v>500</v>
      </c>
    </row>
    <row r="809" spans="1:9" x14ac:dyDescent="0.2">
      <c r="A809" s="388" t="s">
        <v>1129</v>
      </c>
      <c r="B809" s="388" t="s">
        <v>364</v>
      </c>
      <c r="C809" s="388" t="s">
        <v>2486</v>
      </c>
      <c r="E809" s="389">
        <v>41</v>
      </c>
      <c r="G809" s="389" t="s">
        <v>2455</v>
      </c>
      <c r="H809" s="390" t="s">
        <v>2825</v>
      </c>
      <c r="I809">
        <v>300</v>
      </c>
    </row>
    <row r="810" spans="1:9" x14ac:dyDescent="0.2">
      <c r="A810" s="388" t="s">
        <v>1129</v>
      </c>
      <c r="B810" s="388" t="s">
        <v>364</v>
      </c>
      <c r="C810" s="388" t="s">
        <v>1562</v>
      </c>
      <c r="E810" s="389">
        <v>41</v>
      </c>
      <c r="G810" s="389" t="s">
        <v>2455</v>
      </c>
      <c r="H810" s="390" t="s">
        <v>2825</v>
      </c>
      <c r="I810">
        <v>300</v>
      </c>
    </row>
    <row r="811" spans="1:9" x14ac:dyDescent="0.2">
      <c r="A811" s="388" t="s">
        <v>1129</v>
      </c>
      <c r="B811" s="388" t="s">
        <v>364</v>
      </c>
      <c r="C811" s="388" t="s">
        <v>2844</v>
      </c>
      <c r="E811" s="389">
        <v>41</v>
      </c>
      <c r="G811" s="389" t="s">
        <v>2455</v>
      </c>
      <c r="H811" s="390" t="s">
        <v>2825</v>
      </c>
      <c r="I811">
        <v>300</v>
      </c>
    </row>
    <row r="812" spans="1:9" x14ac:dyDescent="0.2">
      <c r="A812" s="388" t="s">
        <v>1129</v>
      </c>
      <c r="B812" s="388" t="s">
        <v>364</v>
      </c>
      <c r="C812" s="388" t="s">
        <v>2845</v>
      </c>
      <c r="E812" s="389">
        <v>41</v>
      </c>
      <c r="G812" s="389" t="s">
        <v>2455</v>
      </c>
      <c r="H812" s="390" t="s">
        <v>2825</v>
      </c>
      <c r="I812">
        <v>300</v>
      </c>
    </row>
    <row r="813" spans="1:9" x14ac:dyDescent="0.2">
      <c r="A813" s="388" t="s">
        <v>1129</v>
      </c>
      <c r="B813" s="388" t="s">
        <v>364</v>
      </c>
      <c r="C813" s="388" t="s">
        <v>2846</v>
      </c>
      <c r="E813" s="389">
        <v>52</v>
      </c>
      <c r="G813" s="389" t="s">
        <v>2455</v>
      </c>
      <c r="H813" s="390" t="s">
        <v>2825</v>
      </c>
      <c r="I813">
        <v>300</v>
      </c>
    </row>
    <row r="814" spans="1:9" x14ac:dyDescent="0.2">
      <c r="A814" s="388" t="s">
        <v>1129</v>
      </c>
      <c r="B814" s="388" t="s">
        <v>364</v>
      </c>
      <c r="C814" s="388" t="s">
        <v>2348</v>
      </c>
      <c r="E814" s="389">
        <v>41</v>
      </c>
      <c r="G814" s="389" t="s">
        <v>2847</v>
      </c>
      <c r="H814" s="390" t="s">
        <v>2825</v>
      </c>
      <c r="I814">
        <v>300</v>
      </c>
    </row>
    <row r="815" spans="1:9" x14ac:dyDescent="0.2">
      <c r="A815" s="388" t="s">
        <v>1129</v>
      </c>
      <c r="B815" s="388" t="s">
        <v>364</v>
      </c>
      <c r="C815" s="388" t="s">
        <v>2609</v>
      </c>
      <c r="E815" s="389">
        <v>41</v>
      </c>
      <c r="G815" s="389" t="s">
        <v>1764</v>
      </c>
      <c r="H815" s="390" t="s">
        <v>2825</v>
      </c>
      <c r="I815">
        <v>500</v>
      </c>
    </row>
    <row r="816" spans="1:9" x14ac:dyDescent="0.2">
      <c r="A816" s="388" t="s">
        <v>1129</v>
      </c>
      <c r="B816" s="388" t="s">
        <v>364</v>
      </c>
      <c r="C816" s="388" t="s">
        <v>2848</v>
      </c>
      <c r="E816" s="389">
        <v>52</v>
      </c>
      <c r="G816" s="389" t="s">
        <v>1767</v>
      </c>
      <c r="H816" s="390" t="s">
        <v>2825</v>
      </c>
      <c r="I816">
        <v>300</v>
      </c>
    </row>
    <row r="817" spans="1:9" x14ac:dyDescent="0.2">
      <c r="A817" s="388" t="s">
        <v>1129</v>
      </c>
      <c r="B817" s="388" t="s">
        <v>364</v>
      </c>
      <c r="C817" s="388" t="s">
        <v>2488</v>
      </c>
      <c r="E817" s="389">
        <v>41</v>
      </c>
      <c r="G817" s="389" t="s">
        <v>1767</v>
      </c>
      <c r="H817" s="390" t="s">
        <v>2825</v>
      </c>
      <c r="I817">
        <v>300</v>
      </c>
    </row>
    <row r="818" spans="1:9" x14ac:dyDescent="0.2">
      <c r="A818" s="388" t="s">
        <v>1129</v>
      </c>
      <c r="B818" s="388" t="s">
        <v>364</v>
      </c>
      <c r="C818" s="388" t="s">
        <v>2849</v>
      </c>
      <c r="E818" s="389">
        <v>41</v>
      </c>
      <c r="G818" s="389" t="s">
        <v>2850</v>
      </c>
      <c r="H818" s="390" t="s">
        <v>2825</v>
      </c>
      <c r="I818">
        <v>300</v>
      </c>
    </row>
    <row r="819" spans="1:9" x14ac:dyDescent="0.2">
      <c r="A819" s="388" t="s">
        <v>1129</v>
      </c>
      <c r="B819" s="388" t="s">
        <v>364</v>
      </c>
      <c r="C819" s="388" t="s">
        <v>2851</v>
      </c>
      <c r="E819" s="389">
        <v>41</v>
      </c>
      <c r="G819" s="389" t="s">
        <v>2850</v>
      </c>
      <c r="H819" s="390" t="s">
        <v>2825</v>
      </c>
      <c r="I819">
        <v>300</v>
      </c>
    </row>
    <row r="820" spans="1:9" x14ac:dyDescent="0.2">
      <c r="A820" s="388" t="s">
        <v>1129</v>
      </c>
      <c r="B820" s="388" t="s">
        <v>364</v>
      </c>
      <c r="C820" s="388" t="s">
        <v>2852</v>
      </c>
      <c r="E820" s="389">
        <v>41</v>
      </c>
      <c r="G820" s="389" t="s">
        <v>2850</v>
      </c>
      <c r="H820" s="390" t="s">
        <v>2825</v>
      </c>
      <c r="I820">
        <v>300</v>
      </c>
    </row>
    <row r="821" spans="1:9" x14ac:dyDescent="0.2">
      <c r="A821" s="388" t="s">
        <v>1129</v>
      </c>
      <c r="B821" s="388" t="s">
        <v>364</v>
      </c>
      <c r="C821" s="388" t="s">
        <v>2096</v>
      </c>
      <c r="E821" s="389">
        <v>3139</v>
      </c>
      <c r="G821" s="389" t="s">
        <v>2132</v>
      </c>
      <c r="H821" s="390" t="s">
        <v>2825</v>
      </c>
      <c r="I821">
        <v>500</v>
      </c>
    </row>
    <row r="822" spans="1:9" x14ac:dyDescent="0.2">
      <c r="A822" s="388" t="s">
        <v>1129</v>
      </c>
      <c r="B822" s="388" t="s">
        <v>364</v>
      </c>
      <c r="C822" s="388" t="s">
        <v>2096</v>
      </c>
      <c r="E822" s="389">
        <v>474</v>
      </c>
      <c r="G822" s="389" t="s">
        <v>2132</v>
      </c>
      <c r="H822" s="390" t="s">
        <v>2825</v>
      </c>
      <c r="I822">
        <v>990</v>
      </c>
    </row>
    <row r="823" spans="1:9" x14ac:dyDescent="0.2">
      <c r="A823" s="388" t="s">
        <v>1129</v>
      </c>
      <c r="B823" s="388" t="s">
        <v>364</v>
      </c>
      <c r="C823" s="388" t="s">
        <v>2358</v>
      </c>
      <c r="E823" s="389">
        <v>41</v>
      </c>
      <c r="G823" s="389" t="s">
        <v>1945</v>
      </c>
      <c r="H823" s="390" t="s">
        <v>2825</v>
      </c>
      <c r="I823">
        <v>300</v>
      </c>
    </row>
    <row r="824" spans="1:9" x14ac:dyDescent="0.2">
      <c r="A824" s="388" t="s">
        <v>1129</v>
      </c>
      <c r="B824" s="388" t="s">
        <v>364</v>
      </c>
      <c r="C824" s="388" t="s">
        <v>2853</v>
      </c>
      <c r="E824" s="389">
        <v>41</v>
      </c>
      <c r="G824" s="389" t="s">
        <v>1945</v>
      </c>
      <c r="H824" s="390" t="s">
        <v>2825</v>
      </c>
      <c r="I824">
        <v>300</v>
      </c>
    </row>
    <row r="825" spans="1:9" x14ac:dyDescent="0.2">
      <c r="A825" s="388" t="s">
        <v>1129</v>
      </c>
      <c r="B825" s="388" t="s">
        <v>364</v>
      </c>
      <c r="C825" s="388" t="s">
        <v>2361</v>
      </c>
      <c r="E825" s="389">
        <v>41</v>
      </c>
      <c r="G825" s="389" t="s">
        <v>1945</v>
      </c>
      <c r="H825" s="390" t="s">
        <v>2825</v>
      </c>
      <c r="I825">
        <v>300</v>
      </c>
    </row>
    <row r="826" spans="1:9" x14ac:dyDescent="0.2">
      <c r="A826" s="388" t="s">
        <v>1129</v>
      </c>
      <c r="B826" s="388" t="s">
        <v>364</v>
      </c>
      <c r="C826" s="388" t="s">
        <v>2854</v>
      </c>
      <c r="E826" s="389">
        <v>41</v>
      </c>
      <c r="G826" s="389" t="s">
        <v>1945</v>
      </c>
      <c r="H826" s="390" t="s">
        <v>2825</v>
      </c>
      <c r="I826">
        <v>300</v>
      </c>
    </row>
    <row r="827" spans="1:9" x14ac:dyDescent="0.2">
      <c r="A827" s="388" t="s">
        <v>1129</v>
      </c>
      <c r="B827" s="388" t="s">
        <v>364</v>
      </c>
      <c r="C827" s="388" t="s">
        <v>2364</v>
      </c>
      <c r="E827" s="389">
        <v>3806</v>
      </c>
      <c r="G827" s="389" t="s">
        <v>2134</v>
      </c>
      <c r="H827" s="390" t="s">
        <v>2825</v>
      </c>
      <c r="I827">
        <v>500</v>
      </c>
    </row>
    <row r="828" spans="1:9" x14ac:dyDescent="0.2">
      <c r="A828" s="388" t="s">
        <v>1129</v>
      </c>
      <c r="B828" s="388" t="s">
        <v>364</v>
      </c>
      <c r="C828" s="388" t="s">
        <v>2366</v>
      </c>
      <c r="E828" s="389">
        <v>526</v>
      </c>
      <c r="G828" s="389" t="s">
        <v>2134</v>
      </c>
      <c r="H828" s="390" t="s">
        <v>2825</v>
      </c>
      <c r="I828">
        <v>990</v>
      </c>
    </row>
    <row r="829" spans="1:9" x14ac:dyDescent="0.2">
      <c r="A829" s="388" t="s">
        <v>1129</v>
      </c>
      <c r="B829" s="388" t="s">
        <v>364</v>
      </c>
      <c r="C829" s="388" t="s">
        <v>1567</v>
      </c>
      <c r="E829" s="389">
        <v>41</v>
      </c>
      <c r="G829" s="389" t="s">
        <v>1856</v>
      </c>
      <c r="H829" s="390" t="s">
        <v>2825</v>
      </c>
      <c r="I829">
        <v>500</v>
      </c>
    </row>
    <row r="830" spans="1:9" x14ac:dyDescent="0.2">
      <c r="A830" s="388" t="s">
        <v>1129</v>
      </c>
      <c r="B830" s="388" t="s">
        <v>364</v>
      </c>
      <c r="C830" s="388" t="s">
        <v>2855</v>
      </c>
      <c r="E830" s="389">
        <v>52</v>
      </c>
      <c r="G830" s="389" t="s">
        <v>1856</v>
      </c>
      <c r="H830" s="390" t="s">
        <v>2825</v>
      </c>
      <c r="I830">
        <v>300</v>
      </c>
    </row>
    <row r="831" spans="1:9" x14ac:dyDescent="0.2">
      <c r="A831" s="388" t="s">
        <v>1129</v>
      </c>
      <c r="B831" s="388" t="s">
        <v>364</v>
      </c>
      <c r="C831" s="388" t="s">
        <v>2370</v>
      </c>
      <c r="E831" s="389">
        <v>41</v>
      </c>
      <c r="G831" s="389" t="s">
        <v>1856</v>
      </c>
      <c r="H831" s="390" t="s">
        <v>2825</v>
      </c>
      <c r="I831">
        <v>300</v>
      </c>
    </row>
    <row r="832" spans="1:9" x14ac:dyDescent="0.2">
      <c r="A832" s="388" t="s">
        <v>1129</v>
      </c>
      <c r="B832" s="388" t="s">
        <v>364</v>
      </c>
      <c r="C832" s="388" t="s">
        <v>2856</v>
      </c>
      <c r="E832" s="389">
        <v>41</v>
      </c>
      <c r="G832" s="389" t="s">
        <v>2857</v>
      </c>
      <c r="H832" s="390" t="s">
        <v>2825</v>
      </c>
      <c r="I832">
        <v>300</v>
      </c>
    </row>
    <row r="833" spans="1:9" x14ac:dyDescent="0.2">
      <c r="A833" s="388" t="s">
        <v>1129</v>
      </c>
      <c r="B833" s="388" t="s">
        <v>364</v>
      </c>
      <c r="C833" s="388" t="s">
        <v>2858</v>
      </c>
      <c r="E833" s="389">
        <v>41</v>
      </c>
      <c r="G833" s="389" t="s">
        <v>2859</v>
      </c>
      <c r="H833" s="390" t="s">
        <v>2825</v>
      </c>
      <c r="I833">
        <v>300</v>
      </c>
    </row>
    <row r="834" spans="1:9" x14ac:dyDescent="0.2">
      <c r="A834" s="388" t="s">
        <v>1129</v>
      </c>
      <c r="B834" s="388" t="s">
        <v>364</v>
      </c>
      <c r="C834" s="388" t="s">
        <v>2860</v>
      </c>
      <c r="E834" s="389">
        <v>41</v>
      </c>
      <c r="G834" s="389" t="s">
        <v>2859</v>
      </c>
      <c r="H834" s="390" t="s">
        <v>2825</v>
      </c>
      <c r="I834">
        <v>300</v>
      </c>
    </row>
    <row r="835" spans="1:9" x14ac:dyDescent="0.2">
      <c r="A835" s="388" t="s">
        <v>1129</v>
      </c>
      <c r="B835" s="388" t="s">
        <v>364</v>
      </c>
      <c r="C835" s="388" t="s">
        <v>2861</v>
      </c>
      <c r="E835" s="389">
        <v>41</v>
      </c>
      <c r="G835" s="389" t="s">
        <v>2859</v>
      </c>
      <c r="H835" s="390" t="s">
        <v>2825</v>
      </c>
      <c r="I835">
        <v>300</v>
      </c>
    </row>
    <row r="836" spans="1:9" x14ac:dyDescent="0.2">
      <c r="A836" s="388" t="s">
        <v>1129</v>
      </c>
      <c r="B836" s="388" t="s">
        <v>364</v>
      </c>
      <c r="C836" s="388" t="s">
        <v>2862</v>
      </c>
      <c r="E836" s="389">
        <v>41</v>
      </c>
      <c r="G836" s="389" t="s">
        <v>2859</v>
      </c>
      <c r="H836" s="390" t="s">
        <v>2825</v>
      </c>
      <c r="I836">
        <v>300</v>
      </c>
    </row>
    <row r="837" spans="1:9" x14ac:dyDescent="0.2">
      <c r="A837" s="388" t="s">
        <v>1129</v>
      </c>
      <c r="B837" s="388" t="s">
        <v>364</v>
      </c>
      <c r="C837" s="388" t="s">
        <v>2863</v>
      </c>
      <c r="E837" s="389">
        <v>41</v>
      </c>
      <c r="G837" s="389" t="s">
        <v>1951</v>
      </c>
      <c r="H837" s="390" t="s">
        <v>2825</v>
      </c>
      <c r="I837">
        <v>300</v>
      </c>
    </row>
    <row r="838" spans="1:9" x14ac:dyDescent="0.2">
      <c r="A838" s="388" t="s">
        <v>1129</v>
      </c>
      <c r="B838" s="388" t="s">
        <v>364</v>
      </c>
      <c r="C838" s="388" t="s">
        <v>2864</v>
      </c>
      <c r="E838" s="389">
        <v>41</v>
      </c>
      <c r="G838" s="389" t="s">
        <v>1951</v>
      </c>
      <c r="H838" s="390" t="s">
        <v>2825</v>
      </c>
      <c r="I838">
        <v>300</v>
      </c>
    </row>
    <row r="839" spans="1:9" x14ac:dyDescent="0.2">
      <c r="A839" s="388" t="s">
        <v>1129</v>
      </c>
      <c r="B839" s="388" t="s">
        <v>364</v>
      </c>
      <c r="C839" s="388" t="s">
        <v>2865</v>
      </c>
      <c r="E839" s="389">
        <v>52</v>
      </c>
      <c r="G839" s="389" t="s">
        <v>1497</v>
      </c>
      <c r="H839" s="390" t="s">
        <v>2825</v>
      </c>
      <c r="I839">
        <v>300</v>
      </c>
    </row>
    <row r="840" spans="1:9" x14ac:dyDescent="0.2">
      <c r="A840" s="388" t="s">
        <v>1129</v>
      </c>
      <c r="B840" s="388" t="s">
        <v>364</v>
      </c>
      <c r="C840" s="388" t="s">
        <v>2866</v>
      </c>
      <c r="E840" s="389">
        <v>41</v>
      </c>
      <c r="G840" s="389" t="s">
        <v>1497</v>
      </c>
      <c r="H840" s="390" t="s">
        <v>2825</v>
      </c>
      <c r="I840">
        <v>300</v>
      </c>
    </row>
    <row r="841" spans="1:9" x14ac:dyDescent="0.2">
      <c r="A841" s="388" t="s">
        <v>1129</v>
      </c>
      <c r="B841" s="388" t="s">
        <v>364</v>
      </c>
      <c r="C841" s="388" t="s">
        <v>2867</v>
      </c>
      <c r="E841" s="389">
        <v>41</v>
      </c>
      <c r="G841" s="389" t="s">
        <v>1503</v>
      </c>
      <c r="H841" s="390" t="s">
        <v>2825</v>
      </c>
      <c r="I841">
        <v>500</v>
      </c>
    </row>
    <row r="842" spans="1:9" x14ac:dyDescent="0.2">
      <c r="A842" s="388" t="s">
        <v>1129</v>
      </c>
      <c r="B842" s="388" t="s">
        <v>364</v>
      </c>
      <c r="C842" s="388" t="s">
        <v>2868</v>
      </c>
      <c r="E842" s="389">
        <v>41</v>
      </c>
      <c r="G842" s="389" t="s">
        <v>2142</v>
      </c>
      <c r="H842" s="390" t="s">
        <v>2825</v>
      </c>
      <c r="I842">
        <v>500</v>
      </c>
    </row>
    <row r="843" spans="1:9" x14ac:dyDescent="0.2">
      <c r="A843" s="388" t="s">
        <v>1129</v>
      </c>
      <c r="B843" s="388" t="s">
        <v>364</v>
      </c>
      <c r="C843" s="388" t="s">
        <v>2869</v>
      </c>
      <c r="E843" s="389">
        <v>41</v>
      </c>
      <c r="G843" s="389" t="s">
        <v>2142</v>
      </c>
      <c r="H843" s="390" t="s">
        <v>2825</v>
      </c>
      <c r="I843">
        <v>300</v>
      </c>
    </row>
    <row r="844" spans="1:9" x14ac:dyDescent="0.2">
      <c r="A844" s="388" t="s">
        <v>1129</v>
      </c>
      <c r="B844" s="388" t="s">
        <v>364</v>
      </c>
      <c r="C844" s="388" t="s">
        <v>2870</v>
      </c>
      <c r="E844" s="389">
        <v>6210</v>
      </c>
      <c r="G844" s="389" t="s">
        <v>2144</v>
      </c>
      <c r="H844" s="390" t="s">
        <v>2825</v>
      </c>
      <c r="I844">
        <v>500</v>
      </c>
    </row>
    <row r="845" spans="1:9" x14ac:dyDescent="0.2">
      <c r="A845" s="388" t="s">
        <v>1129</v>
      </c>
      <c r="B845" s="388" t="s">
        <v>364</v>
      </c>
      <c r="C845" s="388" t="s">
        <v>2870</v>
      </c>
      <c r="E845" s="389">
        <v>1792</v>
      </c>
      <c r="G845" s="389" t="s">
        <v>2144</v>
      </c>
      <c r="H845" s="390" t="s">
        <v>2825</v>
      </c>
      <c r="I845">
        <v>990</v>
      </c>
    </row>
    <row r="846" spans="1:9" x14ac:dyDescent="0.2">
      <c r="A846" s="388" t="s">
        <v>1129</v>
      </c>
      <c r="B846" s="388" t="s">
        <v>364</v>
      </c>
      <c r="C846" s="388" t="s">
        <v>2871</v>
      </c>
      <c r="E846" s="389">
        <v>2482</v>
      </c>
      <c r="G846" s="389" t="s">
        <v>1344</v>
      </c>
      <c r="H846" s="390" t="s">
        <v>2825</v>
      </c>
      <c r="I846">
        <v>500</v>
      </c>
    </row>
    <row r="847" spans="1:9" x14ac:dyDescent="0.2">
      <c r="A847" s="388" t="s">
        <v>1129</v>
      </c>
      <c r="B847" s="388" t="s">
        <v>364</v>
      </c>
      <c r="C847" s="388" t="s">
        <v>2871</v>
      </c>
      <c r="E847" s="389">
        <v>223</v>
      </c>
      <c r="G847" s="389" t="s">
        <v>1344</v>
      </c>
      <c r="H847" s="390" t="s">
        <v>2825</v>
      </c>
      <c r="I847">
        <v>990</v>
      </c>
    </row>
    <row r="848" spans="1:9" x14ac:dyDescent="0.2">
      <c r="A848" s="388" t="s">
        <v>1129</v>
      </c>
      <c r="B848" s="388" t="s">
        <v>364</v>
      </c>
      <c r="C848" s="388" t="s">
        <v>2872</v>
      </c>
      <c r="E848" s="389">
        <v>41</v>
      </c>
      <c r="G848" s="389" t="s">
        <v>2873</v>
      </c>
      <c r="H848" s="390" t="s">
        <v>2825</v>
      </c>
      <c r="I848">
        <v>300</v>
      </c>
    </row>
    <row r="849" spans="1:9" x14ac:dyDescent="0.2">
      <c r="A849" s="388" t="s">
        <v>1129</v>
      </c>
      <c r="B849" s="388" t="s">
        <v>364</v>
      </c>
      <c r="C849" s="388" t="s">
        <v>2874</v>
      </c>
      <c r="E849" s="389">
        <v>41</v>
      </c>
      <c r="G849" s="389" t="s">
        <v>2873</v>
      </c>
      <c r="H849" s="390" t="s">
        <v>2825</v>
      </c>
      <c r="I849">
        <v>300</v>
      </c>
    </row>
    <row r="850" spans="1:9" x14ac:dyDescent="0.2">
      <c r="A850" s="388" t="s">
        <v>1129</v>
      </c>
      <c r="B850" s="388" t="s">
        <v>364</v>
      </c>
      <c r="C850" s="388" t="s">
        <v>2875</v>
      </c>
      <c r="E850" s="389">
        <v>41</v>
      </c>
      <c r="G850" s="389" t="s">
        <v>2873</v>
      </c>
      <c r="H850" s="390" t="s">
        <v>2825</v>
      </c>
      <c r="I850">
        <v>300</v>
      </c>
    </row>
    <row r="851" spans="1:9" x14ac:dyDescent="0.2">
      <c r="A851" s="388" t="s">
        <v>1129</v>
      </c>
      <c r="B851" s="388" t="s">
        <v>364</v>
      </c>
      <c r="C851" s="388" t="s">
        <v>2876</v>
      </c>
      <c r="E851" s="389">
        <v>41</v>
      </c>
      <c r="G851" s="389" t="s">
        <v>2877</v>
      </c>
      <c r="H851" s="390" t="s">
        <v>2825</v>
      </c>
      <c r="I851">
        <v>300</v>
      </c>
    </row>
    <row r="852" spans="1:9" x14ac:dyDescent="0.2">
      <c r="A852" s="388" t="s">
        <v>1129</v>
      </c>
      <c r="B852" s="388" t="s">
        <v>364</v>
      </c>
      <c r="C852" s="388" t="s">
        <v>2878</v>
      </c>
      <c r="E852" s="389">
        <v>41</v>
      </c>
      <c r="G852" s="389" t="s">
        <v>2877</v>
      </c>
      <c r="H852" s="390" t="s">
        <v>2825</v>
      </c>
      <c r="I852">
        <v>500</v>
      </c>
    </row>
    <row r="853" spans="1:9" x14ac:dyDescent="0.2">
      <c r="A853" s="388" t="s">
        <v>1129</v>
      </c>
      <c r="B853" s="388" t="s">
        <v>364</v>
      </c>
      <c r="C853" s="388" t="s">
        <v>2879</v>
      </c>
      <c r="E853" s="389">
        <v>41</v>
      </c>
      <c r="G853" s="389" t="s">
        <v>2877</v>
      </c>
      <c r="H853" s="390" t="s">
        <v>2825</v>
      </c>
      <c r="I853">
        <v>300</v>
      </c>
    </row>
    <row r="854" spans="1:9" x14ac:dyDescent="0.2">
      <c r="A854" s="388" t="s">
        <v>1129</v>
      </c>
      <c r="B854" s="388" t="s">
        <v>364</v>
      </c>
      <c r="C854" s="388" t="s">
        <v>2880</v>
      </c>
      <c r="E854" s="389">
        <v>41</v>
      </c>
      <c r="G854" s="389" t="s">
        <v>1775</v>
      </c>
      <c r="H854" s="390" t="s">
        <v>2825</v>
      </c>
      <c r="I854">
        <v>300</v>
      </c>
    </row>
    <row r="855" spans="1:9" x14ac:dyDescent="0.2">
      <c r="A855" s="388" t="s">
        <v>1129</v>
      </c>
      <c r="B855" s="388" t="s">
        <v>364</v>
      </c>
      <c r="C855" s="388" t="s">
        <v>2881</v>
      </c>
      <c r="E855" s="389">
        <v>41</v>
      </c>
      <c r="G855" s="389" t="s">
        <v>1584</v>
      </c>
      <c r="H855" s="390" t="s">
        <v>2825</v>
      </c>
      <c r="I855">
        <v>300</v>
      </c>
    </row>
    <row r="856" spans="1:9" x14ac:dyDescent="0.2">
      <c r="A856" s="388" t="s">
        <v>1129</v>
      </c>
      <c r="B856" s="388" t="s">
        <v>364</v>
      </c>
      <c r="C856" s="388" t="s">
        <v>2882</v>
      </c>
      <c r="E856" s="389">
        <v>3570</v>
      </c>
      <c r="G856" s="389" t="s">
        <v>2163</v>
      </c>
      <c r="H856" s="390" t="s">
        <v>2825</v>
      </c>
      <c r="I856">
        <v>500</v>
      </c>
    </row>
    <row r="857" spans="1:9" x14ac:dyDescent="0.2">
      <c r="A857" s="388" t="s">
        <v>1129</v>
      </c>
      <c r="B857" s="388" t="s">
        <v>364</v>
      </c>
      <c r="C857" s="388" t="s">
        <v>2882</v>
      </c>
      <c r="E857" s="389">
        <v>544</v>
      </c>
      <c r="G857" s="389" t="s">
        <v>2163</v>
      </c>
      <c r="H857" s="390" t="s">
        <v>2825</v>
      </c>
      <c r="I857">
        <v>990</v>
      </c>
    </row>
    <row r="858" spans="1:9" x14ac:dyDescent="0.2">
      <c r="A858" s="388" t="s">
        <v>1129</v>
      </c>
      <c r="B858" s="388" t="s">
        <v>364</v>
      </c>
      <c r="C858" s="388" t="s">
        <v>2883</v>
      </c>
      <c r="E858" s="389">
        <v>41</v>
      </c>
      <c r="G858" s="389" t="s">
        <v>1511</v>
      </c>
      <c r="H858" s="390" t="s">
        <v>2825</v>
      </c>
      <c r="I858">
        <v>300</v>
      </c>
    </row>
    <row r="859" spans="1:9" x14ac:dyDescent="0.2">
      <c r="A859" s="388" t="s">
        <v>1129</v>
      </c>
      <c r="B859" s="388" t="s">
        <v>364</v>
      </c>
      <c r="C859" s="388" t="s">
        <v>2884</v>
      </c>
      <c r="E859" s="389">
        <v>41</v>
      </c>
      <c r="G859" s="389" t="s">
        <v>1511</v>
      </c>
      <c r="H859" s="390" t="s">
        <v>2825</v>
      </c>
      <c r="I859">
        <v>300</v>
      </c>
    </row>
    <row r="860" spans="1:9" x14ac:dyDescent="0.2">
      <c r="A860" s="388" t="s">
        <v>1129</v>
      </c>
      <c r="B860" s="388" t="s">
        <v>364</v>
      </c>
      <c r="C860" s="388" t="s">
        <v>2885</v>
      </c>
      <c r="E860" s="389">
        <v>2390</v>
      </c>
      <c r="G860" s="389" t="s">
        <v>2729</v>
      </c>
      <c r="H860" s="390" t="s">
        <v>2825</v>
      </c>
      <c r="I860">
        <v>500</v>
      </c>
    </row>
    <row r="861" spans="1:9" x14ac:dyDescent="0.2">
      <c r="A861" s="388" t="s">
        <v>1129</v>
      </c>
      <c r="B861" s="388" t="s">
        <v>364</v>
      </c>
      <c r="C861" s="388" t="s">
        <v>2885</v>
      </c>
      <c r="E861" s="389">
        <v>170</v>
      </c>
      <c r="G861" s="389" t="s">
        <v>2729</v>
      </c>
      <c r="H861" s="390" t="s">
        <v>2825</v>
      </c>
      <c r="I861">
        <v>990</v>
      </c>
    </row>
    <row r="862" spans="1:9" x14ac:dyDescent="0.2">
      <c r="A862" s="388" t="s">
        <v>1129</v>
      </c>
      <c r="B862" s="388" t="s">
        <v>364</v>
      </c>
      <c r="C862" s="388" t="s">
        <v>2886</v>
      </c>
      <c r="E862" s="389">
        <v>2892</v>
      </c>
      <c r="G862" s="389" t="s">
        <v>2887</v>
      </c>
      <c r="H862" s="390" t="s">
        <v>2825</v>
      </c>
      <c r="I862">
        <v>500</v>
      </c>
    </row>
    <row r="863" spans="1:9" x14ac:dyDescent="0.2">
      <c r="A863" s="388" t="s">
        <v>1129</v>
      </c>
      <c r="B863" s="388" t="s">
        <v>364</v>
      </c>
      <c r="C863" s="388" t="s">
        <v>2886</v>
      </c>
      <c r="E863" s="389">
        <v>102</v>
      </c>
      <c r="G863" s="389" t="s">
        <v>2887</v>
      </c>
      <c r="H863" s="390" t="s">
        <v>2825</v>
      </c>
      <c r="I863">
        <v>990</v>
      </c>
    </row>
    <row r="864" spans="1:9" x14ac:dyDescent="0.2">
      <c r="A864" s="388" t="s">
        <v>1129</v>
      </c>
      <c r="B864" s="388" t="s">
        <v>364</v>
      </c>
      <c r="C864" s="388" t="s">
        <v>2888</v>
      </c>
      <c r="E864" s="389">
        <v>41</v>
      </c>
      <c r="G864" s="389" t="s">
        <v>2887</v>
      </c>
      <c r="H864" s="390" t="s">
        <v>2825</v>
      </c>
      <c r="I864">
        <v>300</v>
      </c>
    </row>
    <row r="865" spans="1:9" x14ac:dyDescent="0.2">
      <c r="A865" s="388" t="s">
        <v>1129</v>
      </c>
      <c r="B865" s="388" t="s">
        <v>364</v>
      </c>
      <c r="C865" s="388" t="s">
        <v>2889</v>
      </c>
      <c r="E865" s="389">
        <v>41</v>
      </c>
      <c r="G865" s="389" t="s">
        <v>2887</v>
      </c>
      <c r="H865" s="390" t="s">
        <v>2825</v>
      </c>
      <c r="I865">
        <v>500</v>
      </c>
    </row>
    <row r="866" spans="1:9" x14ac:dyDescent="0.2">
      <c r="A866" s="388" t="s">
        <v>1129</v>
      </c>
      <c r="B866" s="388" t="s">
        <v>364</v>
      </c>
      <c r="C866" s="388" t="s">
        <v>2890</v>
      </c>
      <c r="E866" s="389">
        <v>41</v>
      </c>
      <c r="G866" s="389" t="s">
        <v>2891</v>
      </c>
      <c r="H866" s="390" t="s">
        <v>2825</v>
      </c>
      <c r="I866">
        <v>300</v>
      </c>
    </row>
    <row r="867" spans="1:9" x14ac:dyDescent="0.2">
      <c r="A867" s="388" t="s">
        <v>1129</v>
      </c>
      <c r="B867" s="388" t="s">
        <v>364</v>
      </c>
      <c r="C867" s="388" t="s">
        <v>2892</v>
      </c>
      <c r="E867" s="389">
        <v>41</v>
      </c>
      <c r="G867" s="389" t="s">
        <v>2891</v>
      </c>
      <c r="H867" s="390" t="s">
        <v>2825</v>
      </c>
      <c r="I867">
        <v>300</v>
      </c>
    </row>
    <row r="868" spans="1:9" x14ac:dyDescent="0.2">
      <c r="A868" s="388" t="s">
        <v>1129</v>
      </c>
      <c r="B868" s="388" t="s">
        <v>364</v>
      </c>
      <c r="C868" s="388" t="s">
        <v>2893</v>
      </c>
      <c r="E868" s="389">
        <v>41</v>
      </c>
      <c r="G868" s="389" t="s">
        <v>2891</v>
      </c>
      <c r="H868" s="390" t="s">
        <v>2825</v>
      </c>
      <c r="I868">
        <v>300</v>
      </c>
    </row>
    <row r="869" spans="1:9" x14ac:dyDescent="0.2">
      <c r="A869" s="388" t="s">
        <v>1129</v>
      </c>
      <c r="B869" s="388" t="s">
        <v>364</v>
      </c>
      <c r="C869" s="388" t="s">
        <v>2894</v>
      </c>
      <c r="E869" s="389">
        <v>41</v>
      </c>
      <c r="G869" s="389" t="s">
        <v>1777</v>
      </c>
      <c r="H869" s="390" t="s">
        <v>2825</v>
      </c>
      <c r="I869">
        <v>300</v>
      </c>
    </row>
    <row r="870" spans="1:9" x14ac:dyDescent="0.2">
      <c r="A870" s="388" t="s">
        <v>1129</v>
      </c>
      <c r="B870" s="388" t="s">
        <v>364</v>
      </c>
      <c r="C870" s="388" t="s">
        <v>2895</v>
      </c>
      <c r="E870" s="389">
        <v>41</v>
      </c>
      <c r="G870" s="389" t="s">
        <v>1777</v>
      </c>
      <c r="H870" s="390" t="s">
        <v>2825</v>
      </c>
      <c r="I870">
        <v>300</v>
      </c>
    </row>
    <row r="871" spans="1:9" x14ac:dyDescent="0.2">
      <c r="A871" s="388" t="s">
        <v>1129</v>
      </c>
      <c r="B871" s="388" t="s">
        <v>364</v>
      </c>
      <c r="C871" s="388" t="s">
        <v>2896</v>
      </c>
      <c r="E871" s="389">
        <v>41</v>
      </c>
      <c r="G871" s="389" t="s">
        <v>1777</v>
      </c>
      <c r="H871" s="390" t="s">
        <v>2825</v>
      </c>
      <c r="I871">
        <v>300</v>
      </c>
    </row>
    <row r="872" spans="1:9" x14ac:dyDescent="0.2">
      <c r="A872" s="388" t="s">
        <v>1129</v>
      </c>
      <c r="B872" s="388" t="s">
        <v>364</v>
      </c>
      <c r="C872" s="388" t="s">
        <v>2897</v>
      </c>
      <c r="E872" s="389">
        <v>41</v>
      </c>
      <c r="G872" s="389" t="s">
        <v>1777</v>
      </c>
      <c r="H872" s="390" t="s">
        <v>2825</v>
      </c>
      <c r="I872">
        <v>300</v>
      </c>
    </row>
    <row r="873" spans="1:9" x14ac:dyDescent="0.2">
      <c r="A873" s="388" t="s">
        <v>1129</v>
      </c>
      <c r="B873" s="388" t="s">
        <v>364</v>
      </c>
      <c r="C873" s="388" t="s">
        <v>2898</v>
      </c>
      <c r="E873" s="389">
        <v>41</v>
      </c>
      <c r="G873" s="389" t="s">
        <v>2543</v>
      </c>
      <c r="H873" s="390" t="s">
        <v>2825</v>
      </c>
      <c r="I873">
        <v>300</v>
      </c>
    </row>
    <row r="874" spans="1:9" x14ac:dyDescent="0.2">
      <c r="A874" s="388" t="s">
        <v>1129</v>
      </c>
      <c r="B874" s="388" t="s">
        <v>364</v>
      </c>
      <c r="C874" s="388" t="s">
        <v>2899</v>
      </c>
      <c r="E874" s="389">
        <v>41</v>
      </c>
      <c r="G874" s="389" t="s">
        <v>2543</v>
      </c>
      <c r="H874" s="390" t="s">
        <v>2825</v>
      </c>
      <c r="I874">
        <v>300</v>
      </c>
    </row>
    <row r="875" spans="1:9" x14ac:dyDescent="0.2">
      <c r="A875" s="388" t="s">
        <v>1129</v>
      </c>
      <c r="B875" s="388" t="s">
        <v>364</v>
      </c>
      <c r="C875" s="388" t="s">
        <v>2900</v>
      </c>
      <c r="E875" s="389">
        <v>41</v>
      </c>
      <c r="G875" s="389" t="s">
        <v>2543</v>
      </c>
      <c r="H875" s="390" t="s">
        <v>2825</v>
      </c>
      <c r="I875">
        <v>300</v>
      </c>
    </row>
    <row r="876" spans="1:9" x14ac:dyDescent="0.2">
      <c r="A876" s="388" t="s">
        <v>1129</v>
      </c>
      <c r="B876" s="388" t="s">
        <v>364</v>
      </c>
      <c r="C876" s="388" t="s">
        <v>2901</v>
      </c>
      <c r="E876" s="389">
        <v>52</v>
      </c>
      <c r="G876" s="389" t="s">
        <v>2543</v>
      </c>
      <c r="H876" s="390" t="s">
        <v>2825</v>
      </c>
      <c r="I876">
        <v>300</v>
      </c>
    </row>
    <row r="877" spans="1:9" x14ac:dyDescent="0.2">
      <c r="A877" s="388" t="s">
        <v>1129</v>
      </c>
      <c r="B877" s="388" t="s">
        <v>364</v>
      </c>
      <c r="C877" s="388" t="s">
        <v>2902</v>
      </c>
      <c r="E877" s="389">
        <v>41</v>
      </c>
      <c r="G877" s="389" t="s">
        <v>2543</v>
      </c>
      <c r="H877" s="390" t="s">
        <v>2825</v>
      </c>
      <c r="I877">
        <v>300</v>
      </c>
    </row>
    <row r="878" spans="1:9" x14ac:dyDescent="0.2">
      <c r="A878" s="388" t="s">
        <v>1129</v>
      </c>
      <c r="B878" s="388" t="s">
        <v>364</v>
      </c>
      <c r="C878" s="388" t="s">
        <v>2903</v>
      </c>
      <c r="E878" s="389">
        <v>41</v>
      </c>
      <c r="G878" s="389" t="s">
        <v>2543</v>
      </c>
      <c r="H878" s="390" t="s">
        <v>2825</v>
      </c>
      <c r="I878">
        <v>300</v>
      </c>
    </row>
    <row r="879" spans="1:9" x14ac:dyDescent="0.2">
      <c r="A879" s="388" t="s">
        <v>1129</v>
      </c>
      <c r="B879" s="388" t="s">
        <v>364</v>
      </c>
      <c r="C879" s="388" t="s">
        <v>2904</v>
      </c>
      <c r="E879" s="389">
        <v>52</v>
      </c>
      <c r="G879" s="389" t="s">
        <v>2543</v>
      </c>
      <c r="H879" s="390" t="s">
        <v>2825</v>
      </c>
      <c r="I879">
        <v>300</v>
      </c>
    </row>
    <row r="880" spans="1:9" x14ac:dyDescent="0.2">
      <c r="A880" s="388" t="s">
        <v>1129</v>
      </c>
      <c r="B880" s="388" t="s">
        <v>364</v>
      </c>
      <c r="C880" s="388" t="s">
        <v>2905</v>
      </c>
      <c r="E880" s="389">
        <v>41</v>
      </c>
      <c r="G880" s="389" t="s">
        <v>2543</v>
      </c>
      <c r="H880" s="390" t="s">
        <v>2825</v>
      </c>
      <c r="I880">
        <v>300</v>
      </c>
    </row>
    <row r="881" spans="1:9" x14ac:dyDescent="0.2">
      <c r="A881" s="388" t="s">
        <v>1129</v>
      </c>
      <c r="B881" s="388" t="s">
        <v>364</v>
      </c>
      <c r="C881" s="388" t="s">
        <v>2906</v>
      </c>
      <c r="E881" s="389">
        <v>52</v>
      </c>
      <c r="G881" s="389" t="s">
        <v>2543</v>
      </c>
      <c r="H881" s="390" t="s">
        <v>2825</v>
      </c>
      <c r="I881">
        <v>300</v>
      </c>
    </row>
    <row r="882" spans="1:9" x14ac:dyDescent="0.2">
      <c r="A882" s="388" t="s">
        <v>1129</v>
      </c>
      <c r="B882" s="388" t="s">
        <v>364</v>
      </c>
      <c r="C882" s="388" t="s">
        <v>2907</v>
      </c>
      <c r="E882" s="389">
        <v>41</v>
      </c>
      <c r="G882" s="389" t="s">
        <v>2543</v>
      </c>
      <c r="H882" s="390" t="s">
        <v>2825</v>
      </c>
      <c r="I882">
        <v>300</v>
      </c>
    </row>
    <row r="883" spans="1:9" x14ac:dyDescent="0.2">
      <c r="A883" s="388" t="s">
        <v>1129</v>
      </c>
      <c r="B883" s="388" t="s">
        <v>364</v>
      </c>
      <c r="C883" s="388" t="s">
        <v>2908</v>
      </c>
      <c r="E883" s="389">
        <v>154</v>
      </c>
      <c r="G883" s="389" t="s">
        <v>1609</v>
      </c>
      <c r="H883" s="390" t="s">
        <v>2825</v>
      </c>
      <c r="I883">
        <v>990</v>
      </c>
    </row>
    <row r="884" spans="1:9" x14ac:dyDescent="0.2">
      <c r="A884" s="388" t="s">
        <v>1129</v>
      </c>
      <c r="B884" s="388" t="s">
        <v>364</v>
      </c>
      <c r="C884" s="388" t="s">
        <v>2909</v>
      </c>
      <c r="E884" s="389">
        <v>41</v>
      </c>
      <c r="G884" s="389" t="s">
        <v>1609</v>
      </c>
      <c r="H884" s="390" t="s">
        <v>2825</v>
      </c>
      <c r="I884">
        <v>300</v>
      </c>
    </row>
    <row r="885" spans="1:9" x14ac:dyDescent="0.2">
      <c r="A885" s="388" t="s">
        <v>1129</v>
      </c>
      <c r="B885" s="388" t="s">
        <v>364</v>
      </c>
      <c r="C885" s="388" t="s">
        <v>2910</v>
      </c>
      <c r="E885" s="389">
        <v>41</v>
      </c>
      <c r="G885" s="389" t="s">
        <v>1609</v>
      </c>
      <c r="H885" s="390" t="s">
        <v>2825</v>
      </c>
      <c r="I885">
        <v>300</v>
      </c>
    </row>
    <row r="886" spans="1:9" x14ac:dyDescent="0.2">
      <c r="A886" s="388" t="s">
        <v>1129</v>
      </c>
      <c r="B886" s="388" t="s">
        <v>364</v>
      </c>
      <c r="C886" s="388" t="s">
        <v>2911</v>
      </c>
      <c r="E886" s="389">
        <v>4112</v>
      </c>
      <c r="G886" s="389" t="s">
        <v>2912</v>
      </c>
      <c r="H886" s="390" t="s">
        <v>2825</v>
      </c>
      <c r="I886">
        <v>500</v>
      </c>
    </row>
    <row r="887" spans="1:9" x14ac:dyDescent="0.2">
      <c r="A887" s="388" t="s">
        <v>1129</v>
      </c>
      <c r="B887" s="388" t="s">
        <v>364</v>
      </c>
      <c r="C887" s="388" t="s">
        <v>2911</v>
      </c>
      <c r="E887" s="389">
        <v>989</v>
      </c>
      <c r="G887" s="389" t="s">
        <v>2912</v>
      </c>
      <c r="H887" s="390" t="s">
        <v>2825</v>
      </c>
      <c r="I887">
        <v>990</v>
      </c>
    </row>
    <row r="888" spans="1:9" x14ac:dyDescent="0.2">
      <c r="A888" s="388" t="s">
        <v>1129</v>
      </c>
      <c r="B888" s="388" t="s">
        <v>364</v>
      </c>
      <c r="C888" s="388" t="s">
        <v>2913</v>
      </c>
      <c r="E888" s="389">
        <v>41</v>
      </c>
      <c r="G888" s="389" t="s">
        <v>1867</v>
      </c>
      <c r="H888" s="390" t="s">
        <v>2825</v>
      </c>
      <c r="I888">
        <v>300</v>
      </c>
    </row>
    <row r="889" spans="1:9" x14ac:dyDescent="0.2">
      <c r="A889" s="388" t="s">
        <v>1129</v>
      </c>
      <c r="B889" s="388" t="s">
        <v>364</v>
      </c>
      <c r="C889" s="388" t="s">
        <v>2914</v>
      </c>
      <c r="E889" s="389">
        <v>41</v>
      </c>
      <c r="G889" s="389" t="s">
        <v>2915</v>
      </c>
      <c r="H889" s="390" t="s">
        <v>2916</v>
      </c>
      <c r="I889">
        <v>500</v>
      </c>
    </row>
    <row r="890" spans="1:9" x14ac:dyDescent="0.2">
      <c r="A890" s="388" t="s">
        <v>1129</v>
      </c>
      <c r="B890" s="388" t="s">
        <v>364</v>
      </c>
      <c r="C890" s="388" t="s">
        <v>2917</v>
      </c>
      <c r="E890" s="389">
        <v>41</v>
      </c>
      <c r="G890" s="389" t="s">
        <v>2915</v>
      </c>
      <c r="H890" s="390" t="s">
        <v>2825</v>
      </c>
      <c r="I890">
        <v>300</v>
      </c>
    </row>
    <row r="891" spans="1:9" x14ac:dyDescent="0.2">
      <c r="A891" s="388" t="s">
        <v>1129</v>
      </c>
      <c r="B891" s="388" t="s">
        <v>364</v>
      </c>
      <c r="C891" s="388" t="s">
        <v>2918</v>
      </c>
      <c r="E891" s="389">
        <v>52</v>
      </c>
      <c r="G891" s="389" t="s">
        <v>2915</v>
      </c>
      <c r="H891" s="390" t="s">
        <v>2825</v>
      </c>
      <c r="I891">
        <v>300</v>
      </c>
    </row>
    <row r="892" spans="1:9" x14ac:dyDescent="0.2">
      <c r="A892" s="388" t="s">
        <v>1129</v>
      </c>
      <c r="B892" s="388" t="s">
        <v>364</v>
      </c>
      <c r="C892" s="388" t="s">
        <v>2919</v>
      </c>
      <c r="E892" s="389">
        <v>41</v>
      </c>
      <c r="G892" s="389" t="s">
        <v>2915</v>
      </c>
      <c r="H892" s="390" t="s">
        <v>2825</v>
      </c>
      <c r="I892">
        <v>300</v>
      </c>
    </row>
    <row r="893" spans="1:9" x14ac:dyDescent="0.2">
      <c r="A893" s="388" t="s">
        <v>1129</v>
      </c>
      <c r="B893" s="388" t="s">
        <v>364</v>
      </c>
      <c r="C893" s="388" t="s">
        <v>2920</v>
      </c>
      <c r="E893" s="389">
        <v>41</v>
      </c>
      <c r="G893" s="389" t="s">
        <v>2915</v>
      </c>
      <c r="H893" s="390" t="s">
        <v>2825</v>
      </c>
      <c r="I893">
        <v>300</v>
      </c>
    </row>
    <row r="894" spans="1:9" x14ac:dyDescent="0.2">
      <c r="A894" s="388" t="s">
        <v>1129</v>
      </c>
      <c r="B894" s="388" t="s">
        <v>364</v>
      </c>
      <c r="C894" s="388" t="s">
        <v>2921</v>
      </c>
      <c r="E894" s="389">
        <v>41</v>
      </c>
      <c r="G894" s="389" t="s">
        <v>2915</v>
      </c>
      <c r="H894" s="390" t="s">
        <v>2825</v>
      </c>
      <c r="I894">
        <v>300</v>
      </c>
    </row>
    <row r="895" spans="1:9" x14ac:dyDescent="0.2">
      <c r="A895" s="388" t="s">
        <v>1129</v>
      </c>
      <c r="B895" s="388" t="s">
        <v>364</v>
      </c>
      <c r="C895" s="388" t="s">
        <v>2922</v>
      </c>
      <c r="E895" s="389">
        <v>41</v>
      </c>
      <c r="G895" s="389" t="s">
        <v>2915</v>
      </c>
      <c r="H895" s="390" t="s">
        <v>2825</v>
      </c>
      <c r="I895">
        <v>300</v>
      </c>
    </row>
    <row r="896" spans="1:9" x14ac:dyDescent="0.2">
      <c r="A896" s="388" t="s">
        <v>1129</v>
      </c>
      <c r="B896" s="388" t="s">
        <v>364</v>
      </c>
      <c r="C896" s="388" t="s">
        <v>2923</v>
      </c>
      <c r="E896" s="389">
        <v>41</v>
      </c>
      <c r="G896" s="389" t="s">
        <v>2915</v>
      </c>
      <c r="H896" s="390" t="s">
        <v>2825</v>
      </c>
      <c r="I896">
        <v>300</v>
      </c>
    </row>
    <row r="897" spans="1:9" x14ac:dyDescent="0.2">
      <c r="A897" s="388" t="s">
        <v>1129</v>
      </c>
      <c r="B897" s="388" t="s">
        <v>364</v>
      </c>
      <c r="C897" s="388" t="s">
        <v>2924</v>
      </c>
      <c r="E897" s="389">
        <v>52</v>
      </c>
      <c r="G897" s="389" t="s">
        <v>2915</v>
      </c>
      <c r="H897" s="390" t="s">
        <v>2825</v>
      </c>
      <c r="I897">
        <v>300</v>
      </c>
    </row>
    <row r="898" spans="1:9" x14ac:dyDescent="0.2">
      <c r="A898" s="388" t="s">
        <v>1129</v>
      </c>
      <c r="B898" s="388" t="s">
        <v>364</v>
      </c>
      <c r="C898" s="388" t="s">
        <v>2925</v>
      </c>
      <c r="E898" s="389">
        <v>41</v>
      </c>
      <c r="G898" s="389" t="s">
        <v>2915</v>
      </c>
      <c r="H898" s="390" t="s">
        <v>2825</v>
      </c>
      <c r="I898">
        <v>300</v>
      </c>
    </row>
    <row r="899" spans="1:9" x14ac:dyDescent="0.2">
      <c r="A899" s="388" t="s">
        <v>1129</v>
      </c>
      <c r="B899" s="388" t="s">
        <v>364</v>
      </c>
      <c r="C899" s="388" t="s">
        <v>2926</v>
      </c>
      <c r="E899" s="389">
        <v>52</v>
      </c>
      <c r="G899" s="389" t="s">
        <v>2915</v>
      </c>
      <c r="H899" s="390" t="s">
        <v>2825</v>
      </c>
      <c r="I899">
        <v>300</v>
      </c>
    </row>
    <row r="900" spans="1:9" x14ac:dyDescent="0.2">
      <c r="A900" s="388" t="s">
        <v>1129</v>
      </c>
      <c r="B900" s="388" t="s">
        <v>364</v>
      </c>
      <c r="C900" s="388" t="s">
        <v>2927</v>
      </c>
      <c r="E900" s="389">
        <v>41</v>
      </c>
      <c r="G900" s="389" t="s">
        <v>2915</v>
      </c>
      <c r="H900" s="390" t="s">
        <v>2825</v>
      </c>
      <c r="I900">
        <v>300</v>
      </c>
    </row>
    <row r="901" spans="1:9" x14ac:dyDescent="0.2">
      <c r="A901" s="388" t="s">
        <v>1129</v>
      </c>
      <c r="B901" s="388" t="s">
        <v>364</v>
      </c>
      <c r="C901" s="388" t="s">
        <v>2928</v>
      </c>
      <c r="E901" s="389">
        <v>41</v>
      </c>
      <c r="G901" s="389" t="s">
        <v>2915</v>
      </c>
      <c r="H901" s="390" t="s">
        <v>2825</v>
      </c>
      <c r="I901">
        <v>300</v>
      </c>
    </row>
    <row r="902" spans="1:9" x14ac:dyDescent="0.2">
      <c r="A902" s="388" t="s">
        <v>1129</v>
      </c>
      <c r="B902" s="388" t="s">
        <v>364</v>
      </c>
      <c r="C902" s="388" t="s">
        <v>2929</v>
      </c>
      <c r="E902" s="389">
        <v>41</v>
      </c>
      <c r="G902" s="389" t="s">
        <v>2915</v>
      </c>
      <c r="H902" s="390" t="s">
        <v>2825</v>
      </c>
      <c r="I902">
        <v>300</v>
      </c>
    </row>
    <row r="903" spans="1:9" x14ac:dyDescent="0.2">
      <c r="A903" s="388" t="s">
        <v>1129</v>
      </c>
      <c r="B903" s="388" t="s">
        <v>364</v>
      </c>
      <c r="C903" s="388" t="s">
        <v>2930</v>
      </c>
      <c r="E903" s="389">
        <v>41</v>
      </c>
      <c r="G903" s="389" t="s">
        <v>2915</v>
      </c>
      <c r="H903" s="390" t="s">
        <v>2825</v>
      </c>
      <c r="I903">
        <v>300</v>
      </c>
    </row>
    <row r="904" spans="1:9" x14ac:dyDescent="0.2">
      <c r="A904" s="388" t="s">
        <v>1129</v>
      </c>
      <c r="B904" s="388" t="s">
        <v>364</v>
      </c>
      <c r="C904" s="388" t="s">
        <v>2931</v>
      </c>
      <c r="E904" s="389">
        <v>41</v>
      </c>
      <c r="G904" s="389" t="s">
        <v>2915</v>
      </c>
      <c r="H904" s="390" t="s">
        <v>2825</v>
      </c>
      <c r="I904">
        <v>300</v>
      </c>
    </row>
    <row r="905" spans="1:9" x14ac:dyDescent="0.2">
      <c r="A905" s="388" t="s">
        <v>1129</v>
      </c>
      <c r="B905" s="388" t="s">
        <v>364</v>
      </c>
      <c r="C905" s="388" t="s">
        <v>2932</v>
      </c>
      <c r="E905" s="389">
        <v>41</v>
      </c>
      <c r="G905" s="389" t="s">
        <v>2915</v>
      </c>
      <c r="H905" s="390" t="s">
        <v>2825</v>
      </c>
      <c r="I905">
        <v>300</v>
      </c>
    </row>
    <row r="906" spans="1:9" x14ac:dyDescent="0.2">
      <c r="A906" s="388" t="s">
        <v>1129</v>
      </c>
      <c r="B906" s="388" t="s">
        <v>364</v>
      </c>
      <c r="C906" s="388" t="s">
        <v>2933</v>
      </c>
      <c r="E906" s="389">
        <v>41</v>
      </c>
      <c r="G906" s="389" t="s">
        <v>2915</v>
      </c>
      <c r="H906" s="390" t="s">
        <v>2825</v>
      </c>
      <c r="I906">
        <v>300</v>
      </c>
    </row>
    <row r="907" spans="1:9" x14ac:dyDescent="0.2">
      <c r="A907" s="388" t="s">
        <v>1129</v>
      </c>
      <c r="B907" s="388" t="s">
        <v>364</v>
      </c>
      <c r="C907" s="388" t="s">
        <v>2934</v>
      </c>
      <c r="E907" s="389">
        <v>41</v>
      </c>
      <c r="G907" s="389" t="s">
        <v>2915</v>
      </c>
      <c r="H907" s="390" t="s">
        <v>2825</v>
      </c>
      <c r="I907">
        <v>300</v>
      </c>
    </row>
    <row r="908" spans="1:9" x14ac:dyDescent="0.2">
      <c r="A908" s="388" t="s">
        <v>1129</v>
      </c>
      <c r="B908" s="388" t="s">
        <v>364</v>
      </c>
      <c r="C908" s="388" t="s">
        <v>2935</v>
      </c>
      <c r="E908" s="389">
        <v>446.78</v>
      </c>
      <c r="G908" s="389" t="s">
        <v>2915</v>
      </c>
      <c r="H908" s="390" t="s">
        <v>2936</v>
      </c>
      <c r="I908">
        <v>990</v>
      </c>
    </row>
    <row r="909" spans="1:9" x14ac:dyDescent="0.2">
      <c r="A909" s="388" t="s">
        <v>1129</v>
      </c>
      <c r="B909" s="388" t="s">
        <v>364</v>
      </c>
      <c r="C909" s="388" t="s">
        <v>2937</v>
      </c>
      <c r="E909" s="389">
        <v>5652</v>
      </c>
      <c r="G909" s="389" t="s">
        <v>1974</v>
      </c>
      <c r="H909" s="390" t="s">
        <v>2825</v>
      </c>
      <c r="I909">
        <v>500</v>
      </c>
    </row>
    <row r="910" spans="1:9" x14ac:dyDescent="0.2">
      <c r="A910" s="388" t="s">
        <v>1129</v>
      </c>
      <c r="B910" s="388" t="s">
        <v>364</v>
      </c>
      <c r="C910" s="388" t="s">
        <v>2937</v>
      </c>
      <c r="E910" s="389">
        <v>816</v>
      </c>
      <c r="G910" s="389" t="s">
        <v>1974</v>
      </c>
      <c r="H910" s="390" t="s">
        <v>2825</v>
      </c>
      <c r="I910">
        <v>990</v>
      </c>
    </row>
    <row r="911" spans="1:9" x14ac:dyDescent="0.2">
      <c r="A911" s="388" t="s">
        <v>1129</v>
      </c>
      <c r="B911" s="388" t="s">
        <v>364</v>
      </c>
      <c r="C911" s="388" t="s">
        <v>2938</v>
      </c>
      <c r="E911" s="389">
        <v>41</v>
      </c>
      <c r="G911" s="389" t="s">
        <v>2915</v>
      </c>
      <c r="H911" s="390" t="s">
        <v>2825</v>
      </c>
      <c r="I911">
        <v>300</v>
      </c>
    </row>
    <row r="912" spans="1:9" x14ac:dyDescent="0.2">
      <c r="A912" s="388" t="s">
        <v>1129</v>
      </c>
      <c r="B912" s="388" t="s">
        <v>364</v>
      </c>
      <c r="C912" s="388" t="s">
        <v>2939</v>
      </c>
      <c r="E912" s="389">
        <v>41</v>
      </c>
      <c r="G912" s="389" t="s">
        <v>1615</v>
      </c>
      <c r="H912" s="390" t="s">
        <v>2825</v>
      </c>
      <c r="I912">
        <v>300</v>
      </c>
    </row>
    <row r="913" spans="1:9" x14ac:dyDescent="0.2">
      <c r="A913" s="388" t="s">
        <v>1129</v>
      </c>
      <c r="B913" s="388" t="s">
        <v>364</v>
      </c>
      <c r="C913" s="388" t="s">
        <v>2940</v>
      </c>
      <c r="E913" s="389">
        <v>41</v>
      </c>
      <c r="G913" s="389" t="s">
        <v>1615</v>
      </c>
      <c r="H913" s="390" t="s">
        <v>2825</v>
      </c>
      <c r="I913">
        <v>300</v>
      </c>
    </row>
    <row r="914" spans="1:9" x14ac:dyDescent="0.2">
      <c r="A914" s="388" t="s">
        <v>1129</v>
      </c>
      <c r="B914" s="388" t="s">
        <v>364</v>
      </c>
      <c r="C914" s="388" t="s">
        <v>2941</v>
      </c>
      <c r="E914" s="389">
        <v>41</v>
      </c>
      <c r="G914" s="389" t="s">
        <v>1615</v>
      </c>
      <c r="H914" s="390" t="s">
        <v>2825</v>
      </c>
      <c r="I914">
        <v>300</v>
      </c>
    </row>
    <row r="915" spans="1:9" x14ac:dyDescent="0.2">
      <c r="A915" s="388" t="s">
        <v>1129</v>
      </c>
      <c r="B915" s="388" t="s">
        <v>364</v>
      </c>
      <c r="C915" s="388" t="s">
        <v>2942</v>
      </c>
      <c r="E915" s="389">
        <v>41</v>
      </c>
      <c r="G915" s="389" t="s">
        <v>1976</v>
      </c>
      <c r="H915" s="390" t="s">
        <v>2825</v>
      </c>
      <c r="I915">
        <v>300</v>
      </c>
    </row>
    <row r="916" spans="1:9" x14ac:dyDescent="0.2">
      <c r="A916" s="388" t="s">
        <v>1129</v>
      </c>
      <c r="B916" s="388" t="s">
        <v>364</v>
      </c>
      <c r="C916" s="388" t="s">
        <v>2943</v>
      </c>
      <c r="E916" s="389">
        <v>41</v>
      </c>
      <c r="G916" s="389" t="s">
        <v>1976</v>
      </c>
      <c r="H916" s="390" t="s">
        <v>2825</v>
      </c>
      <c r="I916">
        <v>300</v>
      </c>
    </row>
    <row r="917" spans="1:9" x14ac:dyDescent="0.2">
      <c r="A917" s="388" t="s">
        <v>1129</v>
      </c>
      <c r="B917" s="388" t="s">
        <v>364</v>
      </c>
      <c r="C917" s="388" t="s">
        <v>2944</v>
      </c>
      <c r="E917" s="389">
        <v>41</v>
      </c>
      <c r="G917" s="389" t="s">
        <v>1976</v>
      </c>
      <c r="H917" s="390" t="s">
        <v>2825</v>
      </c>
      <c r="I917">
        <v>300</v>
      </c>
    </row>
    <row r="918" spans="1:9" x14ac:dyDescent="0.2">
      <c r="A918" s="388" t="s">
        <v>1129</v>
      </c>
      <c r="B918" s="388" t="s">
        <v>364</v>
      </c>
      <c r="C918" s="388" t="s">
        <v>2945</v>
      </c>
      <c r="E918" s="389">
        <v>41</v>
      </c>
      <c r="G918" s="389" t="s">
        <v>1976</v>
      </c>
      <c r="H918" s="390" t="s">
        <v>2825</v>
      </c>
      <c r="I918">
        <v>300</v>
      </c>
    </row>
    <row r="919" spans="1:9" x14ac:dyDescent="0.2">
      <c r="A919" s="388" t="s">
        <v>1129</v>
      </c>
      <c r="B919" s="388" t="s">
        <v>364</v>
      </c>
      <c r="C919" s="388" t="s">
        <v>2946</v>
      </c>
      <c r="E919" s="389">
        <v>41</v>
      </c>
      <c r="G919" s="389" t="s">
        <v>1976</v>
      </c>
      <c r="H919" s="390" t="s">
        <v>2825</v>
      </c>
      <c r="I919">
        <v>300</v>
      </c>
    </row>
    <row r="920" spans="1:9" x14ac:dyDescent="0.2">
      <c r="A920" s="388" t="s">
        <v>1129</v>
      </c>
      <c r="B920" s="388" t="s">
        <v>364</v>
      </c>
      <c r="C920" s="388" t="s">
        <v>2947</v>
      </c>
      <c r="E920" s="389">
        <v>41</v>
      </c>
      <c r="G920" s="389" t="s">
        <v>1976</v>
      </c>
      <c r="H920" s="390" t="s">
        <v>2825</v>
      </c>
      <c r="I920">
        <v>300</v>
      </c>
    </row>
    <row r="921" spans="1:9" x14ac:dyDescent="0.2">
      <c r="A921" s="388" t="s">
        <v>1129</v>
      </c>
      <c r="B921" s="388" t="s">
        <v>364</v>
      </c>
      <c r="C921" s="388" t="s">
        <v>2948</v>
      </c>
      <c r="E921" s="389">
        <v>41</v>
      </c>
      <c r="G921" s="389" t="s">
        <v>1976</v>
      </c>
      <c r="H921" s="390" t="s">
        <v>2825</v>
      </c>
      <c r="I921">
        <v>300</v>
      </c>
    </row>
    <row r="922" spans="1:9" x14ac:dyDescent="0.2">
      <c r="A922" s="388" t="s">
        <v>1129</v>
      </c>
      <c r="B922" s="388" t="s">
        <v>364</v>
      </c>
      <c r="C922" s="388" t="s">
        <v>2949</v>
      </c>
      <c r="E922" s="389">
        <v>52</v>
      </c>
      <c r="G922" s="389" t="s">
        <v>1976</v>
      </c>
      <c r="H922" s="390" t="s">
        <v>2825</v>
      </c>
      <c r="I922">
        <v>300</v>
      </c>
    </row>
    <row r="923" spans="1:9" x14ac:dyDescent="0.2">
      <c r="A923" s="388" t="s">
        <v>1129</v>
      </c>
      <c r="B923" s="388" t="s">
        <v>364</v>
      </c>
      <c r="C923" s="388" t="s">
        <v>2950</v>
      </c>
      <c r="E923" s="389">
        <v>41</v>
      </c>
      <c r="G923" s="389" t="s">
        <v>1976</v>
      </c>
      <c r="H923" s="390" t="s">
        <v>2825</v>
      </c>
      <c r="I923">
        <v>300</v>
      </c>
    </row>
    <row r="924" spans="1:9" x14ac:dyDescent="0.2">
      <c r="A924" s="388" t="s">
        <v>1129</v>
      </c>
      <c r="B924" s="388" t="s">
        <v>364</v>
      </c>
      <c r="C924" s="388" t="s">
        <v>2951</v>
      </c>
      <c r="E924" s="389">
        <v>41</v>
      </c>
      <c r="G924" s="389" t="s">
        <v>1976</v>
      </c>
      <c r="H924" s="390" t="s">
        <v>2825</v>
      </c>
      <c r="I924">
        <v>300</v>
      </c>
    </row>
    <row r="925" spans="1:9" x14ac:dyDescent="0.2">
      <c r="A925" s="388" t="s">
        <v>1129</v>
      </c>
      <c r="B925" s="388" t="s">
        <v>364</v>
      </c>
      <c r="C925" s="388" t="s">
        <v>2952</v>
      </c>
      <c r="E925" s="389">
        <v>41</v>
      </c>
      <c r="G925" s="389" t="s">
        <v>1976</v>
      </c>
      <c r="H925" s="390" t="s">
        <v>2825</v>
      </c>
      <c r="I925">
        <v>300</v>
      </c>
    </row>
    <row r="926" spans="1:9" x14ac:dyDescent="0.2">
      <c r="A926" s="388" t="s">
        <v>1129</v>
      </c>
      <c r="B926" s="388" t="s">
        <v>364</v>
      </c>
      <c r="C926" s="388" t="s">
        <v>2953</v>
      </c>
      <c r="E926" s="389">
        <v>41</v>
      </c>
      <c r="G926" s="389" t="s">
        <v>1976</v>
      </c>
      <c r="H926" s="390" t="s">
        <v>2825</v>
      </c>
      <c r="I926">
        <v>300</v>
      </c>
    </row>
    <row r="927" spans="1:9" x14ac:dyDescent="0.2">
      <c r="A927" s="388" t="s">
        <v>1129</v>
      </c>
      <c r="B927" s="388" t="s">
        <v>364</v>
      </c>
      <c r="C927" s="388" t="s">
        <v>2954</v>
      </c>
      <c r="E927" s="389">
        <v>41</v>
      </c>
      <c r="G927" s="389" t="s">
        <v>1976</v>
      </c>
      <c r="H927" s="390" t="s">
        <v>2825</v>
      </c>
      <c r="I927">
        <v>300</v>
      </c>
    </row>
    <row r="928" spans="1:9" x14ac:dyDescent="0.2">
      <c r="A928" s="388" t="s">
        <v>1129</v>
      </c>
      <c r="B928" s="388" t="s">
        <v>364</v>
      </c>
      <c r="C928" s="388" t="s">
        <v>2955</v>
      </c>
      <c r="E928" s="389">
        <v>41</v>
      </c>
      <c r="G928" s="389" t="s">
        <v>1976</v>
      </c>
      <c r="H928" s="390" t="s">
        <v>2825</v>
      </c>
      <c r="I928">
        <v>300</v>
      </c>
    </row>
    <row r="929" spans="1:9" x14ac:dyDescent="0.2">
      <c r="A929" s="388" t="s">
        <v>1129</v>
      </c>
      <c r="B929" s="388" t="s">
        <v>364</v>
      </c>
      <c r="C929" s="388" t="s">
        <v>2956</v>
      </c>
      <c r="E929" s="389">
        <v>41</v>
      </c>
      <c r="G929" s="389" t="s">
        <v>1976</v>
      </c>
      <c r="H929" s="390" t="s">
        <v>2825</v>
      </c>
      <c r="I929">
        <v>500</v>
      </c>
    </row>
    <row r="930" spans="1:9" x14ac:dyDescent="0.2">
      <c r="A930" s="388" t="s">
        <v>1129</v>
      </c>
      <c r="B930" s="388" t="s">
        <v>364</v>
      </c>
      <c r="C930" s="388" t="s">
        <v>2957</v>
      </c>
      <c r="E930" s="389">
        <v>41</v>
      </c>
      <c r="G930" s="389" t="s">
        <v>1976</v>
      </c>
      <c r="H930" s="390" t="s">
        <v>2825</v>
      </c>
      <c r="I930">
        <v>500</v>
      </c>
    </row>
    <row r="931" spans="1:9" x14ac:dyDescent="0.2">
      <c r="A931" s="388" t="s">
        <v>1129</v>
      </c>
      <c r="B931" s="388" t="s">
        <v>364</v>
      </c>
      <c r="C931" s="388" t="s">
        <v>2958</v>
      </c>
      <c r="E931" s="389">
        <v>3936</v>
      </c>
      <c r="G931" s="389" t="s">
        <v>2959</v>
      </c>
      <c r="H931" s="390" t="s">
        <v>2825</v>
      </c>
      <c r="I931">
        <v>500</v>
      </c>
    </row>
    <row r="932" spans="1:9" x14ac:dyDescent="0.2">
      <c r="A932" s="388" t="s">
        <v>1129</v>
      </c>
      <c r="B932" s="388" t="s">
        <v>364</v>
      </c>
      <c r="C932" s="388" t="s">
        <v>2958</v>
      </c>
      <c r="E932" s="389">
        <v>1038</v>
      </c>
      <c r="G932" s="389" t="s">
        <v>2959</v>
      </c>
      <c r="H932" s="390" t="s">
        <v>2825</v>
      </c>
      <c r="I932">
        <v>990</v>
      </c>
    </row>
    <row r="933" spans="1:9" x14ac:dyDescent="0.2">
      <c r="A933" s="388" t="s">
        <v>1129</v>
      </c>
      <c r="B933" s="388" t="s">
        <v>364</v>
      </c>
      <c r="C933" s="388" t="s">
        <v>2960</v>
      </c>
      <c r="E933" s="389">
        <v>41</v>
      </c>
      <c r="G933" s="389" t="s">
        <v>2961</v>
      </c>
      <c r="H933" s="390" t="s">
        <v>2825</v>
      </c>
      <c r="I933">
        <v>300</v>
      </c>
    </row>
    <row r="934" spans="1:9" x14ac:dyDescent="0.2">
      <c r="A934" s="388" t="s">
        <v>1129</v>
      </c>
      <c r="B934" s="388" t="s">
        <v>364</v>
      </c>
      <c r="C934" s="388" t="s">
        <v>2962</v>
      </c>
      <c r="E934" s="389">
        <v>41</v>
      </c>
      <c r="G934" s="389" t="s">
        <v>2961</v>
      </c>
      <c r="H934" s="390" t="s">
        <v>2825</v>
      </c>
      <c r="I934">
        <v>300</v>
      </c>
    </row>
    <row r="935" spans="1:9" x14ac:dyDescent="0.2">
      <c r="A935" s="388" t="s">
        <v>1129</v>
      </c>
      <c r="B935" s="388" t="s">
        <v>364</v>
      </c>
      <c r="C935" s="388" t="s">
        <v>2963</v>
      </c>
      <c r="E935" s="389">
        <v>41</v>
      </c>
      <c r="G935" s="389" t="s">
        <v>2961</v>
      </c>
      <c r="H935" s="390" t="s">
        <v>2825</v>
      </c>
      <c r="I935">
        <v>300</v>
      </c>
    </row>
    <row r="936" spans="1:9" x14ac:dyDescent="0.2">
      <c r="A936" s="388" t="s">
        <v>1129</v>
      </c>
      <c r="B936" s="388" t="s">
        <v>364</v>
      </c>
      <c r="C936" s="388" t="s">
        <v>2964</v>
      </c>
      <c r="E936" s="389">
        <v>41</v>
      </c>
      <c r="G936" s="389" t="s">
        <v>2961</v>
      </c>
      <c r="H936" s="390" t="s">
        <v>2825</v>
      </c>
      <c r="I936">
        <v>300</v>
      </c>
    </row>
    <row r="937" spans="1:9" x14ac:dyDescent="0.2">
      <c r="A937" s="388" t="s">
        <v>1129</v>
      </c>
      <c r="B937" s="388" t="s">
        <v>364</v>
      </c>
      <c r="C937" s="388" t="s">
        <v>2965</v>
      </c>
      <c r="E937" s="389">
        <v>41</v>
      </c>
      <c r="G937" s="389" t="s">
        <v>2961</v>
      </c>
      <c r="H937" s="390" t="s">
        <v>2825</v>
      </c>
      <c r="I937">
        <v>300</v>
      </c>
    </row>
    <row r="938" spans="1:9" x14ac:dyDescent="0.2">
      <c r="A938" s="388" t="s">
        <v>1129</v>
      </c>
      <c r="B938" s="388" t="s">
        <v>364</v>
      </c>
      <c r="C938" s="388" t="s">
        <v>2966</v>
      </c>
      <c r="E938" s="389">
        <v>41</v>
      </c>
      <c r="G938" s="389" t="s">
        <v>2961</v>
      </c>
      <c r="H938" s="390" t="s">
        <v>2825</v>
      </c>
      <c r="I938">
        <v>300</v>
      </c>
    </row>
    <row r="939" spans="1:9" x14ac:dyDescent="0.2">
      <c r="A939" s="388" t="s">
        <v>1129</v>
      </c>
      <c r="B939" s="388" t="s">
        <v>364</v>
      </c>
      <c r="C939" s="388" t="s">
        <v>2967</v>
      </c>
      <c r="E939" s="389">
        <v>41</v>
      </c>
      <c r="G939" s="389" t="s">
        <v>2961</v>
      </c>
      <c r="H939" s="390" t="s">
        <v>2825</v>
      </c>
      <c r="I939">
        <v>300</v>
      </c>
    </row>
    <row r="940" spans="1:9" x14ac:dyDescent="0.2">
      <c r="A940" s="388" t="s">
        <v>1129</v>
      </c>
      <c r="B940" s="388" t="s">
        <v>364</v>
      </c>
      <c r="C940" s="388" t="s">
        <v>2968</v>
      </c>
      <c r="E940" s="389">
        <v>41</v>
      </c>
      <c r="G940" s="389" t="s">
        <v>2969</v>
      </c>
      <c r="H940" s="390" t="s">
        <v>2825</v>
      </c>
      <c r="I940">
        <v>500</v>
      </c>
    </row>
    <row r="941" spans="1:9" x14ac:dyDescent="0.2">
      <c r="A941" s="388" t="s">
        <v>1129</v>
      </c>
      <c r="B941" s="388" t="s">
        <v>364</v>
      </c>
      <c r="C941" s="388" t="s">
        <v>2970</v>
      </c>
      <c r="E941" s="389">
        <v>41</v>
      </c>
      <c r="G941" s="389" t="s">
        <v>2969</v>
      </c>
      <c r="H941" s="390" t="s">
        <v>2825</v>
      </c>
      <c r="I941">
        <v>400</v>
      </c>
    </row>
    <row r="942" spans="1:9" x14ac:dyDescent="0.2">
      <c r="A942" s="388" t="s">
        <v>1129</v>
      </c>
      <c r="B942" s="388" t="s">
        <v>364</v>
      </c>
      <c r="C942" s="388" t="s">
        <v>2971</v>
      </c>
      <c r="E942" s="389">
        <v>2880</v>
      </c>
      <c r="G942" s="389" t="s">
        <v>1979</v>
      </c>
      <c r="H942" s="390" t="s">
        <v>2825</v>
      </c>
      <c r="I942">
        <v>500</v>
      </c>
    </row>
    <row r="943" spans="1:9" x14ac:dyDescent="0.2">
      <c r="A943" s="388" t="s">
        <v>1129</v>
      </c>
      <c r="B943" s="388" t="s">
        <v>364</v>
      </c>
      <c r="C943" s="388" t="s">
        <v>2971</v>
      </c>
      <c r="E943" s="389">
        <v>516</v>
      </c>
      <c r="G943" s="389" t="s">
        <v>1979</v>
      </c>
      <c r="H943" s="390" t="s">
        <v>2825</v>
      </c>
      <c r="I943">
        <v>990</v>
      </c>
    </row>
    <row r="944" spans="1:9" x14ac:dyDescent="0.2">
      <c r="A944" s="388" t="s">
        <v>1129</v>
      </c>
      <c r="B944" s="388" t="s">
        <v>364</v>
      </c>
      <c r="C944" s="388" t="s">
        <v>2972</v>
      </c>
      <c r="E944" s="389">
        <v>544</v>
      </c>
      <c r="G944" s="389" t="s">
        <v>1979</v>
      </c>
      <c r="H944" s="390" t="s">
        <v>2825</v>
      </c>
      <c r="I944">
        <v>990</v>
      </c>
    </row>
    <row r="945" spans="1:9" x14ac:dyDescent="0.2">
      <c r="A945" s="388" t="s">
        <v>1129</v>
      </c>
      <c r="B945" s="388" t="s">
        <v>364</v>
      </c>
      <c r="C945" s="388" t="s">
        <v>2973</v>
      </c>
      <c r="E945" s="389">
        <v>41</v>
      </c>
      <c r="G945" s="389" t="s">
        <v>1979</v>
      </c>
      <c r="H945" s="390" t="s">
        <v>2825</v>
      </c>
      <c r="I945">
        <v>300</v>
      </c>
    </row>
    <row r="946" spans="1:9" x14ac:dyDescent="0.2">
      <c r="A946" s="388" t="s">
        <v>1129</v>
      </c>
      <c r="B946" s="388" t="s">
        <v>364</v>
      </c>
      <c r="C946" s="388" t="s">
        <v>2974</v>
      </c>
      <c r="E946" s="389">
        <v>41</v>
      </c>
      <c r="G946" s="389" t="s">
        <v>1979</v>
      </c>
      <c r="H946" s="390" t="s">
        <v>2825</v>
      </c>
      <c r="I946">
        <v>300</v>
      </c>
    </row>
    <row r="947" spans="1:9" x14ac:dyDescent="0.2">
      <c r="A947" s="388" t="s">
        <v>1129</v>
      </c>
      <c r="B947" s="388" t="s">
        <v>364</v>
      </c>
      <c r="C947" s="388" t="s">
        <v>2975</v>
      </c>
      <c r="E947" s="389">
        <v>41</v>
      </c>
      <c r="G947" s="389" t="s">
        <v>1979</v>
      </c>
      <c r="H947" s="390" t="s">
        <v>2825</v>
      </c>
      <c r="I947">
        <v>300</v>
      </c>
    </row>
    <row r="948" spans="1:9" x14ac:dyDescent="0.2">
      <c r="A948" s="388" t="s">
        <v>1129</v>
      </c>
      <c r="B948" s="388" t="s">
        <v>364</v>
      </c>
      <c r="C948" s="388" t="s">
        <v>2976</v>
      </c>
      <c r="E948" s="389">
        <v>41</v>
      </c>
      <c r="G948" s="389" t="s">
        <v>1979</v>
      </c>
      <c r="H948" s="390" t="s">
        <v>2825</v>
      </c>
      <c r="I948">
        <v>300</v>
      </c>
    </row>
    <row r="949" spans="1:9" x14ac:dyDescent="0.2">
      <c r="A949" s="388" t="s">
        <v>1129</v>
      </c>
      <c r="B949" s="388" t="s">
        <v>364</v>
      </c>
      <c r="C949" s="388" t="s">
        <v>2977</v>
      </c>
      <c r="E949" s="389">
        <v>41</v>
      </c>
      <c r="G949" s="389" t="s">
        <v>1979</v>
      </c>
      <c r="H949" s="390" t="s">
        <v>2825</v>
      </c>
      <c r="I949">
        <v>300</v>
      </c>
    </row>
    <row r="950" spans="1:9" x14ac:dyDescent="0.2">
      <c r="A950" s="388" t="s">
        <v>1129</v>
      </c>
      <c r="B950" s="388" t="s">
        <v>364</v>
      </c>
      <c r="C950" s="388" t="s">
        <v>2978</v>
      </c>
      <c r="E950" s="389">
        <v>41</v>
      </c>
      <c r="G950" s="389" t="s">
        <v>1979</v>
      </c>
      <c r="H950" s="390" t="s">
        <v>2825</v>
      </c>
      <c r="I950">
        <v>300</v>
      </c>
    </row>
    <row r="951" spans="1:9" x14ac:dyDescent="0.2">
      <c r="A951" s="388" t="s">
        <v>1129</v>
      </c>
      <c r="B951" s="388" t="s">
        <v>364</v>
      </c>
      <c r="C951" s="388" t="s">
        <v>2979</v>
      </c>
      <c r="E951" s="389">
        <v>41</v>
      </c>
      <c r="G951" s="389" t="s">
        <v>1979</v>
      </c>
      <c r="H951" s="390" t="s">
        <v>2825</v>
      </c>
      <c r="I951">
        <v>300</v>
      </c>
    </row>
    <row r="952" spans="1:9" x14ac:dyDescent="0.2">
      <c r="A952" s="388" t="s">
        <v>1129</v>
      </c>
      <c r="B952" s="388" t="s">
        <v>364</v>
      </c>
      <c r="C952" s="388" t="s">
        <v>2980</v>
      </c>
      <c r="E952" s="389">
        <v>41</v>
      </c>
      <c r="G952" s="389" t="s">
        <v>1979</v>
      </c>
      <c r="H952" s="390" t="s">
        <v>2825</v>
      </c>
      <c r="I952">
        <v>300</v>
      </c>
    </row>
    <row r="953" spans="1:9" x14ac:dyDescent="0.2">
      <c r="A953" s="388" t="s">
        <v>1129</v>
      </c>
      <c r="B953" s="388" t="s">
        <v>364</v>
      </c>
      <c r="C953" s="388" t="s">
        <v>2981</v>
      </c>
      <c r="E953" s="389">
        <v>41</v>
      </c>
      <c r="G953" s="389" t="s">
        <v>1979</v>
      </c>
      <c r="H953" s="390" t="s">
        <v>2825</v>
      </c>
      <c r="I953">
        <v>300</v>
      </c>
    </row>
    <row r="954" spans="1:9" x14ac:dyDescent="0.2">
      <c r="A954" s="388" t="s">
        <v>1129</v>
      </c>
      <c r="B954" s="388" t="s">
        <v>364</v>
      </c>
      <c r="C954" s="388" t="s">
        <v>2982</v>
      </c>
      <c r="E954" s="389">
        <v>213</v>
      </c>
      <c r="G954" s="389" t="s">
        <v>2038</v>
      </c>
      <c r="H954" s="390" t="s">
        <v>2825</v>
      </c>
      <c r="I954">
        <v>990</v>
      </c>
    </row>
    <row r="955" spans="1:9" x14ac:dyDescent="0.2">
      <c r="A955" s="388" t="s">
        <v>1129</v>
      </c>
      <c r="B955" s="388" t="s">
        <v>364</v>
      </c>
      <c r="C955" s="388" t="s">
        <v>2983</v>
      </c>
      <c r="E955" s="389">
        <v>86</v>
      </c>
      <c r="G955" s="389" t="s">
        <v>2984</v>
      </c>
      <c r="H955" s="390" t="s">
        <v>2825</v>
      </c>
      <c r="I955">
        <v>990</v>
      </c>
    </row>
    <row r="956" spans="1:9" x14ac:dyDescent="0.2">
      <c r="A956" s="388" t="s">
        <v>1129</v>
      </c>
      <c r="B956" s="388" t="s">
        <v>364</v>
      </c>
      <c r="C956" s="388" t="s">
        <v>2985</v>
      </c>
      <c r="E956" s="389">
        <v>41</v>
      </c>
      <c r="G956" s="389" t="s">
        <v>2984</v>
      </c>
      <c r="H956" s="390" t="s">
        <v>2825</v>
      </c>
      <c r="I956">
        <v>300</v>
      </c>
    </row>
    <row r="957" spans="1:9" x14ac:dyDescent="0.2">
      <c r="A957" s="388" t="s">
        <v>1129</v>
      </c>
      <c r="B957" s="388" t="s">
        <v>364</v>
      </c>
      <c r="C957" s="388" t="s">
        <v>2986</v>
      </c>
      <c r="E957" s="389">
        <v>52</v>
      </c>
      <c r="G957" s="389" t="s">
        <v>2984</v>
      </c>
      <c r="H957" s="390" t="s">
        <v>2825</v>
      </c>
      <c r="I957">
        <v>300</v>
      </c>
    </row>
    <row r="958" spans="1:9" x14ac:dyDescent="0.2">
      <c r="A958" s="388" t="s">
        <v>1129</v>
      </c>
      <c r="B958" s="388" t="s">
        <v>364</v>
      </c>
      <c r="C958" s="388" t="s">
        <v>2987</v>
      </c>
      <c r="E958" s="389">
        <v>41</v>
      </c>
      <c r="G958" s="389" t="s">
        <v>2984</v>
      </c>
      <c r="H958" s="390" t="s">
        <v>2825</v>
      </c>
      <c r="I958">
        <v>300</v>
      </c>
    </row>
    <row r="959" spans="1:9" x14ac:dyDescent="0.2">
      <c r="A959" s="388" t="s">
        <v>1129</v>
      </c>
      <c r="B959" s="388" t="s">
        <v>364</v>
      </c>
      <c r="C959" s="388" t="s">
        <v>2988</v>
      </c>
      <c r="E959" s="389">
        <v>41</v>
      </c>
      <c r="G959" s="389" t="s">
        <v>2989</v>
      </c>
      <c r="H959" s="390" t="s">
        <v>2825</v>
      </c>
      <c r="I959">
        <v>300</v>
      </c>
    </row>
    <row r="960" spans="1:9" x14ac:dyDescent="0.2">
      <c r="A960" s="388" t="s">
        <v>1129</v>
      </c>
      <c r="B960" s="388" t="s">
        <v>364</v>
      </c>
      <c r="C960" s="388" t="s">
        <v>2990</v>
      </c>
      <c r="E960" s="389">
        <v>41</v>
      </c>
      <c r="G960" s="389" t="s">
        <v>2989</v>
      </c>
      <c r="H960" s="390" t="s">
        <v>2825</v>
      </c>
      <c r="I960">
        <v>300</v>
      </c>
    </row>
    <row r="961" spans="1:9" x14ac:dyDescent="0.2">
      <c r="A961" s="388" t="s">
        <v>1129</v>
      </c>
      <c r="B961" s="388" t="s">
        <v>364</v>
      </c>
      <c r="C961" s="388" t="s">
        <v>2991</v>
      </c>
      <c r="E961" s="389">
        <v>41</v>
      </c>
      <c r="G961" s="389" t="s">
        <v>2989</v>
      </c>
      <c r="H961" s="390" t="s">
        <v>2825</v>
      </c>
      <c r="I961">
        <v>300</v>
      </c>
    </row>
    <row r="962" spans="1:9" x14ac:dyDescent="0.2">
      <c r="A962" s="388" t="s">
        <v>1129</v>
      </c>
      <c r="B962" s="388" t="s">
        <v>364</v>
      </c>
      <c r="C962" s="388" t="s">
        <v>2992</v>
      </c>
      <c r="E962" s="389">
        <v>41</v>
      </c>
      <c r="G962" s="389" t="s">
        <v>2989</v>
      </c>
      <c r="H962" s="390" t="s">
        <v>2825</v>
      </c>
      <c r="I962">
        <v>300</v>
      </c>
    </row>
    <row r="963" spans="1:9" x14ac:dyDescent="0.2">
      <c r="A963" s="388" t="s">
        <v>1129</v>
      </c>
      <c r="B963" s="388" t="s">
        <v>364</v>
      </c>
      <c r="C963" s="388" t="s">
        <v>2993</v>
      </c>
      <c r="E963" s="389">
        <v>41</v>
      </c>
      <c r="G963" s="389" t="s">
        <v>2989</v>
      </c>
      <c r="H963" s="390" t="s">
        <v>2825</v>
      </c>
      <c r="I963">
        <v>500</v>
      </c>
    </row>
    <row r="964" spans="1:9" x14ac:dyDescent="0.2">
      <c r="A964" s="388" t="s">
        <v>1129</v>
      </c>
      <c r="B964" s="388" t="s">
        <v>364</v>
      </c>
      <c r="C964" s="388" t="s">
        <v>2994</v>
      </c>
      <c r="E964" s="389">
        <v>41</v>
      </c>
      <c r="G964" s="389" t="s">
        <v>2989</v>
      </c>
      <c r="H964" s="390" t="s">
        <v>2825</v>
      </c>
      <c r="I964">
        <v>500</v>
      </c>
    </row>
    <row r="965" spans="1:9" x14ac:dyDescent="0.2">
      <c r="A965" s="388" t="s">
        <v>1129</v>
      </c>
      <c r="B965" s="388" t="s">
        <v>364</v>
      </c>
      <c r="C965" s="388" t="s">
        <v>2995</v>
      </c>
      <c r="E965" s="389">
        <v>41</v>
      </c>
      <c r="G965" s="389" t="s">
        <v>2989</v>
      </c>
      <c r="H965" s="390" t="s">
        <v>2825</v>
      </c>
      <c r="I965">
        <v>300</v>
      </c>
    </row>
    <row r="966" spans="1:9" x14ac:dyDescent="0.2">
      <c r="A966" s="388" t="s">
        <v>1129</v>
      </c>
      <c r="B966" s="388" t="s">
        <v>364</v>
      </c>
      <c r="C966" s="388" t="s">
        <v>2996</v>
      </c>
      <c r="E966" s="389">
        <v>41</v>
      </c>
      <c r="G966" s="389" t="s">
        <v>2989</v>
      </c>
      <c r="H966" s="390" t="s">
        <v>2825</v>
      </c>
      <c r="I966">
        <v>300</v>
      </c>
    </row>
    <row r="967" spans="1:9" x14ac:dyDescent="0.2">
      <c r="A967" s="388" t="s">
        <v>1129</v>
      </c>
      <c r="B967" s="388" t="s">
        <v>364</v>
      </c>
      <c r="C967" s="388" t="s">
        <v>2997</v>
      </c>
      <c r="E967" s="389">
        <v>41</v>
      </c>
      <c r="G967" s="389" t="s">
        <v>1982</v>
      </c>
      <c r="H967" s="390" t="s">
        <v>2825</v>
      </c>
      <c r="I967">
        <v>300</v>
      </c>
    </row>
    <row r="968" spans="1:9" x14ac:dyDescent="0.2">
      <c r="A968" s="388" t="s">
        <v>1129</v>
      </c>
      <c r="B968" s="388" t="s">
        <v>364</v>
      </c>
      <c r="C968" s="388" t="s">
        <v>2998</v>
      </c>
      <c r="E968" s="389">
        <v>41</v>
      </c>
      <c r="G968" s="389" t="s">
        <v>1982</v>
      </c>
      <c r="H968" s="390" t="s">
        <v>2825</v>
      </c>
      <c r="I968">
        <v>300</v>
      </c>
    </row>
    <row r="969" spans="1:9" x14ac:dyDescent="0.2">
      <c r="A969" s="388" t="s">
        <v>1129</v>
      </c>
      <c r="B969" s="388" t="s">
        <v>364</v>
      </c>
      <c r="C969" s="388" t="s">
        <v>2999</v>
      </c>
      <c r="E969" s="389">
        <v>41</v>
      </c>
      <c r="G969" s="389" t="s">
        <v>1982</v>
      </c>
      <c r="H969" s="390" t="s">
        <v>2825</v>
      </c>
      <c r="I969">
        <v>300</v>
      </c>
    </row>
    <row r="970" spans="1:9" x14ac:dyDescent="0.2">
      <c r="A970" s="388" t="s">
        <v>1129</v>
      </c>
      <c r="B970" s="388" t="s">
        <v>364</v>
      </c>
      <c r="C970" s="388" t="s">
        <v>3000</v>
      </c>
      <c r="E970" s="389">
        <v>52</v>
      </c>
      <c r="G970" s="389" t="s">
        <v>1982</v>
      </c>
      <c r="H970" s="390" t="s">
        <v>2825</v>
      </c>
      <c r="I970">
        <v>990</v>
      </c>
    </row>
    <row r="971" spans="1:9" x14ac:dyDescent="0.2">
      <c r="A971" s="388" t="s">
        <v>1129</v>
      </c>
      <c r="B971" s="388" t="s">
        <v>364</v>
      </c>
      <c r="C971" s="388" t="s">
        <v>3001</v>
      </c>
      <c r="E971" s="389">
        <v>4882</v>
      </c>
      <c r="G971" s="389" t="s">
        <v>3002</v>
      </c>
      <c r="H971" s="390" t="s">
        <v>2825</v>
      </c>
      <c r="I971">
        <v>500</v>
      </c>
    </row>
    <row r="972" spans="1:9" x14ac:dyDescent="0.2">
      <c r="A972" s="388" t="s">
        <v>1129</v>
      </c>
      <c r="B972" s="388" t="s">
        <v>364</v>
      </c>
      <c r="C972" s="388" t="s">
        <v>3001</v>
      </c>
      <c r="E972" s="389">
        <v>708</v>
      </c>
      <c r="G972" s="389" t="s">
        <v>3002</v>
      </c>
      <c r="H972" s="390" t="s">
        <v>2825</v>
      </c>
      <c r="I972">
        <v>990</v>
      </c>
    </row>
    <row r="973" spans="1:9" x14ac:dyDescent="0.2">
      <c r="A973" s="388" t="s">
        <v>1129</v>
      </c>
      <c r="B973" s="388" t="s">
        <v>364</v>
      </c>
      <c r="C973" s="388" t="s">
        <v>3003</v>
      </c>
      <c r="E973" s="389">
        <v>266</v>
      </c>
      <c r="G973" s="389" t="s">
        <v>1870</v>
      </c>
      <c r="H973" s="390" t="s">
        <v>2825</v>
      </c>
      <c r="I973">
        <v>990</v>
      </c>
    </row>
    <row r="974" spans="1:9" x14ac:dyDescent="0.2">
      <c r="A974" s="388" t="s">
        <v>1129</v>
      </c>
      <c r="B974" s="388" t="s">
        <v>364</v>
      </c>
      <c r="C974" s="388" t="s">
        <v>3004</v>
      </c>
      <c r="E974" s="389">
        <v>41</v>
      </c>
      <c r="G974" s="389" t="s">
        <v>1872</v>
      </c>
      <c r="H974" s="390" t="s">
        <v>2825</v>
      </c>
      <c r="I974">
        <v>300</v>
      </c>
    </row>
    <row r="975" spans="1:9" x14ac:dyDescent="0.2">
      <c r="A975" s="388" t="s">
        <v>1129</v>
      </c>
      <c r="B975" s="388" t="s">
        <v>364</v>
      </c>
      <c r="C975" s="388" t="s">
        <v>3005</v>
      </c>
      <c r="E975" s="389">
        <v>41</v>
      </c>
      <c r="G975" s="389" t="s">
        <v>1872</v>
      </c>
      <c r="H975" s="390" t="s">
        <v>2825</v>
      </c>
      <c r="I975">
        <v>300</v>
      </c>
    </row>
    <row r="976" spans="1:9" x14ac:dyDescent="0.2">
      <c r="A976" s="388" t="s">
        <v>1129</v>
      </c>
      <c r="B976" s="388" t="s">
        <v>364</v>
      </c>
      <c r="C976" s="388" t="s">
        <v>3006</v>
      </c>
      <c r="E976" s="389">
        <v>41</v>
      </c>
      <c r="G976" s="389" t="s">
        <v>1872</v>
      </c>
      <c r="H976" s="390" t="s">
        <v>2825</v>
      </c>
      <c r="I976">
        <v>300</v>
      </c>
    </row>
    <row r="977" spans="1:9" x14ac:dyDescent="0.2">
      <c r="A977" s="388" t="s">
        <v>1129</v>
      </c>
      <c r="B977" s="388" t="s">
        <v>364</v>
      </c>
      <c r="C977" s="388" t="s">
        <v>3007</v>
      </c>
      <c r="E977" s="389">
        <v>41</v>
      </c>
      <c r="G977" s="389" t="s">
        <v>1872</v>
      </c>
      <c r="H977" s="390" t="s">
        <v>2825</v>
      </c>
      <c r="I977">
        <v>300</v>
      </c>
    </row>
    <row r="978" spans="1:9" x14ac:dyDescent="0.2">
      <c r="A978" s="388" t="s">
        <v>1129</v>
      </c>
      <c r="B978" s="388" t="s">
        <v>364</v>
      </c>
      <c r="C978" s="388" t="s">
        <v>3008</v>
      </c>
      <c r="E978" s="389">
        <v>41</v>
      </c>
      <c r="G978" s="389" t="s">
        <v>1872</v>
      </c>
      <c r="H978" s="390" t="s">
        <v>2825</v>
      </c>
      <c r="I978">
        <v>300</v>
      </c>
    </row>
    <row r="979" spans="1:9" x14ac:dyDescent="0.2">
      <c r="A979" s="388" t="s">
        <v>1129</v>
      </c>
      <c r="B979" s="388" t="s">
        <v>364</v>
      </c>
      <c r="C979" s="388" t="s">
        <v>3009</v>
      </c>
      <c r="E979" s="389">
        <v>41</v>
      </c>
      <c r="G979" s="389" t="s">
        <v>1872</v>
      </c>
      <c r="H979" s="390" t="s">
        <v>2825</v>
      </c>
      <c r="I979">
        <v>300</v>
      </c>
    </row>
    <row r="980" spans="1:9" x14ac:dyDescent="0.2">
      <c r="A980" s="388" t="s">
        <v>1129</v>
      </c>
      <c r="B980" s="388" t="s">
        <v>364</v>
      </c>
      <c r="C980" s="388" t="s">
        <v>3010</v>
      </c>
      <c r="E980" s="389">
        <v>41</v>
      </c>
      <c r="G980" s="389" t="s">
        <v>1872</v>
      </c>
      <c r="H980" s="390" t="s">
        <v>2825</v>
      </c>
      <c r="I980">
        <v>300</v>
      </c>
    </row>
    <row r="981" spans="1:9" x14ac:dyDescent="0.2">
      <c r="A981" s="388" t="s">
        <v>1129</v>
      </c>
      <c r="B981" s="388" t="s">
        <v>364</v>
      </c>
      <c r="C981" s="388" t="s">
        <v>3011</v>
      </c>
      <c r="E981" s="389">
        <v>41</v>
      </c>
      <c r="G981" s="389" t="s">
        <v>1872</v>
      </c>
      <c r="H981" s="390" t="s">
        <v>2825</v>
      </c>
      <c r="I981">
        <v>300</v>
      </c>
    </row>
    <row r="982" spans="1:9" x14ac:dyDescent="0.2">
      <c r="A982" s="388" t="s">
        <v>1129</v>
      </c>
      <c r="B982" s="388" t="s">
        <v>364</v>
      </c>
      <c r="C982" s="388" t="s">
        <v>3012</v>
      </c>
      <c r="E982" s="389">
        <v>2970</v>
      </c>
      <c r="G982" s="389" t="s">
        <v>1874</v>
      </c>
      <c r="H982" s="390" t="s">
        <v>2825</v>
      </c>
      <c r="I982">
        <v>500</v>
      </c>
    </row>
    <row r="983" spans="1:9" x14ac:dyDescent="0.2">
      <c r="A983" s="388" t="s">
        <v>1129</v>
      </c>
      <c r="B983" s="388" t="s">
        <v>364</v>
      </c>
      <c r="C983" s="388" t="s">
        <v>3012</v>
      </c>
      <c r="E983" s="389">
        <v>410</v>
      </c>
      <c r="G983" s="389" t="s">
        <v>1874</v>
      </c>
      <c r="H983" s="390" t="s">
        <v>2825</v>
      </c>
      <c r="I983">
        <v>990</v>
      </c>
    </row>
    <row r="984" spans="1:9" x14ac:dyDescent="0.2">
      <c r="A984" s="388" t="s">
        <v>1129</v>
      </c>
      <c r="B984" s="388" t="s">
        <v>364</v>
      </c>
      <c r="C984" s="388" t="s">
        <v>3013</v>
      </c>
      <c r="E984" s="389">
        <v>2624</v>
      </c>
      <c r="G984" s="389" t="s">
        <v>3014</v>
      </c>
      <c r="H984" s="390" t="s">
        <v>2825</v>
      </c>
      <c r="I984">
        <v>500</v>
      </c>
    </row>
    <row r="985" spans="1:9" x14ac:dyDescent="0.2">
      <c r="A985" s="388" t="s">
        <v>1129</v>
      </c>
      <c r="B985" s="388" t="s">
        <v>364</v>
      </c>
      <c r="C985" s="388" t="s">
        <v>3013</v>
      </c>
      <c r="E985" s="389">
        <v>473</v>
      </c>
      <c r="G985" s="389" t="s">
        <v>3014</v>
      </c>
      <c r="H985" s="390" t="s">
        <v>2825</v>
      </c>
      <c r="I985">
        <v>990</v>
      </c>
    </row>
    <row r="986" spans="1:9" x14ac:dyDescent="0.2">
      <c r="A986" s="388" t="s">
        <v>1129</v>
      </c>
      <c r="B986" s="388" t="s">
        <v>364</v>
      </c>
      <c r="C986" s="388" t="s">
        <v>3015</v>
      </c>
      <c r="E986" s="389">
        <v>41</v>
      </c>
      <c r="G986" s="389" t="s">
        <v>1443</v>
      </c>
      <c r="H986" s="390" t="s">
        <v>2825</v>
      </c>
      <c r="I986">
        <v>300</v>
      </c>
    </row>
    <row r="987" spans="1:9" x14ac:dyDescent="0.2">
      <c r="A987" s="388" t="s">
        <v>1129</v>
      </c>
      <c r="B987" s="388" t="s">
        <v>364</v>
      </c>
      <c r="C987" s="388" t="s">
        <v>3016</v>
      </c>
      <c r="E987" s="389">
        <v>41</v>
      </c>
      <c r="G987" s="389" t="s">
        <v>1443</v>
      </c>
      <c r="H987" s="390" t="s">
        <v>2825</v>
      </c>
      <c r="I987">
        <v>300</v>
      </c>
    </row>
    <row r="988" spans="1:9" x14ac:dyDescent="0.2">
      <c r="A988" s="388" t="s">
        <v>1129</v>
      </c>
      <c r="B988" s="388" t="s">
        <v>364</v>
      </c>
      <c r="C988" s="388" t="s">
        <v>3017</v>
      </c>
      <c r="E988" s="389">
        <v>41</v>
      </c>
      <c r="G988" s="389" t="s">
        <v>1443</v>
      </c>
      <c r="H988" s="390" t="s">
        <v>2825</v>
      </c>
      <c r="I988">
        <v>300</v>
      </c>
    </row>
    <row r="989" spans="1:9" x14ac:dyDescent="0.2">
      <c r="A989" s="388" t="s">
        <v>1129</v>
      </c>
      <c r="B989" s="388" t="s">
        <v>364</v>
      </c>
      <c r="C989" s="388" t="s">
        <v>3018</v>
      </c>
      <c r="E989" s="389">
        <v>41</v>
      </c>
      <c r="G989" s="389" t="s">
        <v>2192</v>
      </c>
      <c r="H989" s="390" t="s">
        <v>2825</v>
      </c>
      <c r="I989">
        <v>300</v>
      </c>
    </row>
    <row r="990" spans="1:9" x14ac:dyDescent="0.2">
      <c r="A990" s="388" t="s">
        <v>1129</v>
      </c>
      <c r="B990" s="388" t="s">
        <v>364</v>
      </c>
      <c r="C990" s="388" t="s">
        <v>3019</v>
      </c>
      <c r="E990" s="389">
        <v>41</v>
      </c>
      <c r="G990" s="389" t="s">
        <v>2192</v>
      </c>
      <c r="H990" s="390" t="s">
        <v>2825</v>
      </c>
      <c r="I990">
        <v>300</v>
      </c>
    </row>
    <row r="991" spans="1:9" x14ac:dyDescent="0.2">
      <c r="A991" s="388" t="s">
        <v>1129</v>
      </c>
      <c r="B991" s="388" t="s">
        <v>364</v>
      </c>
      <c r="C991" s="388" t="s">
        <v>3020</v>
      </c>
      <c r="E991" s="389">
        <v>41</v>
      </c>
      <c r="G991" s="389" t="s">
        <v>2192</v>
      </c>
      <c r="H991" s="390" t="s">
        <v>2825</v>
      </c>
      <c r="I991">
        <v>300</v>
      </c>
    </row>
    <row r="992" spans="1:9" x14ac:dyDescent="0.2">
      <c r="A992" s="388" t="s">
        <v>1129</v>
      </c>
      <c r="B992" s="388" t="s">
        <v>364</v>
      </c>
      <c r="C992" s="388" t="s">
        <v>3021</v>
      </c>
      <c r="E992" s="389">
        <v>41</v>
      </c>
      <c r="G992" s="389" t="s">
        <v>2192</v>
      </c>
      <c r="H992" s="390" t="s">
        <v>2825</v>
      </c>
      <c r="I992">
        <v>500</v>
      </c>
    </row>
    <row r="993" spans="1:9" x14ac:dyDescent="0.2">
      <c r="A993" s="388" t="s">
        <v>1129</v>
      </c>
      <c r="B993" s="388" t="s">
        <v>364</v>
      </c>
      <c r="C993" s="388" t="s">
        <v>3022</v>
      </c>
      <c r="E993" s="389">
        <v>41</v>
      </c>
      <c r="G993" s="389" t="s">
        <v>1985</v>
      </c>
      <c r="H993" s="390" t="s">
        <v>2825</v>
      </c>
      <c r="I993">
        <v>500</v>
      </c>
    </row>
    <row r="994" spans="1:9" x14ac:dyDescent="0.2">
      <c r="A994" s="388" t="s">
        <v>1129</v>
      </c>
      <c r="B994" s="388" t="s">
        <v>364</v>
      </c>
      <c r="C994" s="388" t="s">
        <v>3023</v>
      </c>
      <c r="E994" s="389">
        <v>52</v>
      </c>
      <c r="G994" s="389" t="s">
        <v>1985</v>
      </c>
      <c r="H994" s="390" t="s">
        <v>2825</v>
      </c>
      <c r="I994">
        <v>300</v>
      </c>
    </row>
    <row r="995" spans="1:9" x14ac:dyDescent="0.2">
      <c r="A995" s="388" t="s">
        <v>1129</v>
      </c>
      <c r="B995" s="388" t="s">
        <v>364</v>
      </c>
      <c r="C995" s="388" t="s">
        <v>3024</v>
      </c>
      <c r="E995" s="389">
        <v>41</v>
      </c>
      <c r="G995" s="389" t="s">
        <v>1985</v>
      </c>
      <c r="H995" s="390" t="s">
        <v>2825</v>
      </c>
      <c r="I995">
        <v>300</v>
      </c>
    </row>
    <row r="996" spans="1:9" x14ac:dyDescent="0.2">
      <c r="A996" s="388" t="s">
        <v>1129</v>
      </c>
      <c r="B996" s="388" t="s">
        <v>364</v>
      </c>
      <c r="C996" s="388" t="s">
        <v>3025</v>
      </c>
      <c r="E996" s="389">
        <v>41</v>
      </c>
      <c r="G996" s="389" t="s">
        <v>1985</v>
      </c>
      <c r="H996" s="390" t="s">
        <v>2825</v>
      </c>
      <c r="I996">
        <v>500</v>
      </c>
    </row>
    <row r="997" spans="1:9" x14ac:dyDescent="0.2">
      <c r="A997" s="388" t="s">
        <v>1129</v>
      </c>
      <c r="B997" s="388" t="s">
        <v>364</v>
      </c>
      <c r="C997" s="388" t="s">
        <v>3026</v>
      </c>
      <c r="E997" s="389">
        <v>476</v>
      </c>
      <c r="G997" s="389" t="s">
        <v>1985</v>
      </c>
      <c r="H997" s="390" t="s">
        <v>2825</v>
      </c>
      <c r="I997">
        <v>990</v>
      </c>
    </row>
    <row r="998" spans="1:9" x14ac:dyDescent="0.2">
      <c r="A998" s="388" t="s">
        <v>1129</v>
      </c>
      <c r="B998" s="388" t="s">
        <v>364</v>
      </c>
      <c r="C998" s="388" t="s">
        <v>3027</v>
      </c>
      <c r="E998" s="389">
        <v>3376</v>
      </c>
      <c r="G998" s="389" t="s">
        <v>1988</v>
      </c>
      <c r="H998" s="390" t="s">
        <v>2825</v>
      </c>
      <c r="I998">
        <v>500</v>
      </c>
    </row>
    <row r="999" spans="1:9" x14ac:dyDescent="0.2">
      <c r="A999" s="388" t="s">
        <v>1129</v>
      </c>
      <c r="B999" s="388" t="s">
        <v>364</v>
      </c>
      <c r="C999" s="388" t="s">
        <v>3027</v>
      </c>
      <c r="E999" s="389">
        <v>952</v>
      </c>
      <c r="G999" s="389" t="s">
        <v>1988</v>
      </c>
      <c r="H999" s="390" t="s">
        <v>2825</v>
      </c>
      <c r="I999">
        <v>990</v>
      </c>
    </row>
    <row r="1000" spans="1:9" x14ac:dyDescent="0.2">
      <c r="A1000" s="388" t="s">
        <v>1129</v>
      </c>
      <c r="B1000" s="388" t="s">
        <v>364</v>
      </c>
      <c r="C1000" s="388" t="s">
        <v>3028</v>
      </c>
      <c r="E1000" s="389">
        <v>41</v>
      </c>
      <c r="G1000" s="389" t="s">
        <v>1881</v>
      </c>
      <c r="H1000" s="390" t="s">
        <v>2825</v>
      </c>
      <c r="I1000">
        <v>300</v>
      </c>
    </row>
    <row r="1001" spans="1:9" x14ac:dyDescent="0.2">
      <c r="A1001" s="388" t="s">
        <v>1129</v>
      </c>
      <c r="B1001" s="388" t="s">
        <v>364</v>
      </c>
      <c r="C1001" s="388" t="s">
        <v>3029</v>
      </c>
      <c r="E1001" s="389">
        <v>41</v>
      </c>
      <c r="G1001" s="389" t="s">
        <v>1801</v>
      </c>
      <c r="H1001" s="390" t="s">
        <v>2825</v>
      </c>
      <c r="I1001">
        <v>300</v>
      </c>
    </row>
    <row r="1002" spans="1:9" x14ac:dyDescent="0.2">
      <c r="A1002" s="388" t="s">
        <v>1129</v>
      </c>
      <c r="B1002" s="388" t="s">
        <v>364</v>
      </c>
      <c r="C1002" s="388" t="s">
        <v>3030</v>
      </c>
      <c r="E1002" s="389">
        <v>2724</v>
      </c>
      <c r="G1002" s="389" t="s">
        <v>1885</v>
      </c>
      <c r="H1002" s="390" t="s">
        <v>2825</v>
      </c>
      <c r="I1002">
        <v>500</v>
      </c>
    </row>
    <row r="1003" spans="1:9" x14ac:dyDescent="0.2">
      <c r="A1003" s="388" t="s">
        <v>1129</v>
      </c>
      <c r="B1003" s="388" t="s">
        <v>364</v>
      </c>
      <c r="C1003" s="388" t="s">
        <v>3030</v>
      </c>
      <c r="E1003" s="389">
        <v>798</v>
      </c>
      <c r="G1003" s="389" t="s">
        <v>1885</v>
      </c>
      <c r="H1003" s="390" t="s">
        <v>2825</v>
      </c>
      <c r="I1003">
        <v>990</v>
      </c>
    </row>
    <row r="1004" spans="1:9" x14ac:dyDescent="0.2">
      <c r="A1004" s="388" t="s">
        <v>1129</v>
      </c>
      <c r="B1004" s="388" t="s">
        <v>364</v>
      </c>
      <c r="C1004" s="388" t="s">
        <v>3031</v>
      </c>
      <c r="E1004" s="389">
        <v>41</v>
      </c>
      <c r="G1004" s="389" t="s">
        <v>1885</v>
      </c>
      <c r="H1004" s="390" t="s">
        <v>2825</v>
      </c>
      <c r="I1004">
        <v>300</v>
      </c>
    </row>
    <row r="1005" spans="1:9" x14ac:dyDescent="0.2">
      <c r="A1005" s="388" t="s">
        <v>1129</v>
      </c>
      <c r="B1005" s="388" t="s">
        <v>364</v>
      </c>
      <c r="C1005" s="388" t="s">
        <v>3032</v>
      </c>
      <c r="E1005" s="389">
        <v>41</v>
      </c>
      <c r="G1005" s="389" t="s">
        <v>1885</v>
      </c>
      <c r="H1005" s="390" t="s">
        <v>2825</v>
      </c>
      <c r="I1005">
        <v>300</v>
      </c>
    </row>
    <row r="1006" spans="1:9" x14ac:dyDescent="0.2">
      <c r="A1006" s="388" t="s">
        <v>1129</v>
      </c>
      <c r="B1006" s="388" t="s">
        <v>364</v>
      </c>
      <c r="C1006" s="388" t="s">
        <v>3033</v>
      </c>
      <c r="E1006" s="389">
        <v>2298</v>
      </c>
      <c r="G1006" s="389" t="s">
        <v>2003</v>
      </c>
      <c r="H1006" s="390" t="s">
        <v>2825</v>
      </c>
      <c r="I1006">
        <v>500</v>
      </c>
    </row>
    <row r="1007" spans="1:9" x14ac:dyDescent="0.2">
      <c r="A1007" s="388" t="s">
        <v>1129</v>
      </c>
      <c r="B1007" s="388" t="s">
        <v>364</v>
      </c>
      <c r="C1007" s="388" t="s">
        <v>3033</v>
      </c>
      <c r="E1007" s="389">
        <v>598</v>
      </c>
      <c r="G1007" s="389" t="s">
        <v>2003</v>
      </c>
      <c r="H1007" s="390" t="s">
        <v>2825</v>
      </c>
      <c r="I1007">
        <v>990</v>
      </c>
    </row>
    <row r="1008" spans="1:9" x14ac:dyDescent="0.2">
      <c r="A1008" s="388" t="s">
        <v>1129</v>
      </c>
      <c r="B1008" s="388" t="s">
        <v>364</v>
      </c>
      <c r="C1008" s="388" t="s">
        <v>3034</v>
      </c>
      <c r="E1008" s="389">
        <v>41</v>
      </c>
      <c r="G1008" s="389" t="s">
        <v>3035</v>
      </c>
      <c r="H1008" s="390" t="s">
        <v>2825</v>
      </c>
      <c r="I1008">
        <v>500</v>
      </c>
    </row>
    <row r="1009" spans="1:9" x14ac:dyDescent="0.2">
      <c r="A1009" s="388" t="s">
        <v>1129</v>
      </c>
      <c r="B1009" s="388" t="s">
        <v>364</v>
      </c>
      <c r="C1009" s="388" t="s">
        <v>3036</v>
      </c>
      <c r="E1009" s="389">
        <v>41</v>
      </c>
      <c r="G1009" s="389" t="s">
        <v>3037</v>
      </c>
      <c r="H1009" s="390" t="s">
        <v>2825</v>
      </c>
      <c r="I1009">
        <v>300</v>
      </c>
    </row>
    <row r="1010" spans="1:9" x14ac:dyDescent="0.2">
      <c r="A1010" s="388" t="s">
        <v>1129</v>
      </c>
      <c r="B1010" s="388" t="s">
        <v>364</v>
      </c>
      <c r="C1010" s="388" t="s">
        <v>3038</v>
      </c>
      <c r="E1010" s="389">
        <v>41</v>
      </c>
      <c r="G1010" s="389" t="s">
        <v>1531</v>
      </c>
      <c r="H1010" s="390" t="s">
        <v>2825</v>
      </c>
      <c r="I1010">
        <v>300</v>
      </c>
    </row>
    <row r="1011" spans="1:9" x14ac:dyDescent="0.2">
      <c r="A1011" s="388" t="s">
        <v>1129</v>
      </c>
      <c r="B1011" s="388" t="s">
        <v>364</v>
      </c>
      <c r="C1011" s="388" t="s">
        <v>3039</v>
      </c>
      <c r="E1011" s="389">
        <v>41</v>
      </c>
      <c r="G1011" s="389" t="s">
        <v>1531</v>
      </c>
      <c r="H1011" s="390" t="s">
        <v>2825</v>
      </c>
      <c r="I1011">
        <v>300</v>
      </c>
    </row>
    <row r="1012" spans="1:9" x14ac:dyDescent="0.2">
      <c r="A1012" s="388" t="s">
        <v>1129</v>
      </c>
      <c r="B1012" s="388" t="s">
        <v>364</v>
      </c>
      <c r="C1012" s="388" t="s">
        <v>3040</v>
      </c>
      <c r="E1012" s="389">
        <v>3845</v>
      </c>
      <c r="G1012" s="389" t="s">
        <v>1894</v>
      </c>
      <c r="H1012" s="390" t="s">
        <v>2825</v>
      </c>
      <c r="I1012">
        <v>500</v>
      </c>
    </row>
    <row r="1013" spans="1:9" x14ac:dyDescent="0.2">
      <c r="A1013" s="388" t="s">
        <v>1129</v>
      </c>
      <c r="B1013" s="388" t="s">
        <v>364</v>
      </c>
      <c r="C1013" s="388" t="s">
        <v>3040</v>
      </c>
      <c r="E1013" s="389">
        <v>551</v>
      </c>
      <c r="G1013" s="389" t="s">
        <v>1894</v>
      </c>
      <c r="H1013" s="390" t="s">
        <v>2825</v>
      </c>
      <c r="I1013">
        <v>990</v>
      </c>
    </row>
    <row r="1014" spans="1:9" x14ac:dyDescent="0.2">
      <c r="A1014" s="388" t="s">
        <v>1129</v>
      </c>
      <c r="B1014" s="388" t="s">
        <v>364</v>
      </c>
      <c r="C1014" s="388" t="s">
        <v>3041</v>
      </c>
      <c r="E1014" s="389">
        <v>2541</v>
      </c>
      <c r="G1014" s="389" t="s">
        <v>1808</v>
      </c>
      <c r="H1014" s="390" t="s">
        <v>2825</v>
      </c>
      <c r="I1014">
        <v>500</v>
      </c>
    </row>
    <row r="1015" spans="1:9" x14ac:dyDescent="0.2">
      <c r="A1015" s="388" t="s">
        <v>1129</v>
      </c>
      <c r="B1015" s="388" t="s">
        <v>364</v>
      </c>
      <c r="C1015" s="388" t="s">
        <v>3041</v>
      </c>
      <c r="E1015" s="389">
        <v>250</v>
      </c>
      <c r="G1015" s="389" t="s">
        <v>1808</v>
      </c>
      <c r="H1015" s="390" t="s">
        <v>2825</v>
      </c>
      <c r="I1015">
        <v>990</v>
      </c>
    </row>
    <row r="1016" spans="1:9" x14ac:dyDescent="0.2">
      <c r="A1016" s="388" t="s">
        <v>1129</v>
      </c>
      <c r="B1016" s="388" t="s">
        <v>364</v>
      </c>
      <c r="C1016" s="388" t="s">
        <v>3042</v>
      </c>
      <c r="E1016" s="389">
        <v>41</v>
      </c>
      <c r="G1016" s="389" t="s">
        <v>1808</v>
      </c>
      <c r="H1016" s="390" t="s">
        <v>2825</v>
      </c>
      <c r="I1016">
        <v>300</v>
      </c>
    </row>
    <row r="1017" spans="1:9" x14ac:dyDescent="0.2">
      <c r="A1017" s="388" t="s">
        <v>1129</v>
      </c>
      <c r="B1017" s="388" t="s">
        <v>364</v>
      </c>
      <c r="C1017" s="388" t="s">
        <v>3043</v>
      </c>
      <c r="E1017" s="389">
        <v>41</v>
      </c>
      <c r="G1017" s="389" t="s">
        <v>1808</v>
      </c>
      <c r="H1017" s="390" t="s">
        <v>2825</v>
      </c>
      <c r="I1017">
        <v>300</v>
      </c>
    </row>
    <row r="1018" spans="1:9" x14ac:dyDescent="0.2">
      <c r="A1018" s="388" t="s">
        <v>1129</v>
      </c>
      <c r="B1018" s="388" t="s">
        <v>364</v>
      </c>
      <c r="C1018" s="388" t="s">
        <v>3044</v>
      </c>
      <c r="E1018" s="389">
        <v>41</v>
      </c>
      <c r="G1018" s="389" t="s">
        <v>1808</v>
      </c>
      <c r="H1018" s="390" t="s">
        <v>2825</v>
      </c>
      <c r="I1018">
        <v>300</v>
      </c>
    </row>
    <row r="1019" spans="1:9" x14ac:dyDescent="0.2">
      <c r="A1019" s="388" t="s">
        <v>1129</v>
      </c>
      <c r="B1019" s="388" t="s">
        <v>364</v>
      </c>
      <c r="C1019" s="388" t="s">
        <v>3045</v>
      </c>
      <c r="E1019" s="389">
        <v>41</v>
      </c>
      <c r="G1019" s="389" t="s">
        <v>1808</v>
      </c>
      <c r="H1019" s="390" t="s">
        <v>2825</v>
      </c>
      <c r="I1019">
        <v>300</v>
      </c>
    </row>
    <row r="1020" spans="1:9" x14ac:dyDescent="0.2">
      <c r="A1020" s="388" t="s">
        <v>1129</v>
      </c>
      <c r="B1020" s="388" t="s">
        <v>364</v>
      </c>
      <c r="C1020" s="388" t="s">
        <v>3046</v>
      </c>
      <c r="E1020" s="389">
        <v>1684</v>
      </c>
      <c r="G1020" s="389" t="s">
        <v>1359</v>
      </c>
      <c r="H1020" s="390" t="s">
        <v>2825</v>
      </c>
      <c r="I1020">
        <v>500</v>
      </c>
    </row>
    <row r="1021" spans="1:9" x14ac:dyDescent="0.2">
      <c r="A1021" s="388" t="s">
        <v>1129</v>
      </c>
      <c r="B1021" s="388" t="s">
        <v>364</v>
      </c>
      <c r="C1021" s="388" t="s">
        <v>3046</v>
      </c>
      <c r="E1021" s="389">
        <v>303</v>
      </c>
      <c r="G1021" s="389" t="s">
        <v>1359</v>
      </c>
      <c r="H1021" s="390" t="s">
        <v>2825</v>
      </c>
      <c r="I1021">
        <v>990</v>
      </c>
    </row>
    <row r="1022" spans="1:9" x14ac:dyDescent="0.2">
      <c r="A1022" s="388" t="s">
        <v>1129</v>
      </c>
      <c r="B1022" s="388" t="s">
        <v>364</v>
      </c>
      <c r="C1022" s="388" t="s">
        <v>3047</v>
      </c>
      <c r="E1022" s="389">
        <v>41</v>
      </c>
      <c r="G1022" s="389" t="s">
        <v>1359</v>
      </c>
      <c r="H1022" s="390" t="s">
        <v>2825</v>
      </c>
      <c r="I1022">
        <v>500</v>
      </c>
    </row>
    <row r="1023" spans="1:9" x14ac:dyDescent="0.2">
      <c r="A1023" s="388" t="s">
        <v>1129</v>
      </c>
      <c r="B1023" s="388" t="s">
        <v>364</v>
      </c>
      <c r="C1023" s="388" t="s">
        <v>3048</v>
      </c>
      <c r="E1023" s="389">
        <v>317</v>
      </c>
      <c r="G1023" s="389" t="s">
        <v>1359</v>
      </c>
      <c r="H1023" s="390" t="s">
        <v>2825</v>
      </c>
      <c r="I1023">
        <v>990</v>
      </c>
    </row>
    <row r="1024" spans="1:9" x14ac:dyDescent="0.2">
      <c r="A1024" s="388" t="s">
        <v>1129</v>
      </c>
      <c r="B1024" s="388" t="s">
        <v>364</v>
      </c>
      <c r="C1024" s="388" t="s">
        <v>3049</v>
      </c>
      <c r="E1024" s="389">
        <v>41</v>
      </c>
      <c r="G1024" s="389" t="s">
        <v>1578</v>
      </c>
      <c r="H1024" s="390" t="s">
        <v>2825</v>
      </c>
      <c r="I1024">
        <v>300</v>
      </c>
    </row>
    <row r="1025" spans="1:9" x14ac:dyDescent="0.2">
      <c r="A1025" s="388" t="s">
        <v>1129</v>
      </c>
      <c r="B1025" s="388" t="s">
        <v>364</v>
      </c>
      <c r="C1025" s="388" t="s">
        <v>3050</v>
      </c>
      <c r="E1025" s="389">
        <v>41</v>
      </c>
      <c r="G1025" s="389" t="s">
        <v>1578</v>
      </c>
      <c r="H1025" s="390" t="s">
        <v>2825</v>
      </c>
      <c r="I1025">
        <v>300</v>
      </c>
    </row>
    <row r="1026" spans="1:9" x14ac:dyDescent="0.2">
      <c r="A1026" s="388" t="s">
        <v>1129</v>
      </c>
      <c r="B1026" s="388" t="s">
        <v>364</v>
      </c>
      <c r="C1026" s="388" t="s">
        <v>3051</v>
      </c>
      <c r="E1026" s="389">
        <v>41</v>
      </c>
      <c r="G1026" s="389" t="s">
        <v>1994</v>
      </c>
      <c r="H1026" s="390" t="s">
        <v>2825</v>
      </c>
      <c r="I1026">
        <v>300</v>
      </c>
    </row>
    <row r="1027" spans="1:9" x14ac:dyDescent="0.2">
      <c r="A1027" s="388" t="s">
        <v>1129</v>
      </c>
      <c r="B1027" s="388" t="s">
        <v>364</v>
      </c>
      <c r="C1027" s="388" t="s">
        <v>3052</v>
      </c>
      <c r="E1027" s="389">
        <v>52</v>
      </c>
      <c r="G1027" s="389" t="s">
        <v>1994</v>
      </c>
      <c r="H1027" s="390" t="s">
        <v>2825</v>
      </c>
      <c r="I1027">
        <v>300</v>
      </c>
    </row>
    <row r="1028" spans="1:9" x14ac:dyDescent="0.2">
      <c r="A1028" s="388" t="s">
        <v>1129</v>
      </c>
      <c r="B1028" s="388" t="s">
        <v>364</v>
      </c>
      <c r="C1028" s="388" t="s">
        <v>3053</v>
      </c>
      <c r="E1028" s="389">
        <v>284</v>
      </c>
      <c r="G1028" s="389" t="s">
        <v>1810</v>
      </c>
      <c r="H1028" s="390" t="s">
        <v>2825</v>
      </c>
      <c r="I1028">
        <v>990</v>
      </c>
    </row>
    <row r="1029" spans="1:9" x14ac:dyDescent="0.2">
      <c r="A1029" s="388" t="s">
        <v>1129</v>
      </c>
      <c r="B1029" s="388" t="s">
        <v>364</v>
      </c>
      <c r="C1029" s="388" t="s">
        <v>3054</v>
      </c>
      <c r="E1029" s="389">
        <v>3898</v>
      </c>
      <c r="G1029" s="389" t="s">
        <v>2043</v>
      </c>
      <c r="H1029" s="390" t="s">
        <v>2825</v>
      </c>
      <c r="I1029">
        <v>500</v>
      </c>
    </row>
    <row r="1030" spans="1:9" x14ac:dyDescent="0.2">
      <c r="A1030" s="388" t="s">
        <v>1129</v>
      </c>
      <c r="B1030" s="388" t="s">
        <v>364</v>
      </c>
      <c r="C1030" s="388" t="s">
        <v>3054</v>
      </c>
      <c r="E1030" s="389">
        <v>1411</v>
      </c>
      <c r="G1030" s="389" t="s">
        <v>2043</v>
      </c>
      <c r="H1030" s="390" t="s">
        <v>2825</v>
      </c>
      <c r="I1030">
        <v>990</v>
      </c>
    </row>
    <row r="1031" spans="1:9" x14ac:dyDescent="0.2">
      <c r="A1031" s="388" t="s">
        <v>1129</v>
      </c>
      <c r="B1031" s="388" t="s">
        <v>364</v>
      </c>
      <c r="C1031" s="388" t="s">
        <v>3055</v>
      </c>
      <c r="E1031" s="389">
        <v>1442</v>
      </c>
      <c r="G1031" s="389" t="s">
        <v>2000</v>
      </c>
      <c r="H1031" s="390" t="s">
        <v>2825</v>
      </c>
      <c r="I1031">
        <v>500</v>
      </c>
    </row>
    <row r="1032" spans="1:9" x14ac:dyDescent="0.2">
      <c r="A1032" s="388" t="s">
        <v>1129</v>
      </c>
      <c r="B1032" s="388" t="s">
        <v>364</v>
      </c>
      <c r="C1032" s="388" t="s">
        <v>3055</v>
      </c>
      <c r="E1032" s="389">
        <v>2418</v>
      </c>
      <c r="G1032" s="389" t="s">
        <v>2000</v>
      </c>
      <c r="H1032" s="390" t="s">
        <v>2825</v>
      </c>
      <c r="I1032">
        <v>990</v>
      </c>
    </row>
    <row r="1033" spans="1:9" x14ac:dyDescent="0.2">
      <c r="A1033" s="388" t="s">
        <v>1129</v>
      </c>
      <c r="B1033" s="388" t="s">
        <v>364</v>
      </c>
      <c r="C1033" s="388" t="s">
        <v>3056</v>
      </c>
      <c r="E1033" s="389">
        <v>1390</v>
      </c>
      <c r="G1033" s="389" t="s">
        <v>3057</v>
      </c>
      <c r="H1033" s="390" t="s">
        <v>2825</v>
      </c>
      <c r="I1033">
        <v>500</v>
      </c>
    </row>
    <row r="1034" spans="1:9" x14ac:dyDescent="0.2">
      <c r="A1034" s="388" t="s">
        <v>1129</v>
      </c>
      <c r="B1034" s="388" t="s">
        <v>364</v>
      </c>
      <c r="C1034" s="388" t="s">
        <v>3056</v>
      </c>
      <c r="E1034" s="389">
        <v>840</v>
      </c>
      <c r="G1034" s="389" t="s">
        <v>3057</v>
      </c>
      <c r="H1034" s="390" t="s">
        <v>2825</v>
      </c>
      <c r="I1034">
        <v>990</v>
      </c>
    </row>
    <row r="1035" spans="1:9" x14ac:dyDescent="0.2">
      <c r="A1035" s="388" t="s">
        <v>1129</v>
      </c>
      <c r="B1035" s="388" t="s">
        <v>364</v>
      </c>
      <c r="C1035" s="388" t="s">
        <v>3058</v>
      </c>
      <c r="E1035" s="389">
        <v>1414</v>
      </c>
      <c r="G1035" s="389" t="s">
        <v>3059</v>
      </c>
      <c r="H1035" s="390" t="s">
        <v>2825</v>
      </c>
      <c r="I1035">
        <v>500</v>
      </c>
    </row>
    <row r="1036" spans="1:9" x14ac:dyDescent="0.2">
      <c r="A1036" s="388" t="s">
        <v>1129</v>
      </c>
      <c r="B1036" s="388" t="s">
        <v>364</v>
      </c>
      <c r="C1036" s="388" t="s">
        <v>3058</v>
      </c>
      <c r="E1036" s="389">
        <v>208</v>
      </c>
      <c r="G1036" s="389" t="s">
        <v>3059</v>
      </c>
      <c r="H1036" s="390" t="s">
        <v>2825</v>
      </c>
      <c r="I1036">
        <v>990</v>
      </c>
    </row>
    <row r="1037" spans="1:9" x14ac:dyDescent="0.2">
      <c r="A1037" s="388" t="s">
        <v>1129</v>
      </c>
      <c r="B1037" s="388" t="s">
        <v>364</v>
      </c>
      <c r="C1037" s="388" t="s">
        <v>3060</v>
      </c>
      <c r="E1037" s="389">
        <v>240</v>
      </c>
      <c r="G1037" s="389" t="s">
        <v>3059</v>
      </c>
      <c r="H1037" s="390" t="s">
        <v>2825</v>
      </c>
      <c r="I1037">
        <v>990</v>
      </c>
    </row>
    <row r="1038" spans="1:9" x14ac:dyDescent="0.2">
      <c r="A1038" s="388" t="s">
        <v>1129</v>
      </c>
      <c r="B1038" s="388" t="s">
        <v>364</v>
      </c>
      <c r="C1038" s="388" t="s">
        <v>3061</v>
      </c>
      <c r="E1038" s="389">
        <v>2028</v>
      </c>
      <c r="G1038" s="389" t="s">
        <v>1321</v>
      </c>
      <c r="H1038" s="390" t="s">
        <v>2825</v>
      </c>
      <c r="I1038">
        <v>500</v>
      </c>
    </row>
    <row r="1039" spans="1:9" x14ac:dyDescent="0.2">
      <c r="A1039" s="388" t="s">
        <v>1129</v>
      </c>
      <c r="B1039" s="388" t="s">
        <v>364</v>
      </c>
      <c r="C1039" s="388" t="s">
        <v>3061</v>
      </c>
      <c r="E1039" s="389">
        <v>440</v>
      </c>
      <c r="G1039" s="389" t="s">
        <v>1321</v>
      </c>
      <c r="H1039" s="390" t="s">
        <v>2825</v>
      </c>
      <c r="I1039">
        <v>990</v>
      </c>
    </row>
    <row r="1040" spans="1:9" x14ac:dyDescent="0.2">
      <c r="A1040" s="388" t="s">
        <v>1129</v>
      </c>
      <c r="B1040" s="388" t="s">
        <v>364</v>
      </c>
      <c r="C1040" s="388" t="s">
        <v>3062</v>
      </c>
      <c r="E1040" s="389">
        <v>41</v>
      </c>
      <c r="G1040" s="389" t="s">
        <v>1321</v>
      </c>
      <c r="H1040" s="390" t="s">
        <v>2825</v>
      </c>
      <c r="I1040">
        <v>500</v>
      </c>
    </row>
    <row r="1041" spans="1:11" x14ac:dyDescent="0.2">
      <c r="A1041" s="388" t="s">
        <v>1129</v>
      </c>
      <c r="B1041" s="388" t="s">
        <v>364</v>
      </c>
      <c r="C1041" s="388" t="s">
        <v>3063</v>
      </c>
      <c r="E1041" s="389">
        <v>41</v>
      </c>
      <c r="G1041" s="389" t="s">
        <v>1321</v>
      </c>
      <c r="H1041" s="390" t="s">
        <v>2825</v>
      </c>
      <c r="I1041">
        <v>300</v>
      </c>
    </row>
    <row r="1042" spans="1:11" x14ac:dyDescent="0.2">
      <c r="A1042" s="388" t="s">
        <v>938</v>
      </c>
      <c r="B1042" s="388" t="s">
        <v>853</v>
      </c>
      <c r="C1042" s="388" t="s">
        <v>484</v>
      </c>
      <c r="E1042" s="389">
        <v>145209.57999999999</v>
      </c>
      <c r="G1042" s="389">
        <v>145209.57999999999</v>
      </c>
      <c r="H1042" s="390" t="s">
        <v>1054</v>
      </c>
    </row>
    <row r="1043" spans="1:11" x14ac:dyDescent="0.2">
      <c r="A1043" s="644" t="s">
        <v>938</v>
      </c>
      <c r="B1043" s="644" t="s">
        <v>853</v>
      </c>
      <c r="C1043" s="644" t="s">
        <v>308</v>
      </c>
      <c r="D1043" s="645"/>
      <c r="E1043" s="645">
        <v>145209.57999999999</v>
      </c>
      <c r="F1043" s="645"/>
      <c r="G1043" s="645">
        <v>145209.57999999999</v>
      </c>
      <c r="H1043" s="646" t="s">
        <v>970</v>
      </c>
      <c r="I1043" s="647"/>
      <c r="J1043" s="647"/>
      <c r="K1043" s="647"/>
    </row>
    <row r="1045" spans="1:11" x14ac:dyDescent="0.2">
      <c r="A1045" s="388" t="s">
        <v>1129</v>
      </c>
      <c r="B1045" s="388" t="s">
        <v>2270</v>
      </c>
      <c r="C1045" s="388" t="s">
        <v>2072</v>
      </c>
      <c r="E1045" s="389">
        <v>-1940</v>
      </c>
      <c r="G1045" s="389" t="s">
        <v>1747</v>
      </c>
      <c r="H1045" s="390" t="s">
        <v>3064</v>
      </c>
      <c r="I1045">
        <v>990</v>
      </c>
    </row>
    <row r="1046" spans="1:11" x14ac:dyDescent="0.2">
      <c r="A1046" s="388" t="s">
        <v>1129</v>
      </c>
      <c r="B1046" s="388" t="s">
        <v>2270</v>
      </c>
      <c r="C1046" s="388" t="s">
        <v>2623</v>
      </c>
      <c r="E1046" s="389">
        <v>8972.7000000000007</v>
      </c>
      <c r="G1046" s="389" t="s">
        <v>1336</v>
      </c>
      <c r="H1046" s="390" t="s">
        <v>3065</v>
      </c>
      <c r="I1046">
        <v>990</v>
      </c>
    </row>
    <row r="1047" spans="1:11" x14ac:dyDescent="0.2">
      <c r="A1047" s="388" t="s">
        <v>1129</v>
      </c>
      <c r="B1047" s="388" t="s">
        <v>2270</v>
      </c>
      <c r="C1047" s="388" t="s">
        <v>3066</v>
      </c>
      <c r="E1047" s="389">
        <v>15092</v>
      </c>
      <c r="G1047" s="389" t="s">
        <v>1338</v>
      </c>
      <c r="H1047" s="390" t="s">
        <v>3067</v>
      </c>
      <c r="I1047">
        <v>990</v>
      </c>
    </row>
    <row r="1048" spans="1:11" x14ac:dyDescent="0.2">
      <c r="A1048" s="388" t="s">
        <v>1129</v>
      </c>
      <c r="B1048" s="388" t="s">
        <v>2270</v>
      </c>
      <c r="C1048" s="388" t="s">
        <v>2496</v>
      </c>
      <c r="E1048" s="389">
        <v>21900</v>
      </c>
      <c r="G1048" s="389" t="s">
        <v>1312</v>
      </c>
      <c r="H1048" s="390" t="s">
        <v>3068</v>
      </c>
      <c r="I1048">
        <v>990</v>
      </c>
    </row>
    <row r="1049" spans="1:11" x14ac:dyDescent="0.2">
      <c r="A1049" s="388" t="s">
        <v>1129</v>
      </c>
      <c r="B1049" s="388" t="s">
        <v>2270</v>
      </c>
      <c r="C1049" s="388" t="s">
        <v>2499</v>
      </c>
      <c r="E1049" s="389">
        <v>11104</v>
      </c>
      <c r="G1049" s="389" t="s">
        <v>1342</v>
      </c>
      <c r="H1049" s="390" t="s">
        <v>3069</v>
      </c>
      <c r="I1049">
        <v>990</v>
      </c>
    </row>
    <row r="1050" spans="1:11" x14ac:dyDescent="0.2">
      <c r="A1050" s="388" t="s">
        <v>1129</v>
      </c>
      <c r="B1050" s="388" t="s">
        <v>2270</v>
      </c>
      <c r="C1050" s="388" t="s">
        <v>2501</v>
      </c>
      <c r="E1050" s="389">
        <v>7614</v>
      </c>
      <c r="G1050" s="389" t="s">
        <v>2144</v>
      </c>
      <c r="H1050" s="390" t="s">
        <v>3070</v>
      </c>
      <c r="I1050">
        <v>990</v>
      </c>
    </row>
    <row r="1051" spans="1:11" x14ac:dyDescent="0.2">
      <c r="A1051" s="388" t="s">
        <v>1129</v>
      </c>
      <c r="B1051" s="388" t="s">
        <v>2270</v>
      </c>
      <c r="C1051" s="388" t="s">
        <v>1843</v>
      </c>
      <c r="E1051" s="389">
        <v>17434</v>
      </c>
      <c r="G1051" s="389" t="s">
        <v>1321</v>
      </c>
      <c r="H1051" s="390" t="s">
        <v>3071</v>
      </c>
      <c r="I1051">
        <v>990</v>
      </c>
    </row>
    <row r="1052" spans="1:11" x14ac:dyDescent="0.2">
      <c r="A1052" s="388" t="s">
        <v>1129</v>
      </c>
      <c r="B1052" s="388" t="s">
        <v>2270</v>
      </c>
      <c r="C1052" s="388" t="s">
        <v>3072</v>
      </c>
      <c r="E1052" s="389">
        <v>10000</v>
      </c>
      <c r="G1052" s="389" t="s">
        <v>1321</v>
      </c>
      <c r="H1052" s="390" t="s">
        <v>3073</v>
      </c>
      <c r="I1052">
        <v>990</v>
      </c>
    </row>
    <row r="1053" spans="1:11" x14ac:dyDescent="0.2">
      <c r="A1053" s="388" t="s">
        <v>1129</v>
      </c>
      <c r="B1053" s="388" t="s">
        <v>2270</v>
      </c>
      <c r="C1053" s="388" t="s">
        <v>2377</v>
      </c>
      <c r="E1053" s="389">
        <v>9870</v>
      </c>
      <c r="G1053" s="389" t="s">
        <v>1321</v>
      </c>
      <c r="H1053" s="390" t="s">
        <v>3074</v>
      </c>
      <c r="I1053">
        <v>990</v>
      </c>
    </row>
    <row r="1054" spans="1:11" x14ac:dyDescent="0.2">
      <c r="A1054" s="388" t="s">
        <v>1129</v>
      </c>
      <c r="B1054" s="388" t="s">
        <v>2270</v>
      </c>
      <c r="C1054" s="388" t="s">
        <v>3075</v>
      </c>
      <c r="E1054" s="389">
        <v>4458</v>
      </c>
      <c r="G1054" s="389" t="s">
        <v>1321</v>
      </c>
      <c r="H1054" s="390" t="s">
        <v>3076</v>
      </c>
      <c r="I1054">
        <v>990</v>
      </c>
    </row>
    <row r="1055" spans="1:11" x14ac:dyDescent="0.2">
      <c r="A1055" s="388" t="s">
        <v>1129</v>
      </c>
      <c r="B1055" s="388" t="s">
        <v>2270</v>
      </c>
      <c r="C1055" s="388" t="s">
        <v>2802</v>
      </c>
      <c r="E1055" s="389">
        <v>9439</v>
      </c>
      <c r="G1055" s="389" t="s">
        <v>1321</v>
      </c>
      <c r="H1055" s="390" t="s">
        <v>3077</v>
      </c>
      <c r="I1055">
        <v>990</v>
      </c>
    </row>
    <row r="1056" spans="1:11" x14ac:dyDescent="0.2">
      <c r="A1056" s="388" t="s">
        <v>1129</v>
      </c>
      <c r="B1056" s="388" t="s">
        <v>2270</v>
      </c>
      <c r="C1056" s="388" t="s">
        <v>2767</v>
      </c>
      <c r="E1056" s="389">
        <v>7683</v>
      </c>
      <c r="G1056" s="389" t="s">
        <v>1321</v>
      </c>
      <c r="H1056" s="390" t="s">
        <v>3078</v>
      </c>
      <c r="I1056">
        <v>990</v>
      </c>
    </row>
    <row r="1057" spans="1:9" x14ac:dyDescent="0.2">
      <c r="A1057" s="388" t="s">
        <v>1129</v>
      </c>
      <c r="B1057" s="388" t="s">
        <v>2270</v>
      </c>
      <c r="C1057" s="388" t="s">
        <v>2674</v>
      </c>
      <c r="E1057" s="389">
        <v>6929</v>
      </c>
      <c r="G1057" s="389" t="s">
        <v>1321</v>
      </c>
      <c r="H1057" s="390" t="s">
        <v>3079</v>
      </c>
      <c r="I1057">
        <v>990</v>
      </c>
    </row>
    <row r="1058" spans="1:9" x14ac:dyDescent="0.2">
      <c r="A1058" s="388" t="s">
        <v>1129</v>
      </c>
      <c r="B1058" s="388" t="s">
        <v>2270</v>
      </c>
      <c r="C1058" s="388" t="s">
        <v>2676</v>
      </c>
      <c r="E1058" s="389">
        <v>8678</v>
      </c>
      <c r="G1058" s="389" t="s">
        <v>1321</v>
      </c>
      <c r="H1058" s="390" t="s">
        <v>3080</v>
      </c>
      <c r="I1058">
        <v>990</v>
      </c>
    </row>
    <row r="1059" spans="1:9" x14ac:dyDescent="0.2">
      <c r="A1059" s="388" t="s">
        <v>1129</v>
      </c>
      <c r="B1059" s="388" t="s">
        <v>1542</v>
      </c>
      <c r="C1059" s="388" t="s">
        <v>1197</v>
      </c>
      <c r="E1059" s="389">
        <v>38000</v>
      </c>
      <c r="G1059" s="389" t="s">
        <v>2293</v>
      </c>
      <c r="H1059" s="390" t="s">
        <v>3081</v>
      </c>
      <c r="I1059">
        <v>990</v>
      </c>
    </row>
    <row r="1060" spans="1:9" x14ac:dyDescent="0.2">
      <c r="A1060" s="388" t="s">
        <v>1129</v>
      </c>
      <c r="B1060" s="388" t="s">
        <v>1542</v>
      </c>
      <c r="C1060" s="388" t="s">
        <v>2313</v>
      </c>
      <c r="E1060" s="389">
        <v>16000</v>
      </c>
      <c r="G1060" s="389" t="s">
        <v>1344</v>
      </c>
      <c r="H1060" s="390" t="s">
        <v>3082</v>
      </c>
      <c r="I1060">
        <v>990</v>
      </c>
    </row>
    <row r="1061" spans="1:9" x14ac:dyDescent="0.2">
      <c r="A1061" s="388" t="s">
        <v>1129</v>
      </c>
      <c r="B1061" s="388" t="s">
        <v>1542</v>
      </c>
      <c r="C1061" s="388" t="s">
        <v>2332</v>
      </c>
      <c r="E1061" s="389">
        <v>13000</v>
      </c>
      <c r="G1061" s="389" t="s">
        <v>1314</v>
      </c>
      <c r="H1061" s="390" t="s">
        <v>3083</v>
      </c>
      <c r="I1061">
        <v>990</v>
      </c>
    </row>
    <row r="1062" spans="1:9" x14ac:dyDescent="0.2">
      <c r="A1062" s="388" t="s">
        <v>1129</v>
      </c>
      <c r="B1062" s="388" t="s">
        <v>1542</v>
      </c>
      <c r="C1062" s="388" t="s">
        <v>2120</v>
      </c>
      <c r="E1062" s="389">
        <v>13000</v>
      </c>
      <c r="G1062" s="389" t="s">
        <v>1347</v>
      </c>
      <c r="H1062" s="390" t="s">
        <v>3084</v>
      </c>
      <c r="I1062">
        <v>990</v>
      </c>
    </row>
    <row r="1063" spans="1:9" x14ac:dyDescent="0.2">
      <c r="A1063" s="388" t="s">
        <v>1129</v>
      </c>
      <c r="B1063" s="388" t="s">
        <v>1542</v>
      </c>
      <c r="C1063" s="388" t="s">
        <v>2340</v>
      </c>
      <c r="E1063" s="389">
        <v>13000</v>
      </c>
      <c r="G1063" s="389" t="s">
        <v>1349</v>
      </c>
      <c r="H1063" s="390" t="s">
        <v>3085</v>
      </c>
      <c r="I1063">
        <v>990</v>
      </c>
    </row>
    <row r="1064" spans="1:9" x14ac:dyDescent="0.2">
      <c r="A1064" s="388" t="s">
        <v>1129</v>
      </c>
      <c r="B1064" s="388" t="s">
        <v>1542</v>
      </c>
      <c r="C1064" s="388" t="s">
        <v>2060</v>
      </c>
      <c r="E1064" s="389">
        <v>13000</v>
      </c>
      <c r="G1064" s="389" t="s">
        <v>1318</v>
      </c>
      <c r="H1064" s="390" t="s">
        <v>3086</v>
      </c>
      <c r="I1064">
        <v>990</v>
      </c>
    </row>
    <row r="1065" spans="1:9" x14ac:dyDescent="0.2">
      <c r="A1065" s="388" t="s">
        <v>1129</v>
      </c>
      <c r="B1065" s="388" t="s">
        <v>1542</v>
      </c>
      <c r="C1065" s="388" t="s">
        <v>1825</v>
      </c>
      <c r="E1065" s="389">
        <v>13000</v>
      </c>
      <c r="G1065" s="389" t="s">
        <v>1326</v>
      </c>
      <c r="H1065" s="390" t="s">
        <v>3087</v>
      </c>
      <c r="I1065">
        <v>990</v>
      </c>
    </row>
    <row r="1066" spans="1:9" x14ac:dyDescent="0.2">
      <c r="A1066" s="388" t="s">
        <v>1129</v>
      </c>
      <c r="B1066" s="388" t="s">
        <v>1542</v>
      </c>
      <c r="C1066" s="388" t="s">
        <v>2363</v>
      </c>
      <c r="E1066" s="389">
        <v>13000</v>
      </c>
      <c r="G1066" s="389" t="s">
        <v>1359</v>
      </c>
      <c r="H1066" s="390" t="s">
        <v>3088</v>
      </c>
      <c r="I1066">
        <v>990</v>
      </c>
    </row>
    <row r="1067" spans="1:9" x14ac:dyDescent="0.2">
      <c r="A1067" s="388" t="s">
        <v>1129</v>
      </c>
      <c r="B1067" s="388" t="s">
        <v>1542</v>
      </c>
      <c r="C1067" s="388" t="s">
        <v>1950</v>
      </c>
      <c r="E1067" s="389">
        <v>-94000</v>
      </c>
      <c r="G1067" s="389" t="s">
        <v>1321</v>
      </c>
      <c r="H1067" s="390" t="s">
        <v>3089</v>
      </c>
      <c r="I1067">
        <v>990</v>
      </c>
    </row>
    <row r="1068" spans="1:9" x14ac:dyDescent="0.2">
      <c r="A1068" s="388" t="s">
        <v>1129</v>
      </c>
      <c r="B1068" s="388" t="s">
        <v>364</v>
      </c>
      <c r="C1068" s="388" t="s">
        <v>1131</v>
      </c>
      <c r="E1068" s="389">
        <v>100</v>
      </c>
      <c r="G1068" s="389" t="s">
        <v>2053</v>
      </c>
      <c r="H1068" s="390" t="s">
        <v>3090</v>
      </c>
      <c r="I1068">
        <v>990</v>
      </c>
    </row>
    <row r="1069" spans="1:9" x14ac:dyDescent="0.2">
      <c r="A1069" s="388" t="s">
        <v>1129</v>
      </c>
      <c r="B1069" s="388" t="s">
        <v>364</v>
      </c>
      <c r="C1069" s="388" t="s">
        <v>1145</v>
      </c>
      <c r="E1069" s="389">
        <v>100</v>
      </c>
      <c r="G1069" s="389" t="s">
        <v>1572</v>
      </c>
      <c r="H1069" s="390" t="s">
        <v>3090</v>
      </c>
      <c r="I1069">
        <v>990</v>
      </c>
    </row>
    <row r="1070" spans="1:9" x14ac:dyDescent="0.2">
      <c r="A1070" s="388" t="s">
        <v>1129</v>
      </c>
      <c r="B1070" s="388" t="s">
        <v>364</v>
      </c>
      <c r="C1070" s="388" t="s">
        <v>1242</v>
      </c>
      <c r="E1070" s="389">
        <v>40</v>
      </c>
      <c r="G1070" s="389" t="s">
        <v>2828</v>
      </c>
      <c r="H1070" s="390" t="s">
        <v>3090</v>
      </c>
      <c r="I1070">
        <v>990</v>
      </c>
    </row>
    <row r="1071" spans="1:9" x14ac:dyDescent="0.2">
      <c r="A1071" s="388" t="s">
        <v>1129</v>
      </c>
      <c r="B1071" s="388" t="s">
        <v>364</v>
      </c>
      <c r="C1071" s="388" t="s">
        <v>1231</v>
      </c>
      <c r="E1071" s="389">
        <v>84</v>
      </c>
      <c r="G1071" s="389" t="s">
        <v>1917</v>
      </c>
      <c r="H1071" s="390" t="s">
        <v>3090</v>
      </c>
      <c r="I1071">
        <v>990</v>
      </c>
    </row>
    <row r="1072" spans="1:9" x14ac:dyDescent="0.2">
      <c r="A1072" s="388" t="s">
        <v>1129</v>
      </c>
      <c r="B1072" s="388" t="s">
        <v>364</v>
      </c>
      <c r="C1072" s="388" t="s">
        <v>1174</v>
      </c>
      <c r="E1072" s="389">
        <v>30</v>
      </c>
      <c r="G1072" s="389" t="s">
        <v>1917</v>
      </c>
      <c r="H1072" s="390" t="s">
        <v>3090</v>
      </c>
      <c r="I1072">
        <v>990</v>
      </c>
    </row>
    <row r="1073" spans="1:9" x14ac:dyDescent="0.2">
      <c r="A1073" s="388" t="s">
        <v>1129</v>
      </c>
      <c r="B1073" s="388" t="s">
        <v>364</v>
      </c>
      <c r="C1073" s="388" t="s">
        <v>1206</v>
      </c>
      <c r="E1073" s="389">
        <v>40</v>
      </c>
      <c r="G1073" s="389" t="s">
        <v>3091</v>
      </c>
      <c r="H1073" s="390" t="s">
        <v>3090</v>
      </c>
      <c r="I1073">
        <v>990</v>
      </c>
    </row>
    <row r="1074" spans="1:9" x14ac:dyDescent="0.2">
      <c r="A1074" s="388" t="s">
        <v>1129</v>
      </c>
      <c r="B1074" s="388" t="s">
        <v>364</v>
      </c>
      <c r="C1074" s="388" t="s">
        <v>1149</v>
      </c>
      <c r="E1074" s="389">
        <v>50</v>
      </c>
      <c r="G1074" s="389" t="s">
        <v>1836</v>
      </c>
      <c r="H1074" s="390" t="s">
        <v>3090</v>
      </c>
      <c r="I1074">
        <v>990</v>
      </c>
    </row>
    <row r="1075" spans="1:9" x14ac:dyDescent="0.2">
      <c r="A1075" s="388" t="s">
        <v>1129</v>
      </c>
      <c r="B1075" s="388" t="s">
        <v>364</v>
      </c>
      <c r="C1075" s="388" t="s">
        <v>1438</v>
      </c>
      <c r="E1075" s="389">
        <v>50</v>
      </c>
      <c r="G1075" s="389" t="s">
        <v>1474</v>
      </c>
      <c r="H1075" s="390" t="s">
        <v>3090</v>
      </c>
      <c r="I1075">
        <v>990</v>
      </c>
    </row>
    <row r="1076" spans="1:9" x14ac:dyDescent="0.2">
      <c r="A1076" s="388" t="s">
        <v>1129</v>
      </c>
      <c r="B1076" s="388" t="s">
        <v>364</v>
      </c>
      <c r="C1076" s="388" t="s">
        <v>1332</v>
      </c>
      <c r="E1076" s="389">
        <v>50</v>
      </c>
      <c r="G1076" s="389" t="s">
        <v>2375</v>
      </c>
      <c r="H1076" s="390" t="s">
        <v>3090</v>
      </c>
      <c r="I1076">
        <v>990</v>
      </c>
    </row>
    <row r="1077" spans="1:9" x14ac:dyDescent="0.2">
      <c r="A1077" s="388" t="s">
        <v>1129</v>
      </c>
      <c r="B1077" s="388" t="s">
        <v>364</v>
      </c>
      <c r="C1077" s="388" t="s">
        <v>3092</v>
      </c>
      <c r="E1077" s="389">
        <v>100</v>
      </c>
      <c r="G1077" s="389" t="s">
        <v>1921</v>
      </c>
      <c r="H1077" s="390" t="s">
        <v>3090</v>
      </c>
      <c r="I1077">
        <v>990</v>
      </c>
    </row>
    <row r="1078" spans="1:9" x14ac:dyDescent="0.2">
      <c r="A1078" s="388" t="s">
        <v>1129</v>
      </c>
      <c r="B1078" s="388" t="s">
        <v>364</v>
      </c>
      <c r="C1078" s="388" t="s">
        <v>3093</v>
      </c>
      <c r="E1078" s="389">
        <v>36</v>
      </c>
      <c r="G1078" s="389" t="s">
        <v>1323</v>
      </c>
      <c r="H1078" s="390" t="s">
        <v>3090</v>
      </c>
      <c r="I1078">
        <v>990</v>
      </c>
    </row>
    <row r="1079" spans="1:9" x14ac:dyDescent="0.2">
      <c r="A1079" s="388" t="s">
        <v>1129</v>
      </c>
      <c r="B1079" s="388" t="s">
        <v>364</v>
      </c>
      <c r="C1079" s="388" t="s">
        <v>2481</v>
      </c>
      <c r="E1079" s="389">
        <v>80</v>
      </c>
      <c r="G1079" s="389" t="s">
        <v>1842</v>
      </c>
      <c r="H1079" s="390" t="s">
        <v>3090</v>
      </c>
      <c r="I1079">
        <v>990</v>
      </c>
    </row>
    <row r="1080" spans="1:9" x14ac:dyDescent="0.2">
      <c r="A1080" s="388" t="s">
        <v>1129</v>
      </c>
      <c r="B1080" s="388" t="s">
        <v>364</v>
      </c>
      <c r="C1080" s="388" t="s">
        <v>1552</v>
      </c>
      <c r="E1080" s="389">
        <v>100</v>
      </c>
      <c r="G1080" s="389" t="s">
        <v>1842</v>
      </c>
      <c r="H1080" s="390" t="s">
        <v>3090</v>
      </c>
      <c r="I1080">
        <v>990</v>
      </c>
    </row>
    <row r="1081" spans="1:9" x14ac:dyDescent="0.2">
      <c r="A1081" s="388" t="s">
        <v>1129</v>
      </c>
      <c r="B1081" s="388" t="s">
        <v>364</v>
      </c>
      <c r="C1081" s="388" t="s">
        <v>3094</v>
      </c>
      <c r="E1081" s="389">
        <v>100</v>
      </c>
      <c r="G1081" s="389" t="s">
        <v>2299</v>
      </c>
      <c r="H1081" s="390" t="s">
        <v>3090</v>
      </c>
      <c r="I1081">
        <v>990</v>
      </c>
    </row>
    <row r="1082" spans="1:9" x14ac:dyDescent="0.2">
      <c r="A1082" s="388" t="s">
        <v>1129</v>
      </c>
      <c r="B1082" s="388" t="s">
        <v>364</v>
      </c>
      <c r="C1082" s="388" t="s">
        <v>2483</v>
      </c>
      <c r="E1082" s="389">
        <v>48</v>
      </c>
      <c r="G1082" s="389" t="s">
        <v>1761</v>
      </c>
      <c r="H1082" s="390" t="s">
        <v>3090</v>
      </c>
      <c r="I1082">
        <v>990</v>
      </c>
    </row>
    <row r="1083" spans="1:9" x14ac:dyDescent="0.2">
      <c r="A1083" s="388" t="s">
        <v>1129</v>
      </c>
      <c r="B1083" s="388" t="s">
        <v>364</v>
      </c>
      <c r="C1083" s="388" t="s">
        <v>1558</v>
      </c>
      <c r="E1083" s="389">
        <v>100</v>
      </c>
      <c r="G1083" s="389" t="s">
        <v>1479</v>
      </c>
      <c r="H1083" s="390" t="s">
        <v>3090</v>
      </c>
      <c r="I1083">
        <v>990</v>
      </c>
    </row>
    <row r="1084" spans="1:9" x14ac:dyDescent="0.2">
      <c r="A1084" s="388" t="s">
        <v>1129</v>
      </c>
      <c r="B1084" s="388" t="s">
        <v>364</v>
      </c>
      <c r="C1084" s="388" t="s">
        <v>3095</v>
      </c>
      <c r="E1084" s="389">
        <v>50</v>
      </c>
      <c r="G1084" s="389" t="s">
        <v>1852</v>
      </c>
      <c r="H1084" s="390" t="s">
        <v>3090</v>
      </c>
      <c r="I1084">
        <v>990</v>
      </c>
    </row>
    <row r="1085" spans="1:9" x14ac:dyDescent="0.2">
      <c r="A1085" s="388" t="s">
        <v>1129</v>
      </c>
      <c r="B1085" s="388" t="s">
        <v>364</v>
      </c>
      <c r="C1085" s="388" t="s">
        <v>2606</v>
      </c>
      <c r="E1085" s="389">
        <v>40</v>
      </c>
      <c r="G1085" s="389" t="s">
        <v>1595</v>
      </c>
      <c r="H1085" s="390" t="s">
        <v>3090</v>
      </c>
      <c r="I1085">
        <v>990</v>
      </c>
    </row>
    <row r="1086" spans="1:9" x14ac:dyDescent="0.2">
      <c r="A1086" s="388" t="s">
        <v>1129</v>
      </c>
      <c r="B1086" s="388" t="s">
        <v>364</v>
      </c>
      <c r="C1086" s="388" t="s">
        <v>2340</v>
      </c>
      <c r="E1086" s="389">
        <v>20</v>
      </c>
      <c r="G1086" s="389" t="s">
        <v>2029</v>
      </c>
      <c r="H1086" s="390" t="s">
        <v>3090</v>
      </c>
      <c r="I1086">
        <v>990</v>
      </c>
    </row>
    <row r="1087" spans="1:9" x14ac:dyDescent="0.2">
      <c r="A1087" s="388" t="s">
        <v>1129</v>
      </c>
      <c r="B1087" s="388" t="s">
        <v>364</v>
      </c>
      <c r="C1087" s="388" t="s">
        <v>3096</v>
      </c>
      <c r="E1087" s="389">
        <v>50</v>
      </c>
      <c r="G1087" s="389" t="s">
        <v>1383</v>
      </c>
      <c r="H1087" s="390" t="s">
        <v>3090</v>
      </c>
      <c r="I1087">
        <v>990</v>
      </c>
    </row>
    <row r="1088" spans="1:9" x14ac:dyDescent="0.2">
      <c r="A1088" s="388" t="s">
        <v>1129</v>
      </c>
      <c r="B1088" s="388" t="s">
        <v>364</v>
      </c>
      <c r="C1088" s="388" t="s">
        <v>3097</v>
      </c>
      <c r="E1088" s="389">
        <v>100</v>
      </c>
      <c r="G1088" s="389" t="s">
        <v>2061</v>
      </c>
      <c r="H1088" s="390" t="s">
        <v>3090</v>
      </c>
      <c r="I1088">
        <v>990</v>
      </c>
    </row>
    <row r="1089" spans="1:9" x14ac:dyDescent="0.2">
      <c r="A1089" s="388" t="s">
        <v>1129</v>
      </c>
      <c r="B1089" s="388" t="s">
        <v>364</v>
      </c>
      <c r="C1089" s="388" t="s">
        <v>3098</v>
      </c>
      <c r="E1089" s="389">
        <v>40</v>
      </c>
      <c r="G1089" s="389" t="s">
        <v>3099</v>
      </c>
      <c r="H1089" s="390" t="s">
        <v>3090</v>
      </c>
      <c r="I1089">
        <v>990</v>
      </c>
    </row>
    <row r="1090" spans="1:9" x14ac:dyDescent="0.2">
      <c r="A1090" s="388" t="s">
        <v>1129</v>
      </c>
      <c r="B1090" s="388" t="s">
        <v>364</v>
      </c>
      <c r="C1090" s="388" t="s">
        <v>2350</v>
      </c>
      <c r="E1090" s="389">
        <v>50</v>
      </c>
      <c r="G1090" s="389" t="s">
        <v>3100</v>
      </c>
      <c r="H1090" s="390" t="s">
        <v>3090</v>
      </c>
      <c r="I1090">
        <v>990</v>
      </c>
    </row>
    <row r="1091" spans="1:9" x14ac:dyDescent="0.2">
      <c r="A1091" s="388" t="s">
        <v>1129</v>
      </c>
      <c r="B1091" s="388" t="s">
        <v>364</v>
      </c>
      <c r="C1091" s="388" t="s">
        <v>2353</v>
      </c>
      <c r="E1091" s="389">
        <v>100</v>
      </c>
      <c r="G1091" s="389" t="s">
        <v>3100</v>
      </c>
      <c r="H1091" s="390" t="s">
        <v>3090</v>
      </c>
      <c r="I1091">
        <v>990</v>
      </c>
    </row>
    <row r="1092" spans="1:9" x14ac:dyDescent="0.2">
      <c r="A1092" s="388" t="s">
        <v>1129</v>
      </c>
      <c r="B1092" s="388" t="s">
        <v>364</v>
      </c>
      <c r="C1092" s="388" t="s">
        <v>3101</v>
      </c>
      <c r="E1092" s="389">
        <v>40</v>
      </c>
      <c r="G1092" s="389" t="s">
        <v>1767</v>
      </c>
      <c r="H1092" s="390" t="s">
        <v>3090</v>
      </c>
      <c r="I1092">
        <v>990</v>
      </c>
    </row>
    <row r="1093" spans="1:9" x14ac:dyDescent="0.2">
      <c r="A1093" s="388" t="s">
        <v>1129</v>
      </c>
      <c r="B1093" s="388" t="s">
        <v>364</v>
      </c>
      <c r="C1093" s="388" t="s">
        <v>3102</v>
      </c>
      <c r="E1093" s="389">
        <v>70</v>
      </c>
      <c r="G1093" s="389" t="s">
        <v>3103</v>
      </c>
      <c r="H1093" s="390" t="s">
        <v>3090</v>
      </c>
      <c r="I1093">
        <v>990</v>
      </c>
    </row>
    <row r="1094" spans="1:9" x14ac:dyDescent="0.2">
      <c r="A1094" s="388" t="s">
        <v>1129</v>
      </c>
      <c r="B1094" s="388" t="s">
        <v>364</v>
      </c>
      <c r="C1094" s="388" t="s">
        <v>3104</v>
      </c>
      <c r="E1094" s="389">
        <v>84</v>
      </c>
      <c r="G1094" s="389" t="s">
        <v>1859</v>
      </c>
      <c r="H1094" s="390" t="s">
        <v>3090</v>
      </c>
      <c r="I1094">
        <v>990</v>
      </c>
    </row>
    <row r="1095" spans="1:9" x14ac:dyDescent="0.2">
      <c r="A1095" s="388" t="s">
        <v>1129</v>
      </c>
      <c r="B1095" s="388" t="s">
        <v>364</v>
      </c>
      <c r="C1095" s="388" t="s">
        <v>3105</v>
      </c>
      <c r="E1095" s="389">
        <v>140</v>
      </c>
      <c r="G1095" s="389" t="s">
        <v>2458</v>
      </c>
      <c r="H1095" s="390" t="s">
        <v>3090</v>
      </c>
      <c r="I1095">
        <v>990</v>
      </c>
    </row>
    <row r="1096" spans="1:9" x14ac:dyDescent="0.2">
      <c r="A1096" s="388" t="s">
        <v>1129</v>
      </c>
      <c r="B1096" s="388" t="s">
        <v>364</v>
      </c>
      <c r="C1096" s="388" t="s">
        <v>3106</v>
      </c>
      <c r="E1096" s="389">
        <v>21</v>
      </c>
      <c r="G1096" s="389" t="s">
        <v>3107</v>
      </c>
      <c r="H1096" s="390" t="s">
        <v>3090</v>
      </c>
      <c r="I1096">
        <v>990</v>
      </c>
    </row>
    <row r="1097" spans="1:9" x14ac:dyDescent="0.2">
      <c r="A1097" s="388" t="s">
        <v>1129</v>
      </c>
      <c r="B1097" s="388" t="s">
        <v>364</v>
      </c>
      <c r="C1097" s="388" t="s">
        <v>3108</v>
      </c>
      <c r="E1097" s="389">
        <v>30</v>
      </c>
      <c r="G1097" s="389" t="s">
        <v>3109</v>
      </c>
      <c r="H1097" s="390" t="s">
        <v>3090</v>
      </c>
      <c r="I1097">
        <v>990</v>
      </c>
    </row>
    <row r="1098" spans="1:9" x14ac:dyDescent="0.2">
      <c r="A1098" s="388" t="s">
        <v>1129</v>
      </c>
      <c r="B1098" s="388" t="s">
        <v>364</v>
      </c>
      <c r="C1098" s="388" t="s">
        <v>3110</v>
      </c>
      <c r="E1098" s="389">
        <v>40</v>
      </c>
      <c r="G1098" s="389" t="s">
        <v>1497</v>
      </c>
      <c r="H1098" s="390" t="s">
        <v>3090</v>
      </c>
      <c r="I1098">
        <v>990</v>
      </c>
    </row>
    <row r="1099" spans="1:9" x14ac:dyDescent="0.2">
      <c r="A1099" s="388" t="s">
        <v>1129</v>
      </c>
      <c r="B1099" s="388" t="s">
        <v>364</v>
      </c>
      <c r="C1099" s="388" t="s">
        <v>3111</v>
      </c>
      <c r="E1099" s="389">
        <v>89</v>
      </c>
      <c r="G1099" s="389" t="s">
        <v>2526</v>
      </c>
      <c r="H1099" s="390" t="s">
        <v>3090</v>
      </c>
      <c r="I1099">
        <v>990</v>
      </c>
    </row>
    <row r="1100" spans="1:9" x14ac:dyDescent="0.2">
      <c r="A1100" s="388" t="s">
        <v>1129</v>
      </c>
      <c r="B1100" s="388" t="s">
        <v>364</v>
      </c>
      <c r="C1100" s="388" t="s">
        <v>3112</v>
      </c>
      <c r="E1100" s="389">
        <v>50</v>
      </c>
      <c r="G1100" s="389" t="s">
        <v>1961</v>
      </c>
      <c r="H1100" s="390" t="s">
        <v>3090</v>
      </c>
      <c r="I1100">
        <v>990</v>
      </c>
    </row>
    <row r="1101" spans="1:9" x14ac:dyDescent="0.2">
      <c r="A1101" s="388" t="s">
        <v>1129</v>
      </c>
      <c r="B1101" s="388" t="s">
        <v>364</v>
      </c>
      <c r="C1101" s="388" t="s">
        <v>3113</v>
      </c>
      <c r="E1101" s="389">
        <v>3807</v>
      </c>
      <c r="G1101" s="389" t="s">
        <v>2144</v>
      </c>
      <c r="H1101" s="390" t="s">
        <v>3114</v>
      </c>
      <c r="I1101">
        <v>990</v>
      </c>
    </row>
    <row r="1102" spans="1:9" x14ac:dyDescent="0.2">
      <c r="A1102" s="388" t="s">
        <v>1129</v>
      </c>
      <c r="B1102" s="388" t="s">
        <v>364</v>
      </c>
      <c r="C1102" s="388" t="s">
        <v>3115</v>
      </c>
      <c r="E1102" s="389">
        <v>20</v>
      </c>
      <c r="G1102" s="389" t="s">
        <v>1344</v>
      </c>
      <c r="H1102" s="390" t="s">
        <v>3090</v>
      </c>
      <c r="I1102">
        <v>990</v>
      </c>
    </row>
    <row r="1103" spans="1:9" x14ac:dyDescent="0.2">
      <c r="A1103" s="388" t="s">
        <v>1129</v>
      </c>
      <c r="B1103" s="388" t="s">
        <v>364</v>
      </c>
      <c r="C1103" s="388" t="s">
        <v>3116</v>
      </c>
      <c r="E1103" s="389">
        <v>100</v>
      </c>
      <c r="G1103" s="389" t="s">
        <v>1598</v>
      </c>
      <c r="H1103" s="390" t="s">
        <v>3090</v>
      </c>
      <c r="I1103">
        <v>990</v>
      </c>
    </row>
    <row r="1104" spans="1:9" x14ac:dyDescent="0.2">
      <c r="A1104" s="388" t="s">
        <v>1129</v>
      </c>
      <c r="B1104" s="388" t="s">
        <v>364</v>
      </c>
      <c r="C1104" s="388" t="s">
        <v>3117</v>
      </c>
      <c r="E1104" s="389">
        <v>150</v>
      </c>
      <c r="G1104" s="389" t="s">
        <v>2877</v>
      </c>
      <c r="H1104" s="390" t="s">
        <v>3090</v>
      </c>
      <c r="I1104">
        <v>990</v>
      </c>
    </row>
    <row r="1105" spans="1:9" x14ac:dyDescent="0.2">
      <c r="A1105" s="388" t="s">
        <v>1129</v>
      </c>
      <c r="B1105" s="388" t="s">
        <v>364</v>
      </c>
      <c r="C1105" s="388" t="s">
        <v>3118</v>
      </c>
      <c r="E1105" s="389">
        <v>40</v>
      </c>
      <c r="G1105" s="389" t="s">
        <v>1775</v>
      </c>
      <c r="H1105" s="390" t="s">
        <v>3090</v>
      </c>
      <c r="I1105">
        <v>990</v>
      </c>
    </row>
    <row r="1106" spans="1:9" x14ac:dyDescent="0.2">
      <c r="A1106" s="388" t="s">
        <v>1129</v>
      </c>
      <c r="B1106" s="388" t="s">
        <v>364</v>
      </c>
      <c r="C1106" s="388" t="s">
        <v>3119</v>
      </c>
      <c r="E1106" s="389">
        <v>120</v>
      </c>
      <c r="G1106" s="389" t="s">
        <v>2166</v>
      </c>
      <c r="H1106" s="390" t="s">
        <v>3090</v>
      </c>
      <c r="I1106">
        <v>990</v>
      </c>
    </row>
    <row r="1107" spans="1:9" x14ac:dyDescent="0.2">
      <c r="A1107" s="388" t="s">
        <v>1129</v>
      </c>
      <c r="B1107" s="388" t="s">
        <v>364</v>
      </c>
      <c r="C1107" s="388" t="s">
        <v>3120</v>
      </c>
      <c r="E1107" s="389">
        <v>29</v>
      </c>
      <c r="G1107" s="389" t="s">
        <v>1777</v>
      </c>
      <c r="H1107" s="390" t="s">
        <v>3090</v>
      </c>
      <c r="I1107">
        <v>990</v>
      </c>
    </row>
    <row r="1108" spans="1:9" x14ac:dyDescent="0.2">
      <c r="A1108" s="388" t="s">
        <v>1129</v>
      </c>
      <c r="B1108" s="388" t="s">
        <v>364</v>
      </c>
      <c r="C1108" s="388" t="s">
        <v>3121</v>
      </c>
      <c r="E1108" s="389">
        <v>30</v>
      </c>
      <c r="G1108" s="389" t="s">
        <v>1601</v>
      </c>
      <c r="H1108" s="390" t="s">
        <v>3090</v>
      </c>
      <c r="I1108">
        <v>990</v>
      </c>
    </row>
    <row r="1109" spans="1:9" x14ac:dyDescent="0.2">
      <c r="A1109" s="388" t="s">
        <v>1129</v>
      </c>
      <c r="B1109" s="388" t="s">
        <v>364</v>
      </c>
      <c r="C1109" s="388" t="s">
        <v>3122</v>
      </c>
      <c r="E1109" s="389">
        <v>100</v>
      </c>
      <c r="G1109" s="389" t="s">
        <v>1779</v>
      </c>
      <c r="H1109" s="390" t="s">
        <v>3090</v>
      </c>
      <c r="I1109">
        <v>990</v>
      </c>
    </row>
    <row r="1110" spans="1:9" x14ac:dyDescent="0.2">
      <c r="A1110" s="388" t="s">
        <v>1129</v>
      </c>
      <c r="B1110" s="388" t="s">
        <v>364</v>
      </c>
      <c r="C1110" s="388" t="s">
        <v>3123</v>
      </c>
      <c r="E1110" s="389">
        <v>70</v>
      </c>
      <c r="G1110" s="389" t="s">
        <v>2396</v>
      </c>
      <c r="H1110" s="390" t="s">
        <v>3090</v>
      </c>
      <c r="I1110">
        <v>990</v>
      </c>
    </row>
    <row r="1111" spans="1:9" x14ac:dyDescent="0.2">
      <c r="A1111" s="388" t="s">
        <v>1129</v>
      </c>
      <c r="B1111" s="388" t="s">
        <v>364</v>
      </c>
      <c r="C1111" s="388" t="s">
        <v>3124</v>
      </c>
      <c r="E1111" s="389">
        <v>50</v>
      </c>
      <c r="G1111" s="389" t="s">
        <v>2915</v>
      </c>
      <c r="H1111" s="390" t="s">
        <v>3090</v>
      </c>
      <c r="I1111">
        <v>990</v>
      </c>
    </row>
    <row r="1112" spans="1:9" x14ac:dyDescent="0.2">
      <c r="A1112" s="388" t="s">
        <v>1129</v>
      </c>
      <c r="B1112" s="388" t="s">
        <v>364</v>
      </c>
      <c r="C1112" s="388" t="s">
        <v>3125</v>
      </c>
      <c r="E1112" s="389">
        <v>28</v>
      </c>
      <c r="G1112" s="389" t="s">
        <v>1783</v>
      </c>
      <c r="H1112" s="390" t="s">
        <v>3090</v>
      </c>
      <c r="I1112">
        <v>990</v>
      </c>
    </row>
    <row r="1113" spans="1:9" x14ac:dyDescent="0.2">
      <c r="A1113" s="388" t="s">
        <v>1129</v>
      </c>
      <c r="B1113" s="388" t="s">
        <v>364</v>
      </c>
      <c r="C1113" s="388" t="s">
        <v>3126</v>
      </c>
      <c r="E1113" s="389">
        <v>60</v>
      </c>
      <c r="G1113" s="389" t="s">
        <v>3127</v>
      </c>
      <c r="H1113" s="390" t="s">
        <v>3090</v>
      </c>
      <c r="I1113">
        <v>990</v>
      </c>
    </row>
    <row r="1114" spans="1:9" x14ac:dyDescent="0.2">
      <c r="A1114" s="388" t="s">
        <v>1129</v>
      </c>
      <c r="B1114" s="388" t="s">
        <v>364</v>
      </c>
      <c r="C1114" s="388" t="s">
        <v>3128</v>
      </c>
      <c r="E1114" s="389">
        <v>30</v>
      </c>
      <c r="G1114" s="389" t="s">
        <v>1789</v>
      </c>
      <c r="H1114" s="390" t="s">
        <v>3090</v>
      </c>
      <c r="I1114">
        <v>990</v>
      </c>
    </row>
    <row r="1115" spans="1:9" x14ac:dyDescent="0.2">
      <c r="A1115" s="388" t="s">
        <v>1129</v>
      </c>
      <c r="B1115" s="388" t="s">
        <v>364</v>
      </c>
      <c r="C1115" s="388" t="s">
        <v>3129</v>
      </c>
      <c r="E1115" s="389">
        <v>120</v>
      </c>
      <c r="G1115" s="389" t="s">
        <v>1792</v>
      </c>
      <c r="H1115" s="390" t="s">
        <v>3090</v>
      </c>
      <c r="I1115">
        <v>990</v>
      </c>
    </row>
    <row r="1116" spans="1:9" x14ac:dyDescent="0.2">
      <c r="A1116" s="388" t="s">
        <v>1129</v>
      </c>
      <c r="B1116" s="388" t="s">
        <v>364</v>
      </c>
      <c r="C1116" s="388" t="s">
        <v>3130</v>
      </c>
      <c r="E1116" s="389">
        <v>150</v>
      </c>
      <c r="G1116" s="389" t="s">
        <v>1870</v>
      </c>
      <c r="H1116" s="390" t="s">
        <v>3090</v>
      </c>
      <c r="I1116">
        <v>990</v>
      </c>
    </row>
    <row r="1117" spans="1:9" x14ac:dyDescent="0.2">
      <c r="A1117" s="388" t="s">
        <v>1129</v>
      </c>
      <c r="B1117" s="388" t="s">
        <v>364</v>
      </c>
      <c r="C1117" s="388" t="s">
        <v>3131</v>
      </c>
      <c r="E1117" s="389">
        <v>25</v>
      </c>
      <c r="G1117" s="389" t="s">
        <v>2190</v>
      </c>
      <c r="H1117" s="390" t="s">
        <v>3090</v>
      </c>
      <c r="I1117">
        <v>990</v>
      </c>
    </row>
    <row r="1118" spans="1:9" x14ac:dyDescent="0.2">
      <c r="A1118" s="388" t="s">
        <v>1129</v>
      </c>
      <c r="B1118" s="388" t="s">
        <v>364</v>
      </c>
      <c r="C1118" s="388" t="s">
        <v>3132</v>
      </c>
      <c r="E1118" s="389">
        <v>20</v>
      </c>
      <c r="G1118" s="389" t="s">
        <v>1985</v>
      </c>
      <c r="H1118" s="390" t="s">
        <v>3090</v>
      </c>
      <c r="I1118">
        <v>990</v>
      </c>
    </row>
    <row r="1119" spans="1:9" x14ac:dyDescent="0.2">
      <c r="A1119" s="388" t="s">
        <v>1129</v>
      </c>
      <c r="B1119" s="388" t="s">
        <v>364</v>
      </c>
      <c r="C1119" s="388" t="s">
        <v>3133</v>
      </c>
      <c r="E1119" s="389">
        <v>70</v>
      </c>
      <c r="G1119" s="389" t="s">
        <v>1988</v>
      </c>
      <c r="H1119" s="390" t="s">
        <v>3090</v>
      </c>
      <c r="I1119">
        <v>990</v>
      </c>
    </row>
    <row r="1120" spans="1:9" x14ac:dyDescent="0.2">
      <c r="A1120" s="388" t="s">
        <v>1129</v>
      </c>
      <c r="B1120" s="388" t="s">
        <v>364</v>
      </c>
      <c r="C1120" s="388" t="s">
        <v>3134</v>
      </c>
      <c r="E1120" s="389">
        <v>40</v>
      </c>
      <c r="G1120" s="389" t="s">
        <v>3135</v>
      </c>
      <c r="H1120" s="390" t="s">
        <v>3090</v>
      </c>
      <c r="I1120">
        <v>990</v>
      </c>
    </row>
    <row r="1121" spans="1:11" x14ac:dyDescent="0.2">
      <c r="A1121" s="388" t="s">
        <v>1129</v>
      </c>
      <c r="B1121" s="388" t="s">
        <v>364</v>
      </c>
      <c r="C1121" s="388" t="s">
        <v>3136</v>
      </c>
      <c r="E1121" s="389">
        <v>50</v>
      </c>
      <c r="G1121" s="389" t="s">
        <v>1803</v>
      </c>
      <c r="H1121" s="390" t="s">
        <v>3090</v>
      </c>
      <c r="I1121">
        <v>990</v>
      </c>
    </row>
    <row r="1122" spans="1:11" x14ac:dyDescent="0.2">
      <c r="A1122" s="388" t="s">
        <v>1129</v>
      </c>
      <c r="B1122" s="388" t="s">
        <v>364</v>
      </c>
      <c r="C1122" s="388" t="s">
        <v>3137</v>
      </c>
      <c r="E1122" s="389">
        <v>120</v>
      </c>
      <c r="G1122" s="389" t="s">
        <v>3138</v>
      </c>
      <c r="H1122" s="390" t="s">
        <v>3090</v>
      </c>
      <c r="I1122">
        <v>990</v>
      </c>
    </row>
    <row r="1123" spans="1:11" x14ac:dyDescent="0.2">
      <c r="A1123" s="388" t="s">
        <v>1129</v>
      </c>
      <c r="B1123" s="388" t="s">
        <v>364</v>
      </c>
      <c r="C1123" s="388" t="s">
        <v>3139</v>
      </c>
      <c r="E1123" s="389">
        <v>66</v>
      </c>
      <c r="G1123" s="389" t="s">
        <v>1531</v>
      </c>
      <c r="H1123" s="390" t="s">
        <v>3090</v>
      </c>
      <c r="I1123">
        <v>990</v>
      </c>
    </row>
    <row r="1124" spans="1:11" x14ac:dyDescent="0.2">
      <c r="A1124" s="388" t="s">
        <v>1129</v>
      </c>
      <c r="B1124" s="388" t="s">
        <v>364</v>
      </c>
      <c r="C1124" s="388" t="s">
        <v>3140</v>
      </c>
      <c r="E1124" s="389">
        <v>40</v>
      </c>
      <c r="G1124" s="389" t="s">
        <v>1359</v>
      </c>
      <c r="H1124" s="390" t="s">
        <v>3090</v>
      </c>
      <c r="I1124">
        <v>990</v>
      </c>
    </row>
    <row r="1125" spans="1:11" x14ac:dyDescent="0.2">
      <c r="A1125" s="388" t="s">
        <v>1129</v>
      </c>
      <c r="B1125" s="388" t="s">
        <v>364</v>
      </c>
      <c r="C1125" s="388" t="s">
        <v>3141</v>
      </c>
      <c r="E1125" s="389">
        <v>100</v>
      </c>
      <c r="G1125" s="389" t="s">
        <v>2071</v>
      </c>
      <c r="H1125" s="390" t="s">
        <v>3090</v>
      </c>
      <c r="I1125">
        <v>990</v>
      </c>
    </row>
    <row r="1126" spans="1:11" x14ac:dyDescent="0.2">
      <c r="A1126" s="388" t="s">
        <v>1129</v>
      </c>
      <c r="B1126" s="388" t="s">
        <v>364</v>
      </c>
      <c r="C1126" s="388" t="s">
        <v>3142</v>
      </c>
      <c r="E1126" s="389">
        <v>428</v>
      </c>
      <c r="G1126" s="389" t="s">
        <v>2220</v>
      </c>
      <c r="H1126" s="390" t="s">
        <v>3143</v>
      </c>
      <c r="I1126">
        <v>990</v>
      </c>
    </row>
    <row r="1127" spans="1:11" x14ac:dyDescent="0.2">
      <c r="A1127" s="388" t="s">
        <v>1129</v>
      </c>
      <c r="B1127" s="388" t="s">
        <v>364</v>
      </c>
      <c r="C1127" s="388" t="s">
        <v>3144</v>
      </c>
      <c r="E1127" s="389">
        <v>2013</v>
      </c>
      <c r="G1127" s="389" t="s">
        <v>2229</v>
      </c>
      <c r="H1127" s="390" t="s">
        <v>3145</v>
      </c>
      <c r="I1127">
        <v>990</v>
      </c>
    </row>
    <row r="1128" spans="1:11" x14ac:dyDescent="0.2">
      <c r="A1128" s="388" t="s">
        <v>1129</v>
      </c>
      <c r="B1128" s="388" t="s">
        <v>364</v>
      </c>
      <c r="C1128" s="388" t="s">
        <v>3146</v>
      </c>
      <c r="E1128" s="389">
        <v>883</v>
      </c>
      <c r="G1128" s="389" t="s">
        <v>2229</v>
      </c>
      <c r="H1128" s="390" t="s">
        <v>3147</v>
      </c>
      <c r="I1128">
        <v>990</v>
      </c>
    </row>
    <row r="1129" spans="1:11" x14ac:dyDescent="0.2">
      <c r="A1129" s="388" t="s">
        <v>1129</v>
      </c>
      <c r="B1129" s="388" t="s">
        <v>364</v>
      </c>
      <c r="C1129" s="388" t="s">
        <v>3148</v>
      </c>
      <c r="E1129" s="389">
        <v>50</v>
      </c>
      <c r="G1129" s="389" t="s">
        <v>3149</v>
      </c>
      <c r="H1129" s="390" t="s">
        <v>3090</v>
      </c>
      <c r="I1129">
        <v>990</v>
      </c>
    </row>
    <row r="1130" spans="1:11" x14ac:dyDescent="0.2">
      <c r="A1130" s="388" t="s">
        <v>1129</v>
      </c>
      <c r="B1130" s="388" t="s">
        <v>364</v>
      </c>
      <c r="C1130" s="388" t="s">
        <v>3150</v>
      </c>
      <c r="E1130" s="389">
        <v>100</v>
      </c>
      <c r="G1130" s="389" t="s">
        <v>2043</v>
      </c>
      <c r="H1130" s="390" t="s">
        <v>3090</v>
      </c>
      <c r="I1130">
        <v>990</v>
      </c>
    </row>
    <row r="1131" spans="1:11" x14ac:dyDescent="0.2">
      <c r="A1131" s="388" t="s">
        <v>1129</v>
      </c>
      <c r="B1131" s="388" t="s">
        <v>364</v>
      </c>
      <c r="C1131" s="388" t="s">
        <v>3151</v>
      </c>
      <c r="E1131" s="389">
        <v>156</v>
      </c>
      <c r="G1131" s="389" t="s">
        <v>3057</v>
      </c>
      <c r="H1131" s="390" t="s">
        <v>3152</v>
      </c>
      <c r="I1131">
        <v>990</v>
      </c>
    </row>
    <row r="1132" spans="1:11" x14ac:dyDescent="0.2">
      <c r="A1132" s="388" t="s">
        <v>1129</v>
      </c>
      <c r="B1132" s="388" t="s">
        <v>364</v>
      </c>
      <c r="C1132" s="388" t="s">
        <v>3153</v>
      </c>
      <c r="E1132" s="389">
        <v>70</v>
      </c>
      <c r="G1132" s="389" t="s">
        <v>2722</v>
      </c>
      <c r="H1132" s="390" t="s">
        <v>3090</v>
      </c>
      <c r="I1132">
        <v>990</v>
      </c>
    </row>
    <row r="1133" spans="1:11" x14ac:dyDescent="0.2">
      <c r="A1133" s="388" t="s">
        <v>938</v>
      </c>
      <c r="B1133" s="388" t="s">
        <v>971</v>
      </c>
      <c r="C1133" s="388" t="s">
        <v>484</v>
      </c>
      <c r="E1133" s="389">
        <v>186490.7</v>
      </c>
      <c r="G1133" s="389">
        <v>186490.7</v>
      </c>
      <c r="H1133" s="390" t="s">
        <v>1054</v>
      </c>
    </row>
    <row r="1134" spans="1:11" x14ac:dyDescent="0.2">
      <c r="A1134" s="644" t="s">
        <v>938</v>
      </c>
      <c r="B1134" s="644" t="s">
        <v>971</v>
      </c>
      <c r="C1134" s="644" t="s">
        <v>308</v>
      </c>
      <c r="D1134" s="645"/>
      <c r="E1134" s="645">
        <v>186490.7</v>
      </c>
      <c r="F1134" s="645"/>
      <c r="G1134" s="645">
        <v>186490.7</v>
      </c>
      <c r="H1134" s="646" t="s">
        <v>972</v>
      </c>
      <c r="I1134" s="647"/>
      <c r="J1134" s="647"/>
      <c r="K1134" s="647"/>
    </row>
    <row r="1136" spans="1:11" x14ac:dyDescent="0.2">
      <c r="A1136" s="388" t="s">
        <v>1129</v>
      </c>
      <c r="B1136" s="388" t="s">
        <v>3154</v>
      </c>
      <c r="C1136" s="388" t="s">
        <v>1402</v>
      </c>
      <c r="E1136" s="389">
        <v>8</v>
      </c>
      <c r="G1136" s="389" t="s">
        <v>1344</v>
      </c>
      <c r="H1136" s="390" t="s">
        <v>3155</v>
      </c>
      <c r="I1136">
        <v>300</v>
      </c>
    </row>
    <row r="1137" spans="1:9" x14ac:dyDescent="0.2">
      <c r="A1137" s="388" t="s">
        <v>938</v>
      </c>
      <c r="B1137" s="388" t="s">
        <v>973</v>
      </c>
      <c r="C1137" s="388" t="s">
        <v>387</v>
      </c>
      <c r="E1137" s="389">
        <v>8</v>
      </c>
      <c r="G1137" s="389">
        <v>8</v>
      </c>
      <c r="H1137" s="390" t="s">
        <v>1034</v>
      </c>
    </row>
    <row r="1139" spans="1:9" x14ac:dyDescent="0.2">
      <c r="A1139" s="388" t="s">
        <v>1129</v>
      </c>
      <c r="B1139" s="388" t="s">
        <v>2270</v>
      </c>
      <c r="C1139" s="388" t="s">
        <v>2074</v>
      </c>
      <c r="E1139" s="389">
        <v>12819</v>
      </c>
      <c r="G1139" s="389" t="s">
        <v>3156</v>
      </c>
      <c r="H1139" s="390" t="s">
        <v>3157</v>
      </c>
      <c r="I1139">
        <v>300</v>
      </c>
    </row>
    <row r="1140" spans="1:9" x14ac:dyDescent="0.2">
      <c r="A1140" s="388" t="s">
        <v>938</v>
      </c>
      <c r="B1140" s="388" t="s">
        <v>973</v>
      </c>
      <c r="C1140" s="388" t="s">
        <v>947</v>
      </c>
      <c r="E1140" s="389">
        <v>12819</v>
      </c>
      <c r="G1140" s="389">
        <v>12819</v>
      </c>
      <c r="H1140" s="390" t="s">
        <v>1093</v>
      </c>
    </row>
    <row r="1142" spans="1:9" x14ac:dyDescent="0.2">
      <c r="A1142" s="388" t="s">
        <v>1129</v>
      </c>
      <c r="B1142" s="388" t="s">
        <v>3154</v>
      </c>
      <c r="C1142" s="388" t="s">
        <v>1187</v>
      </c>
      <c r="E1142" s="389">
        <v>8883</v>
      </c>
      <c r="G1142" s="389" t="s">
        <v>2765</v>
      </c>
      <c r="H1142" s="390" t="s">
        <v>3158</v>
      </c>
      <c r="I1142">
        <v>400</v>
      </c>
    </row>
    <row r="1143" spans="1:9" x14ac:dyDescent="0.2">
      <c r="A1143" s="388" t="s">
        <v>1129</v>
      </c>
      <c r="B1143" s="388" t="s">
        <v>3154</v>
      </c>
      <c r="C1143" s="388" t="s">
        <v>1187</v>
      </c>
      <c r="E1143" s="389">
        <v>5883</v>
      </c>
      <c r="G1143" s="389" t="s">
        <v>2765</v>
      </c>
      <c r="H1143" s="390" t="s">
        <v>3159</v>
      </c>
      <c r="I1143">
        <v>400</v>
      </c>
    </row>
    <row r="1144" spans="1:9" x14ac:dyDescent="0.2">
      <c r="A1144" s="388" t="s">
        <v>1129</v>
      </c>
      <c r="B1144" s="388" t="s">
        <v>3154</v>
      </c>
      <c r="C1144" s="388" t="s">
        <v>1187</v>
      </c>
      <c r="E1144" s="389">
        <v>5883</v>
      </c>
      <c r="G1144" s="389" t="s">
        <v>2765</v>
      </c>
      <c r="H1144" s="390" t="s">
        <v>3160</v>
      </c>
      <c r="I1144">
        <v>400</v>
      </c>
    </row>
    <row r="1145" spans="1:9" x14ac:dyDescent="0.2">
      <c r="A1145" s="388" t="s">
        <v>938</v>
      </c>
      <c r="B1145" s="388" t="s">
        <v>973</v>
      </c>
      <c r="C1145" s="388" t="s">
        <v>331</v>
      </c>
      <c r="E1145" s="389">
        <v>20649</v>
      </c>
      <c r="G1145" s="389">
        <v>20649</v>
      </c>
      <c r="H1145" s="390" t="s">
        <v>1049</v>
      </c>
    </row>
    <row r="1147" spans="1:9" x14ac:dyDescent="0.2">
      <c r="A1147" s="388" t="s">
        <v>1129</v>
      </c>
      <c r="B1147" s="388" t="s">
        <v>3154</v>
      </c>
      <c r="C1147" s="388" t="s">
        <v>1163</v>
      </c>
      <c r="E1147" s="389">
        <v>20000</v>
      </c>
      <c r="G1147" s="389" t="s">
        <v>1336</v>
      </c>
      <c r="H1147" s="390" t="s">
        <v>3161</v>
      </c>
      <c r="I1147">
        <v>300</v>
      </c>
    </row>
    <row r="1148" spans="1:9" x14ac:dyDescent="0.2">
      <c r="A1148" s="388" t="s">
        <v>938</v>
      </c>
      <c r="B1148" s="388" t="s">
        <v>973</v>
      </c>
      <c r="C1148" s="388" t="s">
        <v>1052</v>
      </c>
      <c r="E1148" s="389">
        <v>20000</v>
      </c>
      <c r="G1148" s="389">
        <v>20000</v>
      </c>
      <c r="H1148" s="390" t="s">
        <v>1053</v>
      </c>
    </row>
    <row r="1150" spans="1:9" x14ac:dyDescent="0.2">
      <c r="A1150" s="388" t="s">
        <v>1129</v>
      </c>
      <c r="B1150" s="388" t="s">
        <v>1472</v>
      </c>
      <c r="C1150" s="388" t="s">
        <v>2460</v>
      </c>
      <c r="E1150" s="389">
        <v>60</v>
      </c>
      <c r="G1150" s="389" t="s">
        <v>2151</v>
      </c>
      <c r="H1150" s="390" t="s">
        <v>3162</v>
      </c>
      <c r="I1150">
        <v>900</v>
      </c>
    </row>
    <row r="1151" spans="1:9" x14ac:dyDescent="0.2">
      <c r="A1151" s="388" t="s">
        <v>1129</v>
      </c>
      <c r="B1151" s="388" t="s">
        <v>1542</v>
      </c>
      <c r="C1151" s="388" t="s">
        <v>3092</v>
      </c>
      <c r="E1151" s="389">
        <v>2378.0500000000002</v>
      </c>
      <c r="G1151" s="389" t="s">
        <v>1344</v>
      </c>
      <c r="H1151" s="390" t="s">
        <v>3163</v>
      </c>
      <c r="I1151">
        <v>900</v>
      </c>
    </row>
    <row r="1152" spans="1:9" x14ac:dyDescent="0.2">
      <c r="A1152" s="388" t="s">
        <v>1129</v>
      </c>
      <c r="B1152" s="388" t="s">
        <v>1542</v>
      </c>
      <c r="C1152" s="388" t="s">
        <v>2832</v>
      </c>
      <c r="E1152" s="389">
        <v>2378.0500000000002</v>
      </c>
      <c r="G1152" s="389" t="s">
        <v>1314</v>
      </c>
      <c r="H1152" s="390" t="s">
        <v>3164</v>
      </c>
      <c r="I1152">
        <v>900</v>
      </c>
    </row>
    <row r="1153" spans="1:11" x14ac:dyDescent="0.2">
      <c r="A1153" s="388" t="s">
        <v>1129</v>
      </c>
      <c r="B1153" s="388" t="s">
        <v>1542</v>
      </c>
      <c r="C1153" s="388" t="s">
        <v>2838</v>
      </c>
      <c r="E1153" s="389">
        <v>2378.0500000000002</v>
      </c>
      <c r="G1153" s="389" t="s">
        <v>1347</v>
      </c>
      <c r="H1153" s="390" t="s">
        <v>3165</v>
      </c>
      <c r="I1153">
        <v>900</v>
      </c>
    </row>
    <row r="1154" spans="1:11" x14ac:dyDescent="0.2">
      <c r="A1154" s="388" t="s">
        <v>1129</v>
      </c>
      <c r="B1154" s="388" t="s">
        <v>1542</v>
      </c>
      <c r="C1154" s="388" t="s">
        <v>2125</v>
      </c>
      <c r="E1154" s="389">
        <v>2378.0500000000002</v>
      </c>
      <c r="G1154" s="389" t="s">
        <v>1349</v>
      </c>
      <c r="H1154" s="390" t="s">
        <v>3166</v>
      </c>
      <c r="I1154">
        <v>900</v>
      </c>
    </row>
    <row r="1155" spans="1:11" x14ac:dyDescent="0.2">
      <c r="A1155" s="388" t="s">
        <v>1129</v>
      </c>
      <c r="B1155" s="388" t="s">
        <v>1542</v>
      </c>
      <c r="C1155" s="388" t="s">
        <v>2843</v>
      </c>
      <c r="E1155" s="389">
        <v>2378.0500000000002</v>
      </c>
      <c r="G1155" s="389" t="s">
        <v>1318</v>
      </c>
      <c r="H1155" s="390" t="s">
        <v>3167</v>
      </c>
      <c r="I1155">
        <v>900</v>
      </c>
    </row>
    <row r="1156" spans="1:11" x14ac:dyDescent="0.2">
      <c r="A1156" s="388" t="s">
        <v>1129</v>
      </c>
      <c r="B1156" s="388" t="s">
        <v>1542</v>
      </c>
      <c r="C1156" s="388" t="s">
        <v>2848</v>
      </c>
      <c r="E1156" s="389">
        <v>2378.0500000000002</v>
      </c>
      <c r="G1156" s="389" t="s">
        <v>1326</v>
      </c>
      <c r="H1156" s="390" t="s">
        <v>3168</v>
      </c>
      <c r="I1156">
        <v>900</v>
      </c>
    </row>
    <row r="1157" spans="1:11" x14ac:dyDescent="0.2">
      <c r="A1157" s="388" t="s">
        <v>1129</v>
      </c>
      <c r="B1157" s="388" t="s">
        <v>1542</v>
      </c>
      <c r="C1157" s="388" t="s">
        <v>2854</v>
      </c>
      <c r="E1157" s="389">
        <v>2378.0500000000002</v>
      </c>
      <c r="G1157" s="389" t="s">
        <v>1359</v>
      </c>
      <c r="H1157" s="390" t="s">
        <v>3169</v>
      </c>
      <c r="I1157">
        <v>900</v>
      </c>
    </row>
    <row r="1158" spans="1:11" x14ac:dyDescent="0.2">
      <c r="A1158" s="388" t="s">
        <v>1129</v>
      </c>
      <c r="B1158" s="388" t="s">
        <v>1542</v>
      </c>
      <c r="C1158" s="388" t="s">
        <v>2855</v>
      </c>
      <c r="E1158" s="389">
        <v>2378.0500000000002</v>
      </c>
      <c r="G1158" s="389" t="s">
        <v>1321</v>
      </c>
      <c r="H1158" s="390" t="s">
        <v>3170</v>
      </c>
      <c r="I1158">
        <v>900</v>
      </c>
    </row>
    <row r="1159" spans="1:11" x14ac:dyDescent="0.2">
      <c r="A1159" s="388" t="s">
        <v>1129</v>
      </c>
      <c r="B1159" s="388" t="s">
        <v>1542</v>
      </c>
      <c r="C1159" s="388" t="s">
        <v>1950</v>
      </c>
      <c r="E1159" s="389">
        <v>83</v>
      </c>
      <c r="G1159" s="389" t="s">
        <v>1321</v>
      </c>
      <c r="H1159" s="390" t="s">
        <v>3171</v>
      </c>
      <c r="I1159">
        <v>900</v>
      </c>
    </row>
    <row r="1160" spans="1:11" x14ac:dyDescent="0.2">
      <c r="A1160" s="388" t="s">
        <v>1129</v>
      </c>
      <c r="B1160" s="388" t="s">
        <v>3154</v>
      </c>
      <c r="C1160" s="388" t="s">
        <v>2838</v>
      </c>
      <c r="E1160" s="389">
        <v>71.28</v>
      </c>
      <c r="G1160" s="389" t="s">
        <v>1318</v>
      </c>
      <c r="H1160" s="390" t="s">
        <v>3172</v>
      </c>
      <c r="I1160">
        <v>300</v>
      </c>
    </row>
    <row r="1161" spans="1:11" x14ac:dyDescent="0.2">
      <c r="A1161" s="388" t="s">
        <v>1129</v>
      </c>
      <c r="B1161" s="388" t="s">
        <v>3154</v>
      </c>
      <c r="C1161" s="388" t="s">
        <v>2330</v>
      </c>
      <c r="E1161" s="389">
        <v>19</v>
      </c>
      <c r="G1161" s="389" t="s">
        <v>1318</v>
      </c>
      <c r="H1161" s="390" t="s">
        <v>3173</v>
      </c>
      <c r="I1161">
        <v>300</v>
      </c>
    </row>
    <row r="1162" spans="1:11" x14ac:dyDescent="0.2">
      <c r="A1162" s="388" t="s">
        <v>1129</v>
      </c>
      <c r="B1162" s="388" t="s">
        <v>3154</v>
      </c>
      <c r="C1162" s="388" t="s">
        <v>2839</v>
      </c>
      <c r="E1162" s="389">
        <v>-71.28</v>
      </c>
      <c r="G1162" s="389" t="s">
        <v>1326</v>
      </c>
      <c r="H1162" s="390" t="s">
        <v>3172</v>
      </c>
      <c r="I1162">
        <v>300</v>
      </c>
    </row>
    <row r="1163" spans="1:11" x14ac:dyDescent="0.2">
      <c r="A1163" s="388" t="s">
        <v>938</v>
      </c>
      <c r="B1163" s="388" t="s">
        <v>973</v>
      </c>
      <c r="C1163" s="388" t="s">
        <v>484</v>
      </c>
      <c r="E1163" s="389">
        <v>19186.400000000001</v>
      </c>
      <c r="G1163" s="389">
        <v>19186.400000000001</v>
      </c>
      <c r="H1163" s="390" t="s">
        <v>1054</v>
      </c>
    </row>
    <row r="1164" spans="1:11" x14ac:dyDescent="0.2">
      <c r="A1164" s="644" t="s">
        <v>938</v>
      </c>
      <c r="B1164" s="644" t="s">
        <v>973</v>
      </c>
      <c r="C1164" s="644" t="s">
        <v>308</v>
      </c>
      <c r="D1164" s="645"/>
      <c r="E1164" s="645">
        <v>72662.399999999994</v>
      </c>
      <c r="F1164" s="645"/>
      <c r="G1164" s="645">
        <v>72662.399999999994</v>
      </c>
      <c r="H1164" s="646" t="s">
        <v>974</v>
      </c>
      <c r="I1164" s="647"/>
      <c r="J1164" s="647"/>
      <c r="K1164" s="647"/>
    </row>
    <row r="1166" spans="1:11" x14ac:dyDescent="0.2">
      <c r="A1166" s="388" t="s">
        <v>1129</v>
      </c>
      <c r="B1166" s="388" t="s">
        <v>1542</v>
      </c>
      <c r="C1166" s="388" t="s">
        <v>1225</v>
      </c>
      <c r="E1166" s="389">
        <v>334753</v>
      </c>
      <c r="G1166" s="389" t="s">
        <v>1336</v>
      </c>
      <c r="H1166" s="390" t="s">
        <v>3174</v>
      </c>
      <c r="I1166">
        <v>900</v>
      </c>
    </row>
    <row r="1167" spans="1:11" x14ac:dyDescent="0.2">
      <c r="A1167" s="388" t="s">
        <v>1129</v>
      </c>
      <c r="B1167" s="388" t="s">
        <v>1542</v>
      </c>
      <c r="C1167" s="388" t="s">
        <v>1242</v>
      </c>
      <c r="E1167" s="389">
        <v>338990</v>
      </c>
      <c r="G1167" s="389" t="s">
        <v>1338</v>
      </c>
      <c r="H1167" s="390" t="s">
        <v>3175</v>
      </c>
      <c r="I1167">
        <v>900</v>
      </c>
    </row>
    <row r="1168" spans="1:11" x14ac:dyDescent="0.2">
      <c r="A1168" s="388" t="s">
        <v>1129</v>
      </c>
      <c r="B1168" s="388" t="s">
        <v>1542</v>
      </c>
      <c r="C1168" s="388" t="s">
        <v>1248</v>
      </c>
      <c r="E1168" s="389">
        <v>339983</v>
      </c>
      <c r="G1168" s="389" t="s">
        <v>1312</v>
      </c>
      <c r="H1168" s="390" t="s">
        <v>3176</v>
      </c>
      <c r="I1168">
        <v>900</v>
      </c>
    </row>
    <row r="1169" spans="1:9" x14ac:dyDescent="0.2">
      <c r="A1169" s="388" t="s">
        <v>1129</v>
      </c>
      <c r="B1169" s="388" t="s">
        <v>1542</v>
      </c>
      <c r="C1169" s="388" t="s">
        <v>1248</v>
      </c>
      <c r="E1169" s="389">
        <v>42780</v>
      </c>
      <c r="G1169" s="389" t="s">
        <v>1312</v>
      </c>
      <c r="H1169" s="390" t="s">
        <v>3177</v>
      </c>
      <c r="I1169">
        <v>900</v>
      </c>
    </row>
    <row r="1170" spans="1:9" x14ac:dyDescent="0.2">
      <c r="A1170" s="388" t="s">
        <v>1129</v>
      </c>
      <c r="B1170" s="388" t="s">
        <v>1542</v>
      </c>
      <c r="C1170" s="388" t="s">
        <v>1356</v>
      </c>
      <c r="E1170" s="389">
        <v>345717</v>
      </c>
      <c r="G1170" s="389" t="s">
        <v>1342</v>
      </c>
      <c r="H1170" s="390" t="s">
        <v>3178</v>
      </c>
      <c r="I1170">
        <v>900</v>
      </c>
    </row>
    <row r="1171" spans="1:9" x14ac:dyDescent="0.2">
      <c r="A1171" s="388" t="s">
        <v>1129</v>
      </c>
      <c r="B1171" s="388" t="s">
        <v>1542</v>
      </c>
      <c r="C1171" s="388" t="s">
        <v>1356</v>
      </c>
      <c r="E1171" s="389">
        <v>199800</v>
      </c>
      <c r="G1171" s="389" t="s">
        <v>1342</v>
      </c>
      <c r="H1171" s="390" t="s">
        <v>3179</v>
      </c>
      <c r="I1171">
        <v>900</v>
      </c>
    </row>
    <row r="1172" spans="1:9" x14ac:dyDescent="0.2">
      <c r="A1172" s="388" t="s">
        <v>1129</v>
      </c>
      <c r="B1172" s="388" t="s">
        <v>1542</v>
      </c>
      <c r="C1172" s="388" t="s">
        <v>1356</v>
      </c>
      <c r="E1172" s="389">
        <v>36000</v>
      </c>
      <c r="G1172" s="389" t="s">
        <v>1342</v>
      </c>
      <c r="H1172" s="390" t="s">
        <v>3180</v>
      </c>
      <c r="I1172">
        <v>900</v>
      </c>
    </row>
    <row r="1173" spans="1:9" x14ac:dyDescent="0.2">
      <c r="A1173" s="388" t="s">
        <v>1129</v>
      </c>
      <c r="B1173" s="388" t="s">
        <v>1542</v>
      </c>
      <c r="C1173" s="388" t="s">
        <v>2831</v>
      </c>
      <c r="E1173" s="389">
        <v>345264</v>
      </c>
      <c r="G1173" s="389" t="s">
        <v>1344</v>
      </c>
      <c r="H1173" s="390" t="s">
        <v>3181</v>
      </c>
      <c r="I1173">
        <v>900</v>
      </c>
    </row>
    <row r="1174" spans="1:9" x14ac:dyDescent="0.2">
      <c r="A1174" s="388" t="s">
        <v>1129</v>
      </c>
      <c r="B1174" s="388" t="s">
        <v>1542</v>
      </c>
      <c r="C1174" s="388" t="s">
        <v>2833</v>
      </c>
      <c r="E1174" s="389">
        <v>393402</v>
      </c>
      <c r="G1174" s="389" t="s">
        <v>1314</v>
      </c>
      <c r="H1174" s="390" t="s">
        <v>3182</v>
      </c>
      <c r="I1174">
        <v>900</v>
      </c>
    </row>
    <row r="1175" spans="1:9" x14ac:dyDescent="0.2">
      <c r="A1175" s="388" t="s">
        <v>1129</v>
      </c>
      <c r="B1175" s="388" t="s">
        <v>1542</v>
      </c>
      <c r="C1175" s="388" t="s">
        <v>3183</v>
      </c>
      <c r="E1175" s="389">
        <v>353884</v>
      </c>
      <c r="G1175" s="389" t="s">
        <v>1347</v>
      </c>
      <c r="H1175" s="390" t="s">
        <v>3184</v>
      </c>
      <c r="I1175">
        <v>900</v>
      </c>
    </row>
    <row r="1176" spans="1:9" x14ac:dyDescent="0.2">
      <c r="A1176" s="388" t="s">
        <v>1129</v>
      </c>
      <c r="B1176" s="388" t="s">
        <v>1542</v>
      </c>
      <c r="C1176" s="388" t="s">
        <v>1932</v>
      </c>
      <c r="E1176" s="389">
        <v>487493</v>
      </c>
      <c r="G1176" s="389" t="s">
        <v>1349</v>
      </c>
      <c r="H1176" s="390" t="s">
        <v>3185</v>
      </c>
      <c r="I1176">
        <v>900</v>
      </c>
    </row>
    <row r="1177" spans="1:9" x14ac:dyDescent="0.2">
      <c r="A1177" s="388" t="s">
        <v>1129</v>
      </c>
      <c r="B1177" s="388" t="s">
        <v>1542</v>
      </c>
      <c r="C1177" s="388" t="s">
        <v>2845</v>
      </c>
      <c r="E1177" s="389">
        <v>350382</v>
      </c>
      <c r="G1177" s="389" t="s">
        <v>1318</v>
      </c>
      <c r="H1177" s="390" t="s">
        <v>3186</v>
      </c>
      <c r="I1177">
        <v>900</v>
      </c>
    </row>
    <row r="1178" spans="1:9" x14ac:dyDescent="0.2">
      <c r="A1178" s="388" t="s">
        <v>1129</v>
      </c>
      <c r="B1178" s="388" t="s">
        <v>1542</v>
      </c>
      <c r="C1178" s="388" t="s">
        <v>2845</v>
      </c>
      <c r="E1178" s="389">
        <v>42780</v>
      </c>
      <c r="G1178" s="389" t="s">
        <v>1318</v>
      </c>
      <c r="H1178" s="390" t="s">
        <v>3177</v>
      </c>
      <c r="I1178">
        <v>900</v>
      </c>
    </row>
    <row r="1179" spans="1:9" x14ac:dyDescent="0.2">
      <c r="A1179" s="388" t="s">
        <v>1129</v>
      </c>
      <c r="B1179" s="388" t="s">
        <v>1542</v>
      </c>
      <c r="C1179" s="388" t="s">
        <v>2852</v>
      </c>
      <c r="E1179" s="389">
        <v>333699</v>
      </c>
      <c r="G1179" s="389" t="s">
        <v>1326</v>
      </c>
      <c r="H1179" s="390" t="s">
        <v>3187</v>
      </c>
      <c r="I1179">
        <v>900</v>
      </c>
    </row>
    <row r="1180" spans="1:9" x14ac:dyDescent="0.2">
      <c r="A1180" s="388" t="s">
        <v>1129</v>
      </c>
      <c r="B1180" s="388" t="s">
        <v>1542</v>
      </c>
      <c r="C1180" s="388" t="s">
        <v>3102</v>
      </c>
      <c r="E1180" s="389">
        <v>341936</v>
      </c>
      <c r="G1180" s="389" t="s">
        <v>1359</v>
      </c>
      <c r="H1180" s="390" t="s">
        <v>3188</v>
      </c>
      <c r="I1180">
        <v>900</v>
      </c>
    </row>
    <row r="1181" spans="1:9" x14ac:dyDescent="0.2">
      <c r="A1181" s="388" t="s">
        <v>1129</v>
      </c>
      <c r="B1181" s="388" t="s">
        <v>1542</v>
      </c>
      <c r="C1181" s="388" t="s">
        <v>3102</v>
      </c>
      <c r="E1181" s="389">
        <v>62500</v>
      </c>
      <c r="G1181" s="389" t="s">
        <v>1359</v>
      </c>
      <c r="H1181" s="390" t="s">
        <v>3189</v>
      </c>
      <c r="I1181">
        <v>900</v>
      </c>
    </row>
    <row r="1182" spans="1:9" x14ac:dyDescent="0.2">
      <c r="A1182" s="388" t="s">
        <v>1129</v>
      </c>
      <c r="B1182" s="388" t="s">
        <v>1542</v>
      </c>
      <c r="C1182" s="388" t="s">
        <v>3190</v>
      </c>
      <c r="E1182" s="389">
        <v>348315</v>
      </c>
      <c r="G1182" s="389" t="s">
        <v>1321</v>
      </c>
      <c r="H1182" s="390" t="s">
        <v>3191</v>
      </c>
      <c r="I1182">
        <v>900</v>
      </c>
    </row>
    <row r="1183" spans="1:9" x14ac:dyDescent="0.2">
      <c r="A1183" s="388" t="s">
        <v>1129</v>
      </c>
      <c r="B1183" s="388" t="s">
        <v>1542</v>
      </c>
      <c r="C1183" s="388" t="s">
        <v>3190</v>
      </c>
      <c r="E1183" s="389">
        <v>42780</v>
      </c>
      <c r="G1183" s="389" t="s">
        <v>1321</v>
      </c>
      <c r="H1183" s="390" t="s">
        <v>3192</v>
      </c>
      <c r="I1183">
        <v>900</v>
      </c>
    </row>
    <row r="1184" spans="1:9" x14ac:dyDescent="0.2">
      <c r="A1184" s="388" t="s">
        <v>1129</v>
      </c>
      <c r="B1184" s="388" t="s">
        <v>1542</v>
      </c>
      <c r="C1184" s="388" t="s">
        <v>1950</v>
      </c>
      <c r="E1184" s="389">
        <v>466200</v>
      </c>
      <c r="G1184" s="389" t="s">
        <v>1321</v>
      </c>
      <c r="H1184" s="390" t="s">
        <v>3193</v>
      </c>
      <c r="I1184">
        <v>900</v>
      </c>
    </row>
    <row r="1185" spans="1:11" x14ac:dyDescent="0.2">
      <c r="A1185" s="388" t="s">
        <v>1129</v>
      </c>
      <c r="B1185" s="388" t="s">
        <v>1542</v>
      </c>
      <c r="C1185" s="388" t="s">
        <v>1950</v>
      </c>
      <c r="E1185" s="389">
        <v>310448</v>
      </c>
      <c r="G1185" s="389" t="s">
        <v>1321</v>
      </c>
      <c r="H1185" s="390" t="s">
        <v>3194</v>
      </c>
      <c r="I1185">
        <v>900</v>
      </c>
    </row>
    <row r="1186" spans="1:11" x14ac:dyDescent="0.2">
      <c r="A1186" s="388" t="s">
        <v>938</v>
      </c>
      <c r="B1186" s="388" t="s">
        <v>975</v>
      </c>
      <c r="C1186" s="388" t="s">
        <v>484</v>
      </c>
      <c r="E1186" s="389">
        <v>5517106</v>
      </c>
      <c r="G1186" s="389">
        <v>5517106</v>
      </c>
      <c r="H1186" s="390" t="s">
        <v>1054</v>
      </c>
    </row>
    <row r="1187" spans="1:11" x14ac:dyDescent="0.2">
      <c r="A1187" s="644" t="s">
        <v>938</v>
      </c>
      <c r="B1187" s="644" t="s">
        <v>975</v>
      </c>
      <c r="C1187" s="644" t="s">
        <v>308</v>
      </c>
      <c r="D1187" s="645"/>
      <c r="E1187" s="645">
        <v>5517106</v>
      </c>
      <c r="F1187" s="645"/>
      <c r="G1187" s="645">
        <v>5517106</v>
      </c>
      <c r="H1187" s="646" t="s">
        <v>976</v>
      </c>
      <c r="I1187" s="647"/>
      <c r="J1187" s="647"/>
      <c r="K1187" s="647"/>
    </row>
    <row r="1189" spans="1:11" x14ac:dyDescent="0.2">
      <c r="A1189" s="388" t="s">
        <v>1129</v>
      </c>
      <c r="B1189" s="388" t="s">
        <v>1542</v>
      </c>
      <c r="C1189" s="388" t="s">
        <v>2852</v>
      </c>
      <c r="E1189" s="389">
        <v>2558</v>
      </c>
      <c r="G1189" s="389" t="s">
        <v>1326</v>
      </c>
      <c r="H1189" s="390" t="s">
        <v>3195</v>
      </c>
      <c r="I1189">
        <v>900</v>
      </c>
    </row>
    <row r="1190" spans="1:11" x14ac:dyDescent="0.2">
      <c r="A1190" s="388" t="s">
        <v>1129</v>
      </c>
      <c r="B1190" s="388" t="s">
        <v>1542</v>
      </c>
      <c r="C1190" s="388" t="s">
        <v>2852</v>
      </c>
      <c r="F1190" s="389">
        <v>-1279</v>
      </c>
      <c r="G1190" s="389" t="s">
        <v>1326</v>
      </c>
      <c r="H1190" s="390" t="s">
        <v>3195</v>
      </c>
      <c r="I1190">
        <v>900</v>
      </c>
    </row>
    <row r="1191" spans="1:11" x14ac:dyDescent="0.2">
      <c r="A1191" s="388" t="s">
        <v>1129</v>
      </c>
      <c r="B1191" s="388" t="s">
        <v>1542</v>
      </c>
      <c r="C1191" s="388" t="s">
        <v>1952</v>
      </c>
      <c r="E1191" s="389">
        <v>-1279</v>
      </c>
      <c r="G1191" s="389" t="s">
        <v>1321</v>
      </c>
      <c r="H1191" s="390" t="s">
        <v>3196</v>
      </c>
      <c r="I1191">
        <v>900</v>
      </c>
    </row>
    <row r="1192" spans="1:11" x14ac:dyDescent="0.2">
      <c r="A1192" s="388" t="s">
        <v>1129</v>
      </c>
      <c r="B1192" s="388" t="s">
        <v>1542</v>
      </c>
      <c r="C1192" s="388" t="s">
        <v>1952</v>
      </c>
      <c r="E1192" s="389">
        <v>-1279</v>
      </c>
      <c r="G1192" s="389" t="s">
        <v>1321</v>
      </c>
      <c r="H1192" s="390" t="s">
        <v>3196</v>
      </c>
      <c r="I1192">
        <v>900</v>
      </c>
    </row>
    <row r="1193" spans="1:11" x14ac:dyDescent="0.2">
      <c r="A1193" s="388" t="s">
        <v>938</v>
      </c>
      <c r="B1193" s="388" t="s">
        <v>998</v>
      </c>
      <c r="C1193" s="388" t="s">
        <v>484</v>
      </c>
      <c r="F1193" s="389">
        <v>-1279</v>
      </c>
      <c r="G1193" s="389">
        <v>1279</v>
      </c>
      <c r="H1193" s="390" t="s">
        <v>1054</v>
      </c>
    </row>
    <row r="1194" spans="1:11" x14ac:dyDescent="0.2">
      <c r="A1194" s="644" t="s">
        <v>938</v>
      </c>
      <c r="B1194" s="644" t="s">
        <v>998</v>
      </c>
      <c r="C1194" s="644" t="s">
        <v>308</v>
      </c>
      <c r="D1194" s="645"/>
      <c r="E1194" s="645"/>
      <c r="F1194" s="645">
        <v>-1279</v>
      </c>
      <c r="G1194" s="645">
        <v>1279</v>
      </c>
      <c r="H1194" s="646" t="s">
        <v>1095</v>
      </c>
      <c r="I1194" s="647"/>
      <c r="J1194" s="647"/>
      <c r="K1194" s="647"/>
    </row>
    <row r="1196" spans="1:11" x14ac:dyDescent="0.2">
      <c r="A1196" s="388" t="s">
        <v>1129</v>
      </c>
      <c r="B1196" s="388" t="s">
        <v>1542</v>
      </c>
      <c r="C1196" s="388" t="s">
        <v>2332</v>
      </c>
      <c r="E1196" s="389">
        <v>-67412</v>
      </c>
      <c r="G1196" s="389" t="s">
        <v>1314</v>
      </c>
      <c r="H1196" s="390" t="s">
        <v>3197</v>
      </c>
      <c r="I1196">
        <v>900</v>
      </c>
    </row>
    <row r="1197" spans="1:11" x14ac:dyDescent="0.2">
      <c r="A1197" s="388" t="s">
        <v>938</v>
      </c>
      <c r="B1197" s="388" t="s">
        <v>1000</v>
      </c>
      <c r="C1197" s="388" t="s">
        <v>484</v>
      </c>
      <c r="E1197" s="389">
        <v>-67412</v>
      </c>
      <c r="G1197" s="389">
        <v>-67412</v>
      </c>
      <c r="H1197" s="390" t="s">
        <v>1054</v>
      </c>
    </row>
    <row r="1198" spans="1:11" x14ac:dyDescent="0.2">
      <c r="A1198" s="644" t="s">
        <v>938</v>
      </c>
      <c r="B1198" s="644" t="s">
        <v>1000</v>
      </c>
      <c r="C1198" s="644" t="s">
        <v>308</v>
      </c>
      <c r="D1198" s="645"/>
      <c r="E1198" s="645">
        <v>-67412</v>
      </c>
      <c r="F1198" s="645"/>
      <c r="G1198" s="645">
        <v>-67412</v>
      </c>
      <c r="H1198" s="646" t="s">
        <v>1300</v>
      </c>
      <c r="I1198" s="647"/>
      <c r="J1198" s="647"/>
      <c r="K1198" s="647"/>
    </row>
    <row r="1200" spans="1:11" x14ac:dyDescent="0.2">
      <c r="A1200" s="388" t="s">
        <v>1129</v>
      </c>
      <c r="B1200" s="388" t="s">
        <v>1542</v>
      </c>
      <c r="C1200" s="388" t="s">
        <v>1225</v>
      </c>
      <c r="E1200" s="389">
        <v>11500</v>
      </c>
      <c r="G1200" s="389" t="s">
        <v>1336</v>
      </c>
      <c r="H1200" s="390" t="s">
        <v>3198</v>
      </c>
      <c r="I1200">
        <v>900</v>
      </c>
    </row>
    <row r="1201" spans="1:11" x14ac:dyDescent="0.2">
      <c r="A1201" s="388" t="s">
        <v>1129</v>
      </c>
      <c r="B1201" s="388" t="s">
        <v>1542</v>
      </c>
      <c r="C1201" s="388" t="s">
        <v>1242</v>
      </c>
      <c r="E1201" s="389">
        <v>11450</v>
      </c>
      <c r="G1201" s="389" t="s">
        <v>1338</v>
      </c>
      <c r="H1201" s="390" t="s">
        <v>3199</v>
      </c>
      <c r="I1201">
        <v>900</v>
      </c>
    </row>
    <row r="1202" spans="1:11" x14ac:dyDescent="0.2">
      <c r="A1202" s="388" t="s">
        <v>1129</v>
      </c>
      <c r="B1202" s="388" t="s">
        <v>1542</v>
      </c>
      <c r="C1202" s="388" t="s">
        <v>1248</v>
      </c>
      <c r="E1202" s="389">
        <v>49900</v>
      </c>
      <c r="G1202" s="389" t="s">
        <v>1312</v>
      </c>
      <c r="H1202" s="390" t="s">
        <v>3200</v>
      </c>
      <c r="I1202">
        <v>900</v>
      </c>
    </row>
    <row r="1203" spans="1:11" x14ac:dyDescent="0.2">
      <c r="A1203" s="388" t="s">
        <v>1129</v>
      </c>
      <c r="B1203" s="388" t="s">
        <v>1542</v>
      </c>
      <c r="C1203" s="388" t="s">
        <v>1356</v>
      </c>
      <c r="E1203" s="389">
        <v>7550</v>
      </c>
      <c r="G1203" s="389" t="s">
        <v>1342</v>
      </c>
      <c r="H1203" s="390" t="s">
        <v>3201</v>
      </c>
      <c r="I1203">
        <v>900</v>
      </c>
    </row>
    <row r="1204" spans="1:11" x14ac:dyDescent="0.2">
      <c r="A1204" s="388" t="s">
        <v>1129</v>
      </c>
      <c r="B1204" s="388" t="s">
        <v>1542</v>
      </c>
      <c r="C1204" s="388" t="s">
        <v>2831</v>
      </c>
      <c r="E1204" s="389">
        <v>18850</v>
      </c>
      <c r="G1204" s="389" t="s">
        <v>1344</v>
      </c>
      <c r="H1204" s="390" t="s">
        <v>3202</v>
      </c>
      <c r="I1204">
        <v>900</v>
      </c>
    </row>
    <row r="1205" spans="1:11" x14ac:dyDescent="0.2">
      <c r="A1205" s="388" t="s">
        <v>1129</v>
      </c>
      <c r="B1205" s="388" t="s">
        <v>1542</v>
      </c>
      <c r="C1205" s="388" t="s">
        <v>2833</v>
      </c>
      <c r="E1205" s="389">
        <v>12750</v>
      </c>
      <c r="G1205" s="389" t="s">
        <v>1314</v>
      </c>
      <c r="H1205" s="390" t="s">
        <v>3203</v>
      </c>
      <c r="I1205">
        <v>900</v>
      </c>
    </row>
    <row r="1206" spans="1:11" x14ac:dyDescent="0.2">
      <c r="A1206" s="388" t="s">
        <v>1129</v>
      </c>
      <c r="B1206" s="388" t="s">
        <v>1542</v>
      </c>
      <c r="C1206" s="388" t="s">
        <v>3183</v>
      </c>
      <c r="E1206" s="389">
        <v>7750</v>
      </c>
      <c r="G1206" s="389" t="s">
        <v>1347</v>
      </c>
      <c r="H1206" s="390" t="s">
        <v>3204</v>
      </c>
      <c r="I1206">
        <v>900</v>
      </c>
    </row>
    <row r="1207" spans="1:11" x14ac:dyDescent="0.2">
      <c r="A1207" s="388" t="s">
        <v>1129</v>
      </c>
      <c r="B1207" s="388" t="s">
        <v>1542</v>
      </c>
      <c r="C1207" s="388" t="s">
        <v>1932</v>
      </c>
      <c r="E1207" s="389">
        <v>52500</v>
      </c>
      <c r="G1207" s="389" t="s">
        <v>1349</v>
      </c>
      <c r="H1207" s="390" t="s">
        <v>3205</v>
      </c>
      <c r="I1207">
        <v>900</v>
      </c>
    </row>
    <row r="1208" spans="1:11" x14ac:dyDescent="0.2">
      <c r="A1208" s="388" t="s">
        <v>1129</v>
      </c>
      <c r="B1208" s="388" t="s">
        <v>1542</v>
      </c>
      <c r="C1208" s="388" t="s">
        <v>2845</v>
      </c>
      <c r="E1208" s="389">
        <v>7300</v>
      </c>
      <c r="G1208" s="389" t="s">
        <v>1318</v>
      </c>
      <c r="H1208" s="390" t="s">
        <v>3206</v>
      </c>
      <c r="I1208">
        <v>900</v>
      </c>
    </row>
    <row r="1209" spans="1:11" x14ac:dyDescent="0.2">
      <c r="A1209" s="388" t="s">
        <v>1129</v>
      </c>
      <c r="B1209" s="388" t="s">
        <v>1542</v>
      </c>
      <c r="C1209" s="388" t="s">
        <v>2852</v>
      </c>
      <c r="E1209" s="389">
        <v>9450</v>
      </c>
      <c r="G1209" s="389" t="s">
        <v>1326</v>
      </c>
      <c r="H1209" s="390" t="s">
        <v>3207</v>
      </c>
      <c r="I1209">
        <v>900</v>
      </c>
    </row>
    <row r="1210" spans="1:11" x14ac:dyDescent="0.2">
      <c r="A1210" s="388" t="s">
        <v>1129</v>
      </c>
      <c r="B1210" s="388" t="s">
        <v>1542</v>
      </c>
      <c r="C1210" s="388" t="s">
        <v>3102</v>
      </c>
      <c r="E1210" s="389">
        <v>7200</v>
      </c>
      <c r="G1210" s="389" t="s">
        <v>1359</v>
      </c>
      <c r="H1210" s="390" t="s">
        <v>3208</v>
      </c>
      <c r="I1210">
        <v>900</v>
      </c>
    </row>
    <row r="1211" spans="1:11" x14ac:dyDescent="0.2">
      <c r="A1211" s="388" t="s">
        <v>1129</v>
      </c>
      <c r="B1211" s="388" t="s">
        <v>1542</v>
      </c>
      <c r="C1211" s="388" t="s">
        <v>3190</v>
      </c>
      <c r="E1211" s="389">
        <v>6100</v>
      </c>
      <c r="G1211" s="389" t="s">
        <v>1321</v>
      </c>
      <c r="H1211" s="390" t="s">
        <v>3209</v>
      </c>
      <c r="I1211">
        <v>900</v>
      </c>
    </row>
    <row r="1212" spans="1:11" x14ac:dyDescent="0.2">
      <c r="A1212" s="388" t="s">
        <v>938</v>
      </c>
      <c r="B1212" s="388" t="s">
        <v>977</v>
      </c>
      <c r="C1212" s="388" t="s">
        <v>484</v>
      </c>
      <c r="E1212" s="389">
        <v>202300</v>
      </c>
      <c r="G1212" s="389">
        <v>202300</v>
      </c>
      <c r="H1212" s="390" t="s">
        <v>1054</v>
      </c>
    </row>
    <row r="1213" spans="1:11" x14ac:dyDescent="0.2">
      <c r="A1213" s="644" t="s">
        <v>938</v>
      </c>
      <c r="B1213" s="644" t="s">
        <v>977</v>
      </c>
      <c r="C1213" s="644" t="s">
        <v>308</v>
      </c>
      <c r="D1213" s="645"/>
      <c r="E1213" s="645">
        <v>202300</v>
      </c>
      <c r="F1213" s="645"/>
      <c r="G1213" s="645">
        <v>202300</v>
      </c>
      <c r="H1213" s="646" t="s">
        <v>978</v>
      </c>
      <c r="I1213" s="647"/>
      <c r="J1213" s="647"/>
      <c r="K1213" s="647"/>
    </row>
    <row r="1215" spans="1:11" x14ac:dyDescent="0.2">
      <c r="A1215" s="388" t="s">
        <v>1129</v>
      </c>
      <c r="B1215" s="388" t="s">
        <v>1542</v>
      </c>
      <c r="C1215" s="388" t="s">
        <v>1225</v>
      </c>
      <c r="E1215" s="389">
        <v>93189</v>
      </c>
      <c r="G1215" s="389" t="s">
        <v>1336</v>
      </c>
      <c r="H1215" s="390" t="s">
        <v>3210</v>
      </c>
      <c r="I1215">
        <v>900</v>
      </c>
    </row>
    <row r="1216" spans="1:11" x14ac:dyDescent="0.2">
      <c r="A1216" s="388" t="s">
        <v>1129</v>
      </c>
      <c r="B1216" s="388" t="s">
        <v>1542</v>
      </c>
      <c r="C1216" s="388" t="s">
        <v>1242</v>
      </c>
      <c r="E1216" s="389">
        <v>84748</v>
      </c>
      <c r="G1216" s="389" t="s">
        <v>1338</v>
      </c>
      <c r="H1216" s="390" t="s">
        <v>3211</v>
      </c>
      <c r="I1216">
        <v>900</v>
      </c>
    </row>
    <row r="1217" spans="1:11" x14ac:dyDescent="0.2">
      <c r="A1217" s="388" t="s">
        <v>1129</v>
      </c>
      <c r="B1217" s="388" t="s">
        <v>1542</v>
      </c>
      <c r="C1217" s="388" t="s">
        <v>1248</v>
      </c>
      <c r="E1217" s="389">
        <v>121486</v>
      </c>
      <c r="G1217" s="389" t="s">
        <v>1312</v>
      </c>
      <c r="H1217" s="390" t="s">
        <v>3212</v>
      </c>
      <c r="I1217">
        <v>900</v>
      </c>
    </row>
    <row r="1218" spans="1:11" x14ac:dyDescent="0.2">
      <c r="A1218" s="388" t="s">
        <v>1129</v>
      </c>
      <c r="B1218" s="388" t="s">
        <v>1542</v>
      </c>
      <c r="C1218" s="388" t="s">
        <v>1356</v>
      </c>
      <c r="E1218" s="389">
        <v>261037</v>
      </c>
      <c r="G1218" s="389" t="s">
        <v>1342</v>
      </c>
      <c r="H1218" s="390" t="s">
        <v>3213</v>
      </c>
      <c r="I1218">
        <v>900</v>
      </c>
    </row>
    <row r="1219" spans="1:11" x14ac:dyDescent="0.2">
      <c r="A1219" s="388" t="s">
        <v>1129</v>
      </c>
      <c r="B1219" s="388" t="s">
        <v>1542</v>
      </c>
      <c r="C1219" s="388" t="s">
        <v>2831</v>
      </c>
      <c r="E1219" s="389">
        <v>86316</v>
      </c>
      <c r="G1219" s="389" t="s">
        <v>1344</v>
      </c>
      <c r="H1219" s="390" t="s">
        <v>3214</v>
      </c>
      <c r="I1219">
        <v>900</v>
      </c>
    </row>
    <row r="1220" spans="1:11" x14ac:dyDescent="0.2">
      <c r="A1220" s="388" t="s">
        <v>1129</v>
      </c>
      <c r="B1220" s="388" t="s">
        <v>1542</v>
      </c>
      <c r="C1220" s="388" t="s">
        <v>2833</v>
      </c>
      <c r="E1220" s="389">
        <v>98351</v>
      </c>
      <c r="G1220" s="389" t="s">
        <v>1314</v>
      </c>
      <c r="H1220" s="390" t="s">
        <v>3215</v>
      </c>
      <c r="I1220">
        <v>900</v>
      </c>
    </row>
    <row r="1221" spans="1:11" x14ac:dyDescent="0.2">
      <c r="A1221" s="388" t="s">
        <v>1129</v>
      </c>
      <c r="B1221" s="388" t="s">
        <v>1542</v>
      </c>
      <c r="C1221" s="388" t="s">
        <v>3183</v>
      </c>
      <c r="E1221" s="389">
        <v>88471</v>
      </c>
      <c r="G1221" s="389" t="s">
        <v>1347</v>
      </c>
      <c r="H1221" s="390" t="s">
        <v>3216</v>
      </c>
      <c r="I1221">
        <v>900</v>
      </c>
    </row>
    <row r="1222" spans="1:11" x14ac:dyDescent="0.2">
      <c r="A1222" s="388" t="s">
        <v>1129</v>
      </c>
      <c r="B1222" s="388" t="s">
        <v>1542</v>
      </c>
      <c r="C1222" s="388" t="s">
        <v>1932</v>
      </c>
      <c r="E1222" s="389">
        <v>121874</v>
      </c>
      <c r="G1222" s="389" t="s">
        <v>1349</v>
      </c>
      <c r="H1222" s="390" t="s">
        <v>3217</v>
      </c>
      <c r="I1222">
        <v>900</v>
      </c>
    </row>
    <row r="1223" spans="1:11" x14ac:dyDescent="0.2">
      <c r="A1223" s="388" t="s">
        <v>1129</v>
      </c>
      <c r="B1223" s="388" t="s">
        <v>1542</v>
      </c>
      <c r="C1223" s="388" t="s">
        <v>2845</v>
      </c>
      <c r="E1223" s="389">
        <v>98291</v>
      </c>
      <c r="G1223" s="389" t="s">
        <v>1318</v>
      </c>
      <c r="H1223" s="390" t="s">
        <v>3218</v>
      </c>
      <c r="I1223">
        <v>900</v>
      </c>
    </row>
    <row r="1224" spans="1:11" x14ac:dyDescent="0.2">
      <c r="A1224" s="388" t="s">
        <v>1129</v>
      </c>
      <c r="B1224" s="388" t="s">
        <v>1542</v>
      </c>
      <c r="C1224" s="388" t="s">
        <v>2852</v>
      </c>
      <c r="E1224" s="389">
        <v>83425</v>
      </c>
      <c r="G1224" s="389" t="s">
        <v>1326</v>
      </c>
      <c r="H1224" s="390" t="s">
        <v>3219</v>
      </c>
      <c r="I1224">
        <v>900</v>
      </c>
    </row>
    <row r="1225" spans="1:11" x14ac:dyDescent="0.2">
      <c r="A1225" s="388" t="s">
        <v>1129</v>
      </c>
      <c r="B1225" s="388" t="s">
        <v>1542</v>
      </c>
      <c r="C1225" s="388" t="s">
        <v>3102</v>
      </c>
      <c r="E1225" s="389">
        <v>101109</v>
      </c>
      <c r="G1225" s="389" t="s">
        <v>1359</v>
      </c>
      <c r="H1225" s="390" t="s">
        <v>3220</v>
      </c>
      <c r="I1225">
        <v>900</v>
      </c>
    </row>
    <row r="1226" spans="1:11" x14ac:dyDescent="0.2">
      <c r="A1226" s="388" t="s">
        <v>1129</v>
      </c>
      <c r="B1226" s="388" t="s">
        <v>1542</v>
      </c>
      <c r="C1226" s="388" t="s">
        <v>3190</v>
      </c>
      <c r="E1226" s="389">
        <v>97774</v>
      </c>
      <c r="G1226" s="389" t="s">
        <v>1321</v>
      </c>
      <c r="H1226" s="390" t="s">
        <v>3221</v>
      </c>
      <c r="I1226">
        <v>900</v>
      </c>
    </row>
    <row r="1227" spans="1:11" x14ac:dyDescent="0.2">
      <c r="A1227" s="388" t="s">
        <v>938</v>
      </c>
      <c r="B1227" s="388" t="s">
        <v>981</v>
      </c>
      <c r="C1227" s="388" t="s">
        <v>484</v>
      </c>
      <c r="E1227" s="389">
        <v>1336071</v>
      </c>
      <c r="G1227" s="389">
        <v>1336071</v>
      </c>
      <c r="H1227" s="390" t="s">
        <v>1054</v>
      </c>
    </row>
    <row r="1228" spans="1:11" x14ac:dyDescent="0.2">
      <c r="A1228" s="644" t="s">
        <v>938</v>
      </c>
      <c r="B1228" s="644" t="s">
        <v>981</v>
      </c>
      <c r="C1228" s="644" t="s">
        <v>308</v>
      </c>
      <c r="D1228" s="645"/>
      <c r="E1228" s="645">
        <v>1336071</v>
      </c>
      <c r="F1228" s="645"/>
      <c r="G1228" s="645">
        <v>1336071</v>
      </c>
      <c r="H1228" s="646" t="s">
        <v>982</v>
      </c>
      <c r="I1228" s="647"/>
      <c r="J1228" s="647"/>
      <c r="K1228" s="647"/>
    </row>
    <row r="1230" spans="1:11" x14ac:dyDescent="0.2">
      <c r="A1230" s="388" t="s">
        <v>1129</v>
      </c>
      <c r="B1230" s="388" t="s">
        <v>1542</v>
      </c>
      <c r="C1230" s="388" t="s">
        <v>1225</v>
      </c>
      <c r="E1230" s="389">
        <v>42907</v>
      </c>
      <c r="G1230" s="389" t="s">
        <v>1336</v>
      </c>
      <c r="H1230" s="390" t="s">
        <v>3222</v>
      </c>
      <c r="I1230">
        <v>900</v>
      </c>
    </row>
    <row r="1231" spans="1:11" x14ac:dyDescent="0.2">
      <c r="A1231" s="388" t="s">
        <v>1129</v>
      </c>
      <c r="B1231" s="388" t="s">
        <v>1542</v>
      </c>
      <c r="C1231" s="388" t="s">
        <v>1225</v>
      </c>
      <c r="E1231" s="389">
        <v>85140</v>
      </c>
      <c r="G1231" s="389" t="s">
        <v>1336</v>
      </c>
      <c r="H1231" s="390" t="s">
        <v>3223</v>
      </c>
      <c r="I1231">
        <v>900</v>
      </c>
    </row>
    <row r="1232" spans="1:11" x14ac:dyDescent="0.2">
      <c r="A1232" s="388" t="s">
        <v>1129</v>
      </c>
      <c r="B1232" s="388" t="s">
        <v>1542</v>
      </c>
      <c r="C1232" s="388" t="s">
        <v>1248</v>
      </c>
      <c r="E1232" s="389">
        <v>43734</v>
      </c>
      <c r="G1232" s="389" t="s">
        <v>1312</v>
      </c>
      <c r="H1232" s="390" t="s">
        <v>3224</v>
      </c>
      <c r="I1232">
        <v>900</v>
      </c>
    </row>
    <row r="1233" spans="1:11" x14ac:dyDescent="0.2">
      <c r="A1233" s="388" t="s">
        <v>1129</v>
      </c>
      <c r="B1233" s="388" t="s">
        <v>1542</v>
      </c>
      <c r="C1233" s="388" t="s">
        <v>1181</v>
      </c>
      <c r="E1233" s="389">
        <v>30510</v>
      </c>
      <c r="G1233" s="389" t="s">
        <v>2299</v>
      </c>
      <c r="H1233" s="390" t="s">
        <v>3225</v>
      </c>
      <c r="I1233">
        <v>900</v>
      </c>
    </row>
    <row r="1234" spans="1:11" x14ac:dyDescent="0.2">
      <c r="A1234" s="388" t="s">
        <v>1129</v>
      </c>
      <c r="B1234" s="388" t="s">
        <v>1542</v>
      </c>
      <c r="C1234" s="388" t="s">
        <v>1356</v>
      </c>
      <c r="E1234" s="389">
        <v>98023</v>
      </c>
      <c r="G1234" s="389" t="s">
        <v>1342</v>
      </c>
      <c r="H1234" s="390" t="s">
        <v>3226</v>
      </c>
      <c r="I1234">
        <v>900</v>
      </c>
    </row>
    <row r="1235" spans="1:11" x14ac:dyDescent="0.2">
      <c r="A1235" s="388" t="s">
        <v>1129</v>
      </c>
      <c r="B1235" s="388" t="s">
        <v>1542</v>
      </c>
      <c r="C1235" s="388" t="s">
        <v>1356</v>
      </c>
      <c r="E1235" s="389">
        <v>36360</v>
      </c>
      <c r="G1235" s="389" t="s">
        <v>1342</v>
      </c>
      <c r="H1235" s="390" t="s">
        <v>3227</v>
      </c>
      <c r="I1235">
        <v>900</v>
      </c>
    </row>
    <row r="1236" spans="1:11" x14ac:dyDescent="0.2">
      <c r="A1236" s="388" t="s">
        <v>1129</v>
      </c>
      <c r="B1236" s="388" t="s">
        <v>1542</v>
      </c>
      <c r="C1236" s="388" t="s">
        <v>2831</v>
      </c>
      <c r="E1236" s="389">
        <v>31075</v>
      </c>
      <c r="G1236" s="389" t="s">
        <v>1344</v>
      </c>
      <c r="H1236" s="390" t="s">
        <v>3228</v>
      </c>
      <c r="I1236">
        <v>900</v>
      </c>
    </row>
    <row r="1237" spans="1:11" x14ac:dyDescent="0.2">
      <c r="A1237" s="388" t="s">
        <v>1129</v>
      </c>
      <c r="B1237" s="388" t="s">
        <v>1542</v>
      </c>
      <c r="C1237" s="388" t="s">
        <v>2833</v>
      </c>
      <c r="E1237" s="389">
        <v>35406</v>
      </c>
      <c r="G1237" s="389" t="s">
        <v>1314</v>
      </c>
      <c r="H1237" s="390" t="s">
        <v>3229</v>
      </c>
      <c r="I1237">
        <v>900</v>
      </c>
    </row>
    <row r="1238" spans="1:11" x14ac:dyDescent="0.2">
      <c r="A1238" s="388" t="s">
        <v>1129</v>
      </c>
      <c r="B1238" s="388" t="s">
        <v>1542</v>
      </c>
      <c r="C1238" s="388" t="s">
        <v>3183</v>
      </c>
      <c r="E1238" s="389">
        <v>31849</v>
      </c>
      <c r="G1238" s="389" t="s">
        <v>1347</v>
      </c>
      <c r="H1238" s="390" t="s">
        <v>3230</v>
      </c>
      <c r="I1238">
        <v>900</v>
      </c>
    </row>
    <row r="1239" spans="1:11" x14ac:dyDescent="0.2">
      <c r="A1239" s="388" t="s">
        <v>1129</v>
      </c>
      <c r="B1239" s="388" t="s">
        <v>1542</v>
      </c>
      <c r="C1239" s="388" t="s">
        <v>1932</v>
      </c>
      <c r="E1239" s="389">
        <v>43876</v>
      </c>
      <c r="G1239" s="389" t="s">
        <v>1349</v>
      </c>
      <c r="H1239" s="390" t="s">
        <v>3231</v>
      </c>
      <c r="I1239">
        <v>900</v>
      </c>
    </row>
    <row r="1240" spans="1:11" x14ac:dyDescent="0.2">
      <c r="A1240" s="388" t="s">
        <v>1129</v>
      </c>
      <c r="B1240" s="388" t="s">
        <v>1542</v>
      </c>
      <c r="C1240" s="388" t="s">
        <v>2845</v>
      </c>
      <c r="E1240" s="389">
        <v>35386</v>
      </c>
      <c r="G1240" s="389" t="s">
        <v>1318</v>
      </c>
      <c r="H1240" s="390" t="s">
        <v>3232</v>
      </c>
      <c r="I1240">
        <v>900</v>
      </c>
    </row>
    <row r="1241" spans="1:11" x14ac:dyDescent="0.2">
      <c r="A1241" s="388" t="s">
        <v>1129</v>
      </c>
      <c r="B1241" s="388" t="s">
        <v>1542</v>
      </c>
      <c r="C1241" s="388" t="s">
        <v>2852</v>
      </c>
      <c r="E1241" s="389">
        <v>30033</v>
      </c>
      <c r="G1241" s="389" t="s">
        <v>1326</v>
      </c>
      <c r="H1241" s="390" t="s">
        <v>3233</v>
      </c>
      <c r="I1241">
        <v>900</v>
      </c>
    </row>
    <row r="1242" spans="1:11" x14ac:dyDescent="0.2">
      <c r="A1242" s="388" t="s">
        <v>1129</v>
      </c>
      <c r="B1242" s="388" t="s">
        <v>1542</v>
      </c>
      <c r="C1242" s="388" t="s">
        <v>3102</v>
      </c>
      <c r="E1242" s="389">
        <v>31760</v>
      </c>
      <c r="G1242" s="389" t="s">
        <v>1359</v>
      </c>
      <c r="H1242" s="390" t="s">
        <v>3234</v>
      </c>
      <c r="I1242">
        <v>900</v>
      </c>
    </row>
    <row r="1243" spans="1:11" x14ac:dyDescent="0.2">
      <c r="A1243" s="388" t="s">
        <v>1129</v>
      </c>
      <c r="B1243" s="388" t="s">
        <v>1542</v>
      </c>
      <c r="C1243" s="388" t="s">
        <v>3190</v>
      </c>
      <c r="E1243" s="389">
        <v>89612</v>
      </c>
      <c r="G1243" s="389" t="s">
        <v>1321</v>
      </c>
      <c r="H1243" s="390" t="s">
        <v>3235</v>
      </c>
      <c r="I1243">
        <v>900</v>
      </c>
    </row>
    <row r="1244" spans="1:11" x14ac:dyDescent="0.2">
      <c r="A1244" s="388" t="s">
        <v>1129</v>
      </c>
      <c r="B1244" s="388" t="s">
        <v>1542</v>
      </c>
      <c r="C1244" s="388" t="s">
        <v>3190</v>
      </c>
      <c r="E1244" s="389">
        <v>93600</v>
      </c>
      <c r="G1244" s="389" t="s">
        <v>1321</v>
      </c>
      <c r="H1244" s="390" t="s">
        <v>3236</v>
      </c>
      <c r="I1244">
        <v>900</v>
      </c>
    </row>
    <row r="1245" spans="1:11" x14ac:dyDescent="0.2">
      <c r="A1245" s="388" t="s">
        <v>938</v>
      </c>
      <c r="B1245" s="388" t="s">
        <v>983</v>
      </c>
      <c r="C1245" s="388" t="s">
        <v>484</v>
      </c>
      <c r="E1245" s="389">
        <v>759271</v>
      </c>
      <c r="G1245" s="389">
        <v>759271</v>
      </c>
      <c r="H1245" s="390" t="s">
        <v>1054</v>
      </c>
    </row>
    <row r="1246" spans="1:11" x14ac:dyDescent="0.2">
      <c r="A1246" s="644" t="s">
        <v>938</v>
      </c>
      <c r="B1246" s="644" t="s">
        <v>983</v>
      </c>
      <c r="C1246" s="644" t="s">
        <v>308</v>
      </c>
      <c r="D1246" s="645"/>
      <c r="E1246" s="645">
        <v>759271</v>
      </c>
      <c r="F1246" s="645"/>
      <c r="G1246" s="645">
        <v>759271</v>
      </c>
      <c r="H1246" s="646" t="s">
        <v>984</v>
      </c>
      <c r="I1246" s="647"/>
      <c r="J1246" s="647"/>
      <c r="K1246" s="647"/>
    </row>
    <row r="1248" spans="1:11" x14ac:dyDescent="0.2">
      <c r="A1248" s="388" t="s">
        <v>1129</v>
      </c>
      <c r="B1248" s="388" t="s">
        <v>1542</v>
      </c>
      <c r="C1248" s="388" t="s">
        <v>1157</v>
      </c>
      <c r="E1248" s="389">
        <v>9198</v>
      </c>
      <c r="G1248" s="389" t="s">
        <v>1336</v>
      </c>
      <c r="H1248" s="390" t="s">
        <v>3237</v>
      </c>
      <c r="I1248">
        <v>990</v>
      </c>
    </row>
    <row r="1249" spans="1:11" x14ac:dyDescent="0.2">
      <c r="A1249" s="388" t="s">
        <v>1129</v>
      </c>
      <c r="B1249" s="388" t="s">
        <v>1542</v>
      </c>
      <c r="C1249" s="388" t="s">
        <v>1217</v>
      </c>
      <c r="E1249" s="389">
        <v>8789.2000000000007</v>
      </c>
      <c r="G1249" s="389" t="s">
        <v>1338</v>
      </c>
      <c r="H1249" s="390" t="s">
        <v>3238</v>
      </c>
      <c r="I1249">
        <v>900</v>
      </c>
    </row>
    <row r="1250" spans="1:11" x14ac:dyDescent="0.2">
      <c r="A1250" s="388" t="s">
        <v>1129</v>
      </c>
      <c r="B1250" s="388" t="s">
        <v>1542</v>
      </c>
      <c r="C1250" s="388" t="s">
        <v>1206</v>
      </c>
      <c r="E1250" s="389">
        <v>10322.200000000001</v>
      </c>
      <c r="G1250" s="389" t="s">
        <v>1312</v>
      </c>
      <c r="H1250" s="390" t="s">
        <v>3239</v>
      </c>
      <c r="I1250">
        <v>900</v>
      </c>
    </row>
    <row r="1251" spans="1:11" x14ac:dyDescent="0.2">
      <c r="A1251" s="388" t="s">
        <v>1129</v>
      </c>
      <c r="B1251" s="388" t="s">
        <v>1542</v>
      </c>
      <c r="C1251" s="388" t="s">
        <v>1436</v>
      </c>
      <c r="E1251" s="389">
        <v>9351.2999999999993</v>
      </c>
      <c r="G1251" s="389" t="s">
        <v>1342</v>
      </c>
      <c r="H1251" s="390" t="s">
        <v>3240</v>
      </c>
      <c r="I1251">
        <v>900</v>
      </c>
    </row>
    <row r="1252" spans="1:11" x14ac:dyDescent="0.2">
      <c r="A1252" s="388" t="s">
        <v>1129</v>
      </c>
      <c r="B1252" s="388" t="s">
        <v>1542</v>
      </c>
      <c r="C1252" s="388" t="s">
        <v>1920</v>
      </c>
      <c r="E1252" s="389">
        <v>8533.7000000000007</v>
      </c>
      <c r="G1252" s="389" t="s">
        <v>1344</v>
      </c>
      <c r="H1252" s="390" t="s">
        <v>3241</v>
      </c>
      <c r="I1252">
        <v>900</v>
      </c>
    </row>
    <row r="1253" spans="1:11" x14ac:dyDescent="0.2">
      <c r="A1253" s="388" t="s">
        <v>1129</v>
      </c>
      <c r="B1253" s="388" t="s">
        <v>1542</v>
      </c>
      <c r="C1253" s="388" t="s">
        <v>3242</v>
      </c>
      <c r="E1253" s="389">
        <v>8993.6</v>
      </c>
      <c r="G1253" s="389" t="s">
        <v>1314</v>
      </c>
      <c r="H1253" s="390" t="s">
        <v>3243</v>
      </c>
      <c r="I1253">
        <v>900</v>
      </c>
    </row>
    <row r="1254" spans="1:11" x14ac:dyDescent="0.2">
      <c r="A1254" s="388" t="s">
        <v>1129</v>
      </c>
      <c r="B1254" s="388" t="s">
        <v>1542</v>
      </c>
      <c r="C1254" s="388" t="s">
        <v>3244</v>
      </c>
      <c r="E1254" s="389">
        <v>7154</v>
      </c>
      <c r="G1254" s="389" t="s">
        <v>1347</v>
      </c>
      <c r="H1254" s="390" t="s">
        <v>3245</v>
      </c>
      <c r="I1254">
        <v>900</v>
      </c>
    </row>
    <row r="1255" spans="1:11" x14ac:dyDescent="0.2">
      <c r="A1255" s="388" t="s">
        <v>1129</v>
      </c>
      <c r="B1255" s="388" t="s">
        <v>1542</v>
      </c>
      <c r="C1255" s="388" t="s">
        <v>2126</v>
      </c>
      <c r="E1255" s="389">
        <v>7102.9</v>
      </c>
      <c r="G1255" s="389" t="s">
        <v>1349</v>
      </c>
      <c r="H1255" s="390" t="s">
        <v>3246</v>
      </c>
      <c r="I1255">
        <v>900</v>
      </c>
    </row>
    <row r="1256" spans="1:11" x14ac:dyDescent="0.2">
      <c r="A1256" s="388" t="s">
        <v>1129</v>
      </c>
      <c r="B1256" s="388" t="s">
        <v>1542</v>
      </c>
      <c r="C1256" s="388" t="s">
        <v>2844</v>
      </c>
      <c r="E1256" s="389">
        <v>8942.5</v>
      </c>
      <c r="G1256" s="389" t="s">
        <v>1318</v>
      </c>
      <c r="H1256" s="390" t="s">
        <v>3247</v>
      </c>
      <c r="I1256">
        <v>900</v>
      </c>
    </row>
    <row r="1257" spans="1:11" x14ac:dyDescent="0.2">
      <c r="A1257" s="388" t="s">
        <v>1129</v>
      </c>
      <c r="B1257" s="388" t="s">
        <v>1542</v>
      </c>
      <c r="C1257" s="388" t="s">
        <v>2849</v>
      </c>
      <c r="E1257" s="389">
        <v>8482.6</v>
      </c>
      <c r="G1257" s="389" t="s">
        <v>1326</v>
      </c>
      <c r="H1257" s="390" t="s">
        <v>3248</v>
      </c>
      <c r="I1257">
        <v>900</v>
      </c>
    </row>
    <row r="1258" spans="1:11" x14ac:dyDescent="0.2">
      <c r="A1258" s="388" t="s">
        <v>1129</v>
      </c>
      <c r="B1258" s="388" t="s">
        <v>1542</v>
      </c>
      <c r="C1258" s="388" t="s">
        <v>1947</v>
      </c>
      <c r="E1258" s="389">
        <v>9044.7000000000007</v>
      </c>
      <c r="G1258" s="389" t="s">
        <v>1359</v>
      </c>
      <c r="H1258" s="390" t="s">
        <v>3249</v>
      </c>
      <c r="I1258">
        <v>900</v>
      </c>
    </row>
    <row r="1259" spans="1:11" x14ac:dyDescent="0.2">
      <c r="A1259" s="388" t="s">
        <v>1129</v>
      </c>
      <c r="B1259" s="388" t="s">
        <v>1542</v>
      </c>
      <c r="C1259" s="388" t="s">
        <v>2856</v>
      </c>
      <c r="E1259" s="389">
        <v>8635.9</v>
      </c>
      <c r="G1259" s="389" t="s">
        <v>1321</v>
      </c>
      <c r="H1259" s="390" t="s">
        <v>3250</v>
      </c>
      <c r="I1259">
        <v>900</v>
      </c>
    </row>
    <row r="1260" spans="1:11" x14ac:dyDescent="0.2">
      <c r="A1260" s="388" t="s">
        <v>938</v>
      </c>
      <c r="B1260" s="388" t="s">
        <v>985</v>
      </c>
      <c r="C1260" s="388" t="s">
        <v>484</v>
      </c>
      <c r="E1260" s="389">
        <v>104550.6</v>
      </c>
      <c r="G1260" s="389">
        <v>104550.6</v>
      </c>
      <c r="H1260" s="390" t="s">
        <v>1054</v>
      </c>
    </row>
    <row r="1261" spans="1:11" x14ac:dyDescent="0.2">
      <c r="A1261" s="644" t="s">
        <v>938</v>
      </c>
      <c r="B1261" s="644" t="s">
        <v>985</v>
      </c>
      <c r="C1261" s="644" t="s">
        <v>308</v>
      </c>
      <c r="D1261" s="645"/>
      <c r="E1261" s="645">
        <v>104550.6</v>
      </c>
      <c r="F1261" s="645"/>
      <c r="G1261" s="645">
        <v>104550.6</v>
      </c>
      <c r="H1261" s="646" t="s">
        <v>469</v>
      </c>
      <c r="I1261" s="647"/>
      <c r="J1261" s="647"/>
      <c r="K1261" s="647"/>
    </row>
    <row r="1263" spans="1:11" x14ac:dyDescent="0.2">
      <c r="A1263" s="388" t="s">
        <v>1129</v>
      </c>
      <c r="B1263" s="388" t="s">
        <v>1472</v>
      </c>
      <c r="C1263" s="388" t="s">
        <v>3251</v>
      </c>
      <c r="E1263" s="389">
        <v>1036.8</v>
      </c>
      <c r="G1263" s="389" t="s">
        <v>2828</v>
      </c>
      <c r="H1263" s="390" t="s">
        <v>3252</v>
      </c>
      <c r="I1263">
        <v>990</v>
      </c>
    </row>
    <row r="1264" spans="1:11" x14ac:dyDescent="0.2">
      <c r="A1264" s="388" t="s">
        <v>1129</v>
      </c>
      <c r="B1264" s="388" t="s">
        <v>1472</v>
      </c>
      <c r="C1264" s="388" t="s">
        <v>2289</v>
      </c>
      <c r="E1264" s="389">
        <v>1152</v>
      </c>
      <c r="G1264" s="389" t="s">
        <v>2375</v>
      </c>
      <c r="H1264" s="390" t="s">
        <v>3252</v>
      </c>
      <c r="I1264">
        <v>990</v>
      </c>
    </row>
    <row r="1265" spans="1:11" x14ac:dyDescent="0.2">
      <c r="A1265" s="388" t="s">
        <v>1129</v>
      </c>
      <c r="B1265" s="388" t="s">
        <v>1472</v>
      </c>
      <c r="C1265" s="388" t="s">
        <v>3253</v>
      </c>
      <c r="E1265" s="389">
        <v>1036.8</v>
      </c>
      <c r="G1265" s="389" t="s">
        <v>1820</v>
      </c>
      <c r="H1265" s="390" t="s">
        <v>3252</v>
      </c>
      <c r="I1265">
        <v>990</v>
      </c>
    </row>
    <row r="1266" spans="1:11" x14ac:dyDescent="0.2">
      <c r="A1266" s="388" t="s">
        <v>1129</v>
      </c>
      <c r="B1266" s="388" t="s">
        <v>1472</v>
      </c>
      <c r="C1266" s="388" t="s">
        <v>3254</v>
      </c>
      <c r="E1266" s="389">
        <v>1036.8</v>
      </c>
      <c r="G1266" s="389" t="s">
        <v>2850</v>
      </c>
      <c r="H1266" s="390" t="s">
        <v>3252</v>
      </c>
      <c r="I1266">
        <v>990</v>
      </c>
    </row>
    <row r="1267" spans="1:11" x14ac:dyDescent="0.2">
      <c r="A1267" s="388" t="s">
        <v>1129</v>
      </c>
      <c r="B1267" s="388" t="s">
        <v>1472</v>
      </c>
      <c r="C1267" s="388" t="s">
        <v>3255</v>
      </c>
      <c r="E1267" s="389">
        <v>1152</v>
      </c>
      <c r="G1267" s="389" t="s">
        <v>1771</v>
      </c>
      <c r="H1267" s="390" t="s">
        <v>3256</v>
      </c>
      <c r="I1267">
        <v>990</v>
      </c>
    </row>
    <row r="1268" spans="1:11" x14ac:dyDescent="0.2">
      <c r="A1268" s="388" t="s">
        <v>1129</v>
      </c>
      <c r="B1268" s="388" t="s">
        <v>1472</v>
      </c>
      <c r="C1268" s="388" t="s">
        <v>3257</v>
      </c>
      <c r="E1268" s="389">
        <v>921.6</v>
      </c>
      <c r="G1268" s="389" t="s">
        <v>3258</v>
      </c>
      <c r="H1268" s="390" t="s">
        <v>3259</v>
      </c>
      <c r="I1268">
        <v>990</v>
      </c>
    </row>
    <row r="1269" spans="1:11" x14ac:dyDescent="0.2">
      <c r="A1269" s="388" t="s">
        <v>1129</v>
      </c>
      <c r="B1269" s="388" t="s">
        <v>1472</v>
      </c>
      <c r="C1269" s="388" t="s">
        <v>3260</v>
      </c>
      <c r="E1269" s="389">
        <v>1008</v>
      </c>
      <c r="G1269" s="389" t="s">
        <v>2912</v>
      </c>
      <c r="H1269" s="390" t="s">
        <v>3259</v>
      </c>
      <c r="I1269">
        <v>990</v>
      </c>
    </row>
    <row r="1270" spans="1:11" x14ac:dyDescent="0.2">
      <c r="A1270" s="388" t="s">
        <v>1129</v>
      </c>
      <c r="B1270" s="388" t="s">
        <v>1472</v>
      </c>
      <c r="C1270" s="388" t="s">
        <v>3261</v>
      </c>
      <c r="E1270" s="389">
        <v>1008</v>
      </c>
      <c r="G1270" s="389" t="s">
        <v>3262</v>
      </c>
      <c r="H1270" s="390" t="s">
        <v>3252</v>
      </c>
      <c r="I1270">
        <v>990</v>
      </c>
    </row>
    <row r="1271" spans="1:11" x14ac:dyDescent="0.2">
      <c r="A1271" s="388" t="s">
        <v>1129</v>
      </c>
      <c r="B1271" s="388" t="s">
        <v>1472</v>
      </c>
      <c r="C1271" s="388" t="s">
        <v>3263</v>
      </c>
      <c r="E1271" s="389">
        <v>921.6</v>
      </c>
      <c r="G1271" s="389" t="s">
        <v>1796</v>
      </c>
      <c r="H1271" s="390" t="s">
        <v>3252</v>
      </c>
      <c r="I1271">
        <v>990</v>
      </c>
    </row>
    <row r="1272" spans="1:11" x14ac:dyDescent="0.2">
      <c r="A1272" s="388" t="s">
        <v>1129</v>
      </c>
      <c r="B1272" s="388" t="s">
        <v>1472</v>
      </c>
      <c r="C1272" s="388" t="s">
        <v>3264</v>
      </c>
      <c r="E1272" s="389">
        <v>921.6</v>
      </c>
      <c r="G1272" s="389" t="s">
        <v>1988</v>
      </c>
      <c r="H1272" s="390" t="s">
        <v>3252</v>
      </c>
      <c r="I1272">
        <v>990</v>
      </c>
    </row>
    <row r="1273" spans="1:11" x14ac:dyDescent="0.2">
      <c r="A1273" s="388" t="s">
        <v>1129</v>
      </c>
      <c r="B1273" s="388" t="s">
        <v>1472</v>
      </c>
      <c r="C1273" s="388" t="s">
        <v>3265</v>
      </c>
      <c r="E1273" s="389">
        <v>1152</v>
      </c>
      <c r="G1273" s="389" t="s">
        <v>1531</v>
      </c>
      <c r="H1273" s="390" t="s">
        <v>3252</v>
      </c>
      <c r="I1273">
        <v>990</v>
      </c>
    </row>
    <row r="1274" spans="1:11" x14ac:dyDescent="0.2">
      <c r="A1274" s="388" t="s">
        <v>1129</v>
      </c>
      <c r="B1274" s="388" t="s">
        <v>1542</v>
      </c>
      <c r="C1274" s="388" t="s">
        <v>1191</v>
      </c>
      <c r="E1274" s="389">
        <v>914</v>
      </c>
      <c r="G1274" s="389" t="s">
        <v>1336</v>
      </c>
      <c r="H1274" s="390" t="s">
        <v>3266</v>
      </c>
      <c r="I1274">
        <v>990</v>
      </c>
    </row>
    <row r="1275" spans="1:11" x14ac:dyDescent="0.2">
      <c r="A1275" s="388" t="s">
        <v>938</v>
      </c>
      <c r="B1275" s="388" t="s">
        <v>470</v>
      </c>
      <c r="C1275" s="388" t="s">
        <v>484</v>
      </c>
      <c r="E1275" s="389">
        <v>12261.2</v>
      </c>
      <c r="G1275" s="389">
        <v>12261.2</v>
      </c>
      <c r="H1275" s="390" t="s">
        <v>1054</v>
      </c>
    </row>
    <row r="1276" spans="1:11" x14ac:dyDescent="0.2">
      <c r="A1276" s="644" t="s">
        <v>938</v>
      </c>
      <c r="B1276" s="644" t="s">
        <v>470</v>
      </c>
      <c r="C1276" s="644" t="s">
        <v>308</v>
      </c>
      <c r="D1276" s="645"/>
      <c r="E1276" s="645">
        <v>12261.2</v>
      </c>
      <c r="F1276" s="645"/>
      <c r="G1276" s="645">
        <v>12261.2</v>
      </c>
      <c r="H1276" s="646" t="s">
        <v>471</v>
      </c>
      <c r="I1276" s="647"/>
      <c r="J1276" s="647"/>
      <c r="K1276" s="647"/>
    </row>
    <row r="1278" spans="1:11" x14ac:dyDescent="0.2">
      <c r="A1278" s="388" t="s">
        <v>1129</v>
      </c>
      <c r="B1278" s="388" t="s">
        <v>1542</v>
      </c>
      <c r="C1278" s="388" t="s">
        <v>1225</v>
      </c>
      <c r="E1278" s="389">
        <v>5900</v>
      </c>
      <c r="G1278" s="389" t="s">
        <v>1336</v>
      </c>
      <c r="H1278" s="390" t="s">
        <v>3267</v>
      </c>
      <c r="I1278">
        <v>900</v>
      </c>
    </row>
    <row r="1279" spans="1:11" x14ac:dyDescent="0.2">
      <c r="A1279" s="388" t="s">
        <v>1129</v>
      </c>
      <c r="B1279" s="388" t="s">
        <v>1542</v>
      </c>
      <c r="C1279" s="388" t="s">
        <v>1242</v>
      </c>
      <c r="E1279" s="389">
        <v>5900</v>
      </c>
      <c r="G1279" s="389" t="s">
        <v>1338</v>
      </c>
      <c r="H1279" s="390" t="s">
        <v>3268</v>
      </c>
      <c r="I1279">
        <v>900</v>
      </c>
    </row>
    <row r="1280" spans="1:11" x14ac:dyDescent="0.2">
      <c r="A1280" s="388" t="s">
        <v>1129</v>
      </c>
      <c r="B1280" s="388" t="s">
        <v>1542</v>
      </c>
      <c r="C1280" s="388" t="s">
        <v>1248</v>
      </c>
      <c r="E1280" s="389">
        <v>5900</v>
      </c>
      <c r="G1280" s="389" t="s">
        <v>1312</v>
      </c>
      <c r="H1280" s="390" t="s">
        <v>3269</v>
      </c>
      <c r="I1280">
        <v>900</v>
      </c>
    </row>
    <row r="1281" spans="1:11" x14ac:dyDescent="0.2">
      <c r="A1281" s="388" t="s">
        <v>1129</v>
      </c>
      <c r="B1281" s="388" t="s">
        <v>1542</v>
      </c>
      <c r="C1281" s="388" t="s">
        <v>1356</v>
      </c>
      <c r="E1281" s="389">
        <v>5900</v>
      </c>
      <c r="G1281" s="389" t="s">
        <v>1342</v>
      </c>
      <c r="H1281" s="390" t="s">
        <v>3270</v>
      </c>
      <c r="I1281">
        <v>900</v>
      </c>
    </row>
    <row r="1282" spans="1:11" x14ac:dyDescent="0.2">
      <c r="A1282" s="388" t="s">
        <v>1129</v>
      </c>
      <c r="B1282" s="388" t="s">
        <v>1542</v>
      </c>
      <c r="C1282" s="388" t="s">
        <v>2831</v>
      </c>
      <c r="E1282" s="389">
        <v>5900</v>
      </c>
      <c r="G1282" s="389" t="s">
        <v>1344</v>
      </c>
      <c r="H1282" s="390" t="s">
        <v>3271</v>
      </c>
      <c r="I1282">
        <v>900</v>
      </c>
    </row>
    <row r="1283" spans="1:11" x14ac:dyDescent="0.2">
      <c r="A1283" s="388" t="s">
        <v>1129</v>
      </c>
      <c r="B1283" s="388" t="s">
        <v>1542</v>
      </c>
      <c r="C1283" s="388" t="s">
        <v>2833</v>
      </c>
      <c r="E1283" s="389">
        <v>5900</v>
      </c>
      <c r="G1283" s="389" t="s">
        <v>1314</v>
      </c>
      <c r="H1283" s="390" t="s">
        <v>3272</v>
      </c>
      <c r="I1283">
        <v>900</v>
      </c>
    </row>
    <row r="1284" spans="1:11" x14ac:dyDescent="0.2">
      <c r="A1284" s="388" t="s">
        <v>1129</v>
      </c>
      <c r="B1284" s="388" t="s">
        <v>1542</v>
      </c>
      <c r="C1284" s="388" t="s">
        <v>3183</v>
      </c>
      <c r="E1284" s="389">
        <v>5900</v>
      </c>
      <c r="G1284" s="389" t="s">
        <v>1347</v>
      </c>
      <c r="H1284" s="390" t="s">
        <v>3273</v>
      </c>
      <c r="I1284">
        <v>900</v>
      </c>
    </row>
    <row r="1285" spans="1:11" x14ac:dyDescent="0.2">
      <c r="A1285" s="388" t="s">
        <v>1129</v>
      </c>
      <c r="B1285" s="388" t="s">
        <v>1542</v>
      </c>
      <c r="C1285" s="388" t="s">
        <v>1932</v>
      </c>
      <c r="E1285" s="389">
        <v>5900</v>
      </c>
      <c r="G1285" s="389" t="s">
        <v>1349</v>
      </c>
      <c r="H1285" s="390" t="s">
        <v>3274</v>
      </c>
      <c r="I1285">
        <v>900</v>
      </c>
    </row>
    <row r="1286" spans="1:11" x14ac:dyDescent="0.2">
      <c r="A1286" s="388" t="s">
        <v>1129</v>
      </c>
      <c r="B1286" s="388" t="s">
        <v>1542</v>
      </c>
      <c r="C1286" s="388" t="s">
        <v>2845</v>
      </c>
      <c r="E1286" s="389">
        <v>5900</v>
      </c>
      <c r="G1286" s="389" t="s">
        <v>1318</v>
      </c>
      <c r="H1286" s="390" t="s">
        <v>3275</v>
      </c>
      <c r="I1286">
        <v>900</v>
      </c>
    </row>
    <row r="1287" spans="1:11" x14ac:dyDescent="0.2">
      <c r="A1287" s="388" t="s">
        <v>1129</v>
      </c>
      <c r="B1287" s="388" t="s">
        <v>1542</v>
      </c>
      <c r="C1287" s="388" t="s">
        <v>2852</v>
      </c>
      <c r="E1287" s="389">
        <v>5900</v>
      </c>
      <c r="G1287" s="389" t="s">
        <v>1326</v>
      </c>
      <c r="H1287" s="390" t="s">
        <v>3276</v>
      </c>
      <c r="I1287">
        <v>900</v>
      </c>
    </row>
    <row r="1288" spans="1:11" x14ac:dyDescent="0.2">
      <c r="A1288" s="388" t="s">
        <v>1129</v>
      </c>
      <c r="B1288" s="388" t="s">
        <v>1542</v>
      </c>
      <c r="C1288" s="388" t="s">
        <v>3102</v>
      </c>
      <c r="E1288" s="389">
        <v>5900</v>
      </c>
      <c r="G1288" s="389" t="s">
        <v>1359</v>
      </c>
      <c r="H1288" s="390" t="s">
        <v>3277</v>
      </c>
      <c r="I1288">
        <v>900</v>
      </c>
    </row>
    <row r="1289" spans="1:11" x14ac:dyDescent="0.2">
      <c r="A1289" s="388" t="s">
        <v>1129</v>
      </c>
      <c r="B1289" s="388" t="s">
        <v>1542</v>
      </c>
      <c r="C1289" s="388" t="s">
        <v>3190</v>
      </c>
      <c r="E1289" s="389">
        <v>5900</v>
      </c>
      <c r="G1289" s="389" t="s">
        <v>1321</v>
      </c>
      <c r="H1289" s="390" t="s">
        <v>3278</v>
      </c>
      <c r="I1289">
        <v>900</v>
      </c>
    </row>
    <row r="1290" spans="1:11" x14ac:dyDescent="0.2">
      <c r="A1290" s="388" t="s">
        <v>938</v>
      </c>
      <c r="B1290" s="388" t="s">
        <v>472</v>
      </c>
      <c r="C1290" s="388" t="s">
        <v>484</v>
      </c>
      <c r="E1290" s="389">
        <v>70800</v>
      </c>
      <c r="G1290" s="389">
        <v>70800</v>
      </c>
      <c r="H1290" s="390" t="s">
        <v>1054</v>
      </c>
    </row>
    <row r="1291" spans="1:11" x14ac:dyDescent="0.2">
      <c r="A1291" s="644" t="s">
        <v>938</v>
      </c>
      <c r="B1291" s="644" t="s">
        <v>472</v>
      </c>
      <c r="C1291" s="644" t="s">
        <v>308</v>
      </c>
      <c r="D1291" s="645"/>
      <c r="E1291" s="645">
        <v>70800</v>
      </c>
      <c r="F1291" s="645"/>
      <c r="G1291" s="645">
        <v>70800</v>
      </c>
      <c r="H1291" s="646" t="s">
        <v>473</v>
      </c>
      <c r="I1291" s="647"/>
      <c r="J1291" s="647"/>
      <c r="K1291" s="647"/>
    </row>
    <row r="1293" spans="1:11" x14ac:dyDescent="0.2">
      <c r="A1293" s="388" t="s">
        <v>1129</v>
      </c>
      <c r="B1293" s="388" t="s">
        <v>1542</v>
      </c>
      <c r="C1293" s="388" t="s">
        <v>1157</v>
      </c>
      <c r="E1293" s="389">
        <v>8802</v>
      </c>
      <c r="G1293" s="389" t="s">
        <v>1336</v>
      </c>
      <c r="H1293" s="390" t="s">
        <v>3237</v>
      </c>
      <c r="I1293">
        <v>990</v>
      </c>
    </row>
    <row r="1294" spans="1:11" x14ac:dyDescent="0.2">
      <c r="A1294" s="388" t="s">
        <v>1129</v>
      </c>
      <c r="B1294" s="388" t="s">
        <v>1542</v>
      </c>
      <c r="C1294" s="388" t="s">
        <v>1191</v>
      </c>
      <c r="E1294" s="389">
        <v>2570.4</v>
      </c>
      <c r="G1294" s="389" t="s">
        <v>1336</v>
      </c>
      <c r="H1294" s="390" t="s">
        <v>3279</v>
      </c>
      <c r="I1294">
        <v>990</v>
      </c>
    </row>
    <row r="1295" spans="1:11" x14ac:dyDescent="0.2">
      <c r="A1295" s="388" t="s">
        <v>1129</v>
      </c>
      <c r="B1295" s="388" t="s">
        <v>1542</v>
      </c>
      <c r="C1295" s="388" t="s">
        <v>1217</v>
      </c>
      <c r="E1295" s="389">
        <v>8410.7999999999993</v>
      </c>
      <c r="G1295" s="389" t="s">
        <v>1338</v>
      </c>
      <c r="H1295" s="390" t="s">
        <v>3238</v>
      </c>
      <c r="I1295">
        <v>900</v>
      </c>
    </row>
    <row r="1296" spans="1:11" x14ac:dyDescent="0.2">
      <c r="A1296" s="388" t="s">
        <v>1129</v>
      </c>
      <c r="B1296" s="388" t="s">
        <v>1542</v>
      </c>
      <c r="C1296" s="388" t="s">
        <v>1206</v>
      </c>
      <c r="E1296" s="389">
        <v>9877.7999999999993</v>
      </c>
      <c r="G1296" s="389" t="s">
        <v>1312</v>
      </c>
      <c r="H1296" s="390" t="s">
        <v>3239</v>
      </c>
      <c r="I1296">
        <v>900</v>
      </c>
    </row>
    <row r="1297" spans="1:11" x14ac:dyDescent="0.2">
      <c r="A1297" s="388" t="s">
        <v>1129</v>
      </c>
      <c r="B1297" s="388" t="s">
        <v>1542</v>
      </c>
      <c r="C1297" s="388" t="s">
        <v>1436</v>
      </c>
      <c r="E1297" s="389">
        <v>8948.7000000000007</v>
      </c>
      <c r="G1297" s="389" t="s">
        <v>1342</v>
      </c>
      <c r="H1297" s="390" t="s">
        <v>3240</v>
      </c>
      <c r="I1297">
        <v>900</v>
      </c>
    </row>
    <row r="1298" spans="1:11" x14ac:dyDescent="0.2">
      <c r="A1298" s="388" t="s">
        <v>1129</v>
      </c>
      <c r="B1298" s="388" t="s">
        <v>1542</v>
      </c>
      <c r="C1298" s="388" t="s">
        <v>1920</v>
      </c>
      <c r="E1298" s="389">
        <v>8166.3</v>
      </c>
      <c r="G1298" s="389" t="s">
        <v>1344</v>
      </c>
      <c r="H1298" s="390" t="s">
        <v>3241</v>
      </c>
      <c r="I1298">
        <v>900</v>
      </c>
    </row>
    <row r="1299" spans="1:11" x14ac:dyDescent="0.2">
      <c r="A1299" s="388" t="s">
        <v>1129</v>
      </c>
      <c r="B1299" s="388" t="s">
        <v>1542</v>
      </c>
      <c r="C1299" s="388" t="s">
        <v>3242</v>
      </c>
      <c r="E1299" s="389">
        <v>8606.4</v>
      </c>
      <c r="G1299" s="389" t="s">
        <v>1314</v>
      </c>
      <c r="H1299" s="390" t="s">
        <v>3243</v>
      </c>
      <c r="I1299">
        <v>900</v>
      </c>
    </row>
    <row r="1300" spans="1:11" x14ac:dyDescent="0.2">
      <c r="A1300" s="388" t="s">
        <v>1129</v>
      </c>
      <c r="B1300" s="388" t="s">
        <v>1542</v>
      </c>
      <c r="C1300" s="388" t="s">
        <v>3244</v>
      </c>
      <c r="E1300" s="389">
        <v>6846</v>
      </c>
      <c r="G1300" s="389" t="s">
        <v>1347</v>
      </c>
      <c r="H1300" s="390" t="s">
        <v>3245</v>
      </c>
      <c r="I1300">
        <v>900</v>
      </c>
    </row>
    <row r="1301" spans="1:11" x14ac:dyDescent="0.2">
      <c r="A1301" s="388" t="s">
        <v>1129</v>
      </c>
      <c r="B1301" s="388" t="s">
        <v>1542</v>
      </c>
      <c r="C1301" s="388" t="s">
        <v>2126</v>
      </c>
      <c r="E1301" s="389">
        <v>6797.1</v>
      </c>
      <c r="G1301" s="389" t="s">
        <v>1349</v>
      </c>
      <c r="H1301" s="390" t="s">
        <v>3246</v>
      </c>
      <c r="I1301">
        <v>900</v>
      </c>
    </row>
    <row r="1302" spans="1:11" x14ac:dyDescent="0.2">
      <c r="A1302" s="388" t="s">
        <v>1129</v>
      </c>
      <c r="B1302" s="388" t="s">
        <v>1542</v>
      </c>
      <c r="C1302" s="388" t="s">
        <v>2844</v>
      </c>
      <c r="E1302" s="389">
        <v>8557.5</v>
      </c>
      <c r="G1302" s="389" t="s">
        <v>1318</v>
      </c>
      <c r="H1302" s="390" t="s">
        <v>3247</v>
      </c>
      <c r="I1302">
        <v>900</v>
      </c>
    </row>
    <row r="1303" spans="1:11" x14ac:dyDescent="0.2">
      <c r="A1303" s="388" t="s">
        <v>1129</v>
      </c>
      <c r="B1303" s="388" t="s">
        <v>1542</v>
      </c>
      <c r="C1303" s="388" t="s">
        <v>2849</v>
      </c>
      <c r="E1303" s="389">
        <v>8117.4</v>
      </c>
      <c r="G1303" s="389" t="s">
        <v>1326</v>
      </c>
      <c r="H1303" s="390" t="s">
        <v>3248</v>
      </c>
      <c r="I1303">
        <v>900</v>
      </c>
    </row>
    <row r="1304" spans="1:11" x14ac:dyDescent="0.2">
      <c r="A1304" s="388" t="s">
        <v>1129</v>
      </c>
      <c r="B1304" s="388" t="s">
        <v>1542</v>
      </c>
      <c r="C1304" s="388" t="s">
        <v>1947</v>
      </c>
      <c r="E1304" s="389">
        <v>8655.2999999999993</v>
      </c>
      <c r="G1304" s="389" t="s">
        <v>1359</v>
      </c>
      <c r="H1304" s="390" t="s">
        <v>3249</v>
      </c>
      <c r="I1304">
        <v>900</v>
      </c>
    </row>
    <row r="1305" spans="1:11" x14ac:dyDescent="0.2">
      <c r="A1305" s="388" t="s">
        <v>1129</v>
      </c>
      <c r="B1305" s="388" t="s">
        <v>1542</v>
      </c>
      <c r="C1305" s="388" t="s">
        <v>2856</v>
      </c>
      <c r="E1305" s="389">
        <v>8264.1</v>
      </c>
      <c r="G1305" s="389" t="s">
        <v>1321</v>
      </c>
      <c r="H1305" s="390" t="s">
        <v>3250</v>
      </c>
      <c r="I1305">
        <v>900</v>
      </c>
    </row>
    <row r="1306" spans="1:11" x14ac:dyDescent="0.2">
      <c r="A1306" s="388" t="s">
        <v>1129</v>
      </c>
      <c r="B1306" s="388" t="s">
        <v>1542</v>
      </c>
      <c r="C1306" s="388" t="s">
        <v>2862</v>
      </c>
      <c r="E1306" s="389">
        <v>108000</v>
      </c>
      <c r="G1306" s="389" t="s">
        <v>1321</v>
      </c>
      <c r="H1306" s="390" t="s">
        <v>3280</v>
      </c>
      <c r="I1306">
        <v>990</v>
      </c>
    </row>
    <row r="1307" spans="1:11" x14ac:dyDescent="0.2">
      <c r="A1307" s="388" t="s">
        <v>938</v>
      </c>
      <c r="B1307" s="388" t="s">
        <v>474</v>
      </c>
      <c r="C1307" s="388" t="s">
        <v>484</v>
      </c>
      <c r="E1307" s="389">
        <v>210619.8</v>
      </c>
      <c r="G1307" s="389">
        <v>210619.8</v>
      </c>
      <c r="H1307" s="390" t="s">
        <v>1054</v>
      </c>
    </row>
    <row r="1308" spans="1:11" x14ac:dyDescent="0.2">
      <c r="A1308" s="644" t="s">
        <v>938</v>
      </c>
      <c r="B1308" s="644" t="s">
        <v>474</v>
      </c>
      <c r="C1308" s="644" t="s">
        <v>308</v>
      </c>
      <c r="D1308" s="645"/>
      <c r="E1308" s="645">
        <v>210619.8</v>
      </c>
      <c r="F1308" s="645"/>
      <c r="G1308" s="645">
        <v>210619.8</v>
      </c>
      <c r="H1308" s="646" t="s">
        <v>475</v>
      </c>
      <c r="I1308" s="647"/>
      <c r="J1308" s="647"/>
      <c r="K1308" s="647"/>
    </row>
    <row r="1310" spans="1:11" x14ac:dyDescent="0.2">
      <c r="A1310" s="388" t="s">
        <v>1129</v>
      </c>
      <c r="B1310" s="388" t="s">
        <v>349</v>
      </c>
      <c r="C1310" s="388" t="s">
        <v>1197</v>
      </c>
      <c r="E1310" s="389">
        <v>2703</v>
      </c>
      <c r="G1310" s="389" t="s">
        <v>2053</v>
      </c>
      <c r="H1310" s="390" t="s">
        <v>3281</v>
      </c>
      <c r="I1310">
        <v>900</v>
      </c>
    </row>
    <row r="1311" spans="1:11" x14ac:dyDescent="0.2">
      <c r="A1311" s="388" t="s">
        <v>1129</v>
      </c>
      <c r="B1311" s="388" t="s">
        <v>349</v>
      </c>
      <c r="C1311" s="388" t="s">
        <v>2113</v>
      </c>
      <c r="E1311" s="389">
        <v>3354</v>
      </c>
      <c r="G1311" s="389" t="s">
        <v>3099</v>
      </c>
      <c r="H1311" s="390" t="s">
        <v>3282</v>
      </c>
      <c r="I1311">
        <v>900</v>
      </c>
    </row>
    <row r="1312" spans="1:11" x14ac:dyDescent="0.2">
      <c r="A1312" s="388" t="s">
        <v>1129</v>
      </c>
      <c r="B1312" s="388" t="s">
        <v>349</v>
      </c>
      <c r="C1312" s="388" t="s">
        <v>1562</v>
      </c>
      <c r="E1312" s="389">
        <v>4992</v>
      </c>
      <c r="G1312" s="389" t="s">
        <v>1334</v>
      </c>
      <c r="H1312" s="390" t="s">
        <v>3283</v>
      </c>
      <c r="I1312">
        <v>900</v>
      </c>
    </row>
    <row r="1313" spans="1:11" x14ac:dyDescent="0.2">
      <c r="A1313" s="388" t="s">
        <v>1129</v>
      </c>
      <c r="B1313" s="388" t="s">
        <v>349</v>
      </c>
      <c r="C1313" s="388" t="s">
        <v>1958</v>
      </c>
      <c r="E1313" s="389">
        <v>3457</v>
      </c>
      <c r="G1313" s="389" t="s">
        <v>2192</v>
      </c>
      <c r="H1313" s="390" t="s">
        <v>3284</v>
      </c>
      <c r="I1313">
        <v>900</v>
      </c>
    </row>
    <row r="1314" spans="1:11" x14ac:dyDescent="0.2">
      <c r="A1314" s="388" t="s">
        <v>938</v>
      </c>
      <c r="B1314" s="388" t="s">
        <v>476</v>
      </c>
      <c r="C1314" s="388" t="s">
        <v>484</v>
      </c>
      <c r="E1314" s="389">
        <v>14506</v>
      </c>
      <c r="G1314" s="389">
        <v>14506</v>
      </c>
      <c r="H1314" s="390" t="s">
        <v>1054</v>
      </c>
    </row>
    <row r="1315" spans="1:11" x14ac:dyDescent="0.2">
      <c r="A1315" s="644" t="s">
        <v>938</v>
      </c>
      <c r="B1315" s="644" t="s">
        <v>476</v>
      </c>
      <c r="C1315" s="644" t="s">
        <v>308</v>
      </c>
      <c r="D1315" s="645"/>
      <c r="E1315" s="645">
        <v>14506</v>
      </c>
      <c r="F1315" s="645"/>
      <c r="G1315" s="645">
        <v>14506</v>
      </c>
      <c r="H1315" s="646" t="s">
        <v>477</v>
      </c>
      <c r="I1315" s="647"/>
      <c r="J1315" s="647"/>
      <c r="K1315" s="647"/>
    </row>
    <row r="1317" spans="1:11" x14ac:dyDescent="0.2">
      <c r="A1317" s="388" t="s">
        <v>1129</v>
      </c>
      <c r="B1317" s="388" t="s">
        <v>1472</v>
      </c>
      <c r="C1317" s="388" t="s">
        <v>2755</v>
      </c>
      <c r="E1317" s="389">
        <v>4608</v>
      </c>
      <c r="G1317" s="389" t="s">
        <v>1336</v>
      </c>
      <c r="H1317" s="390" t="s">
        <v>3285</v>
      </c>
      <c r="I1317">
        <v>990</v>
      </c>
    </row>
    <row r="1318" spans="1:11" x14ac:dyDescent="0.2">
      <c r="A1318" s="388" t="s">
        <v>1129</v>
      </c>
      <c r="B1318" s="388" t="s">
        <v>1472</v>
      </c>
      <c r="C1318" s="388" t="s">
        <v>2774</v>
      </c>
      <c r="E1318" s="389">
        <v>42600</v>
      </c>
      <c r="G1318" s="389" t="s">
        <v>2115</v>
      </c>
      <c r="H1318" s="390" t="s">
        <v>3286</v>
      </c>
      <c r="I1318">
        <v>990</v>
      </c>
    </row>
    <row r="1319" spans="1:11" x14ac:dyDescent="0.2">
      <c r="A1319" s="388" t="s">
        <v>1129</v>
      </c>
      <c r="B1319" s="388" t="s">
        <v>1472</v>
      </c>
      <c r="C1319" s="388" t="s">
        <v>3075</v>
      </c>
      <c r="E1319" s="389">
        <v>4032</v>
      </c>
      <c r="G1319" s="389" t="s">
        <v>1338</v>
      </c>
      <c r="H1319" s="390" t="s">
        <v>3287</v>
      </c>
      <c r="I1319">
        <v>990</v>
      </c>
    </row>
    <row r="1320" spans="1:11" x14ac:dyDescent="0.2">
      <c r="A1320" s="388" t="s">
        <v>1129</v>
      </c>
      <c r="B1320" s="388" t="s">
        <v>1472</v>
      </c>
      <c r="C1320" s="388" t="s">
        <v>3288</v>
      </c>
      <c r="E1320" s="389">
        <v>11700</v>
      </c>
      <c r="G1320" s="389" t="s">
        <v>1820</v>
      </c>
      <c r="H1320" s="390" t="s">
        <v>3289</v>
      </c>
      <c r="I1320">
        <v>990</v>
      </c>
    </row>
    <row r="1321" spans="1:11" x14ac:dyDescent="0.2">
      <c r="A1321" s="388" t="s">
        <v>1129</v>
      </c>
      <c r="B1321" s="388" t="s">
        <v>1472</v>
      </c>
      <c r="C1321" s="388" t="s">
        <v>3290</v>
      </c>
      <c r="E1321" s="389">
        <v>8064</v>
      </c>
      <c r="G1321" s="389" t="s">
        <v>1312</v>
      </c>
      <c r="H1321" s="390" t="s">
        <v>3291</v>
      </c>
      <c r="I1321">
        <v>900</v>
      </c>
    </row>
    <row r="1322" spans="1:11" x14ac:dyDescent="0.2">
      <c r="A1322" s="388" t="s">
        <v>1129</v>
      </c>
      <c r="B1322" s="388" t="s">
        <v>1472</v>
      </c>
      <c r="C1322" s="388" t="s">
        <v>3292</v>
      </c>
      <c r="E1322" s="389">
        <v>2280</v>
      </c>
      <c r="G1322" s="389" t="s">
        <v>2276</v>
      </c>
      <c r="H1322" s="390" t="s">
        <v>3293</v>
      </c>
      <c r="I1322">
        <v>990</v>
      </c>
    </row>
    <row r="1323" spans="1:11" x14ac:dyDescent="0.2">
      <c r="A1323" s="388" t="s">
        <v>1129</v>
      </c>
      <c r="B1323" s="388" t="s">
        <v>1472</v>
      </c>
      <c r="C1323" s="388" t="s">
        <v>3294</v>
      </c>
      <c r="E1323" s="389">
        <v>6912</v>
      </c>
      <c r="G1323" s="389" t="s">
        <v>1342</v>
      </c>
      <c r="H1323" s="390" t="s">
        <v>3295</v>
      </c>
      <c r="I1323">
        <v>990</v>
      </c>
    </row>
    <row r="1324" spans="1:11" x14ac:dyDescent="0.2">
      <c r="A1324" s="388" t="s">
        <v>1129</v>
      </c>
      <c r="B1324" s="388" t="s">
        <v>1472</v>
      </c>
      <c r="C1324" s="388" t="s">
        <v>3296</v>
      </c>
      <c r="E1324" s="389">
        <v>7416</v>
      </c>
      <c r="G1324" s="389" t="s">
        <v>1344</v>
      </c>
      <c r="H1324" s="390" t="s">
        <v>3297</v>
      </c>
      <c r="I1324">
        <v>990</v>
      </c>
    </row>
    <row r="1325" spans="1:11" x14ac:dyDescent="0.2">
      <c r="A1325" s="388" t="s">
        <v>1129</v>
      </c>
      <c r="B1325" s="388" t="s">
        <v>1472</v>
      </c>
      <c r="C1325" s="388" t="s">
        <v>3298</v>
      </c>
      <c r="E1325" s="389">
        <v>5544</v>
      </c>
      <c r="G1325" s="389" t="s">
        <v>1314</v>
      </c>
      <c r="H1325" s="390" t="s">
        <v>3299</v>
      </c>
      <c r="I1325">
        <v>990</v>
      </c>
    </row>
    <row r="1326" spans="1:11" x14ac:dyDescent="0.2">
      <c r="A1326" s="388" t="s">
        <v>1129</v>
      </c>
      <c r="B1326" s="388" t="s">
        <v>1472</v>
      </c>
      <c r="C1326" s="388" t="s">
        <v>3300</v>
      </c>
      <c r="E1326" s="389">
        <v>7080</v>
      </c>
      <c r="G1326" s="389" t="s">
        <v>3301</v>
      </c>
      <c r="H1326" s="390" t="s">
        <v>3302</v>
      </c>
      <c r="I1326">
        <v>990</v>
      </c>
    </row>
    <row r="1327" spans="1:11" x14ac:dyDescent="0.2">
      <c r="A1327" s="388" t="s">
        <v>1129</v>
      </c>
      <c r="B1327" s="388" t="s">
        <v>1472</v>
      </c>
      <c r="C1327" s="388" t="s">
        <v>3303</v>
      </c>
      <c r="E1327" s="389">
        <v>4740</v>
      </c>
      <c r="G1327" s="389" t="s">
        <v>1794</v>
      </c>
      <c r="H1327" s="390" t="s">
        <v>3304</v>
      </c>
      <c r="I1327">
        <v>990</v>
      </c>
    </row>
    <row r="1328" spans="1:11" x14ac:dyDescent="0.2">
      <c r="A1328" s="388" t="s">
        <v>1129</v>
      </c>
      <c r="B1328" s="388" t="s">
        <v>1472</v>
      </c>
      <c r="C1328" s="388" t="s">
        <v>3305</v>
      </c>
      <c r="E1328" s="389">
        <v>1200</v>
      </c>
      <c r="G1328" s="389" t="s">
        <v>1796</v>
      </c>
      <c r="H1328" s="390" t="s">
        <v>3306</v>
      </c>
      <c r="I1328">
        <v>990</v>
      </c>
    </row>
    <row r="1329" spans="1:11" x14ac:dyDescent="0.2">
      <c r="A1329" s="388" t="s">
        <v>1129</v>
      </c>
      <c r="B1329" s="388" t="s">
        <v>1472</v>
      </c>
      <c r="C1329" s="388" t="s">
        <v>3307</v>
      </c>
      <c r="E1329" s="389">
        <v>1200</v>
      </c>
      <c r="G1329" s="389" t="s">
        <v>1796</v>
      </c>
      <c r="H1329" s="390" t="s">
        <v>3308</v>
      </c>
      <c r="I1329">
        <v>990</v>
      </c>
    </row>
    <row r="1330" spans="1:11" x14ac:dyDescent="0.2">
      <c r="A1330" s="388" t="s">
        <v>1129</v>
      </c>
      <c r="B1330" s="388" t="s">
        <v>1472</v>
      </c>
      <c r="C1330" s="388" t="s">
        <v>3309</v>
      </c>
      <c r="E1330" s="389">
        <v>700</v>
      </c>
      <c r="G1330" s="389" t="s">
        <v>2068</v>
      </c>
      <c r="H1330" s="390" t="s">
        <v>3310</v>
      </c>
      <c r="I1330">
        <v>990</v>
      </c>
    </row>
    <row r="1331" spans="1:11" x14ac:dyDescent="0.2">
      <c r="A1331" s="388" t="s">
        <v>1129</v>
      </c>
      <c r="B1331" s="388" t="s">
        <v>1472</v>
      </c>
      <c r="C1331" s="388" t="s">
        <v>3311</v>
      </c>
      <c r="E1331" s="389">
        <v>2808</v>
      </c>
      <c r="G1331" s="389" t="s">
        <v>1326</v>
      </c>
      <c r="H1331" s="390" t="s">
        <v>3312</v>
      </c>
      <c r="I1331">
        <v>990</v>
      </c>
    </row>
    <row r="1332" spans="1:11" x14ac:dyDescent="0.2">
      <c r="A1332" s="388" t="s">
        <v>1129</v>
      </c>
      <c r="B1332" s="388" t="s">
        <v>1472</v>
      </c>
      <c r="C1332" s="388" t="s">
        <v>3313</v>
      </c>
      <c r="E1332" s="389">
        <v>7200</v>
      </c>
      <c r="G1332" s="389" t="s">
        <v>3314</v>
      </c>
      <c r="H1332" s="390" t="s">
        <v>3315</v>
      </c>
      <c r="I1332">
        <v>990</v>
      </c>
    </row>
    <row r="1333" spans="1:11" x14ac:dyDescent="0.2">
      <c r="A1333" s="388" t="s">
        <v>1129</v>
      </c>
      <c r="B1333" s="388" t="s">
        <v>1472</v>
      </c>
      <c r="C1333" s="388" t="s">
        <v>3316</v>
      </c>
      <c r="E1333" s="389">
        <v>1050</v>
      </c>
      <c r="G1333" s="389" t="s">
        <v>1326</v>
      </c>
      <c r="H1333" s="390" t="s">
        <v>3317</v>
      </c>
      <c r="I1333">
        <v>990</v>
      </c>
    </row>
    <row r="1334" spans="1:11" x14ac:dyDescent="0.2">
      <c r="A1334" s="388" t="s">
        <v>1129</v>
      </c>
      <c r="B1334" s="388" t="s">
        <v>1472</v>
      </c>
      <c r="C1334" s="388" t="s">
        <v>3318</v>
      </c>
      <c r="E1334" s="389">
        <v>1400</v>
      </c>
      <c r="G1334" s="389" t="s">
        <v>3135</v>
      </c>
      <c r="H1334" s="390" t="s">
        <v>3319</v>
      </c>
      <c r="I1334">
        <v>990</v>
      </c>
    </row>
    <row r="1335" spans="1:11" x14ac:dyDescent="0.2">
      <c r="A1335" s="388" t="s">
        <v>1129</v>
      </c>
      <c r="B1335" s="388" t="s">
        <v>1472</v>
      </c>
      <c r="C1335" s="388" t="s">
        <v>3320</v>
      </c>
      <c r="E1335" s="389">
        <v>3744</v>
      </c>
      <c r="G1335" s="389" t="s">
        <v>1359</v>
      </c>
      <c r="H1335" s="390" t="s">
        <v>3321</v>
      </c>
      <c r="I1335">
        <v>990</v>
      </c>
    </row>
    <row r="1336" spans="1:11" x14ac:dyDescent="0.2">
      <c r="A1336" s="388" t="s">
        <v>1129</v>
      </c>
      <c r="B1336" s="388" t="s">
        <v>1472</v>
      </c>
      <c r="C1336" s="388" t="s">
        <v>3322</v>
      </c>
      <c r="E1336" s="389">
        <v>1050</v>
      </c>
      <c r="G1336" s="389" t="s">
        <v>1902</v>
      </c>
      <c r="H1336" s="390" t="s">
        <v>3323</v>
      </c>
      <c r="I1336">
        <v>990</v>
      </c>
    </row>
    <row r="1337" spans="1:11" x14ac:dyDescent="0.2">
      <c r="A1337" s="388" t="s">
        <v>1129</v>
      </c>
      <c r="B1337" s="388" t="s">
        <v>1472</v>
      </c>
      <c r="C1337" s="388" t="s">
        <v>3324</v>
      </c>
      <c r="E1337" s="389">
        <v>936</v>
      </c>
      <c r="G1337" s="389" t="s">
        <v>1321</v>
      </c>
      <c r="H1337" s="390" t="s">
        <v>3325</v>
      </c>
      <c r="I1337">
        <v>990</v>
      </c>
    </row>
    <row r="1338" spans="1:11" x14ac:dyDescent="0.2">
      <c r="A1338" s="388" t="s">
        <v>1129</v>
      </c>
      <c r="B1338" s="388" t="s">
        <v>1542</v>
      </c>
      <c r="C1338" s="388" t="s">
        <v>1191</v>
      </c>
      <c r="E1338" s="389">
        <v>41650</v>
      </c>
      <c r="G1338" s="389" t="s">
        <v>1336</v>
      </c>
      <c r="H1338" s="390" t="s">
        <v>3326</v>
      </c>
      <c r="I1338">
        <v>990</v>
      </c>
    </row>
    <row r="1339" spans="1:11" x14ac:dyDescent="0.2">
      <c r="A1339" s="388" t="s">
        <v>938</v>
      </c>
      <c r="B1339" s="388" t="s">
        <v>478</v>
      </c>
      <c r="C1339" s="388" t="s">
        <v>484</v>
      </c>
      <c r="E1339" s="389">
        <v>167914</v>
      </c>
      <c r="G1339" s="389">
        <v>167914</v>
      </c>
      <c r="H1339" s="390" t="s">
        <v>1054</v>
      </c>
    </row>
    <row r="1340" spans="1:11" x14ac:dyDescent="0.2">
      <c r="A1340" s="644" t="s">
        <v>938</v>
      </c>
      <c r="B1340" s="644" t="s">
        <v>478</v>
      </c>
      <c r="C1340" s="644" t="s">
        <v>308</v>
      </c>
      <c r="D1340" s="645"/>
      <c r="E1340" s="645">
        <v>167914</v>
      </c>
      <c r="F1340" s="645"/>
      <c r="G1340" s="645">
        <v>167914</v>
      </c>
      <c r="H1340" s="646" t="s">
        <v>479</v>
      </c>
      <c r="I1340" s="647"/>
      <c r="J1340" s="647"/>
      <c r="K1340" s="647"/>
    </row>
    <row r="1342" spans="1:11" x14ac:dyDescent="0.2">
      <c r="A1342" s="388" t="s">
        <v>1129</v>
      </c>
      <c r="B1342" s="388" t="s">
        <v>1542</v>
      </c>
      <c r="C1342" s="388" t="s">
        <v>1241</v>
      </c>
      <c r="E1342" s="389">
        <v>138000</v>
      </c>
      <c r="G1342" s="389" t="s">
        <v>1336</v>
      </c>
      <c r="H1342" s="390" t="s">
        <v>3327</v>
      </c>
      <c r="I1342">
        <v>900</v>
      </c>
    </row>
    <row r="1343" spans="1:11" x14ac:dyDescent="0.2">
      <c r="A1343" s="388" t="s">
        <v>1129</v>
      </c>
      <c r="B1343" s="388" t="s">
        <v>1542</v>
      </c>
      <c r="C1343" s="388" t="s">
        <v>1243</v>
      </c>
      <c r="E1343" s="389">
        <v>138000</v>
      </c>
      <c r="G1343" s="389" t="s">
        <v>1338</v>
      </c>
      <c r="H1343" s="390" t="s">
        <v>3328</v>
      </c>
      <c r="I1343">
        <v>900</v>
      </c>
    </row>
    <row r="1344" spans="1:11" x14ac:dyDescent="0.2">
      <c r="A1344" s="388" t="s">
        <v>1129</v>
      </c>
      <c r="B1344" s="388" t="s">
        <v>1542</v>
      </c>
      <c r="C1344" s="388" t="s">
        <v>1235</v>
      </c>
      <c r="E1344" s="389">
        <v>138000</v>
      </c>
      <c r="G1344" s="389" t="s">
        <v>1312</v>
      </c>
      <c r="H1344" s="390" t="s">
        <v>3329</v>
      </c>
      <c r="I1344">
        <v>900</v>
      </c>
    </row>
    <row r="1345" spans="1:11" x14ac:dyDescent="0.2">
      <c r="A1345" s="388" t="s">
        <v>1129</v>
      </c>
      <c r="B1345" s="388" t="s">
        <v>1542</v>
      </c>
      <c r="C1345" s="388" t="s">
        <v>1358</v>
      </c>
      <c r="E1345" s="389">
        <v>138000</v>
      </c>
      <c r="G1345" s="389" t="s">
        <v>1342</v>
      </c>
      <c r="H1345" s="390" t="s">
        <v>3330</v>
      </c>
      <c r="I1345">
        <v>900</v>
      </c>
    </row>
    <row r="1346" spans="1:11" x14ac:dyDescent="0.2">
      <c r="A1346" s="388" t="s">
        <v>1129</v>
      </c>
      <c r="B1346" s="388" t="s">
        <v>1542</v>
      </c>
      <c r="C1346" s="388" t="s">
        <v>1358</v>
      </c>
      <c r="E1346" s="389">
        <v>-1000</v>
      </c>
      <c r="G1346" s="389" t="s">
        <v>1342</v>
      </c>
      <c r="H1346" s="390" t="s">
        <v>3331</v>
      </c>
      <c r="I1346">
        <v>900</v>
      </c>
    </row>
    <row r="1347" spans="1:11" x14ac:dyDescent="0.2">
      <c r="A1347" s="388" t="s">
        <v>1129</v>
      </c>
      <c r="B1347" s="388" t="s">
        <v>1542</v>
      </c>
      <c r="C1347" s="388" t="s">
        <v>2313</v>
      </c>
      <c r="E1347" s="389">
        <v>138000</v>
      </c>
      <c r="G1347" s="389" t="s">
        <v>1344</v>
      </c>
      <c r="H1347" s="390" t="s">
        <v>3332</v>
      </c>
      <c r="I1347">
        <v>900</v>
      </c>
    </row>
    <row r="1348" spans="1:11" x14ac:dyDescent="0.2">
      <c r="A1348" s="388" t="s">
        <v>1129</v>
      </c>
      <c r="B1348" s="388" t="s">
        <v>1542</v>
      </c>
      <c r="C1348" s="388" t="s">
        <v>2332</v>
      </c>
      <c r="E1348" s="389">
        <v>138000</v>
      </c>
      <c r="G1348" s="389" t="s">
        <v>1314</v>
      </c>
      <c r="H1348" s="390" t="s">
        <v>3333</v>
      </c>
      <c r="I1348">
        <v>990</v>
      </c>
    </row>
    <row r="1349" spans="1:11" x14ac:dyDescent="0.2">
      <c r="A1349" s="388" t="s">
        <v>1129</v>
      </c>
      <c r="B1349" s="388" t="s">
        <v>1542</v>
      </c>
      <c r="C1349" s="388" t="s">
        <v>2120</v>
      </c>
      <c r="E1349" s="389">
        <v>138000</v>
      </c>
      <c r="G1349" s="389" t="s">
        <v>1347</v>
      </c>
      <c r="H1349" s="390" t="s">
        <v>3334</v>
      </c>
      <c r="I1349">
        <v>900</v>
      </c>
    </row>
    <row r="1350" spans="1:11" x14ac:dyDescent="0.2">
      <c r="A1350" s="388" t="s">
        <v>1129</v>
      </c>
      <c r="B1350" s="388" t="s">
        <v>1542</v>
      </c>
      <c r="C1350" s="388" t="s">
        <v>2340</v>
      </c>
      <c r="E1350" s="389">
        <v>138000</v>
      </c>
      <c r="G1350" s="389" t="s">
        <v>1349</v>
      </c>
      <c r="H1350" s="390" t="s">
        <v>3335</v>
      </c>
      <c r="I1350">
        <v>900</v>
      </c>
    </row>
    <row r="1351" spans="1:11" x14ac:dyDescent="0.2">
      <c r="A1351" s="388" t="s">
        <v>1129</v>
      </c>
      <c r="B1351" s="388" t="s">
        <v>1542</v>
      </c>
      <c r="C1351" s="388" t="s">
        <v>2060</v>
      </c>
      <c r="E1351" s="389">
        <v>138000</v>
      </c>
      <c r="G1351" s="389" t="s">
        <v>1318</v>
      </c>
      <c r="H1351" s="390" t="s">
        <v>3336</v>
      </c>
      <c r="I1351">
        <v>900</v>
      </c>
    </row>
    <row r="1352" spans="1:11" x14ac:dyDescent="0.2">
      <c r="A1352" s="388" t="s">
        <v>1129</v>
      </c>
      <c r="B1352" s="388" t="s">
        <v>1542</v>
      </c>
      <c r="C1352" s="388" t="s">
        <v>1825</v>
      </c>
      <c r="E1352" s="389">
        <v>138000</v>
      </c>
      <c r="G1352" s="389" t="s">
        <v>1326</v>
      </c>
      <c r="H1352" s="390" t="s">
        <v>3337</v>
      </c>
      <c r="I1352">
        <v>900</v>
      </c>
    </row>
    <row r="1353" spans="1:11" x14ac:dyDescent="0.2">
      <c r="A1353" s="388" t="s">
        <v>1129</v>
      </c>
      <c r="B1353" s="388" t="s">
        <v>1542</v>
      </c>
      <c r="C1353" s="388" t="s">
        <v>2363</v>
      </c>
      <c r="E1353" s="389">
        <v>138000</v>
      </c>
      <c r="G1353" s="389" t="s">
        <v>1359</v>
      </c>
      <c r="H1353" s="390" t="s">
        <v>3338</v>
      </c>
      <c r="I1353">
        <v>900</v>
      </c>
    </row>
    <row r="1354" spans="1:11" x14ac:dyDescent="0.2">
      <c r="A1354" s="388" t="s">
        <v>1129</v>
      </c>
      <c r="B1354" s="388" t="s">
        <v>1542</v>
      </c>
      <c r="C1354" s="388" t="s">
        <v>1950</v>
      </c>
      <c r="E1354" s="389">
        <v>138000</v>
      </c>
      <c r="G1354" s="389" t="s">
        <v>1321</v>
      </c>
      <c r="H1354" s="390" t="s">
        <v>3339</v>
      </c>
      <c r="I1354">
        <v>900</v>
      </c>
    </row>
    <row r="1355" spans="1:11" x14ac:dyDescent="0.2">
      <c r="A1355" s="388" t="s">
        <v>1129</v>
      </c>
      <c r="B1355" s="388" t="s">
        <v>1542</v>
      </c>
      <c r="C1355" s="388" t="s">
        <v>2863</v>
      </c>
      <c r="E1355" s="389">
        <v>-138000</v>
      </c>
      <c r="G1355" s="389" t="s">
        <v>1321</v>
      </c>
      <c r="H1355" s="390" t="s">
        <v>3340</v>
      </c>
      <c r="I1355">
        <v>990</v>
      </c>
    </row>
    <row r="1356" spans="1:11" x14ac:dyDescent="0.2">
      <c r="A1356" s="388" t="s">
        <v>1129</v>
      </c>
      <c r="B1356" s="388" t="s">
        <v>1542</v>
      </c>
      <c r="C1356" s="388" t="s">
        <v>2863</v>
      </c>
      <c r="E1356" s="389">
        <v>138000</v>
      </c>
      <c r="G1356" s="389" t="s">
        <v>1321</v>
      </c>
      <c r="H1356" s="390" t="s">
        <v>3340</v>
      </c>
      <c r="I1356">
        <v>900</v>
      </c>
    </row>
    <row r="1357" spans="1:11" x14ac:dyDescent="0.2">
      <c r="A1357" s="388" t="s">
        <v>938</v>
      </c>
      <c r="B1357" s="388" t="s">
        <v>482</v>
      </c>
      <c r="C1357" s="388" t="s">
        <v>484</v>
      </c>
      <c r="E1357" s="389">
        <v>1655000</v>
      </c>
      <c r="G1357" s="389">
        <v>1655000</v>
      </c>
      <c r="H1357" s="390" t="s">
        <v>1054</v>
      </c>
    </row>
    <row r="1358" spans="1:11" x14ac:dyDescent="0.2">
      <c r="A1358" s="644" t="s">
        <v>938</v>
      </c>
      <c r="B1358" s="644" t="s">
        <v>482</v>
      </c>
      <c r="C1358" s="644" t="s">
        <v>308</v>
      </c>
      <c r="D1358" s="645"/>
      <c r="E1358" s="645">
        <v>1655000</v>
      </c>
      <c r="F1358" s="645"/>
      <c r="G1358" s="645">
        <v>1655000</v>
      </c>
      <c r="H1358" s="646" t="s">
        <v>483</v>
      </c>
      <c r="I1358" s="647"/>
      <c r="J1358" s="647"/>
      <c r="K1358" s="647"/>
    </row>
    <row r="1360" spans="1:11" x14ac:dyDescent="0.2">
      <c r="A1360" s="388" t="s">
        <v>1129</v>
      </c>
      <c r="B1360" s="388" t="s">
        <v>2270</v>
      </c>
      <c r="C1360" s="388" t="s">
        <v>1749</v>
      </c>
      <c r="E1360" s="389">
        <v>4000</v>
      </c>
      <c r="G1360" s="389" t="s">
        <v>1842</v>
      </c>
      <c r="H1360" s="390" t="s">
        <v>3341</v>
      </c>
      <c r="I1360">
        <v>900</v>
      </c>
    </row>
    <row r="1361" spans="1:11" x14ac:dyDescent="0.2">
      <c r="A1361" s="388" t="s">
        <v>1129</v>
      </c>
      <c r="B1361" s="388" t="s">
        <v>2270</v>
      </c>
      <c r="C1361" s="388" t="s">
        <v>3342</v>
      </c>
      <c r="E1361" s="389">
        <v>2000</v>
      </c>
      <c r="G1361" s="389" t="s">
        <v>2847</v>
      </c>
      <c r="H1361" s="390" t="s">
        <v>3343</v>
      </c>
      <c r="I1361">
        <v>900</v>
      </c>
    </row>
    <row r="1362" spans="1:11" x14ac:dyDescent="0.2">
      <c r="A1362" s="388" t="s">
        <v>1129</v>
      </c>
      <c r="B1362" s="388" t="s">
        <v>2270</v>
      </c>
      <c r="C1362" s="388" t="s">
        <v>2422</v>
      </c>
      <c r="E1362" s="389">
        <v>4000</v>
      </c>
      <c r="G1362" s="389" t="s">
        <v>2144</v>
      </c>
      <c r="H1362" s="390" t="s">
        <v>3343</v>
      </c>
      <c r="I1362">
        <v>900</v>
      </c>
    </row>
    <row r="1363" spans="1:11" x14ac:dyDescent="0.2">
      <c r="A1363" s="388" t="s">
        <v>1129</v>
      </c>
      <c r="B1363" s="388" t="s">
        <v>2270</v>
      </c>
      <c r="C1363" s="388" t="s">
        <v>1752</v>
      </c>
      <c r="E1363" s="389">
        <v>8000</v>
      </c>
      <c r="G1363" s="389" t="s">
        <v>1792</v>
      </c>
      <c r="H1363" s="390" t="s">
        <v>3343</v>
      </c>
      <c r="I1363">
        <v>900</v>
      </c>
    </row>
    <row r="1364" spans="1:11" x14ac:dyDescent="0.2">
      <c r="A1364" s="388" t="s">
        <v>1129</v>
      </c>
      <c r="B1364" s="388" t="s">
        <v>2270</v>
      </c>
      <c r="C1364" s="388" t="s">
        <v>1473</v>
      </c>
      <c r="E1364" s="389">
        <v>2000</v>
      </c>
      <c r="G1364" s="389" t="s">
        <v>2207</v>
      </c>
      <c r="H1364" s="390" t="s">
        <v>3343</v>
      </c>
      <c r="I1364">
        <v>900</v>
      </c>
    </row>
    <row r="1365" spans="1:11" x14ac:dyDescent="0.2">
      <c r="A1365" s="388" t="s">
        <v>1129</v>
      </c>
      <c r="B1365" s="388" t="s">
        <v>2270</v>
      </c>
      <c r="C1365" s="388" t="s">
        <v>1476</v>
      </c>
      <c r="E1365" s="389">
        <v>2000</v>
      </c>
      <c r="G1365" s="389" t="s">
        <v>1894</v>
      </c>
      <c r="H1365" s="390" t="s">
        <v>3344</v>
      </c>
      <c r="I1365">
        <v>900</v>
      </c>
    </row>
    <row r="1366" spans="1:11" x14ac:dyDescent="0.2">
      <c r="A1366" s="388" t="s">
        <v>1129</v>
      </c>
      <c r="B1366" s="388" t="s">
        <v>2270</v>
      </c>
      <c r="C1366" s="388" t="s">
        <v>2503</v>
      </c>
      <c r="E1366" s="389">
        <v>4000</v>
      </c>
      <c r="G1366" s="389" t="s">
        <v>1902</v>
      </c>
      <c r="H1366" s="390" t="s">
        <v>3345</v>
      </c>
      <c r="I1366">
        <v>900</v>
      </c>
    </row>
    <row r="1367" spans="1:11" x14ac:dyDescent="0.2">
      <c r="A1367" s="388" t="s">
        <v>1129</v>
      </c>
      <c r="B1367" s="388" t="s">
        <v>364</v>
      </c>
      <c r="C1367" s="388" t="s">
        <v>3244</v>
      </c>
      <c r="E1367" s="389">
        <v>280</v>
      </c>
      <c r="G1367" s="389" t="s">
        <v>1849</v>
      </c>
      <c r="H1367" s="390" t="s">
        <v>3346</v>
      </c>
      <c r="I1367">
        <v>990</v>
      </c>
    </row>
    <row r="1368" spans="1:11" x14ac:dyDescent="0.2">
      <c r="A1368" s="388" t="s">
        <v>1129</v>
      </c>
      <c r="B1368" s="388" t="s">
        <v>364</v>
      </c>
      <c r="C1368" s="388" t="s">
        <v>2490</v>
      </c>
      <c r="E1368" s="389">
        <v>210</v>
      </c>
      <c r="G1368" s="389" t="s">
        <v>1488</v>
      </c>
      <c r="H1368" s="390" t="s">
        <v>3346</v>
      </c>
      <c r="I1368">
        <v>990</v>
      </c>
    </row>
    <row r="1369" spans="1:11" x14ac:dyDescent="0.2">
      <c r="A1369" s="388" t="s">
        <v>1129</v>
      </c>
      <c r="B1369" s="388" t="s">
        <v>364</v>
      </c>
      <c r="C1369" s="388" t="s">
        <v>3347</v>
      </c>
      <c r="E1369" s="389">
        <v>1000</v>
      </c>
      <c r="G1369" s="389" t="s">
        <v>1829</v>
      </c>
      <c r="H1369" s="390" t="s">
        <v>3346</v>
      </c>
      <c r="I1369">
        <v>990</v>
      </c>
    </row>
    <row r="1370" spans="1:11" x14ac:dyDescent="0.2">
      <c r="A1370" s="388" t="s">
        <v>1129</v>
      </c>
      <c r="B1370" s="388" t="s">
        <v>364</v>
      </c>
      <c r="C1370" s="388" t="s">
        <v>3348</v>
      </c>
      <c r="E1370" s="389">
        <v>140</v>
      </c>
      <c r="G1370" s="389" t="s">
        <v>1374</v>
      </c>
      <c r="H1370" s="390" t="s">
        <v>3346</v>
      </c>
      <c r="I1370">
        <v>990</v>
      </c>
    </row>
    <row r="1371" spans="1:11" x14ac:dyDescent="0.2">
      <c r="A1371" s="388" t="s">
        <v>1129</v>
      </c>
      <c r="B1371" s="388" t="s">
        <v>364</v>
      </c>
      <c r="C1371" s="388" t="s">
        <v>3349</v>
      </c>
      <c r="E1371" s="389">
        <v>210</v>
      </c>
      <c r="G1371" s="389" t="s">
        <v>2961</v>
      </c>
      <c r="H1371" s="390" t="s">
        <v>3346</v>
      </c>
      <c r="I1371">
        <v>990</v>
      </c>
    </row>
    <row r="1372" spans="1:11" x14ac:dyDescent="0.2">
      <c r="A1372" s="388" t="s">
        <v>1129</v>
      </c>
      <c r="B1372" s="388" t="s">
        <v>364</v>
      </c>
      <c r="C1372" s="388" t="s">
        <v>3350</v>
      </c>
      <c r="E1372" s="389">
        <v>108</v>
      </c>
      <c r="G1372" s="389" t="s">
        <v>2038</v>
      </c>
      <c r="H1372" s="390" t="s">
        <v>3351</v>
      </c>
      <c r="I1372">
        <v>990</v>
      </c>
    </row>
    <row r="1373" spans="1:11" x14ac:dyDescent="0.2">
      <c r="A1373" s="388" t="s">
        <v>1129</v>
      </c>
      <c r="B1373" s="388" t="s">
        <v>364</v>
      </c>
      <c r="C1373" s="388" t="s">
        <v>3352</v>
      </c>
      <c r="E1373" s="389">
        <v>36</v>
      </c>
      <c r="G1373" s="389" t="s">
        <v>1803</v>
      </c>
      <c r="H1373" s="390" t="s">
        <v>3351</v>
      </c>
      <c r="I1373">
        <v>990</v>
      </c>
    </row>
    <row r="1374" spans="1:11" x14ac:dyDescent="0.2">
      <c r="A1374" s="388" t="s">
        <v>1129</v>
      </c>
      <c r="B1374" s="388" t="s">
        <v>364</v>
      </c>
      <c r="C1374" s="388" t="s">
        <v>3353</v>
      </c>
      <c r="E1374" s="389">
        <v>210</v>
      </c>
      <c r="G1374" s="389" t="s">
        <v>3149</v>
      </c>
      <c r="H1374" s="390" t="s">
        <v>3346</v>
      </c>
      <c r="I1374">
        <v>990</v>
      </c>
    </row>
    <row r="1375" spans="1:11" x14ac:dyDescent="0.2">
      <c r="A1375" s="388" t="s">
        <v>938</v>
      </c>
      <c r="B1375" s="388" t="s">
        <v>484</v>
      </c>
      <c r="C1375" s="388" t="s">
        <v>484</v>
      </c>
      <c r="E1375" s="389">
        <v>28194</v>
      </c>
      <c r="G1375" s="389">
        <v>28194</v>
      </c>
      <c r="H1375" s="390" t="s">
        <v>1054</v>
      </c>
    </row>
    <row r="1376" spans="1:11" x14ac:dyDescent="0.2">
      <c r="A1376" s="644" t="s">
        <v>938</v>
      </c>
      <c r="B1376" s="644" t="s">
        <v>484</v>
      </c>
      <c r="C1376" s="644" t="s">
        <v>308</v>
      </c>
      <c r="D1376" s="645"/>
      <c r="E1376" s="645">
        <v>28194</v>
      </c>
      <c r="F1376" s="645"/>
      <c r="G1376" s="645">
        <v>28194</v>
      </c>
      <c r="H1376" s="646" t="s">
        <v>1097</v>
      </c>
      <c r="I1376" s="647"/>
      <c r="J1376" s="647"/>
      <c r="K1376" s="647"/>
    </row>
    <row r="1377" spans="1:11" x14ac:dyDescent="0.2">
      <c r="A1377" s="644" t="s">
        <v>938</v>
      </c>
      <c r="B1377" s="644" t="s">
        <v>343</v>
      </c>
      <c r="C1377" s="644" t="s">
        <v>308</v>
      </c>
      <c r="D1377" s="645"/>
      <c r="E1377" s="645">
        <v>19368781.02</v>
      </c>
      <c r="F1377" s="645">
        <v>-1279</v>
      </c>
      <c r="G1377" s="645">
        <v>19370060.02</v>
      </c>
      <c r="H1377" s="646" t="s">
        <v>486</v>
      </c>
      <c r="I1377" s="647"/>
      <c r="J1377" s="647"/>
      <c r="K1377" s="647"/>
    </row>
    <row r="1378" spans="1:11" x14ac:dyDescent="0.2">
      <c r="A1378" s="644" t="s">
        <v>508</v>
      </c>
      <c r="B1378" s="644" t="s">
        <v>343</v>
      </c>
      <c r="C1378" s="644" t="s">
        <v>308</v>
      </c>
      <c r="D1378" s="645"/>
      <c r="E1378" s="645">
        <v>19368781.02</v>
      </c>
      <c r="F1378" s="645">
        <v>-1279</v>
      </c>
      <c r="G1378" s="645">
        <v>19370060.02</v>
      </c>
      <c r="H1378" s="646" t="s">
        <v>509</v>
      </c>
      <c r="I1378" s="647"/>
      <c r="J1378" s="647"/>
      <c r="K1378" s="647"/>
    </row>
    <row r="1379" spans="1:11" x14ac:dyDescent="0.2">
      <c r="A1379" s="644" t="s">
        <v>343</v>
      </c>
      <c r="B1379" s="644" t="s">
        <v>343</v>
      </c>
      <c r="C1379" s="644" t="s">
        <v>308</v>
      </c>
      <c r="D1379" s="645"/>
      <c r="E1379" s="645">
        <v>19368781.02</v>
      </c>
      <c r="F1379" s="645">
        <v>-1279</v>
      </c>
      <c r="G1379" s="645">
        <v>19370060.02</v>
      </c>
      <c r="H1379" s="646" t="s">
        <v>1107</v>
      </c>
      <c r="I1379" s="647"/>
      <c r="J1379" s="647"/>
      <c r="K1379" s="647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T1507"/>
  <sheetViews>
    <sheetView topLeftCell="A337" workbookViewId="0">
      <selection activeCell="J375" sqref="J375"/>
    </sheetView>
  </sheetViews>
  <sheetFormatPr defaultRowHeight="12.75" x14ac:dyDescent="0.2"/>
  <cols>
    <col min="1" max="1" width="5.140625" customWidth="1"/>
    <col min="2" max="2" width="4.42578125" customWidth="1"/>
    <col min="4" max="4" width="12.7109375" bestFit="1" customWidth="1"/>
    <col min="6" max="6" width="12.7109375" bestFit="1" customWidth="1"/>
    <col min="7" max="7" width="40.140625" customWidth="1"/>
    <col min="9" max="9" width="6" customWidth="1"/>
    <col min="10" max="10" width="20.140625" customWidth="1"/>
    <col min="11" max="11" width="11.7109375" bestFit="1" customWidth="1"/>
    <col min="12" max="12" width="13.28515625" customWidth="1"/>
    <col min="16" max="16" width="11.7109375" bestFit="1" customWidth="1"/>
    <col min="18" max="18" width="11.7109375" bestFit="1" customWidth="1"/>
    <col min="19" max="19" width="47.5703125" bestFit="1" customWidth="1"/>
  </cols>
  <sheetData>
    <row r="1" spans="1:10" x14ac:dyDescent="0.2">
      <c r="A1" s="648" t="s">
        <v>300</v>
      </c>
      <c r="B1" s="648" t="s">
        <v>301</v>
      </c>
      <c r="C1" s="648" t="s">
        <v>992</v>
      </c>
      <c r="D1" s="649" t="s">
        <v>303</v>
      </c>
      <c r="E1" s="649" t="s">
        <v>304</v>
      </c>
      <c r="F1" s="649" t="s">
        <v>305</v>
      </c>
      <c r="G1" s="650" t="s">
        <v>993</v>
      </c>
      <c r="H1" s="651" t="s">
        <v>1128</v>
      </c>
      <c r="I1" s="651"/>
      <c r="J1" s="651"/>
    </row>
    <row r="3" spans="1:10" x14ac:dyDescent="0.2">
      <c r="A3" s="388" t="s">
        <v>1129</v>
      </c>
      <c r="B3" s="388" t="s">
        <v>3360</v>
      </c>
      <c r="C3" s="388" t="s">
        <v>3361</v>
      </c>
      <c r="D3" s="389">
        <v>4482</v>
      </c>
      <c r="F3" s="389" t="s">
        <v>3362</v>
      </c>
      <c r="G3" s="390" t="s">
        <v>3363</v>
      </c>
      <c r="H3">
        <v>990</v>
      </c>
    </row>
    <row r="4" spans="1:10" x14ac:dyDescent="0.2">
      <c r="A4" s="388" t="s">
        <v>1129</v>
      </c>
      <c r="B4" s="388" t="s">
        <v>3360</v>
      </c>
      <c r="C4" s="388" t="s">
        <v>3364</v>
      </c>
      <c r="D4" s="389">
        <v>10488</v>
      </c>
      <c r="F4" s="389" t="s">
        <v>3365</v>
      </c>
      <c r="G4" s="390" t="s">
        <v>3366</v>
      </c>
      <c r="H4">
        <v>990</v>
      </c>
    </row>
    <row r="5" spans="1:10" x14ac:dyDescent="0.2">
      <c r="A5" s="388" t="s">
        <v>1129</v>
      </c>
      <c r="B5" s="388" t="s">
        <v>3360</v>
      </c>
      <c r="C5" s="388" t="s">
        <v>3367</v>
      </c>
      <c r="D5" s="389">
        <v>5442</v>
      </c>
      <c r="F5" s="389" t="s">
        <v>3368</v>
      </c>
      <c r="G5" s="390" t="s">
        <v>1748</v>
      </c>
      <c r="H5">
        <v>990</v>
      </c>
    </row>
    <row r="6" spans="1:10" x14ac:dyDescent="0.2">
      <c r="A6" s="388" t="s">
        <v>1129</v>
      </c>
      <c r="B6" s="388" t="s">
        <v>3360</v>
      </c>
      <c r="C6" s="388" t="s">
        <v>3369</v>
      </c>
      <c r="D6" s="389">
        <v>19267.3</v>
      </c>
      <c r="F6" s="389" t="s">
        <v>3370</v>
      </c>
      <c r="G6" s="390" t="s">
        <v>3371</v>
      </c>
      <c r="H6">
        <v>990</v>
      </c>
    </row>
    <row r="7" spans="1:10" x14ac:dyDescent="0.2">
      <c r="A7" s="388" t="s">
        <v>1129</v>
      </c>
      <c r="B7" s="388" t="s">
        <v>3360</v>
      </c>
      <c r="C7" s="388" t="s">
        <v>3372</v>
      </c>
      <c r="D7" s="389">
        <v>22104.25</v>
      </c>
      <c r="F7" s="389" t="s">
        <v>3370</v>
      </c>
      <c r="G7" s="390" t="s">
        <v>1599</v>
      </c>
      <c r="H7">
        <v>900</v>
      </c>
    </row>
    <row r="8" spans="1:10" x14ac:dyDescent="0.2">
      <c r="A8" s="388" t="s">
        <v>1129</v>
      </c>
      <c r="B8" s="388" t="s">
        <v>3360</v>
      </c>
      <c r="C8" s="388" t="s">
        <v>3373</v>
      </c>
      <c r="D8" s="389">
        <v>1112.6500000000001</v>
      </c>
      <c r="F8" s="389" t="s">
        <v>3370</v>
      </c>
      <c r="G8" s="390" t="s">
        <v>3374</v>
      </c>
      <c r="H8">
        <v>990</v>
      </c>
    </row>
    <row r="9" spans="1:10" x14ac:dyDescent="0.2">
      <c r="A9" s="388" t="s">
        <v>1129</v>
      </c>
      <c r="B9" s="388" t="s">
        <v>3360</v>
      </c>
      <c r="C9" s="388" t="s">
        <v>3375</v>
      </c>
      <c r="D9" s="389">
        <v>7284</v>
      </c>
      <c r="F9" s="389" t="s">
        <v>3376</v>
      </c>
      <c r="G9" s="390" t="s">
        <v>1748</v>
      </c>
      <c r="H9">
        <v>990</v>
      </c>
    </row>
    <row r="10" spans="1:10" x14ac:dyDescent="0.2">
      <c r="A10" s="388" t="s">
        <v>1129</v>
      </c>
      <c r="B10" s="388" t="s">
        <v>3360</v>
      </c>
      <c r="C10" s="388" t="s">
        <v>3377</v>
      </c>
      <c r="D10" s="389">
        <v>7071</v>
      </c>
      <c r="F10" s="389" t="s">
        <v>3378</v>
      </c>
      <c r="G10" s="390" t="s">
        <v>1748</v>
      </c>
      <c r="H10">
        <v>990</v>
      </c>
    </row>
    <row r="11" spans="1:10" x14ac:dyDescent="0.2">
      <c r="A11" s="388" t="s">
        <v>1129</v>
      </c>
      <c r="B11" s="388" t="s">
        <v>3360</v>
      </c>
      <c r="C11" s="388" t="s">
        <v>3379</v>
      </c>
      <c r="D11" s="389">
        <v>6398</v>
      </c>
      <c r="F11" s="389" t="s">
        <v>3380</v>
      </c>
      <c r="G11" s="390" t="s">
        <v>1748</v>
      </c>
      <c r="H11">
        <v>990</v>
      </c>
    </row>
    <row r="12" spans="1:10" x14ac:dyDescent="0.2">
      <c r="A12" s="388" t="s">
        <v>1129</v>
      </c>
      <c r="B12" s="388" t="s">
        <v>3360</v>
      </c>
      <c r="C12" s="388" t="s">
        <v>3381</v>
      </c>
      <c r="D12" s="389">
        <v>27370</v>
      </c>
      <c r="F12" s="389" t="s">
        <v>3382</v>
      </c>
      <c r="G12" s="390" t="s">
        <v>1599</v>
      </c>
      <c r="H12">
        <v>900</v>
      </c>
    </row>
    <row r="13" spans="1:10" x14ac:dyDescent="0.2">
      <c r="A13" s="388" t="s">
        <v>1129</v>
      </c>
      <c r="B13" s="388" t="s">
        <v>3360</v>
      </c>
      <c r="C13" s="388" t="s">
        <v>3383</v>
      </c>
      <c r="D13" s="389">
        <v>4688</v>
      </c>
      <c r="F13" s="389" t="s">
        <v>3384</v>
      </c>
      <c r="G13" s="390" t="s">
        <v>1748</v>
      </c>
      <c r="H13">
        <v>990</v>
      </c>
    </row>
    <row r="14" spans="1:10" x14ac:dyDescent="0.2">
      <c r="A14" s="388" t="s">
        <v>1129</v>
      </c>
      <c r="B14" s="388" t="s">
        <v>3360</v>
      </c>
      <c r="C14" s="388" t="s">
        <v>3385</v>
      </c>
      <c r="D14" s="389">
        <v>1112.6500000000001</v>
      </c>
      <c r="F14" s="389" t="s">
        <v>3386</v>
      </c>
      <c r="G14" s="390" t="s">
        <v>3387</v>
      </c>
      <c r="H14">
        <v>990</v>
      </c>
    </row>
    <row r="15" spans="1:10" x14ac:dyDescent="0.2">
      <c r="A15" s="388" t="s">
        <v>1129</v>
      </c>
      <c r="B15" s="388" t="s">
        <v>3360</v>
      </c>
      <c r="C15" s="388" t="s">
        <v>3388</v>
      </c>
      <c r="D15" s="389">
        <v>2957</v>
      </c>
      <c r="F15" s="389" t="s">
        <v>3389</v>
      </c>
      <c r="G15" s="390" t="s">
        <v>1748</v>
      </c>
      <c r="H15">
        <v>990</v>
      </c>
    </row>
    <row r="16" spans="1:10" x14ac:dyDescent="0.2">
      <c r="A16" s="388" t="s">
        <v>1129</v>
      </c>
      <c r="B16" s="388" t="s">
        <v>3360</v>
      </c>
      <c r="C16" s="388" t="s">
        <v>3390</v>
      </c>
      <c r="D16" s="389">
        <v>4409</v>
      </c>
      <c r="F16" s="389" t="s">
        <v>3391</v>
      </c>
      <c r="G16" s="390" t="s">
        <v>3363</v>
      </c>
      <c r="H16">
        <v>990</v>
      </c>
    </row>
    <row r="17" spans="1:8" x14ac:dyDescent="0.2">
      <c r="A17" s="388" t="s">
        <v>1129</v>
      </c>
      <c r="B17" s="388" t="s">
        <v>3360</v>
      </c>
      <c r="C17" s="388" t="s">
        <v>3392</v>
      </c>
      <c r="D17" s="389">
        <v>14169.3</v>
      </c>
      <c r="F17" s="389" t="s">
        <v>3391</v>
      </c>
      <c r="G17" s="390" t="s">
        <v>3393</v>
      </c>
      <c r="H17">
        <v>990</v>
      </c>
    </row>
    <row r="18" spans="1:8" x14ac:dyDescent="0.2">
      <c r="A18" s="388" t="s">
        <v>1129</v>
      </c>
      <c r="B18" s="388" t="s">
        <v>3360</v>
      </c>
      <c r="C18" s="388" t="s">
        <v>3394</v>
      </c>
      <c r="D18" s="389">
        <v>5908</v>
      </c>
      <c r="F18" s="389" t="s">
        <v>3395</v>
      </c>
      <c r="G18" s="390" t="s">
        <v>1748</v>
      </c>
      <c r="H18">
        <v>990</v>
      </c>
    </row>
    <row r="19" spans="1:8" x14ac:dyDescent="0.2">
      <c r="A19" s="388" t="s">
        <v>1129</v>
      </c>
      <c r="B19" s="388" t="s">
        <v>3360</v>
      </c>
      <c r="C19" s="388" t="s">
        <v>3396</v>
      </c>
      <c r="D19" s="389">
        <v>1306.5999999999999</v>
      </c>
      <c r="F19" s="389" t="s">
        <v>3397</v>
      </c>
      <c r="G19" s="390" t="s">
        <v>3398</v>
      </c>
      <c r="H19">
        <v>990</v>
      </c>
    </row>
    <row r="20" spans="1:8" x14ac:dyDescent="0.2">
      <c r="A20" s="388" t="s">
        <v>1129</v>
      </c>
      <c r="B20" s="388" t="s">
        <v>3360</v>
      </c>
      <c r="C20" s="388" t="s">
        <v>3399</v>
      </c>
      <c r="D20" s="389">
        <v>22104.25</v>
      </c>
      <c r="F20" s="389" t="s">
        <v>3400</v>
      </c>
      <c r="G20" s="390" t="s">
        <v>1599</v>
      </c>
      <c r="H20">
        <v>900</v>
      </c>
    </row>
    <row r="21" spans="1:8" x14ac:dyDescent="0.2">
      <c r="A21" s="388" t="s">
        <v>1129</v>
      </c>
      <c r="B21" s="388" t="s">
        <v>3360</v>
      </c>
      <c r="C21" s="388" t="s">
        <v>3401</v>
      </c>
      <c r="D21" s="389">
        <v>4659</v>
      </c>
      <c r="F21" s="389" t="s">
        <v>3402</v>
      </c>
      <c r="G21" s="390" t="s">
        <v>1748</v>
      </c>
      <c r="H21">
        <v>990</v>
      </c>
    </row>
    <row r="22" spans="1:8" x14ac:dyDescent="0.2">
      <c r="A22" s="388" t="s">
        <v>1129</v>
      </c>
      <c r="B22" s="388" t="s">
        <v>3360</v>
      </c>
      <c r="C22" s="388" t="s">
        <v>3403</v>
      </c>
      <c r="D22" s="389">
        <v>16975.8</v>
      </c>
      <c r="F22" s="389" t="s">
        <v>3404</v>
      </c>
      <c r="G22" s="390" t="s">
        <v>3366</v>
      </c>
      <c r="H22">
        <v>990</v>
      </c>
    </row>
    <row r="23" spans="1:8" x14ac:dyDescent="0.2">
      <c r="A23" s="388" t="s">
        <v>1129</v>
      </c>
      <c r="B23" s="388" t="s">
        <v>3360</v>
      </c>
      <c r="C23" s="388" t="s">
        <v>3405</v>
      </c>
      <c r="D23" s="389">
        <v>22104.25</v>
      </c>
      <c r="F23" s="389" t="s">
        <v>3406</v>
      </c>
      <c r="G23" s="390" t="s">
        <v>3407</v>
      </c>
      <c r="H23">
        <v>900</v>
      </c>
    </row>
    <row r="24" spans="1:8" x14ac:dyDescent="0.2">
      <c r="A24" s="388" t="s">
        <v>1129</v>
      </c>
      <c r="B24" s="388" t="s">
        <v>3360</v>
      </c>
      <c r="C24" s="388" t="s">
        <v>3408</v>
      </c>
      <c r="D24" s="389">
        <v>2016</v>
      </c>
      <c r="F24" s="389" t="s">
        <v>3409</v>
      </c>
      <c r="G24" s="390" t="s">
        <v>1748</v>
      </c>
      <c r="H24">
        <v>990</v>
      </c>
    </row>
    <row r="25" spans="1:8" x14ac:dyDescent="0.2">
      <c r="A25" s="388" t="s">
        <v>1129</v>
      </c>
      <c r="B25" s="388" t="s">
        <v>3360</v>
      </c>
      <c r="C25" s="388" t="s">
        <v>3410</v>
      </c>
      <c r="D25" s="389">
        <v>5567</v>
      </c>
      <c r="F25" s="389" t="s">
        <v>3411</v>
      </c>
      <c r="G25" s="390" t="s">
        <v>1748</v>
      </c>
      <c r="H25">
        <v>990</v>
      </c>
    </row>
    <row r="26" spans="1:8" x14ac:dyDescent="0.2">
      <c r="A26" s="388" t="s">
        <v>1129</v>
      </c>
      <c r="B26" s="388" t="s">
        <v>3360</v>
      </c>
      <c r="C26" s="388" t="s">
        <v>3412</v>
      </c>
      <c r="D26" s="389">
        <v>3657</v>
      </c>
      <c r="F26" s="389" t="s">
        <v>3413</v>
      </c>
      <c r="G26" s="390" t="s">
        <v>1748</v>
      </c>
      <c r="H26">
        <v>990</v>
      </c>
    </row>
    <row r="27" spans="1:8" x14ac:dyDescent="0.2">
      <c r="A27" s="388" t="s">
        <v>1129</v>
      </c>
      <c r="B27" s="388" t="s">
        <v>3360</v>
      </c>
      <c r="C27" s="388" t="s">
        <v>3414</v>
      </c>
      <c r="D27" s="389">
        <v>27697.25</v>
      </c>
      <c r="F27" s="389" t="s">
        <v>3415</v>
      </c>
      <c r="G27" s="390" t="s">
        <v>1599</v>
      </c>
      <c r="H27">
        <v>900</v>
      </c>
    </row>
    <row r="28" spans="1:8" x14ac:dyDescent="0.2">
      <c r="A28" s="388" t="s">
        <v>1129</v>
      </c>
      <c r="B28" s="388" t="s">
        <v>3360</v>
      </c>
      <c r="C28" s="388" t="s">
        <v>3416</v>
      </c>
      <c r="D28" s="389">
        <v>1796</v>
      </c>
      <c r="F28" s="389" t="s">
        <v>3417</v>
      </c>
      <c r="G28" s="390" t="s">
        <v>1748</v>
      </c>
      <c r="H28">
        <v>990</v>
      </c>
    </row>
    <row r="29" spans="1:8" x14ac:dyDescent="0.2">
      <c r="A29" s="388" t="s">
        <v>1129</v>
      </c>
      <c r="B29" s="388" t="s">
        <v>3360</v>
      </c>
      <c r="C29" s="388" t="s">
        <v>3418</v>
      </c>
      <c r="D29" s="389">
        <v>8062.25</v>
      </c>
      <c r="F29" s="389" t="s">
        <v>3419</v>
      </c>
      <c r="G29" s="390" t="s">
        <v>3420</v>
      </c>
      <c r="H29">
        <v>900</v>
      </c>
    </row>
    <row r="30" spans="1:8" x14ac:dyDescent="0.2">
      <c r="A30" s="388" t="s">
        <v>1129</v>
      </c>
      <c r="B30" s="388" t="s">
        <v>3360</v>
      </c>
      <c r="C30" s="388" t="s">
        <v>3421</v>
      </c>
      <c r="D30" s="389">
        <v>17189.599999999999</v>
      </c>
      <c r="F30" s="389" t="s">
        <v>3422</v>
      </c>
      <c r="G30" s="390" t="s">
        <v>1757</v>
      </c>
      <c r="H30">
        <v>990</v>
      </c>
    </row>
    <row r="31" spans="1:8" x14ac:dyDescent="0.2">
      <c r="A31" s="388" t="s">
        <v>1129</v>
      </c>
      <c r="B31" s="388" t="s">
        <v>3360</v>
      </c>
      <c r="C31" s="388" t="s">
        <v>3423</v>
      </c>
      <c r="D31" s="389">
        <v>3625</v>
      </c>
      <c r="F31" s="389" t="s">
        <v>3424</v>
      </c>
      <c r="G31" s="390" t="s">
        <v>1748</v>
      </c>
      <c r="H31">
        <v>990</v>
      </c>
    </row>
    <row r="32" spans="1:8" x14ac:dyDescent="0.2">
      <c r="A32" s="388" t="s">
        <v>1129</v>
      </c>
      <c r="B32" s="388" t="s">
        <v>3360</v>
      </c>
      <c r="C32" s="388" t="s">
        <v>3425</v>
      </c>
      <c r="D32" s="389">
        <v>4930</v>
      </c>
      <c r="F32" s="389" t="s">
        <v>1236</v>
      </c>
      <c r="G32" s="390" t="s">
        <v>1748</v>
      </c>
      <c r="H32">
        <v>990</v>
      </c>
    </row>
    <row r="33" spans="1:10" x14ac:dyDescent="0.2">
      <c r="A33" s="388" t="s">
        <v>1129</v>
      </c>
      <c r="B33" s="388" t="s">
        <v>364</v>
      </c>
      <c r="C33" s="388" t="s">
        <v>1819</v>
      </c>
      <c r="D33" s="389">
        <v>92</v>
      </c>
      <c r="F33" s="389" t="s">
        <v>3376</v>
      </c>
      <c r="G33" s="390" t="s">
        <v>3426</v>
      </c>
      <c r="H33">
        <v>990</v>
      </c>
    </row>
    <row r="34" spans="1:10" x14ac:dyDescent="0.2">
      <c r="A34" s="388" t="s">
        <v>1129</v>
      </c>
      <c r="B34" s="388" t="s">
        <v>364</v>
      </c>
      <c r="C34" s="388" t="s">
        <v>3183</v>
      </c>
      <c r="D34" s="389">
        <v>50</v>
      </c>
      <c r="F34" s="389" t="s">
        <v>3427</v>
      </c>
      <c r="G34" s="390" t="s">
        <v>3428</v>
      </c>
      <c r="H34">
        <v>990</v>
      </c>
    </row>
    <row r="35" spans="1:10" x14ac:dyDescent="0.2">
      <c r="A35" s="388" t="s">
        <v>1129</v>
      </c>
      <c r="B35" s="388" t="s">
        <v>364</v>
      </c>
      <c r="C35" s="388" t="s">
        <v>2154</v>
      </c>
      <c r="D35" s="389">
        <v>461</v>
      </c>
      <c r="F35" s="389" t="s">
        <v>3429</v>
      </c>
      <c r="G35" s="390" t="s">
        <v>3430</v>
      </c>
      <c r="H35">
        <v>990</v>
      </c>
    </row>
    <row r="36" spans="1:10" x14ac:dyDescent="0.2">
      <c r="A36" s="388" t="s">
        <v>1129</v>
      </c>
      <c r="B36" s="388" t="s">
        <v>364</v>
      </c>
      <c r="C36" s="388" t="s">
        <v>3017</v>
      </c>
      <c r="D36" s="389">
        <v>339</v>
      </c>
      <c r="F36" s="389" t="s">
        <v>3431</v>
      </c>
      <c r="G36" s="390" t="s">
        <v>1832</v>
      </c>
      <c r="H36">
        <v>990</v>
      </c>
    </row>
    <row r="37" spans="1:10" x14ac:dyDescent="0.2">
      <c r="A37" s="388" t="s">
        <v>1129</v>
      </c>
      <c r="B37" s="388" t="s">
        <v>364</v>
      </c>
      <c r="C37" s="388" t="s">
        <v>1984</v>
      </c>
      <c r="D37" s="389">
        <v>556</v>
      </c>
      <c r="F37" s="389" t="s">
        <v>3413</v>
      </c>
      <c r="G37" s="390" t="s">
        <v>3363</v>
      </c>
      <c r="H37">
        <v>990</v>
      </c>
    </row>
    <row r="38" spans="1:10" x14ac:dyDescent="0.2">
      <c r="A38" s="388" t="s">
        <v>1129</v>
      </c>
      <c r="B38" s="388" t="s">
        <v>364</v>
      </c>
      <c r="C38" s="388" t="s">
        <v>3432</v>
      </c>
      <c r="D38" s="389">
        <v>165</v>
      </c>
      <c r="F38" s="389" t="s">
        <v>3433</v>
      </c>
      <c r="G38" s="390" t="s">
        <v>3434</v>
      </c>
      <c r="H38">
        <v>990</v>
      </c>
    </row>
    <row r="39" spans="1:10" x14ac:dyDescent="0.2">
      <c r="A39" s="388" t="s">
        <v>1129</v>
      </c>
      <c r="B39" s="388" t="s">
        <v>364</v>
      </c>
      <c r="C39" s="388" t="s">
        <v>3352</v>
      </c>
      <c r="D39" s="389">
        <v>80</v>
      </c>
      <c r="F39" s="389" t="s">
        <v>3435</v>
      </c>
      <c r="G39" s="390" t="s">
        <v>3436</v>
      </c>
      <c r="H39">
        <v>990</v>
      </c>
    </row>
    <row r="40" spans="1:10" x14ac:dyDescent="0.2">
      <c r="A40" s="388" t="s">
        <v>1129</v>
      </c>
      <c r="B40" s="388" t="s">
        <v>364</v>
      </c>
      <c r="C40" s="388" t="s">
        <v>2237</v>
      </c>
      <c r="D40" s="389">
        <v>450</v>
      </c>
      <c r="F40" s="389" t="s">
        <v>3437</v>
      </c>
      <c r="G40" s="390" t="s">
        <v>3438</v>
      </c>
      <c r="H40">
        <v>990</v>
      </c>
    </row>
    <row r="41" spans="1:10" x14ac:dyDescent="0.2">
      <c r="A41" s="388" t="s">
        <v>1129</v>
      </c>
      <c r="B41" s="388" t="s">
        <v>364</v>
      </c>
      <c r="C41" s="388" t="s">
        <v>2239</v>
      </c>
      <c r="D41" s="389">
        <v>176</v>
      </c>
      <c r="F41" s="389" t="s">
        <v>3437</v>
      </c>
      <c r="G41" s="390" t="s">
        <v>3363</v>
      </c>
      <c r="H41">
        <v>990</v>
      </c>
    </row>
    <row r="42" spans="1:10" x14ac:dyDescent="0.2">
      <c r="A42" s="388" t="s">
        <v>1129</v>
      </c>
      <c r="B42" s="388" t="s">
        <v>364</v>
      </c>
      <c r="C42" s="388" t="s">
        <v>3439</v>
      </c>
      <c r="D42" s="389">
        <v>60</v>
      </c>
      <c r="F42" s="389" t="s">
        <v>1182</v>
      </c>
      <c r="G42" s="390" t="s">
        <v>1812</v>
      </c>
      <c r="H42">
        <v>990</v>
      </c>
    </row>
    <row r="43" spans="1:10" x14ac:dyDescent="0.2">
      <c r="A43" s="388" t="s">
        <v>1129</v>
      </c>
      <c r="B43" s="388" t="s">
        <v>364</v>
      </c>
      <c r="C43" s="388" t="s">
        <v>3440</v>
      </c>
      <c r="D43" s="389">
        <v>182</v>
      </c>
      <c r="F43" s="389" t="s">
        <v>3441</v>
      </c>
      <c r="G43" s="390" t="s">
        <v>3442</v>
      </c>
      <c r="H43">
        <v>990</v>
      </c>
    </row>
    <row r="44" spans="1:10" x14ac:dyDescent="0.2">
      <c r="A44" s="388" t="s">
        <v>1129</v>
      </c>
      <c r="B44" s="388" t="s">
        <v>364</v>
      </c>
      <c r="C44" s="388" t="s">
        <v>3443</v>
      </c>
      <c r="D44" s="389">
        <v>69</v>
      </c>
      <c r="F44" s="389" t="s">
        <v>3444</v>
      </c>
      <c r="G44" s="390" t="s">
        <v>1812</v>
      </c>
      <c r="H44">
        <v>990</v>
      </c>
    </row>
    <row r="45" spans="1:10" x14ac:dyDescent="0.2">
      <c r="A45" s="388" t="s">
        <v>1129</v>
      </c>
      <c r="B45" s="388" t="s">
        <v>364</v>
      </c>
      <c r="C45" s="388" t="s">
        <v>3445</v>
      </c>
      <c r="D45" s="389">
        <v>49</v>
      </c>
      <c r="F45" s="389" t="s">
        <v>3446</v>
      </c>
      <c r="G45" s="390" t="s">
        <v>1812</v>
      </c>
      <c r="H45">
        <v>990</v>
      </c>
    </row>
    <row r="46" spans="1:10" x14ac:dyDescent="0.2">
      <c r="A46" s="388" t="s">
        <v>1129</v>
      </c>
      <c r="B46" s="388" t="s">
        <v>364</v>
      </c>
      <c r="C46" s="388" t="s">
        <v>3447</v>
      </c>
      <c r="D46" s="389">
        <v>50</v>
      </c>
      <c r="F46" s="389" t="s">
        <v>3448</v>
      </c>
      <c r="G46" s="390" t="s">
        <v>1812</v>
      </c>
      <c r="H46">
        <v>990</v>
      </c>
    </row>
    <row r="47" spans="1:10" x14ac:dyDescent="0.2">
      <c r="A47" s="388" t="s">
        <v>938</v>
      </c>
      <c r="B47" s="388" t="s">
        <v>307</v>
      </c>
      <c r="C47" s="388" t="s">
        <v>484</v>
      </c>
      <c r="D47" s="389">
        <v>288732.15000000002</v>
      </c>
      <c r="F47" s="389">
        <v>288732.15000000002</v>
      </c>
      <c r="G47" s="390" t="s">
        <v>1054</v>
      </c>
    </row>
    <row r="48" spans="1:10" x14ac:dyDescent="0.2">
      <c r="A48" s="644" t="s">
        <v>938</v>
      </c>
      <c r="B48" s="644" t="s">
        <v>307</v>
      </c>
      <c r="C48" s="644" t="s">
        <v>308</v>
      </c>
      <c r="D48" s="645">
        <v>288732.15000000002</v>
      </c>
      <c r="E48" s="645"/>
      <c r="F48" s="645">
        <v>288732.15000000002</v>
      </c>
      <c r="G48" s="646" t="s">
        <v>939</v>
      </c>
      <c r="H48" s="647"/>
      <c r="I48" s="647"/>
      <c r="J48" s="647"/>
    </row>
    <row r="50" spans="1:8" x14ac:dyDescent="0.2">
      <c r="A50" s="388" t="s">
        <v>1129</v>
      </c>
      <c r="B50" s="388" t="s">
        <v>3360</v>
      </c>
      <c r="C50" s="388" t="s">
        <v>3449</v>
      </c>
      <c r="D50" s="389">
        <v>2194</v>
      </c>
      <c r="F50" s="389" t="s">
        <v>3450</v>
      </c>
      <c r="G50" s="390" t="s">
        <v>1833</v>
      </c>
      <c r="H50">
        <v>300</v>
      </c>
    </row>
    <row r="51" spans="1:8" x14ac:dyDescent="0.2">
      <c r="A51" s="388" t="s">
        <v>1129</v>
      </c>
      <c r="B51" s="388" t="s">
        <v>3360</v>
      </c>
      <c r="C51" s="388" t="s">
        <v>3451</v>
      </c>
      <c r="D51" s="389">
        <v>4389</v>
      </c>
      <c r="F51" s="389" t="s">
        <v>3452</v>
      </c>
      <c r="G51" s="390" t="s">
        <v>3453</v>
      </c>
      <c r="H51">
        <v>300</v>
      </c>
    </row>
    <row r="52" spans="1:8" x14ac:dyDescent="0.2">
      <c r="A52" s="388" t="s">
        <v>1129</v>
      </c>
      <c r="B52" s="388" t="s">
        <v>3360</v>
      </c>
      <c r="C52" s="388" t="s">
        <v>3454</v>
      </c>
      <c r="D52" s="389">
        <v>6337</v>
      </c>
      <c r="F52" s="389" t="s">
        <v>3455</v>
      </c>
      <c r="G52" s="390" t="s">
        <v>3456</v>
      </c>
      <c r="H52">
        <v>300</v>
      </c>
    </row>
    <row r="53" spans="1:8" x14ac:dyDescent="0.2">
      <c r="A53" s="388" t="s">
        <v>1129</v>
      </c>
      <c r="B53" s="388" t="s">
        <v>3360</v>
      </c>
      <c r="C53" s="388" t="s">
        <v>3457</v>
      </c>
      <c r="D53" s="389">
        <v>471.5</v>
      </c>
      <c r="F53" s="389" t="s">
        <v>3444</v>
      </c>
      <c r="G53" s="390" t="s">
        <v>3458</v>
      </c>
      <c r="H53">
        <v>300</v>
      </c>
    </row>
    <row r="54" spans="1:8" x14ac:dyDescent="0.2">
      <c r="A54" s="388" t="s">
        <v>938</v>
      </c>
      <c r="B54" s="388" t="s">
        <v>380</v>
      </c>
      <c r="C54" s="388" t="s">
        <v>307</v>
      </c>
      <c r="D54" s="389">
        <v>13391.5</v>
      </c>
      <c r="F54" s="389">
        <v>13391.5</v>
      </c>
      <c r="G54" s="390" t="s">
        <v>1040</v>
      </c>
    </row>
    <row r="56" spans="1:8" x14ac:dyDescent="0.2">
      <c r="A56" s="388" t="s">
        <v>1129</v>
      </c>
      <c r="B56" s="388" t="s">
        <v>3360</v>
      </c>
      <c r="C56" s="388" t="s">
        <v>3459</v>
      </c>
      <c r="D56" s="389">
        <v>1742</v>
      </c>
      <c r="F56" s="389" t="s">
        <v>3460</v>
      </c>
      <c r="G56" s="390" t="s">
        <v>1837</v>
      </c>
      <c r="H56">
        <v>990</v>
      </c>
    </row>
    <row r="57" spans="1:8" x14ac:dyDescent="0.2">
      <c r="A57" s="388" t="s">
        <v>1129</v>
      </c>
      <c r="B57" s="388" t="s">
        <v>3360</v>
      </c>
      <c r="C57" s="388" t="s">
        <v>3461</v>
      </c>
      <c r="D57" s="389">
        <v>565</v>
      </c>
      <c r="F57" s="389" t="s">
        <v>3462</v>
      </c>
      <c r="G57" s="390" t="s">
        <v>3463</v>
      </c>
      <c r="H57">
        <v>300</v>
      </c>
    </row>
    <row r="58" spans="1:8" x14ac:dyDescent="0.2">
      <c r="A58" s="388" t="s">
        <v>1129</v>
      </c>
      <c r="B58" s="388" t="s">
        <v>3360</v>
      </c>
      <c r="C58" s="388" t="s">
        <v>3464</v>
      </c>
      <c r="D58" s="389">
        <v>2113</v>
      </c>
      <c r="F58" s="389" t="s">
        <v>3465</v>
      </c>
      <c r="G58" s="390" t="s">
        <v>1837</v>
      </c>
      <c r="H58">
        <v>990</v>
      </c>
    </row>
    <row r="59" spans="1:8" x14ac:dyDescent="0.2">
      <c r="A59" s="388" t="s">
        <v>1129</v>
      </c>
      <c r="B59" s="388" t="s">
        <v>3360</v>
      </c>
      <c r="C59" s="388" t="s">
        <v>3466</v>
      </c>
      <c r="D59" s="389">
        <v>1399.4</v>
      </c>
      <c r="F59" s="389" t="s">
        <v>3467</v>
      </c>
      <c r="G59" s="390" t="s">
        <v>3468</v>
      </c>
      <c r="H59">
        <v>990</v>
      </c>
    </row>
    <row r="60" spans="1:8" x14ac:dyDescent="0.2">
      <c r="A60" s="388" t="s">
        <v>1129</v>
      </c>
      <c r="B60" s="388" t="s">
        <v>3360</v>
      </c>
      <c r="C60" s="388" t="s">
        <v>3469</v>
      </c>
      <c r="D60" s="389">
        <v>2096</v>
      </c>
      <c r="F60" s="389" t="s">
        <v>3382</v>
      </c>
      <c r="G60" s="390" t="s">
        <v>3470</v>
      </c>
      <c r="H60">
        <v>990</v>
      </c>
    </row>
    <row r="61" spans="1:8" x14ac:dyDescent="0.2">
      <c r="A61" s="388" t="s">
        <v>1129</v>
      </c>
      <c r="B61" s="388" t="s">
        <v>3360</v>
      </c>
      <c r="C61" s="388" t="s">
        <v>3471</v>
      </c>
      <c r="D61" s="389">
        <v>2589</v>
      </c>
      <c r="F61" s="389" t="s">
        <v>3472</v>
      </c>
      <c r="G61" s="390" t="s">
        <v>3473</v>
      </c>
      <c r="H61">
        <v>990</v>
      </c>
    </row>
    <row r="62" spans="1:8" x14ac:dyDescent="0.2">
      <c r="A62" s="388" t="s">
        <v>1129</v>
      </c>
      <c r="B62" s="388" t="s">
        <v>3360</v>
      </c>
      <c r="C62" s="388" t="s">
        <v>3474</v>
      </c>
      <c r="D62" s="389">
        <v>484</v>
      </c>
      <c r="F62" s="389" t="s">
        <v>3475</v>
      </c>
      <c r="G62" s="390" t="s">
        <v>1837</v>
      </c>
      <c r="H62">
        <v>990</v>
      </c>
    </row>
    <row r="63" spans="1:8" x14ac:dyDescent="0.2">
      <c r="A63" s="388" t="s">
        <v>1129</v>
      </c>
      <c r="B63" s="388" t="s">
        <v>3360</v>
      </c>
      <c r="C63" s="388" t="s">
        <v>3476</v>
      </c>
      <c r="D63" s="389">
        <v>1498.3</v>
      </c>
      <c r="F63" s="389" t="s">
        <v>3477</v>
      </c>
      <c r="G63" s="390" t="s">
        <v>3478</v>
      </c>
      <c r="H63">
        <v>990</v>
      </c>
    </row>
    <row r="64" spans="1:8" x14ac:dyDescent="0.2">
      <c r="A64" s="388" t="s">
        <v>1129</v>
      </c>
      <c r="B64" s="388" t="s">
        <v>3360</v>
      </c>
      <c r="C64" s="388" t="s">
        <v>3479</v>
      </c>
      <c r="D64" s="389">
        <v>272.5</v>
      </c>
      <c r="F64" s="389" t="s">
        <v>3480</v>
      </c>
      <c r="G64" s="390" t="s">
        <v>3481</v>
      </c>
      <c r="H64">
        <v>990</v>
      </c>
    </row>
    <row r="65" spans="1:8" x14ac:dyDescent="0.2">
      <c r="A65" s="388" t="s">
        <v>1129</v>
      </c>
      <c r="B65" s="388" t="s">
        <v>3360</v>
      </c>
      <c r="C65" s="388" t="s">
        <v>3482</v>
      </c>
      <c r="D65" s="389">
        <v>1178</v>
      </c>
      <c r="F65" s="389" t="s">
        <v>3483</v>
      </c>
      <c r="G65" s="390" t="s">
        <v>3484</v>
      </c>
      <c r="H65">
        <v>990</v>
      </c>
    </row>
    <row r="66" spans="1:8" x14ac:dyDescent="0.2">
      <c r="A66" s="388" t="s">
        <v>1129</v>
      </c>
      <c r="B66" s="388" t="s">
        <v>3360</v>
      </c>
      <c r="C66" s="388" t="s">
        <v>3485</v>
      </c>
      <c r="D66" s="389">
        <v>5353.8</v>
      </c>
      <c r="F66" s="389" t="s">
        <v>3402</v>
      </c>
      <c r="G66" s="390" t="s">
        <v>3486</v>
      </c>
      <c r="H66">
        <v>990</v>
      </c>
    </row>
    <row r="67" spans="1:8" x14ac:dyDescent="0.2">
      <c r="A67" s="388" t="s">
        <v>1129</v>
      </c>
      <c r="B67" s="388" t="s">
        <v>3360</v>
      </c>
      <c r="C67" s="388" t="s">
        <v>3487</v>
      </c>
      <c r="D67" s="389">
        <v>533</v>
      </c>
      <c r="F67" s="389" t="s">
        <v>3402</v>
      </c>
      <c r="G67" s="390" t="s">
        <v>3488</v>
      </c>
      <c r="H67">
        <v>990</v>
      </c>
    </row>
    <row r="68" spans="1:8" x14ac:dyDescent="0.2">
      <c r="A68" s="388" t="s">
        <v>1129</v>
      </c>
      <c r="B68" s="388" t="s">
        <v>3360</v>
      </c>
      <c r="C68" s="388" t="s">
        <v>3489</v>
      </c>
      <c r="D68" s="389">
        <v>1116</v>
      </c>
      <c r="F68" s="389" t="s">
        <v>3490</v>
      </c>
      <c r="G68" s="390" t="s">
        <v>3491</v>
      </c>
      <c r="H68">
        <v>990</v>
      </c>
    </row>
    <row r="69" spans="1:8" x14ac:dyDescent="0.2">
      <c r="A69" s="388" t="s">
        <v>1129</v>
      </c>
      <c r="B69" s="388" t="s">
        <v>3360</v>
      </c>
      <c r="C69" s="388" t="s">
        <v>3492</v>
      </c>
      <c r="D69" s="389">
        <v>993</v>
      </c>
      <c r="F69" s="389" t="s">
        <v>3493</v>
      </c>
      <c r="G69" s="390" t="s">
        <v>3494</v>
      </c>
      <c r="H69">
        <v>990</v>
      </c>
    </row>
    <row r="70" spans="1:8" x14ac:dyDescent="0.2">
      <c r="A70" s="388" t="s">
        <v>1129</v>
      </c>
      <c r="B70" s="388" t="s">
        <v>3360</v>
      </c>
      <c r="C70" s="388" t="s">
        <v>3495</v>
      </c>
      <c r="D70" s="389">
        <v>545</v>
      </c>
      <c r="F70" s="389" t="s">
        <v>3496</v>
      </c>
      <c r="G70" s="390" t="s">
        <v>3497</v>
      </c>
      <c r="H70">
        <v>990</v>
      </c>
    </row>
    <row r="71" spans="1:8" x14ac:dyDescent="0.2">
      <c r="A71" s="388" t="s">
        <v>1129</v>
      </c>
      <c r="B71" s="388" t="s">
        <v>3360</v>
      </c>
      <c r="C71" s="388" t="s">
        <v>3498</v>
      </c>
      <c r="D71" s="389">
        <v>1498.3</v>
      </c>
      <c r="F71" s="389" t="s">
        <v>3499</v>
      </c>
      <c r="G71" s="390" t="s">
        <v>3500</v>
      </c>
      <c r="H71">
        <v>900</v>
      </c>
    </row>
    <row r="72" spans="1:8" x14ac:dyDescent="0.2">
      <c r="A72" s="388" t="s">
        <v>1129</v>
      </c>
      <c r="B72" s="388" t="s">
        <v>3360</v>
      </c>
      <c r="C72" s="388" t="s">
        <v>3501</v>
      </c>
      <c r="D72" s="389">
        <v>6897.2</v>
      </c>
      <c r="F72" s="389" t="s">
        <v>3502</v>
      </c>
      <c r="G72" s="390" t="s">
        <v>3503</v>
      </c>
      <c r="H72">
        <v>900</v>
      </c>
    </row>
    <row r="73" spans="1:8" x14ac:dyDescent="0.2">
      <c r="A73" s="388" t="s">
        <v>1129</v>
      </c>
      <c r="B73" s="388" t="s">
        <v>3360</v>
      </c>
      <c r="C73" s="388" t="s">
        <v>3504</v>
      </c>
      <c r="D73" s="389">
        <v>412</v>
      </c>
      <c r="F73" s="389" t="s">
        <v>3505</v>
      </c>
      <c r="G73" s="390" t="s">
        <v>1837</v>
      </c>
      <c r="H73">
        <v>990</v>
      </c>
    </row>
    <row r="74" spans="1:8" x14ac:dyDescent="0.2">
      <c r="A74" s="388" t="s">
        <v>1129</v>
      </c>
      <c r="B74" s="388" t="s">
        <v>3360</v>
      </c>
      <c r="C74" s="388" t="s">
        <v>3506</v>
      </c>
      <c r="D74" s="389">
        <v>4474.3999999999996</v>
      </c>
      <c r="F74" s="389" t="s">
        <v>1140</v>
      </c>
      <c r="G74" s="390" t="s">
        <v>3507</v>
      </c>
      <c r="H74">
        <v>900</v>
      </c>
    </row>
    <row r="75" spans="1:8" x14ac:dyDescent="0.2">
      <c r="A75" s="388" t="s">
        <v>1129</v>
      </c>
      <c r="B75" s="388" t="s">
        <v>3360</v>
      </c>
      <c r="C75" s="388" t="s">
        <v>3508</v>
      </c>
      <c r="D75" s="389">
        <v>457</v>
      </c>
      <c r="F75" s="389" t="s">
        <v>3509</v>
      </c>
      <c r="G75" s="390" t="s">
        <v>1837</v>
      </c>
      <c r="H75">
        <v>990</v>
      </c>
    </row>
    <row r="76" spans="1:8" x14ac:dyDescent="0.2">
      <c r="A76" s="388" t="s">
        <v>1129</v>
      </c>
      <c r="B76" s="388" t="s">
        <v>3360</v>
      </c>
      <c r="C76" s="388" t="s">
        <v>3510</v>
      </c>
      <c r="D76" s="389">
        <v>74781</v>
      </c>
      <c r="F76" s="389" t="s">
        <v>3511</v>
      </c>
      <c r="G76" s="390" t="s">
        <v>1886</v>
      </c>
      <c r="H76">
        <v>900</v>
      </c>
    </row>
    <row r="77" spans="1:8" x14ac:dyDescent="0.2">
      <c r="A77" s="388" t="s">
        <v>1129</v>
      </c>
      <c r="B77" s="388" t="s">
        <v>3360</v>
      </c>
      <c r="C77" s="388" t="s">
        <v>3512</v>
      </c>
      <c r="D77" s="389">
        <v>8330</v>
      </c>
      <c r="F77" s="389" t="s">
        <v>3513</v>
      </c>
      <c r="G77" s="390" t="s">
        <v>3514</v>
      </c>
      <c r="H77">
        <v>900</v>
      </c>
    </row>
    <row r="78" spans="1:8" x14ac:dyDescent="0.2">
      <c r="A78" s="388" t="s">
        <v>1129</v>
      </c>
      <c r="B78" s="388" t="s">
        <v>3360</v>
      </c>
      <c r="C78" s="388" t="s">
        <v>3515</v>
      </c>
      <c r="D78" s="389">
        <v>11007.5</v>
      </c>
      <c r="F78" s="389" t="s">
        <v>3516</v>
      </c>
      <c r="G78" s="390" t="s">
        <v>1906</v>
      </c>
      <c r="H78">
        <v>990</v>
      </c>
    </row>
    <row r="79" spans="1:8" x14ac:dyDescent="0.2">
      <c r="A79" s="388" t="s">
        <v>1129</v>
      </c>
      <c r="B79" s="388" t="s">
        <v>3360</v>
      </c>
      <c r="C79" s="388" t="s">
        <v>3517</v>
      </c>
      <c r="D79" s="389">
        <v>1436</v>
      </c>
      <c r="F79" s="389" t="s">
        <v>3518</v>
      </c>
      <c r="G79" s="390" t="s">
        <v>3519</v>
      </c>
      <c r="H79">
        <v>990</v>
      </c>
    </row>
    <row r="80" spans="1:8" x14ac:dyDescent="0.2">
      <c r="A80" s="388" t="s">
        <v>1129</v>
      </c>
      <c r="B80" s="388" t="s">
        <v>3360</v>
      </c>
      <c r="C80" s="388" t="s">
        <v>3520</v>
      </c>
      <c r="D80" s="389">
        <v>5474</v>
      </c>
      <c r="F80" s="389" t="s">
        <v>3444</v>
      </c>
      <c r="G80" s="390" t="s">
        <v>3521</v>
      </c>
      <c r="H80">
        <v>900</v>
      </c>
    </row>
    <row r="81" spans="1:8" x14ac:dyDescent="0.2">
      <c r="A81" s="388" t="s">
        <v>1129</v>
      </c>
      <c r="B81" s="388" t="s">
        <v>3360</v>
      </c>
      <c r="C81" s="388" t="s">
        <v>3522</v>
      </c>
      <c r="D81" s="389">
        <v>6506</v>
      </c>
      <c r="F81" s="389" t="s">
        <v>3444</v>
      </c>
      <c r="G81" s="390" t="s">
        <v>3523</v>
      </c>
      <c r="H81">
        <v>900</v>
      </c>
    </row>
    <row r="82" spans="1:8" x14ac:dyDescent="0.2">
      <c r="A82" s="388" t="s">
        <v>1129</v>
      </c>
      <c r="B82" s="388" t="s">
        <v>3360</v>
      </c>
      <c r="C82" s="388" t="s">
        <v>3524</v>
      </c>
      <c r="D82" s="389">
        <v>2737</v>
      </c>
      <c r="F82" s="389" t="s">
        <v>3444</v>
      </c>
      <c r="G82" s="390" t="s">
        <v>3525</v>
      </c>
      <c r="H82">
        <v>900</v>
      </c>
    </row>
    <row r="83" spans="1:8" x14ac:dyDescent="0.2">
      <c r="A83" s="388" t="s">
        <v>1129</v>
      </c>
      <c r="B83" s="388" t="s">
        <v>3360</v>
      </c>
      <c r="C83" s="388" t="s">
        <v>3526</v>
      </c>
      <c r="D83" s="389">
        <v>6783</v>
      </c>
      <c r="F83" s="389" t="s">
        <v>3444</v>
      </c>
      <c r="G83" s="390" t="s">
        <v>3525</v>
      </c>
      <c r="H83">
        <v>900</v>
      </c>
    </row>
    <row r="84" spans="1:8" x14ac:dyDescent="0.2">
      <c r="A84" s="388" t="s">
        <v>1129</v>
      </c>
      <c r="B84" s="388" t="s">
        <v>3360</v>
      </c>
      <c r="C84" s="388" t="s">
        <v>3527</v>
      </c>
      <c r="D84" s="389">
        <v>272.5</v>
      </c>
      <c r="F84" s="389" t="s">
        <v>3448</v>
      </c>
      <c r="G84" s="390" t="s">
        <v>3528</v>
      </c>
      <c r="H84">
        <v>990</v>
      </c>
    </row>
    <row r="85" spans="1:8" x14ac:dyDescent="0.2">
      <c r="A85" s="388" t="s">
        <v>1129</v>
      </c>
      <c r="B85" s="388" t="s">
        <v>3360</v>
      </c>
      <c r="C85" s="388" t="s">
        <v>3529</v>
      </c>
      <c r="D85" s="389">
        <v>300</v>
      </c>
      <c r="F85" s="389" t="s">
        <v>1143</v>
      </c>
      <c r="G85" s="390" t="s">
        <v>3530</v>
      </c>
      <c r="H85">
        <v>990</v>
      </c>
    </row>
    <row r="86" spans="1:8" x14ac:dyDescent="0.2">
      <c r="A86" s="388" t="s">
        <v>1129</v>
      </c>
      <c r="B86" s="388" t="s">
        <v>3531</v>
      </c>
      <c r="C86" s="388" t="s">
        <v>3532</v>
      </c>
      <c r="D86" s="389">
        <v>834.93</v>
      </c>
      <c r="F86" s="389" t="s">
        <v>3493</v>
      </c>
      <c r="G86" s="390" t="s">
        <v>3533</v>
      </c>
      <c r="H86">
        <v>990</v>
      </c>
    </row>
    <row r="87" spans="1:8" x14ac:dyDescent="0.2">
      <c r="A87" s="388" t="s">
        <v>1129</v>
      </c>
      <c r="B87" s="388" t="s">
        <v>364</v>
      </c>
      <c r="C87" s="388" t="s">
        <v>1142</v>
      </c>
      <c r="D87" s="389">
        <v>329</v>
      </c>
      <c r="F87" s="389" t="s">
        <v>3534</v>
      </c>
      <c r="G87" s="390" t="s">
        <v>3535</v>
      </c>
      <c r="H87">
        <v>990</v>
      </c>
    </row>
    <row r="88" spans="1:8" x14ac:dyDescent="0.2">
      <c r="A88" s="388" t="s">
        <v>1129</v>
      </c>
      <c r="B88" s="388" t="s">
        <v>364</v>
      </c>
      <c r="C88" s="388" t="s">
        <v>2330</v>
      </c>
      <c r="D88" s="389">
        <v>60</v>
      </c>
      <c r="F88" s="389" t="s">
        <v>3536</v>
      </c>
      <c r="G88" s="390" t="s">
        <v>3537</v>
      </c>
      <c r="H88">
        <v>990</v>
      </c>
    </row>
    <row r="89" spans="1:8" x14ac:dyDescent="0.2">
      <c r="A89" s="388" t="s">
        <v>1129</v>
      </c>
      <c r="B89" s="388" t="s">
        <v>364</v>
      </c>
      <c r="C89" s="388" t="s">
        <v>2840</v>
      </c>
      <c r="D89" s="389">
        <v>296</v>
      </c>
      <c r="F89" s="389" t="s">
        <v>3536</v>
      </c>
      <c r="G89" s="390" t="s">
        <v>3538</v>
      </c>
      <c r="H89">
        <v>990</v>
      </c>
    </row>
    <row r="90" spans="1:8" x14ac:dyDescent="0.2">
      <c r="A90" s="388" t="s">
        <v>1129</v>
      </c>
      <c r="B90" s="388" t="s">
        <v>364</v>
      </c>
      <c r="C90" s="388" t="s">
        <v>2116</v>
      </c>
      <c r="D90" s="389">
        <v>899</v>
      </c>
      <c r="F90" s="389" t="s">
        <v>3427</v>
      </c>
      <c r="G90" s="390" t="s">
        <v>3539</v>
      </c>
      <c r="H90">
        <v>990</v>
      </c>
    </row>
    <row r="91" spans="1:8" x14ac:dyDescent="0.2">
      <c r="A91" s="388" t="s">
        <v>1129</v>
      </c>
      <c r="B91" s="388" t="s">
        <v>364</v>
      </c>
      <c r="C91" s="388" t="s">
        <v>2117</v>
      </c>
      <c r="D91" s="389">
        <v>109</v>
      </c>
      <c r="F91" s="389" t="s">
        <v>3427</v>
      </c>
      <c r="G91" s="390" t="s">
        <v>3540</v>
      </c>
      <c r="H91">
        <v>990</v>
      </c>
    </row>
    <row r="92" spans="1:8" x14ac:dyDescent="0.2">
      <c r="A92" s="388" t="s">
        <v>1129</v>
      </c>
      <c r="B92" s="388" t="s">
        <v>364</v>
      </c>
      <c r="C92" s="388" t="s">
        <v>1938</v>
      </c>
      <c r="D92" s="389">
        <v>89</v>
      </c>
      <c r="F92" s="389" t="s">
        <v>3541</v>
      </c>
      <c r="G92" s="390" t="s">
        <v>1990</v>
      </c>
      <c r="H92">
        <v>990</v>
      </c>
    </row>
    <row r="93" spans="1:8" x14ac:dyDescent="0.2">
      <c r="A93" s="388" t="s">
        <v>1129</v>
      </c>
      <c r="B93" s="388" t="s">
        <v>364</v>
      </c>
      <c r="C93" s="388" t="s">
        <v>2129</v>
      </c>
      <c r="D93" s="389">
        <v>499</v>
      </c>
      <c r="F93" s="389" t="s">
        <v>3541</v>
      </c>
      <c r="G93" s="390" t="s">
        <v>3542</v>
      </c>
      <c r="H93">
        <v>990</v>
      </c>
    </row>
    <row r="94" spans="1:8" x14ac:dyDescent="0.2">
      <c r="A94" s="388" t="s">
        <v>1129</v>
      </c>
      <c r="B94" s="388" t="s">
        <v>364</v>
      </c>
      <c r="C94" s="388" t="s">
        <v>3102</v>
      </c>
      <c r="D94" s="389">
        <v>318</v>
      </c>
      <c r="F94" s="389" t="s">
        <v>3475</v>
      </c>
      <c r="G94" s="390" t="s">
        <v>3543</v>
      </c>
      <c r="H94">
        <v>990</v>
      </c>
    </row>
    <row r="95" spans="1:8" x14ac:dyDescent="0.2">
      <c r="A95" s="388" t="s">
        <v>1129</v>
      </c>
      <c r="B95" s="388" t="s">
        <v>364</v>
      </c>
      <c r="C95" s="388" t="s">
        <v>2366</v>
      </c>
      <c r="D95" s="389">
        <v>150</v>
      </c>
      <c r="F95" s="389" t="s">
        <v>3544</v>
      </c>
      <c r="G95" s="390" t="s">
        <v>3545</v>
      </c>
      <c r="H95">
        <v>990</v>
      </c>
    </row>
    <row r="96" spans="1:8" x14ac:dyDescent="0.2">
      <c r="A96" s="388" t="s">
        <v>1129</v>
      </c>
      <c r="B96" s="388" t="s">
        <v>364</v>
      </c>
      <c r="C96" s="388" t="s">
        <v>3546</v>
      </c>
      <c r="D96" s="389">
        <v>2985</v>
      </c>
      <c r="F96" s="389" t="s">
        <v>3386</v>
      </c>
      <c r="G96" s="390" t="s">
        <v>3547</v>
      </c>
      <c r="H96">
        <v>990</v>
      </c>
    </row>
    <row r="97" spans="1:8" x14ac:dyDescent="0.2">
      <c r="A97" s="388" t="s">
        <v>1129</v>
      </c>
      <c r="B97" s="388" t="s">
        <v>364</v>
      </c>
      <c r="C97" s="388" t="s">
        <v>3347</v>
      </c>
      <c r="D97" s="389">
        <v>23</v>
      </c>
      <c r="F97" s="389" t="s">
        <v>3548</v>
      </c>
      <c r="G97" s="390" t="s">
        <v>1916</v>
      </c>
      <c r="H97">
        <v>990</v>
      </c>
    </row>
    <row r="98" spans="1:8" x14ac:dyDescent="0.2">
      <c r="A98" s="388" t="s">
        <v>1129</v>
      </c>
      <c r="B98" s="388" t="s">
        <v>364</v>
      </c>
      <c r="C98" s="388" t="s">
        <v>1958</v>
      </c>
      <c r="D98" s="389">
        <v>728</v>
      </c>
      <c r="F98" s="389" t="s">
        <v>3389</v>
      </c>
      <c r="G98" s="390" t="s">
        <v>3549</v>
      </c>
      <c r="H98">
        <v>990</v>
      </c>
    </row>
    <row r="99" spans="1:8" x14ac:dyDescent="0.2">
      <c r="A99" s="388" t="s">
        <v>1129</v>
      </c>
      <c r="B99" s="388" t="s">
        <v>364</v>
      </c>
      <c r="C99" s="388" t="s">
        <v>2867</v>
      </c>
      <c r="D99" s="389">
        <v>141</v>
      </c>
      <c r="F99" s="389" t="s">
        <v>1210</v>
      </c>
      <c r="G99" s="390" t="s">
        <v>3550</v>
      </c>
      <c r="H99">
        <v>990</v>
      </c>
    </row>
    <row r="100" spans="1:8" x14ac:dyDescent="0.2">
      <c r="A100" s="388" t="s">
        <v>1129</v>
      </c>
      <c r="B100" s="388" t="s">
        <v>364</v>
      </c>
      <c r="C100" s="388" t="s">
        <v>2153</v>
      </c>
      <c r="D100" s="389">
        <v>98</v>
      </c>
      <c r="F100" s="389" t="s">
        <v>3391</v>
      </c>
      <c r="G100" s="390" t="s">
        <v>3551</v>
      </c>
      <c r="H100">
        <v>990</v>
      </c>
    </row>
    <row r="101" spans="1:8" x14ac:dyDescent="0.2">
      <c r="A101" s="388" t="s">
        <v>1129</v>
      </c>
      <c r="B101" s="388" t="s">
        <v>364</v>
      </c>
      <c r="C101" s="388" t="s">
        <v>2879</v>
      </c>
      <c r="D101" s="389">
        <v>198</v>
      </c>
      <c r="F101" s="389" t="s">
        <v>3429</v>
      </c>
      <c r="G101" s="390" t="s">
        <v>3550</v>
      </c>
      <c r="H101">
        <v>990</v>
      </c>
    </row>
    <row r="102" spans="1:8" x14ac:dyDescent="0.2">
      <c r="A102" s="388" t="s">
        <v>1129</v>
      </c>
      <c r="B102" s="388" t="s">
        <v>364</v>
      </c>
      <c r="C102" s="388" t="s">
        <v>1965</v>
      </c>
      <c r="D102" s="389">
        <v>46</v>
      </c>
      <c r="F102" s="389" t="s">
        <v>3429</v>
      </c>
      <c r="G102" s="390" t="s">
        <v>3552</v>
      </c>
      <c r="H102">
        <v>990</v>
      </c>
    </row>
    <row r="103" spans="1:8" x14ac:dyDescent="0.2">
      <c r="A103" s="388" t="s">
        <v>1129</v>
      </c>
      <c r="B103" s="388" t="s">
        <v>364</v>
      </c>
      <c r="C103" s="388" t="s">
        <v>2904</v>
      </c>
      <c r="D103" s="389">
        <v>172</v>
      </c>
      <c r="F103" s="389" t="s">
        <v>3553</v>
      </c>
      <c r="G103" s="390" t="s">
        <v>1990</v>
      </c>
      <c r="H103">
        <v>990</v>
      </c>
    </row>
    <row r="104" spans="1:8" x14ac:dyDescent="0.2">
      <c r="A104" s="388" t="s">
        <v>1129</v>
      </c>
      <c r="B104" s="388" t="s">
        <v>364</v>
      </c>
      <c r="C104" s="388" t="s">
        <v>2910</v>
      </c>
      <c r="D104" s="389">
        <v>585</v>
      </c>
      <c r="F104" s="389" t="s">
        <v>3554</v>
      </c>
      <c r="G104" s="390" t="s">
        <v>3555</v>
      </c>
      <c r="H104">
        <v>990</v>
      </c>
    </row>
    <row r="105" spans="1:8" x14ac:dyDescent="0.2">
      <c r="A105" s="388" t="s">
        <v>1129</v>
      </c>
      <c r="B105" s="388" t="s">
        <v>364</v>
      </c>
      <c r="C105" s="388" t="s">
        <v>2925</v>
      </c>
      <c r="D105" s="389">
        <v>55</v>
      </c>
      <c r="F105" s="389" t="s">
        <v>3556</v>
      </c>
      <c r="G105" s="390" t="s">
        <v>3552</v>
      </c>
      <c r="H105">
        <v>990</v>
      </c>
    </row>
    <row r="106" spans="1:8" x14ac:dyDescent="0.2">
      <c r="A106" s="388" t="s">
        <v>1129</v>
      </c>
      <c r="B106" s="388" t="s">
        <v>364</v>
      </c>
      <c r="C106" s="388" t="s">
        <v>2977</v>
      </c>
      <c r="D106" s="389">
        <v>304</v>
      </c>
      <c r="F106" s="389" t="s">
        <v>3557</v>
      </c>
      <c r="G106" s="390" t="s">
        <v>1962</v>
      </c>
      <c r="H106">
        <v>990</v>
      </c>
    </row>
    <row r="107" spans="1:8" x14ac:dyDescent="0.2">
      <c r="A107" s="388" t="s">
        <v>1129</v>
      </c>
      <c r="B107" s="388" t="s">
        <v>364</v>
      </c>
      <c r="C107" s="388" t="s">
        <v>2182</v>
      </c>
      <c r="D107" s="389">
        <v>524</v>
      </c>
      <c r="F107" s="389" t="s">
        <v>3558</v>
      </c>
      <c r="G107" s="390" t="s">
        <v>3559</v>
      </c>
      <c r="H107">
        <v>990</v>
      </c>
    </row>
    <row r="108" spans="1:8" x14ac:dyDescent="0.2">
      <c r="A108" s="388" t="s">
        <v>1129</v>
      </c>
      <c r="B108" s="388" t="s">
        <v>364</v>
      </c>
      <c r="C108" s="388" t="s">
        <v>2992</v>
      </c>
      <c r="D108" s="389">
        <v>292</v>
      </c>
      <c r="F108" s="389" t="s">
        <v>3560</v>
      </c>
      <c r="G108" s="390" t="s">
        <v>3561</v>
      </c>
      <c r="H108">
        <v>990</v>
      </c>
    </row>
    <row r="109" spans="1:8" x14ac:dyDescent="0.2">
      <c r="A109" s="388" t="s">
        <v>1129</v>
      </c>
      <c r="B109" s="388" t="s">
        <v>364</v>
      </c>
      <c r="C109" s="388" t="s">
        <v>3131</v>
      </c>
      <c r="D109" s="389">
        <v>150</v>
      </c>
      <c r="F109" s="389" t="s">
        <v>3562</v>
      </c>
      <c r="G109" s="390" t="s">
        <v>3563</v>
      </c>
      <c r="H109">
        <v>990</v>
      </c>
    </row>
    <row r="110" spans="1:8" x14ac:dyDescent="0.2">
      <c r="A110" s="388" t="s">
        <v>1129</v>
      </c>
      <c r="B110" s="388" t="s">
        <v>364</v>
      </c>
      <c r="C110" s="388" t="s">
        <v>3564</v>
      </c>
      <c r="D110" s="389">
        <v>195</v>
      </c>
      <c r="F110" s="389" t="s">
        <v>3565</v>
      </c>
      <c r="G110" s="390" t="s">
        <v>3550</v>
      </c>
      <c r="H110">
        <v>990</v>
      </c>
    </row>
    <row r="111" spans="1:8" x14ac:dyDescent="0.2">
      <c r="A111" s="388" t="s">
        <v>1129</v>
      </c>
      <c r="B111" s="388" t="s">
        <v>364</v>
      </c>
      <c r="C111" s="388" t="s">
        <v>2206</v>
      </c>
      <c r="D111" s="389">
        <v>99</v>
      </c>
      <c r="F111" s="389" t="s">
        <v>3435</v>
      </c>
      <c r="G111" s="390" t="s">
        <v>3566</v>
      </c>
      <c r="H111">
        <v>990</v>
      </c>
    </row>
    <row r="112" spans="1:8" x14ac:dyDescent="0.2">
      <c r="A112" s="388" t="s">
        <v>1129</v>
      </c>
      <c r="B112" s="388" t="s">
        <v>364</v>
      </c>
      <c r="C112" s="388" t="s">
        <v>2224</v>
      </c>
      <c r="D112" s="389">
        <v>99</v>
      </c>
      <c r="F112" s="389" t="s">
        <v>3567</v>
      </c>
      <c r="G112" s="390" t="s">
        <v>3568</v>
      </c>
      <c r="H112">
        <v>990</v>
      </c>
    </row>
    <row r="113" spans="1:10" x14ac:dyDescent="0.2">
      <c r="A113" s="388" t="s">
        <v>1129</v>
      </c>
      <c r="B113" s="388" t="s">
        <v>364</v>
      </c>
      <c r="C113" s="388" t="s">
        <v>1999</v>
      </c>
      <c r="D113" s="389">
        <v>85</v>
      </c>
      <c r="F113" s="389" t="s">
        <v>3437</v>
      </c>
      <c r="G113" s="390" t="s">
        <v>3569</v>
      </c>
      <c r="H113">
        <v>990</v>
      </c>
    </row>
    <row r="114" spans="1:10" x14ac:dyDescent="0.2">
      <c r="A114" s="388" t="s">
        <v>1129</v>
      </c>
      <c r="B114" s="388" t="s">
        <v>364</v>
      </c>
      <c r="C114" s="388" t="s">
        <v>2240</v>
      </c>
      <c r="D114" s="389">
        <v>386</v>
      </c>
      <c r="F114" s="389" t="s">
        <v>3437</v>
      </c>
      <c r="G114" s="390" t="s">
        <v>1955</v>
      </c>
      <c r="H114">
        <v>990</v>
      </c>
    </row>
    <row r="115" spans="1:10" x14ac:dyDescent="0.2">
      <c r="A115" s="388" t="s">
        <v>1129</v>
      </c>
      <c r="B115" s="388" t="s">
        <v>364</v>
      </c>
      <c r="C115" s="388" t="s">
        <v>3061</v>
      </c>
      <c r="D115" s="389">
        <v>429</v>
      </c>
      <c r="F115" s="389" t="s">
        <v>3570</v>
      </c>
      <c r="G115" s="390" t="s">
        <v>3571</v>
      </c>
      <c r="H115">
        <v>990</v>
      </c>
    </row>
    <row r="116" spans="1:10" x14ac:dyDescent="0.2">
      <c r="A116" s="388" t="s">
        <v>1129</v>
      </c>
      <c r="B116" s="388" t="s">
        <v>364</v>
      </c>
      <c r="C116" s="388" t="s">
        <v>3062</v>
      </c>
      <c r="D116" s="389">
        <v>219</v>
      </c>
      <c r="F116" s="389" t="s">
        <v>3570</v>
      </c>
      <c r="G116" s="390" t="s">
        <v>1916</v>
      </c>
      <c r="H116">
        <v>990</v>
      </c>
    </row>
    <row r="117" spans="1:10" x14ac:dyDescent="0.2">
      <c r="A117" s="388" t="s">
        <v>1129</v>
      </c>
      <c r="B117" s="388" t="s">
        <v>364</v>
      </c>
      <c r="C117" s="388" t="s">
        <v>3572</v>
      </c>
      <c r="D117" s="389">
        <v>118</v>
      </c>
      <c r="F117" s="389" t="s">
        <v>3516</v>
      </c>
      <c r="G117" s="390" t="s">
        <v>3573</v>
      </c>
      <c r="H117">
        <v>990</v>
      </c>
    </row>
    <row r="118" spans="1:10" x14ac:dyDescent="0.2">
      <c r="A118" s="388" t="s">
        <v>1129</v>
      </c>
      <c r="B118" s="388" t="s">
        <v>364</v>
      </c>
      <c r="C118" s="388" t="s">
        <v>3574</v>
      </c>
      <c r="D118" s="389">
        <v>350</v>
      </c>
      <c r="F118" s="389" t="s">
        <v>1182</v>
      </c>
      <c r="G118" s="390" t="s">
        <v>1916</v>
      </c>
      <c r="H118">
        <v>990</v>
      </c>
    </row>
    <row r="119" spans="1:10" x14ac:dyDescent="0.2">
      <c r="A119" s="388" t="s">
        <v>1129</v>
      </c>
      <c r="B119" s="388" t="s">
        <v>364</v>
      </c>
      <c r="C119" s="388" t="s">
        <v>3575</v>
      </c>
      <c r="D119" s="389">
        <v>186</v>
      </c>
      <c r="F119" s="389" t="s">
        <v>3576</v>
      </c>
      <c r="G119" s="390" t="s">
        <v>3577</v>
      </c>
      <c r="H119">
        <v>990</v>
      </c>
    </row>
    <row r="120" spans="1:10" x14ac:dyDescent="0.2">
      <c r="A120" s="388" t="s">
        <v>1129</v>
      </c>
      <c r="B120" s="388" t="s">
        <v>364</v>
      </c>
      <c r="C120" s="388" t="s">
        <v>3578</v>
      </c>
      <c r="D120" s="389">
        <v>32</v>
      </c>
      <c r="F120" s="389" t="s">
        <v>3576</v>
      </c>
      <c r="G120" s="390" t="s">
        <v>3569</v>
      </c>
      <c r="H120">
        <v>990</v>
      </c>
    </row>
    <row r="121" spans="1:10" x14ac:dyDescent="0.2">
      <c r="A121" s="388" t="s">
        <v>1129</v>
      </c>
      <c r="B121" s="388" t="s">
        <v>364</v>
      </c>
      <c r="C121" s="388" t="s">
        <v>3579</v>
      </c>
      <c r="D121" s="389">
        <v>1400</v>
      </c>
      <c r="F121" s="389" t="s">
        <v>3580</v>
      </c>
      <c r="G121" s="390" t="s">
        <v>3581</v>
      </c>
      <c r="H121">
        <v>990</v>
      </c>
    </row>
    <row r="122" spans="1:10" x14ac:dyDescent="0.2">
      <c r="A122" s="388" t="s">
        <v>1129</v>
      </c>
      <c r="B122" s="388" t="s">
        <v>364</v>
      </c>
      <c r="C122" s="388" t="s">
        <v>3582</v>
      </c>
      <c r="D122" s="389">
        <v>40</v>
      </c>
      <c r="F122" s="389" t="s">
        <v>3446</v>
      </c>
      <c r="G122" s="390" t="s">
        <v>1916</v>
      </c>
      <c r="H122">
        <v>990</v>
      </c>
    </row>
    <row r="123" spans="1:10" x14ac:dyDescent="0.2">
      <c r="A123" s="388" t="s">
        <v>938</v>
      </c>
      <c r="B123" s="388" t="s">
        <v>380</v>
      </c>
      <c r="C123" s="388" t="s">
        <v>484</v>
      </c>
      <c r="D123" s="389">
        <v>167366.82999999999</v>
      </c>
      <c r="F123" s="389">
        <v>167366.82999999999</v>
      </c>
      <c r="G123" s="390" t="s">
        <v>1054</v>
      </c>
    </row>
    <row r="124" spans="1:10" x14ac:dyDescent="0.2">
      <c r="A124" s="644" t="s">
        <v>938</v>
      </c>
      <c r="B124" s="644" t="s">
        <v>380</v>
      </c>
      <c r="C124" s="644" t="s">
        <v>308</v>
      </c>
      <c r="D124" s="645">
        <v>180758.33</v>
      </c>
      <c r="E124" s="645"/>
      <c r="F124" s="645">
        <v>180758.33</v>
      </c>
      <c r="G124" s="646" t="s">
        <v>940</v>
      </c>
      <c r="H124" s="647"/>
      <c r="I124" s="647"/>
      <c r="J124" s="647"/>
    </row>
    <row r="126" spans="1:10" x14ac:dyDescent="0.2">
      <c r="A126" s="388" t="s">
        <v>1129</v>
      </c>
      <c r="B126" s="388" t="s">
        <v>394</v>
      </c>
      <c r="C126" s="388" t="s">
        <v>1151</v>
      </c>
      <c r="D126" s="389">
        <v>3946</v>
      </c>
      <c r="F126" s="389" t="s">
        <v>1152</v>
      </c>
      <c r="G126" s="390" t="s">
        <v>2005</v>
      </c>
      <c r="H126">
        <v>300</v>
      </c>
    </row>
    <row r="127" spans="1:10" x14ac:dyDescent="0.2">
      <c r="A127" s="388" t="s">
        <v>1129</v>
      </c>
      <c r="B127" s="388" t="s">
        <v>394</v>
      </c>
      <c r="C127" s="388" t="s">
        <v>1151</v>
      </c>
      <c r="D127" s="389">
        <v>5508</v>
      </c>
      <c r="F127" s="389" t="s">
        <v>1152</v>
      </c>
      <c r="G127" s="390" t="s">
        <v>2005</v>
      </c>
      <c r="H127">
        <v>400</v>
      </c>
    </row>
    <row r="128" spans="1:10" x14ac:dyDescent="0.2">
      <c r="A128" s="388" t="s">
        <v>1129</v>
      </c>
      <c r="B128" s="388" t="s">
        <v>394</v>
      </c>
      <c r="C128" s="388" t="s">
        <v>1151</v>
      </c>
      <c r="D128" s="389">
        <v>60709</v>
      </c>
      <c r="F128" s="389" t="s">
        <v>1152</v>
      </c>
      <c r="G128" s="390" t="s">
        <v>2005</v>
      </c>
      <c r="H128">
        <v>900</v>
      </c>
    </row>
    <row r="129" spans="1:8" x14ac:dyDescent="0.2">
      <c r="A129" s="388" t="s">
        <v>1129</v>
      </c>
      <c r="B129" s="388" t="s">
        <v>394</v>
      </c>
      <c r="C129" s="388" t="s">
        <v>1187</v>
      </c>
      <c r="D129" s="389">
        <v>3946</v>
      </c>
      <c r="F129" s="389" t="s">
        <v>1155</v>
      </c>
      <c r="G129" s="390" t="s">
        <v>2005</v>
      </c>
      <c r="H129">
        <v>300</v>
      </c>
    </row>
    <row r="130" spans="1:8" x14ac:dyDescent="0.2">
      <c r="A130" s="388" t="s">
        <v>1129</v>
      </c>
      <c r="B130" s="388" t="s">
        <v>394</v>
      </c>
      <c r="C130" s="388" t="s">
        <v>1187</v>
      </c>
      <c r="D130" s="389">
        <v>5508</v>
      </c>
      <c r="F130" s="389" t="s">
        <v>1155</v>
      </c>
      <c r="G130" s="390" t="s">
        <v>2005</v>
      </c>
      <c r="H130">
        <v>400</v>
      </c>
    </row>
    <row r="131" spans="1:8" x14ac:dyDescent="0.2">
      <c r="A131" s="388" t="s">
        <v>1129</v>
      </c>
      <c r="B131" s="388" t="s">
        <v>394</v>
      </c>
      <c r="C131" s="388" t="s">
        <v>1187</v>
      </c>
      <c r="D131" s="389">
        <v>60706</v>
      </c>
      <c r="F131" s="389" t="s">
        <v>1155</v>
      </c>
      <c r="G131" s="390" t="s">
        <v>2005</v>
      </c>
      <c r="H131">
        <v>900</v>
      </c>
    </row>
    <row r="132" spans="1:8" x14ac:dyDescent="0.2">
      <c r="A132" s="388" t="s">
        <v>1129</v>
      </c>
      <c r="B132" s="388" t="s">
        <v>394</v>
      </c>
      <c r="C132" s="388" t="s">
        <v>1154</v>
      </c>
      <c r="D132" s="389">
        <v>3946</v>
      </c>
      <c r="F132" s="389" t="s">
        <v>1132</v>
      </c>
      <c r="G132" s="390" t="s">
        <v>2005</v>
      </c>
      <c r="H132">
        <v>300</v>
      </c>
    </row>
    <row r="133" spans="1:8" x14ac:dyDescent="0.2">
      <c r="A133" s="388" t="s">
        <v>1129</v>
      </c>
      <c r="B133" s="388" t="s">
        <v>394</v>
      </c>
      <c r="C133" s="388" t="s">
        <v>1154</v>
      </c>
      <c r="D133" s="389">
        <v>5508</v>
      </c>
      <c r="F133" s="389" t="s">
        <v>1132</v>
      </c>
      <c r="G133" s="390" t="s">
        <v>2005</v>
      </c>
      <c r="H133">
        <v>400</v>
      </c>
    </row>
    <row r="134" spans="1:8" x14ac:dyDescent="0.2">
      <c r="A134" s="388" t="s">
        <v>1129</v>
      </c>
      <c r="B134" s="388" t="s">
        <v>394</v>
      </c>
      <c r="C134" s="388" t="s">
        <v>1154</v>
      </c>
      <c r="D134" s="389">
        <v>62102</v>
      </c>
      <c r="F134" s="389" t="s">
        <v>1132</v>
      </c>
      <c r="G134" s="390" t="s">
        <v>2005</v>
      </c>
      <c r="H134">
        <v>900</v>
      </c>
    </row>
    <row r="135" spans="1:8" x14ac:dyDescent="0.2">
      <c r="A135" s="388" t="s">
        <v>1129</v>
      </c>
      <c r="B135" s="388" t="s">
        <v>394</v>
      </c>
      <c r="C135" s="388" t="s">
        <v>1197</v>
      </c>
      <c r="D135" s="389">
        <v>3946</v>
      </c>
      <c r="F135" s="389" t="s">
        <v>1160</v>
      </c>
      <c r="G135" s="390" t="s">
        <v>2005</v>
      </c>
      <c r="H135">
        <v>300</v>
      </c>
    </row>
    <row r="136" spans="1:8" x14ac:dyDescent="0.2">
      <c r="A136" s="388" t="s">
        <v>1129</v>
      </c>
      <c r="B136" s="388" t="s">
        <v>394</v>
      </c>
      <c r="C136" s="388" t="s">
        <v>1197</v>
      </c>
      <c r="D136" s="389">
        <v>5508</v>
      </c>
      <c r="F136" s="389" t="s">
        <v>1160</v>
      </c>
      <c r="G136" s="390" t="s">
        <v>2005</v>
      </c>
      <c r="H136">
        <v>400</v>
      </c>
    </row>
    <row r="137" spans="1:8" x14ac:dyDescent="0.2">
      <c r="A137" s="388" t="s">
        <v>1129</v>
      </c>
      <c r="B137" s="388" t="s">
        <v>394</v>
      </c>
      <c r="C137" s="388" t="s">
        <v>1197</v>
      </c>
      <c r="D137" s="389">
        <v>62094</v>
      </c>
      <c r="F137" s="389" t="s">
        <v>1160</v>
      </c>
      <c r="G137" s="390" t="s">
        <v>2005</v>
      </c>
      <c r="H137">
        <v>900</v>
      </c>
    </row>
    <row r="138" spans="1:8" x14ac:dyDescent="0.2">
      <c r="A138" s="388" t="s">
        <v>1129</v>
      </c>
      <c r="B138" s="388" t="s">
        <v>394</v>
      </c>
      <c r="C138" s="388" t="s">
        <v>1157</v>
      </c>
      <c r="D138" s="389">
        <v>3946</v>
      </c>
      <c r="F138" s="389" t="s">
        <v>1164</v>
      </c>
      <c r="G138" s="390" t="s">
        <v>2005</v>
      </c>
      <c r="H138">
        <v>300</v>
      </c>
    </row>
    <row r="139" spans="1:8" x14ac:dyDescent="0.2">
      <c r="A139" s="388" t="s">
        <v>1129</v>
      </c>
      <c r="B139" s="388" t="s">
        <v>394</v>
      </c>
      <c r="C139" s="388" t="s">
        <v>1157</v>
      </c>
      <c r="D139" s="389">
        <v>5509</v>
      </c>
      <c r="F139" s="389" t="s">
        <v>1164</v>
      </c>
      <c r="G139" s="390" t="s">
        <v>2005</v>
      </c>
      <c r="H139">
        <v>400</v>
      </c>
    </row>
    <row r="140" spans="1:8" x14ac:dyDescent="0.2">
      <c r="A140" s="388" t="s">
        <v>1129</v>
      </c>
      <c r="B140" s="388" t="s">
        <v>394</v>
      </c>
      <c r="C140" s="388" t="s">
        <v>1157</v>
      </c>
      <c r="D140" s="389">
        <v>64625</v>
      </c>
      <c r="F140" s="389" t="s">
        <v>1164</v>
      </c>
      <c r="G140" s="390" t="s">
        <v>2005</v>
      </c>
      <c r="H140">
        <v>900</v>
      </c>
    </row>
    <row r="141" spans="1:8" x14ac:dyDescent="0.2">
      <c r="A141" s="388" t="s">
        <v>1129</v>
      </c>
      <c r="B141" s="388" t="s">
        <v>394</v>
      </c>
      <c r="C141" s="388" t="s">
        <v>1131</v>
      </c>
      <c r="D141" s="389">
        <v>3946</v>
      </c>
      <c r="F141" s="389" t="s">
        <v>1137</v>
      </c>
      <c r="G141" s="390" t="s">
        <v>2005</v>
      </c>
      <c r="H141">
        <v>300</v>
      </c>
    </row>
    <row r="142" spans="1:8" x14ac:dyDescent="0.2">
      <c r="A142" s="388" t="s">
        <v>1129</v>
      </c>
      <c r="B142" s="388" t="s">
        <v>394</v>
      </c>
      <c r="C142" s="388" t="s">
        <v>1131</v>
      </c>
      <c r="D142" s="389">
        <v>5508</v>
      </c>
      <c r="F142" s="389" t="s">
        <v>1137</v>
      </c>
      <c r="G142" s="390" t="s">
        <v>2005</v>
      </c>
      <c r="H142">
        <v>400</v>
      </c>
    </row>
    <row r="143" spans="1:8" x14ac:dyDescent="0.2">
      <c r="A143" s="388" t="s">
        <v>1129</v>
      </c>
      <c r="B143" s="388" t="s">
        <v>394</v>
      </c>
      <c r="C143" s="388" t="s">
        <v>1131</v>
      </c>
      <c r="D143" s="389">
        <v>64612</v>
      </c>
      <c r="F143" s="389" t="s">
        <v>1137</v>
      </c>
      <c r="G143" s="390" t="s">
        <v>2005</v>
      </c>
      <c r="H143">
        <v>900</v>
      </c>
    </row>
    <row r="144" spans="1:8" x14ac:dyDescent="0.2">
      <c r="A144" s="388" t="s">
        <v>1129</v>
      </c>
      <c r="B144" s="388" t="s">
        <v>394</v>
      </c>
      <c r="C144" s="388" t="s">
        <v>1198</v>
      </c>
      <c r="D144" s="389">
        <v>3946</v>
      </c>
      <c r="F144" s="389" t="s">
        <v>1169</v>
      </c>
      <c r="G144" s="390" t="s">
        <v>2005</v>
      </c>
      <c r="H144">
        <v>300</v>
      </c>
    </row>
    <row r="145" spans="1:10" x14ac:dyDescent="0.2">
      <c r="A145" s="388" t="s">
        <v>1129</v>
      </c>
      <c r="B145" s="388" t="s">
        <v>394</v>
      </c>
      <c r="C145" s="388" t="s">
        <v>1198</v>
      </c>
      <c r="D145" s="389">
        <v>2151</v>
      </c>
      <c r="F145" s="389" t="s">
        <v>1169</v>
      </c>
      <c r="G145" s="390" t="s">
        <v>2005</v>
      </c>
      <c r="H145">
        <v>400</v>
      </c>
    </row>
    <row r="146" spans="1:10" x14ac:dyDescent="0.2">
      <c r="A146" s="388" t="s">
        <v>1129</v>
      </c>
      <c r="B146" s="388" t="s">
        <v>394</v>
      </c>
      <c r="C146" s="388" t="s">
        <v>1198</v>
      </c>
      <c r="D146" s="389">
        <v>67914</v>
      </c>
      <c r="F146" s="389" t="s">
        <v>1169</v>
      </c>
      <c r="G146" s="390" t="s">
        <v>2005</v>
      </c>
      <c r="H146">
        <v>900</v>
      </c>
    </row>
    <row r="147" spans="1:10" x14ac:dyDescent="0.2">
      <c r="A147" s="388" t="s">
        <v>1129</v>
      </c>
      <c r="B147" s="388" t="s">
        <v>394</v>
      </c>
      <c r="C147" s="388" t="s">
        <v>1159</v>
      </c>
      <c r="D147" s="389">
        <v>3946</v>
      </c>
      <c r="F147" s="389" t="s">
        <v>1172</v>
      </c>
      <c r="G147" s="390" t="s">
        <v>2005</v>
      </c>
      <c r="H147">
        <v>300</v>
      </c>
    </row>
    <row r="148" spans="1:10" x14ac:dyDescent="0.2">
      <c r="A148" s="388" t="s">
        <v>1129</v>
      </c>
      <c r="B148" s="388" t="s">
        <v>394</v>
      </c>
      <c r="C148" s="388" t="s">
        <v>1159</v>
      </c>
      <c r="D148" s="389">
        <v>67887</v>
      </c>
      <c r="F148" s="389" t="s">
        <v>1172</v>
      </c>
      <c r="G148" s="390" t="s">
        <v>2005</v>
      </c>
      <c r="H148">
        <v>900</v>
      </c>
    </row>
    <row r="149" spans="1:10" x14ac:dyDescent="0.2">
      <c r="A149" s="388" t="s">
        <v>1129</v>
      </c>
      <c r="B149" s="388" t="s">
        <v>394</v>
      </c>
      <c r="C149" s="388" t="s">
        <v>1191</v>
      </c>
      <c r="D149" s="389">
        <v>3947</v>
      </c>
      <c r="F149" s="389" t="s">
        <v>1140</v>
      </c>
      <c r="G149" s="390" t="s">
        <v>2005</v>
      </c>
      <c r="H149">
        <v>300</v>
      </c>
    </row>
    <row r="150" spans="1:10" x14ac:dyDescent="0.2">
      <c r="A150" s="388" t="s">
        <v>1129</v>
      </c>
      <c r="B150" s="388" t="s">
        <v>394</v>
      </c>
      <c r="C150" s="388" t="s">
        <v>1191</v>
      </c>
      <c r="D150" s="389">
        <v>67220</v>
      </c>
      <c r="F150" s="389" t="s">
        <v>1140</v>
      </c>
      <c r="G150" s="390" t="s">
        <v>2005</v>
      </c>
      <c r="H150">
        <v>900</v>
      </c>
    </row>
    <row r="151" spans="1:10" x14ac:dyDescent="0.2">
      <c r="A151" s="388" t="s">
        <v>1129</v>
      </c>
      <c r="B151" s="388" t="s">
        <v>394</v>
      </c>
      <c r="C151" s="388" t="s">
        <v>1209</v>
      </c>
      <c r="D151" s="389">
        <v>3946</v>
      </c>
      <c r="F151" s="389" t="s">
        <v>1177</v>
      </c>
      <c r="G151" s="390" t="s">
        <v>2005</v>
      </c>
      <c r="H151">
        <v>300</v>
      </c>
    </row>
    <row r="152" spans="1:10" x14ac:dyDescent="0.2">
      <c r="A152" s="388" t="s">
        <v>1129</v>
      </c>
      <c r="B152" s="388" t="s">
        <v>394</v>
      </c>
      <c r="C152" s="388" t="s">
        <v>1209</v>
      </c>
      <c r="D152" s="389">
        <v>66560</v>
      </c>
      <c r="F152" s="389" t="s">
        <v>1177</v>
      </c>
      <c r="G152" s="390" t="s">
        <v>2005</v>
      </c>
      <c r="H152">
        <v>900</v>
      </c>
    </row>
    <row r="153" spans="1:10" x14ac:dyDescent="0.2">
      <c r="A153" s="388" t="s">
        <v>1129</v>
      </c>
      <c r="B153" s="388" t="s">
        <v>394</v>
      </c>
      <c r="C153" s="388" t="s">
        <v>1225</v>
      </c>
      <c r="D153" s="389">
        <v>3947</v>
      </c>
      <c r="F153" s="389" t="s">
        <v>1182</v>
      </c>
      <c r="G153" s="390" t="s">
        <v>2005</v>
      </c>
      <c r="H153">
        <v>300</v>
      </c>
    </row>
    <row r="154" spans="1:10" x14ac:dyDescent="0.2">
      <c r="A154" s="388" t="s">
        <v>1129</v>
      </c>
      <c r="B154" s="388" t="s">
        <v>394</v>
      </c>
      <c r="C154" s="388" t="s">
        <v>1225</v>
      </c>
      <c r="D154" s="389">
        <v>61517</v>
      </c>
      <c r="F154" s="389" t="s">
        <v>1182</v>
      </c>
      <c r="G154" s="390" t="s">
        <v>2005</v>
      </c>
      <c r="H154">
        <v>900</v>
      </c>
    </row>
    <row r="155" spans="1:10" x14ac:dyDescent="0.2">
      <c r="A155" s="388" t="s">
        <v>1129</v>
      </c>
      <c r="B155" s="388" t="s">
        <v>394</v>
      </c>
      <c r="C155" s="388" t="s">
        <v>1163</v>
      </c>
      <c r="D155" s="389">
        <v>3946</v>
      </c>
      <c r="F155" s="389" t="s">
        <v>1143</v>
      </c>
      <c r="G155" s="390" t="s">
        <v>2005</v>
      </c>
      <c r="H155">
        <v>300</v>
      </c>
    </row>
    <row r="156" spans="1:10" x14ac:dyDescent="0.2">
      <c r="A156" s="388" t="s">
        <v>1129</v>
      </c>
      <c r="B156" s="388" t="s">
        <v>394</v>
      </c>
      <c r="C156" s="388" t="s">
        <v>1163</v>
      </c>
      <c r="D156" s="389">
        <v>61466</v>
      </c>
      <c r="F156" s="389" t="s">
        <v>1143</v>
      </c>
      <c r="G156" s="390" t="s">
        <v>2005</v>
      </c>
      <c r="H156">
        <v>900</v>
      </c>
    </row>
    <row r="157" spans="1:10" x14ac:dyDescent="0.2">
      <c r="A157" s="388" t="s">
        <v>938</v>
      </c>
      <c r="B157" s="388" t="s">
        <v>319</v>
      </c>
      <c r="C157" s="388" t="s">
        <v>484</v>
      </c>
      <c r="D157" s="389">
        <v>849966</v>
      </c>
      <c r="F157" s="389">
        <v>849966</v>
      </c>
      <c r="G157" s="390" t="s">
        <v>1054</v>
      </c>
    </row>
    <row r="158" spans="1:10" x14ac:dyDescent="0.2">
      <c r="A158" s="644" t="s">
        <v>938</v>
      </c>
      <c r="B158" s="644" t="s">
        <v>319</v>
      </c>
      <c r="C158" s="644" t="s">
        <v>308</v>
      </c>
      <c r="D158" s="645">
        <v>849966</v>
      </c>
      <c r="E158" s="645"/>
      <c r="F158" s="645">
        <v>849966</v>
      </c>
      <c r="G158" s="646" t="s">
        <v>941</v>
      </c>
      <c r="H158" s="647"/>
      <c r="I158" s="647"/>
      <c r="J158" s="647"/>
    </row>
    <row r="160" spans="1:10" x14ac:dyDescent="0.2">
      <c r="A160" s="388" t="s">
        <v>1129</v>
      </c>
      <c r="B160" s="388" t="s">
        <v>394</v>
      </c>
      <c r="C160" s="388" t="s">
        <v>1151</v>
      </c>
      <c r="D160" s="389">
        <v>5284</v>
      </c>
      <c r="F160" s="389" t="s">
        <v>1152</v>
      </c>
      <c r="G160" s="390" t="s">
        <v>2005</v>
      </c>
      <c r="H160">
        <v>300</v>
      </c>
    </row>
    <row r="161" spans="1:8" x14ac:dyDescent="0.2">
      <c r="A161" s="388" t="s">
        <v>1129</v>
      </c>
      <c r="B161" s="388" t="s">
        <v>394</v>
      </c>
      <c r="C161" s="388" t="s">
        <v>1151</v>
      </c>
      <c r="D161" s="389">
        <v>12975</v>
      </c>
      <c r="F161" s="389" t="s">
        <v>1152</v>
      </c>
      <c r="G161" s="390" t="s">
        <v>2005</v>
      </c>
      <c r="H161">
        <v>900</v>
      </c>
    </row>
    <row r="162" spans="1:8" x14ac:dyDescent="0.2">
      <c r="A162" s="388" t="s">
        <v>1129</v>
      </c>
      <c r="B162" s="388" t="s">
        <v>394</v>
      </c>
      <c r="C162" s="388" t="s">
        <v>1187</v>
      </c>
      <c r="D162" s="389">
        <v>5284</v>
      </c>
      <c r="F162" s="389" t="s">
        <v>1155</v>
      </c>
      <c r="G162" s="390" t="s">
        <v>2005</v>
      </c>
      <c r="H162">
        <v>300</v>
      </c>
    </row>
    <row r="163" spans="1:8" x14ac:dyDescent="0.2">
      <c r="A163" s="388" t="s">
        <v>1129</v>
      </c>
      <c r="B163" s="388" t="s">
        <v>394</v>
      </c>
      <c r="C163" s="388" t="s">
        <v>1187</v>
      </c>
      <c r="D163" s="389">
        <v>11249</v>
      </c>
      <c r="F163" s="389" t="s">
        <v>1155</v>
      </c>
      <c r="G163" s="390" t="s">
        <v>2005</v>
      </c>
      <c r="H163">
        <v>900</v>
      </c>
    </row>
    <row r="164" spans="1:8" x14ac:dyDescent="0.2">
      <c r="A164" s="388" t="s">
        <v>1129</v>
      </c>
      <c r="B164" s="388" t="s">
        <v>394</v>
      </c>
      <c r="C164" s="388" t="s">
        <v>1154</v>
      </c>
      <c r="D164" s="389">
        <v>5284</v>
      </c>
      <c r="F164" s="389" t="s">
        <v>1132</v>
      </c>
      <c r="G164" s="390" t="s">
        <v>2005</v>
      </c>
      <c r="H164">
        <v>300</v>
      </c>
    </row>
    <row r="165" spans="1:8" x14ac:dyDescent="0.2">
      <c r="A165" s="388" t="s">
        <v>1129</v>
      </c>
      <c r="B165" s="388" t="s">
        <v>394</v>
      </c>
      <c r="C165" s="388" t="s">
        <v>1154</v>
      </c>
      <c r="D165" s="389">
        <v>11443</v>
      </c>
      <c r="F165" s="389" t="s">
        <v>1132</v>
      </c>
      <c r="G165" s="390" t="s">
        <v>2005</v>
      </c>
      <c r="H165">
        <v>900</v>
      </c>
    </row>
    <row r="166" spans="1:8" x14ac:dyDescent="0.2">
      <c r="A166" s="388" t="s">
        <v>1129</v>
      </c>
      <c r="B166" s="388" t="s">
        <v>394</v>
      </c>
      <c r="C166" s="388" t="s">
        <v>1197</v>
      </c>
      <c r="D166" s="389">
        <v>5283</v>
      </c>
      <c r="F166" s="389" t="s">
        <v>1160</v>
      </c>
      <c r="G166" s="390" t="s">
        <v>2005</v>
      </c>
      <c r="H166">
        <v>300</v>
      </c>
    </row>
    <row r="167" spans="1:8" x14ac:dyDescent="0.2">
      <c r="A167" s="388" t="s">
        <v>1129</v>
      </c>
      <c r="B167" s="388" t="s">
        <v>394</v>
      </c>
      <c r="C167" s="388" t="s">
        <v>1197</v>
      </c>
      <c r="D167" s="389">
        <v>16136</v>
      </c>
      <c r="F167" s="389" t="s">
        <v>1160</v>
      </c>
      <c r="G167" s="390" t="s">
        <v>2005</v>
      </c>
      <c r="H167">
        <v>900</v>
      </c>
    </row>
    <row r="168" spans="1:8" x14ac:dyDescent="0.2">
      <c r="A168" s="388" t="s">
        <v>1129</v>
      </c>
      <c r="B168" s="388" t="s">
        <v>394</v>
      </c>
      <c r="C168" s="388" t="s">
        <v>1157</v>
      </c>
      <c r="D168" s="389">
        <v>5284</v>
      </c>
      <c r="F168" s="389" t="s">
        <v>1164</v>
      </c>
      <c r="G168" s="390" t="s">
        <v>2005</v>
      </c>
      <c r="H168">
        <v>300</v>
      </c>
    </row>
    <row r="169" spans="1:8" x14ac:dyDescent="0.2">
      <c r="A169" s="388" t="s">
        <v>1129</v>
      </c>
      <c r="B169" s="388" t="s">
        <v>394</v>
      </c>
      <c r="C169" s="388" t="s">
        <v>1157</v>
      </c>
      <c r="D169" s="389">
        <v>18894</v>
      </c>
      <c r="F169" s="389" t="s">
        <v>1164</v>
      </c>
      <c r="G169" s="390" t="s">
        <v>2005</v>
      </c>
      <c r="H169">
        <v>900</v>
      </c>
    </row>
    <row r="170" spans="1:8" x14ac:dyDescent="0.2">
      <c r="A170" s="388" t="s">
        <v>1129</v>
      </c>
      <c r="B170" s="388" t="s">
        <v>394</v>
      </c>
      <c r="C170" s="388" t="s">
        <v>1131</v>
      </c>
      <c r="D170" s="389">
        <v>5283</v>
      </c>
      <c r="F170" s="389" t="s">
        <v>1137</v>
      </c>
      <c r="G170" s="390" t="s">
        <v>2005</v>
      </c>
      <c r="H170">
        <v>300</v>
      </c>
    </row>
    <row r="171" spans="1:8" x14ac:dyDescent="0.2">
      <c r="A171" s="388" t="s">
        <v>1129</v>
      </c>
      <c r="B171" s="388" t="s">
        <v>394</v>
      </c>
      <c r="C171" s="388" t="s">
        <v>1131</v>
      </c>
      <c r="D171" s="389">
        <v>18891</v>
      </c>
      <c r="F171" s="389" t="s">
        <v>1137</v>
      </c>
      <c r="G171" s="390" t="s">
        <v>2005</v>
      </c>
      <c r="H171">
        <v>900</v>
      </c>
    </row>
    <row r="172" spans="1:8" x14ac:dyDescent="0.2">
      <c r="A172" s="388" t="s">
        <v>1129</v>
      </c>
      <c r="B172" s="388" t="s">
        <v>394</v>
      </c>
      <c r="C172" s="388" t="s">
        <v>1198</v>
      </c>
      <c r="D172" s="389">
        <v>5284</v>
      </c>
      <c r="F172" s="389" t="s">
        <v>1169</v>
      </c>
      <c r="G172" s="390" t="s">
        <v>2005</v>
      </c>
      <c r="H172">
        <v>300</v>
      </c>
    </row>
    <row r="173" spans="1:8" x14ac:dyDescent="0.2">
      <c r="A173" s="388" t="s">
        <v>1129</v>
      </c>
      <c r="B173" s="388" t="s">
        <v>394</v>
      </c>
      <c r="C173" s="388" t="s">
        <v>1198</v>
      </c>
      <c r="D173" s="389">
        <v>19052</v>
      </c>
      <c r="F173" s="389" t="s">
        <v>1169</v>
      </c>
      <c r="G173" s="390" t="s">
        <v>2005</v>
      </c>
      <c r="H173">
        <v>900</v>
      </c>
    </row>
    <row r="174" spans="1:8" x14ac:dyDescent="0.2">
      <c r="A174" s="388" t="s">
        <v>1129</v>
      </c>
      <c r="B174" s="388" t="s">
        <v>394</v>
      </c>
      <c r="C174" s="388" t="s">
        <v>1159</v>
      </c>
      <c r="D174" s="389">
        <v>5283</v>
      </c>
      <c r="F174" s="389" t="s">
        <v>1172</v>
      </c>
      <c r="G174" s="390" t="s">
        <v>2005</v>
      </c>
      <c r="H174">
        <v>300</v>
      </c>
    </row>
    <row r="175" spans="1:8" x14ac:dyDescent="0.2">
      <c r="A175" s="388" t="s">
        <v>1129</v>
      </c>
      <c r="B175" s="388" t="s">
        <v>394</v>
      </c>
      <c r="C175" s="388" t="s">
        <v>1159</v>
      </c>
      <c r="D175" s="389">
        <v>19049</v>
      </c>
      <c r="F175" s="389" t="s">
        <v>1172</v>
      </c>
      <c r="G175" s="390" t="s">
        <v>2005</v>
      </c>
      <c r="H175">
        <v>900</v>
      </c>
    </row>
    <row r="176" spans="1:8" x14ac:dyDescent="0.2">
      <c r="A176" s="388" t="s">
        <v>1129</v>
      </c>
      <c r="B176" s="388" t="s">
        <v>394</v>
      </c>
      <c r="C176" s="388" t="s">
        <v>1191</v>
      </c>
      <c r="D176" s="389">
        <v>5284</v>
      </c>
      <c r="F176" s="389" t="s">
        <v>1140</v>
      </c>
      <c r="G176" s="390" t="s">
        <v>2005</v>
      </c>
      <c r="H176">
        <v>300</v>
      </c>
    </row>
    <row r="177" spans="1:10" x14ac:dyDescent="0.2">
      <c r="A177" s="388" t="s">
        <v>1129</v>
      </c>
      <c r="B177" s="388" t="s">
        <v>394</v>
      </c>
      <c r="C177" s="388" t="s">
        <v>1191</v>
      </c>
      <c r="D177" s="389">
        <v>19054</v>
      </c>
      <c r="F177" s="389" t="s">
        <v>1140</v>
      </c>
      <c r="G177" s="390" t="s">
        <v>2005</v>
      </c>
      <c r="H177">
        <v>900</v>
      </c>
    </row>
    <row r="178" spans="1:10" x14ac:dyDescent="0.2">
      <c r="A178" s="388" t="s">
        <v>1129</v>
      </c>
      <c r="B178" s="388" t="s">
        <v>394</v>
      </c>
      <c r="C178" s="388" t="s">
        <v>1209</v>
      </c>
      <c r="D178" s="389">
        <v>5283</v>
      </c>
      <c r="F178" s="389" t="s">
        <v>1177</v>
      </c>
      <c r="G178" s="390" t="s">
        <v>2005</v>
      </c>
      <c r="H178">
        <v>300</v>
      </c>
    </row>
    <row r="179" spans="1:10" x14ac:dyDescent="0.2">
      <c r="A179" s="388" t="s">
        <v>1129</v>
      </c>
      <c r="B179" s="388" t="s">
        <v>394</v>
      </c>
      <c r="C179" s="388" t="s">
        <v>1209</v>
      </c>
      <c r="D179" s="389">
        <v>19049</v>
      </c>
      <c r="F179" s="389" t="s">
        <v>1177</v>
      </c>
      <c r="G179" s="390" t="s">
        <v>2005</v>
      </c>
      <c r="H179">
        <v>900</v>
      </c>
    </row>
    <row r="180" spans="1:10" x14ac:dyDescent="0.2">
      <c r="A180" s="388" t="s">
        <v>1129</v>
      </c>
      <c r="B180" s="388" t="s">
        <v>394</v>
      </c>
      <c r="C180" s="388" t="s">
        <v>1225</v>
      </c>
      <c r="D180" s="389">
        <v>5284</v>
      </c>
      <c r="F180" s="389" t="s">
        <v>1182</v>
      </c>
      <c r="G180" s="390" t="s">
        <v>2005</v>
      </c>
      <c r="H180">
        <v>300</v>
      </c>
    </row>
    <row r="181" spans="1:10" x14ac:dyDescent="0.2">
      <c r="A181" s="388" t="s">
        <v>1129</v>
      </c>
      <c r="B181" s="388" t="s">
        <v>394</v>
      </c>
      <c r="C181" s="388" t="s">
        <v>1225</v>
      </c>
      <c r="D181" s="389">
        <v>19054</v>
      </c>
      <c r="F181" s="389" t="s">
        <v>1182</v>
      </c>
      <c r="G181" s="390" t="s">
        <v>2005</v>
      </c>
      <c r="H181">
        <v>900</v>
      </c>
    </row>
    <row r="182" spans="1:10" x14ac:dyDescent="0.2">
      <c r="A182" s="388" t="s">
        <v>1129</v>
      </c>
      <c r="B182" s="388" t="s">
        <v>394</v>
      </c>
      <c r="C182" s="388" t="s">
        <v>1163</v>
      </c>
      <c r="D182" s="389">
        <v>5283</v>
      </c>
      <c r="F182" s="389" t="s">
        <v>1143</v>
      </c>
      <c r="G182" s="390" t="s">
        <v>2005</v>
      </c>
      <c r="H182">
        <v>300</v>
      </c>
    </row>
    <row r="183" spans="1:10" x14ac:dyDescent="0.2">
      <c r="A183" s="388" t="s">
        <v>1129</v>
      </c>
      <c r="B183" s="388" t="s">
        <v>394</v>
      </c>
      <c r="C183" s="388" t="s">
        <v>1163</v>
      </c>
      <c r="D183" s="389">
        <v>19046</v>
      </c>
      <c r="F183" s="389" t="s">
        <v>1143</v>
      </c>
      <c r="G183" s="390" t="s">
        <v>2005</v>
      </c>
      <c r="H183">
        <v>900</v>
      </c>
    </row>
    <row r="184" spans="1:10" x14ac:dyDescent="0.2">
      <c r="A184" s="388" t="s">
        <v>938</v>
      </c>
      <c r="B184" s="388" t="s">
        <v>326</v>
      </c>
      <c r="C184" s="388" t="s">
        <v>484</v>
      </c>
      <c r="D184" s="389">
        <v>267295</v>
      </c>
      <c r="F184" s="389">
        <v>267295</v>
      </c>
      <c r="G184" s="390" t="s">
        <v>1054</v>
      </c>
    </row>
    <row r="185" spans="1:10" x14ac:dyDescent="0.2">
      <c r="A185" s="644" t="s">
        <v>938</v>
      </c>
      <c r="B185" s="644" t="s">
        <v>326</v>
      </c>
      <c r="C185" s="644" t="s">
        <v>308</v>
      </c>
      <c r="D185" s="645">
        <v>267295</v>
      </c>
      <c r="E185" s="645"/>
      <c r="F185" s="645">
        <v>267295</v>
      </c>
      <c r="G185" s="646" t="s">
        <v>942</v>
      </c>
      <c r="H185" s="647"/>
      <c r="I185" s="647"/>
      <c r="J185" s="647"/>
    </row>
    <row r="187" spans="1:10" x14ac:dyDescent="0.2">
      <c r="A187" s="388" t="s">
        <v>1129</v>
      </c>
      <c r="B187" s="388" t="s">
        <v>3360</v>
      </c>
      <c r="C187" s="388" t="s">
        <v>3583</v>
      </c>
      <c r="D187" s="389">
        <v>970</v>
      </c>
      <c r="F187" s="389" t="s">
        <v>3368</v>
      </c>
      <c r="G187" s="390" t="s">
        <v>3584</v>
      </c>
      <c r="H187">
        <v>300</v>
      </c>
    </row>
    <row r="188" spans="1:10" x14ac:dyDescent="0.2">
      <c r="A188" s="388" t="s">
        <v>938</v>
      </c>
      <c r="B188" s="388" t="s">
        <v>347</v>
      </c>
      <c r="C188" s="388" t="s">
        <v>307</v>
      </c>
      <c r="D188" s="389">
        <v>970</v>
      </c>
      <c r="F188" s="389">
        <v>970</v>
      </c>
      <c r="G188" s="390" t="s">
        <v>1040</v>
      </c>
    </row>
    <row r="190" spans="1:10" x14ac:dyDescent="0.2">
      <c r="A190" s="388" t="s">
        <v>1129</v>
      </c>
      <c r="B190" s="388" t="s">
        <v>3360</v>
      </c>
      <c r="C190" s="388" t="s">
        <v>3585</v>
      </c>
      <c r="D190" s="389">
        <v>16000</v>
      </c>
      <c r="F190" s="389" t="s">
        <v>3586</v>
      </c>
      <c r="G190" s="390" t="s">
        <v>3587</v>
      </c>
      <c r="H190">
        <v>990</v>
      </c>
    </row>
    <row r="191" spans="1:10" x14ac:dyDescent="0.2">
      <c r="A191" s="388" t="s">
        <v>1129</v>
      </c>
      <c r="B191" s="388" t="s">
        <v>3360</v>
      </c>
      <c r="C191" s="388" t="s">
        <v>3588</v>
      </c>
      <c r="D191" s="389">
        <v>4000</v>
      </c>
      <c r="F191" s="389" t="s">
        <v>3589</v>
      </c>
      <c r="G191" s="390" t="s">
        <v>3590</v>
      </c>
      <c r="H191">
        <v>990</v>
      </c>
    </row>
    <row r="192" spans="1:10" x14ac:dyDescent="0.2">
      <c r="A192" s="388" t="s">
        <v>1129</v>
      </c>
      <c r="B192" s="388" t="s">
        <v>3360</v>
      </c>
      <c r="C192" s="388" t="s">
        <v>3591</v>
      </c>
      <c r="D192" s="389">
        <v>16000</v>
      </c>
      <c r="F192" s="389" t="s">
        <v>3592</v>
      </c>
      <c r="G192" s="390" t="s">
        <v>3593</v>
      </c>
      <c r="H192">
        <v>990</v>
      </c>
    </row>
    <row r="193" spans="1:8" x14ac:dyDescent="0.2">
      <c r="A193" s="388" t="s">
        <v>1129</v>
      </c>
      <c r="B193" s="388" t="s">
        <v>3360</v>
      </c>
      <c r="C193" s="388" t="s">
        <v>3594</v>
      </c>
      <c r="D193" s="389">
        <v>1285</v>
      </c>
      <c r="F193" s="389" t="s">
        <v>3595</v>
      </c>
      <c r="G193" s="390" t="s">
        <v>3596</v>
      </c>
      <c r="H193">
        <v>990</v>
      </c>
    </row>
    <row r="194" spans="1:8" x14ac:dyDescent="0.2">
      <c r="A194" s="388" t="s">
        <v>1129</v>
      </c>
      <c r="B194" s="388" t="s">
        <v>3360</v>
      </c>
      <c r="C194" s="388" t="s">
        <v>3597</v>
      </c>
      <c r="D194" s="389">
        <v>1356.6</v>
      </c>
      <c r="F194" s="389" t="s">
        <v>3598</v>
      </c>
      <c r="G194" s="390" t="s">
        <v>2030</v>
      </c>
      <c r="H194">
        <v>990</v>
      </c>
    </row>
    <row r="195" spans="1:8" x14ac:dyDescent="0.2">
      <c r="A195" s="388" t="s">
        <v>1129</v>
      </c>
      <c r="B195" s="388" t="s">
        <v>3360</v>
      </c>
      <c r="C195" s="388" t="s">
        <v>3599</v>
      </c>
      <c r="D195" s="389">
        <v>4284</v>
      </c>
      <c r="F195" s="389" t="s">
        <v>1137</v>
      </c>
      <c r="G195" s="390" t="s">
        <v>3600</v>
      </c>
      <c r="H195">
        <v>900</v>
      </c>
    </row>
    <row r="196" spans="1:8" x14ac:dyDescent="0.2">
      <c r="A196" s="388" t="s">
        <v>1129</v>
      </c>
      <c r="B196" s="388" t="s">
        <v>3360</v>
      </c>
      <c r="C196" s="388" t="s">
        <v>3601</v>
      </c>
      <c r="D196" s="389">
        <v>16000</v>
      </c>
      <c r="F196" s="389" t="s">
        <v>3602</v>
      </c>
      <c r="G196" s="390" t="s">
        <v>3603</v>
      </c>
      <c r="H196">
        <v>990</v>
      </c>
    </row>
    <row r="197" spans="1:8" x14ac:dyDescent="0.2">
      <c r="A197" s="388" t="s">
        <v>1129</v>
      </c>
      <c r="B197" s="388" t="s">
        <v>3360</v>
      </c>
      <c r="C197" s="388" t="s">
        <v>3604</v>
      </c>
      <c r="D197" s="389">
        <v>4308</v>
      </c>
      <c r="F197" s="389" t="s">
        <v>3605</v>
      </c>
      <c r="G197" s="390" t="s">
        <v>2058</v>
      </c>
      <c r="H197">
        <v>990</v>
      </c>
    </row>
    <row r="198" spans="1:8" x14ac:dyDescent="0.2">
      <c r="A198" s="388" t="s">
        <v>1129</v>
      </c>
      <c r="B198" s="388" t="s">
        <v>3360</v>
      </c>
      <c r="C198" s="388" t="s">
        <v>3606</v>
      </c>
      <c r="D198" s="389">
        <v>580</v>
      </c>
      <c r="F198" s="389" t="s">
        <v>3607</v>
      </c>
      <c r="G198" s="390" t="s">
        <v>3608</v>
      </c>
      <c r="H198">
        <v>990</v>
      </c>
    </row>
    <row r="199" spans="1:8" x14ac:dyDescent="0.2">
      <c r="A199" s="388" t="s">
        <v>1129</v>
      </c>
      <c r="B199" s="388" t="s">
        <v>3360</v>
      </c>
      <c r="C199" s="388" t="s">
        <v>3609</v>
      </c>
      <c r="D199" s="389">
        <v>580</v>
      </c>
      <c r="F199" s="389" t="s">
        <v>3607</v>
      </c>
      <c r="G199" s="390" t="s">
        <v>3608</v>
      </c>
      <c r="H199">
        <v>990</v>
      </c>
    </row>
    <row r="200" spans="1:8" x14ac:dyDescent="0.2">
      <c r="A200" s="388" t="s">
        <v>1129</v>
      </c>
      <c r="B200" s="388" t="s">
        <v>3360</v>
      </c>
      <c r="C200" s="388" t="s">
        <v>3610</v>
      </c>
      <c r="D200" s="389">
        <v>580</v>
      </c>
      <c r="F200" s="389" t="s">
        <v>3607</v>
      </c>
      <c r="G200" s="390" t="s">
        <v>3608</v>
      </c>
      <c r="H200">
        <v>990</v>
      </c>
    </row>
    <row r="201" spans="1:8" x14ac:dyDescent="0.2">
      <c r="A201" s="388" t="s">
        <v>1129</v>
      </c>
      <c r="B201" s="388" t="s">
        <v>3360</v>
      </c>
      <c r="C201" s="388" t="s">
        <v>3611</v>
      </c>
      <c r="D201" s="389">
        <v>606</v>
      </c>
      <c r="F201" s="389" t="s">
        <v>3607</v>
      </c>
      <c r="G201" s="390" t="s">
        <v>3608</v>
      </c>
      <c r="H201">
        <v>990</v>
      </c>
    </row>
    <row r="202" spans="1:8" x14ac:dyDescent="0.2">
      <c r="A202" s="388" t="s">
        <v>1129</v>
      </c>
      <c r="B202" s="388" t="s">
        <v>3360</v>
      </c>
      <c r="C202" s="388" t="s">
        <v>3612</v>
      </c>
      <c r="D202" s="389">
        <v>16000</v>
      </c>
      <c r="F202" s="389" t="s">
        <v>1245</v>
      </c>
      <c r="G202" s="390" t="s">
        <v>3613</v>
      </c>
      <c r="H202">
        <v>990</v>
      </c>
    </row>
    <row r="203" spans="1:8" x14ac:dyDescent="0.2">
      <c r="A203" s="388" t="s">
        <v>1129</v>
      </c>
      <c r="B203" s="388" t="s">
        <v>3360</v>
      </c>
      <c r="C203" s="388" t="s">
        <v>3614</v>
      </c>
      <c r="D203" s="389">
        <v>2170</v>
      </c>
      <c r="F203" s="389" t="s">
        <v>1177</v>
      </c>
      <c r="G203" s="390" t="s">
        <v>3615</v>
      </c>
      <c r="H203">
        <v>990</v>
      </c>
    </row>
    <row r="204" spans="1:8" x14ac:dyDescent="0.2">
      <c r="A204" s="388" t="s">
        <v>1129</v>
      </c>
      <c r="B204" s="388" t="s">
        <v>3360</v>
      </c>
      <c r="C204" s="388" t="s">
        <v>3616</v>
      </c>
      <c r="D204" s="389">
        <v>2170</v>
      </c>
      <c r="F204" s="389" t="s">
        <v>1177</v>
      </c>
      <c r="G204" s="390" t="s">
        <v>3617</v>
      </c>
      <c r="H204">
        <v>990</v>
      </c>
    </row>
    <row r="205" spans="1:8" x14ac:dyDescent="0.2">
      <c r="A205" s="388" t="s">
        <v>1129</v>
      </c>
      <c r="B205" s="388" t="s">
        <v>3360</v>
      </c>
      <c r="C205" s="388" t="s">
        <v>3618</v>
      </c>
      <c r="D205" s="389">
        <v>16083.1</v>
      </c>
      <c r="F205" s="389" t="s">
        <v>1143</v>
      </c>
      <c r="G205" s="390" t="s">
        <v>3619</v>
      </c>
      <c r="H205">
        <v>900</v>
      </c>
    </row>
    <row r="206" spans="1:8" x14ac:dyDescent="0.2">
      <c r="A206" s="388" t="s">
        <v>1129</v>
      </c>
      <c r="B206" s="388" t="s">
        <v>3360</v>
      </c>
      <c r="C206" s="388" t="s">
        <v>3620</v>
      </c>
      <c r="D206" s="389">
        <v>38318</v>
      </c>
      <c r="F206" s="389" t="s">
        <v>1143</v>
      </c>
      <c r="G206" s="390" t="s">
        <v>3621</v>
      </c>
      <c r="H206">
        <v>990</v>
      </c>
    </row>
    <row r="207" spans="1:8" x14ac:dyDescent="0.2">
      <c r="A207" s="388" t="s">
        <v>1129</v>
      </c>
      <c r="B207" s="388" t="s">
        <v>3360</v>
      </c>
      <c r="C207" s="388" t="s">
        <v>3620</v>
      </c>
      <c r="D207" s="389">
        <v>3332</v>
      </c>
      <c r="F207" s="389" t="s">
        <v>1143</v>
      </c>
      <c r="G207" s="390" t="s">
        <v>3622</v>
      </c>
      <c r="H207">
        <v>990</v>
      </c>
    </row>
    <row r="208" spans="1:8" x14ac:dyDescent="0.2">
      <c r="A208" s="388" t="s">
        <v>1129</v>
      </c>
      <c r="B208" s="388" t="s">
        <v>1542</v>
      </c>
      <c r="C208" s="388" t="s">
        <v>1176</v>
      </c>
      <c r="D208" s="389">
        <v>1521.66</v>
      </c>
      <c r="F208" s="389" t="s">
        <v>1132</v>
      </c>
      <c r="G208" s="390" t="s">
        <v>3623</v>
      </c>
      <c r="H208">
        <v>900</v>
      </c>
    </row>
    <row r="209" spans="1:10" x14ac:dyDescent="0.2">
      <c r="A209" s="388" t="s">
        <v>1129</v>
      </c>
      <c r="B209" s="388" t="s">
        <v>1542</v>
      </c>
      <c r="C209" s="388" t="s">
        <v>2326</v>
      </c>
      <c r="D209" s="389">
        <v>1521.66</v>
      </c>
      <c r="F209" s="389" t="s">
        <v>1137</v>
      </c>
      <c r="G209" s="390" t="s">
        <v>3624</v>
      </c>
      <c r="H209">
        <v>900</v>
      </c>
    </row>
    <row r="210" spans="1:10" x14ac:dyDescent="0.2">
      <c r="A210" s="388" t="s">
        <v>1129</v>
      </c>
      <c r="B210" s="388" t="s">
        <v>1542</v>
      </c>
      <c r="C210" s="388" t="s">
        <v>3101</v>
      </c>
      <c r="D210" s="389">
        <v>1521.66</v>
      </c>
      <c r="F210" s="389" t="s">
        <v>1140</v>
      </c>
      <c r="G210" s="390" t="s">
        <v>3625</v>
      </c>
      <c r="H210">
        <v>900</v>
      </c>
    </row>
    <row r="211" spans="1:10" x14ac:dyDescent="0.2">
      <c r="A211" s="388" t="s">
        <v>1129</v>
      </c>
      <c r="B211" s="388" t="s">
        <v>1542</v>
      </c>
      <c r="C211" s="388" t="s">
        <v>2858</v>
      </c>
      <c r="D211" s="389">
        <v>1521.66</v>
      </c>
      <c r="F211" s="389" t="s">
        <v>1143</v>
      </c>
      <c r="G211" s="390" t="s">
        <v>3626</v>
      </c>
      <c r="H211">
        <v>900</v>
      </c>
    </row>
    <row r="212" spans="1:10" x14ac:dyDescent="0.2">
      <c r="A212" s="388" t="s">
        <v>1129</v>
      </c>
      <c r="B212" s="388" t="s">
        <v>1542</v>
      </c>
      <c r="C212" s="388" t="s">
        <v>3347</v>
      </c>
      <c r="D212" s="389">
        <v>10000</v>
      </c>
      <c r="F212" s="389" t="s">
        <v>1143</v>
      </c>
      <c r="G212" s="390" t="s">
        <v>3627</v>
      </c>
      <c r="H212">
        <v>990</v>
      </c>
    </row>
    <row r="213" spans="1:10" x14ac:dyDescent="0.2">
      <c r="A213" s="388" t="s">
        <v>1129</v>
      </c>
      <c r="B213" s="388" t="s">
        <v>1542</v>
      </c>
      <c r="C213" s="388" t="s">
        <v>2139</v>
      </c>
      <c r="D213" s="389">
        <v>327</v>
      </c>
      <c r="F213" s="389" t="s">
        <v>1143</v>
      </c>
      <c r="G213" s="390" t="s">
        <v>3628</v>
      </c>
      <c r="H213">
        <v>990</v>
      </c>
    </row>
    <row r="214" spans="1:10" x14ac:dyDescent="0.2">
      <c r="A214" s="388" t="s">
        <v>1129</v>
      </c>
      <c r="B214" s="388" t="s">
        <v>364</v>
      </c>
      <c r="C214" s="388" t="s">
        <v>1163</v>
      </c>
      <c r="D214" s="389">
        <v>327</v>
      </c>
      <c r="F214" s="389" t="s">
        <v>3586</v>
      </c>
      <c r="G214" s="390" t="s">
        <v>2054</v>
      </c>
      <c r="H214">
        <v>990</v>
      </c>
    </row>
    <row r="215" spans="1:10" x14ac:dyDescent="0.2">
      <c r="A215" s="388" t="s">
        <v>1129</v>
      </c>
      <c r="B215" s="388" t="s">
        <v>364</v>
      </c>
      <c r="C215" s="388" t="s">
        <v>1351</v>
      </c>
      <c r="D215" s="389">
        <v>327</v>
      </c>
      <c r="F215" s="389" t="s">
        <v>3629</v>
      </c>
      <c r="G215" s="390" t="s">
        <v>3630</v>
      </c>
      <c r="H215">
        <v>990</v>
      </c>
    </row>
    <row r="216" spans="1:10" x14ac:dyDescent="0.2">
      <c r="A216" s="388" t="s">
        <v>1129</v>
      </c>
      <c r="B216" s="388" t="s">
        <v>364</v>
      </c>
      <c r="C216" s="388" t="s">
        <v>2096</v>
      </c>
      <c r="D216" s="389">
        <v>327</v>
      </c>
      <c r="F216" s="389" t="s">
        <v>3589</v>
      </c>
      <c r="G216" s="390" t="s">
        <v>2054</v>
      </c>
      <c r="H216">
        <v>990</v>
      </c>
    </row>
    <row r="217" spans="1:10" x14ac:dyDescent="0.2">
      <c r="A217" s="388" t="s">
        <v>1129</v>
      </c>
      <c r="B217" s="388" t="s">
        <v>364</v>
      </c>
      <c r="C217" s="388" t="s">
        <v>2882</v>
      </c>
      <c r="D217" s="389">
        <v>491</v>
      </c>
      <c r="F217" s="389" t="s">
        <v>3631</v>
      </c>
      <c r="G217" s="390" t="s">
        <v>2054</v>
      </c>
      <c r="H217">
        <v>990</v>
      </c>
    </row>
    <row r="218" spans="1:10" x14ac:dyDescent="0.2">
      <c r="A218" s="388" t="s">
        <v>1129</v>
      </c>
      <c r="B218" s="388" t="s">
        <v>364</v>
      </c>
      <c r="C218" s="388" t="s">
        <v>2938</v>
      </c>
      <c r="D218" s="389">
        <v>199</v>
      </c>
      <c r="F218" s="389" t="s">
        <v>3404</v>
      </c>
      <c r="G218" s="390" t="s">
        <v>2054</v>
      </c>
      <c r="H218">
        <v>990</v>
      </c>
    </row>
    <row r="219" spans="1:10" x14ac:dyDescent="0.2">
      <c r="A219" s="388" t="s">
        <v>1129</v>
      </c>
      <c r="B219" s="388" t="s">
        <v>364</v>
      </c>
      <c r="C219" s="388" t="s">
        <v>2963</v>
      </c>
      <c r="D219" s="389">
        <v>327</v>
      </c>
      <c r="F219" s="389" t="s">
        <v>3493</v>
      </c>
      <c r="G219" s="390" t="s">
        <v>2054</v>
      </c>
      <c r="H219">
        <v>990</v>
      </c>
    </row>
    <row r="220" spans="1:10" x14ac:dyDescent="0.2">
      <c r="A220" s="388" t="s">
        <v>1129</v>
      </c>
      <c r="B220" s="388" t="s">
        <v>364</v>
      </c>
      <c r="C220" s="388" t="s">
        <v>3003</v>
      </c>
      <c r="D220" s="389">
        <v>327</v>
      </c>
      <c r="F220" s="389" t="s">
        <v>3562</v>
      </c>
      <c r="G220" s="390" t="s">
        <v>2054</v>
      </c>
      <c r="H220">
        <v>990</v>
      </c>
    </row>
    <row r="221" spans="1:10" x14ac:dyDescent="0.2">
      <c r="A221" s="388" t="s">
        <v>1129</v>
      </c>
      <c r="B221" s="388" t="s">
        <v>364</v>
      </c>
      <c r="C221" s="388" t="s">
        <v>3353</v>
      </c>
      <c r="D221" s="389">
        <v>327</v>
      </c>
      <c r="F221" s="389" t="s">
        <v>3455</v>
      </c>
      <c r="G221" s="390" t="s">
        <v>2054</v>
      </c>
      <c r="H221">
        <v>990</v>
      </c>
    </row>
    <row r="222" spans="1:10" x14ac:dyDescent="0.2">
      <c r="A222" s="388" t="s">
        <v>1129</v>
      </c>
      <c r="B222" s="388" t="s">
        <v>364</v>
      </c>
      <c r="C222" s="388" t="s">
        <v>3632</v>
      </c>
      <c r="D222" s="389">
        <v>327</v>
      </c>
      <c r="F222" s="389" t="s">
        <v>1182</v>
      </c>
      <c r="G222" s="390" t="s">
        <v>2054</v>
      </c>
      <c r="H222">
        <v>990</v>
      </c>
    </row>
    <row r="223" spans="1:10" x14ac:dyDescent="0.2">
      <c r="A223" s="388" t="s">
        <v>938</v>
      </c>
      <c r="B223" s="388" t="s">
        <v>347</v>
      </c>
      <c r="C223" s="388" t="s">
        <v>484</v>
      </c>
      <c r="D223" s="389">
        <v>163045.34</v>
      </c>
      <c r="F223" s="389">
        <v>163045.34</v>
      </c>
      <c r="G223" s="390" t="s">
        <v>1054</v>
      </c>
    </row>
    <row r="224" spans="1:10" x14ac:dyDescent="0.2">
      <c r="A224" s="644" t="s">
        <v>938</v>
      </c>
      <c r="B224" s="644" t="s">
        <v>347</v>
      </c>
      <c r="C224" s="644" t="s">
        <v>308</v>
      </c>
      <c r="D224" s="645">
        <v>164015.34</v>
      </c>
      <c r="E224" s="645"/>
      <c r="F224" s="645">
        <v>164015.34</v>
      </c>
      <c r="G224" s="646" t="s">
        <v>943</v>
      </c>
      <c r="H224" s="647"/>
      <c r="I224" s="647"/>
      <c r="J224" s="647"/>
    </row>
    <row r="226" spans="1:10" x14ac:dyDescent="0.2">
      <c r="A226" s="388" t="s">
        <v>1129</v>
      </c>
      <c r="B226" s="388" t="s">
        <v>3360</v>
      </c>
      <c r="C226" s="388" t="s">
        <v>3633</v>
      </c>
      <c r="D226" s="389">
        <v>5291</v>
      </c>
      <c r="F226" s="389" t="s">
        <v>3634</v>
      </c>
      <c r="G226" s="390" t="s">
        <v>3635</v>
      </c>
      <c r="H226">
        <v>500</v>
      </c>
    </row>
    <row r="227" spans="1:10" x14ac:dyDescent="0.2">
      <c r="A227" s="388" t="s">
        <v>1129</v>
      </c>
      <c r="B227" s="388" t="s">
        <v>364</v>
      </c>
      <c r="C227" s="388" t="s">
        <v>2193</v>
      </c>
      <c r="D227" s="389">
        <v>3618</v>
      </c>
      <c r="F227" s="389" t="s">
        <v>3636</v>
      </c>
      <c r="G227" s="390" t="s">
        <v>3637</v>
      </c>
      <c r="H227">
        <v>500</v>
      </c>
    </row>
    <row r="228" spans="1:10" x14ac:dyDescent="0.2">
      <c r="A228" s="388" t="s">
        <v>1129</v>
      </c>
      <c r="B228" s="388" t="s">
        <v>364</v>
      </c>
      <c r="C228" s="388" t="s">
        <v>2200</v>
      </c>
      <c r="D228" s="389">
        <v>3080</v>
      </c>
      <c r="F228" s="389" t="s">
        <v>3638</v>
      </c>
      <c r="G228" s="390" t="s">
        <v>3639</v>
      </c>
      <c r="H228">
        <v>500</v>
      </c>
    </row>
    <row r="229" spans="1:10" x14ac:dyDescent="0.2">
      <c r="A229" s="388" t="s">
        <v>1129</v>
      </c>
      <c r="B229" s="388" t="s">
        <v>364</v>
      </c>
      <c r="C229" s="388" t="s">
        <v>2214</v>
      </c>
      <c r="D229" s="389">
        <v>350</v>
      </c>
      <c r="F229" s="389" t="s">
        <v>3640</v>
      </c>
      <c r="G229" s="390" t="s">
        <v>3641</v>
      </c>
      <c r="H229">
        <v>500</v>
      </c>
    </row>
    <row r="230" spans="1:10" x14ac:dyDescent="0.2">
      <c r="A230" s="388" t="s">
        <v>938</v>
      </c>
      <c r="B230" s="388" t="s">
        <v>394</v>
      </c>
      <c r="C230" s="388" t="s">
        <v>484</v>
      </c>
      <c r="D230" s="389">
        <v>12339</v>
      </c>
      <c r="F230" s="389">
        <v>12339</v>
      </c>
      <c r="G230" s="390" t="s">
        <v>1054</v>
      </c>
    </row>
    <row r="231" spans="1:10" x14ac:dyDescent="0.2">
      <c r="A231" s="644" t="s">
        <v>938</v>
      </c>
      <c r="B231" s="644" t="s">
        <v>394</v>
      </c>
      <c r="C231" s="644" t="s">
        <v>308</v>
      </c>
      <c r="D231" s="645">
        <v>12339</v>
      </c>
      <c r="E231" s="645"/>
      <c r="F231" s="645">
        <v>12339</v>
      </c>
      <c r="G231" s="646" t="s">
        <v>944</v>
      </c>
      <c r="H231" s="647"/>
      <c r="I231" s="647"/>
      <c r="J231" s="647"/>
    </row>
    <row r="233" spans="1:10" x14ac:dyDescent="0.2">
      <c r="A233" s="388" t="s">
        <v>1129</v>
      </c>
      <c r="B233" s="388" t="s">
        <v>364</v>
      </c>
      <c r="C233" s="388" t="s">
        <v>2225</v>
      </c>
      <c r="D233" s="389">
        <v>8094</v>
      </c>
      <c r="F233" s="389" t="s">
        <v>3642</v>
      </c>
      <c r="G233" s="390" t="s">
        <v>3643</v>
      </c>
      <c r="H233">
        <v>900</v>
      </c>
    </row>
    <row r="234" spans="1:10" x14ac:dyDescent="0.2">
      <c r="A234" s="388" t="s">
        <v>938</v>
      </c>
      <c r="B234" s="388" t="s">
        <v>945</v>
      </c>
      <c r="C234" s="388" t="s">
        <v>307</v>
      </c>
      <c r="D234" s="389">
        <v>8094</v>
      </c>
      <c r="F234" s="389">
        <v>8094</v>
      </c>
      <c r="G234" s="390" t="s">
        <v>1040</v>
      </c>
    </row>
    <row r="236" spans="1:10" x14ac:dyDescent="0.2">
      <c r="A236" s="388" t="s">
        <v>1129</v>
      </c>
      <c r="B236" s="388" t="s">
        <v>3360</v>
      </c>
      <c r="C236" s="388" t="s">
        <v>3644</v>
      </c>
      <c r="D236" s="389">
        <v>2990</v>
      </c>
      <c r="F236" s="389" t="s">
        <v>3362</v>
      </c>
      <c r="G236" s="390" t="s">
        <v>2073</v>
      </c>
      <c r="H236">
        <v>990</v>
      </c>
    </row>
    <row r="237" spans="1:10" x14ac:dyDescent="0.2">
      <c r="A237" s="388" t="s">
        <v>1129</v>
      </c>
      <c r="B237" s="388" t="s">
        <v>3360</v>
      </c>
      <c r="C237" s="388" t="s">
        <v>3645</v>
      </c>
      <c r="D237" s="389">
        <v>1930</v>
      </c>
      <c r="F237" s="389" t="s">
        <v>3368</v>
      </c>
      <c r="G237" s="390" t="s">
        <v>3646</v>
      </c>
      <c r="H237">
        <v>990</v>
      </c>
    </row>
    <row r="238" spans="1:10" x14ac:dyDescent="0.2">
      <c r="A238" s="388" t="s">
        <v>1129</v>
      </c>
      <c r="B238" s="388" t="s">
        <v>3360</v>
      </c>
      <c r="C238" s="388" t="s">
        <v>3647</v>
      </c>
      <c r="D238" s="389">
        <v>910</v>
      </c>
      <c r="F238" s="389" t="s">
        <v>3376</v>
      </c>
      <c r="G238" s="390" t="s">
        <v>2073</v>
      </c>
      <c r="H238">
        <v>990</v>
      </c>
    </row>
    <row r="239" spans="1:10" x14ac:dyDescent="0.2">
      <c r="A239" s="388" t="s">
        <v>1129</v>
      </c>
      <c r="B239" s="388" t="s">
        <v>3360</v>
      </c>
      <c r="C239" s="388" t="s">
        <v>3648</v>
      </c>
      <c r="D239" s="389">
        <v>840</v>
      </c>
      <c r="F239" s="389" t="s">
        <v>3378</v>
      </c>
      <c r="G239" s="390" t="s">
        <v>2073</v>
      </c>
      <c r="H239">
        <v>990</v>
      </c>
    </row>
    <row r="240" spans="1:10" x14ac:dyDescent="0.2">
      <c r="A240" s="388" t="s">
        <v>1129</v>
      </c>
      <c r="B240" s="388" t="s">
        <v>3360</v>
      </c>
      <c r="C240" s="388" t="s">
        <v>3649</v>
      </c>
      <c r="D240" s="389">
        <v>3129</v>
      </c>
      <c r="F240" s="389" t="s">
        <v>3380</v>
      </c>
      <c r="G240" s="390" t="s">
        <v>2073</v>
      </c>
      <c r="H240">
        <v>990</v>
      </c>
    </row>
    <row r="241" spans="1:8" x14ac:dyDescent="0.2">
      <c r="A241" s="388" t="s">
        <v>1129</v>
      </c>
      <c r="B241" s="388" t="s">
        <v>3360</v>
      </c>
      <c r="C241" s="388" t="s">
        <v>3650</v>
      </c>
      <c r="D241" s="389">
        <v>3591</v>
      </c>
      <c r="F241" s="389" t="s">
        <v>3384</v>
      </c>
      <c r="G241" s="390" t="s">
        <v>2073</v>
      </c>
      <c r="H241">
        <v>990</v>
      </c>
    </row>
    <row r="242" spans="1:8" x14ac:dyDescent="0.2">
      <c r="A242" s="388" t="s">
        <v>1129</v>
      </c>
      <c r="B242" s="388" t="s">
        <v>3360</v>
      </c>
      <c r="C242" s="388" t="s">
        <v>3651</v>
      </c>
      <c r="D242" s="389">
        <v>1870</v>
      </c>
      <c r="F242" s="389" t="s">
        <v>3389</v>
      </c>
      <c r="G242" s="390" t="s">
        <v>2073</v>
      </c>
      <c r="H242">
        <v>990</v>
      </c>
    </row>
    <row r="243" spans="1:8" x14ac:dyDescent="0.2">
      <c r="A243" s="388" t="s">
        <v>1129</v>
      </c>
      <c r="B243" s="388" t="s">
        <v>3360</v>
      </c>
      <c r="C243" s="388" t="s">
        <v>3652</v>
      </c>
      <c r="D243" s="389">
        <v>2077</v>
      </c>
      <c r="F243" s="389" t="s">
        <v>3391</v>
      </c>
      <c r="G243" s="390" t="s">
        <v>2073</v>
      </c>
      <c r="H243">
        <v>990</v>
      </c>
    </row>
    <row r="244" spans="1:8" x14ac:dyDescent="0.2">
      <c r="A244" s="388" t="s">
        <v>1129</v>
      </c>
      <c r="B244" s="388" t="s">
        <v>3360</v>
      </c>
      <c r="C244" s="388" t="s">
        <v>3653</v>
      </c>
      <c r="D244" s="389">
        <v>4105</v>
      </c>
      <c r="F244" s="389" t="s">
        <v>3395</v>
      </c>
      <c r="G244" s="390" t="s">
        <v>2073</v>
      </c>
      <c r="H244">
        <v>990</v>
      </c>
    </row>
    <row r="245" spans="1:8" x14ac:dyDescent="0.2">
      <c r="A245" s="388" t="s">
        <v>1129</v>
      </c>
      <c r="B245" s="388" t="s">
        <v>3360</v>
      </c>
      <c r="C245" s="388" t="s">
        <v>3654</v>
      </c>
      <c r="D245" s="389">
        <v>3532</v>
      </c>
      <c r="F245" s="389" t="s">
        <v>3402</v>
      </c>
      <c r="G245" s="390" t="s">
        <v>2073</v>
      </c>
      <c r="H245">
        <v>990</v>
      </c>
    </row>
    <row r="246" spans="1:8" x14ac:dyDescent="0.2">
      <c r="A246" s="388" t="s">
        <v>1129</v>
      </c>
      <c r="B246" s="388" t="s">
        <v>3360</v>
      </c>
      <c r="C246" s="388" t="s">
        <v>3655</v>
      </c>
      <c r="D246" s="389">
        <v>3045</v>
      </c>
      <c r="F246" s="389" t="s">
        <v>3409</v>
      </c>
      <c r="G246" s="390" t="s">
        <v>3656</v>
      </c>
      <c r="H246">
        <v>990</v>
      </c>
    </row>
    <row r="247" spans="1:8" x14ac:dyDescent="0.2">
      <c r="A247" s="388" t="s">
        <v>1129</v>
      </c>
      <c r="B247" s="388" t="s">
        <v>3360</v>
      </c>
      <c r="C247" s="388" t="s">
        <v>3657</v>
      </c>
      <c r="D247" s="389">
        <v>2001</v>
      </c>
      <c r="F247" s="389" t="s">
        <v>3411</v>
      </c>
      <c r="G247" s="390" t="s">
        <v>2073</v>
      </c>
      <c r="H247">
        <v>990</v>
      </c>
    </row>
    <row r="248" spans="1:8" x14ac:dyDescent="0.2">
      <c r="A248" s="388" t="s">
        <v>1129</v>
      </c>
      <c r="B248" s="388" t="s">
        <v>3360</v>
      </c>
      <c r="C248" s="388" t="s">
        <v>3658</v>
      </c>
      <c r="D248" s="389">
        <v>1973</v>
      </c>
      <c r="F248" s="389" t="s">
        <v>3413</v>
      </c>
      <c r="G248" s="390" t="s">
        <v>2073</v>
      </c>
      <c r="H248">
        <v>990</v>
      </c>
    </row>
    <row r="249" spans="1:8" x14ac:dyDescent="0.2">
      <c r="A249" s="388" t="s">
        <v>1129</v>
      </c>
      <c r="B249" s="388" t="s">
        <v>3360</v>
      </c>
      <c r="C249" s="388" t="s">
        <v>3506</v>
      </c>
      <c r="D249" s="389">
        <v>9391.5</v>
      </c>
      <c r="F249" s="389" t="s">
        <v>1140</v>
      </c>
      <c r="G249" s="390" t="s">
        <v>3659</v>
      </c>
      <c r="H249">
        <v>900</v>
      </c>
    </row>
    <row r="250" spans="1:8" x14ac:dyDescent="0.2">
      <c r="A250" s="388" t="s">
        <v>1129</v>
      </c>
      <c r="B250" s="388" t="s">
        <v>3360</v>
      </c>
      <c r="C250" s="388" t="s">
        <v>3660</v>
      </c>
      <c r="D250" s="389">
        <v>2660</v>
      </c>
      <c r="F250" s="389" t="s">
        <v>3417</v>
      </c>
      <c r="G250" s="390" t="s">
        <v>2073</v>
      </c>
      <c r="H250">
        <v>990</v>
      </c>
    </row>
    <row r="251" spans="1:8" x14ac:dyDescent="0.2">
      <c r="A251" s="388" t="s">
        <v>1129</v>
      </c>
      <c r="B251" s="388" t="s">
        <v>3360</v>
      </c>
      <c r="C251" s="388" t="s">
        <v>3661</v>
      </c>
      <c r="D251" s="389">
        <v>4429</v>
      </c>
      <c r="F251" s="389" t="s">
        <v>3424</v>
      </c>
      <c r="G251" s="390" t="s">
        <v>3662</v>
      </c>
      <c r="H251">
        <v>990</v>
      </c>
    </row>
    <row r="252" spans="1:8" x14ac:dyDescent="0.2">
      <c r="A252" s="388" t="s">
        <v>1129</v>
      </c>
      <c r="B252" s="388" t="s">
        <v>3360</v>
      </c>
      <c r="C252" s="388" t="s">
        <v>3663</v>
      </c>
      <c r="D252" s="389">
        <v>3055</v>
      </c>
      <c r="F252" s="389" t="s">
        <v>1236</v>
      </c>
      <c r="G252" s="390" t="s">
        <v>2073</v>
      </c>
      <c r="H252">
        <v>990</v>
      </c>
    </row>
    <row r="253" spans="1:8" x14ac:dyDescent="0.2">
      <c r="A253" s="388" t="s">
        <v>1129</v>
      </c>
      <c r="B253" s="388" t="s">
        <v>1542</v>
      </c>
      <c r="C253" s="388" t="s">
        <v>2139</v>
      </c>
      <c r="D253" s="389">
        <v>463</v>
      </c>
      <c r="F253" s="389" t="s">
        <v>1143</v>
      </c>
      <c r="G253" s="390" t="s">
        <v>3664</v>
      </c>
      <c r="H253">
        <v>990</v>
      </c>
    </row>
    <row r="254" spans="1:8" x14ac:dyDescent="0.2">
      <c r="A254" s="388" t="s">
        <v>1129</v>
      </c>
      <c r="B254" s="388" t="s">
        <v>364</v>
      </c>
      <c r="C254" s="388" t="s">
        <v>1157</v>
      </c>
      <c r="D254" s="389">
        <v>178</v>
      </c>
      <c r="F254" s="389" t="s">
        <v>3665</v>
      </c>
      <c r="G254" s="390" t="s">
        <v>2223</v>
      </c>
      <c r="H254">
        <v>990</v>
      </c>
    </row>
    <row r="255" spans="1:8" x14ac:dyDescent="0.2">
      <c r="A255" s="388" t="s">
        <v>1129</v>
      </c>
      <c r="B255" s="388" t="s">
        <v>364</v>
      </c>
      <c r="C255" s="388" t="s">
        <v>1174</v>
      </c>
      <c r="D255" s="389">
        <v>755</v>
      </c>
      <c r="F255" s="389" t="s">
        <v>3666</v>
      </c>
      <c r="G255" s="390" t="s">
        <v>3667</v>
      </c>
      <c r="H255">
        <v>300</v>
      </c>
    </row>
    <row r="256" spans="1:8" x14ac:dyDescent="0.2">
      <c r="A256" s="388" t="s">
        <v>1129</v>
      </c>
      <c r="B256" s="388" t="s">
        <v>364</v>
      </c>
      <c r="C256" s="388" t="s">
        <v>1181</v>
      </c>
      <c r="D256" s="389">
        <v>278</v>
      </c>
      <c r="F256" s="389" t="s">
        <v>3668</v>
      </c>
      <c r="G256" s="390" t="s">
        <v>2073</v>
      </c>
      <c r="H256">
        <v>990</v>
      </c>
    </row>
    <row r="257" spans="1:8" x14ac:dyDescent="0.2">
      <c r="A257" s="388" t="s">
        <v>1129</v>
      </c>
      <c r="B257" s="388" t="s">
        <v>364</v>
      </c>
      <c r="C257" s="388" t="s">
        <v>1235</v>
      </c>
      <c r="D257" s="389">
        <v>369</v>
      </c>
      <c r="F257" s="389" t="s">
        <v>3668</v>
      </c>
      <c r="G257" s="390" t="s">
        <v>3669</v>
      </c>
      <c r="H257">
        <v>300</v>
      </c>
    </row>
    <row r="258" spans="1:8" x14ac:dyDescent="0.2">
      <c r="A258" s="388" t="s">
        <v>1129</v>
      </c>
      <c r="B258" s="388" t="s">
        <v>364</v>
      </c>
      <c r="C258" s="388" t="s">
        <v>1184</v>
      </c>
      <c r="D258" s="389">
        <v>110</v>
      </c>
      <c r="F258" s="389" t="s">
        <v>3534</v>
      </c>
      <c r="G258" s="390" t="s">
        <v>2102</v>
      </c>
      <c r="H258">
        <v>990</v>
      </c>
    </row>
    <row r="259" spans="1:8" x14ac:dyDescent="0.2">
      <c r="A259" s="388" t="s">
        <v>1129</v>
      </c>
      <c r="B259" s="388" t="s">
        <v>364</v>
      </c>
      <c r="C259" s="388" t="s">
        <v>1149</v>
      </c>
      <c r="D259" s="389">
        <v>830</v>
      </c>
      <c r="F259" s="389" t="s">
        <v>3534</v>
      </c>
      <c r="G259" s="390" t="s">
        <v>2073</v>
      </c>
      <c r="H259">
        <v>990</v>
      </c>
    </row>
    <row r="260" spans="1:8" x14ac:dyDescent="0.2">
      <c r="A260" s="388" t="s">
        <v>1129</v>
      </c>
      <c r="B260" s="388" t="s">
        <v>364</v>
      </c>
      <c r="C260" s="388" t="s">
        <v>1400</v>
      </c>
      <c r="D260" s="389">
        <v>250</v>
      </c>
      <c r="F260" s="389" t="s">
        <v>3629</v>
      </c>
      <c r="G260" s="390" t="s">
        <v>2073</v>
      </c>
      <c r="H260">
        <v>990</v>
      </c>
    </row>
    <row r="261" spans="1:8" x14ac:dyDescent="0.2">
      <c r="A261" s="388" t="s">
        <v>1129</v>
      </c>
      <c r="B261" s="388" t="s">
        <v>364</v>
      </c>
      <c r="C261" s="388" t="s">
        <v>1320</v>
      </c>
      <c r="D261" s="389">
        <v>79</v>
      </c>
      <c r="F261" s="389" t="s">
        <v>3368</v>
      </c>
      <c r="G261" s="390" t="s">
        <v>2107</v>
      </c>
      <c r="H261">
        <v>990</v>
      </c>
    </row>
    <row r="262" spans="1:8" x14ac:dyDescent="0.2">
      <c r="A262" s="388" t="s">
        <v>1129</v>
      </c>
      <c r="B262" s="388" t="s">
        <v>364</v>
      </c>
      <c r="C262" s="388" t="s">
        <v>2109</v>
      </c>
      <c r="D262" s="389">
        <v>174</v>
      </c>
      <c r="F262" s="389" t="s">
        <v>3368</v>
      </c>
      <c r="G262" s="390" t="s">
        <v>2073</v>
      </c>
      <c r="H262">
        <v>990</v>
      </c>
    </row>
    <row r="263" spans="1:8" x14ac:dyDescent="0.2">
      <c r="A263" s="388" t="s">
        <v>1129</v>
      </c>
      <c r="B263" s="388" t="s">
        <v>364</v>
      </c>
      <c r="C263" s="388" t="s">
        <v>3242</v>
      </c>
      <c r="D263" s="389">
        <v>143</v>
      </c>
      <c r="F263" s="389" t="s">
        <v>1188</v>
      </c>
      <c r="G263" s="390" t="s">
        <v>2105</v>
      </c>
      <c r="H263">
        <v>990</v>
      </c>
    </row>
    <row r="264" spans="1:8" x14ac:dyDescent="0.2">
      <c r="A264" s="388" t="s">
        <v>1129</v>
      </c>
      <c r="B264" s="388" t="s">
        <v>364</v>
      </c>
      <c r="C264" s="388" t="s">
        <v>2833</v>
      </c>
      <c r="D264" s="389">
        <v>92</v>
      </c>
      <c r="F264" s="389" t="s">
        <v>3370</v>
      </c>
      <c r="G264" s="390" t="s">
        <v>2073</v>
      </c>
      <c r="H264">
        <v>990</v>
      </c>
    </row>
    <row r="265" spans="1:8" x14ac:dyDescent="0.2">
      <c r="A265" s="388" t="s">
        <v>1129</v>
      </c>
      <c r="B265" s="388" t="s">
        <v>364</v>
      </c>
      <c r="C265" s="388" t="s">
        <v>2834</v>
      </c>
      <c r="D265" s="389">
        <v>72</v>
      </c>
      <c r="F265" s="389" t="s">
        <v>3370</v>
      </c>
      <c r="G265" s="390" t="s">
        <v>2073</v>
      </c>
      <c r="H265">
        <v>990</v>
      </c>
    </row>
    <row r="266" spans="1:8" x14ac:dyDescent="0.2">
      <c r="A266" s="388" t="s">
        <v>1129</v>
      </c>
      <c r="B266" s="388" t="s">
        <v>364</v>
      </c>
      <c r="C266" s="388" t="s">
        <v>1923</v>
      </c>
      <c r="D266" s="389">
        <v>170</v>
      </c>
      <c r="F266" s="389" t="s">
        <v>3370</v>
      </c>
      <c r="G266" s="390" t="s">
        <v>2108</v>
      </c>
      <c r="H266">
        <v>990</v>
      </c>
    </row>
    <row r="267" spans="1:8" x14ac:dyDescent="0.2">
      <c r="A267" s="388" t="s">
        <v>1129</v>
      </c>
      <c r="B267" s="388" t="s">
        <v>364</v>
      </c>
      <c r="C267" s="388" t="s">
        <v>1558</v>
      </c>
      <c r="D267" s="389">
        <v>215</v>
      </c>
      <c r="F267" s="389" t="s">
        <v>3427</v>
      </c>
      <c r="G267" s="390" t="s">
        <v>2105</v>
      </c>
      <c r="H267">
        <v>990</v>
      </c>
    </row>
    <row r="268" spans="1:8" x14ac:dyDescent="0.2">
      <c r="A268" s="388" t="s">
        <v>1129</v>
      </c>
      <c r="B268" s="388" t="s">
        <v>364</v>
      </c>
      <c r="C268" s="388" t="s">
        <v>2332</v>
      </c>
      <c r="D268" s="389">
        <v>252</v>
      </c>
      <c r="F268" s="389" t="s">
        <v>3427</v>
      </c>
      <c r="G268" s="390" t="s">
        <v>2073</v>
      </c>
      <c r="H268">
        <v>990</v>
      </c>
    </row>
    <row r="269" spans="1:8" x14ac:dyDescent="0.2">
      <c r="A269" s="388" t="s">
        <v>1129</v>
      </c>
      <c r="B269" s="388" t="s">
        <v>364</v>
      </c>
      <c r="C269" s="388" t="s">
        <v>2609</v>
      </c>
      <c r="D269" s="389">
        <v>315</v>
      </c>
      <c r="F269" s="389" t="s">
        <v>3670</v>
      </c>
      <c r="G269" s="390" t="s">
        <v>2105</v>
      </c>
      <c r="H269">
        <v>990</v>
      </c>
    </row>
    <row r="270" spans="1:8" x14ac:dyDescent="0.2">
      <c r="A270" s="388" t="s">
        <v>1129</v>
      </c>
      <c r="B270" s="388" t="s">
        <v>364</v>
      </c>
      <c r="C270" s="388" t="s">
        <v>2350</v>
      </c>
      <c r="D270" s="389">
        <v>210</v>
      </c>
      <c r="F270" s="389" t="s">
        <v>3670</v>
      </c>
      <c r="G270" s="390" t="s">
        <v>2073</v>
      </c>
      <c r="H270">
        <v>990</v>
      </c>
    </row>
    <row r="271" spans="1:8" x14ac:dyDescent="0.2">
      <c r="A271" s="388" t="s">
        <v>1129</v>
      </c>
      <c r="B271" s="388" t="s">
        <v>364</v>
      </c>
      <c r="C271" s="388" t="s">
        <v>1825</v>
      </c>
      <c r="D271" s="389">
        <v>327</v>
      </c>
      <c r="F271" s="389" t="s">
        <v>3589</v>
      </c>
      <c r="G271" s="390" t="s">
        <v>2073</v>
      </c>
      <c r="H271">
        <v>990</v>
      </c>
    </row>
    <row r="272" spans="1:8" x14ac:dyDescent="0.2">
      <c r="A272" s="388" t="s">
        <v>1129</v>
      </c>
      <c r="B272" s="388" t="s">
        <v>364</v>
      </c>
      <c r="C272" s="388" t="s">
        <v>1942</v>
      </c>
      <c r="D272" s="389">
        <v>222</v>
      </c>
      <c r="F272" s="389" t="s">
        <v>3589</v>
      </c>
      <c r="G272" s="390" t="s">
        <v>2073</v>
      </c>
      <c r="H272">
        <v>990</v>
      </c>
    </row>
    <row r="273" spans="1:8" x14ac:dyDescent="0.2">
      <c r="A273" s="388" t="s">
        <v>1129</v>
      </c>
      <c r="B273" s="388" t="s">
        <v>364</v>
      </c>
      <c r="C273" s="388" t="s">
        <v>2358</v>
      </c>
      <c r="D273" s="389">
        <v>387</v>
      </c>
      <c r="F273" s="389" t="s">
        <v>3475</v>
      </c>
      <c r="G273" s="390" t="s">
        <v>2102</v>
      </c>
      <c r="H273">
        <v>990</v>
      </c>
    </row>
    <row r="274" spans="1:8" x14ac:dyDescent="0.2">
      <c r="A274" s="388" t="s">
        <v>1129</v>
      </c>
      <c r="B274" s="388" t="s">
        <v>364</v>
      </c>
      <c r="C274" s="388" t="s">
        <v>2363</v>
      </c>
      <c r="D274" s="389">
        <v>171</v>
      </c>
      <c r="F274" s="389" t="s">
        <v>3475</v>
      </c>
      <c r="G274" s="390" t="s">
        <v>2105</v>
      </c>
      <c r="H274">
        <v>990</v>
      </c>
    </row>
    <row r="275" spans="1:8" x14ac:dyDescent="0.2">
      <c r="A275" s="388" t="s">
        <v>1129</v>
      </c>
      <c r="B275" s="388" t="s">
        <v>364</v>
      </c>
      <c r="C275" s="388" t="s">
        <v>2099</v>
      </c>
      <c r="D275" s="389">
        <v>71</v>
      </c>
      <c r="F275" s="389" t="s">
        <v>3384</v>
      </c>
      <c r="G275" s="390" t="s">
        <v>2073</v>
      </c>
      <c r="H275">
        <v>990</v>
      </c>
    </row>
    <row r="276" spans="1:8" x14ac:dyDescent="0.2">
      <c r="A276" s="388" t="s">
        <v>1129</v>
      </c>
      <c r="B276" s="388" t="s">
        <v>364</v>
      </c>
      <c r="C276" s="388" t="s">
        <v>2860</v>
      </c>
      <c r="D276" s="389">
        <v>1800</v>
      </c>
      <c r="F276" s="389" t="s">
        <v>3671</v>
      </c>
      <c r="G276" s="390" t="s">
        <v>2108</v>
      </c>
      <c r="H276">
        <v>990</v>
      </c>
    </row>
    <row r="277" spans="1:8" x14ac:dyDescent="0.2">
      <c r="A277" s="388" t="s">
        <v>1129</v>
      </c>
      <c r="B277" s="388" t="s">
        <v>364</v>
      </c>
      <c r="C277" s="388" t="s">
        <v>2862</v>
      </c>
      <c r="D277" s="389">
        <v>86</v>
      </c>
      <c r="F277" s="389" t="s">
        <v>3672</v>
      </c>
      <c r="G277" s="390" t="s">
        <v>2073</v>
      </c>
      <c r="H277">
        <v>990</v>
      </c>
    </row>
    <row r="278" spans="1:8" x14ac:dyDescent="0.2">
      <c r="A278" s="388" t="s">
        <v>1129</v>
      </c>
      <c r="B278" s="388" t="s">
        <v>364</v>
      </c>
      <c r="C278" s="388" t="s">
        <v>3108</v>
      </c>
      <c r="D278" s="389">
        <v>164</v>
      </c>
      <c r="F278" s="389" t="s">
        <v>3672</v>
      </c>
      <c r="G278" s="390" t="s">
        <v>2105</v>
      </c>
      <c r="H278">
        <v>990</v>
      </c>
    </row>
    <row r="279" spans="1:8" x14ac:dyDescent="0.2">
      <c r="A279" s="388" t="s">
        <v>1129</v>
      </c>
      <c r="B279" s="388" t="s">
        <v>364</v>
      </c>
      <c r="C279" s="388" t="s">
        <v>2136</v>
      </c>
      <c r="D279" s="389">
        <v>698</v>
      </c>
      <c r="F279" s="389" t="s">
        <v>3389</v>
      </c>
      <c r="G279" s="390" t="s">
        <v>2108</v>
      </c>
      <c r="H279">
        <v>990</v>
      </c>
    </row>
    <row r="280" spans="1:8" x14ac:dyDescent="0.2">
      <c r="A280" s="388" t="s">
        <v>1129</v>
      </c>
      <c r="B280" s="388" t="s">
        <v>364</v>
      </c>
      <c r="C280" s="388" t="s">
        <v>2870</v>
      </c>
      <c r="D280" s="389">
        <v>193</v>
      </c>
      <c r="F280" s="389" t="s">
        <v>1226</v>
      </c>
      <c r="G280" s="390" t="s">
        <v>2105</v>
      </c>
      <c r="H280">
        <v>990</v>
      </c>
    </row>
    <row r="281" spans="1:8" x14ac:dyDescent="0.2">
      <c r="A281" s="388" t="s">
        <v>1129</v>
      </c>
      <c r="B281" s="388" t="s">
        <v>364</v>
      </c>
      <c r="C281" s="388" t="s">
        <v>2875</v>
      </c>
      <c r="D281" s="389">
        <v>213</v>
      </c>
      <c r="F281" s="389" t="s">
        <v>3673</v>
      </c>
      <c r="G281" s="390" t="s">
        <v>2073</v>
      </c>
      <c r="H281">
        <v>990</v>
      </c>
    </row>
    <row r="282" spans="1:8" x14ac:dyDescent="0.2">
      <c r="A282" s="388" t="s">
        <v>1129</v>
      </c>
      <c r="B282" s="388" t="s">
        <v>364</v>
      </c>
      <c r="C282" s="388" t="s">
        <v>3116</v>
      </c>
      <c r="D282" s="389">
        <v>212</v>
      </c>
      <c r="F282" s="389" t="s">
        <v>3673</v>
      </c>
      <c r="G282" s="390" t="s">
        <v>2107</v>
      </c>
      <c r="H282">
        <v>990</v>
      </c>
    </row>
    <row r="283" spans="1:8" x14ac:dyDescent="0.2">
      <c r="A283" s="388" t="s">
        <v>1129</v>
      </c>
      <c r="B283" s="388" t="s">
        <v>364</v>
      </c>
      <c r="C283" s="388" t="s">
        <v>2148</v>
      </c>
      <c r="D283" s="389">
        <v>195</v>
      </c>
      <c r="F283" s="389" t="s">
        <v>3391</v>
      </c>
      <c r="G283" s="390" t="s">
        <v>3674</v>
      </c>
      <c r="H283">
        <v>990</v>
      </c>
    </row>
    <row r="284" spans="1:8" x14ac:dyDescent="0.2">
      <c r="A284" s="388" t="s">
        <v>1129</v>
      </c>
      <c r="B284" s="388" t="s">
        <v>364</v>
      </c>
      <c r="C284" s="388" t="s">
        <v>1965</v>
      </c>
      <c r="D284" s="389">
        <v>90</v>
      </c>
      <c r="F284" s="389" t="s">
        <v>3429</v>
      </c>
      <c r="G284" s="390" t="s">
        <v>2107</v>
      </c>
      <c r="H284">
        <v>990</v>
      </c>
    </row>
    <row r="285" spans="1:8" x14ac:dyDescent="0.2">
      <c r="A285" s="388" t="s">
        <v>1129</v>
      </c>
      <c r="B285" s="388" t="s">
        <v>364</v>
      </c>
      <c r="C285" s="388" t="s">
        <v>3118</v>
      </c>
      <c r="D285" s="389">
        <v>220</v>
      </c>
      <c r="F285" s="389" t="s">
        <v>3429</v>
      </c>
      <c r="G285" s="390" t="s">
        <v>2105</v>
      </c>
      <c r="H285">
        <v>990</v>
      </c>
    </row>
    <row r="286" spans="1:8" x14ac:dyDescent="0.2">
      <c r="A286" s="388" t="s">
        <v>1129</v>
      </c>
      <c r="B286" s="388" t="s">
        <v>364</v>
      </c>
      <c r="C286" s="388" t="s">
        <v>2156</v>
      </c>
      <c r="D286" s="389">
        <v>210</v>
      </c>
      <c r="F286" s="389" t="s">
        <v>3675</v>
      </c>
      <c r="G286" s="390" t="s">
        <v>2073</v>
      </c>
      <c r="H286">
        <v>990</v>
      </c>
    </row>
    <row r="287" spans="1:8" x14ac:dyDescent="0.2">
      <c r="A287" s="388" t="s">
        <v>1129</v>
      </c>
      <c r="B287" s="388" t="s">
        <v>364</v>
      </c>
      <c r="C287" s="388" t="s">
        <v>2886</v>
      </c>
      <c r="D287" s="389">
        <v>387</v>
      </c>
      <c r="F287" s="389" t="s">
        <v>3676</v>
      </c>
      <c r="G287" s="390" t="s">
        <v>2102</v>
      </c>
      <c r="H287">
        <v>990</v>
      </c>
    </row>
    <row r="288" spans="1:8" x14ac:dyDescent="0.2">
      <c r="A288" s="388" t="s">
        <v>1129</v>
      </c>
      <c r="B288" s="388" t="s">
        <v>364</v>
      </c>
      <c r="C288" s="388" t="s">
        <v>2167</v>
      </c>
      <c r="D288" s="389">
        <v>269</v>
      </c>
      <c r="F288" s="389" t="s">
        <v>3677</v>
      </c>
      <c r="G288" s="390" t="s">
        <v>2105</v>
      </c>
      <c r="H288">
        <v>990</v>
      </c>
    </row>
    <row r="289" spans="1:8" x14ac:dyDescent="0.2">
      <c r="A289" s="388" t="s">
        <v>1129</v>
      </c>
      <c r="B289" s="388" t="s">
        <v>364</v>
      </c>
      <c r="C289" s="388" t="s">
        <v>2063</v>
      </c>
      <c r="D289" s="389">
        <v>137</v>
      </c>
      <c r="F289" s="389" t="s">
        <v>3677</v>
      </c>
      <c r="G289" s="390" t="s">
        <v>2073</v>
      </c>
      <c r="H289">
        <v>990</v>
      </c>
    </row>
    <row r="290" spans="1:8" x14ac:dyDescent="0.2">
      <c r="A290" s="388" t="s">
        <v>1129</v>
      </c>
      <c r="B290" s="388" t="s">
        <v>364</v>
      </c>
      <c r="C290" s="388" t="s">
        <v>2896</v>
      </c>
      <c r="D290" s="389">
        <v>149</v>
      </c>
      <c r="F290" s="389" t="s">
        <v>3678</v>
      </c>
      <c r="G290" s="390" t="s">
        <v>2073</v>
      </c>
      <c r="H290">
        <v>990</v>
      </c>
    </row>
    <row r="291" spans="1:8" x14ac:dyDescent="0.2">
      <c r="A291" s="388" t="s">
        <v>1129</v>
      </c>
      <c r="B291" s="388" t="s">
        <v>364</v>
      </c>
      <c r="C291" s="388" t="s">
        <v>2169</v>
      </c>
      <c r="D291" s="389">
        <v>346</v>
      </c>
      <c r="F291" s="389" t="s">
        <v>3395</v>
      </c>
      <c r="G291" s="390" t="s">
        <v>2204</v>
      </c>
      <c r="H291">
        <v>990</v>
      </c>
    </row>
    <row r="292" spans="1:8" x14ac:dyDescent="0.2">
      <c r="A292" s="388" t="s">
        <v>1129</v>
      </c>
      <c r="B292" s="388" t="s">
        <v>364</v>
      </c>
      <c r="C292" s="388" t="s">
        <v>2899</v>
      </c>
      <c r="D292" s="389">
        <v>1130</v>
      </c>
      <c r="F292" s="389" t="s">
        <v>3679</v>
      </c>
      <c r="G292" s="390" t="s">
        <v>2108</v>
      </c>
      <c r="H292">
        <v>990</v>
      </c>
    </row>
    <row r="293" spans="1:8" x14ac:dyDescent="0.2">
      <c r="A293" s="388" t="s">
        <v>1129</v>
      </c>
      <c r="B293" s="388" t="s">
        <v>364</v>
      </c>
      <c r="C293" s="388" t="s">
        <v>2171</v>
      </c>
      <c r="D293" s="389">
        <v>91</v>
      </c>
      <c r="F293" s="389" t="s">
        <v>3680</v>
      </c>
      <c r="G293" s="390" t="s">
        <v>3681</v>
      </c>
      <c r="H293">
        <v>990</v>
      </c>
    </row>
    <row r="294" spans="1:8" x14ac:dyDescent="0.2">
      <c r="A294" s="388" t="s">
        <v>1129</v>
      </c>
      <c r="B294" s="388" t="s">
        <v>364</v>
      </c>
      <c r="C294" s="388" t="s">
        <v>2958</v>
      </c>
      <c r="D294" s="389">
        <v>129</v>
      </c>
      <c r="F294" s="389" t="s">
        <v>1169</v>
      </c>
      <c r="G294" s="390" t="s">
        <v>2102</v>
      </c>
      <c r="H294">
        <v>990</v>
      </c>
    </row>
    <row r="295" spans="1:8" x14ac:dyDescent="0.2">
      <c r="A295" s="388" t="s">
        <v>1129</v>
      </c>
      <c r="B295" s="388" t="s">
        <v>364</v>
      </c>
      <c r="C295" s="388" t="s">
        <v>2178</v>
      </c>
      <c r="D295" s="389">
        <v>500</v>
      </c>
      <c r="F295" s="389" t="s">
        <v>3682</v>
      </c>
      <c r="G295" s="390" t="s">
        <v>2108</v>
      </c>
      <c r="H295">
        <v>990</v>
      </c>
    </row>
    <row r="296" spans="1:8" x14ac:dyDescent="0.2">
      <c r="A296" s="388" t="s">
        <v>1129</v>
      </c>
      <c r="B296" s="388" t="s">
        <v>364</v>
      </c>
      <c r="C296" s="388" t="s">
        <v>2972</v>
      </c>
      <c r="D296" s="389">
        <v>155</v>
      </c>
      <c r="F296" s="389" t="s">
        <v>3683</v>
      </c>
      <c r="G296" s="390" t="s">
        <v>3684</v>
      </c>
      <c r="H296">
        <v>990</v>
      </c>
    </row>
    <row r="297" spans="1:8" x14ac:dyDescent="0.2">
      <c r="A297" s="388" t="s">
        <v>1129</v>
      </c>
      <c r="B297" s="388" t="s">
        <v>364</v>
      </c>
      <c r="C297" s="388" t="s">
        <v>2977</v>
      </c>
      <c r="D297" s="389">
        <v>164</v>
      </c>
      <c r="F297" s="389" t="s">
        <v>3557</v>
      </c>
      <c r="G297" s="390" t="s">
        <v>2073</v>
      </c>
      <c r="H297">
        <v>990</v>
      </c>
    </row>
    <row r="298" spans="1:8" x14ac:dyDescent="0.2">
      <c r="A298" s="388" t="s">
        <v>1129</v>
      </c>
      <c r="B298" s="388" t="s">
        <v>364</v>
      </c>
      <c r="C298" s="388" t="s">
        <v>2980</v>
      </c>
      <c r="D298" s="389">
        <v>209</v>
      </c>
      <c r="F298" s="389" t="s">
        <v>3496</v>
      </c>
      <c r="G298" s="390" t="s">
        <v>2204</v>
      </c>
      <c r="H298">
        <v>990</v>
      </c>
    </row>
    <row r="299" spans="1:8" x14ac:dyDescent="0.2">
      <c r="A299" s="388" t="s">
        <v>1129</v>
      </c>
      <c r="B299" s="388" t="s">
        <v>364</v>
      </c>
      <c r="C299" s="388" t="s">
        <v>2183</v>
      </c>
      <c r="D299" s="389">
        <v>471</v>
      </c>
      <c r="F299" s="389" t="s">
        <v>3558</v>
      </c>
      <c r="G299" s="390" t="s">
        <v>2204</v>
      </c>
      <c r="H299">
        <v>990</v>
      </c>
    </row>
    <row r="300" spans="1:8" x14ac:dyDescent="0.2">
      <c r="A300" s="388" t="s">
        <v>1129</v>
      </c>
      <c r="B300" s="388" t="s">
        <v>364</v>
      </c>
      <c r="C300" s="388" t="s">
        <v>2993</v>
      </c>
      <c r="D300" s="389">
        <v>166</v>
      </c>
      <c r="F300" s="389" t="s">
        <v>3560</v>
      </c>
      <c r="G300" s="390" t="s">
        <v>2073</v>
      </c>
      <c r="H300">
        <v>990</v>
      </c>
    </row>
    <row r="301" spans="1:8" x14ac:dyDescent="0.2">
      <c r="A301" s="388" t="s">
        <v>1129</v>
      </c>
      <c r="B301" s="388" t="s">
        <v>364</v>
      </c>
      <c r="C301" s="388" t="s">
        <v>2994</v>
      </c>
      <c r="D301" s="389">
        <v>283</v>
      </c>
      <c r="F301" s="389" t="s">
        <v>3685</v>
      </c>
      <c r="G301" s="390" t="s">
        <v>2105</v>
      </c>
      <c r="H301">
        <v>990</v>
      </c>
    </row>
    <row r="302" spans="1:8" x14ac:dyDescent="0.2">
      <c r="A302" s="388" t="s">
        <v>1129</v>
      </c>
      <c r="B302" s="388" t="s">
        <v>364</v>
      </c>
      <c r="C302" s="388" t="s">
        <v>2996</v>
      </c>
      <c r="D302" s="389">
        <v>238</v>
      </c>
      <c r="F302" s="389" t="s">
        <v>3411</v>
      </c>
      <c r="G302" s="390" t="s">
        <v>2073</v>
      </c>
      <c r="H302">
        <v>990</v>
      </c>
    </row>
    <row r="303" spans="1:8" x14ac:dyDescent="0.2">
      <c r="A303" s="388" t="s">
        <v>1129</v>
      </c>
      <c r="B303" s="388" t="s">
        <v>364</v>
      </c>
      <c r="C303" s="388" t="s">
        <v>2998</v>
      </c>
      <c r="D303" s="389">
        <v>115</v>
      </c>
      <c r="F303" s="389" t="s">
        <v>1172</v>
      </c>
      <c r="G303" s="390" t="s">
        <v>2073</v>
      </c>
      <c r="H303">
        <v>990</v>
      </c>
    </row>
    <row r="304" spans="1:8" x14ac:dyDescent="0.2">
      <c r="A304" s="388" t="s">
        <v>1129</v>
      </c>
      <c r="B304" s="388" t="s">
        <v>364</v>
      </c>
      <c r="C304" s="388" t="s">
        <v>3133</v>
      </c>
      <c r="D304" s="389">
        <v>707</v>
      </c>
      <c r="F304" s="389" t="s">
        <v>3686</v>
      </c>
      <c r="G304" s="390" t="s">
        <v>2073</v>
      </c>
      <c r="H304">
        <v>990</v>
      </c>
    </row>
    <row r="305" spans="1:8" x14ac:dyDescent="0.2">
      <c r="A305" s="388" t="s">
        <v>1129</v>
      </c>
      <c r="B305" s="388" t="s">
        <v>364</v>
      </c>
      <c r="C305" s="388" t="s">
        <v>3028</v>
      </c>
      <c r="D305" s="389">
        <v>315</v>
      </c>
      <c r="F305" s="389" t="s">
        <v>3686</v>
      </c>
      <c r="G305" s="390" t="s">
        <v>2111</v>
      </c>
      <c r="H305">
        <v>990</v>
      </c>
    </row>
    <row r="306" spans="1:8" x14ac:dyDescent="0.2">
      <c r="A306" s="388" t="s">
        <v>1129</v>
      </c>
      <c r="B306" s="388" t="s">
        <v>364</v>
      </c>
      <c r="C306" s="388" t="s">
        <v>3031</v>
      </c>
      <c r="D306" s="389">
        <v>50</v>
      </c>
      <c r="F306" s="389" t="s">
        <v>3505</v>
      </c>
      <c r="G306" s="390" t="s">
        <v>3687</v>
      </c>
      <c r="H306">
        <v>990</v>
      </c>
    </row>
    <row r="307" spans="1:8" x14ac:dyDescent="0.2">
      <c r="A307" s="388" t="s">
        <v>1129</v>
      </c>
      <c r="B307" s="388" t="s">
        <v>364</v>
      </c>
      <c r="C307" s="388" t="s">
        <v>3031</v>
      </c>
      <c r="D307" s="389">
        <v>117</v>
      </c>
      <c r="F307" s="389" t="s">
        <v>3505</v>
      </c>
      <c r="G307" s="390" t="s">
        <v>2111</v>
      </c>
      <c r="H307">
        <v>990</v>
      </c>
    </row>
    <row r="308" spans="1:8" x14ac:dyDescent="0.2">
      <c r="A308" s="388" t="s">
        <v>1129</v>
      </c>
      <c r="B308" s="388" t="s">
        <v>364</v>
      </c>
      <c r="C308" s="388" t="s">
        <v>3032</v>
      </c>
      <c r="D308" s="389">
        <v>80</v>
      </c>
      <c r="F308" s="389" t="s">
        <v>3505</v>
      </c>
      <c r="G308" s="390" t="s">
        <v>3687</v>
      </c>
      <c r="H308">
        <v>990</v>
      </c>
    </row>
    <row r="309" spans="1:8" x14ac:dyDescent="0.2">
      <c r="A309" s="388" t="s">
        <v>1129</v>
      </c>
      <c r="B309" s="388" t="s">
        <v>364</v>
      </c>
      <c r="C309" s="388" t="s">
        <v>1989</v>
      </c>
      <c r="D309" s="389">
        <v>141</v>
      </c>
      <c r="F309" s="389" t="s">
        <v>3435</v>
      </c>
      <c r="G309" s="390" t="s">
        <v>2073</v>
      </c>
      <c r="H309">
        <v>990</v>
      </c>
    </row>
    <row r="310" spans="1:8" x14ac:dyDescent="0.2">
      <c r="A310" s="388" t="s">
        <v>1129</v>
      </c>
      <c r="B310" s="388" t="s">
        <v>364</v>
      </c>
      <c r="C310" s="388" t="s">
        <v>3136</v>
      </c>
      <c r="D310" s="389">
        <v>45</v>
      </c>
      <c r="F310" s="389" t="s">
        <v>3435</v>
      </c>
      <c r="G310" s="390" t="s">
        <v>2111</v>
      </c>
      <c r="H310">
        <v>990</v>
      </c>
    </row>
    <row r="311" spans="1:8" x14ac:dyDescent="0.2">
      <c r="A311" s="388" t="s">
        <v>1129</v>
      </c>
      <c r="B311" s="388" t="s">
        <v>364</v>
      </c>
      <c r="C311" s="388" t="s">
        <v>2002</v>
      </c>
      <c r="D311" s="389">
        <v>141</v>
      </c>
      <c r="F311" s="389" t="s">
        <v>1140</v>
      </c>
      <c r="G311" s="390" t="s">
        <v>2105</v>
      </c>
      <c r="H311">
        <v>990</v>
      </c>
    </row>
    <row r="312" spans="1:8" x14ac:dyDescent="0.2">
      <c r="A312" s="388" t="s">
        <v>1129</v>
      </c>
      <c r="B312" s="388" t="s">
        <v>364</v>
      </c>
      <c r="C312" s="388" t="s">
        <v>3688</v>
      </c>
      <c r="D312" s="389">
        <v>80</v>
      </c>
      <c r="F312" s="389" t="s">
        <v>1140</v>
      </c>
      <c r="G312" s="390" t="s">
        <v>2073</v>
      </c>
      <c r="H312">
        <v>990</v>
      </c>
    </row>
    <row r="313" spans="1:8" x14ac:dyDescent="0.2">
      <c r="A313" s="388" t="s">
        <v>1129</v>
      </c>
      <c r="B313" s="388" t="s">
        <v>364</v>
      </c>
      <c r="C313" s="388" t="s">
        <v>3040</v>
      </c>
      <c r="D313" s="389">
        <v>84</v>
      </c>
      <c r="F313" s="389" t="s">
        <v>3640</v>
      </c>
      <c r="G313" s="390" t="s">
        <v>2073</v>
      </c>
      <c r="H313">
        <v>990</v>
      </c>
    </row>
    <row r="314" spans="1:8" x14ac:dyDescent="0.2">
      <c r="A314" s="388" t="s">
        <v>1129</v>
      </c>
      <c r="B314" s="388" t="s">
        <v>364</v>
      </c>
      <c r="C314" s="388" t="s">
        <v>2215</v>
      </c>
      <c r="D314" s="389">
        <v>55</v>
      </c>
      <c r="F314" s="389" t="s">
        <v>3689</v>
      </c>
      <c r="G314" s="390" t="s">
        <v>2102</v>
      </c>
      <c r="H314">
        <v>990</v>
      </c>
    </row>
    <row r="315" spans="1:8" x14ac:dyDescent="0.2">
      <c r="A315" s="388" t="s">
        <v>1129</v>
      </c>
      <c r="B315" s="388" t="s">
        <v>364</v>
      </c>
      <c r="C315" s="388" t="s">
        <v>3048</v>
      </c>
      <c r="D315" s="389">
        <v>125</v>
      </c>
      <c r="F315" s="389" t="s">
        <v>3690</v>
      </c>
      <c r="G315" s="390" t="s">
        <v>3691</v>
      </c>
      <c r="H315">
        <v>990</v>
      </c>
    </row>
    <row r="316" spans="1:8" x14ac:dyDescent="0.2">
      <c r="A316" s="388" t="s">
        <v>1129</v>
      </c>
      <c r="B316" s="388" t="s">
        <v>364</v>
      </c>
      <c r="C316" s="388" t="s">
        <v>3141</v>
      </c>
      <c r="D316" s="389">
        <v>209</v>
      </c>
      <c r="F316" s="389" t="s">
        <v>3692</v>
      </c>
      <c r="G316" s="390" t="s">
        <v>2073</v>
      </c>
      <c r="H316">
        <v>990</v>
      </c>
    </row>
    <row r="317" spans="1:8" x14ac:dyDescent="0.2">
      <c r="A317" s="388" t="s">
        <v>1129</v>
      </c>
      <c r="B317" s="388" t="s">
        <v>364</v>
      </c>
      <c r="C317" s="388" t="s">
        <v>1993</v>
      </c>
      <c r="D317" s="389">
        <v>155</v>
      </c>
      <c r="F317" s="389" t="s">
        <v>3567</v>
      </c>
      <c r="G317" s="390" t="s">
        <v>2105</v>
      </c>
      <c r="H317">
        <v>990</v>
      </c>
    </row>
    <row r="318" spans="1:8" x14ac:dyDescent="0.2">
      <c r="A318" s="388" t="s">
        <v>1129</v>
      </c>
      <c r="B318" s="388" t="s">
        <v>364</v>
      </c>
      <c r="C318" s="388" t="s">
        <v>2222</v>
      </c>
      <c r="D318" s="389">
        <v>1200</v>
      </c>
      <c r="F318" s="389" t="s">
        <v>3567</v>
      </c>
      <c r="G318" s="390" t="s">
        <v>2108</v>
      </c>
      <c r="H318">
        <v>990</v>
      </c>
    </row>
    <row r="319" spans="1:8" x14ac:dyDescent="0.2">
      <c r="A319" s="388" t="s">
        <v>1129</v>
      </c>
      <c r="B319" s="388" t="s">
        <v>364</v>
      </c>
      <c r="C319" s="388" t="s">
        <v>3051</v>
      </c>
      <c r="D319" s="389">
        <v>297</v>
      </c>
      <c r="F319" s="389" t="s">
        <v>3567</v>
      </c>
      <c r="G319" s="390" t="s">
        <v>2073</v>
      </c>
      <c r="H319">
        <v>990</v>
      </c>
    </row>
    <row r="320" spans="1:8" x14ac:dyDescent="0.2">
      <c r="A320" s="388" t="s">
        <v>1129</v>
      </c>
      <c r="B320" s="388" t="s">
        <v>364</v>
      </c>
      <c r="C320" s="388" t="s">
        <v>2227</v>
      </c>
      <c r="D320" s="389">
        <v>150</v>
      </c>
      <c r="F320" s="389" t="s">
        <v>3642</v>
      </c>
      <c r="G320" s="390" t="s">
        <v>2111</v>
      </c>
      <c r="H320">
        <v>990</v>
      </c>
    </row>
    <row r="321" spans="1:8" x14ac:dyDescent="0.2">
      <c r="A321" s="388" t="s">
        <v>1129</v>
      </c>
      <c r="B321" s="388" t="s">
        <v>364</v>
      </c>
      <c r="C321" s="388" t="s">
        <v>3055</v>
      </c>
      <c r="D321" s="389">
        <v>240</v>
      </c>
      <c r="F321" s="389" t="s">
        <v>3422</v>
      </c>
      <c r="G321" s="390" t="s">
        <v>3693</v>
      </c>
      <c r="H321">
        <v>990</v>
      </c>
    </row>
    <row r="322" spans="1:8" x14ac:dyDescent="0.2">
      <c r="A322" s="388" t="s">
        <v>1129</v>
      </c>
      <c r="B322" s="388" t="s">
        <v>364</v>
      </c>
      <c r="C322" s="388" t="s">
        <v>2240</v>
      </c>
      <c r="D322" s="389">
        <v>120</v>
      </c>
      <c r="F322" s="389" t="s">
        <v>3437</v>
      </c>
      <c r="G322" s="390" t="s">
        <v>2107</v>
      </c>
      <c r="H322">
        <v>990</v>
      </c>
    </row>
    <row r="323" spans="1:8" x14ac:dyDescent="0.2">
      <c r="A323" s="388" t="s">
        <v>1129</v>
      </c>
      <c r="B323" s="388" t="s">
        <v>364</v>
      </c>
      <c r="C323" s="388" t="s">
        <v>2241</v>
      </c>
      <c r="D323" s="389">
        <v>980</v>
      </c>
      <c r="F323" s="389" t="s">
        <v>3437</v>
      </c>
      <c r="G323" s="390" t="s">
        <v>2108</v>
      </c>
      <c r="H323">
        <v>990</v>
      </c>
    </row>
    <row r="324" spans="1:8" x14ac:dyDescent="0.2">
      <c r="A324" s="388" t="s">
        <v>1129</v>
      </c>
      <c r="B324" s="388" t="s">
        <v>364</v>
      </c>
      <c r="C324" s="388" t="s">
        <v>3056</v>
      </c>
      <c r="D324" s="389">
        <v>7825</v>
      </c>
      <c r="F324" s="389" t="s">
        <v>3694</v>
      </c>
      <c r="G324" s="390" t="s">
        <v>3695</v>
      </c>
      <c r="H324">
        <v>990</v>
      </c>
    </row>
    <row r="325" spans="1:8" x14ac:dyDescent="0.2">
      <c r="A325" s="388" t="s">
        <v>1129</v>
      </c>
      <c r="B325" s="388" t="s">
        <v>364</v>
      </c>
      <c r="C325" s="388" t="s">
        <v>3153</v>
      </c>
      <c r="D325" s="389">
        <v>98</v>
      </c>
      <c r="F325" s="389" t="s">
        <v>3570</v>
      </c>
      <c r="G325" s="390" t="s">
        <v>2105</v>
      </c>
      <c r="H325">
        <v>990</v>
      </c>
    </row>
    <row r="326" spans="1:8" x14ac:dyDescent="0.2">
      <c r="A326" s="388" t="s">
        <v>1129</v>
      </c>
      <c r="B326" s="388" t="s">
        <v>364</v>
      </c>
      <c r="C326" s="388" t="s">
        <v>3696</v>
      </c>
      <c r="D326" s="389">
        <v>200</v>
      </c>
      <c r="F326" s="389" t="s">
        <v>1204</v>
      </c>
      <c r="G326" s="390" t="s">
        <v>2073</v>
      </c>
      <c r="H326">
        <v>990</v>
      </c>
    </row>
    <row r="327" spans="1:8" x14ac:dyDescent="0.2">
      <c r="A327" s="388" t="s">
        <v>1129</v>
      </c>
      <c r="B327" s="388" t="s">
        <v>364</v>
      </c>
      <c r="C327" s="388" t="s">
        <v>3697</v>
      </c>
      <c r="D327" s="389">
        <v>55</v>
      </c>
      <c r="F327" s="389" t="s">
        <v>3698</v>
      </c>
      <c r="G327" s="390" t="s">
        <v>2102</v>
      </c>
      <c r="H327">
        <v>990</v>
      </c>
    </row>
    <row r="328" spans="1:8" x14ac:dyDescent="0.2">
      <c r="A328" s="388" t="s">
        <v>1129</v>
      </c>
      <c r="B328" s="388" t="s">
        <v>364</v>
      </c>
      <c r="C328" s="388" t="s">
        <v>3699</v>
      </c>
      <c r="D328" s="389">
        <v>27</v>
      </c>
      <c r="F328" s="389" t="s">
        <v>1236</v>
      </c>
      <c r="G328" s="390" t="s">
        <v>3700</v>
      </c>
      <c r="H328">
        <v>990</v>
      </c>
    </row>
    <row r="329" spans="1:8" x14ac:dyDescent="0.2">
      <c r="A329" s="388" t="s">
        <v>1129</v>
      </c>
      <c r="B329" s="388" t="s">
        <v>364</v>
      </c>
      <c r="C329" s="388" t="s">
        <v>3701</v>
      </c>
      <c r="D329" s="389">
        <v>4696</v>
      </c>
      <c r="F329" s="389" t="s">
        <v>3441</v>
      </c>
      <c r="G329" s="390" t="s">
        <v>3702</v>
      </c>
      <c r="H329">
        <v>990</v>
      </c>
    </row>
    <row r="330" spans="1:8" x14ac:dyDescent="0.2">
      <c r="A330" s="388" t="s">
        <v>1129</v>
      </c>
      <c r="B330" s="388" t="s">
        <v>364</v>
      </c>
      <c r="C330" s="388" t="s">
        <v>3703</v>
      </c>
      <c r="D330" s="389">
        <v>110</v>
      </c>
      <c r="F330" s="389" t="s">
        <v>3441</v>
      </c>
      <c r="G330" s="390" t="s">
        <v>2105</v>
      </c>
      <c r="H330">
        <v>990</v>
      </c>
    </row>
    <row r="331" spans="1:8" x14ac:dyDescent="0.2">
      <c r="A331" s="388" t="s">
        <v>1129</v>
      </c>
      <c r="B331" s="388" t="s">
        <v>364</v>
      </c>
      <c r="C331" s="388" t="s">
        <v>3704</v>
      </c>
      <c r="D331" s="389">
        <v>188</v>
      </c>
      <c r="F331" s="389" t="s">
        <v>3441</v>
      </c>
      <c r="G331" s="390" t="s">
        <v>2073</v>
      </c>
      <c r="H331">
        <v>990</v>
      </c>
    </row>
    <row r="332" spans="1:8" x14ac:dyDescent="0.2">
      <c r="A332" s="388" t="s">
        <v>1129</v>
      </c>
      <c r="B332" s="388" t="s">
        <v>364</v>
      </c>
      <c r="C332" s="388" t="s">
        <v>3705</v>
      </c>
      <c r="D332" s="389">
        <v>338</v>
      </c>
      <c r="F332" s="389" t="s">
        <v>3441</v>
      </c>
      <c r="G332" s="390" t="s">
        <v>2102</v>
      </c>
      <c r="H332">
        <v>990</v>
      </c>
    </row>
    <row r="333" spans="1:8" x14ac:dyDescent="0.2">
      <c r="A333" s="388" t="s">
        <v>1129</v>
      </c>
      <c r="B333" s="388" t="s">
        <v>364</v>
      </c>
      <c r="C333" s="388" t="s">
        <v>3706</v>
      </c>
      <c r="D333" s="389">
        <v>1174</v>
      </c>
      <c r="F333" s="389" t="s">
        <v>3707</v>
      </c>
      <c r="G333" s="390" t="s">
        <v>3708</v>
      </c>
      <c r="H333">
        <v>990</v>
      </c>
    </row>
    <row r="334" spans="1:8" x14ac:dyDescent="0.2">
      <c r="A334" s="388" t="s">
        <v>1129</v>
      </c>
      <c r="B334" s="388" t="s">
        <v>364</v>
      </c>
      <c r="C334" s="388" t="s">
        <v>3709</v>
      </c>
      <c r="D334" s="389">
        <v>39</v>
      </c>
      <c r="F334" s="389" t="s">
        <v>3444</v>
      </c>
      <c r="G334" s="390" t="s">
        <v>2111</v>
      </c>
      <c r="H334">
        <v>990</v>
      </c>
    </row>
    <row r="335" spans="1:8" x14ac:dyDescent="0.2">
      <c r="A335" s="388" t="s">
        <v>1129</v>
      </c>
      <c r="B335" s="388" t="s">
        <v>364</v>
      </c>
      <c r="C335" s="388" t="s">
        <v>3710</v>
      </c>
      <c r="D335" s="389">
        <v>261</v>
      </c>
      <c r="F335" s="389" t="s">
        <v>3711</v>
      </c>
      <c r="G335" s="390" t="s">
        <v>2105</v>
      </c>
      <c r="H335">
        <v>990</v>
      </c>
    </row>
    <row r="336" spans="1:8" x14ac:dyDescent="0.2">
      <c r="A336" s="388" t="s">
        <v>1129</v>
      </c>
      <c r="B336" s="388" t="s">
        <v>364</v>
      </c>
      <c r="C336" s="388" t="s">
        <v>3712</v>
      </c>
      <c r="D336" s="389">
        <v>165</v>
      </c>
      <c r="F336" s="389" t="s">
        <v>3711</v>
      </c>
      <c r="G336" s="390" t="s">
        <v>2073</v>
      </c>
      <c r="H336">
        <v>990</v>
      </c>
    </row>
    <row r="337" spans="1:10" x14ac:dyDescent="0.2">
      <c r="A337" s="388" t="s">
        <v>1129</v>
      </c>
      <c r="B337" s="388" t="s">
        <v>364</v>
      </c>
      <c r="C337" s="388" t="s">
        <v>3713</v>
      </c>
      <c r="D337" s="389">
        <v>28</v>
      </c>
      <c r="F337" s="389" t="s">
        <v>3711</v>
      </c>
      <c r="G337" s="390" t="s">
        <v>2155</v>
      </c>
      <c r="H337">
        <v>990</v>
      </c>
    </row>
    <row r="338" spans="1:10" x14ac:dyDescent="0.2">
      <c r="A338" s="388" t="s">
        <v>1129</v>
      </c>
      <c r="B338" s="388" t="s">
        <v>364</v>
      </c>
      <c r="C338" s="388" t="s">
        <v>3714</v>
      </c>
      <c r="D338" s="389">
        <v>210</v>
      </c>
      <c r="F338" s="389" t="s">
        <v>3715</v>
      </c>
      <c r="G338" s="390" t="s">
        <v>2152</v>
      </c>
      <c r="H338">
        <v>990</v>
      </c>
    </row>
    <row r="339" spans="1:10" x14ac:dyDescent="0.2">
      <c r="A339" s="388" t="s">
        <v>1129</v>
      </c>
      <c r="B339" s="388" t="s">
        <v>364</v>
      </c>
      <c r="C339" s="388" t="s">
        <v>3716</v>
      </c>
      <c r="D339" s="389">
        <v>580</v>
      </c>
      <c r="F339" s="389" t="s">
        <v>3715</v>
      </c>
      <c r="G339" s="390" t="s">
        <v>2108</v>
      </c>
      <c r="H339">
        <v>990</v>
      </c>
    </row>
    <row r="340" spans="1:10" x14ac:dyDescent="0.2">
      <c r="A340" s="388" t="s">
        <v>1129</v>
      </c>
      <c r="B340" s="388" t="s">
        <v>364</v>
      </c>
      <c r="C340" s="388" t="s">
        <v>3717</v>
      </c>
      <c r="D340" s="389">
        <v>750</v>
      </c>
      <c r="F340" s="389" t="s">
        <v>3715</v>
      </c>
      <c r="G340" s="390" t="s">
        <v>2108</v>
      </c>
      <c r="H340">
        <v>990</v>
      </c>
    </row>
    <row r="341" spans="1:10" x14ac:dyDescent="0.2">
      <c r="A341" s="388" t="s">
        <v>1129</v>
      </c>
      <c r="B341" s="388" t="s">
        <v>364</v>
      </c>
      <c r="C341" s="388" t="s">
        <v>3718</v>
      </c>
      <c r="D341" s="389">
        <v>55</v>
      </c>
      <c r="F341" s="389" t="s">
        <v>3715</v>
      </c>
      <c r="G341" s="390" t="s">
        <v>2102</v>
      </c>
      <c r="H341">
        <v>990</v>
      </c>
    </row>
    <row r="342" spans="1:10" x14ac:dyDescent="0.2">
      <c r="A342" s="388" t="s">
        <v>1129</v>
      </c>
      <c r="B342" s="388" t="s">
        <v>364</v>
      </c>
      <c r="C342" s="388" t="s">
        <v>3719</v>
      </c>
      <c r="D342" s="389">
        <v>110</v>
      </c>
      <c r="F342" s="389" t="s">
        <v>3720</v>
      </c>
      <c r="G342" s="390" t="s">
        <v>2107</v>
      </c>
      <c r="H342">
        <v>990</v>
      </c>
    </row>
    <row r="343" spans="1:10" x14ac:dyDescent="0.2">
      <c r="A343" s="388" t="s">
        <v>1129</v>
      </c>
      <c r="B343" s="388" t="s">
        <v>364</v>
      </c>
      <c r="C343" s="388" t="s">
        <v>3721</v>
      </c>
      <c r="D343" s="389">
        <v>339</v>
      </c>
      <c r="F343" s="389" t="s">
        <v>3448</v>
      </c>
      <c r="G343" s="390" t="s">
        <v>2073</v>
      </c>
      <c r="H343">
        <v>990</v>
      </c>
    </row>
    <row r="344" spans="1:10" x14ac:dyDescent="0.2">
      <c r="A344" s="388" t="s">
        <v>938</v>
      </c>
      <c r="B344" s="388" t="s">
        <v>945</v>
      </c>
      <c r="C344" s="388" t="s">
        <v>484</v>
      </c>
      <c r="D344" s="389">
        <v>89220.5</v>
      </c>
      <c r="F344" s="389">
        <v>89220.5</v>
      </c>
      <c r="G344" s="390" t="s">
        <v>1054</v>
      </c>
    </row>
    <row r="345" spans="1:10" x14ac:dyDescent="0.2">
      <c r="A345" s="644" t="s">
        <v>938</v>
      </c>
      <c r="B345" s="644" t="s">
        <v>945</v>
      </c>
      <c r="C345" s="644" t="s">
        <v>308</v>
      </c>
      <c r="D345" s="645">
        <v>97314.5</v>
      </c>
      <c r="E345" s="645"/>
      <c r="F345" s="645">
        <v>97314.5</v>
      </c>
      <c r="G345" s="646" t="s">
        <v>946</v>
      </c>
      <c r="H345" s="647"/>
      <c r="I345" s="647"/>
      <c r="J345" s="647"/>
    </row>
    <row r="347" spans="1:10" x14ac:dyDescent="0.2">
      <c r="A347" s="388" t="s">
        <v>1129</v>
      </c>
      <c r="B347" s="388" t="s">
        <v>3360</v>
      </c>
      <c r="C347" s="388" t="s">
        <v>3722</v>
      </c>
      <c r="D347" s="389">
        <v>8650.49</v>
      </c>
      <c r="F347" s="389" t="s">
        <v>3723</v>
      </c>
      <c r="G347" s="390" t="s">
        <v>3724</v>
      </c>
      <c r="H347">
        <v>300</v>
      </c>
    </row>
    <row r="348" spans="1:10" x14ac:dyDescent="0.2">
      <c r="A348" s="388" t="s">
        <v>1129</v>
      </c>
      <c r="B348" s="388" t="s">
        <v>1542</v>
      </c>
      <c r="C348" s="388" t="s">
        <v>2849</v>
      </c>
      <c r="D348" s="389">
        <v>-8650.49</v>
      </c>
      <c r="F348" s="389" t="s">
        <v>3562</v>
      </c>
      <c r="G348" s="390" t="s">
        <v>3725</v>
      </c>
      <c r="H348">
        <v>300</v>
      </c>
    </row>
    <row r="349" spans="1:10" x14ac:dyDescent="0.2">
      <c r="A349" s="388" t="s">
        <v>938</v>
      </c>
      <c r="B349" s="388" t="s">
        <v>947</v>
      </c>
      <c r="C349" s="388" t="s">
        <v>307</v>
      </c>
      <c r="G349" s="390" t="s">
        <v>1040</v>
      </c>
    </row>
    <row r="351" spans="1:10" x14ac:dyDescent="0.2">
      <c r="A351" s="388" t="s">
        <v>1129</v>
      </c>
      <c r="B351" s="388" t="s">
        <v>3360</v>
      </c>
      <c r="C351" s="388" t="s">
        <v>3722</v>
      </c>
      <c r="D351" s="389">
        <v>7207.64</v>
      </c>
      <c r="F351" s="389" t="s">
        <v>3723</v>
      </c>
      <c r="G351" s="390" t="s">
        <v>3726</v>
      </c>
      <c r="H351">
        <v>300</v>
      </c>
    </row>
    <row r="352" spans="1:10" x14ac:dyDescent="0.2">
      <c r="A352" s="388" t="s">
        <v>1129</v>
      </c>
      <c r="B352" s="388" t="s">
        <v>1542</v>
      </c>
      <c r="C352" s="388" t="s">
        <v>2849</v>
      </c>
      <c r="D352" s="389">
        <v>-7207.64</v>
      </c>
      <c r="F352" s="389" t="s">
        <v>3562</v>
      </c>
      <c r="G352" s="390" t="s">
        <v>3727</v>
      </c>
      <c r="H352">
        <v>300</v>
      </c>
    </row>
    <row r="353" spans="1:8" x14ac:dyDescent="0.2">
      <c r="A353" s="388" t="s">
        <v>938</v>
      </c>
      <c r="B353" s="388" t="s">
        <v>947</v>
      </c>
      <c r="C353" s="388" t="s">
        <v>319</v>
      </c>
      <c r="G353" s="390" t="s">
        <v>1055</v>
      </c>
    </row>
    <row r="355" spans="1:8" x14ac:dyDescent="0.2">
      <c r="A355" s="388" t="s">
        <v>1129</v>
      </c>
      <c r="B355" s="388" t="s">
        <v>3360</v>
      </c>
      <c r="C355" s="388" t="s">
        <v>3722</v>
      </c>
      <c r="D355" s="389">
        <v>30429.55</v>
      </c>
      <c r="F355" s="389" t="s">
        <v>3723</v>
      </c>
      <c r="G355" s="390" t="s">
        <v>3728</v>
      </c>
      <c r="H355">
        <v>300</v>
      </c>
    </row>
    <row r="356" spans="1:8" x14ac:dyDescent="0.2">
      <c r="A356" s="388" t="s">
        <v>1129</v>
      </c>
      <c r="B356" s="388" t="s">
        <v>1542</v>
      </c>
      <c r="C356" s="388" t="s">
        <v>2849</v>
      </c>
      <c r="D356" s="389">
        <v>-30429.55</v>
      </c>
      <c r="F356" s="389" t="s">
        <v>3562</v>
      </c>
      <c r="G356" s="390" t="s">
        <v>3729</v>
      </c>
      <c r="H356">
        <v>300</v>
      </c>
    </row>
    <row r="357" spans="1:8" x14ac:dyDescent="0.2">
      <c r="A357" s="388" t="s">
        <v>938</v>
      </c>
      <c r="B357" s="388" t="s">
        <v>947</v>
      </c>
      <c r="C357" s="388" t="s">
        <v>859</v>
      </c>
      <c r="G357" s="390" t="s">
        <v>1046</v>
      </c>
    </row>
    <row r="359" spans="1:8" x14ac:dyDescent="0.2">
      <c r="A359" s="388" t="s">
        <v>1129</v>
      </c>
      <c r="B359" s="388" t="s">
        <v>3360</v>
      </c>
      <c r="C359" s="388" t="s">
        <v>3730</v>
      </c>
      <c r="D359" s="389">
        <v>5680</v>
      </c>
      <c r="F359" s="389" t="s">
        <v>1152</v>
      </c>
      <c r="G359" s="390" t="s">
        <v>3731</v>
      </c>
      <c r="H359">
        <v>900</v>
      </c>
    </row>
    <row r="360" spans="1:8" x14ac:dyDescent="0.2">
      <c r="A360" s="388" t="s">
        <v>1129</v>
      </c>
      <c r="B360" s="388" t="s">
        <v>3360</v>
      </c>
      <c r="C360" s="388" t="s">
        <v>3732</v>
      </c>
      <c r="D360" s="389">
        <v>5680</v>
      </c>
      <c r="F360" s="389" t="s">
        <v>1155</v>
      </c>
      <c r="G360" s="390" t="s">
        <v>3733</v>
      </c>
      <c r="H360">
        <v>900</v>
      </c>
    </row>
    <row r="361" spans="1:8" x14ac:dyDescent="0.2">
      <c r="A361" s="388" t="s">
        <v>1129</v>
      </c>
      <c r="B361" s="388" t="s">
        <v>3360</v>
      </c>
      <c r="C361" s="388" t="s">
        <v>3734</v>
      </c>
      <c r="D361" s="389">
        <v>5680</v>
      </c>
      <c r="F361" s="389" t="s">
        <v>1132</v>
      </c>
      <c r="G361" s="390" t="s">
        <v>3735</v>
      </c>
      <c r="H361">
        <v>900</v>
      </c>
    </row>
    <row r="362" spans="1:8" x14ac:dyDescent="0.2">
      <c r="A362" s="388" t="s">
        <v>1129</v>
      </c>
      <c r="B362" s="388" t="s">
        <v>3360</v>
      </c>
      <c r="C362" s="388" t="s">
        <v>3736</v>
      </c>
      <c r="D362" s="389">
        <v>5680</v>
      </c>
      <c r="F362" s="389" t="s">
        <v>1160</v>
      </c>
      <c r="G362" s="390" t="s">
        <v>3737</v>
      </c>
      <c r="H362">
        <v>900</v>
      </c>
    </row>
    <row r="363" spans="1:8" x14ac:dyDescent="0.2">
      <c r="A363" s="388" t="s">
        <v>1129</v>
      </c>
      <c r="B363" s="388" t="s">
        <v>3360</v>
      </c>
      <c r="C363" s="388" t="s">
        <v>3738</v>
      </c>
      <c r="D363" s="389">
        <v>5680</v>
      </c>
      <c r="F363" s="389" t="s">
        <v>1164</v>
      </c>
      <c r="G363" s="390" t="s">
        <v>3739</v>
      </c>
      <c r="H363">
        <v>900</v>
      </c>
    </row>
    <row r="364" spans="1:8" x14ac:dyDescent="0.2">
      <c r="A364" s="388" t="s">
        <v>1129</v>
      </c>
      <c r="B364" s="388" t="s">
        <v>3360</v>
      </c>
      <c r="C364" s="388" t="s">
        <v>3740</v>
      </c>
      <c r="D364" s="389">
        <v>5680</v>
      </c>
      <c r="F364" s="389" t="s">
        <v>1137</v>
      </c>
      <c r="G364" s="390" t="s">
        <v>3741</v>
      </c>
      <c r="H364">
        <v>900</v>
      </c>
    </row>
    <row r="365" spans="1:8" x14ac:dyDescent="0.2">
      <c r="A365" s="388" t="s">
        <v>1129</v>
      </c>
      <c r="B365" s="388" t="s">
        <v>3360</v>
      </c>
      <c r="C365" s="388" t="s">
        <v>3742</v>
      </c>
      <c r="D365" s="389">
        <v>5680</v>
      </c>
      <c r="F365" s="389" t="s">
        <v>1169</v>
      </c>
      <c r="G365" s="390" t="s">
        <v>3743</v>
      </c>
      <c r="H365">
        <v>900</v>
      </c>
    </row>
    <row r="366" spans="1:8" x14ac:dyDescent="0.2">
      <c r="A366" s="388" t="s">
        <v>1129</v>
      </c>
      <c r="B366" s="388" t="s">
        <v>3360</v>
      </c>
      <c r="C366" s="388" t="s">
        <v>3744</v>
      </c>
      <c r="D366" s="389">
        <v>5680</v>
      </c>
      <c r="F366" s="389" t="s">
        <v>1172</v>
      </c>
      <c r="G366" s="390" t="s">
        <v>3745</v>
      </c>
      <c r="H366">
        <v>900</v>
      </c>
    </row>
    <row r="367" spans="1:8" x14ac:dyDescent="0.2">
      <c r="A367" s="388" t="s">
        <v>1129</v>
      </c>
      <c r="B367" s="388" t="s">
        <v>3360</v>
      </c>
      <c r="C367" s="388" t="s">
        <v>3746</v>
      </c>
      <c r="D367" s="389">
        <v>5680</v>
      </c>
      <c r="F367" s="389" t="s">
        <v>1140</v>
      </c>
      <c r="G367" s="390" t="s">
        <v>3747</v>
      </c>
      <c r="H367">
        <v>900</v>
      </c>
    </row>
    <row r="368" spans="1:8" x14ac:dyDescent="0.2">
      <c r="A368" s="388" t="s">
        <v>1129</v>
      </c>
      <c r="B368" s="388" t="s">
        <v>3360</v>
      </c>
      <c r="C368" s="388" t="s">
        <v>3748</v>
      </c>
      <c r="D368" s="389">
        <v>5680</v>
      </c>
      <c r="F368" s="389" t="s">
        <v>1177</v>
      </c>
      <c r="G368" s="390" t="s">
        <v>3749</v>
      </c>
      <c r="H368">
        <v>900</v>
      </c>
    </row>
    <row r="369" spans="1:20" x14ac:dyDescent="0.2">
      <c r="A369" s="388" t="s">
        <v>1129</v>
      </c>
      <c r="B369" s="388" t="s">
        <v>3360</v>
      </c>
      <c r="C369" s="388" t="s">
        <v>3750</v>
      </c>
      <c r="D369" s="389">
        <v>5680</v>
      </c>
      <c r="F369" s="389" t="s">
        <v>1182</v>
      </c>
      <c r="G369" s="390" t="s">
        <v>3751</v>
      </c>
      <c r="H369">
        <v>900</v>
      </c>
      <c r="J369" t="s">
        <v>3354</v>
      </c>
      <c r="K369" s="94">
        <f>D371+D372+D373+D374+D375+D376+D377+D378+D379+D380+D382</f>
        <v>34320</v>
      </c>
      <c r="L369" s="88" t="s">
        <v>300</v>
      </c>
      <c r="M369" s="88" t="s">
        <v>301</v>
      </c>
      <c r="N369" s="88" t="s">
        <v>992</v>
      </c>
      <c r="O369" s="89" t="s">
        <v>302</v>
      </c>
      <c r="P369" s="89" t="s">
        <v>303</v>
      </c>
      <c r="Q369" s="89" t="s">
        <v>304</v>
      </c>
      <c r="R369" s="89" t="s">
        <v>305</v>
      </c>
      <c r="S369" s="90" t="s">
        <v>993</v>
      </c>
      <c r="T369" s="651"/>
    </row>
    <row r="370" spans="1:20" x14ac:dyDescent="0.2">
      <c r="A370" s="388" t="s">
        <v>1129</v>
      </c>
      <c r="B370" s="388" t="s">
        <v>3360</v>
      </c>
      <c r="C370" s="388" t="s">
        <v>3752</v>
      </c>
      <c r="D370" s="389">
        <v>5680</v>
      </c>
      <c r="F370" s="389" t="s">
        <v>1143</v>
      </c>
      <c r="G370" s="390" t="s">
        <v>3753</v>
      </c>
      <c r="H370">
        <v>900</v>
      </c>
      <c r="J370" t="s">
        <v>3355</v>
      </c>
      <c r="K370" s="94">
        <f>D386+D387+D388+D390+D391+D393+D395+D397+D399+D402+D403+D405</f>
        <v>740856.00000000023</v>
      </c>
      <c r="L370" s="388" t="s">
        <v>919</v>
      </c>
      <c r="M370" s="388" t="s">
        <v>307</v>
      </c>
      <c r="N370" s="388" t="s">
        <v>484</v>
      </c>
      <c r="P370" s="389">
        <v>963528.96</v>
      </c>
      <c r="R370" s="389">
        <v>963528.96</v>
      </c>
      <c r="S370" s="390" t="s">
        <v>1054</v>
      </c>
    </row>
    <row r="371" spans="1:20" x14ac:dyDescent="0.2">
      <c r="A371" s="388" t="s">
        <v>1129</v>
      </c>
      <c r="B371" s="388" t="s">
        <v>3754</v>
      </c>
      <c r="C371" s="388" t="s">
        <v>3755</v>
      </c>
      <c r="D371" s="389">
        <v>3120</v>
      </c>
      <c r="F371" s="389" t="s">
        <v>3756</v>
      </c>
      <c r="G371" s="390" t="s">
        <v>3757</v>
      </c>
      <c r="H371">
        <v>900</v>
      </c>
      <c r="J371" t="s">
        <v>3356</v>
      </c>
      <c r="K371" s="94">
        <f>D383+D384+D385+D389+D392+D394+D396+D398+D400+D401+D404+D406</f>
        <v>129844.79999999997</v>
      </c>
      <c r="L371" s="88" t="s">
        <v>919</v>
      </c>
      <c r="M371" s="88" t="s">
        <v>307</v>
      </c>
      <c r="N371" s="88" t="s">
        <v>308</v>
      </c>
      <c r="O371" s="89"/>
      <c r="P371" s="89">
        <v>963528.96</v>
      </c>
      <c r="Q371" s="89"/>
      <c r="R371" s="89">
        <v>963528.96</v>
      </c>
      <c r="S371" s="90" t="s">
        <v>935</v>
      </c>
      <c r="T371" s="653"/>
    </row>
    <row r="372" spans="1:20" x14ac:dyDescent="0.2">
      <c r="A372" s="388" t="s">
        <v>1129</v>
      </c>
      <c r="B372" s="388" t="s">
        <v>3754</v>
      </c>
      <c r="C372" s="388" t="s">
        <v>3644</v>
      </c>
      <c r="D372" s="389">
        <v>3120</v>
      </c>
      <c r="F372" s="389" t="s">
        <v>3758</v>
      </c>
      <c r="G372" s="390" t="s">
        <v>3759</v>
      </c>
      <c r="H372">
        <v>900</v>
      </c>
      <c r="K372" s="94">
        <f>SUM(K369:K371)</f>
        <v>905020.80000000016</v>
      </c>
      <c r="L372" s="388" t="s">
        <v>919</v>
      </c>
      <c r="M372" s="388" t="s">
        <v>364</v>
      </c>
      <c r="N372" s="388" t="s">
        <v>307</v>
      </c>
      <c r="P372" s="389">
        <v>57984.9</v>
      </c>
      <c r="R372" s="389">
        <v>57984.9</v>
      </c>
      <c r="S372" s="390" t="s">
        <v>1040</v>
      </c>
    </row>
    <row r="373" spans="1:20" x14ac:dyDescent="0.2">
      <c r="A373" s="388" t="s">
        <v>1129</v>
      </c>
      <c r="B373" s="388" t="s">
        <v>3754</v>
      </c>
      <c r="C373" s="388" t="s">
        <v>3760</v>
      </c>
      <c r="D373" s="389">
        <v>3120</v>
      </c>
      <c r="F373" s="389" t="s">
        <v>3761</v>
      </c>
      <c r="G373" s="390" t="s">
        <v>3762</v>
      </c>
      <c r="H373">
        <v>900</v>
      </c>
      <c r="J373" t="s">
        <v>3357</v>
      </c>
      <c r="K373" s="94">
        <f>F731</f>
        <v>376411.2</v>
      </c>
      <c r="L373" s="388" t="s">
        <v>919</v>
      </c>
      <c r="M373" s="388" t="s">
        <v>364</v>
      </c>
      <c r="N373" s="388" t="s">
        <v>883</v>
      </c>
      <c r="P373" s="389">
        <v>1993.25</v>
      </c>
      <c r="R373" s="389">
        <v>1993.25</v>
      </c>
      <c r="S373" s="390" t="s">
        <v>1041</v>
      </c>
    </row>
    <row r="374" spans="1:20" x14ac:dyDescent="0.2">
      <c r="A374" s="388" t="s">
        <v>1129</v>
      </c>
      <c r="B374" s="388" t="s">
        <v>3754</v>
      </c>
      <c r="C374" s="388" t="s">
        <v>3763</v>
      </c>
      <c r="D374" s="389">
        <v>3120</v>
      </c>
      <c r="F374" s="389" t="s">
        <v>1160</v>
      </c>
      <c r="G374" s="390" t="s">
        <v>3764</v>
      </c>
      <c r="H374">
        <v>900</v>
      </c>
      <c r="J374" t="s">
        <v>3358</v>
      </c>
      <c r="K374" s="94">
        <f>D447+D431+D430+D429+D428+D427+D425+D423+D421+D419+D417+D415</f>
        <v>86003.300000000017</v>
      </c>
      <c r="L374" s="388" t="s">
        <v>919</v>
      </c>
      <c r="M374" s="388" t="s">
        <v>364</v>
      </c>
      <c r="N374" s="388" t="s">
        <v>347</v>
      </c>
      <c r="P374" s="389">
        <v>8609.65</v>
      </c>
      <c r="R374" s="389">
        <v>8609.65</v>
      </c>
      <c r="S374" s="390" t="s">
        <v>1042</v>
      </c>
    </row>
    <row r="375" spans="1:20" x14ac:dyDescent="0.2">
      <c r="A375" s="388" t="s">
        <v>1129</v>
      </c>
      <c r="B375" s="388" t="s">
        <v>3754</v>
      </c>
      <c r="C375" s="388" t="s">
        <v>3461</v>
      </c>
      <c r="D375" s="389">
        <v>3120</v>
      </c>
      <c r="F375" s="389" t="s">
        <v>3765</v>
      </c>
      <c r="G375" s="390" t="s">
        <v>3766</v>
      </c>
      <c r="H375">
        <v>900</v>
      </c>
      <c r="J375" t="s">
        <v>4656</v>
      </c>
      <c r="K375" s="94">
        <f>D205</f>
        <v>16083.1</v>
      </c>
      <c r="L375" s="388" t="s">
        <v>919</v>
      </c>
      <c r="M375" s="388" t="s">
        <v>364</v>
      </c>
      <c r="N375" s="388" t="s">
        <v>1047</v>
      </c>
      <c r="P375" s="389">
        <v>6854.4</v>
      </c>
      <c r="R375" s="389">
        <v>6854.4</v>
      </c>
      <c r="S375" s="390" t="s">
        <v>1048</v>
      </c>
    </row>
    <row r="376" spans="1:20" x14ac:dyDescent="0.2">
      <c r="A376" s="388" t="s">
        <v>1129</v>
      </c>
      <c r="B376" s="388" t="s">
        <v>3754</v>
      </c>
      <c r="C376" s="388" t="s">
        <v>3767</v>
      </c>
      <c r="D376" s="389">
        <v>3120</v>
      </c>
      <c r="F376" s="389" t="s">
        <v>3768</v>
      </c>
      <c r="G376" s="390" t="s">
        <v>3769</v>
      </c>
      <c r="H376">
        <v>900</v>
      </c>
      <c r="L376" s="388" t="s">
        <v>919</v>
      </c>
      <c r="M376" s="388" t="s">
        <v>364</v>
      </c>
      <c r="N376" s="388" t="s">
        <v>484</v>
      </c>
      <c r="P376" s="389">
        <v>465979.01</v>
      </c>
      <c r="R376" s="389">
        <v>465979.01</v>
      </c>
      <c r="S376" s="390" t="s">
        <v>1054</v>
      </c>
    </row>
    <row r="377" spans="1:20" x14ac:dyDescent="0.2">
      <c r="A377" s="388" t="s">
        <v>1129</v>
      </c>
      <c r="B377" s="388" t="s">
        <v>3754</v>
      </c>
      <c r="C377" s="388" t="s">
        <v>3367</v>
      </c>
      <c r="D377" s="389">
        <v>3120</v>
      </c>
      <c r="F377" s="389" t="s">
        <v>1169</v>
      </c>
      <c r="G377" s="390" t="s">
        <v>3770</v>
      </c>
      <c r="H377">
        <v>900</v>
      </c>
      <c r="J377" t="s">
        <v>3359</v>
      </c>
      <c r="K377" s="502">
        <f>R378+R384+R391+R394</f>
        <v>2705609.69</v>
      </c>
      <c r="L377" s="88" t="s">
        <v>919</v>
      </c>
      <c r="M377" s="88" t="s">
        <v>364</v>
      </c>
      <c r="N377" s="88" t="s">
        <v>308</v>
      </c>
      <c r="O377" s="89"/>
      <c r="P377" s="89">
        <v>541421.21</v>
      </c>
      <c r="Q377" s="89"/>
      <c r="R377" s="89">
        <v>541421.21</v>
      </c>
      <c r="S377" s="90" t="s">
        <v>936</v>
      </c>
      <c r="T377" s="653"/>
    </row>
    <row r="378" spans="1:20" x14ac:dyDescent="0.2">
      <c r="A378" s="388" t="s">
        <v>1129</v>
      </c>
      <c r="B378" s="388" t="s">
        <v>3754</v>
      </c>
      <c r="C378" s="388" t="s">
        <v>3583</v>
      </c>
      <c r="D378" s="389">
        <v>3120</v>
      </c>
      <c r="F378" s="389" t="s">
        <v>3771</v>
      </c>
      <c r="G378" s="390" t="s">
        <v>3772</v>
      </c>
      <c r="H378">
        <v>900</v>
      </c>
      <c r="L378" s="388" t="s">
        <v>919</v>
      </c>
      <c r="M378" s="388" t="s">
        <v>347</v>
      </c>
      <c r="N378" s="388" t="s">
        <v>307</v>
      </c>
      <c r="P378" s="389">
        <v>1960631.86</v>
      </c>
      <c r="R378" s="652">
        <v>1960631.86</v>
      </c>
      <c r="S378" s="390" t="s">
        <v>1040</v>
      </c>
    </row>
    <row r="379" spans="1:20" x14ac:dyDescent="0.2">
      <c r="A379" s="388" t="s">
        <v>1129</v>
      </c>
      <c r="B379" s="388" t="s">
        <v>3754</v>
      </c>
      <c r="C379" s="388" t="s">
        <v>3372</v>
      </c>
      <c r="D379" s="389">
        <v>3120</v>
      </c>
      <c r="F379" s="389" t="s">
        <v>3413</v>
      </c>
      <c r="G379" s="390" t="s">
        <v>3773</v>
      </c>
      <c r="H379">
        <v>900</v>
      </c>
      <c r="L379" s="388" t="s">
        <v>919</v>
      </c>
      <c r="M379" s="388" t="s">
        <v>347</v>
      </c>
      <c r="N379" s="388" t="s">
        <v>319</v>
      </c>
      <c r="P379" s="389">
        <v>99365.4</v>
      </c>
      <c r="R379" s="389">
        <v>99365.4</v>
      </c>
      <c r="S379" s="390" t="s">
        <v>1055</v>
      </c>
    </row>
    <row r="380" spans="1:20" x14ac:dyDescent="0.2">
      <c r="A380" s="388" t="s">
        <v>1129</v>
      </c>
      <c r="B380" s="388" t="s">
        <v>3754</v>
      </c>
      <c r="C380" s="388" t="s">
        <v>3774</v>
      </c>
      <c r="D380" s="389">
        <v>3120</v>
      </c>
      <c r="F380" s="389" t="s">
        <v>3775</v>
      </c>
      <c r="G380" s="390" t="s">
        <v>3776</v>
      </c>
      <c r="H380">
        <v>900</v>
      </c>
      <c r="L380" s="388" t="s">
        <v>919</v>
      </c>
      <c r="M380" s="388" t="s">
        <v>347</v>
      </c>
      <c r="N380" s="388" t="s">
        <v>883</v>
      </c>
      <c r="P380" s="389">
        <v>311085.5</v>
      </c>
      <c r="R380" s="389">
        <v>311085.5</v>
      </c>
      <c r="S380" s="390" t="s">
        <v>1041</v>
      </c>
    </row>
    <row r="381" spans="1:20" x14ac:dyDescent="0.2">
      <c r="A381" s="388" t="s">
        <v>1129</v>
      </c>
      <c r="B381" s="388" t="s">
        <v>3754</v>
      </c>
      <c r="C381" s="388" t="s">
        <v>3377</v>
      </c>
      <c r="D381" s="389">
        <v>3120</v>
      </c>
      <c r="F381" s="389" t="s">
        <v>3777</v>
      </c>
      <c r="G381" s="390" t="s">
        <v>3778</v>
      </c>
      <c r="H381">
        <v>900</v>
      </c>
      <c r="L381" s="388" t="s">
        <v>919</v>
      </c>
      <c r="M381" s="388" t="s">
        <v>347</v>
      </c>
      <c r="N381" s="388" t="s">
        <v>347</v>
      </c>
      <c r="P381" s="389">
        <v>2993.52</v>
      </c>
      <c r="R381" s="389">
        <v>2993.52</v>
      </c>
      <c r="S381" s="390" t="s">
        <v>1042</v>
      </c>
    </row>
    <row r="382" spans="1:20" x14ac:dyDescent="0.2">
      <c r="A382" s="388" t="s">
        <v>1129</v>
      </c>
      <c r="B382" s="388" t="s">
        <v>3754</v>
      </c>
      <c r="C382" s="388" t="s">
        <v>3779</v>
      </c>
      <c r="D382" s="389">
        <v>3120</v>
      </c>
      <c r="F382" s="389" t="s">
        <v>3446</v>
      </c>
      <c r="G382" s="390" t="s">
        <v>3780</v>
      </c>
      <c r="H382">
        <v>900</v>
      </c>
      <c r="L382" s="388" t="s">
        <v>919</v>
      </c>
      <c r="M382" s="388" t="s">
        <v>347</v>
      </c>
      <c r="N382" s="388" t="s">
        <v>1043</v>
      </c>
      <c r="P382" s="389">
        <v>2222.1999999999998</v>
      </c>
      <c r="R382" s="389">
        <v>2222.1999999999998</v>
      </c>
      <c r="S382" s="390" t="s">
        <v>1044</v>
      </c>
    </row>
    <row r="383" spans="1:20" x14ac:dyDescent="0.2">
      <c r="A383" s="388" t="s">
        <v>1129</v>
      </c>
      <c r="B383" s="388" t="s">
        <v>1542</v>
      </c>
      <c r="C383" s="388" t="s">
        <v>1151</v>
      </c>
      <c r="D383" s="389">
        <v>10820.4</v>
      </c>
      <c r="F383" s="389" t="s">
        <v>3781</v>
      </c>
      <c r="G383" s="390" t="s">
        <v>3782</v>
      </c>
      <c r="H383">
        <v>900</v>
      </c>
      <c r="L383" s="88" t="s">
        <v>919</v>
      </c>
      <c r="M383" s="88" t="s">
        <v>347</v>
      </c>
      <c r="N383" s="88" t="s">
        <v>308</v>
      </c>
      <c r="O383" s="89"/>
      <c r="P383" s="89">
        <v>2376298.48</v>
      </c>
      <c r="Q383" s="89"/>
      <c r="R383" s="89">
        <v>2376298.48</v>
      </c>
      <c r="S383" s="90" t="s">
        <v>735</v>
      </c>
      <c r="T383" s="653"/>
    </row>
    <row r="384" spans="1:20" x14ac:dyDescent="0.2">
      <c r="A384" s="388" t="s">
        <v>1129</v>
      </c>
      <c r="B384" s="388" t="s">
        <v>1542</v>
      </c>
      <c r="C384" s="388" t="s">
        <v>1209</v>
      </c>
      <c r="D384" s="389">
        <v>10820.4</v>
      </c>
      <c r="F384" s="389" t="s">
        <v>3783</v>
      </c>
      <c r="G384" s="390" t="s">
        <v>3784</v>
      </c>
      <c r="H384">
        <v>900</v>
      </c>
      <c r="L384" s="388" t="s">
        <v>919</v>
      </c>
      <c r="M384" s="388" t="s">
        <v>394</v>
      </c>
      <c r="N384" s="388" t="s">
        <v>307</v>
      </c>
      <c r="P384" s="389">
        <v>739519.33</v>
      </c>
      <c r="R384" s="652">
        <v>739519.33</v>
      </c>
      <c r="S384" s="390" t="s">
        <v>1040</v>
      </c>
    </row>
    <row r="385" spans="1:20" x14ac:dyDescent="0.2">
      <c r="A385" s="388" t="s">
        <v>1129</v>
      </c>
      <c r="B385" s="388" t="s">
        <v>1542</v>
      </c>
      <c r="C385" s="388" t="s">
        <v>1136</v>
      </c>
      <c r="D385" s="389">
        <v>10820.4</v>
      </c>
      <c r="F385" s="389" t="s">
        <v>3785</v>
      </c>
      <c r="G385" s="390" t="s">
        <v>3786</v>
      </c>
      <c r="H385">
        <v>900</v>
      </c>
      <c r="L385" s="88" t="s">
        <v>919</v>
      </c>
      <c r="M385" s="88" t="s">
        <v>394</v>
      </c>
      <c r="N385" s="88" t="s">
        <v>308</v>
      </c>
      <c r="O385" s="89"/>
      <c r="P385" s="89">
        <v>739519.33</v>
      </c>
      <c r="Q385" s="89"/>
      <c r="R385" s="89">
        <v>739519.33</v>
      </c>
      <c r="S385" s="90" t="s">
        <v>736</v>
      </c>
      <c r="T385" s="653"/>
    </row>
    <row r="386" spans="1:20" x14ac:dyDescent="0.2">
      <c r="A386" s="388" t="s">
        <v>1129</v>
      </c>
      <c r="B386" s="388" t="s">
        <v>1542</v>
      </c>
      <c r="C386" s="388" t="s">
        <v>1243</v>
      </c>
      <c r="D386" s="389">
        <v>61279.67</v>
      </c>
      <c r="F386" s="389" t="s">
        <v>3781</v>
      </c>
      <c r="G386" s="390" t="s">
        <v>3787</v>
      </c>
      <c r="H386">
        <v>900</v>
      </c>
      <c r="L386" s="388" t="s">
        <v>919</v>
      </c>
      <c r="M386" s="388" t="s">
        <v>576</v>
      </c>
      <c r="N386" s="388" t="s">
        <v>307</v>
      </c>
      <c r="P386" s="389">
        <v>122000</v>
      </c>
      <c r="R386" s="389">
        <v>122000</v>
      </c>
      <c r="S386" s="390" t="s">
        <v>1040</v>
      </c>
    </row>
    <row r="387" spans="1:20" x14ac:dyDescent="0.2">
      <c r="A387" s="388" t="s">
        <v>1129</v>
      </c>
      <c r="B387" s="388" t="s">
        <v>1542</v>
      </c>
      <c r="C387" s="388" t="s">
        <v>1231</v>
      </c>
      <c r="D387" s="389">
        <v>61279.67</v>
      </c>
      <c r="F387" s="389" t="s">
        <v>3783</v>
      </c>
      <c r="G387" s="390" t="s">
        <v>3788</v>
      </c>
      <c r="H387">
        <v>900</v>
      </c>
      <c r="L387" s="388" t="s">
        <v>919</v>
      </c>
      <c r="M387" s="388" t="s">
        <v>576</v>
      </c>
      <c r="N387" s="388" t="s">
        <v>883</v>
      </c>
      <c r="P387" s="389">
        <v>57000</v>
      </c>
      <c r="R387" s="389">
        <v>57000</v>
      </c>
      <c r="S387" s="390" t="s">
        <v>1041</v>
      </c>
    </row>
    <row r="388" spans="1:20" x14ac:dyDescent="0.2">
      <c r="A388" s="388" t="s">
        <v>1129</v>
      </c>
      <c r="B388" s="388" t="s">
        <v>1542</v>
      </c>
      <c r="C388" s="388" t="s">
        <v>1174</v>
      </c>
      <c r="D388" s="389">
        <v>61829.66</v>
      </c>
      <c r="F388" s="389" t="s">
        <v>3785</v>
      </c>
      <c r="G388" s="390" t="s">
        <v>3789</v>
      </c>
      <c r="H388">
        <v>900</v>
      </c>
      <c r="L388" s="88" t="s">
        <v>919</v>
      </c>
      <c r="M388" s="88" t="s">
        <v>576</v>
      </c>
      <c r="N388" s="88" t="s">
        <v>308</v>
      </c>
      <c r="O388" s="89"/>
      <c r="P388" s="89">
        <v>179000</v>
      </c>
      <c r="Q388" s="89"/>
      <c r="R388" s="89">
        <v>179000</v>
      </c>
      <c r="S388" s="90" t="s">
        <v>737</v>
      </c>
      <c r="T388" s="653"/>
    </row>
    <row r="389" spans="1:20" x14ac:dyDescent="0.2">
      <c r="A389" s="388" t="s">
        <v>1129</v>
      </c>
      <c r="B389" s="388" t="s">
        <v>1542</v>
      </c>
      <c r="C389" s="388" t="s">
        <v>1436</v>
      </c>
      <c r="D389" s="389">
        <v>10820.4</v>
      </c>
      <c r="F389" s="389" t="s">
        <v>3790</v>
      </c>
      <c r="G389" s="390" t="s">
        <v>3791</v>
      </c>
      <c r="H389">
        <v>900</v>
      </c>
      <c r="L389" s="388" t="s">
        <v>919</v>
      </c>
      <c r="M389" s="388" t="s">
        <v>800</v>
      </c>
      <c r="N389" s="388" t="s">
        <v>307</v>
      </c>
      <c r="P389" s="389">
        <v>51000</v>
      </c>
      <c r="R389" s="389">
        <v>51000</v>
      </c>
      <c r="S389" s="390" t="s">
        <v>1040</v>
      </c>
    </row>
    <row r="390" spans="1:20" x14ac:dyDescent="0.2">
      <c r="A390" s="388" t="s">
        <v>1129</v>
      </c>
      <c r="B390" s="388" t="s">
        <v>1542</v>
      </c>
      <c r="C390" s="388" t="s">
        <v>1402</v>
      </c>
      <c r="D390" s="389">
        <v>61829.66</v>
      </c>
      <c r="F390" s="389" t="s">
        <v>1160</v>
      </c>
      <c r="G390" s="390" t="s">
        <v>3792</v>
      </c>
      <c r="H390">
        <v>900</v>
      </c>
      <c r="L390" s="88" t="s">
        <v>919</v>
      </c>
      <c r="M390" s="88" t="s">
        <v>800</v>
      </c>
      <c r="N390" s="88" t="s">
        <v>308</v>
      </c>
      <c r="O390" s="89"/>
      <c r="P390" s="89">
        <v>51000</v>
      </c>
      <c r="Q390" s="89"/>
      <c r="R390" s="89">
        <v>51000</v>
      </c>
      <c r="S390" s="90" t="s">
        <v>738</v>
      </c>
      <c r="T390" s="653"/>
    </row>
    <row r="391" spans="1:20" x14ac:dyDescent="0.2">
      <c r="A391" s="388" t="s">
        <v>1129</v>
      </c>
      <c r="B391" s="388" t="s">
        <v>1542</v>
      </c>
      <c r="C391" s="388" t="s">
        <v>3092</v>
      </c>
      <c r="D391" s="389">
        <v>61829.66</v>
      </c>
      <c r="F391" s="389" t="s">
        <v>3793</v>
      </c>
      <c r="G391" s="390" t="s">
        <v>3794</v>
      </c>
      <c r="H391">
        <v>900</v>
      </c>
      <c r="L391" s="388" t="s">
        <v>919</v>
      </c>
      <c r="M391" s="388" t="s">
        <v>698</v>
      </c>
      <c r="N391" s="388" t="s">
        <v>307</v>
      </c>
      <c r="P391" s="389">
        <v>1001</v>
      </c>
      <c r="R391" s="652">
        <v>1001</v>
      </c>
      <c r="S391" s="390" t="s">
        <v>1040</v>
      </c>
    </row>
    <row r="392" spans="1:20" x14ac:dyDescent="0.2">
      <c r="A392" s="388" t="s">
        <v>1129</v>
      </c>
      <c r="B392" s="388" t="s">
        <v>1542</v>
      </c>
      <c r="C392" s="388" t="s">
        <v>2112</v>
      </c>
      <c r="D392" s="389">
        <v>10820.4</v>
      </c>
      <c r="F392" s="389" t="s">
        <v>3793</v>
      </c>
      <c r="G392" s="390" t="s">
        <v>3795</v>
      </c>
      <c r="H392">
        <v>900</v>
      </c>
      <c r="L392" s="388" t="s">
        <v>919</v>
      </c>
      <c r="M392" s="388" t="s">
        <v>698</v>
      </c>
      <c r="N392" s="388" t="s">
        <v>883</v>
      </c>
      <c r="P392" s="389">
        <v>225</v>
      </c>
      <c r="R392" s="389">
        <v>225</v>
      </c>
      <c r="S392" s="390" t="s">
        <v>1041</v>
      </c>
    </row>
    <row r="393" spans="1:20" x14ac:dyDescent="0.2">
      <c r="A393" s="388" t="s">
        <v>1129</v>
      </c>
      <c r="B393" s="388" t="s">
        <v>1542</v>
      </c>
      <c r="C393" s="388" t="s">
        <v>2833</v>
      </c>
      <c r="D393" s="389">
        <v>61829.68</v>
      </c>
      <c r="F393" s="389" t="s">
        <v>3631</v>
      </c>
      <c r="G393" s="390" t="s">
        <v>3796</v>
      </c>
      <c r="H393">
        <v>900</v>
      </c>
      <c r="L393" s="88" t="s">
        <v>919</v>
      </c>
      <c r="M393" s="88" t="s">
        <v>698</v>
      </c>
      <c r="N393" s="88" t="s">
        <v>308</v>
      </c>
      <c r="O393" s="89"/>
      <c r="P393" s="89">
        <v>1226</v>
      </c>
      <c r="Q393" s="89"/>
      <c r="R393" s="89">
        <v>1226</v>
      </c>
      <c r="S393" s="90" t="s">
        <v>739</v>
      </c>
      <c r="T393" s="653"/>
    </row>
    <row r="394" spans="1:20" x14ac:dyDescent="0.2">
      <c r="A394" s="388" t="s">
        <v>1129</v>
      </c>
      <c r="B394" s="388" t="s">
        <v>1542</v>
      </c>
      <c r="C394" s="388" t="s">
        <v>2834</v>
      </c>
      <c r="D394" s="389">
        <v>10820.4</v>
      </c>
      <c r="F394" s="389" t="s">
        <v>3631</v>
      </c>
      <c r="G394" s="390" t="s">
        <v>3797</v>
      </c>
      <c r="H394">
        <v>900</v>
      </c>
      <c r="L394" s="388" t="s">
        <v>919</v>
      </c>
      <c r="M394" s="388" t="s">
        <v>840</v>
      </c>
      <c r="N394" s="388" t="s">
        <v>307</v>
      </c>
      <c r="P394" s="389">
        <v>4457.5</v>
      </c>
      <c r="R394" s="652">
        <v>4457.5</v>
      </c>
      <c r="S394" s="390" t="s">
        <v>1040</v>
      </c>
    </row>
    <row r="395" spans="1:20" x14ac:dyDescent="0.2">
      <c r="A395" s="388" t="s">
        <v>1129</v>
      </c>
      <c r="B395" s="388" t="s">
        <v>1542</v>
      </c>
      <c r="C395" s="388" t="s">
        <v>3095</v>
      </c>
      <c r="D395" s="389">
        <v>61829.66</v>
      </c>
      <c r="F395" s="389" t="s">
        <v>3798</v>
      </c>
      <c r="G395" s="390" t="s">
        <v>3799</v>
      </c>
      <c r="H395">
        <v>900</v>
      </c>
      <c r="L395" s="388" t="s">
        <v>919</v>
      </c>
      <c r="M395" s="388" t="s">
        <v>840</v>
      </c>
      <c r="N395" s="388" t="s">
        <v>319</v>
      </c>
      <c r="P395" s="389">
        <v>50</v>
      </c>
      <c r="R395" s="389">
        <v>50</v>
      </c>
      <c r="S395" s="390" t="s">
        <v>1055</v>
      </c>
    </row>
    <row r="396" spans="1:20" x14ac:dyDescent="0.2">
      <c r="A396" s="388" t="s">
        <v>1129</v>
      </c>
      <c r="B396" s="388" t="s">
        <v>1542</v>
      </c>
      <c r="C396" s="388" t="s">
        <v>2120</v>
      </c>
      <c r="D396" s="389">
        <v>10820.4</v>
      </c>
      <c r="F396" s="389" t="s">
        <v>3798</v>
      </c>
      <c r="G396" s="390" t="s">
        <v>3800</v>
      </c>
      <c r="H396">
        <v>900</v>
      </c>
      <c r="L396" s="388" t="s">
        <v>919</v>
      </c>
      <c r="M396" s="388" t="s">
        <v>840</v>
      </c>
      <c r="N396" s="388" t="s">
        <v>883</v>
      </c>
      <c r="P396" s="389">
        <v>250</v>
      </c>
      <c r="R396" s="389">
        <v>250</v>
      </c>
      <c r="S396" s="390" t="s">
        <v>1041</v>
      </c>
    </row>
    <row r="397" spans="1:20" x14ac:dyDescent="0.2">
      <c r="A397" s="388" t="s">
        <v>1129</v>
      </c>
      <c r="B397" s="388" t="s">
        <v>1542</v>
      </c>
      <c r="C397" s="388" t="s">
        <v>2340</v>
      </c>
      <c r="D397" s="389">
        <v>61829.66</v>
      </c>
      <c r="F397" s="389" t="s">
        <v>3801</v>
      </c>
      <c r="G397" s="390" t="s">
        <v>3802</v>
      </c>
      <c r="H397">
        <v>900</v>
      </c>
      <c r="L397" s="88" t="s">
        <v>919</v>
      </c>
      <c r="M397" s="88" t="s">
        <v>840</v>
      </c>
      <c r="N397" s="88" t="s">
        <v>308</v>
      </c>
      <c r="O397" s="89"/>
      <c r="P397" s="89">
        <v>4757.5</v>
      </c>
      <c r="Q397" s="89"/>
      <c r="R397" s="89">
        <v>4757.5</v>
      </c>
      <c r="S397" s="90" t="s">
        <v>740</v>
      </c>
      <c r="T397" s="653"/>
    </row>
    <row r="398" spans="1:20" x14ac:dyDescent="0.2">
      <c r="A398" s="388" t="s">
        <v>1129</v>
      </c>
      <c r="B398" s="388" t="s">
        <v>1542</v>
      </c>
      <c r="C398" s="388" t="s">
        <v>2127</v>
      </c>
      <c r="D398" s="389">
        <v>10820.4</v>
      </c>
      <c r="F398" s="389" t="s">
        <v>3801</v>
      </c>
      <c r="G398" s="390" t="s">
        <v>3803</v>
      </c>
      <c r="H398">
        <v>900</v>
      </c>
      <c r="L398" s="88" t="s">
        <v>919</v>
      </c>
      <c r="M398" s="88" t="s">
        <v>343</v>
      </c>
      <c r="N398" s="88" t="s">
        <v>308</v>
      </c>
      <c r="O398" s="89"/>
      <c r="P398" s="89">
        <v>4856751.4800000004</v>
      </c>
      <c r="Q398" s="89"/>
      <c r="R398" s="89">
        <v>4856751.4800000004</v>
      </c>
      <c r="S398" s="90" t="s">
        <v>937</v>
      </c>
      <c r="T398" s="653"/>
    </row>
    <row r="399" spans="1:20" x14ac:dyDescent="0.2">
      <c r="A399" s="388" t="s">
        <v>1129</v>
      </c>
      <c r="B399" s="388" t="s">
        <v>1542</v>
      </c>
      <c r="C399" s="388" t="s">
        <v>3097</v>
      </c>
      <c r="D399" s="389">
        <v>61829.68</v>
      </c>
      <c r="F399" s="389" t="s">
        <v>3562</v>
      </c>
      <c r="G399" s="390" t="s">
        <v>3804</v>
      </c>
      <c r="H399">
        <v>900</v>
      </c>
      <c r="L399" s="88" t="s">
        <v>508</v>
      </c>
      <c r="M399" s="88" t="s">
        <v>343</v>
      </c>
      <c r="N399" s="88" t="s">
        <v>308</v>
      </c>
      <c r="O399" s="89"/>
      <c r="P399" s="89">
        <v>4856751.4800000004</v>
      </c>
      <c r="Q399" s="89"/>
      <c r="R399" s="89">
        <v>4856751.4800000004</v>
      </c>
      <c r="S399" s="90" t="s">
        <v>509</v>
      </c>
      <c r="T399" s="653"/>
    </row>
    <row r="400" spans="1:20" x14ac:dyDescent="0.2">
      <c r="A400" s="388" t="s">
        <v>1129</v>
      </c>
      <c r="B400" s="388" t="s">
        <v>1542</v>
      </c>
      <c r="C400" s="388" t="s">
        <v>2060</v>
      </c>
      <c r="D400" s="389">
        <v>10820.4</v>
      </c>
      <c r="F400" s="389" t="s">
        <v>3562</v>
      </c>
      <c r="G400" s="390" t="s">
        <v>3805</v>
      </c>
      <c r="H400">
        <v>900</v>
      </c>
      <c r="L400" s="88" t="s">
        <v>343</v>
      </c>
      <c r="M400" s="88" t="s">
        <v>343</v>
      </c>
      <c r="N400" s="88" t="s">
        <v>308</v>
      </c>
      <c r="O400" s="89"/>
      <c r="P400" s="89">
        <v>4856751.4800000004</v>
      </c>
      <c r="Q400" s="89"/>
      <c r="R400" s="89">
        <v>4856751.4800000004</v>
      </c>
      <c r="S400" s="90" t="s">
        <v>1107</v>
      </c>
      <c r="T400" s="653"/>
    </row>
    <row r="401" spans="1:20" x14ac:dyDescent="0.2">
      <c r="A401" s="388" t="s">
        <v>1129</v>
      </c>
      <c r="B401" s="388" t="s">
        <v>1542</v>
      </c>
      <c r="C401" s="388" t="s">
        <v>1944</v>
      </c>
      <c r="D401" s="389">
        <v>10820.4</v>
      </c>
      <c r="F401" s="389" t="s">
        <v>3640</v>
      </c>
      <c r="G401" s="390" t="s">
        <v>3806</v>
      </c>
      <c r="H401">
        <v>900</v>
      </c>
      <c r="L401" s="88" t="s">
        <v>1108</v>
      </c>
      <c r="M401" s="88" t="s">
        <v>343</v>
      </c>
      <c r="N401" s="88" t="s">
        <v>308</v>
      </c>
      <c r="O401" s="89"/>
      <c r="P401" s="89"/>
      <c r="Q401" s="89"/>
      <c r="R401" s="89"/>
      <c r="S401" s="90"/>
      <c r="T401" s="653"/>
    </row>
    <row r="402" spans="1:20" x14ac:dyDescent="0.2">
      <c r="A402" s="388" t="s">
        <v>1129</v>
      </c>
      <c r="B402" s="388" t="s">
        <v>1542</v>
      </c>
      <c r="C402" s="388" t="s">
        <v>2133</v>
      </c>
      <c r="D402" s="389">
        <v>61829.66</v>
      </c>
      <c r="F402" s="389" t="s">
        <v>3640</v>
      </c>
      <c r="G402" s="390" t="s">
        <v>3807</v>
      </c>
      <c r="H402">
        <v>900</v>
      </c>
      <c r="L402" s="88" t="s">
        <v>1007</v>
      </c>
      <c r="M402" s="88" t="s">
        <v>343</v>
      </c>
      <c r="N402" s="88" t="s">
        <v>308</v>
      </c>
      <c r="O402" s="89"/>
      <c r="P402" s="89"/>
      <c r="Q402" s="89"/>
      <c r="R402" s="89"/>
      <c r="S402" s="90" t="s">
        <v>101</v>
      </c>
      <c r="T402" s="653"/>
    </row>
    <row r="403" spans="1:20" x14ac:dyDescent="0.2">
      <c r="A403" s="388" t="s">
        <v>1129</v>
      </c>
      <c r="B403" s="388" t="s">
        <v>1542</v>
      </c>
      <c r="C403" s="388" t="s">
        <v>2364</v>
      </c>
      <c r="D403" s="389">
        <v>61829.66</v>
      </c>
      <c r="F403" s="389" t="s">
        <v>3808</v>
      </c>
      <c r="G403" s="390" t="s">
        <v>3809</v>
      </c>
      <c r="H403">
        <v>900</v>
      </c>
      <c r="L403" s="88" t="s">
        <v>1012</v>
      </c>
      <c r="M403" s="88" t="s">
        <v>343</v>
      </c>
      <c r="N403" s="88" t="s">
        <v>308</v>
      </c>
      <c r="O403" s="89"/>
      <c r="P403" s="89"/>
      <c r="Q403" s="89"/>
      <c r="R403" s="89"/>
      <c r="S403" s="90" t="s">
        <v>1013</v>
      </c>
      <c r="T403" s="653"/>
    </row>
    <row r="404" spans="1:20" x14ac:dyDescent="0.2">
      <c r="A404" s="388" t="s">
        <v>1129</v>
      </c>
      <c r="B404" s="388" t="s">
        <v>1542</v>
      </c>
      <c r="C404" s="388" t="s">
        <v>2366</v>
      </c>
      <c r="D404" s="389">
        <v>10820.4</v>
      </c>
      <c r="F404" s="389" t="s">
        <v>3808</v>
      </c>
      <c r="G404" s="390" t="s">
        <v>3810</v>
      </c>
      <c r="H404">
        <v>900</v>
      </c>
      <c r="L404" s="88" t="s">
        <v>1075</v>
      </c>
      <c r="M404" s="88" t="s">
        <v>343</v>
      </c>
      <c r="N404" s="88" t="s">
        <v>308</v>
      </c>
      <c r="O404" s="89"/>
      <c r="P404" s="89"/>
      <c r="Q404" s="89"/>
      <c r="R404" s="89"/>
      <c r="S404" s="90" t="s">
        <v>1076</v>
      </c>
      <c r="T404" s="653"/>
    </row>
    <row r="405" spans="1:20" x14ac:dyDescent="0.2">
      <c r="A405" s="388" t="s">
        <v>1129</v>
      </c>
      <c r="B405" s="388" t="s">
        <v>1542</v>
      </c>
      <c r="C405" s="388" t="s">
        <v>3105</v>
      </c>
      <c r="D405" s="389">
        <v>61829.68</v>
      </c>
      <c r="F405" s="389" t="s">
        <v>3518</v>
      </c>
      <c r="G405" s="390" t="s">
        <v>3811</v>
      </c>
      <c r="H405">
        <v>900</v>
      </c>
      <c r="L405" s="88" t="s">
        <v>1088</v>
      </c>
      <c r="M405" s="88" t="s">
        <v>343</v>
      </c>
      <c r="N405" s="88" t="s">
        <v>308</v>
      </c>
      <c r="O405" s="89"/>
      <c r="P405" s="89"/>
      <c r="Q405" s="89"/>
      <c r="R405" s="89"/>
      <c r="S405" s="90" t="s">
        <v>1089</v>
      </c>
      <c r="T405" s="653"/>
    </row>
    <row r="406" spans="1:20" x14ac:dyDescent="0.2">
      <c r="A406" s="388" t="s">
        <v>1129</v>
      </c>
      <c r="B406" s="388" t="s">
        <v>1542</v>
      </c>
      <c r="C406" s="388" t="s">
        <v>3106</v>
      </c>
      <c r="D406" s="389">
        <v>10820.4</v>
      </c>
      <c r="F406" s="389" t="s">
        <v>3518</v>
      </c>
      <c r="G406" s="390" t="s">
        <v>3812</v>
      </c>
      <c r="H406">
        <v>900</v>
      </c>
      <c r="L406" s="88" t="s">
        <v>508</v>
      </c>
      <c r="M406" s="88" t="s">
        <v>343</v>
      </c>
      <c r="N406" s="88" t="s">
        <v>308</v>
      </c>
      <c r="O406" s="89"/>
      <c r="P406" s="89">
        <v>4856751.4800000004</v>
      </c>
      <c r="Q406" s="89"/>
      <c r="R406" s="89">
        <v>4856751.4800000004</v>
      </c>
      <c r="S406" s="90" t="s">
        <v>509</v>
      </c>
      <c r="T406" s="653"/>
    </row>
    <row r="407" spans="1:20" x14ac:dyDescent="0.2">
      <c r="A407" s="388" t="s">
        <v>938</v>
      </c>
      <c r="B407" s="388" t="s">
        <v>947</v>
      </c>
      <c r="C407" s="388" t="s">
        <v>484</v>
      </c>
      <c r="D407" s="389">
        <v>976300.8</v>
      </c>
      <c r="F407" s="389">
        <v>976300.8</v>
      </c>
      <c r="G407" s="390" t="s">
        <v>1054</v>
      </c>
      <c r="L407" s="88" t="s">
        <v>560</v>
      </c>
      <c r="M407" s="88" t="s">
        <v>343</v>
      </c>
      <c r="N407" s="88" t="s">
        <v>308</v>
      </c>
      <c r="O407" s="89"/>
      <c r="P407" s="89"/>
      <c r="Q407" s="89"/>
      <c r="R407" s="89"/>
      <c r="S407" s="90" t="s">
        <v>561</v>
      </c>
      <c r="T407" s="653"/>
    </row>
    <row r="408" spans="1:20" x14ac:dyDescent="0.2">
      <c r="A408" s="644" t="s">
        <v>938</v>
      </c>
      <c r="B408" s="644" t="s">
        <v>947</v>
      </c>
      <c r="C408" s="644" t="s">
        <v>308</v>
      </c>
      <c r="D408" s="645">
        <v>976300.8</v>
      </c>
      <c r="E408" s="645"/>
      <c r="F408" s="645">
        <v>976300.8</v>
      </c>
      <c r="G408" s="646" t="s">
        <v>741</v>
      </c>
      <c r="H408" s="647"/>
      <c r="I408" s="647"/>
      <c r="J408" s="647"/>
      <c r="L408" s="88" t="s">
        <v>1109</v>
      </c>
      <c r="M408" s="88" t="s">
        <v>343</v>
      </c>
      <c r="N408" s="88" t="s">
        <v>308</v>
      </c>
      <c r="O408" s="89"/>
      <c r="P408" s="89"/>
      <c r="Q408" s="89"/>
      <c r="R408" s="89"/>
      <c r="S408" s="90" t="s">
        <v>1110</v>
      </c>
      <c r="T408" s="653"/>
    </row>
    <row r="410" spans="1:20" x14ac:dyDescent="0.2">
      <c r="A410" s="388" t="s">
        <v>1129</v>
      </c>
      <c r="B410" s="388" t="s">
        <v>3360</v>
      </c>
      <c r="C410" s="388" t="s">
        <v>3813</v>
      </c>
      <c r="D410" s="389">
        <v>638.34</v>
      </c>
      <c r="F410" s="389" t="s">
        <v>1152</v>
      </c>
      <c r="G410" s="390" t="s">
        <v>3814</v>
      </c>
      <c r="H410">
        <v>300</v>
      </c>
    </row>
    <row r="411" spans="1:20" x14ac:dyDescent="0.2">
      <c r="A411" s="388" t="s">
        <v>1129</v>
      </c>
      <c r="B411" s="388" t="s">
        <v>3360</v>
      </c>
      <c r="C411" s="388" t="s">
        <v>3815</v>
      </c>
      <c r="D411" s="389">
        <v>679.85</v>
      </c>
      <c r="F411" s="389" t="s">
        <v>1155</v>
      </c>
      <c r="G411" s="390" t="s">
        <v>3816</v>
      </c>
      <c r="H411">
        <v>300</v>
      </c>
    </row>
    <row r="412" spans="1:20" x14ac:dyDescent="0.2">
      <c r="A412" s="388" t="s">
        <v>1129</v>
      </c>
      <c r="B412" s="388" t="s">
        <v>3360</v>
      </c>
      <c r="C412" s="388" t="s">
        <v>3817</v>
      </c>
      <c r="D412" s="389">
        <v>646.12</v>
      </c>
      <c r="F412" s="389" t="s">
        <v>1132</v>
      </c>
      <c r="G412" s="390" t="s">
        <v>3818</v>
      </c>
      <c r="H412">
        <v>300</v>
      </c>
    </row>
    <row r="413" spans="1:20" x14ac:dyDescent="0.2">
      <c r="A413" s="388" t="s">
        <v>1129</v>
      </c>
      <c r="B413" s="388" t="s">
        <v>3360</v>
      </c>
      <c r="C413" s="388" t="s">
        <v>3819</v>
      </c>
      <c r="D413" s="389">
        <v>625.37</v>
      </c>
      <c r="F413" s="389" t="s">
        <v>1164</v>
      </c>
      <c r="G413" s="390" t="s">
        <v>3820</v>
      </c>
      <c r="H413">
        <v>300</v>
      </c>
    </row>
    <row r="414" spans="1:20" x14ac:dyDescent="0.2">
      <c r="A414" s="388" t="s">
        <v>1129</v>
      </c>
      <c r="B414" s="388" t="s">
        <v>3360</v>
      </c>
      <c r="C414" s="388" t="s">
        <v>3821</v>
      </c>
      <c r="D414" s="389">
        <v>756.08</v>
      </c>
      <c r="F414" s="389" t="s">
        <v>1137</v>
      </c>
      <c r="G414" s="390" t="s">
        <v>3822</v>
      </c>
      <c r="H414">
        <v>300</v>
      </c>
    </row>
    <row r="415" spans="1:20" x14ac:dyDescent="0.2">
      <c r="A415" s="388" t="s">
        <v>1129</v>
      </c>
      <c r="B415" s="388" t="s">
        <v>3360</v>
      </c>
      <c r="C415" s="388" t="s">
        <v>3823</v>
      </c>
      <c r="D415" s="389">
        <v>15450</v>
      </c>
      <c r="F415" s="389" t="s">
        <v>3824</v>
      </c>
      <c r="G415" s="390" t="s">
        <v>3825</v>
      </c>
      <c r="H415">
        <v>300</v>
      </c>
    </row>
    <row r="416" spans="1:20" x14ac:dyDescent="0.2">
      <c r="A416" s="388" t="s">
        <v>1129</v>
      </c>
      <c r="B416" s="388" t="s">
        <v>3360</v>
      </c>
      <c r="C416" s="388" t="s">
        <v>3826</v>
      </c>
      <c r="D416" s="389">
        <v>669.47</v>
      </c>
      <c r="F416" s="389" t="s">
        <v>1169</v>
      </c>
      <c r="G416" s="390" t="s">
        <v>3827</v>
      </c>
      <c r="H416">
        <v>300</v>
      </c>
    </row>
    <row r="417" spans="1:8" x14ac:dyDescent="0.2">
      <c r="A417" s="388" t="s">
        <v>1129</v>
      </c>
      <c r="B417" s="388" t="s">
        <v>3360</v>
      </c>
      <c r="C417" s="388" t="s">
        <v>3828</v>
      </c>
      <c r="D417" s="389">
        <v>2545.1</v>
      </c>
      <c r="F417" s="389" t="s">
        <v>1169</v>
      </c>
      <c r="G417" s="390" t="s">
        <v>3829</v>
      </c>
      <c r="H417">
        <v>300</v>
      </c>
    </row>
    <row r="418" spans="1:8" x14ac:dyDescent="0.2">
      <c r="A418" s="388" t="s">
        <v>1129</v>
      </c>
      <c r="B418" s="388" t="s">
        <v>3360</v>
      </c>
      <c r="C418" s="388" t="s">
        <v>3830</v>
      </c>
      <c r="D418" s="389">
        <v>653.91</v>
      </c>
      <c r="F418" s="389" t="s">
        <v>1172</v>
      </c>
      <c r="G418" s="390" t="s">
        <v>3831</v>
      </c>
      <c r="H418">
        <v>300</v>
      </c>
    </row>
    <row r="419" spans="1:8" x14ac:dyDescent="0.2">
      <c r="A419" s="388" t="s">
        <v>1129</v>
      </c>
      <c r="B419" s="388" t="s">
        <v>3360</v>
      </c>
      <c r="C419" s="388" t="s">
        <v>3832</v>
      </c>
      <c r="D419" s="389">
        <v>2492.8000000000002</v>
      </c>
      <c r="F419" s="389" t="s">
        <v>3638</v>
      </c>
      <c r="G419" s="390" t="s">
        <v>3833</v>
      </c>
      <c r="H419">
        <v>300</v>
      </c>
    </row>
    <row r="420" spans="1:8" x14ac:dyDescent="0.2">
      <c r="A420" s="388" t="s">
        <v>1129</v>
      </c>
      <c r="B420" s="388" t="s">
        <v>3360</v>
      </c>
      <c r="C420" s="388" t="s">
        <v>3834</v>
      </c>
      <c r="D420" s="389">
        <v>625.37</v>
      </c>
      <c r="F420" s="389" t="s">
        <v>1140</v>
      </c>
      <c r="G420" s="390" t="s">
        <v>3835</v>
      </c>
      <c r="H420">
        <v>300</v>
      </c>
    </row>
    <row r="421" spans="1:8" x14ac:dyDescent="0.2">
      <c r="A421" s="388" t="s">
        <v>1129</v>
      </c>
      <c r="B421" s="388" t="s">
        <v>3360</v>
      </c>
      <c r="C421" s="388" t="s">
        <v>3836</v>
      </c>
      <c r="D421" s="389">
        <v>2169</v>
      </c>
      <c r="F421" s="389" t="s">
        <v>3511</v>
      </c>
      <c r="G421" s="390" t="s">
        <v>3837</v>
      </c>
      <c r="H421">
        <v>300</v>
      </c>
    </row>
    <row r="422" spans="1:8" x14ac:dyDescent="0.2">
      <c r="A422" s="388" t="s">
        <v>1129</v>
      </c>
      <c r="B422" s="388" t="s">
        <v>3360</v>
      </c>
      <c r="C422" s="388" t="s">
        <v>3838</v>
      </c>
      <c r="D422" s="389">
        <v>635.75</v>
      </c>
      <c r="F422" s="389" t="s">
        <v>1177</v>
      </c>
      <c r="G422" s="390" t="s">
        <v>3839</v>
      </c>
      <c r="H422">
        <v>300</v>
      </c>
    </row>
    <row r="423" spans="1:8" x14ac:dyDescent="0.2">
      <c r="A423" s="388" t="s">
        <v>1129</v>
      </c>
      <c r="B423" s="388" t="s">
        <v>3360</v>
      </c>
      <c r="C423" s="388" t="s">
        <v>3840</v>
      </c>
      <c r="D423" s="389">
        <v>2241.8000000000002</v>
      </c>
      <c r="F423" s="389" t="s">
        <v>3570</v>
      </c>
      <c r="G423" s="390" t="s">
        <v>3841</v>
      </c>
      <c r="H423">
        <v>300</v>
      </c>
    </row>
    <row r="424" spans="1:8" x14ac:dyDescent="0.2">
      <c r="A424" s="388" t="s">
        <v>1129</v>
      </c>
      <c r="B424" s="388" t="s">
        <v>3360</v>
      </c>
      <c r="C424" s="388" t="s">
        <v>3842</v>
      </c>
      <c r="D424" s="389">
        <v>609.79999999999995</v>
      </c>
      <c r="F424" s="389" t="s">
        <v>1182</v>
      </c>
      <c r="G424" s="390" t="s">
        <v>3843</v>
      </c>
      <c r="H424">
        <v>300</v>
      </c>
    </row>
    <row r="425" spans="1:8" x14ac:dyDescent="0.2">
      <c r="A425" s="388" t="s">
        <v>1129</v>
      </c>
      <c r="B425" s="388" t="s">
        <v>3360</v>
      </c>
      <c r="C425" s="388" t="s">
        <v>3844</v>
      </c>
      <c r="D425" s="389">
        <v>2136.3000000000002</v>
      </c>
      <c r="F425" s="389" t="s">
        <v>3720</v>
      </c>
      <c r="G425" s="390" t="s">
        <v>3845</v>
      </c>
      <c r="H425">
        <v>300</v>
      </c>
    </row>
    <row r="426" spans="1:8" x14ac:dyDescent="0.2">
      <c r="A426" s="388" t="s">
        <v>1129</v>
      </c>
      <c r="B426" s="388" t="s">
        <v>3360</v>
      </c>
      <c r="C426" s="388" t="s">
        <v>3846</v>
      </c>
      <c r="D426" s="389">
        <v>633.15</v>
      </c>
      <c r="F426" s="389" t="s">
        <v>1143</v>
      </c>
      <c r="G426" s="390" t="s">
        <v>3847</v>
      </c>
      <c r="H426">
        <v>300</v>
      </c>
    </row>
    <row r="427" spans="1:8" x14ac:dyDescent="0.2">
      <c r="A427" s="388" t="s">
        <v>1129</v>
      </c>
      <c r="B427" s="388" t="s">
        <v>3360</v>
      </c>
      <c r="C427" s="388" t="s">
        <v>3848</v>
      </c>
      <c r="D427" s="389">
        <v>2296.9</v>
      </c>
      <c r="F427" s="389" t="s">
        <v>1143</v>
      </c>
      <c r="G427" s="390" t="s">
        <v>3849</v>
      </c>
      <c r="H427">
        <v>300</v>
      </c>
    </row>
    <row r="428" spans="1:8" x14ac:dyDescent="0.2">
      <c r="A428" s="388" t="s">
        <v>1129</v>
      </c>
      <c r="B428" s="388" t="s">
        <v>1542</v>
      </c>
      <c r="C428" s="388" t="s">
        <v>2845</v>
      </c>
      <c r="D428" s="389">
        <v>2500</v>
      </c>
      <c r="F428" s="389" t="s">
        <v>1172</v>
      </c>
      <c r="G428" s="390" t="s">
        <v>3850</v>
      </c>
      <c r="H428">
        <v>300</v>
      </c>
    </row>
    <row r="429" spans="1:8" x14ac:dyDescent="0.2">
      <c r="A429" s="388" t="s">
        <v>1129</v>
      </c>
      <c r="B429" s="388" t="s">
        <v>1542</v>
      </c>
      <c r="C429" s="388" t="s">
        <v>2363</v>
      </c>
      <c r="D429" s="389">
        <v>6000</v>
      </c>
      <c r="F429" s="389" t="s">
        <v>1177</v>
      </c>
      <c r="G429" s="390" t="s">
        <v>3851</v>
      </c>
      <c r="H429">
        <v>300</v>
      </c>
    </row>
    <row r="430" spans="1:8" x14ac:dyDescent="0.2">
      <c r="A430" s="388" t="s">
        <v>1129</v>
      </c>
      <c r="B430" s="388" t="s">
        <v>1542</v>
      </c>
      <c r="C430" s="388" t="s">
        <v>3546</v>
      </c>
      <c r="D430" s="389">
        <v>-6000</v>
      </c>
      <c r="F430" s="389" t="s">
        <v>1182</v>
      </c>
      <c r="G430" s="390" t="s">
        <v>3852</v>
      </c>
      <c r="H430">
        <v>300</v>
      </c>
    </row>
    <row r="431" spans="1:8" x14ac:dyDescent="0.2">
      <c r="A431" s="388" t="s">
        <v>1129</v>
      </c>
      <c r="B431" s="388" t="s">
        <v>1542</v>
      </c>
      <c r="C431" s="388" t="s">
        <v>3347</v>
      </c>
      <c r="D431" s="389">
        <v>-2500</v>
      </c>
      <c r="F431" s="389" t="s">
        <v>1143</v>
      </c>
      <c r="G431" s="390" t="s">
        <v>3853</v>
      </c>
      <c r="H431">
        <v>300</v>
      </c>
    </row>
    <row r="432" spans="1:8" x14ac:dyDescent="0.2">
      <c r="A432" s="388" t="s">
        <v>1129</v>
      </c>
      <c r="B432" s="388" t="s">
        <v>1542</v>
      </c>
      <c r="C432" s="388" t="s">
        <v>2139</v>
      </c>
      <c r="D432" s="389">
        <v>625.54</v>
      </c>
      <c r="F432" s="389" t="s">
        <v>1143</v>
      </c>
      <c r="G432" s="390" t="s">
        <v>3854</v>
      </c>
      <c r="H432">
        <v>300</v>
      </c>
    </row>
    <row r="433" spans="1:10" x14ac:dyDescent="0.2">
      <c r="A433" s="388" t="s">
        <v>938</v>
      </c>
      <c r="B433" s="388" t="s">
        <v>331</v>
      </c>
      <c r="C433" s="388" t="s">
        <v>307</v>
      </c>
      <c r="D433" s="389">
        <v>37130.65</v>
      </c>
      <c r="F433" s="389">
        <v>37130.65</v>
      </c>
      <c r="G433" s="390" t="s">
        <v>1040</v>
      </c>
    </row>
    <row r="435" spans="1:10" x14ac:dyDescent="0.2">
      <c r="A435" s="388" t="s">
        <v>1129</v>
      </c>
      <c r="B435" s="388" t="s">
        <v>3360</v>
      </c>
      <c r="C435" s="388" t="s">
        <v>3855</v>
      </c>
      <c r="D435" s="389">
        <v>4492.8999999999996</v>
      </c>
      <c r="F435" s="389" t="s">
        <v>1152</v>
      </c>
      <c r="G435" s="390" t="s">
        <v>3856</v>
      </c>
      <c r="H435">
        <v>900</v>
      </c>
    </row>
    <row r="436" spans="1:10" x14ac:dyDescent="0.2">
      <c r="A436" s="388" t="s">
        <v>1129</v>
      </c>
      <c r="B436" s="388" t="s">
        <v>3360</v>
      </c>
      <c r="C436" s="388" t="s">
        <v>3857</v>
      </c>
      <c r="D436" s="389">
        <v>4703.3</v>
      </c>
      <c r="F436" s="389" t="s">
        <v>3858</v>
      </c>
      <c r="G436" s="390" t="s">
        <v>3859</v>
      </c>
      <c r="H436">
        <v>900</v>
      </c>
    </row>
    <row r="437" spans="1:10" x14ac:dyDescent="0.2">
      <c r="A437" s="388" t="s">
        <v>1129</v>
      </c>
      <c r="B437" s="388" t="s">
        <v>3360</v>
      </c>
      <c r="C437" s="388" t="s">
        <v>3860</v>
      </c>
      <c r="D437" s="389">
        <v>5616</v>
      </c>
      <c r="F437" s="389" t="s">
        <v>1132</v>
      </c>
      <c r="G437" s="390" t="s">
        <v>3861</v>
      </c>
      <c r="H437">
        <v>900</v>
      </c>
    </row>
    <row r="438" spans="1:10" x14ac:dyDescent="0.2">
      <c r="A438" s="388" t="s">
        <v>1129</v>
      </c>
      <c r="B438" s="388" t="s">
        <v>3360</v>
      </c>
      <c r="C438" s="388" t="s">
        <v>3862</v>
      </c>
      <c r="D438" s="389">
        <v>5647.2</v>
      </c>
      <c r="F438" s="389" t="s">
        <v>3450</v>
      </c>
      <c r="G438" s="390" t="s">
        <v>3863</v>
      </c>
      <c r="H438">
        <v>900</v>
      </c>
    </row>
    <row r="439" spans="1:10" x14ac:dyDescent="0.2">
      <c r="A439" s="388" t="s">
        <v>1129</v>
      </c>
      <c r="B439" s="388" t="s">
        <v>3360</v>
      </c>
      <c r="C439" s="388" t="s">
        <v>3864</v>
      </c>
      <c r="D439" s="389">
        <v>3780.2</v>
      </c>
      <c r="F439" s="389" t="s">
        <v>3768</v>
      </c>
      <c r="G439" s="390" t="s">
        <v>3865</v>
      </c>
      <c r="H439">
        <v>900</v>
      </c>
    </row>
    <row r="440" spans="1:10" x14ac:dyDescent="0.2">
      <c r="A440" s="388" t="s">
        <v>1129</v>
      </c>
      <c r="B440" s="388" t="s">
        <v>3360</v>
      </c>
      <c r="C440" s="388" t="s">
        <v>3866</v>
      </c>
      <c r="D440" s="389">
        <v>5785.8</v>
      </c>
      <c r="F440" s="389" t="s">
        <v>1137</v>
      </c>
      <c r="G440" s="390" t="s">
        <v>3867</v>
      </c>
      <c r="H440">
        <v>900</v>
      </c>
    </row>
    <row r="441" spans="1:10" x14ac:dyDescent="0.2">
      <c r="A441" s="388" t="s">
        <v>1129</v>
      </c>
      <c r="B441" s="388" t="s">
        <v>3360</v>
      </c>
      <c r="C441" s="388" t="s">
        <v>3868</v>
      </c>
      <c r="D441" s="389">
        <v>5468.8</v>
      </c>
      <c r="F441" s="389" t="s">
        <v>1169</v>
      </c>
      <c r="G441" s="390" t="s">
        <v>3869</v>
      </c>
      <c r="H441">
        <v>900</v>
      </c>
    </row>
    <row r="442" spans="1:10" x14ac:dyDescent="0.2">
      <c r="A442" s="388" t="s">
        <v>1129</v>
      </c>
      <c r="B442" s="388" t="s">
        <v>3360</v>
      </c>
      <c r="C442" s="388" t="s">
        <v>3870</v>
      </c>
      <c r="D442" s="389">
        <v>4801.1000000000004</v>
      </c>
      <c r="F442" s="389" t="s">
        <v>1172</v>
      </c>
      <c r="G442" s="390" t="s">
        <v>3871</v>
      </c>
      <c r="H442">
        <v>900</v>
      </c>
    </row>
    <row r="443" spans="1:10" x14ac:dyDescent="0.2">
      <c r="A443" s="388" t="s">
        <v>1129</v>
      </c>
      <c r="B443" s="388" t="s">
        <v>3360</v>
      </c>
      <c r="C443" s="388" t="s">
        <v>3872</v>
      </c>
      <c r="D443" s="389">
        <v>4364</v>
      </c>
      <c r="F443" s="389" t="s">
        <v>1140</v>
      </c>
      <c r="G443" s="390" t="s">
        <v>3873</v>
      </c>
      <c r="H443">
        <v>900</v>
      </c>
    </row>
    <row r="444" spans="1:10" x14ac:dyDescent="0.2">
      <c r="A444" s="388" t="s">
        <v>1129</v>
      </c>
      <c r="B444" s="388" t="s">
        <v>3360</v>
      </c>
      <c r="C444" s="388" t="s">
        <v>3874</v>
      </c>
      <c r="D444" s="389">
        <v>4236.6000000000004</v>
      </c>
      <c r="F444" s="389" t="s">
        <v>1177</v>
      </c>
      <c r="G444" s="390" t="s">
        <v>3875</v>
      </c>
      <c r="H444">
        <v>900</v>
      </c>
    </row>
    <row r="445" spans="1:10" x14ac:dyDescent="0.2">
      <c r="A445" s="388" t="s">
        <v>1129</v>
      </c>
      <c r="B445" s="388" t="s">
        <v>3360</v>
      </c>
      <c r="C445" s="388" t="s">
        <v>3876</v>
      </c>
      <c r="D445" s="389">
        <v>4668.3999999999996</v>
      </c>
      <c r="F445" s="389" t="s">
        <v>1182</v>
      </c>
      <c r="G445" s="390" t="s">
        <v>3877</v>
      </c>
      <c r="H445">
        <v>900</v>
      </c>
    </row>
    <row r="446" spans="1:10" x14ac:dyDescent="0.2">
      <c r="A446" s="388" t="s">
        <v>1129</v>
      </c>
      <c r="B446" s="388" t="s">
        <v>3360</v>
      </c>
      <c r="C446" s="388" t="s">
        <v>3878</v>
      </c>
      <c r="D446" s="389">
        <v>3107.1</v>
      </c>
      <c r="F446" s="389" t="s">
        <v>1143</v>
      </c>
      <c r="G446" s="390" t="s">
        <v>3879</v>
      </c>
      <c r="H446">
        <v>900</v>
      </c>
    </row>
    <row r="447" spans="1:10" x14ac:dyDescent="0.2">
      <c r="A447" s="388" t="s">
        <v>938</v>
      </c>
      <c r="B447" s="388" t="s">
        <v>331</v>
      </c>
      <c r="C447" s="388" t="s">
        <v>484</v>
      </c>
      <c r="D447" s="389">
        <v>56671.4</v>
      </c>
      <c r="F447" s="389">
        <v>56671.4</v>
      </c>
      <c r="G447" s="390" t="s">
        <v>1054</v>
      </c>
    </row>
    <row r="448" spans="1:10" x14ac:dyDescent="0.2">
      <c r="A448" s="644" t="s">
        <v>938</v>
      </c>
      <c r="B448" s="644" t="s">
        <v>331</v>
      </c>
      <c r="C448" s="644" t="s">
        <v>308</v>
      </c>
      <c r="D448" s="645">
        <v>93802.05</v>
      </c>
      <c r="E448" s="645"/>
      <c r="F448" s="645">
        <v>93802.05</v>
      </c>
      <c r="G448" s="646" t="s">
        <v>950</v>
      </c>
      <c r="H448" s="647"/>
      <c r="I448" s="647"/>
      <c r="J448" s="647"/>
    </row>
    <row r="450" spans="1:8" x14ac:dyDescent="0.2">
      <c r="A450" s="388" t="s">
        <v>1129</v>
      </c>
      <c r="B450" s="388" t="s">
        <v>3360</v>
      </c>
      <c r="C450" s="388" t="s">
        <v>3880</v>
      </c>
      <c r="D450" s="389">
        <v>625.54</v>
      </c>
      <c r="F450" s="389" t="s">
        <v>1160</v>
      </c>
      <c r="G450" s="390" t="s">
        <v>3881</v>
      </c>
      <c r="H450">
        <v>300</v>
      </c>
    </row>
    <row r="451" spans="1:8" x14ac:dyDescent="0.2">
      <c r="A451" s="388" t="s">
        <v>1129</v>
      </c>
      <c r="B451" s="388" t="s">
        <v>1542</v>
      </c>
      <c r="C451" s="388" t="s">
        <v>2139</v>
      </c>
      <c r="D451" s="389">
        <v>-625.54</v>
      </c>
      <c r="F451" s="389" t="s">
        <v>1143</v>
      </c>
      <c r="G451" s="390" t="s">
        <v>3854</v>
      </c>
      <c r="H451">
        <v>300</v>
      </c>
    </row>
    <row r="452" spans="1:8" x14ac:dyDescent="0.2">
      <c r="A452" s="388" t="s">
        <v>938</v>
      </c>
      <c r="B452" s="388" t="s">
        <v>332</v>
      </c>
      <c r="C452" s="388" t="s">
        <v>307</v>
      </c>
      <c r="G452" s="390" t="s">
        <v>1040</v>
      </c>
    </row>
    <row r="454" spans="1:8" x14ac:dyDescent="0.2">
      <c r="A454" s="388" t="s">
        <v>1129</v>
      </c>
      <c r="B454" s="388" t="s">
        <v>3360</v>
      </c>
      <c r="C454" s="388" t="s">
        <v>3532</v>
      </c>
      <c r="D454" s="389">
        <v>1213.8</v>
      </c>
      <c r="F454" s="389" t="s">
        <v>3586</v>
      </c>
      <c r="G454" s="390" t="s">
        <v>3882</v>
      </c>
      <c r="H454">
        <v>900</v>
      </c>
    </row>
    <row r="455" spans="1:8" x14ac:dyDescent="0.2">
      <c r="A455" s="388" t="s">
        <v>1129</v>
      </c>
      <c r="B455" s="388" t="s">
        <v>3360</v>
      </c>
      <c r="C455" s="388" t="s">
        <v>3883</v>
      </c>
      <c r="D455" s="389">
        <v>4877.4799999999996</v>
      </c>
      <c r="F455" s="389" t="s">
        <v>3884</v>
      </c>
      <c r="G455" s="390" t="s">
        <v>3885</v>
      </c>
      <c r="H455">
        <v>900</v>
      </c>
    </row>
    <row r="456" spans="1:8" x14ac:dyDescent="0.2">
      <c r="A456" s="388" t="s">
        <v>1129</v>
      </c>
      <c r="B456" s="388" t="s">
        <v>3360</v>
      </c>
      <c r="C456" s="388" t="s">
        <v>3886</v>
      </c>
      <c r="D456" s="389">
        <v>4614.71</v>
      </c>
      <c r="F456" s="389" t="s">
        <v>3887</v>
      </c>
      <c r="G456" s="390" t="s">
        <v>3888</v>
      </c>
      <c r="H456">
        <v>900</v>
      </c>
    </row>
    <row r="457" spans="1:8" x14ac:dyDescent="0.2">
      <c r="A457" s="388" t="s">
        <v>1129</v>
      </c>
      <c r="B457" s="388" t="s">
        <v>3360</v>
      </c>
      <c r="C457" s="388" t="s">
        <v>3889</v>
      </c>
      <c r="D457" s="389">
        <v>4492.3500000000004</v>
      </c>
      <c r="F457" s="389" t="s">
        <v>1132</v>
      </c>
      <c r="G457" s="390" t="s">
        <v>3890</v>
      </c>
      <c r="H457">
        <v>900</v>
      </c>
    </row>
    <row r="458" spans="1:8" x14ac:dyDescent="0.2">
      <c r="A458" s="388" t="s">
        <v>1129</v>
      </c>
      <c r="B458" s="388" t="s">
        <v>3360</v>
      </c>
      <c r="C458" s="388" t="s">
        <v>3891</v>
      </c>
      <c r="D458" s="389">
        <v>7632.58</v>
      </c>
      <c r="F458" s="389" t="s">
        <v>3389</v>
      </c>
      <c r="G458" s="390" t="s">
        <v>3892</v>
      </c>
      <c r="H458">
        <v>900</v>
      </c>
    </row>
    <row r="459" spans="1:8" x14ac:dyDescent="0.2">
      <c r="A459" s="388" t="s">
        <v>1129</v>
      </c>
      <c r="B459" s="388" t="s">
        <v>3360</v>
      </c>
      <c r="C459" s="388" t="s">
        <v>3893</v>
      </c>
      <c r="D459" s="389">
        <v>-202.61</v>
      </c>
      <c r="F459" s="389" t="s">
        <v>3631</v>
      </c>
      <c r="G459" s="390" t="s">
        <v>3894</v>
      </c>
      <c r="H459">
        <v>900</v>
      </c>
    </row>
    <row r="460" spans="1:8" x14ac:dyDescent="0.2">
      <c r="A460" s="388" t="s">
        <v>1129</v>
      </c>
      <c r="B460" s="388" t="s">
        <v>3360</v>
      </c>
      <c r="C460" s="388" t="s">
        <v>3895</v>
      </c>
      <c r="D460" s="389">
        <v>7248.56</v>
      </c>
      <c r="F460" s="389" t="s">
        <v>3896</v>
      </c>
      <c r="G460" s="390" t="s">
        <v>3897</v>
      </c>
      <c r="H460">
        <v>900</v>
      </c>
    </row>
    <row r="461" spans="1:8" x14ac:dyDescent="0.2">
      <c r="A461" s="388" t="s">
        <v>1129</v>
      </c>
      <c r="B461" s="388" t="s">
        <v>3360</v>
      </c>
      <c r="C461" s="388" t="s">
        <v>3898</v>
      </c>
      <c r="D461" s="389">
        <v>-298.04000000000002</v>
      </c>
      <c r="F461" s="389" t="s">
        <v>3768</v>
      </c>
      <c r="G461" s="390" t="s">
        <v>3899</v>
      </c>
      <c r="H461">
        <v>900</v>
      </c>
    </row>
    <row r="462" spans="1:8" x14ac:dyDescent="0.2">
      <c r="A462" s="388" t="s">
        <v>1129</v>
      </c>
      <c r="B462" s="388" t="s">
        <v>3360</v>
      </c>
      <c r="C462" s="388" t="s">
        <v>3900</v>
      </c>
      <c r="D462" s="389">
        <v>6437.48</v>
      </c>
      <c r="F462" s="389" t="s">
        <v>3901</v>
      </c>
      <c r="G462" s="390" t="s">
        <v>3902</v>
      </c>
      <c r="H462">
        <v>900</v>
      </c>
    </row>
    <row r="463" spans="1:8" x14ac:dyDescent="0.2">
      <c r="A463" s="388" t="s">
        <v>1129</v>
      </c>
      <c r="B463" s="388" t="s">
        <v>3360</v>
      </c>
      <c r="C463" s="388" t="s">
        <v>3903</v>
      </c>
      <c r="D463" s="389">
        <v>6180.48</v>
      </c>
      <c r="F463" s="389" t="s">
        <v>3683</v>
      </c>
      <c r="G463" s="390" t="s">
        <v>3904</v>
      </c>
      <c r="H463">
        <v>900</v>
      </c>
    </row>
    <row r="464" spans="1:8" x14ac:dyDescent="0.2">
      <c r="A464" s="388" t="s">
        <v>1129</v>
      </c>
      <c r="B464" s="388" t="s">
        <v>3360</v>
      </c>
      <c r="C464" s="388" t="s">
        <v>3905</v>
      </c>
      <c r="D464" s="389">
        <v>5708.23</v>
      </c>
      <c r="F464" s="389" t="s">
        <v>3499</v>
      </c>
      <c r="G464" s="390" t="s">
        <v>3906</v>
      </c>
      <c r="H464">
        <v>900</v>
      </c>
    </row>
    <row r="465" spans="1:8" x14ac:dyDescent="0.2">
      <c r="A465" s="388" t="s">
        <v>1129</v>
      </c>
      <c r="B465" s="388" t="s">
        <v>3360</v>
      </c>
      <c r="C465" s="388" t="s">
        <v>3907</v>
      </c>
      <c r="D465" s="389">
        <v>5695.33</v>
      </c>
      <c r="F465" s="389" t="s">
        <v>3607</v>
      </c>
      <c r="G465" s="390" t="s">
        <v>3908</v>
      </c>
      <c r="H465">
        <v>900</v>
      </c>
    </row>
    <row r="466" spans="1:8" x14ac:dyDescent="0.2">
      <c r="A466" s="388" t="s">
        <v>1129</v>
      </c>
      <c r="B466" s="388" t="s">
        <v>3360</v>
      </c>
      <c r="C466" s="388" t="s">
        <v>3909</v>
      </c>
      <c r="D466" s="389">
        <v>6322.54</v>
      </c>
      <c r="F466" s="389" t="s">
        <v>3910</v>
      </c>
      <c r="G466" s="390" t="s">
        <v>3911</v>
      </c>
      <c r="H466">
        <v>900</v>
      </c>
    </row>
    <row r="467" spans="1:8" x14ac:dyDescent="0.2">
      <c r="A467" s="388" t="s">
        <v>1129</v>
      </c>
      <c r="B467" s="388" t="s">
        <v>3360</v>
      </c>
      <c r="C467" s="388" t="s">
        <v>3912</v>
      </c>
      <c r="D467" s="389">
        <v>6049.14</v>
      </c>
      <c r="F467" s="389" t="s">
        <v>3913</v>
      </c>
      <c r="G467" s="390" t="s">
        <v>3914</v>
      </c>
      <c r="H467">
        <v>900</v>
      </c>
    </row>
    <row r="468" spans="1:8" x14ac:dyDescent="0.2">
      <c r="A468" s="388" t="s">
        <v>1129</v>
      </c>
      <c r="B468" s="388" t="s">
        <v>1542</v>
      </c>
      <c r="C468" s="388" t="s">
        <v>1157</v>
      </c>
      <c r="D468" s="389">
        <v>1744</v>
      </c>
      <c r="F468" s="389" t="s">
        <v>1152</v>
      </c>
      <c r="G468" s="390" t="s">
        <v>3915</v>
      </c>
      <c r="H468">
        <v>900</v>
      </c>
    </row>
    <row r="469" spans="1:8" x14ac:dyDescent="0.2">
      <c r="A469" s="388" t="s">
        <v>1129</v>
      </c>
      <c r="B469" s="388" t="s">
        <v>1542</v>
      </c>
      <c r="C469" s="388" t="s">
        <v>1163</v>
      </c>
      <c r="D469" s="389">
        <v>1744</v>
      </c>
      <c r="F469" s="389" t="s">
        <v>1155</v>
      </c>
      <c r="G469" s="390" t="s">
        <v>3916</v>
      </c>
      <c r="H469">
        <v>900</v>
      </c>
    </row>
    <row r="470" spans="1:8" x14ac:dyDescent="0.2">
      <c r="A470" s="388" t="s">
        <v>1129</v>
      </c>
      <c r="B470" s="388" t="s">
        <v>1542</v>
      </c>
      <c r="C470" s="388" t="s">
        <v>1168</v>
      </c>
      <c r="D470" s="389">
        <v>1744</v>
      </c>
      <c r="F470" s="389" t="s">
        <v>1132</v>
      </c>
      <c r="G470" s="390" t="s">
        <v>3917</v>
      </c>
      <c r="H470">
        <v>900</v>
      </c>
    </row>
    <row r="471" spans="1:8" x14ac:dyDescent="0.2">
      <c r="A471" s="388" t="s">
        <v>1129</v>
      </c>
      <c r="B471" s="388" t="s">
        <v>1542</v>
      </c>
      <c r="C471" s="388" t="s">
        <v>1437</v>
      </c>
      <c r="D471" s="389">
        <v>1744</v>
      </c>
      <c r="F471" s="389" t="s">
        <v>1160</v>
      </c>
      <c r="G471" s="390" t="s">
        <v>3918</v>
      </c>
      <c r="H471">
        <v>900</v>
      </c>
    </row>
    <row r="472" spans="1:8" x14ac:dyDescent="0.2">
      <c r="A472" s="388" t="s">
        <v>1129</v>
      </c>
      <c r="B472" s="388" t="s">
        <v>1542</v>
      </c>
      <c r="C472" s="388" t="s">
        <v>2313</v>
      </c>
      <c r="D472" s="389">
        <v>1744</v>
      </c>
      <c r="F472" s="389" t="s">
        <v>1164</v>
      </c>
      <c r="G472" s="390" t="s">
        <v>3919</v>
      </c>
      <c r="H472">
        <v>900</v>
      </c>
    </row>
    <row r="473" spans="1:8" x14ac:dyDescent="0.2">
      <c r="A473" s="388" t="s">
        <v>1129</v>
      </c>
      <c r="B473" s="388" t="s">
        <v>1542</v>
      </c>
      <c r="C473" s="388" t="s">
        <v>1923</v>
      </c>
      <c r="D473" s="389">
        <v>1744</v>
      </c>
      <c r="F473" s="389" t="s">
        <v>1137</v>
      </c>
      <c r="G473" s="390" t="s">
        <v>3920</v>
      </c>
      <c r="H473">
        <v>900</v>
      </c>
    </row>
    <row r="474" spans="1:8" x14ac:dyDescent="0.2">
      <c r="A474" s="388" t="s">
        <v>1129</v>
      </c>
      <c r="B474" s="388" t="s">
        <v>1542</v>
      </c>
      <c r="C474" s="388" t="s">
        <v>2842</v>
      </c>
      <c r="D474" s="389">
        <v>1744</v>
      </c>
      <c r="F474" s="389" t="s">
        <v>1169</v>
      </c>
      <c r="G474" s="390" t="s">
        <v>3921</v>
      </c>
      <c r="H474">
        <v>900</v>
      </c>
    </row>
    <row r="475" spans="1:8" x14ac:dyDescent="0.2">
      <c r="A475" s="388" t="s">
        <v>1129</v>
      </c>
      <c r="B475" s="388" t="s">
        <v>1542</v>
      </c>
      <c r="C475" s="388" t="s">
        <v>2344</v>
      </c>
      <c r="D475" s="389">
        <v>1744</v>
      </c>
      <c r="F475" s="389" t="s">
        <v>1172</v>
      </c>
      <c r="G475" s="390" t="s">
        <v>3922</v>
      </c>
      <c r="H475">
        <v>900</v>
      </c>
    </row>
    <row r="476" spans="1:8" x14ac:dyDescent="0.2">
      <c r="A476" s="388" t="s">
        <v>1129</v>
      </c>
      <c r="B476" s="388" t="s">
        <v>1542</v>
      </c>
      <c r="C476" s="388" t="s">
        <v>2353</v>
      </c>
      <c r="D476" s="389">
        <v>1744</v>
      </c>
      <c r="F476" s="389" t="s">
        <v>1140</v>
      </c>
      <c r="G476" s="390" t="s">
        <v>3923</v>
      </c>
      <c r="H476">
        <v>900</v>
      </c>
    </row>
    <row r="477" spans="1:8" x14ac:dyDescent="0.2">
      <c r="A477" s="388" t="s">
        <v>1129</v>
      </c>
      <c r="B477" s="388" t="s">
        <v>1542</v>
      </c>
      <c r="C477" s="388" t="s">
        <v>2358</v>
      </c>
      <c r="D477" s="389">
        <v>1744</v>
      </c>
      <c r="F477" s="389" t="s">
        <v>1177</v>
      </c>
      <c r="G477" s="390" t="s">
        <v>3924</v>
      </c>
      <c r="H477">
        <v>900</v>
      </c>
    </row>
    <row r="478" spans="1:8" x14ac:dyDescent="0.2">
      <c r="A478" s="388" t="s">
        <v>1129</v>
      </c>
      <c r="B478" s="388" t="s">
        <v>1542</v>
      </c>
      <c r="C478" s="388" t="s">
        <v>2135</v>
      </c>
      <c r="D478" s="389">
        <v>1744</v>
      </c>
      <c r="F478" s="389" t="s">
        <v>1182</v>
      </c>
      <c r="G478" s="390" t="s">
        <v>3925</v>
      </c>
      <c r="H478">
        <v>900</v>
      </c>
    </row>
    <row r="479" spans="1:8" x14ac:dyDescent="0.2">
      <c r="A479" s="388" t="s">
        <v>1129</v>
      </c>
      <c r="B479" s="388" t="s">
        <v>1542</v>
      </c>
      <c r="C479" s="388" t="s">
        <v>2862</v>
      </c>
      <c r="D479" s="389">
        <v>1744</v>
      </c>
      <c r="F479" s="389" t="s">
        <v>1143</v>
      </c>
      <c r="G479" s="390" t="s">
        <v>3926</v>
      </c>
      <c r="H479">
        <v>900</v>
      </c>
    </row>
    <row r="480" spans="1:8" x14ac:dyDescent="0.2">
      <c r="A480" s="388" t="s">
        <v>1129</v>
      </c>
      <c r="B480" s="388" t="s">
        <v>1542</v>
      </c>
      <c r="C480" s="388" t="s">
        <v>3347</v>
      </c>
      <c r="D480" s="389">
        <v>5354.16</v>
      </c>
      <c r="F480" s="389" t="s">
        <v>1143</v>
      </c>
      <c r="G480" s="390" t="s">
        <v>3927</v>
      </c>
      <c r="H480">
        <v>900</v>
      </c>
    </row>
    <row r="481" spans="1:10" x14ac:dyDescent="0.2">
      <c r="A481" s="388" t="s">
        <v>938</v>
      </c>
      <c r="B481" s="388" t="s">
        <v>332</v>
      </c>
      <c r="C481" s="388" t="s">
        <v>484</v>
      </c>
      <c r="D481" s="389">
        <v>92254.19</v>
      </c>
      <c r="F481" s="389">
        <v>92254.19</v>
      </c>
      <c r="G481" s="390" t="s">
        <v>1054</v>
      </c>
    </row>
    <row r="482" spans="1:10" x14ac:dyDescent="0.2">
      <c r="A482" s="644" t="s">
        <v>938</v>
      </c>
      <c r="B482" s="644" t="s">
        <v>332</v>
      </c>
      <c r="C482" s="644" t="s">
        <v>308</v>
      </c>
      <c r="D482" s="645">
        <v>92254.19</v>
      </c>
      <c r="E482" s="645"/>
      <c r="F482" s="645">
        <v>92254.19</v>
      </c>
      <c r="G482" s="646" t="s">
        <v>951</v>
      </c>
      <c r="H482" s="647"/>
      <c r="I482" s="647"/>
      <c r="J482" s="647"/>
    </row>
    <row r="484" spans="1:10" x14ac:dyDescent="0.2">
      <c r="A484" s="388" t="s">
        <v>1129</v>
      </c>
      <c r="B484" s="388" t="s">
        <v>3360</v>
      </c>
      <c r="C484" s="388" t="s">
        <v>3928</v>
      </c>
      <c r="D484" s="389">
        <v>1470</v>
      </c>
      <c r="F484" s="389" t="s">
        <v>3460</v>
      </c>
      <c r="G484" s="390" t="s">
        <v>3929</v>
      </c>
      <c r="H484">
        <v>900</v>
      </c>
    </row>
    <row r="485" spans="1:10" x14ac:dyDescent="0.2">
      <c r="A485" s="388" t="s">
        <v>1129</v>
      </c>
      <c r="B485" s="388" t="s">
        <v>3360</v>
      </c>
      <c r="C485" s="388" t="s">
        <v>3930</v>
      </c>
      <c r="D485" s="389">
        <v>20396.66</v>
      </c>
      <c r="F485" s="389" t="s">
        <v>1152</v>
      </c>
      <c r="G485" s="390" t="s">
        <v>3931</v>
      </c>
      <c r="H485">
        <v>900</v>
      </c>
    </row>
    <row r="486" spans="1:10" x14ac:dyDescent="0.2">
      <c r="A486" s="388" t="s">
        <v>1129</v>
      </c>
      <c r="B486" s="388" t="s">
        <v>3360</v>
      </c>
      <c r="C486" s="388" t="s">
        <v>3932</v>
      </c>
      <c r="D486" s="389">
        <v>95200</v>
      </c>
      <c r="F486" s="389" t="s">
        <v>1152</v>
      </c>
      <c r="G486" s="390" t="s">
        <v>3933</v>
      </c>
      <c r="H486">
        <v>900</v>
      </c>
    </row>
    <row r="487" spans="1:10" x14ac:dyDescent="0.2">
      <c r="A487" s="388" t="s">
        <v>1129</v>
      </c>
      <c r="B487" s="388" t="s">
        <v>3360</v>
      </c>
      <c r="C487" s="388" t="s">
        <v>3934</v>
      </c>
      <c r="D487" s="389">
        <v>8600</v>
      </c>
      <c r="F487" s="389" t="s">
        <v>1152</v>
      </c>
      <c r="G487" s="390" t="s">
        <v>3935</v>
      </c>
      <c r="H487">
        <v>900</v>
      </c>
    </row>
    <row r="488" spans="1:10" x14ac:dyDescent="0.2">
      <c r="A488" s="388" t="s">
        <v>1129</v>
      </c>
      <c r="B488" s="388" t="s">
        <v>3360</v>
      </c>
      <c r="C488" s="388" t="s">
        <v>3936</v>
      </c>
      <c r="D488" s="389">
        <v>20583.29</v>
      </c>
      <c r="F488" s="389" t="s">
        <v>1155</v>
      </c>
      <c r="G488" s="390" t="s">
        <v>3937</v>
      </c>
      <c r="H488">
        <v>900</v>
      </c>
    </row>
    <row r="489" spans="1:10" x14ac:dyDescent="0.2">
      <c r="A489" s="388" t="s">
        <v>1129</v>
      </c>
      <c r="B489" s="388" t="s">
        <v>3360</v>
      </c>
      <c r="C489" s="388" t="s">
        <v>3774</v>
      </c>
      <c r="D489" s="389">
        <v>95200</v>
      </c>
      <c r="F489" s="389" t="s">
        <v>1155</v>
      </c>
      <c r="G489" s="390" t="s">
        <v>3938</v>
      </c>
      <c r="H489">
        <v>900</v>
      </c>
    </row>
    <row r="490" spans="1:10" x14ac:dyDescent="0.2">
      <c r="A490" s="388" t="s">
        <v>1129</v>
      </c>
      <c r="B490" s="388" t="s">
        <v>3360</v>
      </c>
      <c r="C490" s="388" t="s">
        <v>3939</v>
      </c>
      <c r="D490" s="389">
        <v>14450</v>
      </c>
      <c r="F490" s="389" t="s">
        <v>1155</v>
      </c>
      <c r="G490" s="390" t="s">
        <v>3940</v>
      </c>
      <c r="H490">
        <v>900</v>
      </c>
    </row>
    <row r="491" spans="1:10" x14ac:dyDescent="0.2">
      <c r="A491" s="388" t="s">
        <v>1129</v>
      </c>
      <c r="B491" s="388" t="s">
        <v>3360</v>
      </c>
      <c r="C491" s="388" t="s">
        <v>3941</v>
      </c>
      <c r="D491" s="389">
        <v>20103.919999999998</v>
      </c>
      <c r="F491" s="389" t="s">
        <v>1132</v>
      </c>
      <c r="G491" s="390" t="s">
        <v>3942</v>
      </c>
      <c r="H491">
        <v>900</v>
      </c>
    </row>
    <row r="492" spans="1:10" x14ac:dyDescent="0.2">
      <c r="A492" s="388" t="s">
        <v>1129</v>
      </c>
      <c r="B492" s="388" t="s">
        <v>3360</v>
      </c>
      <c r="C492" s="388" t="s">
        <v>3943</v>
      </c>
      <c r="D492" s="389">
        <v>95200</v>
      </c>
      <c r="F492" s="389" t="s">
        <v>1132</v>
      </c>
      <c r="G492" s="390" t="s">
        <v>3944</v>
      </c>
      <c r="H492">
        <v>900</v>
      </c>
    </row>
    <row r="493" spans="1:10" x14ac:dyDescent="0.2">
      <c r="A493" s="388" t="s">
        <v>1129</v>
      </c>
      <c r="B493" s="388" t="s">
        <v>3360</v>
      </c>
      <c r="C493" s="388" t="s">
        <v>3945</v>
      </c>
      <c r="D493" s="389">
        <v>7070</v>
      </c>
      <c r="F493" s="389" t="s">
        <v>1132</v>
      </c>
      <c r="G493" s="390" t="s">
        <v>3946</v>
      </c>
      <c r="H493">
        <v>900</v>
      </c>
    </row>
    <row r="494" spans="1:10" x14ac:dyDescent="0.2">
      <c r="A494" s="388" t="s">
        <v>1129</v>
      </c>
      <c r="B494" s="388" t="s">
        <v>3360</v>
      </c>
      <c r="C494" s="388" t="s">
        <v>3947</v>
      </c>
      <c r="D494" s="389">
        <v>9950</v>
      </c>
      <c r="F494" s="389" t="s">
        <v>1132</v>
      </c>
      <c r="G494" s="390" t="s">
        <v>3948</v>
      </c>
      <c r="H494">
        <v>900</v>
      </c>
    </row>
    <row r="495" spans="1:10" x14ac:dyDescent="0.2">
      <c r="A495" s="388" t="s">
        <v>1129</v>
      </c>
      <c r="B495" s="388" t="s">
        <v>3360</v>
      </c>
      <c r="C495" s="388" t="s">
        <v>3949</v>
      </c>
      <c r="D495" s="389">
        <v>2500</v>
      </c>
      <c r="F495" s="389" t="s">
        <v>3790</v>
      </c>
      <c r="G495" s="390" t="s">
        <v>3950</v>
      </c>
      <c r="H495">
        <v>900</v>
      </c>
    </row>
    <row r="496" spans="1:10" x14ac:dyDescent="0.2">
      <c r="A496" s="388" t="s">
        <v>1129</v>
      </c>
      <c r="B496" s="388" t="s">
        <v>3360</v>
      </c>
      <c r="C496" s="388" t="s">
        <v>3951</v>
      </c>
      <c r="D496" s="389">
        <v>2500</v>
      </c>
      <c r="F496" s="389" t="s">
        <v>3793</v>
      </c>
      <c r="G496" s="390" t="s">
        <v>3952</v>
      </c>
      <c r="H496">
        <v>900</v>
      </c>
    </row>
    <row r="497" spans="1:8" x14ac:dyDescent="0.2">
      <c r="A497" s="388" t="s">
        <v>1129</v>
      </c>
      <c r="B497" s="388" t="s">
        <v>3360</v>
      </c>
      <c r="C497" s="388" t="s">
        <v>3953</v>
      </c>
      <c r="D497" s="389">
        <v>95200</v>
      </c>
      <c r="F497" s="389" t="s">
        <v>1160</v>
      </c>
      <c r="G497" s="390" t="s">
        <v>3954</v>
      </c>
      <c r="H497">
        <v>900</v>
      </c>
    </row>
    <row r="498" spans="1:8" x14ac:dyDescent="0.2">
      <c r="A498" s="388" t="s">
        <v>1129</v>
      </c>
      <c r="B498" s="388" t="s">
        <v>3360</v>
      </c>
      <c r="C498" s="388" t="s">
        <v>3955</v>
      </c>
      <c r="D498" s="389">
        <v>19547.71</v>
      </c>
      <c r="F498" s="389" t="s">
        <v>1160</v>
      </c>
      <c r="G498" s="390" t="s">
        <v>3956</v>
      </c>
      <c r="H498">
        <v>900</v>
      </c>
    </row>
    <row r="499" spans="1:8" x14ac:dyDescent="0.2">
      <c r="A499" s="388" t="s">
        <v>1129</v>
      </c>
      <c r="B499" s="388" t="s">
        <v>3360</v>
      </c>
      <c r="C499" s="388" t="s">
        <v>3957</v>
      </c>
      <c r="D499" s="389">
        <v>9500</v>
      </c>
      <c r="F499" s="389" t="s">
        <v>1160</v>
      </c>
      <c r="G499" s="390" t="s">
        <v>3958</v>
      </c>
      <c r="H499">
        <v>900</v>
      </c>
    </row>
    <row r="500" spans="1:8" x14ac:dyDescent="0.2">
      <c r="A500" s="388" t="s">
        <v>1129</v>
      </c>
      <c r="B500" s="388" t="s">
        <v>3360</v>
      </c>
      <c r="C500" s="388" t="s">
        <v>3959</v>
      </c>
      <c r="D500" s="389">
        <v>19635.54</v>
      </c>
      <c r="F500" s="389" t="s">
        <v>1164</v>
      </c>
      <c r="G500" s="390" t="s">
        <v>3960</v>
      </c>
      <c r="H500">
        <v>900</v>
      </c>
    </row>
    <row r="501" spans="1:8" x14ac:dyDescent="0.2">
      <c r="A501" s="388" t="s">
        <v>1129</v>
      </c>
      <c r="B501" s="388" t="s">
        <v>3360</v>
      </c>
      <c r="C501" s="388" t="s">
        <v>3961</v>
      </c>
      <c r="D501" s="389">
        <v>2500</v>
      </c>
      <c r="F501" s="389" t="s">
        <v>3631</v>
      </c>
      <c r="G501" s="390" t="s">
        <v>3962</v>
      </c>
      <c r="H501">
        <v>900</v>
      </c>
    </row>
    <row r="502" spans="1:8" x14ac:dyDescent="0.2">
      <c r="A502" s="388" t="s">
        <v>1129</v>
      </c>
      <c r="B502" s="388" t="s">
        <v>3360</v>
      </c>
      <c r="C502" s="388" t="s">
        <v>3963</v>
      </c>
      <c r="D502" s="389">
        <v>95200</v>
      </c>
      <c r="F502" s="389" t="s">
        <v>1164</v>
      </c>
      <c r="G502" s="390" t="s">
        <v>3964</v>
      </c>
      <c r="H502">
        <v>900</v>
      </c>
    </row>
    <row r="503" spans="1:8" x14ac:dyDescent="0.2">
      <c r="A503" s="388" t="s">
        <v>1129</v>
      </c>
      <c r="B503" s="388" t="s">
        <v>3360</v>
      </c>
      <c r="C503" s="388" t="s">
        <v>3965</v>
      </c>
      <c r="D503" s="389">
        <v>10400</v>
      </c>
      <c r="F503" s="389" t="s">
        <v>1164</v>
      </c>
      <c r="G503" s="390" t="s">
        <v>3966</v>
      </c>
      <c r="H503">
        <v>900</v>
      </c>
    </row>
    <row r="504" spans="1:8" x14ac:dyDescent="0.2">
      <c r="A504" s="388" t="s">
        <v>1129</v>
      </c>
      <c r="B504" s="388" t="s">
        <v>3360</v>
      </c>
      <c r="C504" s="388" t="s">
        <v>3967</v>
      </c>
      <c r="D504" s="389">
        <v>2500</v>
      </c>
      <c r="F504" s="389" t="s">
        <v>3798</v>
      </c>
      <c r="G504" s="390" t="s">
        <v>3968</v>
      </c>
      <c r="H504">
        <v>900</v>
      </c>
    </row>
    <row r="505" spans="1:8" x14ac:dyDescent="0.2">
      <c r="A505" s="388" t="s">
        <v>1129</v>
      </c>
      <c r="B505" s="388" t="s">
        <v>3360</v>
      </c>
      <c r="C505" s="388" t="s">
        <v>3969</v>
      </c>
      <c r="D505" s="389">
        <v>19042.740000000002</v>
      </c>
      <c r="F505" s="389" t="s">
        <v>3556</v>
      </c>
      <c r="G505" s="390" t="s">
        <v>3970</v>
      </c>
      <c r="H505">
        <v>900</v>
      </c>
    </row>
    <row r="506" spans="1:8" x14ac:dyDescent="0.2">
      <c r="A506" s="388" t="s">
        <v>1129</v>
      </c>
      <c r="B506" s="388" t="s">
        <v>3360</v>
      </c>
      <c r="C506" s="388" t="s">
        <v>3971</v>
      </c>
      <c r="D506" s="389">
        <v>95200</v>
      </c>
      <c r="F506" s="389" t="s">
        <v>1137</v>
      </c>
      <c r="G506" s="390" t="s">
        <v>3972</v>
      </c>
      <c r="H506">
        <v>900</v>
      </c>
    </row>
    <row r="507" spans="1:8" x14ac:dyDescent="0.2">
      <c r="A507" s="388" t="s">
        <v>1129</v>
      </c>
      <c r="B507" s="388" t="s">
        <v>3360</v>
      </c>
      <c r="C507" s="388" t="s">
        <v>3973</v>
      </c>
      <c r="D507" s="389">
        <v>8150</v>
      </c>
      <c r="F507" s="389" t="s">
        <v>1137</v>
      </c>
      <c r="G507" s="390" t="s">
        <v>3974</v>
      </c>
      <c r="H507">
        <v>900</v>
      </c>
    </row>
    <row r="508" spans="1:8" x14ac:dyDescent="0.2">
      <c r="A508" s="388" t="s">
        <v>1129</v>
      </c>
      <c r="B508" s="388" t="s">
        <v>3360</v>
      </c>
      <c r="C508" s="388" t="s">
        <v>3975</v>
      </c>
      <c r="D508" s="389">
        <v>188.42</v>
      </c>
      <c r="F508" s="389" t="s">
        <v>3976</v>
      </c>
      <c r="G508" s="390" t="s">
        <v>3977</v>
      </c>
      <c r="H508">
        <v>900</v>
      </c>
    </row>
    <row r="509" spans="1:8" x14ac:dyDescent="0.2">
      <c r="A509" s="388" t="s">
        <v>1129</v>
      </c>
      <c r="B509" s="388" t="s">
        <v>3360</v>
      </c>
      <c r="C509" s="388" t="s">
        <v>3975</v>
      </c>
      <c r="D509" s="389">
        <v>2915.5</v>
      </c>
      <c r="F509" s="389" t="s">
        <v>3976</v>
      </c>
      <c r="G509" s="390" t="s">
        <v>3978</v>
      </c>
      <c r="H509">
        <v>900</v>
      </c>
    </row>
    <row r="510" spans="1:8" x14ac:dyDescent="0.2">
      <c r="A510" s="388" t="s">
        <v>1129</v>
      </c>
      <c r="B510" s="388" t="s">
        <v>3360</v>
      </c>
      <c r="C510" s="388" t="s">
        <v>3979</v>
      </c>
      <c r="D510" s="389">
        <v>18724.39</v>
      </c>
      <c r="F510" s="389" t="s">
        <v>1169</v>
      </c>
      <c r="G510" s="390" t="s">
        <v>3980</v>
      </c>
      <c r="H510">
        <v>900</v>
      </c>
    </row>
    <row r="511" spans="1:8" x14ac:dyDescent="0.2">
      <c r="A511" s="388" t="s">
        <v>1129</v>
      </c>
      <c r="B511" s="388" t="s">
        <v>3360</v>
      </c>
      <c r="C511" s="388" t="s">
        <v>3981</v>
      </c>
      <c r="D511" s="389">
        <v>95200</v>
      </c>
      <c r="F511" s="389" t="s">
        <v>1169</v>
      </c>
      <c r="G511" s="390" t="s">
        <v>3982</v>
      </c>
      <c r="H511">
        <v>900</v>
      </c>
    </row>
    <row r="512" spans="1:8" x14ac:dyDescent="0.2">
      <c r="A512" s="388" t="s">
        <v>1129</v>
      </c>
      <c r="B512" s="388" t="s">
        <v>3360</v>
      </c>
      <c r="C512" s="388" t="s">
        <v>3983</v>
      </c>
      <c r="D512" s="389">
        <v>2500</v>
      </c>
      <c r="F512" s="389" t="s">
        <v>3801</v>
      </c>
      <c r="G512" s="390" t="s">
        <v>3984</v>
      </c>
      <c r="H512">
        <v>900</v>
      </c>
    </row>
    <row r="513" spans="1:8" x14ac:dyDescent="0.2">
      <c r="A513" s="388" t="s">
        <v>1129</v>
      </c>
      <c r="B513" s="388" t="s">
        <v>3360</v>
      </c>
      <c r="C513" s="388" t="s">
        <v>3985</v>
      </c>
      <c r="D513" s="389">
        <v>9500</v>
      </c>
      <c r="F513" s="389" t="s">
        <v>1169</v>
      </c>
      <c r="G513" s="390" t="s">
        <v>3986</v>
      </c>
      <c r="H513">
        <v>900</v>
      </c>
    </row>
    <row r="514" spans="1:8" x14ac:dyDescent="0.2">
      <c r="A514" s="388" t="s">
        <v>1129</v>
      </c>
      <c r="B514" s="388" t="s">
        <v>3360</v>
      </c>
      <c r="C514" s="388" t="s">
        <v>3987</v>
      </c>
      <c r="D514" s="389">
        <v>18574.349999999999</v>
      </c>
      <c r="F514" s="389" t="s">
        <v>1172</v>
      </c>
      <c r="G514" s="390" t="s">
        <v>3988</v>
      </c>
      <c r="H514">
        <v>900</v>
      </c>
    </row>
    <row r="515" spans="1:8" x14ac:dyDescent="0.2">
      <c r="A515" s="388" t="s">
        <v>1129</v>
      </c>
      <c r="B515" s="388" t="s">
        <v>3360</v>
      </c>
      <c r="C515" s="388" t="s">
        <v>3989</v>
      </c>
      <c r="D515" s="389">
        <v>95200</v>
      </c>
      <c r="F515" s="389" t="s">
        <v>1172</v>
      </c>
      <c r="G515" s="390" t="s">
        <v>3990</v>
      </c>
      <c r="H515">
        <v>900</v>
      </c>
    </row>
    <row r="516" spans="1:8" x14ac:dyDescent="0.2">
      <c r="A516" s="388" t="s">
        <v>1129</v>
      </c>
      <c r="B516" s="388" t="s">
        <v>3360</v>
      </c>
      <c r="C516" s="388" t="s">
        <v>3991</v>
      </c>
      <c r="D516" s="389">
        <v>2500</v>
      </c>
      <c r="F516" s="389" t="s">
        <v>3562</v>
      </c>
      <c r="G516" s="390" t="s">
        <v>3992</v>
      </c>
      <c r="H516">
        <v>900</v>
      </c>
    </row>
    <row r="517" spans="1:8" x14ac:dyDescent="0.2">
      <c r="A517" s="388" t="s">
        <v>1129</v>
      </c>
      <c r="B517" s="388" t="s">
        <v>3360</v>
      </c>
      <c r="C517" s="388" t="s">
        <v>3993</v>
      </c>
      <c r="D517" s="389">
        <v>7250</v>
      </c>
      <c r="F517" s="389" t="s">
        <v>1172</v>
      </c>
      <c r="G517" s="390" t="s">
        <v>3994</v>
      </c>
      <c r="H517">
        <v>900</v>
      </c>
    </row>
    <row r="518" spans="1:8" x14ac:dyDescent="0.2">
      <c r="A518" s="388" t="s">
        <v>1129</v>
      </c>
      <c r="B518" s="388" t="s">
        <v>3360</v>
      </c>
      <c r="C518" s="388" t="s">
        <v>3995</v>
      </c>
      <c r="D518" s="389">
        <v>95200</v>
      </c>
      <c r="F518" s="389" t="s">
        <v>1140</v>
      </c>
      <c r="G518" s="390" t="s">
        <v>3996</v>
      </c>
      <c r="H518">
        <v>900</v>
      </c>
    </row>
    <row r="519" spans="1:8" x14ac:dyDescent="0.2">
      <c r="A519" s="388" t="s">
        <v>1129</v>
      </c>
      <c r="B519" s="388" t="s">
        <v>3360</v>
      </c>
      <c r="C519" s="388" t="s">
        <v>3997</v>
      </c>
      <c r="D519" s="389">
        <v>18417.009999999998</v>
      </c>
      <c r="F519" s="389" t="s">
        <v>1140</v>
      </c>
      <c r="G519" s="390" t="s">
        <v>3988</v>
      </c>
      <c r="H519">
        <v>900</v>
      </c>
    </row>
    <row r="520" spans="1:8" x14ac:dyDescent="0.2">
      <c r="A520" s="388" t="s">
        <v>1129</v>
      </c>
      <c r="B520" s="388" t="s">
        <v>3360</v>
      </c>
      <c r="C520" s="388" t="s">
        <v>3998</v>
      </c>
      <c r="D520" s="389">
        <v>2500</v>
      </c>
      <c r="F520" s="389" t="s">
        <v>3640</v>
      </c>
      <c r="G520" s="390" t="s">
        <v>3999</v>
      </c>
      <c r="H520">
        <v>900</v>
      </c>
    </row>
    <row r="521" spans="1:8" x14ac:dyDescent="0.2">
      <c r="A521" s="388" t="s">
        <v>1129</v>
      </c>
      <c r="B521" s="388" t="s">
        <v>3360</v>
      </c>
      <c r="C521" s="388" t="s">
        <v>4000</v>
      </c>
      <c r="D521" s="389">
        <v>6350</v>
      </c>
      <c r="F521" s="389" t="s">
        <v>1140</v>
      </c>
      <c r="G521" s="390" t="s">
        <v>4001</v>
      </c>
      <c r="H521">
        <v>900</v>
      </c>
    </row>
    <row r="522" spans="1:8" x14ac:dyDescent="0.2">
      <c r="A522" s="388" t="s">
        <v>1129</v>
      </c>
      <c r="B522" s="388" t="s">
        <v>3360</v>
      </c>
      <c r="C522" s="388" t="s">
        <v>4002</v>
      </c>
      <c r="D522" s="389">
        <v>19368.419999999998</v>
      </c>
      <c r="F522" s="389" t="s">
        <v>1177</v>
      </c>
      <c r="G522" s="390" t="s">
        <v>4003</v>
      </c>
      <c r="H522">
        <v>900</v>
      </c>
    </row>
    <row r="523" spans="1:8" x14ac:dyDescent="0.2">
      <c r="A523" s="388" t="s">
        <v>1129</v>
      </c>
      <c r="B523" s="388" t="s">
        <v>3360</v>
      </c>
      <c r="C523" s="388" t="s">
        <v>4004</v>
      </c>
      <c r="D523" s="389">
        <v>2500</v>
      </c>
      <c r="F523" s="389" t="s">
        <v>3808</v>
      </c>
      <c r="G523" s="390" t="s">
        <v>4005</v>
      </c>
      <c r="H523">
        <v>900</v>
      </c>
    </row>
    <row r="524" spans="1:8" x14ac:dyDescent="0.2">
      <c r="A524" s="388" t="s">
        <v>1129</v>
      </c>
      <c r="B524" s="388" t="s">
        <v>3360</v>
      </c>
      <c r="C524" s="388" t="s">
        <v>4006</v>
      </c>
      <c r="D524" s="389">
        <v>95200</v>
      </c>
      <c r="F524" s="389" t="s">
        <v>1177</v>
      </c>
      <c r="G524" s="390" t="s">
        <v>4007</v>
      </c>
      <c r="H524">
        <v>900</v>
      </c>
    </row>
    <row r="525" spans="1:8" x14ac:dyDescent="0.2">
      <c r="A525" s="388" t="s">
        <v>1129</v>
      </c>
      <c r="B525" s="388" t="s">
        <v>3360</v>
      </c>
      <c r="C525" s="388" t="s">
        <v>4008</v>
      </c>
      <c r="D525" s="389">
        <v>5450</v>
      </c>
      <c r="F525" s="389" t="s">
        <v>3422</v>
      </c>
      <c r="G525" s="390" t="s">
        <v>4009</v>
      </c>
      <c r="H525">
        <v>900</v>
      </c>
    </row>
    <row r="526" spans="1:8" x14ac:dyDescent="0.2">
      <c r="A526" s="388" t="s">
        <v>1129</v>
      </c>
      <c r="B526" s="388" t="s">
        <v>3360</v>
      </c>
      <c r="C526" s="388" t="s">
        <v>4010</v>
      </c>
      <c r="D526" s="389">
        <v>20350</v>
      </c>
      <c r="F526" s="389" t="s">
        <v>1182</v>
      </c>
      <c r="G526" s="390" t="s">
        <v>4011</v>
      </c>
      <c r="H526">
        <v>400</v>
      </c>
    </row>
    <row r="527" spans="1:8" x14ac:dyDescent="0.2">
      <c r="A527" s="388" t="s">
        <v>1129</v>
      </c>
      <c r="B527" s="388" t="s">
        <v>3360</v>
      </c>
      <c r="C527" s="388" t="s">
        <v>4012</v>
      </c>
      <c r="D527" s="389">
        <v>19123.240000000002</v>
      </c>
      <c r="F527" s="389" t="s">
        <v>1182</v>
      </c>
      <c r="G527" s="390" t="s">
        <v>4013</v>
      </c>
      <c r="H527">
        <v>900</v>
      </c>
    </row>
    <row r="528" spans="1:8" x14ac:dyDescent="0.2">
      <c r="A528" s="388" t="s">
        <v>1129</v>
      </c>
      <c r="B528" s="388" t="s">
        <v>3360</v>
      </c>
      <c r="C528" s="388" t="s">
        <v>4014</v>
      </c>
      <c r="D528" s="389">
        <v>95200</v>
      </c>
      <c r="F528" s="389" t="s">
        <v>1182</v>
      </c>
      <c r="G528" s="390" t="s">
        <v>4015</v>
      </c>
      <c r="H528">
        <v>900</v>
      </c>
    </row>
    <row r="529" spans="1:8" x14ac:dyDescent="0.2">
      <c r="A529" s="388" t="s">
        <v>1129</v>
      </c>
      <c r="B529" s="388" t="s">
        <v>3360</v>
      </c>
      <c r="C529" s="388" t="s">
        <v>4016</v>
      </c>
      <c r="D529" s="389">
        <v>5450</v>
      </c>
      <c r="F529" s="389" t="s">
        <v>1182</v>
      </c>
      <c r="G529" s="390" t="s">
        <v>4017</v>
      </c>
      <c r="H529">
        <v>900</v>
      </c>
    </row>
    <row r="530" spans="1:8" x14ac:dyDescent="0.2">
      <c r="A530" s="388" t="s">
        <v>1129</v>
      </c>
      <c r="B530" s="388" t="s">
        <v>3360</v>
      </c>
      <c r="C530" s="388" t="s">
        <v>4018</v>
      </c>
      <c r="D530" s="389">
        <v>19320.84</v>
      </c>
      <c r="F530" s="389" t="s">
        <v>1143</v>
      </c>
      <c r="G530" s="390" t="s">
        <v>4019</v>
      </c>
      <c r="H530">
        <v>900</v>
      </c>
    </row>
    <row r="531" spans="1:8" x14ac:dyDescent="0.2">
      <c r="A531" s="388" t="s">
        <v>1129</v>
      </c>
      <c r="B531" s="388" t="s">
        <v>3360</v>
      </c>
      <c r="C531" s="388" t="s">
        <v>4020</v>
      </c>
      <c r="D531" s="389">
        <v>2500</v>
      </c>
      <c r="F531" s="389" t="s">
        <v>3518</v>
      </c>
      <c r="G531" s="390" t="s">
        <v>4021</v>
      </c>
      <c r="H531">
        <v>900</v>
      </c>
    </row>
    <row r="532" spans="1:8" x14ac:dyDescent="0.2">
      <c r="A532" s="388" t="s">
        <v>1129</v>
      </c>
      <c r="B532" s="388" t="s">
        <v>3360</v>
      </c>
      <c r="C532" s="388" t="s">
        <v>4022</v>
      </c>
      <c r="D532" s="389">
        <v>8150</v>
      </c>
      <c r="F532" s="389" t="s">
        <v>1143</v>
      </c>
      <c r="G532" s="390" t="s">
        <v>4023</v>
      </c>
      <c r="H532">
        <v>900</v>
      </c>
    </row>
    <row r="533" spans="1:8" x14ac:dyDescent="0.2">
      <c r="A533" s="388" t="s">
        <v>1129</v>
      </c>
      <c r="B533" s="388" t="s">
        <v>3360</v>
      </c>
      <c r="C533" s="388" t="s">
        <v>4024</v>
      </c>
      <c r="D533" s="389">
        <v>95200</v>
      </c>
      <c r="F533" s="389" t="s">
        <v>1143</v>
      </c>
      <c r="G533" s="390" t="s">
        <v>4025</v>
      </c>
      <c r="H533">
        <v>990</v>
      </c>
    </row>
    <row r="534" spans="1:8" x14ac:dyDescent="0.2">
      <c r="A534" s="388" t="s">
        <v>1129</v>
      </c>
      <c r="B534" s="388" t="s">
        <v>1542</v>
      </c>
      <c r="C534" s="388" t="s">
        <v>1187</v>
      </c>
      <c r="D534" s="389">
        <v>2922.83</v>
      </c>
      <c r="F534" s="389" t="s">
        <v>3781</v>
      </c>
      <c r="G534" s="390" t="s">
        <v>4026</v>
      </c>
      <c r="H534">
        <v>300</v>
      </c>
    </row>
    <row r="535" spans="1:8" x14ac:dyDescent="0.2">
      <c r="A535" s="388" t="s">
        <v>1129</v>
      </c>
      <c r="B535" s="388" t="s">
        <v>1542</v>
      </c>
      <c r="C535" s="388" t="s">
        <v>1225</v>
      </c>
      <c r="D535" s="389">
        <v>2922.83</v>
      </c>
      <c r="F535" s="389" t="s">
        <v>3783</v>
      </c>
      <c r="G535" s="390" t="s">
        <v>4027</v>
      </c>
      <c r="H535">
        <v>300</v>
      </c>
    </row>
    <row r="536" spans="1:8" x14ac:dyDescent="0.2">
      <c r="A536" s="388" t="s">
        <v>1129</v>
      </c>
      <c r="B536" s="388" t="s">
        <v>1542</v>
      </c>
      <c r="C536" s="388" t="s">
        <v>1241</v>
      </c>
      <c r="D536" s="389">
        <v>2922.83</v>
      </c>
      <c r="F536" s="389" t="s">
        <v>3785</v>
      </c>
      <c r="G536" s="390" t="s">
        <v>4028</v>
      </c>
      <c r="H536">
        <v>300</v>
      </c>
    </row>
    <row r="537" spans="1:8" x14ac:dyDescent="0.2">
      <c r="A537" s="388" t="s">
        <v>1129</v>
      </c>
      <c r="B537" s="388" t="s">
        <v>1542</v>
      </c>
      <c r="C537" s="388" t="s">
        <v>1176</v>
      </c>
      <c r="D537" s="389">
        <v>2012.95</v>
      </c>
      <c r="F537" s="389" t="s">
        <v>1132</v>
      </c>
      <c r="G537" s="390" t="s">
        <v>4029</v>
      </c>
      <c r="H537">
        <v>300</v>
      </c>
    </row>
    <row r="538" spans="1:8" x14ac:dyDescent="0.2">
      <c r="A538" s="388" t="s">
        <v>1129</v>
      </c>
      <c r="B538" s="388" t="s">
        <v>1542</v>
      </c>
      <c r="C538" s="388" t="s">
        <v>1356</v>
      </c>
      <c r="D538" s="389">
        <v>2922.83</v>
      </c>
      <c r="F538" s="389" t="s">
        <v>3790</v>
      </c>
      <c r="G538" s="390" t="s">
        <v>4030</v>
      </c>
      <c r="H538">
        <v>300</v>
      </c>
    </row>
    <row r="539" spans="1:8" x14ac:dyDescent="0.2">
      <c r="A539" s="388" t="s">
        <v>1129</v>
      </c>
      <c r="B539" s="388" t="s">
        <v>1542</v>
      </c>
      <c r="C539" s="388" t="s">
        <v>3093</v>
      </c>
      <c r="D539" s="389">
        <v>2922.83</v>
      </c>
      <c r="F539" s="389" t="s">
        <v>3793</v>
      </c>
      <c r="G539" s="390" t="s">
        <v>4031</v>
      </c>
      <c r="H539">
        <v>300</v>
      </c>
    </row>
    <row r="540" spans="1:8" x14ac:dyDescent="0.2">
      <c r="A540" s="388" t="s">
        <v>1129</v>
      </c>
      <c r="B540" s="388" t="s">
        <v>1542</v>
      </c>
      <c r="C540" s="388" t="s">
        <v>2835</v>
      </c>
      <c r="D540" s="389">
        <v>2922.83</v>
      </c>
      <c r="F540" s="389" t="s">
        <v>3631</v>
      </c>
      <c r="G540" s="390" t="s">
        <v>4032</v>
      </c>
      <c r="H540">
        <v>300</v>
      </c>
    </row>
    <row r="541" spans="1:8" x14ac:dyDescent="0.2">
      <c r="A541" s="388" t="s">
        <v>1129</v>
      </c>
      <c r="B541" s="388" t="s">
        <v>1542</v>
      </c>
      <c r="C541" s="388" t="s">
        <v>2326</v>
      </c>
      <c r="D541" s="389">
        <v>2012.95</v>
      </c>
      <c r="F541" s="389" t="s">
        <v>1137</v>
      </c>
      <c r="G541" s="390" t="s">
        <v>4033</v>
      </c>
      <c r="H541">
        <v>300</v>
      </c>
    </row>
    <row r="542" spans="1:8" x14ac:dyDescent="0.2">
      <c r="A542" s="388" t="s">
        <v>1129</v>
      </c>
      <c r="B542" s="388" t="s">
        <v>1542</v>
      </c>
      <c r="C542" s="388" t="s">
        <v>1926</v>
      </c>
      <c r="D542" s="389">
        <v>2922.83</v>
      </c>
      <c r="F542" s="389" t="s">
        <v>3798</v>
      </c>
      <c r="G542" s="390" t="s">
        <v>4034</v>
      </c>
      <c r="H542">
        <v>300</v>
      </c>
    </row>
    <row r="543" spans="1:8" x14ac:dyDescent="0.2">
      <c r="A543" s="388" t="s">
        <v>1129</v>
      </c>
      <c r="B543" s="388" t="s">
        <v>1542</v>
      </c>
      <c r="C543" s="388" t="s">
        <v>1936</v>
      </c>
      <c r="D543" s="389">
        <v>2922.83</v>
      </c>
      <c r="F543" s="389" t="s">
        <v>3801</v>
      </c>
      <c r="G543" s="390" t="s">
        <v>4035</v>
      </c>
      <c r="H543">
        <v>300</v>
      </c>
    </row>
    <row r="544" spans="1:8" x14ac:dyDescent="0.2">
      <c r="A544" s="388" t="s">
        <v>1129</v>
      </c>
      <c r="B544" s="388" t="s">
        <v>1542</v>
      </c>
      <c r="C544" s="388" t="s">
        <v>2846</v>
      </c>
      <c r="D544" s="389">
        <v>-2012.95</v>
      </c>
      <c r="F544" s="389" t="s">
        <v>1172</v>
      </c>
      <c r="G544" s="390" t="s">
        <v>4036</v>
      </c>
      <c r="H544">
        <v>300</v>
      </c>
    </row>
    <row r="545" spans="1:10" x14ac:dyDescent="0.2">
      <c r="A545" s="388" t="s">
        <v>1129</v>
      </c>
      <c r="B545" s="388" t="s">
        <v>1542</v>
      </c>
      <c r="C545" s="388" t="s">
        <v>2846</v>
      </c>
      <c r="D545" s="389">
        <v>-2012.95</v>
      </c>
      <c r="F545" s="389" t="s">
        <v>1172</v>
      </c>
      <c r="G545" s="390" t="s">
        <v>4037</v>
      </c>
      <c r="H545">
        <v>300</v>
      </c>
    </row>
    <row r="546" spans="1:10" x14ac:dyDescent="0.2">
      <c r="A546" s="388" t="s">
        <v>1129</v>
      </c>
      <c r="B546" s="388" t="s">
        <v>1542</v>
      </c>
      <c r="C546" s="388" t="s">
        <v>3098</v>
      </c>
      <c r="D546" s="389">
        <v>2922.83</v>
      </c>
      <c r="F546" s="389" t="s">
        <v>3562</v>
      </c>
      <c r="G546" s="390" t="s">
        <v>4038</v>
      </c>
      <c r="H546">
        <v>300</v>
      </c>
    </row>
    <row r="547" spans="1:10" x14ac:dyDescent="0.2">
      <c r="A547" s="388" t="s">
        <v>1129</v>
      </c>
      <c r="B547" s="388" t="s">
        <v>1542</v>
      </c>
      <c r="C547" s="388" t="s">
        <v>2361</v>
      </c>
      <c r="D547" s="389">
        <v>2922.83</v>
      </c>
      <c r="F547" s="389" t="s">
        <v>3640</v>
      </c>
      <c r="G547" s="390" t="s">
        <v>4039</v>
      </c>
      <c r="H547">
        <v>300</v>
      </c>
    </row>
    <row r="548" spans="1:10" x14ac:dyDescent="0.2">
      <c r="A548" s="388" t="s">
        <v>1129</v>
      </c>
      <c r="B548" s="388" t="s">
        <v>1542</v>
      </c>
      <c r="C548" s="388" t="s">
        <v>2363</v>
      </c>
      <c r="D548" s="389">
        <v>5500</v>
      </c>
      <c r="F548" s="389" t="s">
        <v>1177</v>
      </c>
      <c r="G548" s="390" t="s">
        <v>4040</v>
      </c>
      <c r="H548">
        <v>900</v>
      </c>
    </row>
    <row r="549" spans="1:10" x14ac:dyDescent="0.2">
      <c r="A549" s="388" t="s">
        <v>1129</v>
      </c>
      <c r="B549" s="388" t="s">
        <v>1542</v>
      </c>
      <c r="C549" s="388" t="s">
        <v>2099</v>
      </c>
      <c r="D549" s="389">
        <v>2922.93</v>
      </c>
      <c r="F549" s="389" t="s">
        <v>3808</v>
      </c>
      <c r="G549" s="390" t="s">
        <v>4041</v>
      </c>
      <c r="H549">
        <v>300</v>
      </c>
    </row>
    <row r="550" spans="1:10" x14ac:dyDescent="0.2">
      <c r="A550" s="388" t="s">
        <v>1129</v>
      </c>
      <c r="B550" s="388" t="s">
        <v>1542</v>
      </c>
      <c r="C550" s="388" t="s">
        <v>3546</v>
      </c>
      <c r="D550" s="389">
        <v>-5500</v>
      </c>
      <c r="F550" s="389" t="s">
        <v>1182</v>
      </c>
      <c r="G550" s="390" t="s">
        <v>4042</v>
      </c>
      <c r="H550">
        <v>900</v>
      </c>
    </row>
    <row r="551" spans="1:10" x14ac:dyDescent="0.2">
      <c r="A551" s="388" t="s">
        <v>1129</v>
      </c>
      <c r="B551" s="388" t="s">
        <v>1542</v>
      </c>
      <c r="C551" s="388" t="s">
        <v>1956</v>
      </c>
      <c r="D551" s="389">
        <v>18099.900000000001</v>
      </c>
      <c r="F551" s="389" t="s">
        <v>3518</v>
      </c>
      <c r="G551" s="390" t="s">
        <v>4043</v>
      </c>
      <c r="H551">
        <v>900</v>
      </c>
    </row>
    <row r="552" spans="1:10" x14ac:dyDescent="0.2">
      <c r="A552" s="388" t="s">
        <v>938</v>
      </c>
      <c r="B552" s="388" t="s">
        <v>336</v>
      </c>
      <c r="C552" s="388" t="s">
        <v>484</v>
      </c>
      <c r="D552" s="389">
        <v>1583183.16</v>
      </c>
      <c r="F552" s="389">
        <v>1583183.16</v>
      </c>
      <c r="G552" s="390" t="s">
        <v>1054</v>
      </c>
    </row>
    <row r="553" spans="1:10" x14ac:dyDescent="0.2">
      <c r="A553" s="644" t="s">
        <v>938</v>
      </c>
      <c r="B553" s="644" t="s">
        <v>336</v>
      </c>
      <c r="C553" s="644" t="s">
        <v>308</v>
      </c>
      <c r="D553" s="645">
        <v>1583183.16</v>
      </c>
      <c r="E553" s="645"/>
      <c r="F553" s="645">
        <v>1583183.16</v>
      </c>
      <c r="G553" s="646" t="s">
        <v>952</v>
      </c>
      <c r="H553" s="647"/>
      <c r="I553" s="647"/>
      <c r="J553" s="647"/>
    </row>
    <row r="555" spans="1:10" x14ac:dyDescent="0.2">
      <c r="A555" s="388" t="s">
        <v>1129</v>
      </c>
      <c r="B555" s="388" t="s">
        <v>3360</v>
      </c>
      <c r="C555" s="388" t="s">
        <v>4044</v>
      </c>
      <c r="D555" s="389">
        <v>19200</v>
      </c>
      <c r="F555" s="389" t="s">
        <v>3715</v>
      </c>
      <c r="G555" s="390" t="s">
        <v>4045</v>
      </c>
      <c r="H555">
        <v>900</v>
      </c>
    </row>
    <row r="556" spans="1:10" x14ac:dyDescent="0.2">
      <c r="A556" s="388" t="s">
        <v>1129</v>
      </c>
      <c r="B556" s="388" t="s">
        <v>3360</v>
      </c>
      <c r="C556" s="388" t="s">
        <v>4046</v>
      </c>
      <c r="D556" s="389">
        <v>68900</v>
      </c>
      <c r="F556" s="389" t="s">
        <v>1143</v>
      </c>
      <c r="G556" s="390" t="s">
        <v>4047</v>
      </c>
      <c r="H556">
        <v>900</v>
      </c>
    </row>
    <row r="557" spans="1:10" x14ac:dyDescent="0.2">
      <c r="A557" s="388" t="s">
        <v>1129</v>
      </c>
      <c r="B557" s="388" t="s">
        <v>1542</v>
      </c>
      <c r="C557" s="388" t="s">
        <v>1439</v>
      </c>
      <c r="D557" s="389">
        <v>-29100</v>
      </c>
      <c r="F557" s="389" t="s">
        <v>1160</v>
      </c>
      <c r="G557" s="390" t="s">
        <v>4048</v>
      </c>
      <c r="H557">
        <v>900</v>
      </c>
    </row>
    <row r="558" spans="1:10" x14ac:dyDescent="0.2">
      <c r="A558" s="388" t="s">
        <v>1129</v>
      </c>
      <c r="B558" s="388" t="s">
        <v>1542</v>
      </c>
      <c r="C558" s="388" t="s">
        <v>2845</v>
      </c>
      <c r="D558" s="389">
        <v>120000</v>
      </c>
      <c r="F558" s="389" t="s">
        <v>1172</v>
      </c>
      <c r="G558" s="390" t="s">
        <v>4049</v>
      </c>
      <c r="H558">
        <v>900</v>
      </c>
    </row>
    <row r="559" spans="1:10" x14ac:dyDescent="0.2">
      <c r="A559" s="388" t="s">
        <v>1129</v>
      </c>
      <c r="B559" s="388" t="s">
        <v>1542</v>
      </c>
      <c r="C559" s="388" t="s">
        <v>3347</v>
      </c>
      <c r="D559" s="389">
        <v>-120000</v>
      </c>
      <c r="F559" s="389" t="s">
        <v>1143</v>
      </c>
      <c r="G559" s="390" t="s">
        <v>4050</v>
      </c>
      <c r="H559">
        <v>900</v>
      </c>
    </row>
    <row r="560" spans="1:10" x14ac:dyDescent="0.2">
      <c r="A560" s="388" t="s">
        <v>938</v>
      </c>
      <c r="B560" s="388" t="s">
        <v>953</v>
      </c>
      <c r="C560" s="388" t="s">
        <v>484</v>
      </c>
      <c r="D560" s="389">
        <v>59000</v>
      </c>
      <c r="F560" s="389">
        <v>59000</v>
      </c>
      <c r="G560" s="390" t="s">
        <v>1054</v>
      </c>
    </row>
    <row r="561" spans="1:10" x14ac:dyDescent="0.2">
      <c r="A561" s="644" t="s">
        <v>938</v>
      </c>
      <c r="B561" s="644" t="s">
        <v>953</v>
      </c>
      <c r="C561" s="644" t="s">
        <v>308</v>
      </c>
      <c r="D561" s="645">
        <v>59000</v>
      </c>
      <c r="E561" s="645"/>
      <c r="F561" s="645">
        <v>59000</v>
      </c>
      <c r="G561" s="646" t="s">
        <v>954</v>
      </c>
      <c r="H561" s="647"/>
      <c r="I561" s="647"/>
      <c r="J561" s="647"/>
    </row>
    <row r="563" spans="1:10" x14ac:dyDescent="0.2">
      <c r="A563" s="388" t="s">
        <v>1129</v>
      </c>
      <c r="B563" s="388" t="s">
        <v>3360</v>
      </c>
      <c r="C563" s="388" t="s">
        <v>4051</v>
      </c>
      <c r="D563" s="389">
        <v>29036</v>
      </c>
      <c r="F563" s="389" t="s">
        <v>3536</v>
      </c>
      <c r="G563" s="390" t="s">
        <v>4052</v>
      </c>
      <c r="H563">
        <v>900</v>
      </c>
    </row>
    <row r="564" spans="1:10" x14ac:dyDescent="0.2">
      <c r="A564" s="388" t="s">
        <v>1129</v>
      </c>
      <c r="B564" s="388" t="s">
        <v>3360</v>
      </c>
      <c r="C564" s="388" t="s">
        <v>4053</v>
      </c>
      <c r="D564" s="389">
        <v>13175.7</v>
      </c>
      <c r="F564" s="389" t="s">
        <v>4054</v>
      </c>
      <c r="G564" s="390" t="s">
        <v>4055</v>
      </c>
      <c r="H564">
        <v>900</v>
      </c>
    </row>
    <row r="565" spans="1:10" x14ac:dyDescent="0.2">
      <c r="A565" s="388" t="s">
        <v>938</v>
      </c>
      <c r="B565" s="388" t="s">
        <v>955</v>
      </c>
      <c r="C565" s="388" t="s">
        <v>484</v>
      </c>
      <c r="D565" s="389">
        <v>42211.7</v>
      </c>
      <c r="F565" s="389">
        <v>42211.7</v>
      </c>
      <c r="G565" s="390" t="s">
        <v>1054</v>
      </c>
    </row>
    <row r="566" spans="1:10" x14ac:dyDescent="0.2">
      <c r="A566" s="644" t="s">
        <v>938</v>
      </c>
      <c r="B566" s="644" t="s">
        <v>955</v>
      </c>
      <c r="C566" s="644" t="s">
        <v>308</v>
      </c>
      <c r="D566" s="645">
        <v>42211.7</v>
      </c>
      <c r="E566" s="645"/>
      <c r="F566" s="645">
        <v>42211.7</v>
      </c>
      <c r="G566" s="646" t="s">
        <v>956</v>
      </c>
      <c r="H566" s="647"/>
      <c r="I566" s="647"/>
      <c r="J566" s="647"/>
    </row>
    <row r="568" spans="1:10" x14ac:dyDescent="0.2">
      <c r="A568" s="388" t="s">
        <v>1129</v>
      </c>
      <c r="B568" s="388" t="s">
        <v>3360</v>
      </c>
      <c r="C568" s="388" t="s">
        <v>4056</v>
      </c>
      <c r="D568" s="389">
        <v>11900</v>
      </c>
      <c r="F568" s="389" t="s">
        <v>4057</v>
      </c>
      <c r="G568" s="390" t="s">
        <v>4058</v>
      </c>
      <c r="H568">
        <v>500</v>
      </c>
    </row>
    <row r="569" spans="1:10" x14ac:dyDescent="0.2">
      <c r="A569" s="388" t="s">
        <v>1129</v>
      </c>
      <c r="B569" s="388" t="s">
        <v>3360</v>
      </c>
      <c r="C569" s="388" t="s">
        <v>3755</v>
      </c>
      <c r="D569" s="389">
        <v>11900</v>
      </c>
      <c r="F569" s="389" t="s">
        <v>4057</v>
      </c>
      <c r="G569" s="390" t="s">
        <v>4059</v>
      </c>
      <c r="H569">
        <v>400</v>
      </c>
    </row>
    <row r="570" spans="1:10" x14ac:dyDescent="0.2">
      <c r="A570" s="388" t="s">
        <v>1129</v>
      </c>
      <c r="B570" s="388" t="s">
        <v>3360</v>
      </c>
      <c r="C570" s="388" t="s">
        <v>3767</v>
      </c>
      <c r="D570" s="389">
        <v>11900</v>
      </c>
      <c r="F570" s="389" t="s">
        <v>3462</v>
      </c>
      <c r="G570" s="390" t="s">
        <v>4060</v>
      </c>
      <c r="H570">
        <v>400</v>
      </c>
    </row>
    <row r="571" spans="1:10" x14ac:dyDescent="0.2">
      <c r="A571" s="388" t="s">
        <v>1129</v>
      </c>
      <c r="B571" s="388" t="s">
        <v>3360</v>
      </c>
      <c r="C571" s="388" t="s">
        <v>4061</v>
      </c>
      <c r="D571" s="389">
        <v>11900</v>
      </c>
      <c r="F571" s="389" t="s">
        <v>3462</v>
      </c>
      <c r="G571" s="390" t="s">
        <v>4062</v>
      </c>
      <c r="H571">
        <v>500</v>
      </c>
    </row>
    <row r="572" spans="1:10" x14ac:dyDescent="0.2">
      <c r="A572" s="388" t="s">
        <v>1129</v>
      </c>
      <c r="B572" s="388" t="s">
        <v>3360</v>
      </c>
      <c r="C572" s="388" t="s">
        <v>4063</v>
      </c>
      <c r="D572" s="389">
        <v>11900</v>
      </c>
      <c r="F572" s="389" t="s">
        <v>4064</v>
      </c>
      <c r="G572" s="390" t="s">
        <v>4065</v>
      </c>
      <c r="H572">
        <v>400</v>
      </c>
    </row>
    <row r="573" spans="1:10" x14ac:dyDescent="0.2">
      <c r="A573" s="388" t="s">
        <v>1129</v>
      </c>
      <c r="B573" s="388" t="s">
        <v>3360</v>
      </c>
      <c r="C573" s="388" t="s">
        <v>4066</v>
      </c>
      <c r="D573" s="389">
        <v>11900</v>
      </c>
      <c r="F573" s="389" t="s">
        <v>4064</v>
      </c>
      <c r="G573" s="390" t="s">
        <v>4067</v>
      </c>
      <c r="H573">
        <v>500</v>
      </c>
    </row>
    <row r="574" spans="1:10" x14ac:dyDescent="0.2">
      <c r="A574" s="388" t="s">
        <v>1129</v>
      </c>
      <c r="B574" s="388" t="s">
        <v>3360</v>
      </c>
      <c r="C574" s="388" t="s">
        <v>4068</v>
      </c>
      <c r="D574" s="389">
        <v>11900</v>
      </c>
      <c r="F574" s="389" t="s">
        <v>3592</v>
      </c>
      <c r="G574" s="390" t="s">
        <v>4069</v>
      </c>
      <c r="H574">
        <v>400</v>
      </c>
    </row>
    <row r="575" spans="1:10" x14ac:dyDescent="0.2">
      <c r="A575" s="388" t="s">
        <v>1129</v>
      </c>
      <c r="B575" s="388" t="s">
        <v>3360</v>
      </c>
      <c r="C575" s="388" t="s">
        <v>4070</v>
      </c>
      <c r="D575" s="389">
        <v>11900</v>
      </c>
      <c r="F575" s="389" t="s">
        <v>3592</v>
      </c>
      <c r="G575" s="390" t="s">
        <v>4071</v>
      </c>
      <c r="H575">
        <v>500</v>
      </c>
    </row>
    <row r="576" spans="1:10" x14ac:dyDescent="0.2">
      <c r="A576" s="388" t="s">
        <v>1129</v>
      </c>
      <c r="B576" s="388" t="s">
        <v>3360</v>
      </c>
      <c r="C576" s="388" t="s">
        <v>4072</v>
      </c>
      <c r="D576" s="389">
        <v>11900</v>
      </c>
      <c r="F576" s="389" t="s">
        <v>3595</v>
      </c>
      <c r="G576" s="390" t="s">
        <v>4073</v>
      </c>
      <c r="H576">
        <v>500</v>
      </c>
    </row>
    <row r="577" spans="1:8" x14ac:dyDescent="0.2">
      <c r="A577" s="388" t="s">
        <v>1129</v>
      </c>
      <c r="B577" s="388" t="s">
        <v>3360</v>
      </c>
      <c r="C577" s="388" t="s">
        <v>4074</v>
      </c>
      <c r="D577" s="389">
        <v>11900</v>
      </c>
      <c r="F577" s="389" t="s">
        <v>3595</v>
      </c>
      <c r="G577" s="390" t="s">
        <v>4075</v>
      </c>
      <c r="H577">
        <v>400</v>
      </c>
    </row>
    <row r="578" spans="1:8" x14ac:dyDescent="0.2">
      <c r="A578" s="388" t="s">
        <v>1129</v>
      </c>
      <c r="B578" s="388" t="s">
        <v>3360</v>
      </c>
      <c r="C578" s="388" t="s">
        <v>4076</v>
      </c>
      <c r="D578" s="389">
        <v>11900</v>
      </c>
      <c r="F578" s="389" t="s">
        <v>4077</v>
      </c>
      <c r="G578" s="390" t="s">
        <v>4078</v>
      </c>
      <c r="H578">
        <v>500</v>
      </c>
    </row>
    <row r="579" spans="1:8" x14ac:dyDescent="0.2">
      <c r="A579" s="388" t="s">
        <v>1129</v>
      </c>
      <c r="B579" s="388" t="s">
        <v>3360</v>
      </c>
      <c r="C579" s="388" t="s">
        <v>4079</v>
      </c>
      <c r="D579" s="389">
        <v>11900</v>
      </c>
      <c r="F579" s="389" t="s">
        <v>4077</v>
      </c>
      <c r="G579" s="390" t="s">
        <v>4080</v>
      </c>
      <c r="H579">
        <v>400</v>
      </c>
    </row>
    <row r="580" spans="1:8" x14ac:dyDescent="0.2">
      <c r="A580" s="388" t="s">
        <v>1129</v>
      </c>
      <c r="B580" s="388" t="s">
        <v>3360</v>
      </c>
      <c r="C580" s="388" t="s">
        <v>4081</v>
      </c>
      <c r="D580" s="389">
        <v>11900</v>
      </c>
      <c r="F580" s="389" t="s">
        <v>3480</v>
      </c>
      <c r="G580" s="390" t="s">
        <v>4082</v>
      </c>
      <c r="H580">
        <v>500</v>
      </c>
    </row>
    <row r="581" spans="1:8" x14ac:dyDescent="0.2">
      <c r="A581" s="388" t="s">
        <v>1129</v>
      </c>
      <c r="B581" s="388" t="s">
        <v>3360</v>
      </c>
      <c r="C581" s="388" t="s">
        <v>4083</v>
      </c>
      <c r="D581" s="389">
        <v>11900</v>
      </c>
      <c r="F581" s="389" t="s">
        <v>3480</v>
      </c>
      <c r="G581" s="390" t="s">
        <v>4084</v>
      </c>
      <c r="H581">
        <v>400</v>
      </c>
    </row>
    <row r="582" spans="1:8" x14ac:dyDescent="0.2">
      <c r="A582" s="388" t="s">
        <v>1129</v>
      </c>
      <c r="B582" s="388" t="s">
        <v>3360</v>
      </c>
      <c r="C582" s="388" t="s">
        <v>4085</v>
      </c>
      <c r="D582" s="389">
        <v>11900</v>
      </c>
      <c r="F582" s="389" t="s">
        <v>3682</v>
      </c>
      <c r="G582" s="390" t="s">
        <v>4086</v>
      </c>
      <c r="H582">
        <v>500</v>
      </c>
    </row>
    <row r="583" spans="1:8" x14ac:dyDescent="0.2">
      <c r="A583" s="388" t="s">
        <v>1129</v>
      </c>
      <c r="B583" s="388" t="s">
        <v>3360</v>
      </c>
      <c r="C583" s="388" t="s">
        <v>4087</v>
      </c>
      <c r="D583" s="389">
        <v>11900</v>
      </c>
      <c r="F583" s="389" t="s">
        <v>3682</v>
      </c>
      <c r="G583" s="390" t="s">
        <v>4088</v>
      </c>
      <c r="H583">
        <v>400</v>
      </c>
    </row>
    <row r="584" spans="1:8" x14ac:dyDescent="0.2">
      <c r="A584" s="388" t="s">
        <v>1129</v>
      </c>
      <c r="B584" s="388" t="s">
        <v>3360</v>
      </c>
      <c r="C584" s="388" t="s">
        <v>4089</v>
      </c>
      <c r="D584" s="389">
        <v>11900</v>
      </c>
      <c r="F584" s="389" t="s">
        <v>4090</v>
      </c>
      <c r="G584" s="390" t="s">
        <v>4091</v>
      </c>
      <c r="H584">
        <v>400</v>
      </c>
    </row>
    <row r="585" spans="1:8" x14ac:dyDescent="0.2">
      <c r="A585" s="388" t="s">
        <v>1129</v>
      </c>
      <c r="B585" s="388" t="s">
        <v>3360</v>
      </c>
      <c r="C585" s="388" t="s">
        <v>4092</v>
      </c>
      <c r="D585" s="389">
        <v>11900</v>
      </c>
      <c r="F585" s="389" t="s">
        <v>4090</v>
      </c>
      <c r="G585" s="390" t="s">
        <v>4093</v>
      </c>
      <c r="H585">
        <v>500</v>
      </c>
    </row>
    <row r="586" spans="1:8" x14ac:dyDescent="0.2">
      <c r="A586" s="388" t="s">
        <v>1129</v>
      </c>
      <c r="B586" s="388" t="s">
        <v>3360</v>
      </c>
      <c r="C586" s="388" t="s">
        <v>4094</v>
      </c>
      <c r="D586" s="389">
        <v>11900</v>
      </c>
      <c r="F586" s="389" t="s">
        <v>1245</v>
      </c>
      <c r="G586" s="390" t="s">
        <v>4095</v>
      </c>
      <c r="H586">
        <v>500</v>
      </c>
    </row>
    <row r="587" spans="1:8" x14ac:dyDescent="0.2">
      <c r="A587" s="388" t="s">
        <v>1129</v>
      </c>
      <c r="B587" s="388" t="s">
        <v>3360</v>
      </c>
      <c r="C587" s="388" t="s">
        <v>4096</v>
      </c>
      <c r="D587" s="389">
        <v>11900</v>
      </c>
      <c r="F587" s="389" t="s">
        <v>1245</v>
      </c>
      <c r="G587" s="390" t="s">
        <v>4097</v>
      </c>
      <c r="H587">
        <v>400</v>
      </c>
    </row>
    <row r="588" spans="1:8" x14ac:dyDescent="0.2">
      <c r="A588" s="388" t="s">
        <v>1129</v>
      </c>
      <c r="B588" s="388" t="s">
        <v>3360</v>
      </c>
      <c r="C588" s="388" t="s">
        <v>4098</v>
      </c>
      <c r="D588" s="389">
        <v>11900</v>
      </c>
      <c r="F588" s="389" t="s">
        <v>4099</v>
      </c>
      <c r="G588" s="390" t="s">
        <v>4100</v>
      </c>
      <c r="H588">
        <v>400</v>
      </c>
    </row>
    <row r="589" spans="1:8" x14ac:dyDescent="0.2">
      <c r="A589" s="388" t="s">
        <v>1129</v>
      </c>
      <c r="B589" s="388" t="s">
        <v>3360</v>
      </c>
      <c r="C589" s="388" t="s">
        <v>4101</v>
      </c>
      <c r="D589" s="389">
        <v>11900</v>
      </c>
      <c r="F589" s="389" t="s">
        <v>4099</v>
      </c>
      <c r="G589" s="390" t="s">
        <v>4102</v>
      </c>
      <c r="H589">
        <v>500</v>
      </c>
    </row>
    <row r="590" spans="1:8" x14ac:dyDescent="0.2">
      <c r="A590" s="388" t="s">
        <v>1129</v>
      </c>
      <c r="B590" s="388" t="s">
        <v>3360</v>
      </c>
      <c r="C590" s="388" t="s">
        <v>4103</v>
      </c>
      <c r="D590" s="389">
        <v>11900</v>
      </c>
      <c r="F590" s="389" t="s">
        <v>4104</v>
      </c>
      <c r="G590" s="390" t="s">
        <v>4105</v>
      </c>
      <c r="H590">
        <v>400</v>
      </c>
    </row>
    <row r="591" spans="1:8" x14ac:dyDescent="0.2">
      <c r="A591" s="388" t="s">
        <v>1129</v>
      </c>
      <c r="B591" s="388" t="s">
        <v>3360</v>
      </c>
      <c r="C591" s="388" t="s">
        <v>4106</v>
      </c>
      <c r="D591" s="389">
        <v>11900</v>
      </c>
      <c r="F591" s="389" t="s">
        <v>4104</v>
      </c>
      <c r="G591" s="390" t="s">
        <v>4107</v>
      </c>
      <c r="H591">
        <v>500</v>
      </c>
    </row>
    <row r="592" spans="1:8" x14ac:dyDescent="0.2">
      <c r="A592" s="388" t="s">
        <v>938</v>
      </c>
      <c r="B592" s="388" t="s">
        <v>957</v>
      </c>
      <c r="C592" s="388" t="s">
        <v>484</v>
      </c>
      <c r="D592" s="389">
        <v>285600</v>
      </c>
      <c r="F592" s="389">
        <v>285600</v>
      </c>
      <c r="G592" s="390" t="s">
        <v>1054</v>
      </c>
    </row>
    <row r="593" spans="1:10" x14ac:dyDescent="0.2">
      <c r="A593" s="644" t="s">
        <v>938</v>
      </c>
      <c r="B593" s="644" t="s">
        <v>957</v>
      </c>
      <c r="C593" s="644" t="s">
        <v>308</v>
      </c>
      <c r="D593" s="645">
        <v>285600</v>
      </c>
      <c r="E593" s="645"/>
      <c r="F593" s="645">
        <v>285600</v>
      </c>
      <c r="G593" s="646" t="s">
        <v>958</v>
      </c>
      <c r="H593" s="647"/>
      <c r="I593" s="647"/>
      <c r="J593" s="647"/>
    </row>
    <row r="595" spans="1:10" x14ac:dyDescent="0.2">
      <c r="A595" s="388" t="s">
        <v>1129</v>
      </c>
      <c r="B595" s="388" t="s">
        <v>3360</v>
      </c>
      <c r="C595" s="388" t="s">
        <v>4108</v>
      </c>
      <c r="D595" s="389">
        <v>21400</v>
      </c>
      <c r="F595" s="389" t="s">
        <v>3516</v>
      </c>
      <c r="G595" s="390" t="s">
        <v>4109</v>
      </c>
      <c r="H595">
        <v>300</v>
      </c>
    </row>
    <row r="596" spans="1:10" x14ac:dyDescent="0.2">
      <c r="A596" s="388" t="s">
        <v>1129</v>
      </c>
      <c r="B596" s="388" t="s">
        <v>3360</v>
      </c>
      <c r="C596" s="388" t="s">
        <v>4110</v>
      </c>
      <c r="D596" s="389">
        <v>21400</v>
      </c>
      <c r="F596" s="389" t="s">
        <v>3516</v>
      </c>
      <c r="G596" s="390" t="s">
        <v>4111</v>
      </c>
      <c r="H596">
        <v>300</v>
      </c>
    </row>
    <row r="597" spans="1:10" x14ac:dyDescent="0.2">
      <c r="A597" s="388" t="s">
        <v>1129</v>
      </c>
      <c r="B597" s="388" t="s">
        <v>1542</v>
      </c>
      <c r="C597" s="388" t="s">
        <v>1390</v>
      </c>
      <c r="D597" s="389">
        <v>15000</v>
      </c>
      <c r="F597" s="389" t="s">
        <v>1132</v>
      </c>
      <c r="G597" s="390" t="s">
        <v>4112</v>
      </c>
      <c r="H597">
        <v>300</v>
      </c>
    </row>
    <row r="598" spans="1:10" x14ac:dyDescent="0.2">
      <c r="A598" s="388" t="s">
        <v>1129</v>
      </c>
      <c r="B598" s="388" t="s">
        <v>1542</v>
      </c>
      <c r="C598" s="388" t="s">
        <v>2046</v>
      </c>
      <c r="D598" s="389">
        <v>5000</v>
      </c>
      <c r="F598" s="389" t="s">
        <v>1160</v>
      </c>
      <c r="G598" s="390" t="s">
        <v>4113</v>
      </c>
      <c r="H598">
        <v>300</v>
      </c>
    </row>
    <row r="599" spans="1:10" x14ac:dyDescent="0.2">
      <c r="A599" s="388" t="s">
        <v>1129</v>
      </c>
      <c r="B599" s="388" t="s">
        <v>1542</v>
      </c>
      <c r="C599" s="388" t="s">
        <v>3094</v>
      </c>
      <c r="D599" s="389">
        <v>5000</v>
      </c>
      <c r="F599" s="389" t="s">
        <v>1164</v>
      </c>
      <c r="G599" s="390" t="s">
        <v>4114</v>
      </c>
      <c r="H599">
        <v>300</v>
      </c>
    </row>
    <row r="600" spans="1:10" x14ac:dyDescent="0.2">
      <c r="A600" s="388" t="s">
        <v>1129</v>
      </c>
      <c r="B600" s="388" t="s">
        <v>1542</v>
      </c>
      <c r="C600" s="388" t="s">
        <v>2332</v>
      </c>
      <c r="D600" s="389">
        <v>5000</v>
      </c>
      <c r="F600" s="389" t="s">
        <v>1137</v>
      </c>
      <c r="G600" s="390" t="s">
        <v>4115</v>
      </c>
      <c r="H600">
        <v>300</v>
      </c>
    </row>
    <row r="601" spans="1:10" x14ac:dyDescent="0.2">
      <c r="A601" s="388" t="s">
        <v>1129</v>
      </c>
      <c r="B601" s="388" t="s">
        <v>1542</v>
      </c>
      <c r="C601" s="388" t="s">
        <v>1930</v>
      </c>
      <c r="D601" s="389">
        <v>5000</v>
      </c>
      <c r="F601" s="389" t="s">
        <v>1169</v>
      </c>
      <c r="G601" s="390" t="s">
        <v>4116</v>
      </c>
      <c r="H601">
        <v>300</v>
      </c>
    </row>
    <row r="602" spans="1:10" x14ac:dyDescent="0.2">
      <c r="A602" s="388" t="s">
        <v>1129</v>
      </c>
      <c r="B602" s="388" t="s">
        <v>1542</v>
      </c>
      <c r="C602" s="388" t="s">
        <v>2845</v>
      </c>
      <c r="D602" s="389">
        <v>5000</v>
      </c>
      <c r="F602" s="389" t="s">
        <v>1172</v>
      </c>
      <c r="G602" s="390" t="s">
        <v>4117</v>
      </c>
      <c r="H602">
        <v>300</v>
      </c>
    </row>
    <row r="603" spans="1:10" x14ac:dyDescent="0.2">
      <c r="A603" s="388" t="s">
        <v>1129</v>
      </c>
      <c r="B603" s="388" t="s">
        <v>1542</v>
      </c>
      <c r="C603" s="388" t="s">
        <v>1825</v>
      </c>
      <c r="D603" s="389">
        <v>5000</v>
      </c>
      <c r="F603" s="389" t="s">
        <v>1140</v>
      </c>
      <c r="G603" s="390" t="s">
        <v>4118</v>
      </c>
      <c r="H603">
        <v>300</v>
      </c>
    </row>
    <row r="604" spans="1:10" x14ac:dyDescent="0.2">
      <c r="A604" s="388" t="s">
        <v>1129</v>
      </c>
      <c r="B604" s="388" t="s">
        <v>1542</v>
      </c>
      <c r="C604" s="388" t="s">
        <v>1825</v>
      </c>
      <c r="D604" s="389">
        <v>45000</v>
      </c>
      <c r="F604" s="389" t="s">
        <v>1140</v>
      </c>
      <c r="G604" s="390" t="s">
        <v>4119</v>
      </c>
      <c r="H604">
        <v>300</v>
      </c>
    </row>
    <row r="605" spans="1:10" x14ac:dyDescent="0.2">
      <c r="A605" s="388" t="s">
        <v>1129</v>
      </c>
      <c r="B605" s="388" t="s">
        <v>1542</v>
      </c>
      <c r="C605" s="388" t="s">
        <v>2363</v>
      </c>
      <c r="D605" s="389">
        <v>5000</v>
      </c>
      <c r="F605" s="389" t="s">
        <v>1177</v>
      </c>
      <c r="G605" s="390" t="s">
        <v>4120</v>
      </c>
      <c r="H605">
        <v>300</v>
      </c>
    </row>
    <row r="606" spans="1:10" x14ac:dyDescent="0.2">
      <c r="A606" s="388" t="s">
        <v>1129</v>
      </c>
      <c r="B606" s="388" t="s">
        <v>1542</v>
      </c>
      <c r="C606" s="388" t="s">
        <v>2363</v>
      </c>
      <c r="D606" s="389">
        <v>5000</v>
      </c>
      <c r="F606" s="389" t="s">
        <v>1177</v>
      </c>
      <c r="G606" s="390" t="s">
        <v>4121</v>
      </c>
      <c r="H606">
        <v>300</v>
      </c>
    </row>
    <row r="607" spans="1:10" x14ac:dyDescent="0.2">
      <c r="A607" s="388" t="s">
        <v>938</v>
      </c>
      <c r="B607" s="388" t="s">
        <v>580</v>
      </c>
      <c r="C607" s="388" t="s">
        <v>484</v>
      </c>
      <c r="D607" s="389">
        <v>142800</v>
      </c>
      <c r="F607" s="389">
        <v>142800</v>
      </c>
      <c r="G607" s="390" t="s">
        <v>1054</v>
      </c>
    </row>
    <row r="608" spans="1:10" x14ac:dyDescent="0.2">
      <c r="A608" s="644" t="s">
        <v>938</v>
      </c>
      <c r="B608" s="644" t="s">
        <v>580</v>
      </c>
      <c r="C608" s="644" t="s">
        <v>308</v>
      </c>
      <c r="D608" s="645">
        <v>142800</v>
      </c>
      <c r="E608" s="645"/>
      <c r="F608" s="645">
        <v>142800</v>
      </c>
      <c r="G608" s="646" t="s">
        <v>619</v>
      </c>
      <c r="H608" s="647"/>
      <c r="I608" s="647"/>
      <c r="J608" s="647"/>
    </row>
    <row r="610" spans="1:8" x14ac:dyDescent="0.2">
      <c r="A610" s="388" t="s">
        <v>1129</v>
      </c>
      <c r="B610" s="388" t="s">
        <v>1542</v>
      </c>
      <c r="C610" s="388" t="s">
        <v>1439</v>
      </c>
      <c r="D610" s="389">
        <v>-15000</v>
      </c>
      <c r="F610" s="389" t="s">
        <v>1160</v>
      </c>
      <c r="G610" s="390" t="s">
        <v>4122</v>
      </c>
      <c r="H610">
        <v>900</v>
      </c>
    </row>
    <row r="611" spans="1:8" x14ac:dyDescent="0.2">
      <c r="A611" s="388" t="s">
        <v>938</v>
      </c>
      <c r="B611" s="388" t="s">
        <v>959</v>
      </c>
      <c r="C611" s="388" t="s">
        <v>319</v>
      </c>
      <c r="D611" s="389">
        <v>-15000</v>
      </c>
      <c r="F611" s="389">
        <v>-15000</v>
      </c>
      <c r="G611" s="390" t="s">
        <v>1055</v>
      </c>
    </row>
    <row r="613" spans="1:8" x14ac:dyDescent="0.2">
      <c r="A613" s="388" t="s">
        <v>1129</v>
      </c>
      <c r="B613" s="388" t="s">
        <v>3360</v>
      </c>
      <c r="C613" s="388" t="s">
        <v>4123</v>
      </c>
      <c r="D613" s="389">
        <v>6902</v>
      </c>
      <c r="F613" s="389" t="s">
        <v>1152</v>
      </c>
      <c r="G613" s="390" t="s">
        <v>4124</v>
      </c>
      <c r="H613">
        <v>900</v>
      </c>
    </row>
    <row r="614" spans="1:8" x14ac:dyDescent="0.2">
      <c r="A614" s="388" t="s">
        <v>1129</v>
      </c>
      <c r="B614" s="388" t="s">
        <v>3360</v>
      </c>
      <c r="C614" s="388" t="s">
        <v>4125</v>
      </c>
      <c r="D614" s="389">
        <v>26596.5</v>
      </c>
      <c r="F614" s="389" t="s">
        <v>1155</v>
      </c>
      <c r="G614" s="390" t="s">
        <v>4126</v>
      </c>
      <c r="H614">
        <v>900</v>
      </c>
    </row>
    <row r="615" spans="1:8" x14ac:dyDescent="0.2">
      <c r="A615" s="388" t="s">
        <v>1129</v>
      </c>
      <c r="B615" s="388" t="s">
        <v>3360</v>
      </c>
      <c r="C615" s="388" t="s">
        <v>4127</v>
      </c>
      <c r="D615" s="389">
        <v>107100</v>
      </c>
      <c r="F615" s="389" t="s">
        <v>1155</v>
      </c>
      <c r="G615" s="390" t="s">
        <v>4128</v>
      </c>
      <c r="H615">
        <v>900</v>
      </c>
    </row>
    <row r="616" spans="1:8" x14ac:dyDescent="0.2">
      <c r="A616" s="388" t="s">
        <v>1129</v>
      </c>
      <c r="B616" s="388" t="s">
        <v>3360</v>
      </c>
      <c r="C616" s="388" t="s">
        <v>4129</v>
      </c>
      <c r="D616" s="389">
        <v>3451</v>
      </c>
      <c r="F616" s="389" t="s">
        <v>1155</v>
      </c>
      <c r="G616" s="390" t="s">
        <v>4130</v>
      </c>
      <c r="H616">
        <v>900</v>
      </c>
    </row>
    <row r="617" spans="1:8" x14ac:dyDescent="0.2">
      <c r="A617" s="388" t="s">
        <v>1129</v>
      </c>
      <c r="B617" s="388" t="s">
        <v>3360</v>
      </c>
      <c r="C617" s="388" t="s">
        <v>4131</v>
      </c>
      <c r="D617" s="389">
        <v>33528.25</v>
      </c>
      <c r="F617" s="389" t="s">
        <v>1132</v>
      </c>
      <c r="G617" s="390" t="s">
        <v>4132</v>
      </c>
      <c r="H617">
        <v>900</v>
      </c>
    </row>
    <row r="618" spans="1:8" x14ac:dyDescent="0.2">
      <c r="A618" s="388" t="s">
        <v>1129</v>
      </c>
      <c r="B618" s="388" t="s">
        <v>3360</v>
      </c>
      <c r="C618" s="388" t="s">
        <v>4133</v>
      </c>
      <c r="D618" s="389">
        <v>5176.5</v>
      </c>
      <c r="F618" s="389" t="s">
        <v>1132</v>
      </c>
      <c r="G618" s="390" t="s">
        <v>4134</v>
      </c>
      <c r="H618">
        <v>900</v>
      </c>
    </row>
    <row r="619" spans="1:8" x14ac:dyDescent="0.2">
      <c r="A619" s="388" t="s">
        <v>1129</v>
      </c>
      <c r="B619" s="388" t="s">
        <v>3360</v>
      </c>
      <c r="C619" s="388" t="s">
        <v>4135</v>
      </c>
      <c r="D619" s="389">
        <v>29131.200000000001</v>
      </c>
      <c r="F619" s="389" t="s">
        <v>1160</v>
      </c>
      <c r="G619" s="390" t="s">
        <v>4136</v>
      </c>
      <c r="H619">
        <v>900</v>
      </c>
    </row>
    <row r="620" spans="1:8" x14ac:dyDescent="0.2">
      <c r="A620" s="388" t="s">
        <v>1129</v>
      </c>
      <c r="B620" s="388" t="s">
        <v>3360</v>
      </c>
      <c r="C620" s="388" t="s">
        <v>4137</v>
      </c>
      <c r="D620" s="389">
        <v>6473.6</v>
      </c>
      <c r="F620" s="389" t="s">
        <v>1164</v>
      </c>
      <c r="G620" s="390" t="s">
        <v>4138</v>
      </c>
      <c r="H620">
        <v>900</v>
      </c>
    </row>
    <row r="621" spans="1:8" x14ac:dyDescent="0.2">
      <c r="A621" s="388" t="s">
        <v>1129</v>
      </c>
      <c r="B621" s="388" t="s">
        <v>3360</v>
      </c>
      <c r="C621" s="388" t="s">
        <v>4139</v>
      </c>
      <c r="D621" s="389">
        <v>122570</v>
      </c>
      <c r="F621" s="389" t="s">
        <v>3676</v>
      </c>
      <c r="G621" s="390" t="s">
        <v>4140</v>
      </c>
      <c r="H621">
        <v>900</v>
      </c>
    </row>
    <row r="622" spans="1:8" x14ac:dyDescent="0.2">
      <c r="A622" s="388" t="s">
        <v>1129</v>
      </c>
      <c r="B622" s="388" t="s">
        <v>3360</v>
      </c>
      <c r="C622" s="388" t="s">
        <v>4141</v>
      </c>
      <c r="D622" s="389">
        <v>8496.6</v>
      </c>
      <c r="F622" s="389" t="s">
        <v>1137</v>
      </c>
      <c r="G622" s="390" t="s">
        <v>4142</v>
      </c>
      <c r="H622">
        <v>900</v>
      </c>
    </row>
    <row r="623" spans="1:8" x14ac:dyDescent="0.2">
      <c r="A623" s="388" t="s">
        <v>1129</v>
      </c>
      <c r="B623" s="388" t="s">
        <v>3360</v>
      </c>
      <c r="C623" s="388" t="s">
        <v>4143</v>
      </c>
      <c r="D623" s="389">
        <v>5664.4</v>
      </c>
      <c r="F623" s="389" t="s">
        <v>1169</v>
      </c>
      <c r="G623" s="390" t="s">
        <v>4144</v>
      </c>
      <c r="H623">
        <v>900</v>
      </c>
    </row>
    <row r="624" spans="1:8" x14ac:dyDescent="0.2">
      <c r="A624" s="388" t="s">
        <v>1129</v>
      </c>
      <c r="B624" s="388" t="s">
        <v>3360</v>
      </c>
      <c r="C624" s="388" t="s">
        <v>4145</v>
      </c>
      <c r="D624" s="389">
        <v>5866.7</v>
      </c>
      <c r="F624" s="389" t="s">
        <v>1172</v>
      </c>
      <c r="G624" s="390" t="s">
        <v>4146</v>
      </c>
      <c r="H624">
        <v>900</v>
      </c>
    </row>
    <row r="625" spans="1:8" x14ac:dyDescent="0.2">
      <c r="A625" s="388" t="s">
        <v>1129</v>
      </c>
      <c r="B625" s="388" t="s">
        <v>3360</v>
      </c>
      <c r="C625" s="388" t="s">
        <v>4147</v>
      </c>
      <c r="D625" s="389">
        <v>4855</v>
      </c>
      <c r="F625" s="389" t="s">
        <v>1140</v>
      </c>
      <c r="G625" s="390" t="s">
        <v>4148</v>
      </c>
      <c r="H625">
        <v>900</v>
      </c>
    </row>
    <row r="626" spans="1:8" x14ac:dyDescent="0.2">
      <c r="A626" s="388" t="s">
        <v>1129</v>
      </c>
      <c r="B626" s="388" t="s">
        <v>3360</v>
      </c>
      <c r="C626" s="388" t="s">
        <v>4149</v>
      </c>
      <c r="D626" s="389">
        <v>5664</v>
      </c>
      <c r="F626" s="389" t="s">
        <v>1177</v>
      </c>
      <c r="G626" s="390" t="s">
        <v>4150</v>
      </c>
      <c r="H626">
        <v>900</v>
      </c>
    </row>
    <row r="627" spans="1:8" x14ac:dyDescent="0.2">
      <c r="A627" s="388" t="s">
        <v>1129</v>
      </c>
      <c r="B627" s="388" t="s">
        <v>3360</v>
      </c>
      <c r="C627" s="388" t="s">
        <v>4151</v>
      </c>
      <c r="D627" s="389">
        <v>3451</v>
      </c>
      <c r="F627" s="389" t="s">
        <v>4152</v>
      </c>
      <c r="G627" s="390" t="s">
        <v>4153</v>
      </c>
      <c r="H627">
        <v>900</v>
      </c>
    </row>
    <row r="628" spans="1:8" x14ac:dyDescent="0.2">
      <c r="A628" s="388" t="s">
        <v>1129</v>
      </c>
      <c r="B628" s="388" t="s">
        <v>3360</v>
      </c>
      <c r="C628" s="388" t="s">
        <v>4154</v>
      </c>
      <c r="D628" s="389">
        <v>6473</v>
      </c>
      <c r="F628" s="389" t="s">
        <v>1182</v>
      </c>
      <c r="G628" s="390" t="s">
        <v>4155</v>
      </c>
      <c r="H628">
        <v>900</v>
      </c>
    </row>
    <row r="629" spans="1:8" x14ac:dyDescent="0.2">
      <c r="A629" s="388" t="s">
        <v>1129</v>
      </c>
      <c r="B629" s="388" t="s">
        <v>3360</v>
      </c>
      <c r="C629" s="388" t="s">
        <v>4156</v>
      </c>
      <c r="D629" s="389">
        <v>1725.5</v>
      </c>
      <c r="F629" s="389" t="s">
        <v>1182</v>
      </c>
      <c r="G629" s="390" t="s">
        <v>4157</v>
      </c>
      <c r="H629">
        <v>900</v>
      </c>
    </row>
    <row r="630" spans="1:8" x14ac:dyDescent="0.2">
      <c r="A630" s="388" t="s">
        <v>1129</v>
      </c>
      <c r="B630" s="388" t="s">
        <v>3360</v>
      </c>
      <c r="C630" s="388" t="s">
        <v>4158</v>
      </c>
      <c r="D630" s="389">
        <v>5664.4</v>
      </c>
      <c r="F630" s="389" t="s">
        <v>1143</v>
      </c>
      <c r="G630" s="390" t="s">
        <v>4159</v>
      </c>
      <c r="H630">
        <v>900</v>
      </c>
    </row>
    <row r="631" spans="1:8" x14ac:dyDescent="0.2">
      <c r="A631" s="388" t="s">
        <v>1129</v>
      </c>
      <c r="B631" s="388" t="s">
        <v>1542</v>
      </c>
      <c r="C631" s="388" t="s">
        <v>1203</v>
      </c>
      <c r="D631" s="389">
        <v>26000</v>
      </c>
      <c r="F631" s="389" t="s">
        <v>1152</v>
      </c>
      <c r="G631" s="390" t="s">
        <v>4126</v>
      </c>
      <c r="H631">
        <v>900</v>
      </c>
    </row>
    <row r="632" spans="1:8" x14ac:dyDescent="0.2">
      <c r="A632" s="388" t="s">
        <v>1129</v>
      </c>
      <c r="B632" s="388" t="s">
        <v>1542</v>
      </c>
      <c r="C632" s="388" t="s">
        <v>1206</v>
      </c>
      <c r="D632" s="389">
        <v>26000</v>
      </c>
      <c r="F632" s="389" t="s">
        <v>1155</v>
      </c>
      <c r="G632" s="390" t="s">
        <v>4132</v>
      </c>
      <c r="H632">
        <v>900</v>
      </c>
    </row>
    <row r="633" spans="1:8" x14ac:dyDescent="0.2">
      <c r="A633" s="388" t="s">
        <v>1129</v>
      </c>
      <c r="B633" s="388" t="s">
        <v>1542</v>
      </c>
      <c r="C633" s="388" t="s">
        <v>1206</v>
      </c>
      <c r="D633" s="389">
        <v>-26000</v>
      </c>
      <c r="F633" s="389" t="s">
        <v>1155</v>
      </c>
      <c r="G633" s="390" t="s">
        <v>4126</v>
      </c>
      <c r="H633">
        <v>900</v>
      </c>
    </row>
    <row r="634" spans="1:8" x14ac:dyDescent="0.2">
      <c r="A634" s="388" t="s">
        <v>1129</v>
      </c>
      <c r="B634" s="388" t="s">
        <v>1542</v>
      </c>
      <c r="C634" s="388" t="s">
        <v>1433</v>
      </c>
      <c r="D634" s="389">
        <v>-26000</v>
      </c>
      <c r="F634" s="389" t="s">
        <v>1132</v>
      </c>
      <c r="G634" s="390" t="s">
        <v>4160</v>
      </c>
      <c r="H634">
        <v>900</v>
      </c>
    </row>
    <row r="635" spans="1:8" x14ac:dyDescent="0.2">
      <c r="A635" s="388" t="s">
        <v>1129</v>
      </c>
      <c r="B635" s="388" t="s">
        <v>1542</v>
      </c>
      <c r="C635" s="388" t="s">
        <v>1390</v>
      </c>
      <c r="D635" s="389">
        <v>26000</v>
      </c>
      <c r="F635" s="389" t="s">
        <v>1132</v>
      </c>
      <c r="G635" s="390" t="s">
        <v>4136</v>
      </c>
      <c r="H635">
        <v>900</v>
      </c>
    </row>
    <row r="636" spans="1:8" x14ac:dyDescent="0.2">
      <c r="A636" s="388" t="s">
        <v>1129</v>
      </c>
      <c r="B636" s="388" t="s">
        <v>1542</v>
      </c>
      <c r="C636" s="388" t="s">
        <v>1439</v>
      </c>
      <c r="D636" s="389">
        <v>-62888</v>
      </c>
      <c r="F636" s="389" t="s">
        <v>1160</v>
      </c>
      <c r="G636" s="390" t="s">
        <v>4161</v>
      </c>
      <c r="H636">
        <v>900</v>
      </c>
    </row>
    <row r="637" spans="1:8" x14ac:dyDescent="0.2">
      <c r="A637" s="388" t="s">
        <v>1129</v>
      </c>
      <c r="B637" s="388" t="s">
        <v>1542</v>
      </c>
      <c r="C637" s="388" t="s">
        <v>1439</v>
      </c>
      <c r="D637" s="389">
        <v>-3556.98</v>
      </c>
      <c r="F637" s="389" t="s">
        <v>1160</v>
      </c>
      <c r="G637" s="390" t="s">
        <v>4162</v>
      </c>
      <c r="H637">
        <v>900</v>
      </c>
    </row>
    <row r="638" spans="1:8" x14ac:dyDescent="0.2">
      <c r="A638" s="388" t="s">
        <v>1129</v>
      </c>
      <c r="B638" s="388" t="s">
        <v>1542</v>
      </c>
      <c r="C638" s="388" t="s">
        <v>2046</v>
      </c>
      <c r="D638" s="389">
        <v>6000</v>
      </c>
      <c r="F638" s="389" t="s">
        <v>1160</v>
      </c>
      <c r="G638" s="390" t="s">
        <v>4138</v>
      </c>
      <c r="H638">
        <v>900</v>
      </c>
    </row>
    <row r="639" spans="1:8" x14ac:dyDescent="0.2">
      <c r="A639" s="388" t="s">
        <v>1129</v>
      </c>
      <c r="B639" s="388" t="s">
        <v>1542</v>
      </c>
      <c r="C639" s="388" t="s">
        <v>2046</v>
      </c>
      <c r="D639" s="389">
        <v>-26000</v>
      </c>
      <c r="F639" s="389" t="s">
        <v>1160</v>
      </c>
      <c r="G639" s="390" t="s">
        <v>4136</v>
      </c>
      <c r="H639">
        <v>900</v>
      </c>
    </row>
    <row r="640" spans="1:8" x14ac:dyDescent="0.2">
      <c r="A640" s="388" t="s">
        <v>1129</v>
      </c>
      <c r="B640" s="388" t="s">
        <v>1542</v>
      </c>
      <c r="C640" s="388" t="s">
        <v>3094</v>
      </c>
      <c r="D640" s="389">
        <v>6500</v>
      </c>
      <c r="F640" s="389" t="s">
        <v>1164</v>
      </c>
      <c r="G640" s="390" t="s">
        <v>4142</v>
      </c>
      <c r="H640">
        <v>900</v>
      </c>
    </row>
    <row r="641" spans="1:8" x14ac:dyDescent="0.2">
      <c r="A641" s="388" t="s">
        <v>1129</v>
      </c>
      <c r="B641" s="388" t="s">
        <v>1542</v>
      </c>
      <c r="C641" s="388" t="s">
        <v>3094</v>
      </c>
      <c r="D641" s="389">
        <v>-6000</v>
      </c>
      <c r="F641" s="389" t="s">
        <v>1164</v>
      </c>
      <c r="G641" s="390" t="s">
        <v>4138</v>
      </c>
      <c r="H641">
        <v>900</v>
      </c>
    </row>
    <row r="642" spans="1:8" x14ac:dyDescent="0.2">
      <c r="A642" s="388" t="s">
        <v>1129</v>
      </c>
      <c r="B642" s="388" t="s">
        <v>1542</v>
      </c>
      <c r="C642" s="388" t="s">
        <v>2332</v>
      </c>
      <c r="D642" s="389">
        <v>6500</v>
      </c>
      <c r="F642" s="389" t="s">
        <v>1137</v>
      </c>
      <c r="G642" s="390" t="s">
        <v>4163</v>
      </c>
      <c r="H642">
        <v>900</v>
      </c>
    </row>
    <row r="643" spans="1:8" x14ac:dyDescent="0.2">
      <c r="A643" s="388" t="s">
        <v>1129</v>
      </c>
      <c r="B643" s="388" t="s">
        <v>1542</v>
      </c>
      <c r="C643" s="388" t="s">
        <v>2332</v>
      </c>
      <c r="D643" s="389">
        <v>-6500</v>
      </c>
      <c r="F643" s="389" t="s">
        <v>1137</v>
      </c>
      <c r="G643" s="390" t="s">
        <v>4164</v>
      </c>
      <c r="H643">
        <v>900</v>
      </c>
    </row>
    <row r="644" spans="1:8" x14ac:dyDescent="0.2">
      <c r="A644" s="388" t="s">
        <v>1129</v>
      </c>
      <c r="B644" s="388" t="s">
        <v>1542</v>
      </c>
      <c r="C644" s="388" t="s">
        <v>1930</v>
      </c>
      <c r="D644" s="389">
        <v>6500</v>
      </c>
      <c r="F644" s="389" t="s">
        <v>1169</v>
      </c>
      <c r="G644" s="390" t="s">
        <v>4146</v>
      </c>
      <c r="H644">
        <v>900</v>
      </c>
    </row>
    <row r="645" spans="1:8" x14ac:dyDescent="0.2">
      <c r="A645" s="388" t="s">
        <v>1129</v>
      </c>
      <c r="B645" s="388" t="s">
        <v>1542</v>
      </c>
      <c r="C645" s="388" t="s">
        <v>1930</v>
      </c>
      <c r="D645" s="389">
        <v>-6500</v>
      </c>
      <c r="F645" s="389" t="s">
        <v>1169</v>
      </c>
      <c r="G645" s="390" t="s">
        <v>4163</v>
      </c>
      <c r="H645">
        <v>900</v>
      </c>
    </row>
    <row r="646" spans="1:8" x14ac:dyDescent="0.2">
      <c r="A646" s="388" t="s">
        <v>1129</v>
      </c>
      <c r="B646" s="388" t="s">
        <v>1542</v>
      </c>
      <c r="C646" s="388" t="s">
        <v>2845</v>
      </c>
      <c r="D646" s="389">
        <v>6500</v>
      </c>
      <c r="F646" s="389" t="s">
        <v>1172</v>
      </c>
      <c r="G646" s="390" t="s">
        <v>4148</v>
      </c>
      <c r="H646">
        <v>900</v>
      </c>
    </row>
    <row r="647" spans="1:8" x14ac:dyDescent="0.2">
      <c r="A647" s="388" t="s">
        <v>1129</v>
      </c>
      <c r="B647" s="388" t="s">
        <v>1542</v>
      </c>
      <c r="C647" s="388" t="s">
        <v>2845</v>
      </c>
      <c r="D647" s="389">
        <v>-6500</v>
      </c>
      <c r="F647" s="389" t="s">
        <v>1172</v>
      </c>
      <c r="G647" s="390" t="s">
        <v>4146</v>
      </c>
      <c r="H647">
        <v>900</v>
      </c>
    </row>
    <row r="648" spans="1:8" x14ac:dyDescent="0.2">
      <c r="A648" s="388" t="s">
        <v>1129</v>
      </c>
      <c r="B648" s="388" t="s">
        <v>1542</v>
      </c>
      <c r="C648" s="388" t="s">
        <v>1825</v>
      </c>
      <c r="D648" s="389">
        <v>5000</v>
      </c>
      <c r="F648" s="389" t="s">
        <v>1140</v>
      </c>
      <c r="G648" s="390" t="s">
        <v>4150</v>
      </c>
      <c r="H648">
        <v>900</v>
      </c>
    </row>
    <row r="649" spans="1:8" x14ac:dyDescent="0.2">
      <c r="A649" s="388" t="s">
        <v>1129</v>
      </c>
      <c r="B649" s="388" t="s">
        <v>1542</v>
      </c>
      <c r="C649" s="388" t="s">
        <v>1825</v>
      </c>
      <c r="D649" s="389">
        <v>-6500</v>
      </c>
      <c r="F649" s="389" t="s">
        <v>1140</v>
      </c>
      <c r="G649" s="390" t="s">
        <v>4148</v>
      </c>
      <c r="H649">
        <v>900</v>
      </c>
    </row>
    <row r="650" spans="1:8" x14ac:dyDescent="0.2">
      <c r="A650" s="388" t="s">
        <v>1129</v>
      </c>
      <c r="B650" s="388" t="s">
        <v>1542</v>
      </c>
      <c r="C650" s="388" t="s">
        <v>2363</v>
      </c>
      <c r="D650" s="389">
        <v>5000</v>
      </c>
      <c r="F650" s="389" t="s">
        <v>1177</v>
      </c>
      <c r="G650" s="390" t="s">
        <v>4155</v>
      </c>
      <c r="H650">
        <v>300</v>
      </c>
    </row>
    <row r="651" spans="1:8" x14ac:dyDescent="0.2">
      <c r="A651" s="388" t="s">
        <v>1129</v>
      </c>
      <c r="B651" s="388" t="s">
        <v>1542</v>
      </c>
      <c r="C651" s="388" t="s">
        <v>2363</v>
      </c>
      <c r="D651" s="389">
        <v>-5500</v>
      </c>
      <c r="F651" s="389" t="s">
        <v>1177</v>
      </c>
      <c r="G651" s="390" t="s">
        <v>4150</v>
      </c>
      <c r="H651">
        <v>900</v>
      </c>
    </row>
    <row r="652" spans="1:8" x14ac:dyDescent="0.2">
      <c r="A652" s="388" t="s">
        <v>1129</v>
      </c>
      <c r="B652" s="388" t="s">
        <v>1542</v>
      </c>
      <c r="C652" s="388" t="s">
        <v>3546</v>
      </c>
      <c r="D652" s="389">
        <v>5000</v>
      </c>
      <c r="F652" s="389" t="s">
        <v>1182</v>
      </c>
      <c r="G652" s="390" t="s">
        <v>4159</v>
      </c>
      <c r="H652">
        <v>900</v>
      </c>
    </row>
    <row r="653" spans="1:8" x14ac:dyDescent="0.2">
      <c r="A653" s="388" t="s">
        <v>1129</v>
      </c>
      <c r="B653" s="388" t="s">
        <v>1542</v>
      </c>
      <c r="C653" s="388" t="s">
        <v>3546</v>
      </c>
      <c r="D653" s="389">
        <v>-5000</v>
      </c>
      <c r="F653" s="389" t="s">
        <v>1182</v>
      </c>
      <c r="G653" s="390" t="s">
        <v>4155</v>
      </c>
      <c r="H653">
        <v>900</v>
      </c>
    </row>
    <row r="654" spans="1:8" x14ac:dyDescent="0.2">
      <c r="A654" s="388" t="s">
        <v>1129</v>
      </c>
      <c r="B654" s="388" t="s">
        <v>1542</v>
      </c>
      <c r="C654" s="388" t="s">
        <v>3347</v>
      </c>
      <c r="D654" s="389">
        <v>8000</v>
      </c>
      <c r="F654" s="389" t="s">
        <v>1143</v>
      </c>
      <c r="G654" s="390" t="s">
        <v>4165</v>
      </c>
      <c r="H654">
        <v>900</v>
      </c>
    </row>
    <row r="655" spans="1:8" x14ac:dyDescent="0.2">
      <c r="A655" s="388" t="s">
        <v>1129</v>
      </c>
      <c r="B655" s="388" t="s">
        <v>1542</v>
      </c>
      <c r="C655" s="388" t="s">
        <v>3347</v>
      </c>
      <c r="D655" s="389">
        <v>-5000</v>
      </c>
      <c r="F655" s="389" t="s">
        <v>1143</v>
      </c>
      <c r="G655" s="390" t="s">
        <v>4159</v>
      </c>
      <c r="H655">
        <v>900</v>
      </c>
    </row>
    <row r="656" spans="1:8" x14ac:dyDescent="0.2">
      <c r="A656" s="388" t="s">
        <v>1129</v>
      </c>
      <c r="B656" s="388" t="s">
        <v>1542</v>
      </c>
      <c r="C656" s="388" t="s">
        <v>3347</v>
      </c>
      <c r="D656" s="389">
        <v>500</v>
      </c>
      <c r="F656" s="389" t="s">
        <v>1143</v>
      </c>
      <c r="G656" s="390" t="s">
        <v>4166</v>
      </c>
      <c r="H656">
        <v>900</v>
      </c>
    </row>
    <row r="657" spans="1:10" x14ac:dyDescent="0.2">
      <c r="A657" s="388" t="s">
        <v>938</v>
      </c>
      <c r="B657" s="388" t="s">
        <v>959</v>
      </c>
      <c r="C657" s="388" t="s">
        <v>484</v>
      </c>
      <c r="D657" s="389">
        <v>330344.67</v>
      </c>
      <c r="F657" s="389">
        <v>330344.67</v>
      </c>
      <c r="G657" s="390" t="s">
        <v>1054</v>
      </c>
    </row>
    <row r="658" spans="1:10" x14ac:dyDescent="0.2">
      <c r="A658" s="644" t="s">
        <v>938</v>
      </c>
      <c r="B658" s="644" t="s">
        <v>959</v>
      </c>
      <c r="C658" s="644" t="s">
        <v>308</v>
      </c>
      <c r="D658" s="645">
        <v>315344.67</v>
      </c>
      <c r="E658" s="645"/>
      <c r="F658" s="645">
        <v>315344.67</v>
      </c>
      <c r="G658" s="646" t="s">
        <v>960</v>
      </c>
      <c r="H658" s="647"/>
      <c r="I658" s="647"/>
      <c r="J658" s="647"/>
    </row>
    <row r="660" spans="1:10" x14ac:dyDescent="0.2">
      <c r="A660" s="388" t="s">
        <v>1129</v>
      </c>
      <c r="B660" s="388" t="s">
        <v>3360</v>
      </c>
      <c r="C660" s="388" t="s">
        <v>4167</v>
      </c>
      <c r="D660" s="389">
        <v>98000</v>
      </c>
      <c r="F660" s="389" t="s">
        <v>3790</v>
      </c>
      <c r="G660" s="390" t="s">
        <v>4168</v>
      </c>
      <c r="H660">
        <v>900</v>
      </c>
    </row>
    <row r="661" spans="1:10" x14ac:dyDescent="0.2">
      <c r="A661" s="388" t="s">
        <v>1129</v>
      </c>
      <c r="B661" s="388" t="s">
        <v>1542</v>
      </c>
      <c r="C661" s="388" t="s">
        <v>3347</v>
      </c>
      <c r="D661" s="389">
        <v>70000</v>
      </c>
      <c r="F661" s="389" t="s">
        <v>1143</v>
      </c>
      <c r="G661" s="390" t="s">
        <v>4169</v>
      </c>
      <c r="H661">
        <v>900</v>
      </c>
    </row>
    <row r="662" spans="1:10" x14ac:dyDescent="0.2">
      <c r="A662" s="388" t="s">
        <v>938</v>
      </c>
      <c r="B662" s="388" t="s">
        <v>807</v>
      </c>
      <c r="C662" s="388" t="s">
        <v>484</v>
      </c>
      <c r="D662" s="389">
        <v>168000</v>
      </c>
      <c r="F662" s="389">
        <v>168000</v>
      </c>
      <c r="G662" s="390" t="s">
        <v>1054</v>
      </c>
    </row>
    <row r="663" spans="1:10" x14ac:dyDescent="0.2">
      <c r="A663" s="644" t="s">
        <v>938</v>
      </c>
      <c r="B663" s="644" t="s">
        <v>807</v>
      </c>
      <c r="C663" s="644" t="s">
        <v>308</v>
      </c>
      <c r="D663" s="645">
        <v>168000</v>
      </c>
      <c r="E663" s="645"/>
      <c r="F663" s="645">
        <v>168000</v>
      </c>
      <c r="G663" s="646" t="s">
        <v>961</v>
      </c>
      <c r="H663" s="647"/>
      <c r="I663" s="647"/>
      <c r="J663" s="647"/>
    </row>
    <row r="665" spans="1:10" x14ac:dyDescent="0.2">
      <c r="A665" s="388" t="s">
        <v>1129</v>
      </c>
      <c r="B665" s="388" t="s">
        <v>3360</v>
      </c>
      <c r="C665" s="388" t="s">
        <v>4170</v>
      </c>
      <c r="D665" s="389">
        <v>6500</v>
      </c>
      <c r="F665" s="389" t="s">
        <v>1132</v>
      </c>
      <c r="G665" s="390" t="s">
        <v>4171</v>
      </c>
      <c r="H665">
        <v>900</v>
      </c>
    </row>
    <row r="666" spans="1:10" x14ac:dyDescent="0.2">
      <c r="A666" s="388" t="s">
        <v>1129</v>
      </c>
      <c r="B666" s="388" t="s">
        <v>3360</v>
      </c>
      <c r="C666" s="388" t="s">
        <v>4172</v>
      </c>
      <c r="D666" s="389">
        <v>7000</v>
      </c>
      <c r="F666" s="389" t="s">
        <v>4173</v>
      </c>
      <c r="G666" s="390" t="s">
        <v>4174</v>
      </c>
      <c r="H666">
        <v>900</v>
      </c>
    </row>
    <row r="667" spans="1:10" x14ac:dyDescent="0.2">
      <c r="A667" s="388" t="s">
        <v>1129</v>
      </c>
      <c r="B667" s="388" t="s">
        <v>3360</v>
      </c>
      <c r="C667" s="388" t="s">
        <v>4175</v>
      </c>
      <c r="D667" s="389">
        <v>4500</v>
      </c>
      <c r="F667" s="389" t="s">
        <v>1172</v>
      </c>
      <c r="G667" s="390" t="s">
        <v>4176</v>
      </c>
      <c r="H667">
        <v>900</v>
      </c>
    </row>
    <row r="668" spans="1:10" x14ac:dyDescent="0.2">
      <c r="A668" s="388" t="s">
        <v>1129</v>
      </c>
      <c r="B668" s="388" t="s">
        <v>3360</v>
      </c>
      <c r="C668" s="388" t="s">
        <v>4177</v>
      </c>
      <c r="D668" s="389">
        <v>74622</v>
      </c>
      <c r="F668" s="389" t="s">
        <v>1140</v>
      </c>
      <c r="G668" s="390" t="s">
        <v>4178</v>
      </c>
      <c r="H668">
        <v>990</v>
      </c>
    </row>
    <row r="669" spans="1:10" x14ac:dyDescent="0.2">
      <c r="A669" s="388" t="s">
        <v>1129</v>
      </c>
      <c r="B669" s="388" t="s">
        <v>3360</v>
      </c>
      <c r="C669" s="388" t="s">
        <v>4179</v>
      </c>
      <c r="D669" s="389">
        <v>6500</v>
      </c>
      <c r="F669" s="389" t="s">
        <v>4180</v>
      </c>
      <c r="G669" s="390" t="s">
        <v>4181</v>
      </c>
      <c r="H669">
        <v>900</v>
      </c>
    </row>
    <row r="670" spans="1:10" x14ac:dyDescent="0.2">
      <c r="A670" s="388" t="s">
        <v>1129</v>
      </c>
      <c r="B670" s="388" t="s">
        <v>3360</v>
      </c>
      <c r="C670" s="388" t="s">
        <v>4182</v>
      </c>
      <c r="D670" s="389">
        <v>7140</v>
      </c>
      <c r="F670" s="389" t="s">
        <v>3720</v>
      </c>
      <c r="G670" s="390" t="s">
        <v>4183</v>
      </c>
      <c r="H670">
        <v>900</v>
      </c>
    </row>
    <row r="671" spans="1:10" x14ac:dyDescent="0.2">
      <c r="A671" s="388" t="s">
        <v>1129</v>
      </c>
      <c r="B671" s="388" t="s">
        <v>1542</v>
      </c>
      <c r="C671" s="388" t="s">
        <v>3347</v>
      </c>
      <c r="D671" s="389">
        <v>8500</v>
      </c>
      <c r="F671" s="389" t="s">
        <v>1143</v>
      </c>
      <c r="G671" s="390" t="s">
        <v>4184</v>
      </c>
      <c r="H671">
        <v>900</v>
      </c>
    </row>
    <row r="672" spans="1:10" x14ac:dyDescent="0.2">
      <c r="A672" s="388" t="s">
        <v>938</v>
      </c>
      <c r="B672" s="388" t="s">
        <v>811</v>
      </c>
      <c r="C672" s="388" t="s">
        <v>484</v>
      </c>
      <c r="D672" s="389">
        <v>114762</v>
      </c>
      <c r="F672" s="389">
        <v>114762</v>
      </c>
      <c r="G672" s="390" t="s">
        <v>1054</v>
      </c>
    </row>
    <row r="673" spans="1:10" x14ac:dyDescent="0.2">
      <c r="A673" s="644" t="s">
        <v>938</v>
      </c>
      <c r="B673" s="644" t="s">
        <v>811</v>
      </c>
      <c r="C673" s="644" t="s">
        <v>308</v>
      </c>
      <c r="D673" s="645">
        <v>114762</v>
      </c>
      <c r="E673" s="645"/>
      <c r="F673" s="645">
        <v>114762</v>
      </c>
      <c r="G673" s="646" t="s">
        <v>962</v>
      </c>
      <c r="H673" s="647"/>
      <c r="I673" s="647"/>
      <c r="J673" s="647"/>
    </row>
    <row r="675" spans="1:10" x14ac:dyDescent="0.2">
      <c r="A675" s="388" t="s">
        <v>1129</v>
      </c>
      <c r="B675" s="388" t="s">
        <v>3360</v>
      </c>
      <c r="C675" s="388" t="s">
        <v>4185</v>
      </c>
      <c r="D675" s="389">
        <v>11250</v>
      </c>
      <c r="F675" s="389" t="s">
        <v>4186</v>
      </c>
      <c r="G675" s="390" t="s">
        <v>4187</v>
      </c>
      <c r="H675">
        <v>900</v>
      </c>
    </row>
    <row r="676" spans="1:10" x14ac:dyDescent="0.2">
      <c r="A676" s="388" t="s">
        <v>1129</v>
      </c>
      <c r="B676" s="388" t="s">
        <v>3360</v>
      </c>
      <c r="C676" s="388" t="s">
        <v>4188</v>
      </c>
      <c r="D676" s="389">
        <v>21666</v>
      </c>
      <c r="F676" s="389" t="s">
        <v>3556</v>
      </c>
      <c r="G676" s="390" t="s">
        <v>4189</v>
      </c>
      <c r="H676">
        <v>900</v>
      </c>
    </row>
    <row r="677" spans="1:10" x14ac:dyDescent="0.2">
      <c r="A677" s="388" t="s">
        <v>1129</v>
      </c>
      <c r="B677" s="388" t="s">
        <v>3360</v>
      </c>
      <c r="C677" s="388" t="s">
        <v>4190</v>
      </c>
      <c r="D677" s="389">
        <v>21666</v>
      </c>
      <c r="F677" s="389" t="s">
        <v>1140</v>
      </c>
      <c r="G677" s="390" t="s">
        <v>4191</v>
      </c>
      <c r="H677">
        <v>900</v>
      </c>
    </row>
    <row r="678" spans="1:10" x14ac:dyDescent="0.2">
      <c r="A678" s="388" t="s">
        <v>1129</v>
      </c>
      <c r="B678" s="388" t="s">
        <v>3360</v>
      </c>
      <c r="C678" s="388" t="s">
        <v>4192</v>
      </c>
      <c r="D678" s="389">
        <v>11250</v>
      </c>
      <c r="F678" s="389" t="s">
        <v>3444</v>
      </c>
      <c r="G678" s="390" t="s">
        <v>4193</v>
      </c>
      <c r="H678">
        <v>900</v>
      </c>
    </row>
    <row r="679" spans="1:10" x14ac:dyDescent="0.2">
      <c r="A679" s="388" t="s">
        <v>1129</v>
      </c>
      <c r="B679" s="388" t="s">
        <v>3360</v>
      </c>
      <c r="C679" s="388" t="s">
        <v>4194</v>
      </c>
      <c r="D679" s="389">
        <v>21666</v>
      </c>
      <c r="F679" s="389" t="s">
        <v>1143</v>
      </c>
      <c r="G679" s="390" t="s">
        <v>4195</v>
      </c>
      <c r="H679">
        <v>900</v>
      </c>
    </row>
    <row r="680" spans="1:10" x14ac:dyDescent="0.2">
      <c r="A680" s="388" t="s">
        <v>938</v>
      </c>
      <c r="B680" s="388" t="s">
        <v>814</v>
      </c>
      <c r="C680" s="388" t="s">
        <v>484</v>
      </c>
      <c r="D680" s="389">
        <v>87498</v>
      </c>
      <c r="F680" s="389">
        <v>87498</v>
      </c>
      <c r="G680" s="390" t="s">
        <v>1054</v>
      </c>
    </row>
    <row r="681" spans="1:10" x14ac:dyDescent="0.2">
      <c r="A681" s="644" t="s">
        <v>938</v>
      </c>
      <c r="B681" s="644" t="s">
        <v>814</v>
      </c>
      <c r="C681" s="644" t="s">
        <v>308</v>
      </c>
      <c r="D681" s="645">
        <v>87498</v>
      </c>
      <c r="E681" s="645"/>
      <c r="F681" s="645">
        <v>87498</v>
      </c>
      <c r="G681" s="646" t="s">
        <v>963</v>
      </c>
      <c r="H681" s="647"/>
      <c r="I681" s="647"/>
      <c r="J681" s="647"/>
    </row>
    <row r="683" spans="1:10" x14ac:dyDescent="0.2">
      <c r="A683" s="388" t="s">
        <v>1129</v>
      </c>
      <c r="B683" s="388" t="s">
        <v>3754</v>
      </c>
      <c r="C683" s="388" t="s">
        <v>4196</v>
      </c>
      <c r="D683" s="389">
        <v>118003</v>
      </c>
      <c r="F683" s="389" t="s">
        <v>3362</v>
      </c>
      <c r="G683" s="390" t="s">
        <v>4197</v>
      </c>
      <c r="H683">
        <v>300</v>
      </c>
    </row>
    <row r="684" spans="1:10" x14ac:dyDescent="0.2">
      <c r="A684" s="388" t="s">
        <v>1129</v>
      </c>
      <c r="B684" s="388" t="s">
        <v>3754</v>
      </c>
      <c r="C684" s="388" t="s">
        <v>4196</v>
      </c>
      <c r="D684" s="389">
        <v>36972</v>
      </c>
      <c r="F684" s="389" t="s">
        <v>3362</v>
      </c>
      <c r="G684" s="390" t="s">
        <v>4198</v>
      </c>
      <c r="H684">
        <v>300</v>
      </c>
    </row>
    <row r="685" spans="1:10" x14ac:dyDescent="0.2">
      <c r="A685" s="388" t="s">
        <v>1129</v>
      </c>
      <c r="B685" s="388" t="s">
        <v>3754</v>
      </c>
      <c r="C685" s="388" t="s">
        <v>4199</v>
      </c>
      <c r="D685" s="389">
        <v>189402.2</v>
      </c>
      <c r="F685" s="389" t="s">
        <v>1155</v>
      </c>
      <c r="G685" s="390" t="s">
        <v>4200</v>
      </c>
      <c r="H685">
        <v>300</v>
      </c>
    </row>
    <row r="686" spans="1:10" x14ac:dyDescent="0.2">
      <c r="A686" s="388" t="s">
        <v>1129</v>
      </c>
      <c r="B686" s="388" t="s">
        <v>3754</v>
      </c>
      <c r="C686" s="388" t="s">
        <v>4199</v>
      </c>
      <c r="D686" s="389">
        <v>37057.800000000003</v>
      </c>
      <c r="F686" s="389" t="s">
        <v>1155</v>
      </c>
      <c r="G686" s="390" t="s">
        <v>4201</v>
      </c>
      <c r="H686">
        <v>300</v>
      </c>
    </row>
    <row r="687" spans="1:10" x14ac:dyDescent="0.2">
      <c r="A687" s="388" t="s">
        <v>1129</v>
      </c>
      <c r="B687" s="388" t="s">
        <v>3754</v>
      </c>
      <c r="C687" s="388" t="s">
        <v>4202</v>
      </c>
      <c r="D687" s="389">
        <v>205870</v>
      </c>
      <c r="F687" s="389" t="s">
        <v>1132</v>
      </c>
      <c r="G687" s="390" t="s">
        <v>4203</v>
      </c>
      <c r="H687">
        <v>300</v>
      </c>
    </row>
    <row r="688" spans="1:10" x14ac:dyDescent="0.2">
      <c r="A688" s="388" t="s">
        <v>1129</v>
      </c>
      <c r="B688" s="388" t="s">
        <v>3754</v>
      </c>
      <c r="C688" s="388" t="s">
        <v>4202</v>
      </c>
      <c r="D688" s="389">
        <v>34059</v>
      </c>
      <c r="F688" s="389" t="s">
        <v>1132</v>
      </c>
      <c r="G688" s="390" t="s">
        <v>4204</v>
      </c>
      <c r="H688">
        <v>300</v>
      </c>
    </row>
    <row r="689" spans="1:8" x14ac:dyDescent="0.2">
      <c r="A689" s="388" t="s">
        <v>1129</v>
      </c>
      <c r="B689" s="388" t="s">
        <v>3754</v>
      </c>
      <c r="C689" s="388" t="s">
        <v>3645</v>
      </c>
      <c r="D689" s="389">
        <v>398834</v>
      </c>
      <c r="F689" s="389" t="s">
        <v>1137</v>
      </c>
      <c r="G689" s="390" t="s">
        <v>4205</v>
      </c>
      <c r="H689">
        <v>300</v>
      </c>
    </row>
    <row r="690" spans="1:8" x14ac:dyDescent="0.2">
      <c r="A690" s="388" t="s">
        <v>1129</v>
      </c>
      <c r="B690" s="388" t="s">
        <v>3754</v>
      </c>
      <c r="C690" s="388" t="s">
        <v>3645</v>
      </c>
      <c r="D690" s="389">
        <v>63758</v>
      </c>
      <c r="F690" s="389" t="s">
        <v>1137</v>
      </c>
      <c r="G690" s="390" t="s">
        <v>4206</v>
      </c>
      <c r="H690">
        <v>300</v>
      </c>
    </row>
    <row r="691" spans="1:8" x14ac:dyDescent="0.2">
      <c r="A691" s="388" t="s">
        <v>1129</v>
      </c>
      <c r="B691" s="388" t="s">
        <v>3754</v>
      </c>
      <c r="C691" s="388" t="s">
        <v>4207</v>
      </c>
      <c r="D691" s="389">
        <v>504579.3</v>
      </c>
      <c r="F691" s="389" t="s">
        <v>1169</v>
      </c>
      <c r="G691" s="390" t="s">
        <v>4208</v>
      </c>
      <c r="H691">
        <v>300</v>
      </c>
    </row>
    <row r="692" spans="1:8" x14ac:dyDescent="0.2">
      <c r="A692" s="388" t="s">
        <v>1129</v>
      </c>
      <c r="B692" s="388" t="s">
        <v>3754</v>
      </c>
      <c r="C692" s="388" t="s">
        <v>4207</v>
      </c>
      <c r="D692" s="389">
        <v>27656.7</v>
      </c>
      <c r="F692" s="389" t="s">
        <v>1169</v>
      </c>
      <c r="G692" s="390" t="s">
        <v>4209</v>
      </c>
      <c r="H692">
        <v>300</v>
      </c>
    </row>
    <row r="693" spans="1:8" x14ac:dyDescent="0.2">
      <c r="A693" s="388" t="s">
        <v>1129</v>
      </c>
      <c r="B693" s="388" t="s">
        <v>3754</v>
      </c>
      <c r="C693" s="388" t="s">
        <v>3647</v>
      </c>
      <c r="D693" s="389">
        <v>416241.5</v>
      </c>
      <c r="F693" s="389" t="s">
        <v>3433</v>
      </c>
      <c r="G693" s="390" t="s">
        <v>4210</v>
      </c>
      <c r="H693">
        <v>300</v>
      </c>
    </row>
    <row r="694" spans="1:8" x14ac:dyDescent="0.2">
      <c r="A694" s="388" t="s">
        <v>1129</v>
      </c>
      <c r="B694" s="388" t="s">
        <v>3754</v>
      </c>
      <c r="C694" s="388" t="s">
        <v>3647</v>
      </c>
      <c r="D694" s="389">
        <v>19162.5</v>
      </c>
      <c r="F694" s="389" t="s">
        <v>3433</v>
      </c>
      <c r="G694" s="390" t="s">
        <v>4211</v>
      </c>
      <c r="H694">
        <v>300</v>
      </c>
    </row>
    <row r="695" spans="1:8" x14ac:dyDescent="0.2">
      <c r="A695" s="388" t="s">
        <v>1129</v>
      </c>
      <c r="B695" s="388" t="s">
        <v>3754</v>
      </c>
      <c r="C695" s="388" t="s">
        <v>4127</v>
      </c>
      <c r="D695" s="389">
        <v>180630</v>
      </c>
      <c r="F695" s="389" t="s">
        <v>1140</v>
      </c>
      <c r="G695" s="390" t="s">
        <v>4212</v>
      </c>
      <c r="H695">
        <v>300</v>
      </c>
    </row>
    <row r="696" spans="1:8" x14ac:dyDescent="0.2">
      <c r="A696" s="388" t="s">
        <v>1129</v>
      </c>
      <c r="B696" s="388" t="s">
        <v>3754</v>
      </c>
      <c r="C696" s="388" t="s">
        <v>4127</v>
      </c>
      <c r="D696" s="389">
        <v>19394</v>
      </c>
      <c r="F696" s="389" t="s">
        <v>1140</v>
      </c>
      <c r="G696" s="390" t="s">
        <v>4213</v>
      </c>
      <c r="H696">
        <v>300</v>
      </c>
    </row>
    <row r="697" spans="1:8" x14ac:dyDescent="0.2">
      <c r="A697" s="388" t="s">
        <v>1129</v>
      </c>
      <c r="B697" s="388" t="s">
        <v>3754</v>
      </c>
      <c r="C697" s="388" t="s">
        <v>4214</v>
      </c>
      <c r="D697" s="389">
        <v>146317</v>
      </c>
      <c r="F697" s="389" t="s">
        <v>1143</v>
      </c>
      <c r="G697" s="390" t="s">
        <v>4215</v>
      </c>
      <c r="H697">
        <v>300</v>
      </c>
    </row>
    <row r="698" spans="1:8" x14ac:dyDescent="0.2">
      <c r="A698" s="388" t="s">
        <v>1129</v>
      </c>
      <c r="B698" s="388" t="s">
        <v>3754</v>
      </c>
      <c r="C698" s="388" t="s">
        <v>4214</v>
      </c>
      <c r="D698" s="389">
        <v>52682</v>
      </c>
      <c r="F698" s="389" t="s">
        <v>1143</v>
      </c>
      <c r="G698" s="390" t="s">
        <v>4216</v>
      </c>
      <c r="H698">
        <v>300</v>
      </c>
    </row>
    <row r="699" spans="1:8" x14ac:dyDescent="0.2">
      <c r="A699" s="388" t="s">
        <v>1129</v>
      </c>
      <c r="B699" s="388" t="s">
        <v>1542</v>
      </c>
      <c r="C699" s="388" t="s">
        <v>3094</v>
      </c>
      <c r="D699" s="389">
        <v>260000</v>
      </c>
      <c r="F699" s="389" t="s">
        <v>1164</v>
      </c>
      <c r="G699" s="390" t="s">
        <v>4217</v>
      </c>
      <c r="H699">
        <v>300</v>
      </c>
    </row>
    <row r="700" spans="1:8" x14ac:dyDescent="0.2">
      <c r="A700" s="388" t="s">
        <v>1129</v>
      </c>
      <c r="B700" s="388" t="s">
        <v>1542</v>
      </c>
      <c r="C700" s="388" t="s">
        <v>2332</v>
      </c>
      <c r="D700" s="389">
        <v>-260000</v>
      </c>
      <c r="F700" s="389" t="s">
        <v>1137</v>
      </c>
      <c r="G700" s="390" t="s">
        <v>4217</v>
      </c>
      <c r="H700">
        <v>300</v>
      </c>
    </row>
    <row r="701" spans="1:8" x14ac:dyDescent="0.2">
      <c r="A701" s="388" t="s">
        <v>1129</v>
      </c>
      <c r="B701" s="388" t="s">
        <v>1542</v>
      </c>
      <c r="C701" s="388" t="s">
        <v>2845</v>
      </c>
      <c r="D701" s="389">
        <v>435404</v>
      </c>
      <c r="F701" s="389" t="s">
        <v>1172</v>
      </c>
      <c r="G701" s="390" t="s">
        <v>4218</v>
      </c>
      <c r="H701">
        <v>300</v>
      </c>
    </row>
    <row r="702" spans="1:8" x14ac:dyDescent="0.2">
      <c r="A702" s="388" t="s">
        <v>1129</v>
      </c>
      <c r="B702" s="388" t="s">
        <v>1542</v>
      </c>
      <c r="C702" s="388" t="s">
        <v>1825</v>
      </c>
      <c r="D702" s="389">
        <v>-435404</v>
      </c>
      <c r="F702" s="389" t="s">
        <v>1140</v>
      </c>
      <c r="G702" s="390" t="s">
        <v>4219</v>
      </c>
      <c r="H702">
        <v>300</v>
      </c>
    </row>
    <row r="703" spans="1:8" x14ac:dyDescent="0.2">
      <c r="A703" s="388" t="s">
        <v>1129</v>
      </c>
      <c r="B703" s="388" t="s">
        <v>1542</v>
      </c>
      <c r="C703" s="388" t="s">
        <v>2363</v>
      </c>
      <c r="D703" s="389">
        <v>80000</v>
      </c>
      <c r="F703" s="389" t="s">
        <v>1177</v>
      </c>
      <c r="G703" s="390" t="s">
        <v>4220</v>
      </c>
      <c r="H703">
        <v>300</v>
      </c>
    </row>
    <row r="704" spans="1:8" x14ac:dyDescent="0.2">
      <c r="A704" s="388" t="s">
        <v>1129</v>
      </c>
      <c r="B704" s="388" t="s">
        <v>1542</v>
      </c>
      <c r="C704" s="388" t="s">
        <v>3546</v>
      </c>
      <c r="D704" s="389">
        <v>90000</v>
      </c>
      <c r="F704" s="389" t="s">
        <v>1182</v>
      </c>
      <c r="G704" s="390" t="s">
        <v>4221</v>
      </c>
      <c r="H704">
        <v>300</v>
      </c>
    </row>
    <row r="705" spans="1:10" x14ac:dyDescent="0.2">
      <c r="A705" s="388" t="s">
        <v>1129</v>
      </c>
      <c r="B705" s="388" t="s">
        <v>1542</v>
      </c>
      <c r="C705" s="388" t="s">
        <v>3347</v>
      </c>
      <c r="D705" s="389">
        <v>-170000</v>
      </c>
      <c r="F705" s="389" t="s">
        <v>1143</v>
      </c>
      <c r="G705" s="390" t="s">
        <v>4222</v>
      </c>
      <c r="H705">
        <v>300</v>
      </c>
    </row>
    <row r="706" spans="1:10" x14ac:dyDescent="0.2">
      <c r="A706" s="388" t="s">
        <v>938</v>
      </c>
      <c r="B706" s="388" t="s">
        <v>964</v>
      </c>
      <c r="C706" s="388" t="s">
        <v>947</v>
      </c>
      <c r="D706" s="389">
        <v>2450619</v>
      </c>
      <c r="F706" s="389">
        <v>2450619</v>
      </c>
      <c r="G706" s="390" t="s">
        <v>1093</v>
      </c>
    </row>
    <row r="708" spans="1:10" x14ac:dyDescent="0.2">
      <c r="A708" s="388" t="s">
        <v>1129</v>
      </c>
      <c r="B708" s="388" t="s">
        <v>4223</v>
      </c>
      <c r="C708" s="388" t="s">
        <v>4224</v>
      </c>
      <c r="D708" s="389">
        <v>1500</v>
      </c>
      <c r="F708" s="389" t="s">
        <v>1155</v>
      </c>
      <c r="G708" s="390" t="s">
        <v>4225</v>
      </c>
      <c r="H708">
        <v>400</v>
      </c>
    </row>
    <row r="709" spans="1:10" x14ac:dyDescent="0.2">
      <c r="A709" s="388" t="s">
        <v>1129</v>
      </c>
      <c r="B709" s="388" t="s">
        <v>4223</v>
      </c>
      <c r="C709" s="388" t="s">
        <v>3361</v>
      </c>
      <c r="D709" s="389">
        <v>12000</v>
      </c>
      <c r="F709" s="389" t="s">
        <v>1152</v>
      </c>
      <c r="G709" s="390" t="s">
        <v>4226</v>
      </c>
      <c r="H709">
        <v>400</v>
      </c>
    </row>
    <row r="710" spans="1:10" x14ac:dyDescent="0.2">
      <c r="A710" s="388" t="s">
        <v>1129</v>
      </c>
      <c r="B710" s="388" t="s">
        <v>4223</v>
      </c>
      <c r="C710" s="388" t="s">
        <v>4227</v>
      </c>
      <c r="D710" s="389">
        <v>3000</v>
      </c>
      <c r="F710" s="389" t="s">
        <v>1132</v>
      </c>
      <c r="G710" s="390" t="s">
        <v>4228</v>
      </c>
      <c r="H710">
        <v>400</v>
      </c>
    </row>
    <row r="711" spans="1:10" x14ac:dyDescent="0.2">
      <c r="A711" s="388" t="s">
        <v>1129</v>
      </c>
      <c r="B711" s="388" t="s">
        <v>1542</v>
      </c>
      <c r="C711" s="388" t="s">
        <v>3347</v>
      </c>
      <c r="D711" s="389">
        <v>3000</v>
      </c>
      <c r="F711" s="389" t="s">
        <v>1143</v>
      </c>
      <c r="G711" s="390" t="s">
        <v>4229</v>
      </c>
      <c r="H711">
        <v>400</v>
      </c>
    </row>
    <row r="712" spans="1:10" x14ac:dyDescent="0.2">
      <c r="A712" s="388" t="s">
        <v>938</v>
      </c>
      <c r="B712" s="388" t="s">
        <v>964</v>
      </c>
      <c r="C712" s="388" t="s">
        <v>330</v>
      </c>
      <c r="D712" s="389">
        <v>19500</v>
      </c>
      <c r="F712" s="389">
        <v>19500</v>
      </c>
      <c r="G712" s="390" t="s">
        <v>1069</v>
      </c>
    </row>
    <row r="714" spans="1:10" x14ac:dyDescent="0.2">
      <c r="A714" s="388" t="s">
        <v>1129</v>
      </c>
      <c r="B714" s="388" t="s">
        <v>4223</v>
      </c>
      <c r="C714" s="388" t="s">
        <v>4230</v>
      </c>
      <c r="D714" s="389">
        <v>10000</v>
      </c>
      <c r="F714" s="389" t="s">
        <v>4231</v>
      </c>
      <c r="G714" s="390" t="s">
        <v>4232</v>
      </c>
      <c r="H714">
        <v>400</v>
      </c>
    </row>
    <row r="715" spans="1:10" x14ac:dyDescent="0.2">
      <c r="A715" s="388" t="s">
        <v>1129</v>
      </c>
      <c r="B715" s="388" t="s">
        <v>4223</v>
      </c>
      <c r="C715" s="388" t="s">
        <v>4233</v>
      </c>
      <c r="D715" s="389">
        <v>47500</v>
      </c>
      <c r="F715" s="389" t="s">
        <v>4054</v>
      </c>
      <c r="G715" s="390" t="s">
        <v>4234</v>
      </c>
      <c r="H715">
        <v>400</v>
      </c>
    </row>
    <row r="716" spans="1:10" x14ac:dyDescent="0.2">
      <c r="A716" s="388" t="s">
        <v>938</v>
      </c>
      <c r="B716" s="388" t="s">
        <v>964</v>
      </c>
      <c r="C716" s="388" t="s">
        <v>332</v>
      </c>
      <c r="D716" s="389">
        <v>57500</v>
      </c>
      <c r="F716" s="389">
        <v>57500</v>
      </c>
      <c r="G716" s="390" t="s">
        <v>1050</v>
      </c>
    </row>
    <row r="717" spans="1:10" x14ac:dyDescent="0.2">
      <c r="A717" s="644" t="s">
        <v>938</v>
      </c>
      <c r="B717" s="644" t="s">
        <v>964</v>
      </c>
      <c r="C717" s="644" t="s">
        <v>308</v>
      </c>
      <c r="D717" s="645">
        <v>2527619</v>
      </c>
      <c r="E717" s="645"/>
      <c r="F717" s="645">
        <v>2527619</v>
      </c>
      <c r="G717" s="646" t="s">
        <v>742</v>
      </c>
      <c r="H717" s="647"/>
      <c r="I717" s="647"/>
      <c r="J717" s="647"/>
    </row>
    <row r="719" spans="1:10" x14ac:dyDescent="0.2">
      <c r="A719" s="388" t="s">
        <v>1129</v>
      </c>
      <c r="B719" s="388" t="s">
        <v>3360</v>
      </c>
      <c r="C719" s="388" t="s">
        <v>4202</v>
      </c>
      <c r="D719" s="389">
        <v>26756.9</v>
      </c>
      <c r="F719" s="389" t="s">
        <v>1152</v>
      </c>
      <c r="G719" s="390" t="s">
        <v>4235</v>
      </c>
      <c r="H719">
        <v>900</v>
      </c>
    </row>
    <row r="720" spans="1:10" x14ac:dyDescent="0.2">
      <c r="A720" s="388" t="s">
        <v>1129</v>
      </c>
      <c r="B720" s="388" t="s">
        <v>3360</v>
      </c>
      <c r="C720" s="388" t="s">
        <v>4236</v>
      </c>
      <c r="D720" s="389">
        <v>45179.4</v>
      </c>
      <c r="F720" s="389" t="s">
        <v>4237</v>
      </c>
      <c r="G720" s="390" t="s">
        <v>4238</v>
      </c>
      <c r="H720">
        <v>900</v>
      </c>
    </row>
    <row r="721" spans="1:10" x14ac:dyDescent="0.2">
      <c r="A721" s="388" t="s">
        <v>1129</v>
      </c>
      <c r="B721" s="388" t="s">
        <v>3360</v>
      </c>
      <c r="C721" s="388" t="s">
        <v>4239</v>
      </c>
      <c r="D721" s="389">
        <v>29846.6</v>
      </c>
      <c r="F721" s="389" t="s">
        <v>4240</v>
      </c>
      <c r="G721" s="390" t="s">
        <v>4241</v>
      </c>
      <c r="H721">
        <v>900</v>
      </c>
    </row>
    <row r="722" spans="1:10" x14ac:dyDescent="0.2">
      <c r="A722" s="388" t="s">
        <v>1129</v>
      </c>
      <c r="B722" s="388" t="s">
        <v>3360</v>
      </c>
      <c r="C722" s="388" t="s">
        <v>4242</v>
      </c>
      <c r="D722" s="389">
        <v>19921.900000000001</v>
      </c>
      <c r="F722" s="389" t="s">
        <v>1160</v>
      </c>
      <c r="G722" s="390" t="s">
        <v>4243</v>
      </c>
      <c r="H722">
        <v>900</v>
      </c>
    </row>
    <row r="723" spans="1:10" x14ac:dyDescent="0.2">
      <c r="A723" s="388" t="s">
        <v>1129</v>
      </c>
      <c r="B723" s="388" t="s">
        <v>3360</v>
      </c>
      <c r="C723" s="388" t="s">
        <v>4244</v>
      </c>
      <c r="D723" s="389">
        <v>24220.1</v>
      </c>
      <c r="F723" s="389" t="s">
        <v>1164</v>
      </c>
      <c r="G723" s="390" t="s">
        <v>4245</v>
      </c>
      <c r="H723">
        <v>900</v>
      </c>
    </row>
    <row r="724" spans="1:10" x14ac:dyDescent="0.2">
      <c r="A724" s="388" t="s">
        <v>1129</v>
      </c>
      <c r="B724" s="388" t="s">
        <v>3360</v>
      </c>
      <c r="C724" s="388" t="s">
        <v>4246</v>
      </c>
      <c r="D724" s="389">
        <v>58463</v>
      </c>
      <c r="F724" s="389" t="s">
        <v>1137</v>
      </c>
      <c r="G724" s="390" t="s">
        <v>4247</v>
      </c>
      <c r="H724">
        <v>900</v>
      </c>
    </row>
    <row r="725" spans="1:10" x14ac:dyDescent="0.2">
      <c r="A725" s="388" t="s">
        <v>1129</v>
      </c>
      <c r="B725" s="388" t="s">
        <v>3360</v>
      </c>
      <c r="C725" s="388" t="s">
        <v>4248</v>
      </c>
      <c r="D725" s="389">
        <v>63882.2</v>
      </c>
      <c r="F725" s="389" t="s">
        <v>1169</v>
      </c>
      <c r="G725" s="390" t="s">
        <v>4249</v>
      </c>
      <c r="H725">
        <v>900</v>
      </c>
    </row>
    <row r="726" spans="1:10" x14ac:dyDescent="0.2">
      <c r="A726" s="388" t="s">
        <v>1129</v>
      </c>
      <c r="B726" s="388" t="s">
        <v>3360</v>
      </c>
      <c r="C726" s="388" t="s">
        <v>4250</v>
      </c>
      <c r="D726" s="389">
        <v>49239.1</v>
      </c>
      <c r="F726" s="389" t="s">
        <v>1172</v>
      </c>
      <c r="G726" s="390" t="s">
        <v>4251</v>
      </c>
      <c r="H726">
        <v>900</v>
      </c>
    </row>
    <row r="727" spans="1:10" x14ac:dyDescent="0.2">
      <c r="A727" s="388" t="s">
        <v>1129</v>
      </c>
      <c r="B727" s="388" t="s">
        <v>3360</v>
      </c>
      <c r="C727" s="388" t="s">
        <v>4252</v>
      </c>
      <c r="D727" s="389">
        <v>22508.3</v>
      </c>
      <c r="F727" s="389" t="s">
        <v>1140</v>
      </c>
      <c r="G727" s="390" t="s">
        <v>4253</v>
      </c>
      <c r="H727">
        <v>900</v>
      </c>
    </row>
    <row r="728" spans="1:10" x14ac:dyDescent="0.2">
      <c r="A728" s="388" t="s">
        <v>1129</v>
      </c>
      <c r="B728" s="388" t="s">
        <v>3360</v>
      </c>
      <c r="C728" s="388" t="s">
        <v>4254</v>
      </c>
      <c r="D728" s="389">
        <v>10830</v>
      </c>
      <c r="F728" s="389" t="s">
        <v>1177</v>
      </c>
      <c r="G728" s="390" t="s">
        <v>4255</v>
      </c>
      <c r="H728">
        <v>900</v>
      </c>
    </row>
    <row r="729" spans="1:10" x14ac:dyDescent="0.2">
      <c r="A729" s="388" t="s">
        <v>1129</v>
      </c>
      <c r="B729" s="388" t="s">
        <v>3360</v>
      </c>
      <c r="C729" s="388" t="s">
        <v>4256</v>
      </c>
      <c r="D729" s="389">
        <v>8805.6</v>
      </c>
      <c r="F729" s="389" t="s">
        <v>1182</v>
      </c>
      <c r="G729" s="390" t="s">
        <v>4257</v>
      </c>
      <c r="H729">
        <v>900</v>
      </c>
    </row>
    <row r="730" spans="1:10" x14ac:dyDescent="0.2">
      <c r="A730" s="388" t="s">
        <v>1129</v>
      </c>
      <c r="B730" s="388" t="s">
        <v>3360</v>
      </c>
      <c r="C730" s="388" t="s">
        <v>4258</v>
      </c>
      <c r="D730" s="389">
        <v>16758.099999999999</v>
      </c>
      <c r="F730" s="389" t="s">
        <v>1143</v>
      </c>
      <c r="G730" s="390" t="s">
        <v>4259</v>
      </c>
      <c r="H730">
        <v>900</v>
      </c>
    </row>
    <row r="731" spans="1:10" x14ac:dyDescent="0.2">
      <c r="A731" s="388" t="s">
        <v>938</v>
      </c>
      <c r="B731" s="388" t="s">
        <v>966</v>
      </c>
      <c r="C731" s="388" t="s">
        <v>484</v>
      </c>
      <c r="D731" s="389">
        <v>376411.2</v>
      </c>
      <c r="F731" s="389">
        <v>376411.2</v>
      </c>
      <c r="G731" s="390" t="s">
        <v>1054</v>
      </c>
    </row>
    <row r="732" spans="1:10" x14ac:dyDescent="0.2">
      <c r="A732" s="644" t="s">
        <v>938</v>
      </c>
      <c r="B732" s="644" t="s">
        <v>966</v>
      </c>
      <c r="C732" s="644" t="s">
        <v>308</v>
      </c>
      <c r="D732" s="645">
        <v>376411.2</v>
      </c>
      <c r="E732" s="645"/>
      <c r="F732" s="645">
        <v>376411.2</v>
      </c>
      <c r="G732" s="646" t="s">
        <v>967</v>
      </c>
      <c r="H732" s="647"/>
      <c r="I732" s="647"/>
      <c r="J732" s="647"/>
    </row>
    <row r="734" spans="1:10" x14ac:dyDescent="0.2">
      <c r="A734" s="388" t="s">
        <v>1129</v>
      </c>
      <c r="B734" s="388" t="s">
        <v>1542</v>
      </c>
      <c r="C734" s="388" t="s">
        <v>2332</v>
      </c>
      <c r="D734" s="389">
        <v>-340852</v>
      </c>
      <c r="F734" s="389" t="s">
        <v>1137</v>
      </c>
      <c r="G734" s="390" t="s">
        <v>4260</v>
      </c>
      <c r="H734">
        <v>300</v>
      </c>
    </row>
    <row r="735" spans="1:10" x14ac:dyDescent="0.2">
      <c r="A735" s="388" t="s">
        <v>938</v>
      </c>
      <c r="B735" s="388" t="s">
        <v>968</v>
      </c>
      <c r="C735" s="388" t="s">
        <v>484</v>
      </c>
      <c r="D735" s="389">
        <v>-340852</v>
      </c>
      <c r="F735" s="389">
        <v>-340852</v>
      </c>
      <c r="G735" s="390" t="s">
        <v>1054</v>
      </c>
    </row>
    <row r="736" spans="1:10" x14ac:dyDescent="0.2">
      <c r="A736" s="644" t="s">
        <v>938</v>
      </c>
      <c r="B736" s="644" t="s">
        <v>968</v>
      </c>
      <c r="C736" s="644" t="s">
        <v>308</v>
      </c>
      <c r="D736" s="645">
        <v>-340852</v>
      </c>
      <c r="E736" s="645"/>
      <c r="F736" s="645">
        <v>-340852</v>
      </c>
      <c r="G736" s="646" t="s">
        <v>1094</v>
      </c>
      <c r="H736" s="647"/>
      <c r="I736" s="647"/>
      <c r="J736" s="647"/>
    </row>
    <row r="738" spans="1:8" x14ac:dyDescent="0.2">
      <c r="A738" s="388" t="s">
        <v>1129</v>
      </c>
      <c r="B738" s="388" t="s">
        <v>364</v>
      </c>
      <c r="C738" s="388" t="s">
        <v>3093</v>
      </c>
      <c r="D738" s="389">
        <v>2002</v>
      </c>
      <c r="F738" s="389" t="s">
        <v>4261</v>
      </c>
      <c r="G738" s="390" t="s">
        <v>2825</v>
      </c>
      <c r="H738">
        <v>990</v>
      </c>
    </row>
    <row r="739" spans="1:8" x14ac:dyDescent="0.2">
      <c r="A739" s="388" t="s">
        <v>938</v>
      </c>
      <c r="B739" s="388" t="s">
        <v>853</v>
      </c>
      <c r="C739" s="388" t="s">
        <v>319</v>
      </c>
      <c r="D739" s="389">
        <v>2002</v>
      </c>
      <c r="F739" s="389">
        <v>2002</v>
      </c>
      <c r="G739" s="390" t="s">
        <v>1055</v>
      </c>
    </row>
    <row r="741" spans="1:8" x14ac:dyDescent="0.2">
      <c r="A741" s="388" t="s">
        <v>1129</v>
      </c>
      <c r="B741" s="388" t="s">
        <v>3360</v>
      </c>
      <c r="C741" s="388" t="s">
        <v>4262</v>
      </c>
      <c r="D741" s="389">
        <v>121</v>
      </c>
      <c r="F741" s="389" t="s">
        <v>1152</v>
      </c>
      <c r="G741" s="390" t="s">
        <v>4263</v>
      </c>
      <c r="H741">
        <v>500</v>
      </c>
    </row>
    <row r="742" spans="1:8" x14ac:dyDescent="0.2">
      <c r="A742" s="388" t="s">
        <v>1129</v>
      </c>
      <c r="B742" s="388" t="s">
        <v>3360</v>
      </c>
      <c r="C742" s="388" t="s">
        <v>4264</v>
      </c>
      <c r="D742" s="389">
        <v>319</v>
      </c>
      <c r="F742" s="389" t="s">
        <v>1155</v>
      </c>
      <c r="G742" s="390" t="s">
        <v>4265</v>
      </c>
      <c r="H742">
        <v>500</v>
      </c>
    </row>
    <row r="743" spans="1:8" x14ac:dyDescent="0.2">
      <c r="A743" s="388" t="s">
        <v>1129</v>
      </c>
      <c r="B743" s="388" t="s">
        <v>3360</v>
      </c>
      <c r="C743" s="388" t="s">
        <v>4266</v>
      </c>
      <c r="D743" s="389">
        <v>286</v>
      </c>
      <c r="F743" s="389" t="s">
        <v>1132</v>
      </c>
      <c r="G743" s="390" t="s">
        <v>4267</v>
      </c>
      <c r="H743">
        <v>500</v>
      </c>
    </row>
    <row r="744" spans="1:8" x14ac:dyDescent="0.2">
      <c r="A744" s="388" t="s">
        <v>1129</v>
      </c>
      <c r="B744" s="388" t="s">
        <v>3360</v>
      </c>
      <c r="C744" s="388" t="s">
        <v>4268</v>
      </c>
      <c r="D744" s="389">
        <v>264</v>
      </c>
      <c r="F744" s="389" t="s">
        <v>1160</v>
      </c>
      <c r="G744" s="390" t="s">
        <v>4269</v>
      </c>
      <c r="H744">
        <v>500</v>
      </c>
    </row>
    <row r="745" spans="1:8" x14ac:dyDescent="0.2">
      <c r="A745" s="388" t="s">
        <v>1129</v>
      </c>
      <c r="B745" s="388" t="s">
        <v>3360</v>
      </c>
      <c r="C745" s="388" t="s">
        <v>4270</v>
      </c>
      <c r="D745" s="389">
        <v>220</v>
      </c>
      <c r="F745" s="389" t="s">
        <v>1164</v>
      </c>
      <c r="G745" s="390" t="s">
        <v>4271</v>
      </c>
      <c r="H745">
        <v>500</v>
      </c>
    </row>
    <row r="746" spans="1:8" x14ac:dyDescent="0.2">
      <c r="A746" s="388" t="s">
        <v>1129</v>
      </c>
      <c r="B746" s="388" t="s">
        <v>3360</v>
      </c>
      <c r="C746" s="388" t="s">
        <v>4272</v>
      </c>
      <c r="D746" s="389">
        <v>264</v>
      </c>
      <c r="F746" s="389" t="s">
        <v>1137</v>
      </c>
      <c r="G746" s="390" t="s">
        <v>4273</v>
      </c>
      <c r="H746">
        <v>500</v>
      </c>
    </row>
    <row r="747" spans="1:8" x14ac:dyDescent="0.2">
      <c r="A747" s="388" t="s">
        <v>1129</v>
      </c>
      <c r="B747" s="388" t="s">
        <v>3360</v>
      </c>
      <c r="C747" s="388" t="s">
        <v>4274</v>
      </c>
      <c r="D747" s="389">
        <v>330</v>
      </c>
      <c r="F747" s="389" t="s">
        <v>1169</v>
      </c>
      <c r="G747" s="390" t="s">
        <v>4275</v>
      </c>
      <c r="H747">
        <v>500</v>
      </c>
    </row>
    <row r="748" spans="1:8" x14ac:dyDescent="0.2">
      <c r="A748" s="388" t="s">
        <v>1129</v>
      </c>
      <c r="B748" s="388" t="s">
        <v>3360</v>
      </c>
      <c r="C748" s="388" t="s">
        <v>4276</v>
      </c>
      <c r="D748" s="389">
        <v>242</v>
      </c>
      <c r="F748" s="389" t="s">
        <v>1172</v>
      </c>
      <c r="G748" s="390" t="s">
        <v>4277</v>
      </c>
      <c r="H748">
        <v>500</v>
      </c>
    </row>
    <row r="749" spans="1:8" x14ac:dyDescent="0.2">
      <c r="A749" s="388" t="s">
        <v>1129</v>
      </c>
      <c r="B749" s="388" t="s">
        <v>3360</v>
      </c>
      <c r="C749" s="388" t="s">
        <v>4278</v>
      </c>
      <c r="D749" s="389">
        <v>275</v>
      </c>
      <c r="F749" s="389" t="s">
        <v>1140</v>
      </c>
      <c r="G749" s="390" t="s">
        <v>4279</v>
      </c>
      <c r="H749">
        <v>500</v>
      </c>
    </row>
    <row r="750" spans="1:8" x14ac:dyDescent="0.2">
      <c r="A750" s="388" t="s">
        <v>1129</v>
      </c>
      <c r="B750" s="388" t="s">
        <v>3360</v>
      </c>
      <c r="C750" s="388" t="s">
        <v>4280</v>
      </c>
      <c r="D750" s="389">
        <v>374</v>
      </c>
      <c r="F750" s="389" t="s">
        <v>1177</v>
      </c>
      <c r="G750" s="390" t="s">
        <v>4281</v>
      </c>
      <c r="H750">
        <v>500</v>
      </c>
    </row>
    <row r="751" spans="1:8" x14ac:dyDescent="0.2">
      <c r="A751" s="388" t="s">
        <v>1129</v>
      </c>
      <c r="B751" s="388" t="s">
        <v>3360</v>
      </c>
      <c r="C751" s="388" t="s">
        <v>4282</v>
      </c>
      <c r="D751" s="389">
        <v>495</v>
      </c>
      <c r="F751" s="389" t="s">
        <v>1182</v>
      </c>
      <c r="G751" s="390" t="s">
        <v>4283</v>
      </c>
      <c r="H751">
        <v>500</v>
      </c>
    </row>
    <row r="752" spans="1:8" x14ac:dyDescent="0.2">
      <c r="A752" s="388" t="s">
        <v>1129</v>
      </c>
      <c r="B752" s="388" t="s">
        <v>3360</v>
      </c>
      <c r="C752" s="388" t="s">
        <v>4284</v>
      </c>
      <c r="D752" s="389">
        <v>572</v>
      </c>
      <c r="F752" s="389" t="s">
        <v>1143</v>
      </c>
      <c r="G752" s="390" t="s">
        <v>4285</v>
      </c>
      <c r="H752">
        <v>500</v>
      </c>
    </row>
    <row r="753" spans="1:8" x14ac:dyDescent="0.2">
      <c r="A753" s="388" t="s">
        <v>1129</v>
      </c>
      <c r="B753" s="388" t="s">
        <v>1542</v>
      </c>
      <c r="C753" s="388" t="s">
        <v>1244</v>
      </c>
      <c r="D753" s="389">
        <v>100</v>
      </c>
      <c r="F753" s="389" t="s">
        <v>1152</v>
      </c>
      <c r="G753" s="390" t="s">
        <v>4286</v>
      </c>
      <c r="H753">
        <v>990</v>
      </c>
    </row>
    <row r="754" spans="1:8" x14ac:dyDescent="0.2">
      <c r="A754" s="388" t="s">
        <v>1129</v>
      </c>
      <c r="B754" s="388" t="s">
        <v>1542</v>
      </c>
      <c r="C754" s="388" t="s">
        <v>2139</v>
      </c>
      <c r="D754" s="389">
        <v>-463</v>
      </c>
      <c r="F754" s="389" t="s">
        <v>1143</v>
      </c>
      <c r="G754" s="390" t="s">
        <v>4287</v>
      </c>
      <c r="H754">
        <v>990</v>
      </c>
    </row>
    <row r="755" spans="1:8" x14ac:dyDescent="0.2">
      <c r="A755" s="388" t="s">
        <v>1129</v>
      </c>
      <c r="B755" s="388" t="s">
        <v>364</v>
      </c>
      <c r="C755" s="388" t="s">
        <v>1154</v>
      </c>
      <c r="D755" s="389">
        <v>1960</v>
      </c>
      <c r="F755" s="389" t="s">
        <v>4057</v>
      </c>
      <c r="G755" s="390" t="s">
        <v>4288</v>
      </c>
      <c r="H755">
        <v>990</v>
      </c>
    </row>
    <row r="756" spans="1:8" x14ac:dyDescent="0.2">
      <c r="A756" s="388" t="s">
        <v>1129</v>
      </c>
      <c r="B756" s="388" t="s">
        <v>364</v>
      </c>
      <c r="C756" s="388" t="s">
        <v>1131</v>
      </c>
      <c r="D756" s="389">
        <v>41</v>
      </c>
      <c r="F756" s="389" t="s">
        <v>3665</v>
      </c>
      <c r="G756" s="390" t="s">
        <v>2825</v>
      </c>
      <c r="H756">
        <v>300</v>
      </c>
    </row>
    <row r="757" spans="1:8" x14ac:dyDescent="0.2">
      <c r="A757" s="388" t="s">
        <v>1129</v>
      </c>
      <c r="B757" s="388" t="s">
        <v>364</v>
      </c>
      <c r="C757" s="388" t="s">
        <v>1198</v>
      </c>
      <c r="D757" s="389">
        <v>41</v>
      </c>
      <c r="F757" s="389" t="s">
        <v>3665</v>
      </c>
      <c r="G757" s="390" t="s">
        <v>2825</v>
      </c>
      <c r="H757">
        <v>300</v>
      </c>
    </row>
    <row r="758" spans="1:8" x14ac:dyDescent="0.2">
      <c r="A758" s="388" t="s">
        <v>1129</v>
      </c>
      <c r="B758" s="388" t="s">
        <v>364</v>
      </c>
      <c r="C758" s="388" t="s">
        <v>1159</v>
      </c>
      <c r="D758" s="389">
        <v>41</v>
      </c>
      <c r="F758" s="389" t="s">
        <v>3665</v>
      </c>
      <c r="G758" s="390" t="s">
        <v>2825</v>
      </c>
      <c r="H758">
        <v>300</v>
      </c>
    </row>
    <row r="759" spans="1:8" x14ac:dyDescent="0.2">
      <c r="A759" s="388" t="s">
        <v>1129</v>
      </c>
      <c r="B759" s="388" t="s">
        <v>364</v>
      </c>
      <c r="C759" s="388" t="s">
        <v>1191</v>
      </c>
      <c r="D759" s="389">
        <v>41</v>
      </c>
      <c r="F759" s="389" t="s">
        <v>3665</v>
      </c>
      <c r="G759" s="390" t="s">
        <v>2825</v>
      </c>
      <c r="H759">
        <v>300</v>
      </c>
    </row>
    <row r="760" spans="1:8" x14ac:dyDescent="0.2">
      <c r="A760" s="388" t="s">
        <v>1129</v>
      </c>
      <c r="B760" s="388" t="s">
        <v>364</v>
      </c>
      <c r="C760" s="388" t="s">
        <v>1136</v>
      </c>
      <c r="D760" s="389">
        <v>41</v>
      </c>
      <c r="F760" s="389" t="s">
        <v>4289</v>
      </c>
      <c r="G760" s="390" t="s">
        <v>2825</v>
      </c>
      <c r="H760">
        <v>300</v>
      </c>
    </row>
    <row r="761" spans="1:8" x14ac:dyDescent="0.2">
      <c r="A761" s="388" t="s">
        <v>1129</v>
      </c>
      <c r="B761" s="388" t="s">
        <v>364</v>
      </c>
      <c r="C761" s="388" t="s">
        <v>1241</v>
      </c>
      <c r="D761" s="389">
        <v>41</v>
      </c>
      <c r="F761" s="389" t="s">
        <v>4289</v>
      </c>
      <c r="G761" s="390" t="s">
        <v>2825</v>
      </c>
      <c r="H761">
        <v>300</v>
      </c>
    </row>
    <row r="762" spans="1:8" x14ac:dyDescent="0.2">
      <c r="A762" s="388" t="s">
        <v>1129</v>
      </c>
      <c r="B762" s="388" t="s">
        <v>364</v>
      </c>
      <c r="C762" s="388" t="s">
        <v>1168</v>
      </c>
      <c r="D762" s="389">
        <v>41</v>
      </c>
      <c r="F762" s="389" t="s">
        <v>4289</v>
      </c>
      <c r="G762" s="390" t="s">
        <v>2825</v>
      </c>
      <c r="H762">
        <v>300</v>
      </c>
    </row>
    <row r="763" spans="1:8" x14ac:dyDescent="0.2">
      <c r="A763" s="388" t="s">
        <v>1129</v>
      </c>
      <c r="B763" s="388" t="s">
        <v>364</v>
      </c>
      <c r="C763" s="388" t="s">
        <v>1217</v>
      </c>
      <c r="D763" s="389">
        <v>41</v>
      </c>
      <c r="F763" s="389" t="s">
        <v>4289</v>
      </c>
      <c r="G763" s="390" t="s">
        <v>2916</v>
      </c>
      <c r="H763">
        <v>500</v>
      </c>
    </row>
    <row r="764" spans="1:8" x14ac:dyDescent="0.2">
      <c r="A764" s="388" t="s">
        <v>1129</v>
      </c>
      <c r="B764" s="388" t="s">
        <v>364</v>
      </c>
      <c r="C764" s="388" t="s">
        <v>1242</v>
      </c>
      <c r="D764" s="389">
        <v>1000</v>
      </c>
      <c r="F764" s="389" t="s">
        <v>4290</v>
      </c>
      <c r="G764" s="390" t="s">
        <v>2825</v>
      </c>
      <c r="H764">
        <v>990</v>
      </c>
    </row>
    <row r="765" spans="1:8" x14ac:dyDescent="0.2">
      <c r="A765" s="388" t="s">
        <v>1129</v>
      </c>
      <c r="B765" s="388" t="s">
        <v>364</v>
      </c>
      <c r="C765" s="388" t="s">
        <v>1243</v>
      </c>
      <c r="D765" s="389">
        <v>1900</v>
      </c>
      <c r="F765" s="389" t="s">
        <v>3666</v>
      </c>
      <c r="G765" s="390" t="s">
        <v>4288</v>
      </c>
      <c r="H765">
        <v>990</v>
      </c>
    </row>
    <row r="766" spans="1:8" x14ac:dyDescent="0.2">
      <c r="A766" s="388" t="s">
        <v>1129</v>
      </c>
      <c r="B766" s="388" t="s">
        <v>364</v>
      </c>
      <c r="C766" s="388" t="s">
        <v>1147</v>
      </c>
      <c r="D766" s="389">
        <v>41</v>
      </c>
      <c r="F766" s="389" t="s">
        <v>3460</v>
      </c>
      <c r="G766" s="390" t="s">
        <v>2825</v>
      </c>
      <c r="H766">
        <v>300</v>
      </c>
    </row>
    <row r="767" spans="1:8" x14ac:dyDescent="0.2">
      <c r="A767" s="388" t="s">
        <v>1129</v>
      </c>
      <c r="B767" s="388" t="s">
        <v>364</v>
      </c>
      <c r="C767" s="388" t="s">
        <v>1139</v>
      </c>
      <c r="D767" s="389">
        <v>41</v>
      </c>
      <c r="F767" s="389" t="s">
        <v>3460</v>
      </c>
      <c r="G767" s="390" t="s">
        <v>2916</v>
      </c>
      <c r="H767">
        <v>500</v>
      </c>
    </row>
    <row r="768" spans="1:8" x14ac:dyDescent="0.2">
      <c r="A768" s="388" t="s">
        <v>1129</v>
      </c>
      <c r="B768" s="388" t="s">
        <v>364</v>
      </c>
      <c r="C768" s="388" t="s">
        <v>1244</v>
      </c>
      <c r="D768" s="389">
        <v>41</v>
      </c>
      <c r="F768" s="389" t="s">
        <v>3460</v>
      </c>
      <c r="G768" s="390" t="s">
        <v>2916</v>
      </c>
      <c r="H768">
        <v>500</v>
      </c>
    </row>
    <row r="769" spans="1:8" x14ac:dyDescent="0.2">
      <c r="A769" s="388" t="s">
        <v>1129</v>
      </c>
      <c r="B769" s="388" t="s">
        <v>364</v>
      </c>
      <c r="C769" s="388" t="s">
        <v>1247</v>
      </c>
      <c r="D769" s="389">
        <v>41</v>
      </c>
      <c r="F769" s="389" t="s">
        <v>3460</v>
      </c>
      <c r="G769" s="390" t="s">
        <v>2916</v>
      </c>
      <c r="H769">
        <v>500</v>
      </c>
    </row>
    <row r="770" spans="1:8" x14ac:dyDescent="0.2">
      <c r="A770" s="388" t="s">
        <v>1129</v>
      </c>
      <c r="B770" s="388" t="s">
        <v>364</v>
      </c>
      <c r="C770" s="388" t="s">
        <v>1176</v>
      </c>
      <c r="D770" s="389">
        <v>2500</v>
      </c>
      <c r="F770" s="389" t="s">
        <v>3460</v>
      </c>
      <c r="G770" s="390" t="s">
        <v>4288</v>
      </c>
      <c r="H770">
        <v>990</v>
      </c>
    </row>
    <row r="771" spans="1:8" x14ac:dyDescent="0.2">
      <c r="A771" s="388" t="s">
        <v>1129</v>
      </c>
      <c r="B771" s="388" t="s">
        <v>364</v>
      </c>
      <c r="C771" s="388" t="s">
        <v>1179</v>
      </c>
      <c r="D771" s="389">
        <v>41</v>
      </c>
      <c r="F771" s="389" t="s">
        <v>4291</v>
      </c>
      <c r="G771" s="390" t="s">
        <v>2825</v>
      </c>
      <c r="H771">
        <v>300</v>
      </c>
    </row>
    <row r="772" spans="1:8" x14ac:dyDescent="0.2">
      <c r="A772" s="388" t="s">
        <v>1129</v>
      </c>
      <c r="B772" s="388" t="s">
        <v>364</v>
      </c>
      <c r="C772" s="388" t="s">
        <v>1203</v>
      </c>
      <c r="D772" s="389">
        <v>41</v>
      </c>
      <c r="F772" s="389" t="s">
        <v>4291</v>
      </c>
      <c r="G772" s="390" t="s">
        <v>2825</v>
      </c>
      <c r="H772">
        <v>300</v>
      </c>
    </row>
    <row r="773" spans="1:8" x14ac:dyDescent="0.2">
      <c r="A773" s="388" t="s">
        <v>1129</v>
      </c>
      <c r="B773" s="388" t="s">
        <v>364</v>
      </c>
      <c r="C773" s="388" t="s">
        <v>1206</v>
      </c>
      <c r="D773" s="389">
        <v>1260</v>
      </c>
      <c r="F773" s="389" t="s">
        <v>4291</v>
      </c>
      <c r="G773" s="390" t="s">
        <v>4288</v>
      </c>
      <c r="H773">
        <v>990</v>
      </c>
    </row>
    <row r="774" spans="1:8" x14ac:dyDescent="0.2">
      <c r="A774" s="388" t="s">
        <v>1129</v>
      </c>
      <c r="B774" s="388" t="s">
        <v>364</v>
      </c>
      <c r="C774" s="388" t="s">
        <v>1233</v>
      </c>
      <c r="D774" s="389">
        <v>41</v>
      </c>
      <c r="F774" s="389" t="s">
        <v>3668</v>
      </c>
      <c r="G774" s="390" t="s">
        <v>2825</v>
      </c>
      <c r="H774">
        <v>300</v>
      </c>
    </row>
    <row r="775" spans="1:8" x14ac:dyDescent="0.2">
      <c r="A775" s="388" t="s">
        <v>1129</v>
      </c>
      <c r="B775" s="388" t="s">
        <v>364</v>
      </c>
      <c r="C775" s="388" t="s">
        <v>1249</v>
      </c>
      <c r="D775" s="389">
        <v>1260</v>
      </c>
      <c r="F775" s="389" t="s">
        <v>3668</v>
      </c>
      <c r="G775" s="390" t="s">
        <v>4288</v>
      </c>
      <c r="H775">
        <v>990</v>
      </c>
    </row>
    <row r="776" spans="1:8" x14ac:dyDescent="0.2">
      <c r="A776" s="388" t="s">
        <v>1129</v>
      </c>
      <c r="B776" s="388" t="s">
        <v>364</v>
      </c>
      <c r="C776" s="388" t="s">
        <v>1442</v>
      </c>
      <c r="D776" s="389">
        <v>2560</v>
      </c>
      <c r="F776" s="389" t="s">
        <v>4292</v>
      </c>
      <c r="G776" s="390" t="s">
        <v>4288</v>
      </c>
      <c r="H776">
        <v>990</v>
      </c>
    </row>
    <row r="777" spans="1:8" x14ac:dyDescent="0.2">
      <c r="A777" s="388" t="s">
        <v>1129</v>
      </c>
      <c r="B777" s="388" t="s">
        <v>364</v>
      </c>
      <c r="C777" s="388" t="s">
        <v>1325</v>
      </c>
      <c r="D777" s="389">
        <v>52</v>
      </c>
      <c r="F777" s="389" t="s">
        <v>4292</v>
      </c>
      <c r="G777" s="390" t="s">
        <v>2825</v>
      </c>
      <c r="H777">
        <v>300</v>
      </c>
    </row>
    <row r="778" spans="1:8" x14ac:dyDescent="0.2">
      <c r="A778" s="388" t="s">
        <v>1129</v>
      </c>
      <c r="B778" s="388" t="s">
        <v>364</v>
      </c>
      <c r="C778" s="388" t="s">
        <v>1433</v>
      </c>
      <c r="D778" s="389">
        <v>52</v>
      </c>
      <c r="F778" s="389" t="s">
        <v>4292</v>
      </c>
      <c r="G778" s="390" t="s">
        <v>2825</v>
      </c>
      <c r="H778">
        <v>300</v>
      </c>
    </row>
    <row r="779" spans="1:8" x14ac:dyDescent="0.2">
      <c r="A779" s="388" t="s">
        <v>1129</v>
      </c>
      <c r="B779" s="388" t="s">
        <v>364</v>
      </c>
      <c r="C779" s="388" t="s">
        <v>1390</v>
      </c>
      <c r="D779" s="389">
        <v>41</v>
      </c>
      <c r="F779" s="389" t="s">
        <v>4292</v>
      </c>
      <c r="G779" s="390" t="s">
        <v>2825</v>
      </c>
      <c r="H779">
        <v>300</v>
      </c>
    </row>
    <row r="780" spans="1:8" x14ac:dyDescent="0.2">
      <c r="A780" s="388" t="s">
        <v>1129</v>
      </c>
      <c r="B780" s="388" t="s">
        <v>364</v>
      </c>
      <c r="C780" s="388" t="s">
        <v>1436</v>
      </c>
      <c r="D780" s="389">
        <v>41</v>
      </c>
      <c r="F780" s="389" t="s">
        <v>4292</v>
      </c>
      <c r="G780" s="390" t="s">
        <v>2825</v>
      </c>
      <c r="H780">
        <v>300</v>
      </c>
    </row>
    <row r="781" spans="1:8" x14ac:dyDescent="0.2">
      <c r="A781" s="388" t="s">
        <v>1129</v>
      </c>
      <c r="B781" s="388" t="s">
        <v>364</v>
      </c>
      <c r="C781" s="388" t="s">
        <v>1356</v>
      </c>
      <c r="D781" s="389">
        <v>600</v>
      </c>
      <c r="F781" s="389" t="s">
        <v>4293</v>
      </c>
      <c r="G781" s="390" t="s">
        <v>4294</v>
      </c>
      <c r="H781">
        <v>990</v>
      </c>
    </row>
    <row r="782" spans="1:8" x14ac:dyDescent="0.2">
      <c r="A782" s="388" t="s">
        <v>1129</v>
      </c>
      <c r="B782" s="388" t="s">
        <v>364</v>
      </c>
      <c r="C782" s="388" t="s">
        <v>1402</v>
      </c>
      <c r="D782" s="389">
        <v>41</v>
      </c>
      <c r="F782" s="389" t="s">
        <v>4293</v>
      </c>
      <c r="G782" s="390" t="s">
        <v>2825</v>
      </c>
      <c r="H782">
        <v>300</v>
      </c>
    </row>
    <row r="783" spans="1:8" x14ac:dyDescent="0.2">
      <c r="A783" s="388" t="s">
        <v>1129</v>
      </c>
      <c r="B783" s="388" t="s">
        <v>364</v>
      </c>
      <c r="C783" s="388" t="s">
        <v>1404</v>
      </c>
      <c r="D783" s="389">
        <v>41</v>
      </c>
      <c r="F783" s="389" t="s">
        <v>3465</v>
      </c>
      <c r="G783" s="390" t="s">
        <v>2825</v>
      </c>
      <c r="H783">
        <v>300</v>
      </c>
    </row>
    <row r="784" spans="1:8" x14ac:dyDescent="0.2">
      <c r="A784" s="388" t="s">
        <v>1129</v>
      </c>
      <c r="B784" s="388" t="s">
        <v>364</v>
      </c>
      <c r="C784" s="388" t="s">
        <v>1361</v>
      </c>
      <c r="D784" s="389">
        <v>41</v>
      </c>
      <c r="F784" s="389" t="s">
        <v>3465</v>
      </c>
      <c r="G784" s="390" t="s">
        <v>2825</v>
      </c>
      <c r="H784">
        <v>300</v>
      </c>
    </row>
    <row r="785" spans="1:8" x14ac:dyDescent="0.2">
      <c r="A785" s="388" t="s">
        <v>1129</v>
      </c>
      <c r="B785" s="388" t="s">
        <v>364</v>
      </c>
      <c r="C785" s="388" t="s">
        <v>1438</v>
      </c>
      <c r="D785" s="389">
        <v>41</v>
      </c>
      <c r="F785" s="389" t="s">
        <v>3465</v>
      </c>
      <c r="G785" s="390" t="s">
        <v>2825</v>
      </c>
      <c r="H785">
        <v>300</v>
      </c>
    </row>
    <row r="786" spans="1:8" x14ac:dyDescent="0.2">
      <c r="A786" s="388" t="s">
        <v>1129</v>
      </c>
      <c r="B786" s="388" t="s">
        <v>364</v>
      </c>
      <c r="C786" s="388" t="s">
        <v>1406</v>
      </c>
      <c r="D786" s="389">
        <v>1500</v>
      </c>
      <c r="F786" s="389" t="s">
        <v>3465</v>
      </c>
      <c r="G786" s="390" t="s">
        <v>4288</v>
      </c>
      <c r="H786">
        <v>990</v>
      </c>
    </row>
    <row r="787" spans="1:8" x14ac:dyDescent="0.2">
      <c r="A787" s="388" t="s">
        <v>1129</v>
      </c>
      <c r="B787" s="388" t="s">
        <v>364</v>
      </c>
      <c r="C787" s="388" t="s">
        <v>2046</v>
      </c>
      <c r="D787" s="389">
        <v>41</v>
      </c>
      <c r="F787" s="389" t="s">
        <v>4295</v>
      </c>
      <c r="G787" s="390" t="s">
        <v>2825</v>
      </c>
      <c r="H787">
        <v>500</v>
      </c>
    </row>
    <row r="788" spans="1:8" x14ac:dyDescent="0.2">
      <c r="A788" s="388" t="s">
        <v>1129</v>
      </c>
      <c r="B788" s="388" t="s">
        <v>364</v>
      </c>
      <c r="C788" s="388" t="s">
        <v>3092</v>
      </c>
      <c r="D788" s="389">
        <v>41</v>
      </c>
      <c r="F788" s="389" t="s">
        <v>4295</v>
      </c>
      <c r="G788" s="390" t="s">
        <v>2825</v>
      </c>
      <c r="H788">
        <v>300</v>
      </c>
    </row>
    <row r="789" spans="1:8" x14ac:dyDescent="0.2">
      <c r="A789" s="388" t="s">
        <v>1129</v>
      </c>
      <c r="B789" s="388" t="s">
        <v>364</v>
      </c>
      <c r="C789" s="388" t="s">
        <v>2112</v>
      </c>
      <c r="D789" s="389">
        <v>2800</v>
      </c>
      <c r="F789" s="389" t="s">
        <v>4261</v>
      </c>
      <c r="G789" s="390" t="s">
        <v>4288</v>
      </c>
      <c r="H789">
        <v>990</v>
      </c>
    </row>
    <row r="790" spans="1:8" x14ac:dyDescent="0.2">
      <c r="A790" s="388" t="s">
        <v>1129</v>
      </c>
      <c r="B790" s="388" t="s">
        <v>364</v>
      </c>
      <c r="C790" s="388" t="s">
        <v>2313</v>
      </c>
      <c r="D790" s="389">
        <v>52</v>
      </c>
      <c r="F790" s="389" t="s">
        <v>4261</v>
      </c>
      <c r="G790" s="390" t="s">
        <v>2825</v>
      </c>
      <c r="H790">
        <v>300</v>
      </c>
    </row>
    <row r="791" spans="1:8" x14ac:dyDescent="0.2">
      <c r="A791" s="388" t="s">
        <v>1129</v>
      </c>
      <c r="B791" s="388" t="s">
        <v>364</v>
      </c>
      <c r="C791" s="388" t="s">
        <v>2113</v>
      </c>
      <c r="D791" s="389">
        <v>41</v>
      </c>
      <c r="F791" s="389" t="s">
        <v>4261</v>
      </c>
      <c r="G791" s="390" t="s">
        <v>2825</v>
      </c>
      <c r="H791">
        <v>300</v>
      </c>
    </row>
    <row r="792" spans="1:8" x14ac:dyDescent="0.2">
      <c r="A792" s="388" t="s">
        <v>1129</v>
      </c>
      <c r="B792" s="388" t="s">
        <v>364</v>
      </c>
      <c r="C792" s="388" t="s">
        <v>2315</v>
      </c>
      <c r="D792" s="389">
        <v>41</v>
      </c>
      <c r="F792" s="389" t="s">
        <v>4261</v>
      </c>
      <c r="G792" s="390" t="s">
        <v>2825</v>
      </c>
      <c r="H792">
        <v>300</v>
      </c>
    </row>
    <row r="793" spans="1:8" x14ac:dyDescent="0.2">
      <c r="A793" s="388" t="s">
        <v>1129</v>
      </c>
      <c r="B793" s="388" t="s">
        <v>364</v>
      </c>
      <c r="C793" s="388" t="s">
        <v>2317</v>
      </c>
      <c r="D793" s="389">
        <v>41</v>
      </c>
      <c r="F793" s="389" t="s">
        <v>4261</v>
      </c>
      <c r="G793" s="390" t="s">
        <v>2825</v>
      </c>
      <c r="H793">
        <v>300</v>
      </c>
    </row>
    <row r="794" spans="1:8" x14ac:dyDescent="0.2">
      <c r="A794" s="388" t="s">
        <v>1129</v>
      </c>
      <c r="B794" s="388" t="s">
        <v>364</v>
      </c>
      <c r="C794" s="388" t="s">
        <v>2832</v>
      </c>
      <c r="D794" s="389">
        <v>41</v>
      </c>
      <c r="F794" s="389" t="s">
        <v>4296</v>
      </c>
      <c r="G794" s="390" t="s">
        <v>2825</v>
      </c>
      <c r="H794">
        <v>300</v>
      </c>
    </row>
    <row r="795" spans="1:8" x14ac:dyDescent="0.2">
      <c r="A795" s="388" t="s">
        <v>1129</v>
      </c>
      <c r="B795" s="388" t="s">
        <v>364</v>
      </c>
      <c r="C795" s="388" t="s">
        <v>2322</v>
      </c>
      <c r="D795" s="389">
        <v>41</v>
      </c>
      <c r="F795" s="389" t="s">
        <v>1188</v>
      </c>
      <c r="G795" s="390" t="s">
        <v>2825</v>
      </c>
      <c r="H795">
        <v>300</v>
      </c>
    </row>
    <row r="796" spans="1:8" x14ac:dyDescent="0.2">
      <c r="A796" s="388" t="s">
        <v>1129</v>
      </c>
      <c r="B796" s="388" t="s">
        <v>364</v>
      </c>
      <c r="C796" s="388" t="s">
        <v>2481</v>
      </c>
      <c r="D796" s="389">
        <v>41</v>
      </c>
      <c r="F796" s="389" t="s">
        <v>1188</v>
      </c>
      <c r="G796" s="390" t="s">
        <v>2825</v>
      </c>
      <c r="H796">
        <v>300</v>
      </c>
    </row>
    <row r="797" spans="1:8" x14ac:dyDescent="0.2">
      <c r="A797" s="388" t="s">
        <v>1129</v>
      </c>
      <c r="B797" s="388" t="s">
        <v>364</v>
      </c>
      <c r="C797" s="388" t="s">
        <v>1552</v>
      </c>
      <c r="D797" s="389">
        <v>41</v>
      </c>
      <c r="F797" s="389" t="s">
        <v>1188</v>
      </c>
      <c r="G797" s="390" t="s">
        <v>2825</v>
      </c>
      <c r="H797">
        <v>300</v>
      </c>
    </row>
    <row r="798" spans="1:8" x14ac:dyDescent="0.2">
      <c r="A798" s="388" t="s">
        <v>1129</v>
      </c>
      <c r="B798" s="388" t="s">
        <v>364</v>
      </c>
      <c r="C798" s="388" t="s">
        <v>3094</v>
      </c>
      <c r="D798" s="389">
        <v>26</v>
      </c>
      <c r="F798" s="389" t="s">
        <v>1188</v>
      </c>
      <c r="G798" s="390" t="s">
        <v>2825</v>
      </c>
      <c r="H798">
        <v>990</v>
      </c>
    </row>
    <row r="799" spans="1:8" x14ac:dyDescent="0.2">
      <c r="A799" s="388" t="s">
        <v>1129</v>
      </c>
      <c r="B799" s="388" t="s">
        <v>364</v>
      </c>
      <c r="C799" s="388" t="s">
        <v>2114</v>
      </c>
      <c r="D799" s="389">
        <v>1000</v>
      </c>
      <c r="F799" s="389" t="s">
        <v>1188</v>
      </c>
      <c r="G799" s="390" t="s">
        <v>4288</v>
      </c>
      <c r="H799">
        <v>990</v>
      </c>
    </row>
    <row r="800" spans="1:8" x14ac:dyDescent="0.2">
      <c r="A800" s="388" t="s">
        <v>1129</v>
      </c>
      <c r="B800" s="388" t="s">
        <v>364</v>
      </c>
      <c r="C800" s="388" t="s">
        <v>2483</v>
      </c>
      <c r="D800" s="389">
        <v>1800</v>
      </c>
      <c r="F800" s="389" t="s">
        <v>3536</v>
      </c>
      <c r="G800" s="390" t="s">
        <v>4288</v>
      </c>
      <c r="H800">
        <v>990</v>
      </c>
    </row>
    <row r="801" spans="1:8" x14ac:dyDescent="0.2">
      <c r="A801" s="388" t="s">
        <v>1129</v>
      </c>
      <c r="B801" s="388" t="s">
        <v>364</v>
      </c>
      <c r="C801" s="388" t="s">
        <v>2603</v>
      </c>
      <c r="D801" s="389">
        <v>41</v>
      </c>
      <c r="F801" s="389" t="s">
        <v>3536</v>
      </c>
      <c r="G801" s="390" t="s">
        <v>2825</v>
      </c>
      <c r="H801">
        <v>300</v>
      </c>
    </row>
    <row r="802" spans="1:8" x14ac:dyDescent="0.2">
      <c r="A802" s="388" t="s">
        <v>1129</v>
      </c>
      <c r="B802" s="388" t="s">
        <v>364</v>
      </c>
      <c r="C802" s="388" t="s">
        <v>2839</v>
      </c>
      <c r="D802" s="389">
        <v>41</v>
      </c>
      <c r="F802" s="389" t="s">
        <v>3536</v>
      </c>
      <c r="G802" s="390" t="s">
        <v>2825</v>
      </c>
      <c r="H802">
        <v>300</v>
      </c>
    </row>
    <row r="803" spans="1:8" x14ac:dyDescent="0.2">
      <c r="A803" s="388" t="s">
        <v>1129</v>
      </c>
      <c r="B803" s="388" t="s">
        <v>364</v>
      </c>
      <c r="C803" s="388" t="s">
        <v>1926</v>
      </c>
      <c r="D803" s="389">
        <v>2050</v>
      </c>
      <c r="F803" s="389" t="s">
        <v>4297</v>
      </c>
      <c r="G803" s="390" t="s">
        <v>4288</v>
      </c>
      <c r="H803">
        <v>990</v>
      </c>
    </row>
    <row r="804" spans="1:8" x14ac:dyDescent="0.2">
      <c r="A804" s="388" t="s">
        <v>1129</v>
      </c>
      <c r="B804" s="388" t="s">
        <v>364</v>
      </c>
      <c r="C804" s="388" t="s">
        <v>3095</v>
      </c>
      <c r="D804" s="389">
        <v>41</v>
      </c>
      <c r="F804" s="389" t="s">
        <v>4297</v>
      </c>
      <c r="G804" s="390" t="s">
        <v>2825</v>
      </c>
      <c r="H804">
        <v>300</v>
      </c>
    </row>
    <row r="805" spans="1:8" x14ac:dyDescent="0.2">
      <c r="A805" s="388" t="s">
        <v>1129</v>
      </c>
      <c r="B805" s="388" t="s">
        <v>364</v>
      </c>
      <c r="C805" s="388" t="s">
        <v>2120</v>
      </c>
      <c r="D805" s="389">
        <v>41</v>
      </c>
      <c r="F805" s="389" t="s">
        <v>4297</v>
      </c>
      <c r="G805" s="390" t="s">
        <v>2825</v>
      </c>
      <c r="H805">
        <v>300</v>
      </c>
    </row>
    <row r="806" spans="1:8" x14ac:dyDescent="0.2">
      <c r="A806" s="388" t="s">
        <v>1129</v>
      </c>
      <c r="B806" s="388" t="s">
        <v>364</v>
      </c>
      <c r="C806" s="388" t="s">
        <v>2842</v>
      </c>
      <c r="D806" s="389">
        <v>41</v>
      </c>
      <c r="F806" s="389" t="s">
        <v>4297</v>
      </c>
      <c r="G806" s="390" t="s">
        <v>2825</v>
      </c>
      <c r="H806">
        <v>300</v>
      </c>
    </row>
    <row r="807" spans="1:8" x14ac:dyDescent="0.2">
      <c r="A807" s="388" t="s">
        <v>1129</v>
      </c>
      <c r="B807" s="388" t="s">
        <v>364</v>
      </c>
      <c r="C807" s="388" t="s">
        <v>2122</v>
      </c>
      <c r="D807" s="389">
        <v>41</v>
      </c>
      <c r="F807" s="389" t="s">
        <v>4298</v>
      </c>
      <c r="G807" s="390" t="s">
        <v>2825</v>
      </c>
      <c r="H807">
        <v>300</v>
      </c>
    </row>
    <row r="808" spans="1:8" x14ac:dyDescent="0.2">
      <c r="A808" s="388" t="s">
        <v>1129</v>
      </c>
      <c r="B808" s="388" t="s">
        <v>364</v>
      </c>
      <c r="C808" s="388" t="s">
        <v>2123</v>
      </c>
      <c r="D808" s="389">
        <v>41</v>
      </c>
      <c r="F808" s="389" t="s">
        <v>4298</v>
      </c>
      <c r="G808" s="390" t="s">
        <v>2825</v>
      </c>
      <c r="H808">
        <v>300</v>
      </c>
    </row>
    <row r="809" spans="1:8" x14ac:dyDescent="0.2">
      <c r="A809" s="388" t="s">
        <v>1129</v>
      </c>
      <c r="B809" s="388" t="s">
        <v>364</v>
      </c>
      <c r="C809" s="388" t="s">
        <v>2124</v>
      </c>
      <c r="D809" s="389">
        <v>41</v>
      </c>
      <c r="F809" s="389" t="s">
        <v>4298</v>
      </c>
      <c r="G809" s="390" t="s">
        <v>2825</v>
      </c>
      <c r="H809">
        <v>300</v>
      </c>
    </row>
    <row r="810" spans="1:8" x14ac:dyDescent="0.2">
      <c r="A810" s="388" t="s">
        <v>1129</v>
      </c>
      <c r="B810" s="388" t="s">
        <v>364</v>
      </c>
      <c r="C810" s="388" t="s">
        <v>2125</v>
      </c>
      <c r="D810" s="389">
        <v>41</v>
      </c>
      <c r="F810" s="389" t="s">
        <v>4298</v>
      </c>
      <c r="G810" s="390" t="s">
        <v>2825</v>
      </c>
      <c r="H810">
        <v>300</v>
      </c>
    </row>
    <row r="811" spans="1:8" x14ac:dyDescent="0.2">
      <c r="A811" s="388" t="s">
        <v>1129</v>
      </c>
      <c r="B811" s="388" t="s">
        <v>364</v>
      </c>
      <c r="C811" s="388" t="s">
        <v>1928</v>
      </c>
      <c r="D811" s="389">
        <v>52</v>
      </c>
      <c r="F811" s="389" t="s">
        <v>4298</v>
      </c>
      <c r="G811" s="390" t="s">
        <v>2825</v>
      </c>
      <c r="H811">
        <v>300</v>
      </c>
    </row>
    <row r="812" spans="1:8" x14ac:dyDescent="0.2">
      <c r="A812" s="388" t="s">
        <v>1129</v>
      </c>
      <c r="B812" s="388" t="s">
        <v>364</v>
      </c>
      <c r="C812" s="388" t="s">
        <v>1822</v>
      </c>
      <c r="D812" s="389">
        <v>41</v>
      </c>
      <c r="F812" s="389" t="s">
        <v>4298</v>
      </c>
      <c r="G812" s="390" t="s">
        <v>2825</v>
      </c>
      <c r="H812">
        <v>300</v>
      </c>
    </row>
    <row r="813" spans="1:8" x14ac:dyDescent="0.2">
      <c r="A813" s="388" t="s">
        <v>1129</v>
      </c>
      <c r="B813" s="388" t="s">
        <v>364</v>
      </c>
      <c r="C813" s="388" t="s">
        <v>1930</v>
      </c>
      <c r="D813" s="389">
        <v>41</v>
      </c>
      <c r="F813" s="389" t="s">
        <v>4298</v>
      </c>
      <c r="G813" s="390" t="s">
        <v>2825</v>
      </c>
      <c r="H813">
        <v>300</v>
      </c>
    </row>
    <row r="814" spans="1:8" x14ac:dyDescent="0.2">
      <c r="A814" s="388" t="s">
        <v>1129</v>
      </c>
      <c r="B814" s="388" t="s">
        <v>364</v>
      </c>
      <c r="C814" s="388" t="s">
        <v>2126</v>
      </c>
      <c r="D814" s="389">
        <v>41</v>
      </c>
      <c r="F814" s="389" t="s">
        <v>4298</v>
      </c>
      <c r="G814" s="390" t="s">
        <v>2825</v>
      </c>
      <c r="H814">
        <v>300</v>
      </c>
    </row>
    <row r="815" spans="1:8" x14ac:dyDescent="0.2">
      <c r="A815" s="388" t="s">
        <v>1129</v>
      </c>
      <c r="B815" s="388" t="s">
        <v>364</v>
      </c>
      <c r="C815" s="388" t="s">
        <v>1932</v>
      </c>
      <c r="D815" s="389">
        <v>41</v>
      </c>
      <c r="F815" s="389" t="s">
        <v>4298</v>
      </c>
      <c r="G815" s="390" t="s">
        <v>2825</v>
      </c>
      <c r="H815">
        <v>300</v>
      </c>
    </row>
    <row r="816" spans="1:8" x14ac:dyDescent="0.2">
      <c r="A816" s="388" t="s">
        <v>1129</v>
      </c>
      <c r="B816" s="388" t="s">
        <v>364</v>
      </c>
      <c r="C816" s="388" t="s">
        <v>1934</v>
      </c>
      <c r="D816" s="389">
        <v>41</v>
      </c>
      <c r="F816" s="389" t="s">
        <v>4298</v>
      </c>
      <c r="G816" s="390" t="s">
        <v>2825</v>
      </c>
      <c r="H816">
        <v>300</v>
      </c>
    </row>
    <row r="817" spans="1:8" x14ac:dyDescent="0.2">
      <c r="A817" s="388" t="s">
        <v>1129</v>
      </c>
      <c r="B817" s="388" t="s">
        <v>364</v>
      </c>
      <c r="C817" s="388" t="s">
        <v>2057</v>
      </c>
      <c r="D817" s="389">
        <v>1440</v>
      </c>
      <c r="F817" s="389" t="s">
        <v>4298</v>
      </c>
      <c r="G817" s="390" t="s">
        <v>4288</v>
      </c>
      <c r="H817">
        <v>990</v>
      </c>
    </row>
    <row r="818" spans="1:8" x14ac:dyDescent="0.2">
      <c r="A818" s="388" t="s">
        <v>1129</v>
      </c>
      <c r="B818" s="388" t="s">
        <v>364</v>
      </c>
      <c r="C818" s="388" t="s">
        <v>1560</v>
      </c>
      <c r="D818" s="389">
        <v>41</v>
      </c>
      <c r="F818" s="389" t="s">
        <v>4298</v>
      </c>
      <c r="G818" s="390" t="s">
        <v>2825</v>
      </c>
      <c r="H818">
        <v>300</v>
      </c>
    </row>
    <row r="819" spans="1:8" x14ac:dyDescent="0.2">
      <c r="A819" s="388" t="s">
        <v>1129</v>
      </c>
      <c r="B819" s="388" t="s">
        <v>364</v>
      </c>
      <c r="C819" s="388" t="s">
        <v>2344</v>
      </c>
      <c r="D819" s="389">
        <v>41</v>
      </c>
      <c r="F819" s="389" t="s">
        <v>4299</v>
      </c>
      <c r="G819" s="390" t="s">
        <v>2825</v>
      </c>
      <c r="H819">
        <v>300</v>
      </c>
    </row>
    <row r="820" spans="1:8" x14ac:dyDescent="0.2">
      <c r="A820" s="388" t="s">
        <v>1129</v>
      </c>
      <c r="B820" s="388" t="s">
        <v>364</v>
      </c>
      <c r="C820" s="388" t="s">
        <v>3096</v>
      </c>
      <c r="D820" s="389">
        <v>41</v>
      </c>
      <c r="F820" s="389" t="s">
        <v>4299</v>
      </c>
      <c r="G820" s="390" t="s">
        <v>2825</v>
      </c>
      <c r="H820">
        <v>300</v>
      </c>
    </row>
    <row r="821" spans="1:8" x14ac:dyDescent="0.2">
      <c r="A821" s="388" t="s">
        <v>1129</v>
      </c>
      <c r="B821" s="388" t="s">
        <v>364</v>
      </c>
      <c r="C821" s="388" t="s">
        <v>2843</v>
      </c>
      <c r="D821" s="389">
        <v>41</v>
      </c>
      <c r="F821" s="389" t="s">
        <v>4299</v>
      </c>
      <c r="G821" s="390" t="s">
        <v>2825</v>
      </c>
      <c r="H821">
        <v>300</v>
      </c>
    </row>
    <row r="822" spans="1:8" x14ac:dyDescent="0.2">
      <c r="A822" s="388" t="s">
        <v>1129</v>
      </c>
      <c r="B822" s="388" t="s">
        <v>364</v>
      </c>
      <c r="C822" s="388" t="s">
        <v>2346</v>
      </c>
      <c r="D822" s="389">
        <v>41</v>
      </c>
      <c r="F822" s="389" t="s">
        <v>4299</v>
      </c>
      <c r="G822" s="390" t="s">
        <v>2825</v>
      </c>
      <c r="H822">
        <v>300</v>
      </c>
    </row>
    <row r="823" spans="1:8" x14ac:dyDescent="0.2">
      <c r="A823" s="388" t="s">
        <v>1129</v>
      </c>
      <c r="B823" s="388" t="s">
        <v>364</v>
      </c>
      <c r="C823" s="388" t="s">
        <v>2486</v>
      </c>
      <c r="D823" s="389">
        <v>41</v>
      </c>
      <c r="F823" s="389" t="s">
        <v>4299</v>
      </c>
      <c r="G823" s="390" t="s">
        <v>2825</v>
      </c>
      <c r="H823">
        <v>300</v>
      </c>
    </row>
    <row r="824" spans="1:8" x14ac:dyDescent="0.2">
      <c r="A824" s="388" t="s">
        <v>1129</v>
      </c>
      <c r="B824" s="388" t="s">
        <v>364</v>
      </c>
      <c r="C824" s="388" t="s">
        <v>1562</v>
      </c>
      <c r="D824" s="389">
        <v>2800</v>
      </c>
      <c r="F824" s="389" t="s">
        <v>4299</v>
      </c>
      <c r="G824" s="390" t="s">
        <v>4288</v>
      </c>
      <c r="H824">
        <v>990</v>
      </c>
    </row>
    <row r="825" spans="1:8" x14ac:dyDescent="0.2">
      <c r="A825" s="388" t="s">
        <v>1129</v>
      </c>
      <c r="B825" s="388" t="s">
        <v>364</v>
      </c>
      <c r="C825" s="388" t="s">
        <v>2845</v>
      </c>
      <c r="D825" s="389">
        <v>41</v>
      </c>
      <c r="F825" s="389" t="s">
        <v>4300</v>
      </c>
      <c r="G825" s="390" t="s">
        <v>2825</v>
      </c>
      <c r="H825">
        <v>300</v>
      </c>
    </row>
    <row r="826" spans="1:8" x14ac:dyDescent="0.2">
      <c r="A826" s="388" t="s">
        <v>1129</v>
      </c>
      <c r="B826" s="388" t="s">
        <v>364</v>
      </c>
      <c r="C826" s="388" t="s">
        <v>2846</v>
      </c>
      <c r="D826" s="389">
        <v>41</v>
      </c>
      <c r="F826" s="389" t="s">
        <v>3382</v>
      </c>
      <c r="G826" s="390" t="s">
        <v>2825</v>
      </c>
      <c r="H826">
        <v>300</v>
      </c>
    </row>
    <row r="827" spans="1:8" x14ac:dyDescent="0.2">
      <c r="A827" s="388" t="s">
        <v>1129</v>
      </c>
      <c r="B827" s="388" t="s">
        <v>364</v>
      </c>
      <c r="C827" s="388" t="s">
        <v>3097</v>
      </c>
      <c r="D827" s="389">
        <v>41</v>
      </c>
      <c r="F827" s="389" t="s">
        <v>3382</v>
      </c>
      <c r="G827" s="390" t="s">
        <v>2825</v>
      </c>
      <c r="H827">
        <v>300</v>
      </c>
    </row>
    <row r="828" spans="1:8" x14ac:dyDescent="0.2">
      <c r="A828" s="388" t="s">
        <v>1129</v>
      </c>
      <c r="B828" s="388" t="s">
        <v>364</v>
      </c>
      <c r="C828" s="388" t="s">
        <v>2060</v>
      </c>
      <c r="D828" s="389">
        <v>1900</v>
      </c>
      <c r="F828" s="389" t="s">
        <v>3382</v>
      </c>
      <c r="G828" s="390" t="s">
        <v>4288</v>
      </c>
      <c r="H828">
        <v>990</v>
      </c>
    </row>
    <row r="829" spans="1:8" x14ac:dyDescent="0.2">
      <c r="A829" s="388" t="s">
        <v>1129</v>
      </c>
      <c r="B829" s="388" t="s">
        <v>364</v>
      </c>
      <c r="C829" s="388" t="s">
        <v>2488</v>
      </c>
      <c r="D829" s="389">
        <v>41</v>
      </c>
      <c r="F829" s="389" t="s">
        <v>1132</v>
      </c>
      <c r="G829" s="390" t="s">
        <v>2825</v>
      </c>
      <c r="H829">
        <v>300</v>
      </c>
    </row>
    <row r="830" spans="1:8" x14ac:dyDescent="0.2">
      <c r="A830" s="388" t="s">
        <v>1129</v>
      </c>
      <c r="B830" s="388" t="s">
        <v>364</v>
      </c>
      <c r="C830" s="388" t="s">
        <v>2849</v>
      </c>
      <c r="D830" s="389">
        <v>41</v>
      </c>
      <c r="F830" s="389" t="s">
        <v>1132</v>
      </c>
      <c r="G830" s="390" t="s">
        <v>2825</v>
      </c>
      <c r="H830">
        <v>300</v>
      </c>
    </row>
    <row r="831" spans="1:8" x14ac:dyDescent="0.2">
      <c r="A831" s="388" t="s">
        <v>1129</v>
      </c>
      <c r="B831" s="388" t="s">
        <v>364</v>
      </c>
      <c r="C831" s="388" t="s">
        <v>2851</v>
      </c>
      <c r="D831" s="389">
        <v>1900</v>
      </c>
      <c r="F831" s="389" t="s">
        <v>1132</v>
      </c>
      <c r="G831" s="390" t="s">
        <v>4288</v>
      </c>
      <c r="H831">
        <v>990</v>
      </c>
    </row>
    <row r="832" spans="1:8" x14ac:dyDescent="0.2">
      <c r="A832" s="388" t="s">
        <v>1129</v>
      </c>
      <c r="B832" s="388" t="s">
        <v>364</v>
      </c>
      <c r="C832" s="388" t="s">
        <v>2853</v>
      </c>
      <c r="D832" s="389">
        <v>41</v>
      </c>
      <c r="F832" s="389" t="s">
        <v>3475</v>
      </c>
      <c r="G832" s="390" t="s">
        <v>2825</v>
      </c>
      <c r="H832">
        <v>300</v>
      </c>
    </row>
    <row r="833" spans="1:8" x14ac:dyDescent="0.2">
      <c r="A833" s="388" t="s">
        <v>1129</v>
      </c>
      <c r="B833" s="388" t="s">
        <v>364</v>
      </c>
      <c r="C833" s="388" t="s">
        <v>2361</v>
      </c>
      <c r="D833" s="389">
        <v>41</v>
      </c>
      <c r="F833" s="389" t="s">
        <v>3475</v>
      </c>
      <c r="G833" s="390" t="s">
        <v>2825</v>
      </c>
      <c r="H833">
        <v>300</v>
      </c>
    </row>
    <row r="834" spans="1:8" x14ac:dyDescent="0.2">
      <c r="A834" s="388" t="s">
        <v>1129</v>
      </c>
      <c r="B834" s="388" t="s">
        <v>364</v>
      </c>
      <c r="C834" s="388" t="s">
        <v>2854</v>
      </c>
      <c r="D834" s="389">
        <v>41</v>
      </c>
      <c r="F834" s="389" t="s">
        <v>3475</v>
      </c>
      <c r="G834" s="390" t="s">
        <v>2825</v>
      </c>
      <c r="H834">
        <v>300</v>
      </c>
    </row>
    <row r="835" spans="1:8" x14ac:dyDescent="0.2">
      <c r="A835" s="388" t="s">
        <v>1129</v>
      </c>
      <c r="B835" s="388" t="s">
        <v>364</v>
      </c>
      <c r="C835" s="388" t="s">
        <v>2490</v>
      </c>
      <c r="D835" s="389">
        <v>41</v>
      </c>
      <c r="F835" s="389" t="s">
        <v>3475</v>
      </c>
      <c r="G835" s="390" t="s">
        <v>2916</v>
      </c>
      <c r="H835">
        <v>500</v>
      </c>
    </row>
    <row r="836" spans="1:8" x14ac:dyDescent="0.2">
      <c r="A836" s="388" t="s">
        <v>1129</v>
      </c>
      <c r="B836" s="388" t="s">
        <v>364</v>
      </c>
      <c r="C836" s="388" t="s">
        <v>1947</v>
      </c>
      <c r="D836" s="389">
        <v>2700</v>
      </c>
      <c r="F836" s="389" t="s">
        <v>3475</v>
      </c>
      <c r="G836" s="390" t="s">
        <v>4288</v>
      </c>
      <c r="H836">
        <v>990</v>
      </c>
    </row>
    <row r="837" spans="1:8" x14ac:dyDescent="0.2">
      <c r="A837" s="388" t="s">
        <v>1129</v>
      </c>
      <c r="B837" s="388" t="s">
        <v>364</v>
      </c>
      <c r="C837" s="388" t="s">
        <v>2135</v>
      </c>
      <c r="D837" s="389">
        <v>41</v>
      </c>
      <c r="F837" s="389" t="s">
        <v>3544</v>
      </c>
      <c r="G837" s="390" t="s">
        <v>2916</v>
      </c>
      <c r="H837">
        <v>500</v>
      </c>
    </row>
    <row r="838" spans="1:8" x14ac:dyDescent="0.2">
      <c r="A838" s="388" t="s">
        <v>1129</v>
      </c>
      <c r="B838" s="388" t="s">
        <v>364</v>
      </c>
      <c r="C838" s="388" t="s">
        <v>3104</v>
      </c>
      <c r="D838" s="389">
        <v>41</v>
      </c>
      <c r="F838" s="389" t="s">
        <v>3544</v>
      </c>
      <c r="G838" s="390" t="s">
        <v>2825</v>
      </c>
      <c r="H838">
        <v>300</v>
      </c>
    </row>
    <row r="839" spans="1:8" x14ac:dyDescent="0.2">
      <c r="A839" s="388" t="s">
        <v>1129</v>
      </c>
      <c r="B839" s="388" t="s">
        <v>364</v>
      </c>
      <c r="C839" s="388" t="s">
        <v>1949</v>
      </c>
      <c r="D839" s="389">
        <v>41</v>
      </c>
      <c r="F839" s="389" t="s">
        <v>3544</v>
      </c>
      <c r="G839" s="390" t="s">
        <v>2825</v>
      </c>
      <c r="H839">
        <v>300</v>
      </c>
    </row>
    <row r="840" spans="1:8" x14ac:dyDescent="0.2">
      <c r="A840" s="388" t="s">
        <v>1129</v>
      </c>
      <c r="B840" s="388" t="s">
        <v>364</v>
      </c>
      <c r="C840" s="388" t="s">
        <v>1567</v>
      </c>
      <c r="D840" s="389">
        <v>41</v>
      </c>
      <c r="F840" s="389" t="s">
        <v>3544</v>
      </c>
      <c r="G840" s="390" t="s">
        <v>2825</v>
      </c>
      <c r="H840">
        <v>300</v>
      </c>
    </row>
    <row r="841" spans="1:8" x14ac:dyDescent="0.2">
      <c r="A841" s="388" t="s">
        <v>1129</v>
      </c>
      <c r="B841" s="388" t="s">
        <v>364</v>
      </c>
      <c r="C841" s="388" t="s">
        <v>2855</v>
      </c>
      <c r="D841" s="389">
        <v>41</v>
      </c>
      <c r="F841" s="389" t="s">
        <v>3544</v>
      </c>
      <c r="G841" s="390" t="s">
        <v>2825</v>
      </c>
      <c r="H841">
        <v>300</v>
      </c>
    </row>
    <row r="842" spans="1:8" x14ac:dyDescent="0.2">
      <c r="A842" s="388" t="s">
        <v>1129</v>
      </c>
      <c r="B842" s="388" t="s">
        <v>364</v>
      </c>
      <c r="C842" s="388" t="s">
        <v>4301</v>
      </c>
      <c r="D842" s="389">
        <v>463</v>
      </c>
      <c r="F842" s="389" t="s">
        <v>3386</v>
      </c>
      <c r="G842" s="390" t="s">
        <v>2073</v>
      </c>
      <c r="H842">
        <v>990</v>
      </c>
    </row>
    <row r="843" spans="1:8" x14ac:dyDescent="0.2">
      <c r="A843" s="388" t="s">
        <v>1129</v>
      </c>
      <c r="B843" s="388" t="s">
        <v>364</v>
      </c>
      <c r="C843" s="388" t="s">
        <v>2856</v>
      </c>
      <c r="D843" s="389">
        <v>1000</v>
      </c>
      <c r="F843" s="389" t="s">
        <v>3598</v>
      </c>
      <c r="G843" s="390" t="s">
        <v>4288</v>
      </c>
      <c r="H843">
        <v>990</v>
      </c>
    </row>
    <row r="844" spans="1:8" x14ac:dyDescent="0.2">
      <c r="A844" s="388" t="s">
        <v>1129</v>
      </c>
      <c r="B844" s="388" t="s">
        <v>364</v>
      </c>
      <c r="C844" s="388" t="s">
        <v>3106</v>
      </c>
      <c r="D844" s="389">
        <v>41</v>
      </c>
      <c r="F844" s="389" t="s">
        <v>4302</v>
      </c>
      <c r="G844" s="390" t="s">
        <v>2825</v>
      </c>
      <c r="H844">
        <v>300</v>
      </c>
    </row>
    <row r="845" spans="1:8" x14ac:dyDescent="0.2">
      <c r="A845" s="388" t="s">
        <v>1129</v>
      </c>
      <c r="B845" s="388" t="s">
        <v>364</v>
      </c>
      <c r="C845" s="388" t="s">
        <v>2858</v>
      </c>
      <c r="D845" s="389">
        <v>2300</v>
      </c>
      <c r="F845" s="389" t="s">
        <v>4302</v>
      </c>
      <c r="G845" s="390" t="s">
        <v>4288</v>
      </c>
      <c r="H845">
        <v>990</v>
      </c>
    </row>
    <row r="846" spans="1:8" x14ac:dyDescent="0.2">
      <c r="A846" s="388" t="s">
        <v>1129</v>
      </c>
      <c r="B846" s="388" t="s">
        <v>364</v>
      </c>
      <c r="C846" s="388" t="s">
        <v>2861</v>
      </c>
      <c r="D846" s="389">
        <v>2560</v>
      </c>
      <c r="F846" s="389" t="s">
        <v>3671</v>
      </c>
      <c r="G846" s="390" t="s">
        <v>2826</v>
      </c>
      <c r="H846">
        <v>990</v>
      </c>
    </row>
    <row r="847" spans="1:8" x14ac:dyDescent="0.2">
      <c r="A847" s="388" t="s">
        <v>1129</v>
      </c>
      <c r="B847" s="388" t="s">
        <v>364</v>
      </c>
      <c r="C847" s="388" t="s">
        <v>1950</v>
      </c>
      <c r="D847" s="389">
        <v>1900</v>
      </c>
      <c r="F847" s="389" t="s">
        <v>4303</v>
      </c>
      <c r="G847" s="390" t="s">
        <v>4288</v>
      </c>
      <c r="H847">
        <v>990</v>
      </c>
    </row>
    <row r="848" spans="1:8" x14ac:dyDescent="0.2">
      <c r="A848" s="388" t="s">
        <v>1129</v>
      </c>
      <c r="B848" s="388" t="s">
        <v>364</v>
      </c>
      <c r="C848" s="388" t="s">
        <v>1954</v>
      </c>
      <c r="D848" s="389">
        <v>41</v>
      </c>
      <c r="F848" s="389" t="s">
        <v>4303</v>
      </c>
      <c r="G848" s="390" t="s">
        <v>2825</v>
      </c>
      <c r="H848">
        <v>300</v>
      </c>
    </row>
    <row r="849" spans="1:8" x14ac:dyDescent="0.2">
      <c r="A849" s="388" t="s">
        <v>1129</v>
      </c>
      <c r="B849" s="388" t="s">
        <v>364</v>
      </c>
      <c r="C849" s="388" t="s">
        <v>2863</v>
      </c>
      <c r="D849" s="389">
        <v>41</v>
      </c>
      <c r="F849" s="389" t="s">
        <v>4303</v>
      </c>
      <c r="G849" s="390" t="s">
        <v>2825</v>
      </c>
      <c r="H849">
        <v>300</v>
      </c>
    </row>
    <row r="850" spans="1:8" x14ac:dyDescent="0.2">
      <c r="A850" s="388" t="s">
        <v>1129</v>
      </c>
      <c r="B850" s="388" t="s">
        <v>364</v>
      </c>
      <c r="C850" s="388" t="s">
        <v>2864</v>
      </c>
      <c r="D850" s="389">
        <v>52</v>
      </c>
      <c r="F850" s="389" t="s">
        <v>4303</v>
      </c>
      <c r="G850" s="390" t="s">
        <v>2825</v>
      </c>
      <c r="H850">
        <v>300</v>
      </c>
    </row>
    <row r="851" spans="1:8" x14ac:dyDescent="0.2">
      <c r="A851" s="388" t="s">
        <v>1129</v>
      </c>
      <c r="B851" s="388" t="s">
        <v>364</v>
      </c>
      <c r="C851" s="388" t="s">
        <v>3110</v>
      </c>
      <c r="D851" s="389">
        <v>52</v>
      </c>
      <c r="F851" s="389" t="s">
        <v>4303</v>
      </c>
      <c r="G851" s="390" t="s">
        <v>2825</v>
      </c>
      <c r="H851">
        <v>300</v>
      </c>
    </row>
    <row r="852" spans="1:8" x14ac:dyDescent="0.2">
      <c r="A852" s="388" t="s">
        <v>1129</v>
      </c>
      <c r="B852" s="388" t="s">
        <v>364</v>
      </c>
      <c r="C852" s="388" t="s">
        <v>2865</v>
      </c>
      <c r="D852" s="389">
        <v>52</v>
      </c>
      <c r="F852" s="389" t="s">
        <v>4303</v>
      </c>
      <c r="G852" s="390" t="s">
        <v>2825</v>
      </c>
      <c r="H852">
        <v>300</v>
      </c>
    </row>
    <row r="853" spans="1:8" x14ac:dyDescent="0.2">
      <c r="A853" s="388" t="s">
        <v>1129</v>
      </c>
      <c r="B853" s="388" t="s">
        <v>364</v>
      </c>
      <c r="C853" s="388" t="s">
        <v>2866</v>
      </c>
      <c r="D853" s="389">
        <v>52</v>
      </c>
      <c r="F853" s="389" t="s">
        <v>4303</v>
      </c>
      <c r="G853" s="390" t="s">
        <v>2825</v>
      </c>
      <c r="H853">
        <v>300</v>
      </c>
    </row>
    <row r="854" spans="1:8" x14ac:dyDescent="0.2">
      <c r="A854" s="388" t="s">
        <v>1129</v>
      </c>
      <c r="B854" s="388" t="s">
        <v>364</v>
      </c>
      <c r="C854" s="388" t="s">
        <v>1956</v>
      </c>
      <c r="D854" s="389">
        <v>41</v>
      </c>
      <c r="F854" s="389" t="s">
        <v>3595</v>
      </c>
      <c r="G854" s="390" t="s">
        <v>2825</v>
      </c>
      <c r="H854">
        <v>300</v>
      </c>
    </row>
    <row r="855" spans="1:8" x14ac:dyDescent="0.2">
      <c r="A855" s="388" t="s">
        <v>1129</v>
      </c>
      <c r="B855" s="388" t="s">
        <v>364</v>
      </c>
      <c r="C855" s="388" t="s">
        <v>1828</v>
      </c>
      <c r="D855" s="389">
        <v>1000</v>
      </c>
      <c r="F855" s="389" t="s">
        <v>3595</v>
      </c>
      <c r="G855" s="390" t="s">
        <v>4288</v>
      </c>
      <c r="H855">
        <v>990</v>
      </c>
    </row>
    <row r="856" spans="1:8" x14ac:dyDescent="0.2">
      <c r="A856" s="388" t="s">
        <v>1129</v>
      </c>
      <c r="B856" s="388" t="s">
        <v>364</v>
      </c>
      <c r="C856" s="388" t="s">
        <v>4304</v>
      </c>
      <c r="D856" s="389">
        <v>1080</v>
      </c>
      <c r="F856" s="389" t="s">
        <v>4305</v>
      </c>
      <c r="G856" s="390" t="s">
        <v>4288</v>
      </c>
      <c r="H856">
        <v>990</v>
      </c>
    </row>
    <row r="857" spans="1:8" x14ac:dyDescent="0.2">
      <c r="A857" s="388" t="s">
        <v>1129</v>
      </c>
      <c r="B857" s="388" t="s">
        <v>364</v>
      </c>
      <c r="C857" s="388" t="s">
        <v>2138</v>
      </c>
      <c r="D857" s="389">
        <v>1300</v>
      </c>
      <c r="F857" s="389" t="s">
        <v>1210</v>
      </c>
      <c r="G857" s="390" t="s">
        <v>4288</v>
      </c>
      <c r="H857">
        <v>990</v>
      </c>
    </row>
    <row r="858" spans="1:8" x14ac:dyDescent="0.2">
      <c r="A858" s="388" t="s">
        <v>1129</v>
      </c>
      <c r="B858" s="388" t="s">
        <v>364</v>
      </c>
      <c r="C858" s="388" t="s">
        <v>2139</v>
      </c>
      <c r="D858" s="389">
        <v>41</v>
      </c>
      <c r="F858" s="389" t="s">
        <v>1210</v>
      </c>
      <c r="G858" s="390" t="s">
        <v>2825</v>
      </c>
      <c r="H858">
        <v>300</v>
      </c>
    </row>
    <row r="859" spans="1:8" x14ac:dyDescent="0.2">
      <c r="A859" s="388" t="s">
        <v>1129</v>
      </c>
      <c r="B859" s="388" t="s">
        <v>364</v>
      </c>
      <c r="C859" s="388" t="s">
        <v>2140</v>
      </c>
      <c r="D859" s="389">
        <v>41</v>
      </c>
      <c r="F859" s="389" t="s">
        <v>1210</v>
      </c>
      <c r="G859" s="390" t="s">
        <v>2825</v>
      </c>
      <c r="H859">
        <v>300</v>
      </c>
    </row>
    <row r="860" spans="1:8" x14ac:dyDescent="0.2">
      <c r="A860" s="388" t="s">
        <v>1129</v>
      </c>
      <c r="B860" s="388" t="s">
        <v>364</v>
      </c>
      <c r="C860" s="388" t="s">
        <v>3112</v>
      </c>
      <c r="D860" s="389">
        <v>52</v>
      </c>
      <c r="F860" s="389" t="s">
        <v>1210</v>
      </c>
      <c r="G860" s="390" t="s">
        <v>2825</v>
      </c>
      <c r="H860">
        <v>300</v>
      </c>
    </row>
    <row r="861" spans="1:8" x14ac:dyDescent="0.2">
      <c r="A861" s="388" t="s">
        <v>1129</v>
      </c>
      <c r="B861" s="388" t="s">
        <v>364</v>
      </c>
      <c r="C861" s="388" t="s">
        <v>1960</v>
      </c>
      <c r="D861" s="389">
        <v>41</v>
      </c>
      <c r="F861" s="389" t="s">
        <v>1210</v>
      </c>
      <c r="G861" s="390" t="s">
        <v>2825</v>
      </c>
      <c r="H861">
        <v>300</v>
      </c>
    </row>
    <row r="862" spans="1:8" x14ac:dyDescent="0.2">
      <c r="A862" s="388" t="s">
        <v>1129</v>
      </c>
      <c r="B862" s="388" t="s">
        <v>364</v>
      </c>
      <c r="C862" s="388" t="s">
        <v>3113</v>
      </c>
      <c r="D862" s="389">
        <v>41</v>
      </c>
      <c r="F862" s="389" t="s">
        <v>3765</v>
      </c>
      <c r="G862" s="390" t="s">
        <v>2825</v>
      </c>
      <c r="H862">
        <v>300</v>
      </c>
    </row>
    <row r="863" spans="1:8" x14ac:dyDescent="0.2">
      <c r="A863" s="388" t="s">
        <v>1129</v>
      </c>
      <c r="B863" s="388" t="s">
        <v>364</v>
      </c>
      <c r="C863" s="388" t="s">
        <v>2145</v>
      </c>
      <c r="D863" s="389">
        <v>1000</v>
      </c>
      <c r="F863" s="389" t="s">
        <v>3765</v>
      </c>
      <c r="G863" s="390" t="s">
        <v>4288</v>
      </c>
      <c r="H863">
        <v>990</v>
      </c>
    </row>
    <row r="864" spans="1:8" x14ac:dyDescent="0.2">
      <c r="A864" s="388" t="s">
        <v>1129</v>
      </c>
      <c r="B864" s="388" t="s">
        <v>364</v>
      </c>
      <c r="C864" s="388" t="s">
        <v>1963</v>
      </c>
      <c r="D864" s="389">
        <v>41</v>
      </c>
      <c r="F864" s="389" t="s">
        <v>4306</v>
      </c>
      <c r="G864" s="390" t="s">
        <v>2825</v>
      </c>
      <c r="H864">
        <v>300</v>
      </c>
    </row>
    <row r="865" spans="1:8" x14ac:dyDescent="0.2">
      <c r="A865" s="388" t="s">
        <v>1129</v>
      </c>
      <c r="B865" s="388" t="s">
        <v>364</v>
      </c>
      <c r="C865" s="388" t="s">
        <v>2146</v>
      </c>
      <c r="D865" s="389">
        <v>1800</v>
      </c>
      <c r="F865" s="389" t="s">
        <v>4306</v>
      </c>
      <c r="G865" s="390" t="s">
        <v>4288</v>
      </c>
      <c r="H865">
        <v>990</v>
      </c>
    </row>
    <row r="866" spans="1:8" x14ac:dyDescent="0.2">
      <c r="A866" s="388" t="s">
        <v>1129</v>
      </c>
      <c r="B866" s="388" t="s">
        <v>364</v>
      </c>
      <c r="C866" s="388" t="s">
        <v>2874</v>
      </c>
      <c r="D866" s="389">
        <v>1000</v>
      </c>
      <c r="F866" s="389" t="s">
        <v>4307</v>
      </c>
      <c r="G866" s="390" t="s">
        <v>4288</v>
      </c>
      <c r="H866">
        <v>990</v>
      </c>
    </row>
    <row r="867" spans="1:8" x14ac:dyDescent="0.2">
      <c r="A867" s="388" t="s">
        <v>1129</v>
      </c>
      <c r="B867" s="388" t="s">
        <v>364</v>
      </c>
      <c r="C867" s="388" t="s">
        <v>3117</v>
      </c>
      <c r="D867" s="389">
        <v>63</v>
      </c>
      <c r="F867" s="389" t="s">
        <v>3391</v>
      </c>
      <c r="G867" s="390" t="s">
        <v>2825</v>
      </c>
      <c r="H867">
        <v>300</v>
      </c>
    </row>
    <row r="868" spans="1:8" x14ac:dyDescent="0.2">
      <c r="A868" s="388" t="s">
        <v>1129</v>
      </c>
      <c r="B868" s="388" t="s">
        <v>364</v>
      </c>
      <c r="C868" s="388" t="s">
        <v>2876</v>
      </c>
      <c r="D868" s="389">
        <v>41</v>
      </c>
      <c r="F868" s="389" t="s">
        <v>3391</v>
      </c>
      <c r="G868" s="390" t="s">
        <v>2825</v>
      </c>
      <c r="H868">
        <v>300</v>
      </c>
    </row>
    <row r="869" spans="1:8" x14ac:dyDescent="0.2">
      <c r="A869" s="388" t="s">
        <v>1129</v>
      </c>
      <c r="B869" s="388" t="s">
        <v>364</v>
      </c>
      <c r="C869" s="388" t="s">
        <v>2878</v>
      </c>
      <c r="D869" s="389">
        <v>2800</v>
      </c>
      <c r="F869" s="389" t="s">
        <v>3391</v>
      </c>
      <c r="G869" s="390" t="s">
        <v>4288</v>
      </c>
      <c r="H869">
        <v>990</v>
      </c>
    </row>
    <row r="870" spans="1:8" x14ac:dyDescent="0.2">
      <c r="A870" s="388" t="s">
        <v>1129</v>
      </c>
      <c r="B870" s="388" t="s">
        <v>364</v>
      </c>
      <c r="C870" s="388" t="s">
        <v>2157</v>
      </c>
      <c r="D870" s="389">
        <v>41</v>
      </c>
      <c r="F870" s="389" t="s">
        <v>3723</v>
      </c>
      <c r="G870" s="390" t="s">
        <v>2825</v>
      </c>
      <c r="H870">
        <v>400</v>
      </c>
    </row>
    <row r="871" spans="1:8" x14ac:dyDescent="0.2">
      <c r="A871" s="388" t="s">
        <v>1129</v>
      </c>
      <c r="B871" s="388" t="s">
        <v>364</v>
      </c>
      <c r="C871" s="388" t="s">
        <v>2880</v>
      </c>
      <c r="D871" s="389">
        <v>500</v>
      </c>
      <c r="F871" s="389" t="s">
        <v>3723</v>
      </c>
      <c r="G871" s="390" t="s">
        <v>4288</v>
      </c>
      <c r="H871">
        <v>990</v>
      </c>
    </row>
    <row r="872" spans="1:8" x14ac:dyDescent="0.2">
      <c r="A872" s="388" t="s">
        <v>1129</v>
      </c>
      <c r="B872" s="388" t="s">
        <v>364</v>
      </c>
      <c r="C872" s="388" t="s">
        <v>1967</v>
      </c>
      <c r="D872" s="389">
        <v>41</v>
      </c>
      <c r="F872" s="389" t="s">
        <v>3723</v>
      </c>
      <c r="G872" s="390" t="s">
        <v>2825</v>
      </c>
      <c r="H872">
        <v>300</v>
      </c>
    </row>
    <row r="873" spans="1:8" x14ac:dyDescent="0.2">
      <c r="A873" s="388" t="s">
        <v>1129</v>
      </c>
      <c r="B873" s="388" t="s">
        <v>364</v>
      </c>
      <c r="C873" s="388" t="s">
        <v>2162</v>
      </c>
      <c r="D873" s="389">
        <v>52</v>
      </c>
      <c r="F873" s="389" t="s">
        <v>3631</v>
      </c>
      <c r="G873" s="390" t="s">
        <v>2825</v>
      </c>
      <c r="H873">
        <v>300</v>
      </c>
    </row>
    <row r="874" spans="1:8" x14ac:dyDescent="0.2">
      <c r="A874" s="388" t="s">
        <v>1129</v>
      </c>
      <c r="B874" s="388" t="s">
        <v>364</v>
      </c>
      <c r="C874" s="388" t="s">
        <v>2164</v>
      </c>
      <c r="D874" s="389">
        <v>41</v>
      </c>
      <c r="F874" s="389" t="s">
        <v>3631</v>
      </c>
      <c r="G874" s="390" t="s">
        <v>2825</v>
      </c>
      <c r="H874">
        <v>300</v>
      </c>
    </row>
    <row r="875" spans="1:8" x14ac:dyDescent="0.2">
      <c r="A875" s="388" t="s">
        <v>1129</v>
      </c>
      <c r="B875" s="388" t="s">
        <v>364</v>
      </c>
      <c r="C875" s="388" t="s">
        <v>2883</v>
      </c>
      <c r="D875" s="389">
        <v>41</v>
      </c>
      <c r="F875" s="389" t="s">
        <v>3631</v>
      </c>
      <c r="G875" s="390" t="s">
        <v>2825</v>
      </c>
      <c r="H875">
        <v>300</v>
      </c>
    </row>
    <row r="876" spans="1:8" x14ac:dyDescent="0.2">
      <c r="A876" s="388" t="s">
        <v>1129</v>
      </c>
      <c r="B876" s="388" t="s">
        <v>364</v>
      </c>
      <c r="C876" s="388" t="s">
        <v>3119</v>
      </c>
      <c r="D876" s="389">
        <v>41</v>
      </c>
      <c r="F876" s="389" t="s">
        <v>4077</v>
      </c>
      <c r="G876" s="390" t="s">
        <v>2825</v>
      </c>
      <c r="H876">
        <v>300</v>
      </c>
    </row>
    <row r="877" spans="1:8" x14ac:dyDescent="0.2">
      <c r="A877" s="388" t="s">
        <v>1129</v>
      </c>
      <c r="B877" s="388" t="s">
        <v>364</v>
      </c>
      <c r="C877" s="388" t="s">
        <v>2165</v>
      </c>
      <c r="D877" s="389">
        <v>2100</v>
      </c>
      <c r="F877" s="389" t="s">
        <v>4077</v>
      </c>
      <c r="G877" s="390" t="s">
        <v>4288</v>
      </c>
      <c r="H877">
        <v>990</v>
      </c>
    </row>
    <row r="878" spans="1:8" x14ac:dyDescent="0.2">
      <c r="A878" s="388" t="s">
        <v>1129</v>
      </c>
      <c r="B878" s="388" t="s">
        <v>364</v>
      </c>
      <c r="C878" s="388" t="s">
        <v>2888</v>
      </c>
      <c r="D878" s="389">
        <v>41</v>
      </c>
      <c r="F878" s="389" t="s">
        <v>3676</v>
      </c>
      <c r="G878" s="390" t="s">
        <v>2825</v>
      </c>
      <c r="H878">
        <v>300</v>
      </c>
    </row>
    <row r="879" spans="1:8" x14ac:dyDescent="0.2">
      <c r="A879" s="388" t="s">
        <v>1129</v>
      </c>
      <c r="B879" s="388" t="s">
        <v>364</v>
      </c>
      <c r="C879" s="388" t="s">
        <v>2889</v>
      </c>
      <c r="D879" s="389">
        <v>41</v>
      </c>
      <c r="F879" s="389" t="s">
        <v>3676</v>
      </c>
      <c r="G879" s="390" t="s">
        <v>2825</v>
      </c>
      <c r="H879">
        <v>300</v>
      </c>
    </row>
    <row r="880" spans="1:8" x14ac:dyDescent="0.2">
      <c r="A880" s="388" t="s">
        <v>1129</v>
      </c>
      <c r="B880" s="388" t="s">
        <v>364</v>
      </c>
      <c r="C880" s="388" t="s">
        <v>2890</v>
      </c>
      <c r="D880" s="389">
        <v>41</v>
      </c>
      <c r="F880" s="389" t="s">
        <v>3676</v>
      </c>
      <c r="G880" s="390" t="s">
        <v>2825</v>
      </c>
      <c r="H880">
        <v>300</v>
      </c>
    </row>
    <row r="881" spans="1:8" x14ac:dyDescent="0.2">
      <c r="A881" s="388" t="s">
        <v>1129</v>
      </c>
      <c r="B881" s="388" t="s">
        <v>364</v>
      </c>
      <c r="C881" s="388" t="s">
        <v>2892</v>
      </c>
      <c r="D881" s="389">
        <v>1000</v>
      </c>
      <c r="F881" s="389" t="s">
        <v>3676</v>
      </c>
      <c r="G881" s="390" t="s">
        <v>4288</v>
      </c>
      <c r="H881">
        <v>990</v>
      </c>
    </row>
    <row r="882" spans="1:8" x14ac:dyDescent="0.2">
      <c r="A882" s="388" t="s">
        <v>1129</v>
      </c>
      <c r="B882" s="388" t="s">
        <v>364</v>
      </c>
      <c r="C882" s="388" t="s">
        <v>2897</v>
      </c>
      <c r="D882" s="389">
        <v>52</v>
      </c>
      <c r="F882" s="389" t="s">
        <v>4308</v>
      </c>
      <c r="G882" s="390" t="s">
        <v>2825</v>
      </c>
      <c r="H882">
        <v>300</v>
      </c>
    </row>
    <row r="883" spans="1:8" x14ac:dyDescent="0.2">
      <c r="A883" s="388" t="s">
        <v>1129</v>
      </c>
      <c r="B883" s="388" t="s">
        <v>364</v>
      </c>
      <c r="C883" s="388" t="s">
        <v>3120</v>
      </c>
      <c r="D883" s="389">
        <v>1900</v>
      </c>
      <c r="F883" s="389" t="s">
        <v>4308</v>
      </c>
      <c r="G883" s="390" t="s">
        <v>4288</v>
      </c>
      <c r="H883">
        <v>990</v>
      </c>
    </row>
    <row r="884" spans="1:8" x14ac:dyDescent="0.2">
      <c r="A884" s="388" t="s">
        <v>1129</v>
      </c>
      <c r="B884" s="388" t="s">
        <v>364</v>
      </c>
      <c r="C884" s="388" t="s">
        <v>2900</v>
      </c>
      <c r="D884" s="389">
        <v>41</v>
      </c>
      <c r="F884" s="389" t="s">
        <v>3679</v>
      </c>
      <c r="G884" s="390" t="s">
        <v>2825</v>
      </c>
      <c r="H884">
        <v>300</v>
      </c>
    </row>
    <row r="885" spans="1:8" x14ac:dyDescent="0.2">
      <c r="A885" s="388" t="s">
        <v>1129</v>
      </c>
      <c r="B885" s="388" t="s">
        <v>364</v>
      </c>
      <c r="C885" s="388" t="s">
        <v>2902</v>
      </c>
      <c r="D885" s="389">
        <v>41</v>
      </c>
      <c r="F885" s="389" t="s">
        <v>4309</v>
      </c>
      <c r="G885" s="390" t="s">
        <v>2825</v>
      </c>
      <c r="H885">
        <v>400</v>
      </c>
    </row>
    <row r="886" spans="1:8" x14ac:dyDescent="0.2">
      <c r="A886" s="388" t="s">
        <v>1129</v>
      </c>
      <c r="B886" s="388" t="s">
        <v>364</v>
      </c>
      <c r="C886" s="388" t="s">
        <v>2903</v>
      </c>
      <c r="D886" s="389">
        <v>2800</v>
      </c>
      <c r="F886" s="389" t="s">
        <v>4309</v>
      </c>
      <c r="G886" s="390" t="s">
        <v>4288</v>
      </c>
      <c r="H886">
        <v>990</v>
      </c>
    </row>
    <row r="887" spans="1:8" x14ac:dyDescent="0.2">
      <c r="A887" s="388" t="s">
        <v>1129</v>
      </c>
      <c r="B887" s="388" t="s">
        <v>364</v>
      </c>
      <c r="C887" s="388" t="s">
        <v>2906</v>
      </c>
      <c r="D887" s="389">
        <v>41</v>
      </c>
      <c r="F887" s="389" t="s">
        <v>4310</v>
      </c>
      <c r="G887" s="390" t="s">
        <v>2825</v>
      </c>
      <c r="H887">
        <v>300</v>
      </c>
    </row>
    <row r="888" spans="1:8" x14ac:dyDescent="0.2">
      <c r="A888" s="388" t="s">
        <v>1129</v>
      </c>
      <c r="B888" s="388" t="s">
        <v>364</v>
      </c>
      <c r="C888" s="388" t="s">
        <v>2907</v>
      </c>
      <c r="D888" s="389">
        <v>1800</v>
      </c>
      <c r="F888" s="389" t="s">
        <v>4310</v>
      </c>
      <c r="G888" s="390" t="s">
        <v>4288</v>
      </c>
      <c r="H888">
        <v>990</v>
      </c>
    </row>
    <row r="889" spans="1:8" x14ac:dyDescent="0.2">
      <c r="A889" s="388" t="s">
        <v>1129</v>
      </c>
      <c r="B889" s="388" t="s">
        <v>364</v>
      </c>
      <c r="C889" s="388" t="s">
        <v>3122</v>
      </c>
      <c r="D889" s="389">
        <v>41</v>
      </c>
      <c r="F889" s="389" t="s">
        <v>1137</v>
      </c>
      <c r="G889" s="390" t="s">
        <v>2825</v>
      </c>
      <c r="H889">
        <v>300</v>
      </c>
    </row>
    <row r="890" spans="1:8" x14ac:dyDescent="0.2">
      <c r="A890" s="388" t="s">
        <v>1129</v>
      </c>
      <c r="B890" s="388" t="s">
        <v>364</v>
      </c>
      <c r="C890" s="388" t="s">
        <v>4311</v>
      </c>
      <c r="D890" s="389">
        <v>2800</v>
      </c>
      <c r="F890" s="389" t="s">
        <v>1137</v>
      </c>
      <c r="G890" s="390" t="s">
        <v>4288</v>
      </c>
      <c r="H890">
        <v>900</v>
      </c>
    </row>
    <row r="891" spans="1:8" x14ac:dyDescent="0.2">
      <c r="A891" s="388" t="s">
        <v>1129</v>
      </c>
      <c r="B891" s="388" t="s">
        <v>364</v>
      </c>
      <c r="C891" s="388" t="s">
        <v>2173</v>
      </c>
      <c r="D891" s="389">
        <v>41</v>
      </c>
      <c r="F891" s="389" t="s">
        <v>3480</v>
      </c>
      <c r="G891" s="390" t="s">
        <v>2825</v>
      </c>
      <c r="H891">
        <v>300</v>
      </c>
    </row>
    <row r="892" spans="1:8" x14ac:dyDescent="0.2">
      <c r="A892" s="388" t="s">
        <v>1129</v>
      </c>
      <c r="B892" s="388" t="s">
        <v>364</v>
      </c>
      <c r="C892" s="388" t="s">
        <v>3124</v>
      </c>
      <c r="D892" s="389">
        <v>41</v>
      </c>
      <c r="F892" s="389" t="s">
        <v>3480</v>
      </c>
      <c r="G892" s="390" t="s">
        <v>2825</v>
      </c>
      <c r="H892">
        <v>300</v>
      </c>
    </row>
    <row r="893" spans="1:8" x14ac:dyDescent="0.2">
      <c r="A893" s="388" t="s">
        <v>1129</v>
      </c>
      <c r="B893" s="388" t="s">
        <v>364</v>
      </c>
      <c r="C893" s="388" t="s">
        <v>2914</v>
      </c>
      <c r="D893" s="389">
        <v>41</v>
      </c>
      <c r="F893" s="389" t="s">
        <v>3480</v>
      </c>
      <c r="G893" s="390" t="s">
        <v>2825</v>
      </c>
      <c r="H893">
        <v>300</v>
      </c>
    </row>
    <row r="894" spans="1:8" x14ac:dyDescent="0.2">
      <c r="A894" s="388" t="s">
        <v>1129</v>
      </c>
      <c r="B894" s="388" t="s">
        <v>364</v>
      </c>
      <c r="C894" s="388" t="s">
        <v>2917</v>
      </c>
      <c r="D894" s="389">
        <v>41</v>
      </c>
      <c r="F894" s="389" t="s">
        <v>3480</v>
      </c>
      <c r="G894" s="390" t="s">
        <v>2825</v>
      </c>
      <c r="H894">
        <v>300</v>
      </c>
    </row>
    <row r="895" spans="1:8" x14ac:dyDescent="0.2">
      <c r="A895" s="388" t="s">
        <v>1129</v>
      </c>
      <c r="B895" s="388" t="s">
        <v>364</v>
      </c>
      <c r="C895" s="388" t="s">
        <v>2918</v>
      </c>
      <c r="D895" s="389">
        <v>41</v>
      </c>
      <c r="F895" s="389" t="s">
        <v>3480</v>
      </c>
      <c r="G895" s="390" t="s">
        <v>2825</v>
      </c>
      <c r="H895">
        <v>300</v>
      </c>
    </row>
    <row r="896" spans="1:8" x14ac:dyDescent="0.2">
      <c r="A896" s="388" t="s">
        <v>1129</v>
      </c>
      <c r="B896" s="388" t="s">
        <v>364</v>
      </c>
      <c r="C896" s="388" t="s">
        <v>2919</v>
      </c>
      <c r="D896" s="389">
        <v>41</v>
      </c>
      <c r="F896" s="389" t="s">
        <v>3480</v>
      </c>
      <c r="G896" s="390" t="s">
        <v>2825</v>
      </c>
      <c r="H896">
        <v>300</v>
      </c>
    </row>
    <row r="897" spans="1:8" x14ac:dyDescent="0.2">
      <c r="A897" s="388" t="s">
        <v>1129</v>
      </c>
      <c r="B897" s="388" t="s">
        <v>364</v>
      </c>
      <c r="C897" s="388" t="s">
        <v>2920</v>
      </c>
      <c r="D897" s="389">
        <v>41</v>
      </c>
      <c r="F897" s="389" t="s">
        <v>3480</v>
      </c>
      <c r="G897" s="390" t="s">
        <v>2825</v>
      </c>
      <c r="H897">
        <v>300</v>
      </c>
    </row>
    <row r="898" spans="1:8" x14ac:dyDescent="0.2">
      <c r="A898" s="388" t="s">
        <v>1129</v>
      </c>
      <c r="B898" s="388" t="s">
        <v>364</v>
      </c>
      <c r="C898" s="388" t="s">
        <v>2921</v>
      </c>
      <c r="D898" s="389">
        <v>41</v>
      </c>
      <c r="F898" s="389" t="s">
        <v>3480</v>
      </c>
      <c r="G898" s="390" t="s">
        <v>2825</v>
      </c>
      <c r="H898">
        <v>300</v>
      </c>
    </row>
    <row r="899" spans="1:8" x14ac:dyDescent="0.2">
      <c r="A899" s="388" t="s">
        <v>1129</v>
      </c>
      <c r="B899" s="388" t="s">
        <v>364</v>
      </c>
      <c r="C899" s="388" t="s">
        <v>2929</v>
      </c>
      <c r="D899" s="389">
        <v>41</v>
      </c>
      <c r="F899" s="389" t="s">
        <v>3404</v>
      </c>
      <c r="G899" s="390" t="s">
        <v>2825</v>
      </c>
      <c r="H899">
        <v>300</v>
      </c>
    </row>
    <row r="900" spans="1:8" x14ac:dyDescent="0.2">
      <c r="A900" s="388" t="s">
        <v>1129</v>
      </c>
      <c r="B900" s="388" t="s">
        <v>364</v>
      </c>
      <c r="C900" s="388" t="s">
        <v>2930</v>
      </c>
      <c r="D900" s="389">
        <v>41</v>
      </c>
      <c r="F900" s="389" t="s">
        <v>3404</v>
      </c>
      <c r="G900" s="390" t="s">
        <v>2825</v>
      </c>
      <c r="H900">
        <v>300</v>
      </c>
    </row>
    <row r="901" spans="1:8" x14ac:dyDescent="0.2">
      <c r="A901" s="388" t="s">
        <v>1129</v>
      </c>
      <c r="B901" s="388" t="s">
        <v>364</v>
      </c>
      <c r="C901" s="388" t="s">
        <v>2931</v>
      </c>
      <c r="D901" s="389">
        <v>41</v>
      </c>
      <c r="F901" s="389" t="s">
        <v>3404</v>
      </c>
      <c r="G901" s="390" t="s">
        <v>2825</v>
      </c>
      <c r="H901">
        <v>300</v>
      </c>
    </row>
    <row r="902" spans="1:8" x14ac:dyDescent="0.2">
      <c r="A902" s="388" t="s">
        <v>1129</v>
      </c>
      <c r="B902" s="388" t="s">
        <v>364</v>
      </c>
      <c r="C902" s="388" t="s">
        <v>2932</v>
      </c>
      <c r="D902" s="389">
        <v>41</v>
      </c>
      <c r="F902" s="389" t="s">
        <v>3404</v>
      </c>
      <c r="G902" s="390" t="s">
        <v>2825</v>
      </c>
      <c r="H902">
        <v>300</v>
      </c>
    </row>
    <row r="903" spans="1:8" x14ac:dyDescent="0.2">
      <c r="A903" s="388" t="s">
        <v>1129</v>
      </c>
      <c r="B903" s="388" t="s">
        <v>364</v>
      </c>
      <c r="C903" s="388" t="s">
        <v>2933</v>
      </c>
      <c r="D903" s="389">
        <v>41</v>
      </c>
      <c r="F903" s="389" t="s">
        <v>3404</v>
      </c>
      <c r="G903" s="390" t="s">
        <v>2825</v>
      </c>
      <c r="H903">
        <v>300</v>
      </c>
    </row>
    <row r="904" spans="1:8" x14ac:dyDescent="0.2">
      <c r="A904" s="388" t="s">
        <v>1129</v>
      </c>
      <c r="B904" s="388" t="s">
        <v>364</v>
      </c>
      <c r="C904" s="388" t="s">
        <v>2934</v>
      </c>
      <c r="D904" s="389">
        <v>41</v>
      </c>
      <c r="F904" s="389" t="s">
        <v>3404</v>
      </c>
      <c r="G904" s="390" t="s">
        <v>2825</v>
      </c>
      <c r="H904">
        <v>300</v>
      </c>
    </row>
    <row r="905" spans="1:8" x14ac:dyDescent="0.2">
      <c r="A905" s="388" t="s">
        <v>1129</v>
      </c>
      <c r="B905" s="388" t="s">
        <v>364</v>
      </c>
      <c r="C905" s="388" t="s">
        <v>2935</v>
      </c>
      <c r="D905" s="389">
        <v>52</v>
      </c>
      <c r="F905" s="389" t="s">
        <v>3404</v>
      </c>
      <c r="G905" s="390" t="s">
        <v>2825</v>
      </c>
      <c r="H905">
        <v>300</v>
      </c>
    </row>
    <row r="906" spans="1:8" x14ac:dyDescent="0.2">
      <c r="A906" s="388" t="s">
        <v>1129</v>
      </c>
      <c r="B906" s="388" t="s">
        <v>364</v>
      </c>
      <c r="C906" s="388" t="s">
        <v>2937</v>
      </c>
      <c r="D906" s="389">
        <v>41</v>
      </c>
      <c r="F906" s="389" t="s">
        <v>3404</v>
      </c>
      <c r="G906" s="390" t="s">
        <v>2825</v>
      </c>
      <c r="H906">
        <v>300</v>
      </c>
    </row>
    <row r="907" spans="1:8" x14ac:dyDescent="0.2">
      <c r="A907" s="388" t="s">
        <v>1129</v>
      </c>
      <c r="B907" s="388" t="s">
        <v>364</v>
      </c>
      <c r="C907" s="388" t="s">
        <v>1973</v>
      </c>
      <c r="D907" s="389">
        <v>41</v>
      </c>
      <c r="F907" s="389" t="s">
        <v>3404</v>
      </c>
      <c r="G907" s="390" t="s">
        <v>2825</v>
      </c>
      <c r="H907">
        <v>300</v>
      </c>
    </row>
    <row r="908" spans="1:8" x14ac:dyDescent="0.2">
      <c r="A908" s="388" t="s">
        <v>1129</v>
      </c>
      <c r="B908" s="388" t="s">
        <v>364</v>
      </c>
      <c r="C908" s="388" t="s">
        <v>3125</v>
      </c>
      <c r="D908" s="389">
        <v>4100</v>
      </c>
      <c r="F908" s="389" t="s">
        <v>3404</v>
      </c>
      <c r="G908" s="390" t="s">
        <v>4288</v>
      </c>
      <c r="H908">
        <v>990</v>
      </c>
    </row>
    <row r="909" spans="1:8" x14ac:dyDescent="0.2">
      <c r="A909" s="388" t="s">
        <v>1129</v>
      </c>
      <c r="B909" s="388" t="s">
        <v>364</v>
      </c>
      <c r="C909" s="388" t="s">
        <v>2174</v>
      </c>
      <c r="D909" s="389">
        <v>41</v>
      </c>
      <c r="F909" s="389" t="s">
        <v>4312</v>
      </c>
      <c r="G909" s="390" t="s">
        <v>2825</v>
      </c>
      <c r="H909">
        <v>300</v>
      </c>
    </row>
    <row r="910" spans="1:8" x14ac:dyDescent="0.2">
      <c r="A910" s="388" t="s">
        <v>1129</v>
      </c>
      <c r="B910" s="388" t="s">
        <v>364</v>
      </c>
      <c r="C910" s="388" t="s">
        <v>2175</v>
      </c>
      <c r="D910" s="389">
        <v>2800</v>
      </c>
      <c r="F910" s="389" t="s">
        <v>3976</v>
      </c>
      <c r="G910" s="390" t="s">
        <v>4288</v>
      </c>
      <c r="H910">
        <v>990</v>
      </c>
    </row>
    <row r="911" spans="1:8" x14ac:dyDescent="0.2">
      <c r="A911" s="388" t="s">
        <v>1129</v>
      </c>
      <c r="B911" s="388" t="s">
        <v>364</v>
      </c>
      <c r="C911" s="388" t="s">
        <v>2942</v>
      </c>
      <c r="D911" s="389">
        <v>2800</v>
      </c>
      <c r="F911" s="389" t="s">
        <v>3452</v>
      </c>
      <c r="G911" s="390" t="s">
        <v>4288</v>
      </c>
      <c r="H911">
        <v>990</v>
      </c>
    </row>
    <row r="912" spans="1:8" x14ac:dyDescent="0.2">
      <c r="A912" s="388" t="s">
        <v>1129</v>
      </c>
      <c r="B912" s="388" t="s">
        <v>364</v>
      </c>
      <c r="C912" s="388" t="s">
        <v>2943</v>
      </c>
      <c r="D912" s="389">
        <v>41</v>
      </c>
      <c r="F912" s="389" t="s">
        <v>3452</v>
      </c>
      <c r="G912" s="390" t="s">
        <v>2825</v>
      </c>
      <c r="H912">
        <v>300</v>
      </c>
    </row>
    <row r="913" spans="1:8" x14ac:dyDescent="0.2">
      <c r="A913" s="388" t="s">
        <v>1129</v>
      </c>
      <c r="B913" s="388" t="s">
        <v>364</v>
      </c>
      <c r="C913" s="388" t="s">
        <v>2944</v>
      </c>
      <c r="D913" s="389">
        <v>41</v>
      </c>
      <c r="F913" s="389" t="s">
        <v>3452</v>
      </c>
      <c r="G913" s="390" t="s">
        <v>2825</v>
      </c>
      <c r="H913">
        <v>300</v>
      </c>
    </row>
    <row r="914" spans="1:8" x14ac:dyDescent="0.2">
      <c r="A914" s="388" t="s">
        <v>1129</v>
      </c>
      <c r="B914" s="388" t="s">
        <v>364</v>
      </c>
      <c r="C914" s="388" t="s">
        <v>2945</v>
      </c>
      <c r="D914" s="389">
        <v>41</v>
      </c>
      <c r="F914" s="389" t="s">
        <v>3452</v>
      </c>
      <c r="G914" s="390" t="s">
        <v>2825</v>
      </c>
      <c r="H914">
        <v>300</v>
      </c>
    </row>
    <row r="915" spans="1:8" x14ac:dyDescent="0.2">
      <c r="A915" s="388" t="s">
        <v>1129</v>
      </c>
      <c r="B915" s="388" t="s">
        <v>364</v>
      </c>
      <c r="C915" s="388" t="s">
        <v>2946</v>
      </c>
      <c r="D915" s="389">
        <v>41</v>
      </c>
      <c r="F915" s="389" t="s">
        <v>3452</v>
      </c>
      <c r="G915" s="390" t="s">
        <v>2825</v>
      </c>
      <c r="H915">
        <v>300</v>
      </c>
    </row>
    <row r="916" spans="1:8" x14ac:dyDescent="0.2">
      <c r="A916" s="388" t="s">
        <v>1129</v>
      </c>
      <c r="B916" s="388" t="s">
        <v>364</v>
      </c>
      <c r="C916" s="388" t="s">
        <v>2947</v>
      </c>
      <c r="D916" s="389">
        <v>41</v>
      </c>
      <c r="F916" s="389" t="s">
        <v>3452</v>
      </c>
      <c r="G916" s="390" t="s">
        <v>2825</v>
      </c>
      <c r="H916">
        <v>300</v>
      </c>
    </row>
    <row r="917" spans="1:8" x14ac:dyDescent="0.2">
      <c r="A917" s="388" t="s">
        <v>1129</v>
      </c>
      <c r="B917" s="388" t="s">
        <v>364</v>
      </c>
      <c r="C917" s="388" t="s">
        <v>2948</v>
      </c>
      <c r="D917" s="389">
        <v>41</v>
      </c>
      <c r="F917" s="389" t="s">
        <v>3452</v>
      </c>
      <c r="G917" s="390" t="s">
        <v>2825</v>
      </c>
      <c r="H917">
        <v>300</v>
      </c>
    </row>
    <row r="918" spans="1:8" x14ac:dyDescent="0.2">
      <c r="A918" s="388" t="s">
        <v>1129</v>
      </c>
      <c r="B918" s="388" t="s">
        <v>364</v>
      </c>
      <c r="C918" s="388" t="s">
        <v>2949</v>
      </c>
      <c r="D918" s="389">
        <v>41</v>
      </c>
      <c r="F918" s="389" t="s">
        <v>3452</v>
      </c>
      <c r="G918" s="390" t="s">
        <v>2825</v>
      </c>
      <c r="H918">
        <v>300</v>
      </c>
    </row>
    <row r="919" spans="1:8" x14ac:dyDescent="0.2">
      <c r="A919" s="388" t="s">
        <v>1129</v>
      </c>
      <c r="B919" s="388" t="s">
        <v>364</v>
      </c>
      <c r="C919" s="388" t="s">
        <v>2950</v>
      </c>
      <c r="D919" s="389">
        <v>41</v>
      </c>
      <c r="F919" s="389" t="s">
        <v>3452</v>
      </c>
      <c r="G919" s="390" t="s">
        <v>2825</v>
      </c>
      <c r="H919">
        <v>300</v>
      </c>
    </row>
    <row r="920" spans="1:8" x14ac:dyDescent="0.2">
      <c r="A920" s="388" t="s">
        <v>1129</v>
      </c>
      <c r="B920" s="388" t="s">
        <v>364</v>
      </c>
      <c r="C920" s="388" t="s">
        <v>2951</v>
      </c>
      <c r="D920" s="389">
        <v>41</v>
      </c>
      <c r="F920" s="389" t="s">
        <v>3452</v>
      </c>
      <c r="G920" s="390" t="s">
        <v>2825</v>
      </c>
      <c r="H920">
        <v>300</v>
      </c>
    </row>
    <row r="921" spans="1:8" x14ac:dyDescent="0.2">
      <c r="A921" s="388" t="s">
        <v>1129</v>
      </c>
      <c r="B921" s="388" t="s">
        <v>364</v>
      </c>
      <c r="C921" s="388" t="s">
        <v>2952</v>
      </c>
      <c r="D921" s="389">
        <v>52</v>
      </c>
      <c r="F921" s="389" t="s">
        <v>3452</v>
      </c>
      <c r="G921" s="390" t="s">
        <v>2825</v>
      </c>
      <c r="H921">
        <v>300</v>
      </c>
    </row>
    <row r="922" spans="1:8" x14ac:dyDescent="0.2">
      <c r="A922" s="388" t="s">
        <v>1129</v>
      </c>
      <c r="B922" s="388" t="s">
        <v>364</v>
      </c>
      <c r="C922" s="388" t="s">
        <v>2953</v>
      </c>
      <c r="D922" s="389">
        <v>41</v>
      </c>
      <c r="F922" s="389" t="s">
        <v>3452</v>
      </c>
      <c r="G922" s="390" t="s">
        <v>2825</v>
      </c>
      <c r="H922">
        <v>500</v>
      </c>
    </row>
    <row r="923" spans="1:8" x14ac:dyDescent="0.2">
      <c r="A923" s="388" t="s">
        <v>1129</v>
      </c>
      <c r="B923" s="388" t="s">
        <v>364</v>
      </c>
      <c r="C923" s="388" t="s">
        <v>2954</v>
      </c>
      <c r="D923" s="389">
        <v>41</v>
      </c>
      <c r="F923" s="389" t="s">
        <v>4313</v>
      </c>
      <c r="G923" s="390" t="s">
        <v>2825</v>
      </c>
      <c r="H923">
        <v>300</v>
      </c>
    </row>
    <row r="924" spans="1:8" x14ac:dyDescent="0.2">
      <c r="A924" s="388" t="s">
        <v>1129</v>
      </c>
      <c r="B924" s="388" t="s">
        <v>364</v>
      </c>
      <c r="C924" s="388" t="s">
        <v>2955</v>
      </c>
      <c r="D924" s="389">
        <v>41</v>
      </c>
      <c r="F924" s="389" t="s">
        <v>4313</v>
      </c>
      <c r="G924" s="390" t="s">
        <v>2825</v>
      </c>
      <c r="H924">
        <v>300</v>
      </c>
    </row>
    <row r="925" spans="1:8" x14ac:dyDescent="0.2">
      <c r="A925" s="388" t="s">
        <v>1129</v>
      </c>
      <c r="B925" s="388" t="s">
        <v>364</v>
      </c>
      <c r="C925" s="388" t="s">
        <v>2956</v>
      </c>
      <c r="D925" s="389">
        <v>41</v>
      </c>
      <c r="F925" s="389" t="s">
        <v>4313</v>
      </c>
      <c r="G925" s="390" t="s">
        <v>2825</v>
      </c>
      <c r="H925">
        <v>300</v>
      </c>
    </row>
    <row r="926" spans="1:8" x14ac:dyDescent="0.2">
      <c r="A926" s="388" t="s">
        <v>1129</v>
      </c>
      <c r="B926" s="388" t="s">
        <v>364</v>
      </c>
      <c r="C926" s="388" t="s">
        <v>2957</v>
      </c>
      <c r="D926" s="389">
        <v>41</v>
      </c>
      <c r="F926" s="389" t="s">
        <v>4313</v>
      </c>
      <c r="G926" s="390" t="s">
        <v>2825</v>
      </c>
      <c r="H926">
        <v>300</v>
      </c>
    </row>
    <row r="927" spans="1:8" x14ac:dyDescent="0.2">
      <c r="A927" s="388" t="s">
        <v>1129</v>
      </c>
      <c r="B927" s="388" t="s">
        <v>364</v>
      </c>
      <c r="C927" s="388" t="s">
        <v>3348</v>
      </c>
      <c r="D927" s="389">
        <v>900</v>
      </c>
      <c r="F927" s="389" t="s">
        <v>1169</v>
      </c>
      <c r="G927" s="390" t="s">
        <v>4288</v>
      </c>
      <c r="H927">
        <v>990</v>
      </c>
    </row>
    <row r="928" spans="1:8" x14ac:dyDescent="0.2">
      <c r="A928" s="388" t="s">
        <v>1129</v>
      </c>
      <c r="B928" s="388" t="s">
        <v>364</v>
      </c>
      <c r="C928" s="388" t="s">
        <v>3349</v>
      </c>
      <c r="D928" s="389">
        <v>41</v>
      </c>
      <c r="F928" s="389" t="s">
        <v>1169</v>
      </c>
      <c r="G928" s="390" t="s">
        <v>2825</v>
      </c>
      <c r="H928">
        <v>300</v>
      </c>
    </row>
    <row r="929" spans="1:8" x14ac:dyDescent="0.2">
      <c r="A929" s="388" t="s">
        <v>1129</v>
      </c>
      <c r="B929" s="388" t="s">
        <v>364</v>
      </c>
      <c r="C929" s="388" t="s">
        <v>2965</v>
      </c>
      <c r="D929" s="389">
        <v>466.2</v>
      </c>
      <c r="F929" s="389" t="s">
        <v>3490</v>
      </c>
      <c r="G929" s="390" t="s">
        <v>4314</v>
      </c>
      <c r="H929">
        <v>990</v>
      </c>
    </row>
    <row r="930" spans="1:8" x14ac:dyDescent="0.2">
      <c r="A930" s="388" t="s">
        <v>1129</v>
      </c>
      <c r="B930" s="388" t="s">
        <v>364</v>
      </c>
      <c r="C930" s="388" t="s">
        <v>2966</v>
      </c>
      <c r="D930" s="389">
        <v>1000</v>
      </c>
      <c r="F930" s="389" t="s">
        <v>3490</v>
      </c>
      <c r="G930" s="390" t="s">
        <v>4288</v>
      </c>
      <c r="H930">
        <v>990</v>
      </c>
    </row>
    <row r="931" spans="1:8" x14ac:dyDescent="0.2">
      <c r="A931" s="388" t="s">
        <v>1129</v>
      </c>
      <c r="B931" s="388" t="s">
        <v>364</v>
      </c>
      <c r="C931" s="388" t="s">
        <v>2967</v>
      </c>
      <c r="D931" s="389">
        <v>52</v>
      </c>
      <c r="F931" s="389" t="s">
        <v>3490</v>
      </c>
      <c r="G931" s="390" t="s">
        <v>2825</v>
      </c>
      <c r="H931">
        <v>300</v>
      </c>
    </row>
    <row r="932" spans="1:8" x14ac:dyDescent="0.2">
      <c r="A932" s="388" t="s">
        <v>1129</v>
      </c>
      <c r="B932" s="388" t="s">
        <v>364</v>
      </c>
      <c r="C932" s="388" t="s">
        <v>2176</v>
      </c>
      <c r="D932" s="389">
        <v>52</v>
      </c>
      <c r="F932" s="389" t="s">
        <v>3490</v>
      </c>
      <c r="G932" s="390" t="s">
        <v>2825</v>
      </c>
      <c r="H932">
        <v>300</v>
      </c>
    </row>
    <row r="933" spans="1:8" x14ac:dyDescent="0.2">
      <c r="A933" s="388" t="s">
        <v>1129</v>
      </c>
      <c r="B933" s="388" t="s">
        <v>364</v>
      </c>
      <c r="C933" s="388" t="s">
        <v>2968</v>
      </c>
      <c r="D933" s="389">
        <v>41</v>
      </c>
      <c r="F933" s="389" t="s">
        <v>3683</v>
      </c>
      <c r="G933" s="390" t="s">
        <v>2825</v>
      </c>
      <c r="H933">
        <v>300</v>
      </c>
    </row>
    <row r="934" spans="1:8" x14ac:dyDescent="0.2">
      <c r="A934" s="388" t="s">
        <v>1129</v>
      </c>
      <c r="B934" s="388" t="s">
        <v>364</v>
      </c>
      <c r="C934" s="388" t="s">
        <v>2970</v>
      </c>
      <c r="D934" s="389">
        <v>41</v>
      </c>
      <c r="F934" s="389" t="s">
        <v>3683</v>
      </c>
      <c r="G934" s="390" t="s">
        <v>2825</v>
      </c>
      <c r="H934">
        <v>300</v>
      </c>
    </row>
    <row r="935" spans="1:8" x14ac:dyDescent="0.2">
      <c r="A935" s="388" t="s">
        <v>1129</v>
      </c>
      <c r="B935" s="388" t="s">
        <v>364</v>
      </c>
      <c r="C935" s="388" t="s">
        <v>2971</v>
      </c>
      <c r="D935" s="389">
        <v>41</v>
      </c>
      <c r="F935" s="389" t="s">
        <v>3683</v>
      </c>
      <c r="G935" s="390" t="s">
        <v>2825</v>
      </c>
      <c r="H935">
        <v>300</v>
      </c>
    </row>
    <row r="936" spans="1:8" x14ac:dyDescent="0.2">
      <c r="A936" s="388" t="s">
        <v>1129</v>
      </c>
      <c r="B936" s="388" t="s">
        <v>364</v>
      </c>
      <c r="C936" s="388" t="s">
        <v>2181</v>
      </c>
      <c r="D936" s="389">
        <v>41</v>
      </c>
      <c r="F936" s="389" t="s">
        <v>3683</v>
      </c>
      <c r="G936" s="390" t="s">
        <v>2825</v>
      </c>
      <c r="H936">
        <v>300</v>
      </c>
    </row>
    <row r="937" spans="1:8" x14ac:dyDescent="0.2">
      <c r="A937" s="388" t="s">
        <v>1129</v>
      </c>
      <c r="B937" s="388" t="s">
        <v>364</v>
      </c>
      <c r="C937" s="388" t="s">
        <v>1978</v>
      </c>
      <c r="D937" s="389">
        <v>41</v>
      </c>
      <c r="F937" s="389" t="s">
        <v>3683</v>
      </c>
      <c r="G937" s="390" t="s">
        <v>2825</v>
      </c>
      <c r="H937">
        <v>300</v>
      </c>
    </row>
    <row r="938" spans="1:8" x14ac:dyDescent="0.2">
      <c r="A938" s="388" t="s">
        <v>1129</v>
      </c>
      <c r="B938" s="388" t="s">
        <v>364</v>
      </c>
      <c r="C938" s="388" t="s">
        <v>2974</v>
      </c>
      <c r="D938" s="389">
        <v>41</v>
      </c>
      <c r="F938" s="389" t="s">
        <v>4315</v>
      </c>
      <c r="G938" s="390" t="s">
        <v>2825</v>
      </c>
      <c r="H938">
        <v>300</v>
      </c>
    </row>
    <row r="939" spans="1:8" x14ac:dyDescent="0.2">
      <c r="A939" s="388" t="s">
        <v>1129</v>
      </c>
      <c r="B939" s="388" t="s">
        <v>364</v>
      </c>
      <c r="C939" s="388" t="s">
        <v>2975</v>
      </c>
      <c r="D939" s="389">
        <v>41</v>
      </c>
      <c r="F939" s="389" t="s">
        <v>4315</v>
      </c>
      <c r="G939" s="390" t="s">
        <v>2825</v>
      </c>
      <c r="H939">
        <v>300</v>
      </c>
    </row>
    <row r="940" spans="1:8" x14ac:dyDescent="0.2">
      <c r="A940" s="388" t="s">
        <v>1129</v>
      </c>
      <c r="B940" s="388" t="s">
        <v>364</v>
      </c>
      <c r="C940" s="388" t="s">
        <v>2976</v>
      </c>
      <c r="D940" s="389">
        <v>41</v>
      </c>
      <c r="F940" s="389" t="s">
        <v>4315</v>
      </c>
      <c r="G940" s="390" t="s">
        <v>2825</v>
      </c>
      <c r="H940">
        <v>300</v>
      </c>
    </row>
    <row r="941" spans="1:8" x14ac:dyDescent="0.2">
      <c r="A941" s="388" t="s">
        <v>1129</v>
      </c>
      <c r="B941" s="388" t="s">
        <v>364</v>
      </c>
      <c r="C941" s="388" t="s">
        <v>2979</v>
      </c>
      <c r="D941" s="389">
        <v>2800</v>
      </c>
      <c r="F941" s="389" t="s">
        <v>3496</v>
      </c>
      <c r="G941" s="390" t="s">
        <v>4288</v>
      </c>
      <c r="H941">
        <v>990</v>
      </c>
    </row>
    <row r="942" spans="1:8" x14ac:dyDescent="0.2">
      <c r="A942" s="388" t="s">
        <v>1129</v>
      </c>
      <c r="B942" s="388" t="s">
        <v>364</v>
      </c>
      <c r="C942" s="388" t="s">
        <v>1831</v>
      </c>
      <c r="D942" s="389">
        <v>2800</v>
      </c>
      <c r="F942" s="389" t="s">
        <v>4316</v>
      </c>
      <c r="G942" s="390" t="s">
        <v>4288</v>
      </c>
      <c r="H942">
        <v>990</v>
      </c>
    </row>
    <row r="943" spans="1:8" x14ac:dyDescent="0.2">
      <c r="A943" s="388" t="s">
        <v>1129</v>
      </c>
      <c r="B943" s="388" t="s">
        <v>364</v>
      </c>
      <c r="C943" s="388" t="s">
        <v>2066</v>
      </c>
      <c r="D943" s="389">
        <v>41</v>
      </c>
      <c r="F943" s="389" t="s">
        <v>4316</v>
      </c>
      <c r="G943" s="390" t="s">
        <v>2825</v>
      </c>
      <c r="H943">
        <v>500</v>
      </c>
    </row>
    <row r="944" spans="1:8" x14ac:dyDescent="0.2">
      <c r="A944" s="388" t="s">
        <v>1129</v>
      </c>
      <c r="B944" s="388" t="s">
        <v>364</v>
      </c>
      <c r="C944" s="388" t="s">
        <v>3350</v>
      </c>
      <c r="D944" s="389">
        <v>41</v>
      </c>
      <c r="F944" s="389" t="s">
        <v>4316</v>
      </c>
      <c r="G944" s="390" t="s">
        <v>2825</v>
      </c>
      <c r="H944">
        <v>300</v>
      </c>
    </row>
    <row r="945" spans="1:8" x14ac:dyDescent="0.2">
      <c r="A945" s="388" t="s">
        <v>1129</v>
      </c>
      <c r="B945" s="388" t="s">
        <v>364</v>
      </c>
      <c r="C945" s="388" t="s">
        <v>2982</v>
      </c>
      <c r="D945" s="389">
        <v>41</v>
      </c>
      <c r="F945" s="389" t="s">
        <v>4316</v>
      </c>
      <c r="G945" s="390" t="s">
        <v>2825</v>
      </c>
      <c r="H945">
        <v>300</v>
      </c>
    </row>
    <row r="946" spans="1:8" x14ac:dyDescent="0.2">
      <c r="A946" s="388" t="s">
        <v>1129</v>
      </c>
      <c r="B946" s="388" t="s">
        <v>364</v>
      </c>
      <c r="C946" s="388" t="s">
        <v>4317</v>
      </c>
      <c r="D946" s="389">
        <v>52</v>
      </c>
      <c r="F946" s="389" t="s">
        <v>4316</v>
      </c>
      <c r="G946" s="390" t="s">
        <v>2825</v>
      </c>
      <c r="H946">
        <v>300</v>
      </c>
    </row>
    <row r="947" spans="1:8" x14ac:dyDescent="0.2">
      <c r="A947" s="388" t="s">
        <v>1129</v>
      </c>
      <c r="B947" s="388" t="s">
        <v>364</v>
      </c>
      <c r="C947" s="388" t="s">
        <v>2983</v>
      </c>
      <c r="D947" s="389">
        <v>41</v>
      </c>
      <c r="F947" s="389" t="s">
        <v>4316</v>
      </c>
      <c r="G947" s="390" t="s">
        <v>2825</v>
      </c>
      <c r="H947">
        <v>300</v>
      </c>
    </row>
    <row r="948" spans="1:8" x14ac:dyDescent="0.2">
      <c r="A948" s="388" t="s">
        <v>1129</v>
      </c>
      <c r="B948" s="388" t="s">
        <v>364</v>
      </c>
      <c r="C948" s="388" t="s">
        <v>2985</v>
      </c>
      <c r="D948" s="389">
        <v>41</v>
      </c>
      <c r="F948" s="389" t="s">
        <v>4316</v>
      </c>
      <c r="G948" s="390" t="s">
        <v>2825</v>
      </c>
      <c r="H948">
        <v>300</v>
      </c>
    </row>
    <row r="949" spans="1:8" x14ac:dyDescent="0.2">
      <c r="A949" s="388" t="s">
        <v>1129</v>
      </c>
      <c r="B949" s="388" t="s">
        <v>364</v>
      </c>
      <c r="C949" s="388" t="s">
        <v>2986</v>
      </c>
      <c r="D949" s="389">
        <v>41</v>
      </c>
      <c r="F949" s="389" t="s">
        <v>3560</v>
      </c>
      <c r="G949" s="390" t="s">
        <v>2825</v>
      </c>
      <c r="H949">
        <v>300</v>
      </c>
    </row>
    <row r="950" spans="1:8" x14ac:dyDescent="0.2">
      <c r="A950" s="388" t="s">
        <v>1129</v>
      </c>
      <c r="B950" s="388" t="s">
        <v>364</v>
      </c>
      <c r="C950" s="388" t="s">
        <v>2987</v>
      </c>
      <c r="D950" s="389">
        <v>41</v>
      </c>
      <c r="F950" s="389" t="s">
        <v>3560</v>
      </c>
      <c r="G950" s="390" t="s">
        <v>2825</v>
      </c>
      <c r="H950">
        <v>300</v>
      </c>
    </row>
    <row r="951" spans="1:8" x14ac:dyDescent="0.2">
      <c r="A951" s="388" t="s">
        <v>1129</v>
      </c>
      <c r="B951" s="388" t="s">
        <v>364</v>
      </c>
      <c r="C951" s="388" t="s">
        <v>3128</v>
      </c>
      <c r="D951" s="389">
        <v>41</v>
      </c>
      <c r="F951" s="389" t="s">
        <v>3560</v>
      </c>
      <c r="G951" s="390" t="s">
        <v>2825</v>
      </c>
      <c r="H951">
        <v>300</v>
      </c>
    </row>
    <row r="952" spans="1:8" x14ac:dyDescent="0.2">
      <c r="A952" s="388" t="s">
        <v>1129</v>
      </c>
      <c r="B952" s="388" t="s">
        <v>364</v>
      </c>
      <c r="C952" s="388" t="s">
        <v>2185</v>
      </c>
      <c r="D952" s="389">
        <v>41</v>
      </c>
      <c r="F952" s="389" t="s">
        <v>3560</v>
      </c>
      <c r="G952" s="390" t="s">
        <v>2825</v>
      </c>
      <c r="H952">
        <v>300</v>
      </c>
    </row>
    <row r="953" spans="1:8" x14ac:dyDescent="0.2">
      <c r="A953" s="388" t="s">
        <v>1129</v>
      </c>
      <c r="B953" s="388" t="s">
        <v>364</v>
      </c>
      <c r="C953" s="388" t="s">
        <v>2988</v>
      </c>
      <c r="D953" s="389">
        <v>41</v>
      </c>
      <c r="F953" s="389" t="s">
        <v>3560</v>
      </c>
      <c r="G953" s="390" t="s">
        <v>2825</v>
      </c>
      <c r="H953">
        <v>300</v>
      </c>
    </row>
    <row r="954" spans="1:8" x14ac:dyDescent="0.2">
      <c r="A954" s="388" t="s">
        <v>1129</v>
      </c>
      <c r="B954" s="388" t="s">
        <v>364</v>
      </c>
      <c r="C954" s="388" t="s">
        <v>2990</v>
      </c>
      <c r="D954" s="389">
        <v>41</v>
      </c>
      <c r="F954" s="389" t="s">
        <v>3560</v>
      </c>
      <c r="G954" s="390" t="s">
        <v>2825</v>
      </c>
      <c r="H954">
        <v>300</v>
      </c>
    </row>
    <row r="955" spans="1:8" x14ac:dyDescent="0.2">
      <c r="A955" s="388" t="s">
        <v>1129</v>
      </c>
      <c r="B955" s="388" t="s">
        <v>364</v>
      </c>
      <c r="C955" s="388" t="s">
        <v>2991</v>
      </c>
      <c r="D955" s="389">
        <v>2800</v>
      </c>
      <c r="F955" s="389" t="s">
        <v>3560</v>
      </c>
      <c r="G955" s="390" t="s">
        <v>4288</v>
      </c>
      <c r="H955">
        <v>990</v>
      </c>
    </row>
    <row r="956" spans="1:8" x14ac:dyDescent="0.2">
      <c r="A956" s="388" t="s">
        <v>1129</v>
      </c>
      <c r="B956" s="388" t="s">
        <v>364</v>
      </c>
      <c r="C956" s="388" t="s">
        <v>2999</v>
      </c>
      <c r="D956" s="389">
        <v>41</v>
      </c>
      <c r="F956" s="389" t="s">
        <v>1172</v>
      </c>
      <c r="G956" s="390" t="s">
        <v>2825</v>
      </c>
      <c r="H956">
        <v>300</v>
      </c>
    </row>
    <row r="957" spans="1:8" x14ac:dyDescent="0.2">
      <c r="A957" s="388" t="s">
        <v>1129</v>
      </c>
      <c r="B957" s="388" t="s">
        <v>364</v>
      </c>
      <c r="C957" s="388" t="s">
        <v>3000</v>
      </c>
      <c r="D957" s="389">
        <v>41</v>
      </c>
      <c r="F957" s="389" t="s">
        <v>1172</v>
      </c>
      <c r="G957" s="390" t="s">
        <v>2825</v>
      </c>
      <c r="H957">
        <v>990</v>
      </c>
    </row>
    <row r="958" spans="1:8" x14ac:dyDescent="0.2">
      <c r="A958" s="388" t="s">
        <v>1129</v>
      </c>
      <c r="B958" s="388" t="s">
        <v>364</v>
      </c>
      <c r="C958" s="388" t="s">
        <v>3001</v>
      </c>
      <c r="D958" s="389">
        <v>41</v>
      </c>
      <c r="F958" s="389" t="s">
        <v>1172</v>
      </c>
      <c r="G958" s="390" t="s">
        <v>2825</v>
      </c>
      <c r="H958">
        <v>300</v>
      </c>
    </row>
    <row r="959" spans="1:8" x14ac:dyDescent="0.2">
      <c r="A959" s="388" t="s">
        <v>1129</v>
      </c>
      <c r="B959" s="388" t="s">
        <v>364</v>
      </c>
      <c r="C959" s="388" t="s">
        <v>3129</v>
      </c>
      <c r="D959" s="389">
        <v>41</v>
      </c>
      <c r="F959" s="389" t="s">
        <v>1172</v>
      </c>
      <c r="G959" s="390" t="s">
        <v>2825</v>
      </c>
      <c r="H959">
        <v>300</v>
      </c>
    </row>
    <row r="960" spans="1:8" x14ac:dyDescent="0.2">
      <c r="A960" s="388" t="s">
        <v>1129</v>
      </c>
      <c r="B960" s="388" t="s">
        <v>364</v>
      </c>
      <c r="C960" s="388" t="s">
        <v>2187</v>
      </c>
      <c r="D960" s="389">
        <v>41</v>
      </c>
      <c r="F960" s="389" t="s">
        <v>1172</v>
      </c>
      <c r="G960" s="390" t="s">
        <v>2825</v>
      </c>
      <c r="H960">
        <v>300</v>
      </c>
    </row>
    <row r="961" spans="1:8" x14ac:dyDescent="0.2">
      <c r="A961" s="388" t="s">
        <v>1129</v>
      </c>
      <c r="B961" s="388" t="s">
        <v>364</v>
      </c>
      <c r="C961" s="388" t="s">
        <v>3130</v>
      </c>
      <c r="D961" s="389">
        <v>41</v>
      </c>
      <c r="F961" s="389" t="s">
        <v>1172</v>
      </c>
      <c r="G961" s="390" t="s">
        <v>2825</v>
      </c>
      <c r="H961">
        <v>300</v>
      </c>
    </row>
    <row r="962" spans="1:8" x14ac:dyDescent="0.2">
      <c r="A962" s="388" t="s">
        <v>1129</v>
      </c>
      <c r="B962" s="388" t="s">
        <v>364</v>
      </c>
      <c r="C962" s="388" t="s">
        <v>3004</v>
      </c>
      <c r="D962" s="389">
        <v>41</v>
      </c>
      <c r="F962" s="389" t="s">
        <v>4090</v>
      </c>
      <c r="G962" s="390" t="s">
        <v>2825</v>
      </c>
      <c r="H962">
        <v>300</v>
      </c>
    </row>
    <row r="963" spans="1:8" x14ac:dyDescent="0.2">
      <c r="A963" s="388" t="s">
        <v>1129</v>
      </c>
      <c r="B963" s="388" t="s">
        <v>364</v>
      </c>
      <c r="C963" s="388" t="s">
        <v>3005</v>
      </c>
      <c r="D963" s="389">
        <v>41</v>
      </c>
      <c r="F963" s="389" t="s">
        <v>4090</v>
      </c>
      <c r="G963" s="390" t="s">
        <v>2825</v>
      </c>
      <c r="H963">
        <v>400</v>
      </c>
    </row>
    <row r="964" spans="1:8" x14ac:dyDescent="0.2">
      <c r="A964" s="388" t="s">
        <v>1129</v>
      </c>
      <c r="B964" s="388" t="s">
        <v>364</v>
      </c>
      <c r="C964" s="388" t="s">
        <v>3006</v>
      </c>
      <c r="D964" s="389">
        <v>41</v>
      </c>
      <c r="F964" s="389" t="s">
        <v>4090</v>
      </c>
      <c r="G964" s="390" t="s">
        <v>2825</v>
      </c>
      <c r="H964">
        <v>500</v>
      </c>
    </row>
    <row r="965" spans="1:8" x14ac:dyDescent="0.2">
      <c r="A965" s="388" t="s">
        <v>1129</v>
      </c>
      <c r="B965" s="388" t="s">
        <v>364</v>
      </c>
      <c r="C965" s="388" t="s">
        <v>3007</v>
      </c>
      <c r="D965" s="389">
        <v>1900</v>
      </c>
      <c r="F965" s="389" t="s">
        <v>4090</v>
      </c>
      <c r="G965" s="390" t="s">
        <v>2826</v>
      </c>
      <c r="H965">
        <v>990</v>
      </c>
    </row>
    <row r="966" spans="1:8" x14ac:dyDescent="0.2">
      <c r="A966" s="388" t="s">
        <v>1129</v>
      </c>
      <c r="B966" s="388" t="s">
        <v>364</v>
      </c>
      <c r="C966" s="388" t="s">
        <v>3008</v>
      </c>
      <c r="D966" s="389">
        <v>41</v>
      </c>
      <c r="F966" s="389" t="s">
        <v>3431</v>
      </c>
      <c r="G966" s="390" t="s">
        <v>2825</v>
      </c>
      <c r="H966">
        <v>300</v>
      </c>
    </row>
    <row r="967" spans="1:8" x14ac:dyDescent="0.2">
      <c r="A967" s="388" t="s">
        <v>1129</v>
      </c>
      <c r="B967" s="388" t="s">
        <v>364</v>
      </c>
      <c r="C967" s="388" t="s">
        <v>3009</v>
      </c>
      <c r="D967" s="389">
        <v>41</v>
      </c>
      <c r="F967" s="389" t="s">
        <v>3431</v>
      </c>
      <c r="G967" s="390" t="s">
        <v>2825</v>
      </c>
      <c r="H967">
        <v>300</v>
      </c>
    </row>
    <row r="968" spans="1:8" x14ac:dyDescent="0.2">
      <c r="A968" s="388" t="s">
        <v>1129</v>
      </c>
      <c r="B968" s="388" t="s">
        <v>364</v>
      </c>
      <c r="C968" s="388" t="s">
        <v>3010</v>
      </c>
      <c r="D968" s="389">
        <v>41</v>
      </c>
      <c r="F968" s="389" t="s">
        <v>3431</v>
      </c>
      <c r="G968" s="390" t="s">
        <v>2825</v>
      </c>
      <c r="H968">
        <v>300</v>
      </c>
    </row>
    <row r="969" spans="1:8" x14ac:dyDescent="0.2">
      <c r="A969" s="388" t="s">
        <v>1129</v>
      </c>
      <c r="B969" s="388" t="s">
        <v>364</v>
      </c>
      <c r="C969" s="388" t="s">
        <v>3011</v>
      </c>
      <c r="D969" s="389">
        <v>41</v>
      </c>
      <c r="F969" s="389" t="s">
        <v>3431</v>
      </c>
      <c r="G969" s="390" t="s">
        <v>2825</v>
      </c>
      <c r="H969">
        <v>300</v>
      </c>
    </row>
    <row r="970" spans="1:8" x14ac:dyDescent="0.2">
      <c r="A970" s="388" t="s">
        <v>1129</v>
      </c>
      <c r="B970" s="388" t="s">
        <v>364</v>
      </c>
      <c r="C970" s="388" t="s">
        <v>3012</v>
      </c>
      <c r="D970" s="389">
        <v>52</v>
      </c>
      <c r="F970" s="389" t="s">
        <v>3431</v>
      </c>
      <c r="G970" s="390" t="s">
        <v>2825</v>
      </c>
      <c r="H970">
        <v>300</v>
      </c>
    </row>
    <row r="971" spans="1:8" x14ac:dyDescent="0.2">
      <c r="A971" s="388" t="s">
        <v>1129</v>
      </c>
      <c r="B971" s="388" t="s">
        <v>364</v>
      </c>
      <c r="C971" s="388" t="s">
        <v>4318</v>
      </c>
      <c r="D971" s="389">
        <v>41</v>
      </c>
      <c r="F971" s="389" t="s">
        <v>3431</v>
      </c>
      <c r="G971" s="390" t="s">
        <v>2825</v>
      </c>
      <c r="H971">
        <v>300</v>
      </c>
    </row>
    <row r="972" spans="1:8" x14ac:dyDescent="0.2">
      <c r="A972" s="388" t="s">
        <v>1129</v>
      </c>
      <c r="B972" s="388" t="s">
        <v>364</v>
      </c>
      <c r="C972" s="388" t="s">
        <v>4319</v>
      </c>
      <c r="D972" s="389">
        <v>41</v>
      </c>
      <c r="F972" s="389" t="s">
        <v>3431</v>
      </c>
      <c r="G972" s="390" t="s">
        <v>2825</v>
      </c>
      <c r="H972">
        <v>300</v>
      </c>
    </row>
    <row r="973" spans="1:8" x14ac:dyDescent="0.2">
      <c r="A973" s="388" t="s">
        <v>1129</v>
      </c>
      <c r="B973" s="388" t="s">
        <v>364</v>
      </c>
      <c r="C973" s="388" t="s">
        <v>4320</v>
      </c>
      <c r="D973" s="389">
        <v>41</v>
      </c>
      <c r="F973" s="389" t="s">
        <v>3431</v>
      </c>
      <c r="G973" s="390" t="s">
        <v>2825</v>
      </c>
      <c r="H973">
        <v>300</v>
      </c>
    </row>
    <row r="974" spans="1:8" x14ac:dyDescent="0.2">
      <c r="A974" s="388" t="s">
        <v>1129</v>
      </c>
      <c r="B974" s="388" t="s">
        <v>364</v>
      </c>
      <c r="C974" s="388" t="s">
        <v>4321</v>
      </c>
      <c r="D974" s="389">
        <v>41</v>
      </c>
      <c r="F974" s="389" t="s">
        <v>3431</v>
      </c>
      <c r="G974" s="390" t="s">
        <v>2825</v>
      </c>
      <c r="H974">
        <v>300</v>
      </c>
    </row>
    <row r="975" spans="1:8" x14ac:dyDescent="0.2">
      <c r="A975" s="388" t="s">
        <v>1129</v>
      </c>
      <c r="B975" s="388" t="s">
        <v>364</v>
      </c>
      <c r="C975" s="388" t="s">
        <v>3013</v>
      </c>
      <c r="D975" s="389">
        <v>41</v>
      </c>
      <c r="F975" s="389" t="s">
        <v>3431</v>
      </c>
      <c r="G975" s="390" t="s">
        <v>2825</v>
      </c>
      <c r="H975">
        <v>300</v>
      </c>
    </row>
    <row r="976" spans="1:8" x14ac:dyDescent="0.2">
      <c r="A976" s="388" t="s">
        <v>1129</v>
      </c>
      <c r="B976" s="388" t="s">
        <v>364</v>
      </c>
      <c r="C976" s="388" t="s">
        <v>3015</v>
      </c>
      <c r="D976" s="389">
        <v>41</v>
      </c>
      <c r="F976" s="389" t="s">
        <v>3431</v>
      </c>
      <c r="G976" s="390" t="s">
        <v>2825</v>
      </c>
      <c r="H976">
        <v>300</v>
      </c>
    </row>
    <row r="977" spans="1:8" x14ac:dyDescent="0.2">
      <c r="A977" s="388" t="s">
        <v>1129</v>
      </c>
      <c r="B977" s="388" t="s">
        <v>364</v>
      </c>
      <c r="C977" s="388" t="s">
        <v>3016</v>
      </c>
      <c r="D977" s="389">
        <v>2800</v>
      </c>
      <c r="F977" s="389" t="s">
        <v>3431</v>
      </c>
      <c r="G977" s="390" t="s">
        <v>2826</v>
      </c>
      <c r="H977">
        <v>990</v>
      </c>
    </row>
    <row r="978" spans="1:8" x14ac:dyDescent="0.2">
      <c r="A978" s="388" t="s">
        <v>1129</v>
      </c>
      <c r="B978" s="388" t="s">
        <v>364</v>
      </c>
      <c r="C978" s="388" t="s">
        <v>2067</v>
      </c>
      <c r="D978" s="389">
        <v>41</v>
      </c>
      <c r="F978" s="389" t="s">
        <v>4322</v>
      </c>
      <c r="G978" s="390" t="s">
        <v>2825</v>
      </c>
      <c r="H978">
        <v>300</v>
      </c>
    </row>
    <row r="979" spans="1:8" x14ac:dyDescent="0.2">
      <c r="A979" s="388" t="s">
        <v>1129</v>
      </c>
      <c r="B979" s="388" t="s">
        <v>364</v>
      </c>
      <c r="C979" s="388" t="s">
        <v>3018</v>
      </c>
      <c r="D979" s="389">
        <v>41</v>
      </c>
      <c r="F979" s="389" t="s">
        <v>4322</v>
      </c>
      <c r="G979" s="390" t="s">
        <v>2825</v>
      </c>
      <c r="H979">
        <v>300</v>
      </c>
    </row>
    <row r="980" spans="1:8" x14ac:dyDescent="0.2">
      <c r="A980" s="388" t="s">
        <v>1129</v>
      </c>
      <c r="B980" s="388" t="s">
        <v>364</v>
      </c>
      <c r="C980" s="388" t="s">
        <v>3019</v>
      </c>
      <c r="D980" s="389">
        <v>41</v>
      </c>
      <c r="F980" s="389" t="s">
        <v>4322</v>
      </c>
      <c r="G980" s="390" t="s">
        <v>2825</v>
      </c>
      <c r="H980">
        <v>300</v>
      </c>
    </row>
    <row r="981" spans="1:8" x14ac:dyDescent="0.2">
      <c r="A981" s="388" t="s">
        <v>1129</v>
      </c>
      <c r="B981" s="388" t="s">
        <v>364</v>
      </c>
      <c r="C981" s="388" t="s">
        <v>3020</v>
      </c>
      <c r="D981" s="389">
        <v>41</v>
      </c>
      <c r="F981" s="389" t="s">
        <v>4322</v>
      </c>
      <c r="G981" s="390" t="s">
        <v>2825</v>
      </c>
      <c r="H981">
        <v>300</v>
      </c>
    </row>
    <row r="982" spans="1:8" x14ac:dyDescent="0.2">
      <c r="A982" s="388" t="s">
        <v>1129</v>
      </c>
      <c r="B982" s="388" t="s">
        <v>364</v>
      </c>
      <c r="C982" s="388" t="s">
        <v>3021</v>
      </c>
      <c r="D982" s="389">
        <v>41</v>
      </c>
      <c r="F982" s="389" t="s">
        <v>4322</v>
      </c>
      <c r="G982" s="390" t="s">
        <v>2825</v>
      </c>
      <c r="H982">
        <v>300</v>
      </c>
    </row>
    <row r="983" spans="1:8" x14ac:dyDescent="0.2">
      <c r="A983" s="388" t="s">
        <v>1129</v>
      </c>
      <c r="B983" s="388" t="s">
        <v>364</v>
      </c>
      <c r="C983" s="388" t="s">
        <v>2191</v>
      </c>
      <c r="D983" s="389">
        <v>41</v>
      </c>
      <c r="F983" s="389" t="s">
        <v>4322</v>
      </c>
      <c r="G983" s="390" t="s">
        <v>2825</v>
      </c>
      <c r="H983">
        <v>300</v>
      </c>
    </row>
    <row r="984" spans="1:8" x14ac:dyDescent="0.2">
      <c r="A984" s="388" t="s">
        <v>1129</v>
      </c>
      <c r="B984" s="388" t="s">
        <v>364</v>
      </c>
      <c r="C984" s="388" t="s">
        <v>3022</v>
      </c>
      <c r="D984" s="389">
        <v>2000</v>
      </c>
      <c r="F984" s="389" t="s">
        <v>4323</v>
      </c>
      <c r="G984" s="390" t="s">
        <v>2826</v>
      </c>
      <c r="H984">
        <v>990</v>
      </c>
    </row>
    <row r="985" spans="1:8" x14ac:dyDescent="0.2">
      <c r="A985" s="388" t="s">
        <v>1129</v>
      </c>
      <c r="B985" s="388" t="s">
        <v>364</v>
      </c>
      <c r="C985" s="388" t="s">
        <v>3023</v>
      </c>
      <c r="D985" s="389">
        <v>657</v>
      </c>
      <c r="F985" s="389" t="s">
        <v>4323</v>
      </c>
      <c r="G985" s="390" t="s">
        <v>4324</v>
      </c>
      <c r="H985">
        <v>500</v>
      </c>
    </row>
    <row r="986" spans="1:8" x14ac:dyDescent="0.2">
      <c r="A986" s="388" t="s">
        <v>1129</v>
      </c>
      <c r="B986" s="388" t="s">
        <v>364</v>
      </c>
      <c r="C986" s="388" t="s">
        <v>3024</v>
      </c>
      <c r="D986" s="389">
        <v>41</v>
      </c>
      <c r="F986" s="389" t="s">
        <v>4323</v>
      </c>
      <c r="G986" s="390" t="s">
        <v>2825</v>
      </c>
      <c r="H986">
        <v>300</v>
      </c>
    </row>
    <row r="987" spans="1:8" x14ac:dyDescent="0.2">
      <c r="A987" s="388" t="s">
        <v>1129</v>
      </c>
      <c r="B987" s="388" t="s">
        <v>364</v>
      </c>
      <c r="C987" s="388" t="s">
        <v>3025</v>
      </c>
      <c r="D987" s="389">
        <v>41</v>
      </c>
      <c r="F987" s="389" t="s">
        <v>4323</v>
      </c>
      <c r="G987" s="390" t="s">
        <v>2825</v>
      </c>
      <c r="H987">
        <v>300</v>
      </c>
    </row>
    <row r="988" spans="1:8" x14ac:dyDescent="0.2">
      <c r="A988" s="388" t="s">
        <v>1129</v>
      </c>
      <c r="B988" s="388" t="s">
        <v>364</v>
      </c>
      <c r="C988" s="388" t="s">
        <v>3026</v>
      </c>
      <c r="D988" s="389">
        <v>41</v>
      </c>
      <c r="F988" s="389" t="s">
        <v>4323</v>
      </c>
      <c r="G988" s="390" t="s">
        <v>2825</v>
      </c>
      <c r="H988">
        <v>300</v>
      </c>
    </row>
    <row r="989" spans="1:8" x14ac:dyDescent="0.2">
      <c r="A989" s="388" t="s">
        <v>1129</v>
      </c>
      <c r="B989" s="388" t="s">
        <v>364</v>
      </c>
      <c r="C989" s="388" t="s">
        <v>3132</v>
      </c>
      <c r="D989" s="389">
        <v>41</v>
      </c>
      <c r="F989" s="389" t="s">
        <v>4323</v>
      </c>
      <c r="G989" s="390" t="s">
        <v>2825</v>
      </c>
      <c r="H989">
        <v>300</v>
      </c>
    </row>
    <row r="990" spans="1:8" x14ac:dyDescent="0.2">
      <c r="A990" s="388" t="s">
        <v>1129</v>
      </c>
      <c r="B990" s="388" t="s">
        <v>364</v>
      </c>
      <c r="C990" s="388" t="s">
        <v>2194</v>
      </c>
      <c r="D990" s="389">
        <v>41</v>
      </c>
      <c r="F990" s="389" t="s">
        <v>4323</v>
      </c>
      <c r="G990" s="390" t="s">
        <v>2825</v>
      </c>
      <c r="H990">
        <v>300</v>
      </c>
    </row>
    <row r="991" spans="1:8" x14ac:dyDescent="0.2">
      <c r="A991" s="388" t="s">
        <v>1129</v>
      </c>
      <c r="B991" s="388" t="s">
        <v>364</v>
      </c>
      <c r="C991" s="388" t="s">
        <v>2197</v>
      </c>
      <c r="D991" s="389">
        <v>41</v>
      </c>
      <c r="F991" s="389" t="s">
        <v>4323</v>
      </c>
      <c r="G991" s="390" t="s">
        <v>2825</v>
      </c>
      <c r="H991">
        <v>300</v>
      </c>
    </row>
    <row r="992" spans="1:8" x14ac:dyDescent="0.2">
      <c r="A992" s="388" t="s">
        <v>1129</v>
      </c>
      <c r="B992" s="388" t="s">
        <v>364</v>
      </c>
      <c r="C992" s="388" t="s">
        <v>4325</v>
      </c>
      <c r="D992" s="389">
        <v>41</v>
      </c>
      <c r="F992" s="389" t="s">
        <v>4323</v>
      </c>
      <c r="G992" s="390" t="s">
        <v>2825</v>
      </c>
      <c r="H992">
        <v>300</v>
      </c>
    </row>
    <row r="993" spans="1:8" x14ac:dyDescent="0.2">
      <c r="A993" s="388" t="s">
        <v>1129</v>
      </c>
      <c r="B993" s="388" t="s">
        <v>364</v>
      </c>
      <c r="C993" s="388" t="s">
        <v>3027</v>
      </c>
      <c r="D993" s="389">
        <v>1800</v>
      </c>
      <c r="F993" s="389" t="s">
        <v>3433</v>
      </c>
      <c r="G993" s="390" t="s">
        <v>4326</v>
      </c>
      <c r="H993">
        <v>500</v>
      </c>
    </row>
    <row r="994" spans="1:8" x14ac:dyDescent="0.2">
      <c r="A994" s="388" t="s">
        <v>1129</v>
      </c>
      <c r="B994" s="388" t="s">
        <v>364</v>
      </c>
      <c r="C994" s="388" t="s">
        <v>1987</v>
      </c>
      <c r="D994" s="389">
        <v>41</v>
      </c>
      <c r="F994" s="389" t="s">
        <v>3433</v>
      </c>
      <c r="G994" s="390" t="s">
        <v>2825</v>
      </c>
      <c r="H994">
        <v>300</v>
      </c>
    </row>
    <row r="995" spans="1:8" x14ac:dyDescent="0.2">
      <c r="A995" s="388" t="s">
        <v>1129</v>
      </c>
      <c r="B995" s="388" t="s">
        <v>364</v>
      </c>
      <c r="C995" s="388" t="s">
        <v>2202</v>
      </c>
      <c r="D995" s="389">
        <v>41</v>
      </c>
      <c r="F995" s="389" t="s">
        <v>3605</v>
      </c>
      <c r="G995" s="390" t="s">
        <v>2825</v>
      </c>
      <c r="H995">
        <v>300</v>
      </c>
    </row>
    <row r="996" spans="1:8" x14ac:dyDescent="0.2">
      <c r="A996" s="388" t="s">
        <v>1129</v>
      </c>
      <c r="B996" s="388" t="s">
        <v>364</v>
      </c>
      <c r="C996" s="388" t="s">
        <v>2203</v>
      </c>
      <c r="D996" s="389">
        <v>41</v>
      </c>
      <c r="F996" s="389" t="s">
        <v>3605</v>
      </c>
      <c r="G996" s="390" t="s">
        <v>2825</v>
      </c>
      <c r="H996">
        <v>300</v>
      </c>
    </row>
    <row r="997" spans="1:8" x14ac:dyDescent="0.2">
      <c r="A997" s="388" t="s">
        <v>1129</v>
      </c>
      <c r="B997" s="388" t="s">
        <v>364</v>
      </c>
      <c r="C997" s="388" t="s">
        <v>2205</v>
      </c>
      <c r="D997" s="389">
        <v>41</v>
      </c>
      <c r="F997" s="389" t="s">
        <v>3605</v>
      </c>
      <c r="G997" s="390" t="s">
        <v>2825</v>
      </c>
      <c r="H997">
        <v>300</v>
      </c>
    </row>
    <row r="998" spans="1:8" x14ac:dyDescent="0.2">
      <c r="A998" s="388" t="s">
        <v>1129</v>
      </c>
      <c r="B998" s="388" t="s">
        <v>364</v>
      </c>
      <c r="C998" s="388" t="s">
        <v>3030</v>
      </c>
      <c r="D998" s="389">
        <v>1900</v>
      </c>
      <c r="F998" s="389" t="s">
        <v>3502</v>
      </c>
      <c r="G998" s="390" t="s">
        <v>2826</v>
      </c>
      <c r="H998">
        <v>990</v>
      </c>
    </row>
    <row r="999" spans="1:8" x14ac:dyDescent="0.2">
      <c r="A999" s="388" t="s">
        <v>1129</v>
      </c>
      <c r="B999" s="388" t="s">
        <v>364</v>
      </c>
      <c r="C999" s="388" t="s">
        <v>3034</v>
      </c>
      <c r="D999" s="389">
        <v>2800</v>
      </c>
      <c r="F999" s="389" t="s">
        <v>1140</v>
      </c>
      <c r="G999" s="390" t="s">
        <v>2826</v>
      </c>
      <c r="H999">
        <v>990</v>
      </c>
    </row>
    <row r="1000" spans="1:8" x14ac:dyDescent="0.2">
      <c r="A1000" s="388" t="s">
        <v>1129</v>
      </c>
      <c r="B1000" s="388" t="s">
        <v>364</v>
      </c>
      <c r="C1000" s="388" t="s">
        <v>3036</v>
      </c>
      <c r="D1000" s="389">
        <v>41</v>
      </c>
      <c r="F1000" s="389" t="s">
        <v>1140</v>
      </c>
      <c r="G1000" s="390" t="s">
        <v>2825</v>
      </c>
      <c r="H1000">
        <v>300</v>
      </c>
    </row>
    <row r="1001" spans="1:8" x14ac:dyDescent="0.2">
      <c r="A1001" s="388" t="s">
        <v>1129</v>
      </c>
      <c r="B1001" s="388" t="s">
        <v>364</v>
      </c>
      <c r="C1001" s="388" t="s">
        <v>3137</v>
      </c>
      <c r="D1001" s="389">
        <v>41</v>
      </c>
      <c r="F1001" s="389" t="s">
        <v>1140</v>
      </c>
      <c r="G1001" s="390" t="s">
        <v>2825</v>
      </c>
      <c r="H1001">
        <v>300</v>
      </c>
    </row>
    <row r="1002" spans="1:8" x14ac:dyDescent="0.2">
      <c r="A1002" s="388" t="s">
        <v>1129</v>
      </c>
      <c r="B1002" s="388" t="s">
        <v>364</v>
      </c>
      <c r="C1002" s="388" t="s">
        <v>3139</v>
      </c>
      <c r="D1002" s="389">
        <v>52</v>
      </c>
      <c r="F1002" s="389" t="s">
        <v>1140</v>
      </c>
      <c r="G1002" s="390" t="s">
        <v>2825</v>
      </c>
      <c r="H1002">
        <v>300</v>
      </c>
    </row>
    <row r="1003" spans="1:8" x14ac:dyDescent="0.2">
      <c r="A1003" s="388" t="s">
        <v>1129</v>
      </c>
      <c r="B1003" s="388" t="s">
        <v>364</v>
      </c>
      <c r="C1003" s="388" t="s">
        <v>3038</v>
      </c>
      <c r="D1003" s="389">
        <v>41</v>
      </c>
      <c r="F1003" s="389" t="s">
        <v>1140</v>
      </c>
      <c r="G1003" s="390" t="s">
        <v>2825</v>
      </c>
      <c r="H1003">
        <v>300</v>
      </c>
    </row>
    <row r="1004" spans="1:8" x14ac:dyDescent="0.2">
      <c r="A1004" s="388" t="s">
        <v>1129</v>
      </c>
      <c r="B1004" s="388" t="s">
        <v>364</v>
      </c>
      <c r="C1004" s="388" t="s">
        <v>3039</v>
      </c>
      <c r="D1004" s="389">
        <v>41</v>
      </c>
      <c r="F1004" s="389" t="s">
        <v>1140</v>
      </c>
      <c r="G1004" s="390" t="s">
        <v>2825</v>
      </c>
      <c r="H1004">
        <v>300</v>
      </c>
    </row>
    <row r="1005" spans="1:8" x14ac:dyDescent="0.2">
      <c r="A1005" s="388" t="s">
        <v>1129</v>
      </c>
      <c r="B1005" s="388" t="s">
        <v>364</v>
      </c>
      <c r="C1005" s="388" t="s">
        <v>2216</v>
      </c>
      <c r="D1005" s="389">
        <v>52</v>
      </c>
      <c r="F1005" s="389" t="s">
        <v>3607</v>
      </c>
      <c r="G1005" s="390" t="s">
        <v>2825</v>
      </c>
      <c r="H1005">
        <v>300</v>
      </c>
    </row>
    <row r="1006" spans="1:8" x14ac:dyDescent="0.2">
      <c r="A1006" s="388" t="s">
        <v>1129</v>
      </c>
      <c r="B1006" s="388" t="s">
        <v>364</v>
      </c>
      <c r="C1006" s="388" t="s">
        <v>2217</v>
      </c>
      <c r="D1006" s="389">
        <v>41</v>
      </c>
      <c r="F1006" s="389" t="s">
        <v>3607</v>
      </c>
      <c r="G1006" s="390" t="s">
        <v>2825</v>
      </c>
      <c r="H1006">
        <v>300</v>
      </c>
    </row>
    <row r="1007" spans="1:8" x14ac:dyDescent="0.2">
      <c r="A1007" s="388" t="s">
        <v>1129</v>
      </c>
      <c r="B1007" s="388" t="s">
        <v>364</v>
      </c>
      <c r="C1007" s="388" t="s">
        <v>3041</v>
      </c>
      <c r="D1007" s="389">
        <v>41</v>
      </c>
      <c r="F1007" s="389" t="s">
        <v>3607</v>
      </c>
      <c r="G1007" s="390" t="s">
        <v>2825</v>
      </c>
      <c r="H1007">
        <v>300</v>
      </c>
    </row>
    <row r="1008" spans="1:8" x14ac:dyDescent="0.2">
      <c r="A1008" s="388" t="s">
        <v>1129</v>
      </c>
      <c r="B1008" s="388" t="s">
        <v>364</v>
      </c>
      <c r="C1008" s="388" t="s">
        <v>3042</v>
      </c>
      <c r="D1008" s="389">
        <v>41</v>
      </c>
      <c r="F1008" s="389" t="s">
        <v>3607</v>
      </c>
      <c r="G1008" s="390" t="s">
        <v>2825</v>
      </c>
      <c r="H1008">
        <v>300</v>
      </c>
    </row>
    <row r="1009" spans="1:8" x14ac:dyDescent="0.2">
      <c r="A1009" s="388" t="s">
        <v>1129</v>
      </c>
      <c r="B1009" s="388" t="s">
        <v>364</v>
      </c>
      <c r="C1009" s="388" t="s">
        <v>3043</v>
      </c>
      <c r="D1009" s="389">
        <v>41</v>
      </c>
      <c r="F1009" s="389" t="s">
        <v>3607</v>
      </c>
      <c r="G1009" s="390" t="s">
        <v>2825</v>
      </c>
      <c r="H1009">
        <v>300</v>
      </c>
    </row>
    <row r="1010" spans="1:8" x14ac:dyDescent="0.2">
      <c r="A1010" s="388" t="s">
        <v>1129</v>
      </c>
      <c r="B1010" s="388" t="s">
        <v>364</v>
      </c>
      <c r="C1010" s="388" t="s">
        <v>3044</v>
      </c>
      <c r="D1010" s="389">
        <v>1800</v>
      </c>
      <c r="F1010" s="389" t="s">
        <v>3607</v>
      </c>
      <c r="G1010" s="390" t="s">
        <v>2826</v>
      </c>
      <c r="H1010">
        <v>500</v>
      </c>
    </row>
    <row r="1011" spans="1:8" x14ac:dyDescent="0.2">
      <c r="A1011" s="388" t="s">
        <v>1129</v>
      </c>
      <c r="B1011" s="388" t="s">
        <v>364</v>
      </c>
      <c r="C1011" s="388" t="s">
        <v>3140</v>
      </c>
      <c r="D1011" s="389">
        <v>41</v>
      </c>
      <c r="F1011" s="389" t="s">
        <v>3511</v>
      </c>
      <c r="G1011" s="390" t="s">
        <v>2825</v>
      </c>
      <c r="H1011">
        <v>500</v>
      </c>
    </row>
    <row r="1012" spans="1:8" x14ac:dyDescent="0.2">
      <c r="A1012" s="388" t="s">
        <v>1129</v>
      </c>
      <c r="B1012" s="388" t="s">
        <v>364</v>
      </c>
      <c r="C1012" s="388" t="s">
        <v>3046</v>
      </c>
      <c r="D1012" s="389">
        <v>1800</v>
      </c>
      <c r="F1012" s="389" t="s">
        <v>3775</v>
      </c>
      <c r="G1012" s="390" t="s">
        <v>2826</v>
      </c>
      <c r="H1012">
        <v>500</v>
      </c>
    </row>
    <row r="1013" spans="1:8" x14ac:dyDescent="0.2">
      <c r="A1013" s="388" t="s">
        <v>1129</v>
      </c>
      <c r="B1013" s="388" t="s">
        <v>364</v>
      </c>
      <c r="C1013" s="388" t="s">
        <v>3046</v>
      </c>
      <c r="D1013" s="389">
        <v>1000</v>
      </c>
      <c r="F1013" s="389" t="s">
        <v>3775</v>
      </c>
      <c r="G1013" s="390" t="s">
        <v>2826</v>
      </c>
      <c r="H1013">
        <v>990</v>
      </c>
    </row>
    <row r="1014" spans="1:8" x14ac:dyDescent="0.2">
      <c r="A1014" s="388" t="s">
        <v>1129</v>
      </c>
      <c r="B1014" s="388" t="s">
        <v>364</v>
      </c>
      <c r="C1014" s="388" t="s">
        <v>1991</v>
      </c>
      <c r="D1014" s="389">
        <v>41</v>
      </c>
      <c r="F1014" s="389" t="s">
        <v>3692</v>
      </c>
      <c r="G1014" s="390" t="s">
        <v>2825</v>
      </c>
      <c r="H1014">
        <v>300</v>
      </c>
    </row>
    <row r="1015" spans="1:8" x14ac:dyDescent="0.2">
      <c r="A1015" s="388" t="s">
        <v>1129</v>
      </c>
      <c r="B1015" s="388" t="s">
        <v>364</v>
      </c>
      <c r="C1015" s="388" t="s">
        <v>4327</v>
      </c>
      <c r="D1015" s="389">
        <v>41</v>
      </c>
      <c r="F1015" s="389" t="s">
        <v>3692</v>
      </c>
      <c r="G1015" s="390" t="s">
        <v>2825</v>
      </c>
      <c r="H1015">
        <v>300</v>
      </c>
    </row>
    <row r="1016" spans="1:8" x14ac:dyDescent="0.2">
      <c r="A1016" s="388" t="s">
        <v>1129</v>
      </c>
      <c r="B1016" s="388" t="s">
        <v>364</v>
      </c>
      <c r="C1016" s="388" t="s">
        <v>3142</v>
      </c>
      <c r="D1016" s="389">
        <v>41</v>
      </c>
      <c r="F1016" s="389" t="s">
        <v>3692</v>
      </c>
      <c r="G1016" s="390" t="s">
        <v>2825</v>
      </c>
      <c r="H1016">
        <v>300</v>
      </c>
    </row>
    <row r="1017" spans="1:8" x14ac:dyDescent="0.2">
      <c r="A1017" s="388" t="s">
        <v>1129</v>
      </c>
      <c r="B1017" s="388" t="s">
        <v>364</v>
      </c>
      <c r="C1017" s="388" t="s">
        <v>2219</v>
      </c>
      <c r="D1017" s="389">
        <v>41</v>
      </c>
      <c r="F1017" s="389" t="s">
        <v>3692</v>
      </c>
      <c r="G1017" s="390" t="s">
        <v>2825</v>
      </c>
      <c r="H1017">
        <v>300</v>
      </c>
    </row>
    <row r="1018" spans="1:8" x14ac:dyDescent="0.2">
      <c r="A1018" s="388" t="s">
        <v>1129</v>
      </c>
      <c r="B1018" s="388" t="s">
        <v>364</v>
      </c>
      <c r="C1018" s="388" t="s">
        <v>2221</v>
      </c>
      <c r="D1018" s="389">
        <v>1800</v>
      </c>
      <c r="F1018" s="389" t="s">
        <v>3692</v>
      </c>
      <c r="G1018" s="390" t="s">
        <v>2826</v>
      </c>
      <c r="H1018">
        <v>500</v>
      </c>
    </row>
    <row r="1019" spans="1:8" x14ac:dyDescent="0.2">
      <c r="A1019" s="388" t="s">
        <v>1129</v>
      </c>
      <c r="B1019" s="388" t="s">
        <v>364</v>
      </c>
      <c r="C1019" s="388" t="s">
        <v>2221</v>
      </c>
      <c r="D1019" s="389">
        <v>1000</v>
      </c>
      <c r="F1019" s="389" t="s">
        <v>3692</v>
      </c>
      <c r="G1019" s="390" t="s">
        <v>2826</v>
      </c>
      <c r="H1019">
        <v>990</v>
      </c>
    </row>
    <row r="1020" spans="1:8" x14ac:dyDescent="0.2">
      <c r="A1020" s="388" t="s">
        <v>1129</v>
      </c>
      <c r="B1020" s="388" t="s">
        <v>364</v>
      </c>
      <c r="C1020" s="388" t="s">
        <v>3146</v>
      </c>
      <c r="D1020" s="389">
        <v>41</v>
      </c>
      <c r="F1020" s="389" t="s">
        <v>4328</v>
      </c>
      <c r="G1020" s="390" t="s">
        <v>2825</v>
      </c>
      <c r="H1020">
        <v>300</v>
      </c>
    </row>
    <row r="1021" spans="1:8" x14ac:dyDescent="0.2">
      <c r="A1021" s="388" t="s">
        <v>1129</v>
      </c>
      <c r="B1021" s="388" t="s">
        <v>364</v>
      </c>
      <c r="C1021" s="388" t="s">
        <v>2228</v>
      </c>
      <c r="D1021" s="389">
        <v>1800</v>
      </c>
      <c r="F1021" s="389" t="s">
        <v>4328</v>
      </c>
      <c r="G1021" s="390" t="s">
        <v>2826</v>
      </c>
      <c r="H1021">
        <v>500</v>
      </c>
    </row>
    <row r="1022" spans="1:8" x14ac:dyDescent="0.2">
      <c r="A1022" s="388" t="s">
        <v>1129</v>
      </c>
      <c r="B1022" s="388" t="s">
        <v>364</v>
      </c>
      <c r="C1022" s="388" t="s">
        <v>2228</v>
      </c>
      <c r="D1022" s="389">
        <v>1000</v>
      </c>
      <c r="F1022" s="389" t="s">
        <v>4328</v>
      </c>
      <c r="G1022" s="390" t="s">
        <v>2826</v>
      </c>
      <c r="H1022">
        <v>990</v>
      </c>
    </row>
    <row r="1023" spans="1:8" x14ac:dyDescent="0.2">
      <c r="A1023" s="388" t="s">
        <v>1129</v>
      </c>
      <c r="B1023" s="388" t="s">
        <v>364</v>
      </c>
      <c r="C1023" s="388" t="s">
        <v>2230</v>
      </c>
      <c r="D1023" s="389">
        <v>41</v>
      </c>
      <c r="F1023" s="389" t="s">
        <v>4329</v>
      </c>
      <c r="G1023" s="390" t="s">
        <v>2825</v>
      </c>
      <c r="H1023">
        <v>500</v>
      </c>
    </row>
    <row r="1024" spans="1:8" x14ac:dyDescent="0.2">
      <c r="A1024" s="388" t="s">
        <v>1129</v>
      </c>
      <c r="B1024" s="388" t="s">
        <v>364</v>
      </c>
      <c r="C1024" s="388" t="s">
        <v>3053</v>
      </c>
      <c r="D1024" s="389">
        <v>1800</v>
      </c>
      <c r="F1024" s="389" t="s">
        <v>4099</v>
      </c>
      <c r="G1024" s="390" t="s">
        <v>2826</v>
      </c>
      <c r="H1024">
        <v>500</v>
      </c>
    </row>
    <row r="1025" spans="1:8" x14ac:dyDescent="0.2">
      <c r="A1025" s="388" t="s">
        <v>1129</v>
      </c>
      <c r="B1025" s="388" t="s">
        <v>364</v>
      </c>
      <c r="C1025" s="388" t="s">
        <v>3053</v>
      </c>
      <c r="D1025" s="389">
        <v>1000</v>
      </c>
      <c r="F1025" s="389" t="s">
        <v>4099</v>
      </c>
      <c r="G1025" s="390" t="s">
        <v>2826</v>
      </c>
      <c r="H1025">
        <v>990</v>
      </c>
    </row>
    <row r="1026" spans="1:8" x14ac:dyDescent="0.2">
      <c r="A1026" s="388" t="s">
        <v>1129</v>
      </c>
      <c r="B1026" s="388" t="s">
        <v>364</v>
      </c>
      <c r="C1026" s="388" t="s">
        <v>2234</v>
      </c>
      <c r="D1026" s="389">
        <v>1000</v>
      </c>
      <c r="F1026" s="389" t="s">
        <v>3422</v>
      </c>
      <c r="G1026" s="390" t="s">
        <v>2826</v>
      </c>
      <c r="H1026">
        <v>990</v>
      </c>
    </row>
    <row r="1027" spans="1:8" x14ac:dyDescent="0.2">
      <c r="A1027" s="388" t="s">
        <v>1129</v>
      </c>
      <c r="B1027" s="388" t="s">
        <v>364</v>
      </c>
      <c r="C1027" s="388" t="s">
        <v>2234</v>
      </c>
      <c r="D1027" s="389">
        <v>1800</v>
      </c>
      <c r="F1027" s="389" t="s">
        <v>3422</v>
      </c>
      <c r="G1027" s="390" t="s">
        <v>2826</v>
      </c>
      <c r="H1027">
        <v>990</v>
      </c>
    </row>
    <row r="1028" spans="1:8" x14ac:dyDescent="0.2">
      <c r="A1028" s="388" t="s">
        <v>1129</v>
      </c>
      <c r="B1028" s="388" t="s">
        <v>364</v>
      </c>
      <c r="C1028" s="388" t="s">
        <v>3054</v>
      </c>
      <c r="D1028" s="389">
        <v>52</v>
      </c>
      <c r="F1028" s="389" t="s">
        <v>3422</v>
      </c>
      <c r="G1028" s="390" t="s">
        <v>2825</v>
      </c>
      <c r="H1028">
        <v>300</v>
      </c>
    </row>
    <row r="1029" spans="1:8" x14ac:dyDescent="0.2">
      <c r="A1029" s="388" t="s">
        <v>1129</v>
      </c>
      <c r="B1029" s="388" t="s">
        <v>364</v>
      </c>
      <c r="C1029" s="388" t="s">
        <v>3150</v>
      </c>
      <c r="D1029" s="389">
        <v>41</v>
      </c>
      <c r="F1029" s="389" t="s">
        <v>3422</v>
      </c>
      <c r="G1029" s="390" t="s">
        <v>2825</v>
      </c>
      <c r="H1029">
        <v>300</v>
      </c>
    </row>
    <row r="1030" spans="1:8" x14ac:dyDescent="0.2">
      <c r="A1030" s="388" t="s">
        <v>1129</v>
      </c>
      <c r="B1030" s="388" t="s">
        <v>364</v>
      </c>
      <c r="C1030" s="388" t="s">
        <v>2235</v>
      </c>
      <c r="D1030" s="389">
        <v>41</v>
      </c>
      <c r="F1030" s="389" t="s">
        <v>3422</v>
      </c>
      <c r="G1030" s="390" t="s">
        <v>2825</v>
      </c>
      <c r="H1030">
        <v>300</v>
      </c>
    </row>
    <row r="1031" spans="1:8" x14ac:dyDescent="0.2">
      <c r="A1031" s="388" t="s">
        <v>1129</v>
      </c>
      <c r="B1031" s="388" t="s">
        <v>364</v>
      </c>
      <c r="C1031" s="388" t="s">
        <v>2236</v>
      </c>
      <c r="D1031" s="389">
        <v>1800</v>
      </c>
      <c r="F1031" s="389" t="s">
        <v>3437</v>
      </c>
      <c r="G1031" s="390" t="s">
        <v>2826</v>
      </c>
      <c r="H1031">
        <v>500</v>
      </c>
    </row>
    <row r="1032" spans="1:8" x14ac:dyDescent="0.2">
      <c r="A1032" s="388" t="s">
        <v>1129</v>
      </c>
      <c r="B1032" s="388" t="s">
        <v>364</v>
      </c>
      <c r="C1032" s="388" t="s">
        <v>2243</v>
      </c>
      <c r="D1032" s="389">
        <v>41</v>
      </c>
      <c r="F1032" s="389" t="s">
        <v>3437</v>
      </c>
      <c r="G1032" s="390" t="s">
        <v>2825</v>
      </c>
      <c r="H1032">
        <v>400</v>
      </c>
    </row>
    <row r="1033" spans="1:8" x14ac:dyDescent="0.2">
      <c r="A1033" s="388" t="s">
        <v>1129</v>
      </c>
      <c r="B1033" s="388" t="s">
        <v>364</v>
      </c>
      <c r="C1033" s="388" t="s">
        <v>3060</v>
      </c>
      <c r="D1033" s="389">
        <v>1800</v>
      </c>
      <c r="F1033" s="389" t="s">
        <v>4330</v>
      </c>
      <c r="G1033" s="390" t="s">
        <v>2826</v>
      </c>
      <c r="H1033">
        <v>500</v>
      </c>
    </row>
    <row r="1034" spans="1:8" x14ac:dyDescent="0.2">
      <c r="A1034" s="388" t="s">
        <v>1129</v>
      </c>
      <c r="B1034" s="388" t="s">
        <v>364</v>
      </c>
      <c r="C1034" s="388" t="s">
        <v>3060</v>
      </c>
      <c r="D1034" s="389">
        <v>1000</v>
      </c>
      <c r="F1034" s="389" t="s">
        <v>4330</v>
      </c>
      <c r="G1034" s="390" t="s">
        <v>2826</v>
      </c>
      <c r="H1034">
        <v>990</v>
      </c>
    </row>
    <row r="1035" spans="1:8" x14ac:dyDescent="0.2">
      <c r="A1035" s="388" t="s">
        <v>1129</v>
      </c>
      <c r="B1035" s="388" t="s">
        <v>364</v>
      </c>
      <c r="C1035" s="388" t="s">
        <v>2244</v>
      </c>
      <c r="D1035" s="389">
        <v>41</v>
      </c>
      <c r="F1035" s="389" t="s">
        <v>4330</v>
      </c>
      <c r="G1035" s="390" t="s">
        <v>2825</v>
      </c>
      <c r="H1035">
        <v>400</v>
      </c>
    </row>
    <row r="1036" spans="1:8" x14ac:dyDescent="0.2">
      <c r="A1036" s="388" t="s">
        <v>1129</v>
      </c>
      <c r="B1036" s="388" t="s">
        <v>364</v>
      </c>
      <c r="C1036" s="388" t="s">
        <v>3063</v>
      </c>
      <c r="D1036" s="389">
        <v>26</v>
      </c>
      <c r="F1036" s="389" t="s">
        <v>3570</v>
      </c>
      <c r="G1036" s="390" t="s">
        <v>2825</v>
      </c>
      <c r="H1036">
        <v>990</v>
      </c>
    </row>
    <row r="1037" spans="1:8" x14ac:dyDescent="0.2">
      <c r="A1037" s="388" t="s">
        <v>1129</v>
      </c>
      <c r="B1037" s="388" t="s">
        <v>364</v>
      </c>
      <c r="C1037" s="388" t="s">
        <v>4331</v>
      </c>
      <c r="D1037" s="389">
        <v>41</v>
      </c>
      <c r="F1037" s="389" t="s">
        <v>3570</v>
      </c>
      <c r="G1037" s="390" t="s">
        <v>2825</v>
      </c>
      <c r="H1037">
        <v>300</v>
      </c>
    </row>
    <row r="1038" spans="1:8" x14ac:dyDescent="0.2">
      <c r="A1038" s="388" t="s">
        <v>1129</v>
      </c>
      <c r="B1038" s="388" t="s">
        <v>364</v>
      </c>
      <c r="C1038" s="388" t="s">
        <v>4332</v>
      </c>
      <c r="D1038" s="389">
        <v>41</v>
      </c>
      <c r="F1038" s="389" t="s">
        <v>3570</v>
      </c>
      <c r="G1038" s="390" t="s">
        <v>2825</v>
      </c>
      <c r="H1038">
        <v>300</v>
      </c>
    </row>
    <row r="1039" spans="1:8" x14ac:dyDescent="0.2">
      <c r="A1039" s="388" t="s">
        <v>1129</v>
      </c>
      <c r="B1039" s="388" t="s">
        <v>364</v>
      </c>
      <c r="C1039" s="388" t="s">
        <v>4333</v>
      </c>
      <c r="D1039" s="389">
        <v>1000</v>
      </c>
      <c r="F1039" s="389" t="s">
        <v>4334</v>
      </c>
      <c r="G1039" s="390" t="s">
        <v>2826</v>
      </c>
      <c r="H1039">
        <v>990</v>
      </c>
    </row>
    <row r="1040" spans="1:8" x14ac:dyDescent="0.2">
      <c r="A1040" s="388" t="s">
        <v>1129</v>
      </c>
      <c r="B1040" s="388" t="s">
        <v>364</v>
      </c>
      <c r="C1040" s="388" t="s">
        <v>4335</v>
      </c>
      <c r="D1040" s="389">
        <v>41</v>
      </c>
      <c r="F1040" s="389" t="s">
        <v>4334</v>
      </c>
      <c r="G1040" s="390" t="s">
        <v>2825</v>
      </c>
      <c r="H1040">
        <v>500</v>
      </c>
    </row>
    <row r="1041" spans="1:8" x14ac:dyDescent="0.2">
      <c r="A1041" s="388" t="s">
        <v>1129</v>
      </c>
      <c r="B1041" s="388" t="s">
        <v>364</v>
      </c>
      <c r="C1041" s="388" t="s">
        <v>4336</v>
      </c>
      <c r="D1041" s="389">
        <v>41</v>
      </c>
      <c r="F1041" s="389" t="s">
        <v>4334</v>
      </c>
      <c r="G1041" s="390" t="s">
        <v>2825</v>
      </c>
      <c r="H1041">
        <v>300</v>
      </c>
    </row>
    <row r="1042" spans="1:8" x14ac:dyDescent="0.2">
      <c r="A1042" s="388" t="s">
        <v>1129</v>
      </c>
      <c r="B1042" s="388" t="s">
        <v>364</v>
      </c>
      <c r="C1042" s="388" t="s">
        <v>4337</v>
      </c>
      <c r="D1042" s="389">
        <v>1800</v>
      </c>
      <c r="F1042" s="389" t="s">
        <v>1182</v>
      </c>
      <c r="G1042" s="390" t="s">
        <v>2826</v>
      </c>
      <c r="H1042">
        <v>500</v>
      </c>
    </row>
    <row r="1043" spans="1:8" x14ac:dyDescent="0.2">
      <c r="A1043" s="388" t="s">
        <v>1129</v>
      </c>
      <c r="B1043" s="388" t="s">
        <v>364</v>
      </c>
      <c r="C1043" s="388" t="s">
        <v>4338</v>
      </c>
      <c r="D1043" s="389">
        <v>1000</v>
      </c>
      <c r="F1043" s="389" t="s">
        <v>3576</v>
      </c>
      <c r="G1043" s="390" t="s">
        <v>2826</v>
      </c>
      <c r="H1043">
        <v>990</v>
      </c>
    </row>
    <row r="1044" spans="1:8" x14ac:dyDescent="0.2">
      <c r="A1044" s="388" t="s">
        <v>1129</v>
      </c>
      <c r="B1044" s="388" t="s">
        <v>364</v>
      </c>
      <c r="C1044" s="388" t="s">
        <v>4339</v>
      </c>
      <c r="D1044" s="389">
        <v>1300</v>
      </c>
      <c r="F1044" s="389" t="s">
        <v>3913</v>
      </c>
      <c r="G1044" s="390" t="s">
        <v>2826</v>
      </c>
      <c r="H1044">
        <v>990</v>
      </c>
    </row>
    <row r="1045" spans="1:8" x14ac:dyDescent="0.2">
      <c r="A1045" s="388" t="s">
        <v>1129</v>
      </c>
      <c r="B1045" s="388" t="s">
        <v>364</v>
      </c>
      <c r="C1045" s="388" t="s">
        <v>4340</v>
      </c>
      <c r="D1045" s="389">
        <v>41</v>
      </c>
      <c r="F1045" s="389" t="s">
        <v>3913</v>
      </c>
      <c r="G1045" s="390" t="s">
        <v>2825</v>
      </c>
      <c r="H1045">
        <v>300</v>
      </c>
    </row>
    <row r="1046" spans="1:8" x14ac:dyDescent="0.2">
      <c r="A1046" s="388" t="s">
        <v>1129</v>
      </c>
      <c r="B1046" s="388" t="s">
        <v>364</v>
      </c>
      <c r="C1046" s="388" t="s">
        <v>4341</v>
      </c>
      <c r="D1046" s="389">
        <v>52</v>
      </c>
      <c r="F1046" s="389" t="s">
        <v>3913</v>
      </c>
      <c r="G1046" s="390" t="s">
        <v>2825</v>
      </c>
      <c r="H1046">
        <v>300</v>
      </c>
    </row>
    <row r="1047" spans="1:8" x14ac:dyDescent="0.2">
      <c r="A1047" s="388" t="s">
        <v>1129</v>
      </c>
      <c r="B1047" s="388" t="s">
        <v>364</v>
      </c>
      <c r="C1047" s="388" t="s">
        <v>4342</v>
      </c>
      <c r="D1047" s="389">
        <v>3000</v>
      </c>
      <c r="F1047" s="389" t="s">
        <v>3441</v>
      </c>
      <c r="G1047" s="390" t="s">
        <v>2826</v>
      </c>
      <c r="H1047">
        <v>990</v>
      </c>
    </row>
    <row r="1048" spans="1:8" x14ac:dyDescent="0.2">
      <c r="A1048" s="388" t="s">
        <v>1129</v>
      </c>
      <c r="B1048" s="388" t="s">
        <v>364</v>
      </c>
      <c r="C1048" s="388" t="s">
        <v>4342</v>
      </c>
      <c r="D1048" s="389">
        <v>1800</v>
      </c>
      <c r="F1048" s="389" t="s">
        <v>3441</v>
      </c>
      <c r="G1048" s="390" t="s">
        <v>2826</v>
      </c>
      <c r="H1048">
        <v>500</v>
      </c>
    </row>
    <row r="1049" spans="1:8" x14ac:dyDescent="0.2">
      <c r="A1049" s="388" t="s">
        <v>1129</v>
      </c>
      <c r="B1049" s="388" t="s">
        <v>364</v>
      </c>
      <c r="C1049" s="388" t="s">
        <v>4343</v>
      </c>
      <c r="D1049" s="389">
        <v>41</v>
      </c>
      <c r="F1049" s="389" t="s">
        <v>3715</v>
      </c>
      <c r="G1049" s="390" t="s">
        <v>2825</v>
      </c>
      <c r="H1049">
        <v>300</v>
      </c>
    </row>
    <row r="1050" spans="1:8" x14ac:dyDescent="0.2">
      <c r="A1050" s="388" t="s">
        <v>1129</v>
      </c>
      <c r="B1050" s="388" t="s">
        <v>364</v>
      </c>
      <c r="C1050" s="388" t="s">
        <v>4344</v>
      </c>
      <c r="D1050" s="389">
        <v>41</v>
      </c>
      <c r="F1050" s="389" t="s">
        <v>3720</v>
      </c>
      <c r="G1050" s="390" t="s">
        <v>2825</v>
      </c>
      <c r="H1050">
        <v>300</v>
      </c>
    </row>
    <row r="1051" spans="1:8" x14ac:dyDescent="0.2">
      <c r="A1051" s="388" t="s">
        <v>1129</v>
      </c>
      <c r="B1051" s="388" t="s">
        <v>364</v>
      </c>
      <c r="C1051" s="388" t="s">
        <v>4345</v>
      </c>
      <c r="D1051" s="389">
        <v>41</v>
      </c>
      <c r="F1051" s="389" t="s">
        <v>3720</v>
      </c>
      <c r="G1051" s="390" t="s">
        <v>2825</v>
      </c>
      <c r="H1051">
        <v>300</v>
      </c>
    </row>
    <row r="1052" spans="1:8" x14ac:dyDescent="0.2">
      <c r="A1052" s="388" t="s">
        <v>1129</v>
      </c>
      <c r="B1052" s="388" t="s">
        <v>364</v>
      </c>
      <c r="C1052" s="388" t="s">
        <v>4346</v>
      </c>
      <c r="D1052" s="389">
        <v>500</v>
      </c>
      <c r="F1052" s="389" t="s">
        <v>4347</v>
      </c>
      <c r="G1052" s="390" t="s">
        <v>2826</v>
      </c>
      <c r="H1052">
        <v>990</v>
      </c>
    </row>
    <row r="1053" spans="1:8" x14ac:dyDescent="0.2">
      <c r="A1053" s="388" t="s">
        <v>1129</v>
      </c>
      <c r="B1053" s="388" t="s">
        <v>364</v>
      </c>
      <c r="C1053" s="388" t="s">
        <v>4346</v>
      </c>
      <c r="D1053" s="389">
        <v>900</v>
      </c>
      <c r="F1053" s="389" t="s">
        <v>4347</v>
      </c>
      <c r="G1053" s="390" t="s">
        <v>2826</v>
      </c>
      <c r="H1053">
        <v>500</v>
      </c>
    </row>
    <row r="1054" spans="1:8" x14ac:dyDescent="0.2">
      <c r="A1054" s="388" t="s">
        <v>1129</v>
      </c>
      <c r="B1054" s="388" t="s">
        <v>364</v>
      </c>
      <c r="C1054" s="388" t="s">
        <v>4348</v>
      </c>
      <c r="D1054" s="389">
        <v>1500</v>
      </c>
      <c r="F1054" s="389" t="s">
        <v>3448</v>
      </c>
      <c r="G1054" s="390" t="s">
        <v>2826</v>
      </c>
      <c r="H1054">
        <v>990</v>
      </c>
    </row>
    <row r="1055" spans="1:8" x14ac:dyDescent="0.2">
      <c r="A1055" s="388" t="s">
        <v>1129</v>
      </c>
      <c r="B1055" s="388" t="s">
        <v>364</v>
      </c>
      <c r="C1055" s="388" t="s">
        <v>4348</v>
      </c>
      <c r="D1055" s="389">
        <v>900</v>
      </c>
      <c r="F1055" s="389" t="s">
        <v>3448</v>
      </c>
      <c r="G1055" s="390" t="s">
        <v>2826</v>
      </c>
      <c r="H1055">
        <v>500</v>
      </c>
    </row>
    <row r="1056" spans="1:8" x14ac:dyDescent="0.2">
      <c r="A1056" s="388" t="s">
        <v>1129</v>
      </c>
      <c r="B1056" s="388" t="s">
        <v>364</v>
      </c>
      <c r="C1056" s="388" t="s">
        <v>4349</v>
      </c>
      <c r="D1056" s="389">
        <v>41</v>
      </c>
      <c r="F1056" s="389" t="s">
        <v>3448</v>
      </c>
      <c r="G1056" s="390" t="s">
        <v>2825</v>
      </c>
      <c r="H1056">
        <v>400</v>
      </c>
    </row>
    <row r="1057" spans="1:10" x14ac:dyDescent="0.2">
      <c r="A1057" s="388" t="s">
        <v>1129</v>
      </c>
      <c r="B1057" s="388" t="s">
        <v>364</v>
      </c>
      <c r="C1057" s="388" t="s">
        <v>4350</v>
      </c>
      <c r="D1057" s="389">
        <v>41</v>
      </c>
      <c r="F1057" s="389" t="s">
        <v>3448</v>
      </c>
      <c r="G1057" s="390" t="s">
        <v>2825</v>
      </c>
      <c r="H1057">
        <v>300</v>
      </c>
    </row>
    <row r="1058" spans="1:10" x14ac:dyDescent="0.2">
      <c r="A1058" s="388" t="s">
        <v>1129</v>
      </c>
      <c r="B1058" s="388" t="s">
        <v>364</v>
      </c>
      <c r="C1058" s="388" t="s">
        <v>4351</v>
      </c>
      <c r="D1058" s="389">
        <v>41</v>
      </c>
      <c r="F1058" s="389" t="s">
        <v>3448</v>
      </c>
      <c r="G1058" s="390" t="s">
        <v>2825</v>
      </c>
      <c r="H1058">
        <v>300</v>
      </c>
    </row>
    <row r="1059" spans="1:10" x14ac:dyDescent="0.2">
      <c r="A1059" s="388" t="s">
        <v>938</v>
      </c>
      <c r="B1059" s="388" t="s">
        <v>853</v>
      </c>
      <c r="C1059" s="388" t="s">
        <v>484</v>
      </c>
      <c r="D1059" s="389">
        <v>145385.20000000001</v>
      </c>
      <c r="F1059" s="389">
        <v>145385.20000000001</v>
      </c>
      <c r="G1059" s="390" t="s">
        <v>1054</v>
      </c>
    </row>
    <row r="1060" spans="1:10" x14ac:dyDescent="0.2">
      <c r="A1060" s="644" t="s">
        <v>938</v>
      </c>
      <c r="B1060" s="644" t="s">
        <v>853</v>
      </c>
      <c r="C1060" s="644" t="s">
        <v>308</v>
      </c>
      <c r="D1060" s="645">
        <v>147387.20000000001</v>
      </c>
      <c r="E1060" s="645"/>
      <c r="F1060" s="645">
        <v>147387.20000000001</v>
      </c>
      <c r="G1060" s="646" t="s">
        <v>970</v>
      </c>
      <c r="H1060" s="647"/>
      <c r="I1060" s="647"/>
      <c r="J1060" s="647"/>
    </row>
    <row r="1062" spans="1:10" x14ac:dyDescent="0.2">
      <c r="A1062" s="388" t="s">
        <v>1129</v>
      </c>
      <c r="B1062" s="388" t="s">
        <v>3754</v>
      </c>
      <c r="C1062" s="388" t="s">
        <v>4224</v>
      </c>
      <c r="D1062" s="389">
        <v>1850</v>
      </c>
      <c r="F1062" s="389" t="s">
        <v>3586</v>
      </c>
      <c r="G1062" s="390" t="s">
        <v>4352</v>
      </c>
      <c r="H1062">
        <v>990</v>
      </c>
    </row>
    <row r="1063" spans="1:10" x14ac:dyDescent="0.2">
      <c r="A1063" s="388" t="s">
        <v>1129</v>
      </c>
      <c r="B1063" s="388" t="s">
        <v>3754</v>
      </c>
      <c r="C1063" s="388" t="s">
        <v>4353</v>
      </c>
      <c r="D1063" s="389">
        <v>1320</v>
      </c>
      <c r="F1063" s="389" t="s">
        <v>3362</v>
      </c>
      <c r="G1063" s="390" t="s">
        <v>4352</v>
      </c>
      <c r="H1063">
        <v>990</v>
      </c>
    </row>
    <row r="1064" spans="1:10" x14ac:dyDescent="0.2">
      <c r="A1064" s="388" t="s">
        <v>1129</v>
      </c>
      <c r="B1064" s="388" t="s">
        <v>3754</v>
      </c>
      <c r="C1064" s="388" t="s">
        <v>3361</v>
      </c>
      <c r="D1064" s="389">
        <v>1755</v>
      </c>
      <c r="F1064" s="389" t="s">
        <v>3460</v>
      </c>
      <c r="G1064" s="390" t="s">
        <v>4352</v>
      </c>
      <c r="H1064">
        <v>990</v>
      </c>
    </row>
    <row r="1065" spans="1:10" x14ac:dyDescent="0.2">
      <c r="A1065" s="388" t="s">
        <v>1129</v>
      </c>
      <c r="B1065" s="388" t="s">
        <v>3754</v>
      </c>
      <c r="C1065" s="388" t="s">
        <v>4354</v>
      </c>
      <c r="D1065" s="389">
        <v>15276</v>
      </c>
      <c r="F1065" s="389" t="s">
        <v>1152</v>
      </c>
      <c r="G1065" s="390" t="s">
        <v>4355</v>
      </c>
      <c r="H1065">
        <v>990</v>
      </c>
    </row>
    <row r="1066" spans="1:10" x14ac:dyDescent="0.2">
      <c r="A1066" s="388" t="s">
        <v>1129</v>
      </c>
      <c r="B1066" s="388" t="s">
        <v>3754</v>
      </c>
      <c r="C1066" s="388" t="s">
        <v>3928</v>
      </c>
      <c r="D1066" s="389">
        <v>1755</v>
      </c>
      <c r="F1066" s="389" t="s">
        <v>4295</v>
      </c>
      <c r="G1066" s="390" t="s">
        <v>4352</v>
      </c>
      <c r="H1066">
        <v>990</v>
      </c>
    </row>
    <row r="1067" spans="1:10" x14ac:dyDescent="0.2">
      <c r="A1067" s="388" t="s">
        <v>1129</v>
      </c>
      <c r="B1067" s="388" t="s">
        <v>3754</v>
      </c>
      <c r="C1067" s="388" t="s">
        <v>4230</v>
      </c>
      <c r="D1067" s="389">
        <v>2250</v>
      </c>
      <c r="F1067" s="389" t="s">
        <v>3370</v>
      </c>
      <c r="G1067" s="390" t="s">
        <v>4352</v>
      </c>
      <c r="H1067">
        <v>990</v>
      </c>
    </row>
    <row r="1068" spans="1:10" x14ac:dyDescent="0.2">
      <c r="A1068" s="388" t="s">
        <v>1129</v>
      </c>
      <c r="B1068" s="388" t="s">
        <v>3754</v>
      </c>
      <c r="C1068" s="388" t="s">
        <v>3459</v>
      </c>
      <c r="D1068" s="389">
        <v>14842</v>
      </c>
      <c r="F1068" s="389" t="s">
        <v>1155</v>
      </c>
      <c r="G1068" s="390" t="s">
        <v>4356</v>
      </c>
      <c r="H1068">
        <v>990</v>
      </c>
    </row>
    <row r="1069" spans="1:10" x14ac:dyDescent="0.2">
      <c r="A1069" s="388" t="s">
        <v>1129</v>
      </c>
      <c r="B1069" s="388" t="s">
        <v>3754</v>
      </c>
      <c r="C1069" s="388" t="s">
        <v>3930</v>
      </c>
      <c r="D1069" s="389">
        <v>1755</v>
      </c>
      <c r="F1069" s="389" t="s">
        <v>3467</v>
      </c>
      <c r="G1069" s="390" t="s">
        <v>4352</v>
      </c>
      <c r="H1069">
        <v>990</v>
      </c>
    </row>
    <row r="1070" spans="1:10" x14ac:dyDescent="0.2">
      <c r="A1070" s="388" t="s">
        <v>1129</v>
      </c>
      <c r="B1070" s="388" t="s">
        <v>3754</v>
      </c>
      <c r="C1070" s="388" t="s">
        <v>3855</v>
      </c>
      <c r="D1070" s="389">
        <v>19338</v>
      </c>
      <c r="F1070" s="389" t="s">
        <v>1132</v>
      </c>
      <c r="G1070" s="390" t="s">
        <v>4357</v>
      </c>
      <c r="H1070">
        <v>990</v>
      </c>
    </row>
    <row r="1071" spans="1:10" x14ac:dyDescent="0.2">
      <c r="A1071" s="388" t="s">
        <v>1129</v>
      </c>
      <c r="B1071" s="388" t="s">
        <v>3754</v>
      </c>
      <c r="C1071" s="388" t="s">
        <v>4358</v>
      </c>
      <c r="D1071" s="389">
        <v>18233</v>
      </c>
      <c r="F1071" s="389" t="s">
        <v>1160</v>
      </c>
      <c r="G1071" s="390" t="s">
        <v>4359</v>
      </c>
      <c r="H1071">
        <v>990</v>
      </c>
    </row>
    <row r="1072" spans="1:10" x14ac:dyDescent="0.2">
      <c r="A1072" s="388" t="s">
        <v>1129</v>
      </c>
      <c r="B1072" s="388" t="s">
        <v>3754</v>
      </c>
      <c r="C1072" s="388" t="s">
        <v>4360</v>
      </c>
      <c r="D1072" s="389">
        <v>1950</v>
      </c>
      <c r="F1072" s="389" t="s">
        <v>3598</v>
      </c>
      <c r="G1072" s="390" t="s">
        <v>4352</v>
      </c>
      <c r="H1072">
        <v>990</v>
      </c>
    </row>
    <row r="1073" spans="1:8" x14ac:dyDescent="0.2">
      <c r="A1073" s="388" t="s">
        <v>1129</v>
      </c>
      <c r="B1073" s="388" t="s">
        <v>3754</v>
      </c>
      <c r="C1073" s="388" t="s">
        <v>4262</v>
      </c>
      <c r="D1073" s="389">
        <v>1755</v>
      </c>
      <c r="F1073" s="389" t="s">
        <v>4302</v>
      </c>
      <c r="G1073" s="390" t="s">
        <v>4352</v>
      </c>
      <c r="H1073">
        <v>990</v>
      </c>
    </row>
    <row r="1074" spans="1:8" x14ac:dyDescent="0.2">
      <c r="A1074" s="388" t="s">
        <v>1129</v>
      </c>
      <c r="B1074" s="388" t="s">
        <v>3754</v>
      </c>
      <c r="C1074" s="388" t="s">
        <v>4361</v>
      </c>
      <c r="D1074" s="389">
        <v>13494</v>
      </c>
      <c r="F1074" s="389" t="s">
        <v>1164</v>
      </c>
      <c r="G1074" s="390" t="s">
        <v>4362</v>
      </c>
      <c r="H1074">
        <v>990</v>
      </c>
    </row>
    <row r="1075" spans="1:8" x14ac:dyDescent="0.2">
      <c r="A1075" s="388" t="s">
        <v>1129</v>
      </c>
      <c r="B1075" s="388" t="s">
        <v>3754</v>
      </c>
      <c r="C1075" s="388" t="s">
        <v>4061</v>
      </c>
      <c r="D1075" s="389">
        <v>25186</v>
      </c>
      <c r="F1075" s="389" t="s">
        <v>1137</v>
      </c>
      <c r="G1075" s="390" t="s">
        <v>4363</v>
      </c>
      <c r="H1075">
        <v>990</v>
      </c>
    </row>
    <row r="1076" spans="1:8" x14ac:dyDescent="0.2">
      <c r="A1076" s="388" t="s">
        <v>1129</v>
      </c>
      <c r="B1076" s="388" t="s">
        <v>3754</v>
      </c>
      <c r="C1076" s="388" t="s">
        <v>4364</v>
      </c>
      <c r="D1076" s="389">
        <v>1560</v>
      </c>
      <c r="F1076" s="389" t="s">
        <v>3676</v>
      </c>
      <c r="G1076" s="390" t="s">
        <v>4352</v>
      </c>
      <c r="H1076">
        <v>990</v>
      </c>
    </row>
    <row r="1077" spans="1:8" x14ac:dyDescent="0.2">
      <c r="A1077" s="388" t="s">
        <v>1129</v>
      </c>
      <c r="B1077" s="388" t="s">
        <v>3754</v>
      </c>
      <c r="C1077" s="388" t="s">
        <v>4365</v>
      </c>
      <c r="D1077" s="389">
        <v>1755</v>
      </c>
      <c r="F1077" s="389" t="s">
        <v>3400</v>
      </c>
      <c r="G1077" s="390" t="s">
        <v>4352</v>
      </c>
      <c r="H1077">
        <v>990</v>
      </c>
    </row>
    <row r="1078" spans="1:8" x14ac:dyDescent="0.2">
      <c r="A1078" s="388" t="s">
        <v>1129</v>
      </c>
      <c r="B1078" s="388" t="s">
        <v>3754</v>
      </c>
      <c r="C1078" s="388" t="s">
        <v>3883</v>
      </c>
      <c r="D1078" s="389">
        <v>22111</v>
      </c>
      <c r="F1078" s="389" t="s">
        <v>1169</v>
      </c>
      <c r="G1078" s="390" t="s">
        <v>4366</v>
      </c>
      <c r="H1078">
        <v>990</v>
      </c>
    </row>
    <row r="1079" spans="1:8" x14ac:dyDescent="0.2">
      <c r="A1079" s="388" t="s">
        <v>1129</v>
      </c>
      <c r="B1079" s="388" t="s">
        <v>3754</v>
      </c>
      <c r="C1079" s="388" t="s">
        <v>4367</v>
      </c>
      <c r="D1079" s="389">
        <v>1400</v>
      </c>
      <c r="F1079" s="389" t="s">
        <v>4368</v>
      </c>
      <c r="G1079" s="390" t="s">
        <v>4369</v>
      </c>
      <c r="H1079">
        <v>990</v>
      </c>
    </row>
    <row r="1080" spans="1:8" x14ac:dyDescent="0.2">
      <c r="A1080" s="388" t="s">
        <v>1129</v>
      </c>
      <c r="B1080" s="388" t="s">
        <v>3754</v>
      </c>
      <c r="C1080" s="388" t="s">
        <v>4370</v>
      </c>
      <c r="D1080" s="389">
        <v>1800</v>
      </c>
      <c r="F1080" s="389" t="s">
        <v>3406</v>
      </c>
      <c r="G1080" s="390" t="s">
        <v>4369</v>
      </c>
      <c r="H1080">
        <v>990</v>
      </c>
    </row>
    <row r="1081" spans="1:8" x14ac:dyDescent="0.2">
      <c r="A1081" s="388" t="s">
        <v>1129</v>
      </c>
      <c r="B1081" s="388" t="s">
        <v>3754</v>
      </c>
      <c r="C1081" s="388" t="s">
        <v>4371</v>
      </c>
      <c r="D1081" s="389">
        <v>1755</v>
      </c>
      <c r="F1081" s="389" t="s">
        <v>4316</v>
      </c>
      <c r="G1081" s="390" t="s">
        <v>4369</v>
      </c>
      <c r="H1081">
        <v>990</v>
      </c>
    </row>
    <row r="1082" spans="1:8" x14ac:dyDescent="0.2">
      <c r="A1082" s="388" t="s">
        <v>1129</v>
      </c>
      <c r="B1082" s="388" t="s">
        <v>3754</v>
      </c>
      <c r="C1082" s="388" t="s">
        <v>4372</v>
      </c>
      <c r="D1082" s="389">
        <v>1350</v>
      </c>
      <c r="F1082" s="389" t="s">
        <v>1172</v>
      </c>
      <c r="G1082" s="390" t="s">
        <v>4369</v>
      </c>
      <c r="H1082">
        <v>990</v>
      </c>
    </row>
    <row r="1083" spans="1:8" x14ac:dyDescent="0.2">
      <c r="A1083" s="388" t="s">
        <v>1129</v>
      </c>
      <c r="B1083" s="388" t="s">
        <v>3754</v>
      </c>
      <c r="C1083" s="388" t="s">
        <v>4373</v>
      </c>
      <c r="D1083" s="389">
        <v>16889</v>
      </c>
      <c r="F1083" s="389" t="s">
        <v>1172</v>
      </c>
      <c r="G1083" s="390" t="s">
        <v>4374</v>
      </c>
      <c r="H1083">
        <v>990</v>
      </c>
    </row>
    <row r="1084" spans="1:8" x14ac:dyDescent="0.2">
      <c r="A1084" s="388" t="s">
        <v>1129</v>
      </c>
      <c r="B1084" s="388" t="s">
        <v>3754</v>
      </c>
      <c r="C1084" s="388" t="s">
        <v>4236</v>
      </c>
      <c r="D1084" s="389">
        <v>1755</v>
      </c>
      <c r="F1084" s="389" t="s">
        <v>3505</v>
      </c>
      <c r="G1084" s="390" t="s">
        <v>4375</v>
      </c>
      <c r="H1084">
        <v>990</v>
      </c>
    </row>
    <row r="1085" spans="1:8" x14ac:dyDescent="0.2">
      <c r="A1085" s="388" t="s">
        <v>1129</v>
      </c>
      <c r="B1085" s="388" t="s">
        <v>3754</v>
      </c>
      <c r="C1085" s="388" t="s">
        <v>4264</v>
      </c>
      <c r="D1085" s="389">
        <v>10166</v>
      </c>
      <c r="F1085" s="389" t="s">
        <v>1140</v>
      </c>
      <c r="G1085" s="390" t="s">
        <v>4376</v>
      </c>
      <c r="H1085">
        <v>990</v>
      </c>
    </row>
    <row r="1086" spans="1:8" x14ac:dyDescent="0.2">
      <c r="A1086" s="388" t="s">
        <v>1129</v>
      </c>
      <c r="B1086" s="388" t="s">
        <v>3754</v>
      </c>
      <c r="C1086" s="388" t="s">
        <v>3857</v>
      </c>
      <c r="D1086" s="389">
        <v>1350</v>
      </c>
      <c r="F1086" s="389" t="s">
        <v>3692</v>
      </c>
      <c r="G1086" s="390" t="s">
        <v>4375</v>
      </c>
      <c r="H1086">
        <v>990</v>
      </c>
    </row>
    <row r="1087" spans="1:8" x14ac:dyDescent="0.2">
      <c r="A1087" s="388" t="s">
        <v>1129</v>
      </c>
      <c r="B1087" s="388" t="s">
        <v>3754</v>
      </c>
      <c r="C1087" s="388" t="s">
        <v>4377</v>
      </c>
      <c r="D1087" s="389">
        <v>16418</v>
      </c>
      <c r="F1087" s="389" t="s">
        <v>1177</v>
      </c>
      <c r="G1087" s="390" t="s">
        <v>4378</v>
      </c>
      <c r="H1087">
        <v>990</v>
      </c>
    </row>
    <row r="1088" spans="1:8" x14ac:dyDescent="0.2">
      <c r="A1088" s="388" t="s">
        <v>1129</v>
      </c>
      <c r="B1088" s="388" t="s">
        <v>3754</v>
      </c>
      <c r="C1088" s="388" t="s">
        <v>4129</v>
      </c>
      <c r="D1088" s="389">
        <v>13610</v>
      </c>
      <c r="F1088" s="389" t="s">
        <v>3580</v>
      </c>
      <c r="G1088" s="390" t="s">
        <v>4379</v>
      </c>
      <c r="H1088">
        <v>990</v>
      </c>
    </row>
    <row r="1089" spans="1:8" x14ac:dyDescent="0.2">
      <c r="A1089" s="388" t="s">
        <v>1129</v>
      </c>
      <c r="B1089" s="388" t="s">
        <v>3754</v>
      </c>
      <c r="C1089" s="388" t="s">
        <v>3649</v>
      </c>
      <c r="D1089" s="389">
        <v>1150</v>
      </c>
      <c r="F1089" s="389" t="s">
        <v>3720</v>
      </c>
      <c r="G1089" s="390" t="s">
        <v>4375</v>
      </c>
      <c r="H1089">
        <v>990</v>
      </c>
    </row>
    <row r="1090" spans="1:8" x14ac:dyDescent="0.2">
      <c r="A1090" s="388" t="s">
        <v>1129</v>
      </c>
      <c r="B1090" s="388" t="s">
        <v>3754</v>
      </c>
      <c r="C1090" s="388" t="s">
        <v>3379</v>
      </c>
      <c r="D1090" s="389">
        <v>1090</v>
      </c>
      <c r="F1090" s="389" t="s">
        <v>4380</v>
      </c>
      <c r="G1090" s="390" t="s">
        <v>4375</v>
      </c>
      <c r="H1090">
        <v>990</v>
      </c>
    </row>
    <row r="1091" spans="1:8" x14ac:dyDescent="0.2">
      <c r="A1091" s="388" t="s">
        <v>1129</v>
      </c>
      <c r="B1091" s="388" t="s">
        <v>1542</v>
      </c>
      <c r="C1091" s="388" t="s">
        <v>1159</v>
      </c>
      <c r="D1091" s="389">
        <v>31825</v>
      </c>
      <c r="F1091" s="389" t="s">
        <v>4057</v>
      </c>
      <c r="G1091" s="390" t="s">
        <v>4381</v>
      </c>
      <c r="H1091">
        <v>990</v>
      </c>
    </row>
    <row r="1092" spans="1:8" x14ac:dyDescent="0.2">
      <c r="A1092" s="388" t="s">
        <v>1129</v>
      </c>
      <c r="B1092" s="388" t="s">
        <v>1542</v>
      </c>
      <c r="C1092" s="388" t="s">
        <v>1149</v>
      </c>
      <c r="D1092" s="389">
        <v>4275</v>
      </c>
      <c r="F1092" s="389" t="s">
        <v>1132</v>
      </c>
      <c r="G1092" s="390" t="s">
        <v>4382</v>
      </c>
      <c r="H1092">
        <v>990</v>
      </c>
    </row>
    <row r="1093" spans="1:8" x14ac:dyDescent="0.2">
      <c r="A1093" s="388" t="s">
        <v>1129</v>
      </c>
      <c r="B1093" s="388" t="s">
        <v>1542</v>
      </c>
      <c r="C1093" s="388" t="s">
        <v>3546</v>
      </c>
      <c r="D1093" s="389">
        <v>13610</v>
      </c>
      <c r="F1093" s="389" t="s">
        <v>1182</v>
      </c>
      <c r="G1093" s="390" t="s">
        <v>4383</v>
      </c>
      <c r="H1093">
        <v>990</v>
      </c>
    </row>
    <row r="1094" spans="1:8" x14ac:dyDescent="0.2">
      <c r="A1094" s="388" t="s">
        <v>1129</v>
      </c>
      <c r="B1094" s="388" t="s">
        <v>1542</v>
      </c>
      <c r="C1094" s="388" t="s">
        <v>3347</v>
      </c>
      <c r="D1094" s="389">
        <v>20000</v>
      </c>
      <c r="F1094" s="389" t="s">
        <v>1143</v>
      </c>
      <c r="G1094" s="390" t="s">
        <v>4384</v>
      </c>
      <c r="H1094">
        <v>990</v>
      </c>
    </row>
    <row r="1095" spans="1:8" x14ac:dyDescent="0.2">
      <c r="A1095" s="388" t="s">
        <v>1129</v>
      </c>
      <c r="B1095" s="388" t="s">
        <v>1542</v>
      </c>
      <c r="C1095" s="388" t="s">
        <v>3347</v>
      </c>
      <c r="D1095" s="389">
        <v>-13610</v>
      </c>
      <c r="F1095" s="389" t="s">
        <v>1143</v>
      </c>
      <c r="G1095" s="390" t="s">
        <v>4385</v>
      </c>
      <c r="H1095">
        <v>990</v>
      </c>
    </row>
    <row r="1096" spans="1:8" x14ac:dyDescent="0.2">
      <c r="A1096" s="388" t="s">
        <v>1129</v>
      </c>
      <c r="B1096" s="388" t="s">
        <v>1542</v>
      </c>
      <c r="C1096" s="388" t="s">
        <v>2139</v>
      </c>
      <c r="D1096" s="389">
        <v>-327</v>
      </c>
      <c r="F1096" s="389" t="s">
        <v>1143</v>
      </c>
      <c r="G1096" s="390" t="s">
        <v>3628</v>
      </c>
      <c r="H1096">
        <v>990</v>
      </c>
    </row>
    <row r="1097" spans="1:8" x14ac:dyDescent="0.2">
      <c r="A1097" s="388" t="s">
        <v>1129</v>
      </c>
      <c r="B1097" s="388" t="s">
        <v>364</v>
      </c>
      <c r="C1097" s="388" t="s">
        <v>1151</v>
      </c>
      <c r="D1097" s="389">
        <v>50</v>
      </c>
      <c r="F1097" s="389" t="s">
        <v>4386</v>
      </c>
      <c r="G1097" s="390" t="s">
        <v>3090</v>
      </c>
      <c r="H1097">
        <v>990</v>
      </c>
    </row>
    <row r="1098" spans="1:8" x14ac:dyDescent="0.2">
      <c r="A1098" s="388" t="s">
        <v>1129</v>
      </c>
      <c r="B1098" s="388" t="s">
        <v>364</v>
      </c>
      <c r="C1098" s="388" t="s">
        <v>1187</v>
      </c>
      <c r="D1098" s="389">
        <v>30</v>
      </c>
      <c r="F1098" s="389" t="s">
        <v>4387</v>
      </c>
      <c r="G1098" s="390" t="s">
        <v>3090</v>
      </c>
      <c r="H1098">
        <v>990</v>
      </c>
    </row>
    <row r="1099" spans="1:8" x14ac:dyDescent="0.2">
      <c r="A1099" s="388" t="s">
        <v>1129</v>
      </c>
      <c r="B1099" s="388" t="s">
        <v>364</v>
      </c>
      <c r="C1099" s="388" t="s">
        <v>1209</v>
      </c>
      <c r="D1099" s="389">
        <v>48</v>
      </c>
      <c r="F1099" s="389" t="s">
        <v>3586</v>
      </c>
      <c r="G1099" s="390" t="s">
        <v>3090</v>
      </c>
      <c r="H1099">
        <v>990</v>
      </c>
    </row>
    <row r="1100" spans="1:8" x14ac:dyDescent="0.2">
      <c r="A1100" s="388" t="s">
        <v>1129</v>
      </c>
      <c r="B1100" s="388" t="s">
        <v>364</v>
      </c>
      <c r="C1100" s="388" t="s">
        <v>1225</v>
      </c>
      <c r="D1100" s="389">
        <v>31</v>
      </c>
      <c r="F1100" s="389" t="s">
        <v>3586</v>
      </c>
      <c r="G1100" s="390" t="s">
        <v>3090</v>
      </c>
      <c r="H1100">
        <v>990</v>
      </c>
    </row>
    <row r="1101" spans="1:8" x14ac:dyDescent="0.2">
      <c r="A1101" s="388" t="s">
        <v>1129</v>
      </c>
      <c r="B1101" s="388" t="s">
        <v>364</v>
      </c>
      <c r="C1101" s="388" t="s">
        <v>1240</v>
      </c>
      <c r="D1101" s="389">
        <v>46</v>
      </c>
      <c r="F1101" s="389" t="s">
        <v>4388</v>
      </c>
      <c r="G1101" s="390" t="s">
        <v>3090</v>
      </c>
      <c r="H1101">
        <v>990</v>
      </c>
    </row>
    <row r="1102" spans="1:8" x14ac:dyDescent="0.2">
      <c r="A1102" s="388" t="s">
        <v>1129</v>
      </c>
      <c r="B1102" s="388" t="s">
        <v>364</v>
      </c>
      <c r="C1102" s="388" t="s">
        <v>1229</v>
      </c>
      <c r="D1102" s="389">
        <v>238</v>
      </c>
      <c r="F1102" s="389" t="s">
        <v>4388</v>
      </c>
      <c r="G1102" s="390" t="s">
        <v>4389</v>
      </c>
      <c r="H1102">
        <v>990</v>
      </c>
    </row>
    <row r="1103" spans="1:8" x14ac:dyDescent="0.2">
      <c r="A1103" s="388" t="s">
        <v>1129</v>
      </c>
      <c r="B1103" s="388" t="s">
        <v>364</v>
      </c>
      <c r="C1103" s="388" t="s">
        <v>1166</v>
      </c>
      <c r="D1103" s="389">
        <v>203</v>
      </c>
      <c r="F1103" s="389" t="s">
        <v>4388</v>
      </c>
      <c r="G1103" s="390" t="s">
        <v>4389</v>
      </c>
      <c r="H1103">
        <v>990</v>
      </c>
    </row>
    <row r="1104" spans="1:8" x14ac:dyDescent="0.2">
      <c r="A1104" s="388" t="s">
        <v>1129</v>
      </c>
      <c r="B1104" s="388" t="s">
        <v>364</v>
      </c>
      <c r="C1104" s="388" t="s">
        <v>1145</v>
      </c>
      <c r="D1104" s="389">
        <v>120</v>
      </c>
      <c r="F1104" s="389" t="s">
        <v>4289</v>
      </c>
      <c r="G1104" s="390" t="s">
        <v>3090</v>
      </c>
      <c r="H1104">
        <v>990</v>
      </c>
    </row>
    <row r="1105" spans="1:8" x14ac:dyDescent="0.2">
      <c r="A1105" s="388" t="s">
        <v>1129</v>
      </c>
      <c r="B1105" s="388" t="s">
        <v>364</v>
      </c>
      <c r="C1105" s="388" t="s">
        <v>1231</v>
      </c>
      <c r="D1105" s="389">
        <v>70</v>
      </c>
      <c r="F1105" s="389" t="s">
        <v>3666</v>
      </c>
      <c r="G1105" s="390" t="s">
        <v>3090</v>
      </c>
      <c r="H1105">
        <v>990</v>
      </c>
    </row>
    <row r="1106" spans="1:8" x14ac:dyDescent="0.2">
      <c r="A1106" s="388" t="s">
        <v>1129</v>
      </c>
      <c r="B1106" s="388" t="s">
        <v>364</v>
      </c>
      <c r="C1106" s="388" t="s">
        <v>1248</v>
      </c>
      <c r="D1106" s="389">
        <v>268</v>
      </c>
      <c r="F1106" s="389" t="s">
        <v>4291</v>
      </c>
      <c r="G1106" s="390" t="s">
        <v>4389</v>
      </c>
      <c r="H1106">
        <v>990</v>
      </c>
    </row>
    <row r="1107" spans="1:8" x14ac:dyDescent="0.2">
      <c r="A1107" s="388" t="s">
        <v>1129</v>
      </c>
      <c r="B1107" s="388" t="s">
        <v>364</v>
      </c>
      <c r="C1107" s="388" t="s">
        <v>1330</v>
      </c>
      <c r="D1107" s="389">
        <v>40</v>
      </c>
      <c r="F1107" s="389" t="s">
        <v>4292</v>
      </c>
      <c r="G1107" s="390" t="s">
        <v>3090</v>
      </c>
      <c r="H1107">
        <v>990</v>
      </c>
    </row>
    <row r="1108" spans="1:8" x14ac:dyDescent="0.2">
      <c r="A1108" s="388" t="s">
        <v>1129</v>
      </c>
      <c r="B1108" s="388" t="s">
        <v>364</v>
      </c>
      <c r="C1108" s="388" t="s">
        <v>1317</v>
      </c>
      <c r="D1108" s="389">
        <v>327</v>
      </c>
      <c r="F1108" s="389" t="s">
        <v>4292</v>
      </c>
      <c r="G1108" s="390" t="s">
        <v>3630</v>
      </c>
      <c r="H1108">
        <v>990</v>
      </c>
    </row>
    <row r="1109" spans="1:8" x14ac:dyDescent="0.2">
      <c r="A1109" s="388" t="s">
        <v>1129</v>
      </c>
      <c r="B1109" s="388" t="s">
        <v>364</v>
      </c>
      <c r="C1109" s="388" t="s">
        <v>1437</v>
      </c>
      <c r="D1109" s="389">
        <v>40</v>
      </c>
      <c r="F1109" s="389" t="s">
        <v>4293</v>
      </c>
      <c r="G1109" s="390" t="s">
        <v>3090</v>
      </c>
      <c r="H1109">
        <v>990</v>
      </c>
    </row>
    <row r="1110" spans="1:8" x14ac:dyDescent="0.2">
      <c r="A1110" s="388" t="s">
        <v>1129</v>
      </c>
      <c r="B1110" s="388" t="s">
        <v>364</v>
      </c>
      <c r="C1110" s="388" t="s">
        <v>1358</v>
      </c>
      <c r="D1110" s="389">
        <v>43</v>
      </c>
      <c r="F1110" s="389" t="s">
        <v>4293</v>
      </c>
      <c r="G1110" s="390" t="s">
        <v>3090</v>
      </c>
      <c r="H1110">
        <v>990</v>
      </c>
    </row>
    <row r="1111" spans="1:8" x14ac:dyDescent="0.2">
      <c r="A1111" s="388" t="s">
        <v>1129</v>
      </c>
      <c r="B1111" s="388" t="s">
        <v>364</v>
      </c>
      <c r="C1111" s="388" t="s">
        <v>1439</v>
      </c>
      <c r="D1111" s="389">
        <v>124</v>
      </c>
      <c r="F1111" s="389" t="s">
        <v>4390</v>
      </c>
      <c r="G1111" s="390" t="s">
        <v>4389</v>
      </c>
      <c r="H1111">
        <v>990</v>
      </c>
    </row>
    <row r="1112" spans="1:8" x14ac:dyDescent="0.2">
      <c r="A1112" s="388" t="s">
        <v>1129</v>
      </c>
      <c r="B1112" s="388" t="s">
        <v>364</v>
      </c>
      <c r="C1112" s="388" t="s">
        <v>1332</v>
      </c>
      <c r="D1112" s="389">
        <v>143</v>
      </c>
      <c r="F1112" s="389" t="s">
        <v>4390</v>
      </c>
      <c r="G1112" s="390" t="s">
        <v>4389</v>
      </c>
      <c r="H1112">
        <v>990</v>
      </c>
    </row>
    <row r="1113" spans="1:8" x14ac:dyDescent="0.2">
      <c r="A1113" s="388" t="s">
        <v>1129</v>
      </c>
      <c r="B1113" s="388" t="s">
        <v>364</v>
      </c>
      <c r="C1113" s="388" t="s">
        <v>1920</v>
      </c>
      <c r="D1113" s="389">
        <v>48</v>
      </c>
      <c r="F1113" s="389" t="s">
        <v>4295</v>
      </c>
      <c r="G1113" s="390" t="s">
        <v>3090</v>
      </c>
      <c r="H1113">
        <v>990</v>
      </c>
    </row>
    <row r="1114" spans="1:8" x14ac:dyDescent="0.2">
      <c r="A1114" s="388" t="s">
        <v>1129</v>
      </c>
      <c r="B1114" s="388" t="s">
        <v>364</v>
      </c>
      <c r="C1114" s="388" t="s">
        <v>2831</v>
      </c>
      <c r="D1114" s="389">
        <v>40</v>
      </c>
      <c r="F1114" s="389" t="s">
        <v>4295</v>
      </c>
      <c r="G1114" s="390" t="s">
        <v>3090</v>
      </c>
      <c r="H1114">
        <v>990</v>
      </c>
    </row>
    <row r="1115" spans="1:8" x14ac:dyDescent="0.2">
      <c r="A1115" s="388" t="s">
        <v>1129</v>
      </c>
      <c r="B1115" s="388" t="s">
        <v>364</v>
      </c>
      <c r="C1115" s="388" t="s">
        <v>2320</v>
      </c>
      <c r="D1115" s="389">
        <v>40</v>
      </c>
      <c r="F1115" s="389" t="s">
        <v>4296</v>
      </c>
      <c r="G1115" s="390" t="s">
        <v>3090</v>
      </c>
      <c r="H1115">
        <v>990</v>
      </c>
    </row>
    <row r="1116" spans="1:8" x14ac:dyDescent="0.2">
      <c r="A1116" s="388" t="s">
        <v>1129</v>
      </c>
      <c r="B1116" s="388" t="s">
        <v>364</v>
      </c>
      <c r="C1116" s="388" t="s">
        <v>2835</v>
      </c>
      <c r="D1116" s="389">
        <v>40</v>
      </c>
      <c r="F1116" s="389" t="s">
        <v>3370</v>
      </c>
      <c r="G1116" s="390" t="s">
        <v>3090</v>
      </c>
      <c r="H1116">
        <v>990</v>
      </c>
    </row>
    <row r="1117" spans="1:8" x14ac:dyDescent="0.2">
      <c r="A1117" s="388" t="s">
        <v>1129</v>
      </c>
      <c r="B1117" s="388" t="s">
        <v>364</v>
      </c>
      <c r="C1117" s="388" t="s">
        <v>2324</v>
      </c>
      <c r="D1117" s="389">
        <v>30</v>
      </c>
      <c r="F1117" s="389" t="s">
        <v>3370</v>
      </c>
      <c r="G1117" s="390" t="s">
        <v>3090</v>
      </c>
      <c r="H1117">
        <v>990</v>
      </c>
    </row>
    <row r="1118" spans="1:8" x14ac:dyDescent="0.2">
      <c r="A1118" s="388" t="s">
        <v>1129</v>
      </c>
      <c r="B1118" s="388" t="s">
        <v>364</v>
      </c>
      <c r="C1118" s="388" t="s">
        <v>2326</v>
      </c>
      <c r="D1118" s="389">
        <v>70</v>
      </c>
      <c r="F1118" s="389" t="s">
        <v>3370</v>
      </c>
      <c r="G1118" s="390" t="s">
        <v>3090</v>
      </c>
      <c r="H1118">
        <v>990</v>
      </c>
    </row>
    <row r="1119" spans="1:8" x14ac:dyDescent="0.2">
      <c r="A1119" s="388" t="s">
        <v>1129</v>
      </c>
      <c r="B1119" s="388" t="s">
        <v>364</v>
      </c>
      <c r="C1119" s="388" t="s">
        <v>2837</v>
      </c>
      <c r="D1119" s="389">
        <v>30</v>
      </c>
      <c r="F1119" s="389" t="s">
        <v>3370</v>
      </c>
      <c r="G1119" s="390" t="s">
        <v>3090</v>
      </c>
      <c r="H1119">
        <v>990</v>
      </c>
    </row>
    <row r="1120" spans="1:8" x14ac:dyDescent="0.2">
      <c r="A1120" s="388" t="s">
        <v>1129</v>
      </c>
      <c r="B1120" s="388" t="s">
        <v>364</v>
      </c>
      <c r="C1120" s="388" t="s">
        <v>2838</v>
      </c>
      <c r="D1120" s="389">
        <v>53</v>
      </c>
      <c r="F1120" s="389" t="s">
        <v>3536</v>
      </c>
      <c r="G1120" s="390" t="s">
        <v>3090</v>
      </c>
      <c r="H1120">
        <v>990</v>
      </c>
    </row>
    <row r="1121" spans="1:8" x14ac:dyDescent="0.2">
      <c r="A1121" s="388" t="s">
        <v>1129</v>
      </c>
      <c r="B1121" s="388" t="s">
        <v>364</v>
      </c>
      <c r="C1121" s="388" t="s">
        <v>3244</v>
      </c>
      <c r="D1121" s="389">
        <v>3865</v>
      </c>
      <c r="F1121" s="389" t="s">
        <v>3427</v>
      </c>
      <c r="G1121" s="390" t="s">
        <v>3114</v>
      </c>
      <c r="H1121">
        <v>990</v>
      </c>
    </row>
    <row r="1122" spans="1:8" x14ac:dyDescent="0.2">
      <c r="A1122" s="388" t="s">
        <v>1129</v>
      </c>
      <c r="B1122" s="388" t="s">
        <v>364</v>
      </c>
      <c r="C1122" s="388" t="s">
        <v>2333</v>
      </c>
      <c r="D1122" s="389">
        <v>40</v>
      </c>
      <c r="F1122" s="389" t="s">
        <v>4298</v>
      </c>
      <c r="G1122" s="390" t="s">
        <v>3090</v>
      </c>
      <c r="H1122">
        <v>990</v>
      </c>
    </row>
    <row r="1123" spans="1:8" x14ac:dyDescent="0.2">
      <c r="A1123" s="388" t="s">
        <v>1129</v>
      </c>
      <c r="B1123" s="388" t="s">
        <v>364</v>
      </c>
      <c r="C1123" s="388" t="s">
        <v>2606</v>
      </c>
      <c r="D1123" s="389">
        <v>80</v>
      </c>
      <c r="F1123" s="389" t="s">
        <v>4298</v>
      </c>
      <c r="G1123" s="390" t="s">
        <v>3090</v>
      </c>
      <c r="H1123">
        <v>990</v>
      </c>
    </row>
    <row r="1124" spans="1:8" x14ac:dyDescent="0.2">
      <c r="A1124" s="388" t="s">
        <v>1129</v>
      </c>
      <c r="B1124" s="388" t="s">
        <v>364</v>
      </c>
      <c r="C1124" s="388" t="s">
        <v>2340</v>
      </c>
      <c r="D1124" s="389">
        <v>40</v>
      </c>
      <c r="F1124" s="389" t="s">
        <v>4391</v>
      </c>
      <c r="G1124" s="390" t="s">
        <v>3090</v>
      </c>
      <c r="H1124">
        <v>990</v>
      </c>
    </row>
    <row r="1125" spans="1:8" x14ac:dyDescent="0.2">
      <c r="A1125" s="388" t="s">
        <v>1129</v>
      </c>
      <c r="B1125" s="388" t="s">
        <v>364</v>
      </c>
      <c r="C1125" s="388" t="s">
        <v>2127</v>
      </c>
      <c r="D1125" s="389">
        <v>35</v>
      </c>
      <c r="F1125" s="389" t="s">
        <v>4392</v>
      </c>
      <c r="G1125" s="390" t="s">
        <v>3090</v>
      </c>
      <c r="H1125">
        <v>990</v>
      </c>
    </row>
    <row r="1126" spans="1:8" x14ac:dyDescent="0.2">
      <c r="A1126" s="388" t="s">
        <v>1129</v>
      </c>
      <c r="B1126" s="388" t="s">
        <v>364</v>
      </c>
      <c r="C1126" s="388" t="s">
        <v>1936</v>
      </c>
      <c r="D1126" s="389">
        <v>40</v>
      </c>
      <c r="F1126" s="389" t="s">
        <v>4393</v>
      </c>
      <c r="G1126" s="390" t="s">
        <v>3090</v>
      </c>
      <c r="H1126">
        <v>990</v>
      </c>
    </row>
    <row r="1127" spans="1:8" x14ac:dyDescent="0.2">
      <c r="A1127" s="388" t="s">
        <v>1129</v>
      </c>
      <c r="B1127" s="388" t="s">
        <v>364</v>
      </c>
      <c r="C1127" s="388" t="s">
        <v>2844</v>
      </c>
      <c r="D1127" s="389">
        <v>45</v>
      </c>
      <c r="F1127" s="389" t="s">
        <v>4300</v>
      </c>
      <c r="G1127" s="390" t="s">
        <v>3090</v>
      </c>
      <c r="H1127">
        <v>990</v>
      </c>
    </row>
    <row r="1128" spans="1:8" x14ac:dyDescent="0.2">
      <c r="A1128" s="388" t="s">
        <v>1129</v>
      </c>
      <c r="B1128" s="388" t="s">
        <v>364</v>
      </c>
      <c r="C1128" s="388" t="s">
        <v>3098</v>
      </c>
      <c r="D1128" s="389">
        <v>20</v>
      </c>
      <c r="F1128" s="389" t="s">
        <v>3467</v>
      </c>
      <c r="G1128" s="390" t="s">
        <v>3090</v>
      </c>
      <c r="H1128">
        <v>990</v>
      </c>
    </row>
    <row r="1129" spans="1:8" x14ac:dyDescent="0.2">
      <c r="A1129" s="388" t="s">
        <v>1129</v>
      </c>
      <c r="B1129" s="388" t="s">
        <v>364</v>
      </c>
      <c r="C1129" s="388" t="s">
        <v>2353</v>
      </c>
      <c r="D1129" s="389">
        <v>3865</v>
      </c>
      <c r="F1129" s="389" t="s">
        <v>4394</v>
      </c>
      <c r="G1129" s="390" t="s">
        <v>4395</v>
      </c>
      <c r="H1129">
        <v>990</v>
      </c>
    </row>
    <row r="1130" spans="1:8" x14ac:dyDescent="0.2">
      <c r="A1130" s="388" t="s">
        <v>1129</v>
      </c>
      <c r="B1130" s="388" t="s">
        <v>364</v>
      </c>
      <c r="C1130" s="388" t="s">
        <v>3101</v>
      </c>
      <c r="D1130" s="389">
        <v>50</v>
      </c>
      <c r="F1130" s="389" t="s">
        <v>4394</v>
      </c>
      <c r="G1130" s="390" t="s">
        <v>3090</v>
      </c>
      <c r="H1130">
        <v>990</v>
      </c>
    </row>
    <row r="1131" spans="1:8" x14ac:dyDescent="0.2">
      <c r="A1131" s="388" t="s">
        <v>1129</v>
      </c>
      <c r="B1131" s="388" t="s">
        <v>364</v>
      </c>
      <c r="C1131" s="388" t="s">
        <v>1940</v>
      </c>
      <c r="D1131" s="389">
        <v>70</v>
      </c>
      <c r="F1131" s="389" t="s">
        <v>4240</v>
      </c>
      <c r="G1131" s="390" t="s">
        <v>4396</v>
      </c>
      <c r="H1131">
        <v>990</v>
      </c>
    </row>
    <row r="1132" spans="1:8" x14ac:dyDescent="0.2">
      <c r="A1132" s="388" t="s">
        <v>1129</v>
      </c>
      <c r="B1132" s="388" t="s">
        <v>364</v>
      </c>
      <c r="C1132" s="388" t="s">
        <v>2852</v>
      </c>
      <c r="D1132" s="389">
        <v>76</v>
      </c>
      <c r="F1132" s="389" t="s">
        <v>4397</v>
      </c>
      <c r="G1132" s="390" t="s">
        <v>3090</v>
      </c>
      <c r="H1132">
        <v>990</v>
      </c>
    </row>
    <row r="1133" spans="1:8" x14ac:dyDescent="0.2">
      <c r="A1133" s="388" t="s">
        <v>1129</v>
      </c>
      <c r="B1133" s="388" t="s">
        <v>364</v>
      </c>
      <c r="C1133" s="388" t="s">
        <v>2133</v>
      </c>
      <c r="D1133" s="389">
        <v>40</v>
      </c>
      <c r="F1133" s="389" t="s">
        <v>3475</v>
      </c>
      <c r="G1133" s="390" t="s">
        <v>3090</v>
      </c>
      <c r="H1133">
        <v>990</v>
      </c>
    </row>
    <row r="1134" spans="1:8" x14ac:dyDescent="0.2">
      <c r="A1134" s="388" t="s">
        <v>1129</v>
      </c>
      <c r="B1134" s="388" t="s">
        <v>364</v>
      </c>
      <c r="C1134" s="388" t="s">
        <v>2364</v>
      </c>
      <c r="D1134" s="389">
        <v>200</v>
      </c>
      <c r="F1134" s="389" t="s">
        <v>3384</v>
      </c>
      <c r="G1134" s="390" t="s">
        <v>3090</v>
      </c>
      <c r="H1134">
        <v>990</v>
      </c>
    </row>
    <row r="1135" spans="1:8" x14ac:dyDescent="0.2">
      <c r="A1135" s="388" t="s">
        <v>1129</v>
      </c>
      <c r="B1135" s="388" t="s">
        <v>364</v>
      </c>
      <c r="C1135" s="388" t="s">
        <v>3190</v>
      </c>
      <c r="D1135" s="389">
        <v>30</v>
      </c>
      <c r="F1135" s="389" t="s">
        <v>4302</v>
      </c>
      <c r="G1135" s="390" t="s">
        <v>3090</v>
      </c>
      <c r="H1135">
        <v>990</v>
      </c>
    </row>
    <row r="1136" spans="1:8" x14ac:dyDescent="0.2">
      <c r="A1136" s="388" t="s">
        <v>1129</v>
      </c>
      <c r="B1136" s="388" t="s">
        <v>364</v>
      </c>
      <c r="C1136" s="388" t="s">
        <v>3105</v>
      </c>
      <c r="D1136" s="389">
        <v>40</v>
      </c>
      <c r="F1136" s="389" t="s">
        <v>4302</v>
      </c>
      <c r="G1136" s="390" t="s">
        <v>3090</v>
      </c>
      <c r="H1136">
        <v>990</v>
      </c>
    </row>
    <row r="1137" spans="1:8" x14ac:dyDescent="0.2">
      <c r="A1137" s="388" t="s">
        <v>1129</v>
      </c>
      <c r="B1137" s="388" t="s">
        <v>364</v>
      </c>
      <c r="C1137" s="388" t="s">
        <v>1952</v>
      </c>
      <c r="D1137" s="389">
        <v>3865</v>
      </c>
      <c r="F1137" s="389" t="s">
        <v>4303</v>
      </c>
      <c r="G1137" s="390" t="s">
        <v>3114</v>
      </c>
      <c r="H1137">
        <v>990</v>
      </c>
    </row>
    <row r="1138" spans="1:8" x14ac:dyDescent="0.2">
      <c r="A1138" s="388" t="s">
        <v>1129</v>
      </c>
      <c r="B1138" s="388" t="s">
        <v>364</v>
      </c>
      <c r="C1138" s="388" t="s">
        <v>3111</v>
      </c>
      <c r="D1138" s="389">
        <v>28</v>
      </c>
      <c r="F1138" s="389" t="s">
        <v>4305</v>
      </c>
      <c r="G1138" s="390" t="s">
        <v>3090</v>
      </c>
      <c r="H1138">
        <v>990</v>
      </c>
    </row>
    <row r="1139" spans="1:8" x14ac:dyDescent="0.2">
      <c r="A1139" s="388" t="s">
        <v>1129</v>
      </c>
      <c r="B1139" s="388" t="s">
        <v>364</v>
      </c>
      <c r="C1139" s="388" t="s">
        <v>2141</v>
      </c>
      <c r="D1139" s="389">
        <v>40</v>
      </c>
      <c r="F1139" s="389" t="s">
        <v>4398</v>
      </c>
      <c r="G1139" s="390" t="s">
        <v>3090</v>
      </c>
      <c r="H1139">
        <v>990</v>
      </c>
    </row>
    <row r="1140" spans="1:8" x14ac:dyDescent="0.2">
      <c r="A1140" s="388" t="s">
        <v>1129</v>
      </c>
      <c r="B1140" s="388" t="s">
        <v>364</v>
      </c>
      <c r="C1140" s="388" t="s">
        <v>2868</v>
      </c>
      <c r="D1140" s="389">
        <v>21</v>
      </c>
      <c r="F1140" s="389" t="s">
        <v>4398</v>
      </c>
      <c r="G1140" s="390" t="s">
        <v>3090</v>
      </c>
      <c r="H1140">
        <v>990</v>
      </c>
    </row>
    <row r="1141" spans="1:8" x14ac:dyDescent="0.2">
      <c r="A1141" s="388" t="s">
        <v>1129</v>
      </c>
      <c r="B1141" s="388" t="s">
        <v>364</v>
      </c>
      <c r="C1141" s="388" t="s">
        <v>2869</v>
      </c>
      <c r="D1141" s="389">
        <v>40</v>
      </c>
      <c r="F1141" s="389" t="s">
        <v>4399</v>
      </c>
      <c r="G1141" s="390" t="s">
        <v>3090</v>
      </c>
      <c r="H1141">
        <v>990</v>
      </c>
    </row>
    <row r="1142" spans="1:8" x14ac:dyDescent="0.2">
      <c r="A1142" s="388" t="s">
        <v>1129</v>
      </c>
      <c r="B1142" s="388" t="s">
        <v>364</v>
      </c>
      <c r="C1142" s="388" t="s">
        <v>2143</v>
      </c>
      <c r="D1142" s="389">
        <v>82</v>
      </c>
      <c r="F1142" s="389" t="s">
        <v>4399</v>
      </c>
      <c r="G1142" s="390" t="s">
        <v>3090</v>
      </c>
      <c r="H1142">
        <v>990</v>
      </c>
    </row>
    <row r="1143" spans="1:8" x14ac:dyDescent="0.2">
      <c r="A1143" s="388" t="s">
        <v>1129</v>
      </c>
      <c r="B1143" s="388" t="s">
        <v>364</v>
      </c>
      <c r="C1143" s="388" t="s">
        <v>2871</v>
      </c>
      <c r="D1143" s="389">
        <v>40</v>
      </c>
      <c r="F1143" s="389" t="s">
        <v>4307</v>
      </c>
      <c r="G1143" s="390" t="s">
        <v>3090</v>
      </c>
      <c r="H1143">
        <v>990</v>
      </c>
    </row>
    <row r="1144" spans="1:8" x14ac:dyDescent="0.2">
      <c r="A1144" s="388" t="s">
        <v>1129</v>
      </c>
      <c r="B1144" s="388" t="s">
        <v>364</v>
      </c>
      <c r="C1144" s="388" t="s">
        <v>2062</v>
      </c>
      <c r="D1144" s="389">
        <v>309</v>
      </c>
      <c r="F1144" s="389" t="s">
        <v>4307</v>
      </c>
      <c r="G1144" s="390" t="s">
        <v>4389</v>
      </c>
      <c r="H1144">
        <v>990</v>
      </c>
    </row>
    <row r="1145" spans="1:8" x14ac:dyDescent="0.2">
      <c r="A1145" s="388" t="s">
        <v>1129</v>
      </c>
      <c r="B1145" s="388" t="s">
        <v>364</v>
      </c>
      <c r="C1145" s="388" t="s">
        <v>2872</v>
      </c>
      <c r="D1145" s="389">
        <v>2986</v>
      </c>
      <c r="F1145" s="389" t="s">
        <v>4307</v>
      </c>
      <c r="G1145" s="390" t="s">
        <v>4400</v>
      </c>
      <c r="H1145">
        <v>990</v>
      </c>
    </row>
    <row r="1146" spans="1:8" x14ac:dyDescent="0.2">
      <c r="A1146" s="388" t="s">
        <v>1129</v>
      </c>
      <c r="B1146" s="388" t="s">
        <v>364</v>
      </c>
      <c r="C1146" s="388" t="s">
        <v>2881</v>
      </c>
      <c r="D1146" s="389">
        <v>40</v>
      </c>
      <c r="F1146" s="389" t="s">
        <v>3723</v>
      </c>
      <c r="G1146" s="390" t="s">
        <v>3090</v>
      </c>
      <c r="H1146">
        <v>990</v>
      </c>
    </row>
    <row r="1147" spans="1:8" x14ac:dyDescent="0.2">
      <c r="A1147" s="388" t="s">
        <v>1129</v>
      </c>
      <c r="B1147" s="388" t="s">
        <v>364</v>
      </c>
      <c r="C1147" s="388" t="s">
        <v>2159</v>
      </c>
      <c r="D1147" s="389">
        <v>50</v>
      </c>
      <c r="F1147" s="389" t="s">
        <v>3723</v>
      </c>
      <c r="G1147" s="390" t="s">
        <v>3090</v>
      </c>
      <c r="H1147">
        <v>990</v>
      </c>
    </row>
    <row r="1148" spans="1:8" x14ac:dyDescent="0.2">
      <c r="A1148" s="388" t="s">
        <v>1129</v>
      </c>
      <c r="B1148" s="388" t="s">
        <v>364</v>
      </c>
      <c r="C1148" s="388" t="s">
        <v>2884</v>
      </c>
      <c r="D1148" s="389">
        <v>52</v>
      </c>
      <c r="F1148" s="389" t="s">
        <v>4401</v>
      </c>
      <c r="G1148" s="390" t="s">
        <v>3090</v>
      </c>
      <c r="H1148">
        <v>990</v>
      </c>
    </row>
    <row r="1149" spans="1:8" x14ac:dyDescent="0.2">
      <c r="A1149" s="388" t="s">
        <v>1129</v>
      </c>
      <c r="B1149" s="388" t="s">
        <v>364</v>
      </c>
      <c r="C1149" s="388" t="s">
        <v>2885</v>
      </c>
      <c r="D1149" s="389">
        <v>30</v>
      </c>
      <c r="F1149" s="389" t="s">
        <v>4402</v>
      </c>
      <c r="G1149" s="390" t="s">
        <v>3090</v>
      </c>
      <c r="H1149">
        <v>990</v>
      </c>
    </row>
    <row r="1150" spans="1:8" x14ac:dyDescent="0.2">
      <c r="A1150" s="388" t="s">
        <v>1129</v>
      </c>
      <c r="B1150" s="388" t="s">
        <v>364</v>
      </c>
      <c r="C1150" s="388" t="s">
        <v>2893</v>
      </c>
      <c r="D1150" s="389">
        <v>500</v>
      </c>
      <c r="F1150" s="389" t="s">
        <v>3677</v>
      </c>
      <c r="G1150" s="390" t="s">
        <v>4389</v>
      </c>
      <c r="H1150">
        <v>990</v>
      </c>
    </row>
    <row r="1151" spans="1:8" x14ac:dyDescent="0.2">
      <c r="A1151" s="388" t="s">
        <v>1129</v>
      </c>
      <c r="B1151" s="388" t="s">
        <v>364</v>
      </c>
      <c r="C1151" s="388" t="s">
        <v>2894</v>
      </c>
      <c r="D1151" s="389">
        <v>80</v>
      </c>
      <c r="F1151" s="389" t="s">
        <v>3677</v>
      </c>
      <c r="G1151" s="390" t="s">
        <v>3090</v>
      </c>
      <c r="H1151">
        <v>990</v>
      </c>
    </row>
    <row r="1152" spans="1:8" x14ac:dyDescent="0.2">
      <c r="A1152" s="388" t="s">
        <v>1129</v>
      </c>
      <c r="B1152" s="388" t="s">
        <v>364</v>
      </c>
      <c r="C1152" s="388" t="s">
        <v>2895</v>
      </c>
      <c r="D1152" s="389">
        <v>3865</v>
      </c>
      <c r="F1152" s="389" t="s">
        <v>3678</v>
      </c>
      <c r="G1152" s="390" t="s">
        <v>3114</v>
      </c>
      <c r="H1152">
        <v>990</v>
      </c>
    </row>
    <row r="1153" spans="1:8" x14ac:dyDescent="0.2">
      <c r="A1153" s="388" t="s">
        <v>1129</v>
      </c>
      <c r="B1153" s="388" t="s">
        <v>364</v>
      </c>
      <c r="C1153" s="388" t="s">
        <v>3121</v>
      </c>
      <c r="D1153" s="389">
        <v>40</v>
      </c>
      <c r="F1153" s="389" t="s">
        <v>3395</v>
      </c>
      <c r="G1153" s="390" t="s">
        <v>3090</v>
      </c>
      <c r="H1153">
        <v>990</v>
      </c>
    </row>
    <row r="1154" spans="1:8" x14ac:dyDescent="0.2">
      <c r="A1154" s="388" t="s">
        <v>1129</v>
      </c>
      <c r="B1154" s="388" t="s">
        <v>364</v>
      </c>
      <c r="C1154" s="388" t="s">
        <v>2898</v>
      </c>
      <c r="D1154" s="389">
        <v>40</v>
      </c>
      <c r="F1154" s="389" t="s">
        <v>3679</v>
      </c>
      <c r="G1154" s="390" t="s">
        <v>3090</v>
      </c>
      <c r="H1154">
        <v>990</v>
      </c>
    </row>
    <row r="1155" spans="1:8" x14ac:dyDescent="0.2">
      <c r="A1155" s="388" t="s">
        <v>1129</v>
      </c>
      <c r="B1155" s="388" t="s">
        <v>364</v>
      </c>
      <c r="C1155" s="388" t="s">
        <v>2905</v>
      </c>
      <c r="D1155" s="389">
        <v>80</v>
      </c>
      <c r="F1155" s="389" t="s">
        <v>3553</v>
      </c>
      <c r="G1155" s="390" t="s">
        <v>3090</v>
      </c>
      <c r="H1155">
        <v>990</v>
      </c>
    </row>
    <row r="1156" spans="1:8" x14ac:dyDescent="0.2">
      <c r="A1156" s="388" t="s">
        <v>1129</v>
      </c>
      <c r="B1156" s="388" t="s">
        <v>364</v>
      </c>
      <c r="C1156" s="388" t="s">
        <v>1969</v>
      </c>
      <c r="D1156" s="389">
        <v>50</v>
      </c>
      <c r="F1156" s="389" t="s">
        <v>3680</v>
      </c>
      <c r="G1156" s="390" t="s">
        <v>3090</v>
      </c>
      <c r="H1156">
        <v>990</v>
      </c>
    </row>
    <row r="1157" spans="1:8" x14ac:dyDescent="0.2">
      <c r="A1157" s="388" t="s">
        <v>1129</v>
      </c>
      <c r="B1157" s="388" t="s">
        <v>364</v>
      </c>
      <c r="C1157" s="388" t="s">
        <v>1972</v>
      </c>
      <c r="D1157" s="389">
        <v>40</v>
      </c>
      <c r="F1157" s="389" t="s">
        <v>3680</v>
      </c>
      <c r="G1157" s="390" t="s">
        <v>3090</v>
      </c>
      <c r="H1157">
        <v>990</v>
      </c>
    </row>
    <row r="1158" spans="1:8" x14ac:dyDescent="0.2">
      <c r="A1158" s="388" t="s">
        <v>1129</v>
      </c>
      <c r="B1158" s="388" t="s">
        <v>364</v>
      </c>
      <c r="C1158" s="388" t="s">
        <v>2172</v>
      </c>
      <c r="D1158" s="389">
        <v>279</v>
      </c>
      <c r="F1158" s="389" t="s">
        <v>3680</v>
      </c>
      <c r="G1158" s="390" t="s">
        <v>4389</v>
      </c>
      <c r="H1158">
        <v>990</v>
      </c>
    </row>
    <row r="1159" spans="1:8" x14ac:dyDescent="0.2">
      <c r="A1159" s="388" t="s">
        <v>1129</v>
      </c>
      <c r="B1159" s="388" t="s">
        <v>364</v>
      </c>
      <c r="C1159" s="388" t="s">
        <v>2909</v>
      </c>
      <c r="D1159" s="389">
        <v>85</v>
      </c>
      <c r="F1159" s="389" t="s">
        <v>3554</v>
      </c>
      <c r="G1159" s="390" t="s">
        <v>3090</v>
      </c>
      <c r="H1159">
        <v>990</v>
      </c>
    </row>
    <row r="1160" spans="1:8" x14ac:dyDescent="0.2">
      <c r="A1160" s="388" t="s">
        <v>1129</v>
      </c>
      <c r="B1160" s="388" t="s">
        <v>364</v>
      </c>
      <c r="C1160" s="388" t="s">
        <v>2911</v>
      </c>
      <c r="D1160" s="389">
        <v>40</v>
      </c>
      <c r="F1160" s="389" t="s">
        <v>3400</v>
      </c>
      <c r="G1160" s="390" t="s">
        <v>3090</v>
      </c>
      <c r="H1160">
        <v>990</v>
      </c>
    </row>
    <row r="1161" spans="1:8" x14ac:dyDescent="0.2">
      <c r="A1161" s="388" t="s">
        <v>1129</v>
      </c>
      <c r="B1161" s="388" t="s">
        <v>364</v>
      </c>
      <c r="C1161" s="388" t="s">
        <v>4403</v>
      </c>
      <c r="D1161" s="389">
        <v>40</v>
      </c>
      <c r="F1161" s="389" t="s">
        <v>3400</v>
      </c>
      <c r="G1161" s="390" t="s">
        <v>3090</v>
      </c>
      <c r="H1161">
        <v>990</v>
      </c>
    </row>
    <row r="1162" spans="1:8" x14ac:dyDescent="0.2">
      <c r="A1162" s="388" t="s">
        <v>1129</v>
      </c>
      <c r="B1162" s="388" t="s">
        <v>364</v>
      </c>
      <c r="C1162" s="388" t="s">
        <v>4404</v>
      </c>
      <c r="D1162" s="389">
        <v>40</v>
      </c>
      <c r="F1162" s="389" t="s">
        <v>4405</v>
      </c>
      <c r="G1162" s="390" t="s">
        <v>3090</v>
      </c>
      <c r="H1162">
        <v>990</v>
      </c>
    </row>
    <row r="1163" spans="1:8" x14ac:dyDescent="0.2">
      <c r="A1163" s="388" t="s">
        <v>1129</v>
      </c>
      <c r="B1163" s="388" t="s">
        <v>364</v>
      </c>
      <c r="C1163" s="388" t="s">
        <v>3123</v>
      </c>
      <c r="D1163" s="389">
        <v>40</v>
      </c>
      <c r="F1163" s="389" t="s">
        <v>3480</v>
      </c>
      <c r="G1163" s="390" t="s">
        <v>3090</v>
      </c>
      <c r="H1163">
        <v>990</v>
      </c>
    </row>
    <row r="1164" spans="1:8" x14ac:dyDescent="0.2">
      <c r="A1164" s="388" t="s">
        <v>1129</v>
      </c>
      <c r="B1164" s="388" t="s">
        <v>364</v>
      </c>
      <c r="C1164" s="388" t="s">
        <v>2922</v>
      </c>
      <c r="D1164" s="389">
        <v>30</v>
      </c>
      <c r="F1164" s="389" t="s">
        <v>4406</v>
      </c>
      <c r="G1164" s="390" t="s">
        <v>3090</v>
      </c>
      <c r="H1164">
        <v>990</v>
      </c>
    </row>
    <row r="1165" spans="1:8" x14ac:dyDescent="0.2">
      <c r="A1165" s="388" t="s">
        <v>1129</v>
      </c>
      <c r="B1165" s="388" t="s">
        <v>364</v>
      </c>
      <c r="C1165" s="388" t="s">
        <v>2923</v>
      </c>
      <c r="D1165" s="389">
        <v>24</v>
      </c>
      <c r="F1165" s="389" t="s">
        <v>4406</v>
      </c>
      <c r="G1165" s="390" t="s">
        <v>3090</v>
      </c>
      <c r="H1165">
        <v>990</v>
      </c>
    </row>
    <row r="1166" spans="1:8" x14ac:dyDescent="0.2">
      <c r="A1166" s="388" t="s">
        <v>1129</v>
      </c>
      <c r="B1166" s="388" t="s">
        <v>364</v>
      </c>
      <c r="C1166" s="388" t="s">
        <v>2924</v>
      </c>
      <c r="D1166" s="389">
        <v>60</v>
      </c>
      <c r="F1166" s="389" t="s">
        <v>3556</v>
      </c>
      <c r="G1166" s="390" t="s">
        <v>3090</v>
      </c>
      <c r="H1166">
        <v>990</v>
      </c>
    </row>
    <row r="1167" spans="1:8" x14ac:dyDescent="0.2">
      <c r="A1167" s="388" t="s">
        <v>1129</v>
      </c>
      <c r="B1167" s="388" t="s">
        <v>364</v>
      </c>
      <c r="C1167" s="388" t="s">
        <v>2926</v>
      </c>
      <c r="D1167" s="389">
        <v>40</v>
      </c>
      <c r="F1167" s="389" t="s">
        <v>3402</v>
      </c>
      <c r="G1167" s="390" t="s">
        <v>3090</v>
      </c>
      <c r="H1167">
        <v>990</v>
      </c>
    </row>
    <row r="1168" spans="1:8" x14ac:dyDescent="0.2">
      <c r="A1168" s="388" t="s">
        <v>1129</v>
      </c>
      <c r="B1168" s="388" t="s">
        <v>364</v>
      </c>
      <c r="C1168" s="388" t="s">
        <v>2928</v>
      </c>
      <c r="D1168" s="389">
        <v>24</v>
      </c>
      <c r="F1168" s="389" t="s">
        <v>4368</v>
      </c>
      <c r="G1168" s="390" t="s">
        <v>3090</v>
      </c>
      <c r="H1168">
        <v>990</v>
      </c>
    </row>
    <row r="1169" spans="1:8" x14ac:dyDescent="0.2">
      <c r="A1169" s="388" t="s">
        <v>1129</v>
      </c>
      <c r="B1169" s="388" t="s">
        <v>364</v>
      </c>
      <c r="C1169" s="388" t="s">
        <v>2939</v>
      </c>
      <c r="D1169" s="389">
        <v>100</v>
      </c>
      <c r="F1169" s="389" t="s">
        <v>3824</v>
      </c>
      <c r="G1169" s="390" t="s">
        <v>3090</v>
      </c>
      <c r="H1169">
        <v>990</v>
      </c>
    </row>
    <row r="1170" spans="1:8" x14ac:dyDescent="0.2">
      <c r="A1170" s="388" t="s">
        <v>1129</v>
      </c>
      <c r="B1170" s="388" t="s">
        <v>364</v>
      </c>
      <c r="C1170" s="388" t="s">
        <v>2940</v>
      </c>
      <c r="D1170" s="389">
        <v>30</v>
      </c>
      <c r="F1170" s="389" t="s">
        <v>3452</v>
      </c>
      <c r="G1170" s="390" t="s">
        <v>3090</v>
      </c>
      <c r="H1170">
        <v>990</v>
      </c>
    </row>
    <row r="1171" spans="1:8" x14ac:dyDescent="0.2">
      <c r="A1171" s="388" t="s">
        <v>1129</v>
      </c>
      <c r="B1171" s="388" t="s">
        <v>364</v>
      </c>
      <c r="C1171" s="388" t="s">
        <v>2941</v>
      </c>
      <c r="D1171" s="389">
        <v>20</v>
      </c>
      <c r="F1171" s="389" t="s">
        <v>3452</v>
      </c>
      <c r="G1171" s="390" t="s">
        <v>3090</v>
      </c>
      <c r="H1171">
        <v>990</v>
      </c>
    </row>
    <row r="1172" spans="1:8" x14ac:dyDescent="0.2">
      <c r="A1172" s="388" t="s">
        <v>1129</v>
      </c>
      <c r="B1172" s="388" t="s">
        <v>364</v>
      </c>
      <c r="C1172" s="388" t="s">
        <v>2960</v>
      </c>
      <c r="D1172" s="389">
        <v>40</v>
      </c>
      <c r="F1172" s="389" t="s">
        <v>3493</v>
      </c>
      <c r="G1172" s="390" t="s">
        <v>3090</v>
      </c>
      <c r="H1172">
        <v>990</v>
      </c>
    </row>
    <row r="1173" spans="1:8" x14ac:dyDescent="0.2">
      <c r="A1173" s="388" t="s">
        <v>1129</v>
      </c>
      <c r="B1173" s="388" t="s">
        <v>364</v>
      </c>
      <c r="C1173" s="388" t="s">
        <v>2962</v>
      </c>
      <c r="D1173" s="389">
        <v>85</v>
      </c>
      <c r="F1173" s="389" t="s">
        <v>3493</v>
      </c>
      <c r="G1173" s="390" t="s">
        <v>3090</v>
      </c>
      <c r="H1173">
        <v>990</v>
      </c>
    </row>
    <row r="1174" spans="1:8" x14ac:dyDescent="0.2">
      <c r="A1174" s="388" t="s">
        <v>1129</v>
      </c>
      <c r="B1174" s="388" t="s">
        <v>364</v>
      </c>
      <c r="C1174" s="388" t="s">
        <v>2981</v>
      </c>
      <c r="D1174" s="389">
        <v>50</v>
      </c>
      <c r="F1174" s="389" t="s">
        <v>3496</v>
      </c>
      <c r="G1174" s="390" t="s">
        <v>3090</v>
      </c>
      <c r="H1174">
        <v>990</v>
      </c>
    </row>
    <row r="1175" spans="1:8" x14ac:dyDescent="0.2">
      <c r="A1175" s="388" t="s">
        <v>1129</v>
      </c>
      <c r="B1175" s="388" t="s">
        <v>364</v>
      </c>
      <c r="C1175" s="388" t="s">
        <v>2184</v>
      </c>
      <c r="D1175" s="389">
        <v>50</v>
      </c>
      <c r="F1175" s="389" t="s">
        <v>3558</v>
      </c>
      <c r="G1175" s="390" t="s">
        <v>3090</v>
      </c>
      <c r="H1175">
        <v>990</v>
      </c>
    </row>
    <row r="1176" spans="1:8" x14ac:dyDescent="0.2">
      <c r="A1176" s="388" t="s">
        <v>1129</v>
      </c>
      <c r="B1176" s="388" t="s">
        <v>364</v>
      </c>
      <c r="C1176" s="388" t="s">
        <v>2995</v>
      </c>
      <c r="D1176" s="389">
        <v>3865</v>
      </c>
      <c r="F1176" s="389" t="s">
        <v>3685</v>
      </c>
      <c r="G1176" s="390" t="s">
        <v>3114</v>
      </c>
      <c r="H1176">
        <v>990</v>
      </c>
    </row>
    <row r="1177" spans="1:8" x14ac:dyDescent="0.2">
      <c r="A1177" s="388" t="s">
        <v>1129</v>
      </c>
      <c r="B1177" s="388" t="s">
        <v>364</v>
      </c>
      <c r="C1177" s="388" t="s">
        <v>1981</v>
      </c>
      <c r="D1177" s="389">
        <v>35</v>
      </c>
      <c r="F1177" s="389" t="s">
        <v>3411</v>
      </c>
      <c r="G1177" s="390" t="s">
        <v>3090</v>
      </c>
      <c r="H1177">
        <v>990</v>
      </c>
    </row>
    <row r="1178" spans="1:8" x14ac:dyDescent="0.2">
      <c r="A1178" s="388" t="s">
        <v>1129</v>
      </c>
      <c r="B1178" s="388" t="s">
        <v>364</v>
      </c>
      <c r="C1178" s="388" t="s">
        <v>2997</v>
      </c>
      <c r="D1178" s="389">
        <v>50</v>
      </c>
      <c r="F1178" s="389" t="s">
        <v>3411</v>
      </c>
      <c r="G1178" s="390" t="s">
        <v>3090</v>
      </c>
      <c r="H1178">
        <v>990</v>
      </c>
    </row>
    <row r="1179" spans="1:8" x14ac:dyDescent="0.2">
      <c r="A1179" s="388" t="s">
        <v>1129</v>
      </c>
      <c r="B1179" s="388" t="s">
        <v>364</v>
      </c>
      <c r="C1179" s="388" t="s">
        <v>2189</v>
      </c>
      <c r="D1179" s="389">
        <v>50</v>
      </c>
      <c r="F1179" s="389" t="s">
        <v>4407</v>
      </c>
      <c r="G1179" s="390" t="s">
        <v>3090</v>
      </c>
      <c r="H1179">
        <v>990</v>
      </c>
    </row>
    <row r="1180" spans="1:8" x14ac:dyDescent="0.2">
      <c r="A1180" s="388" t="s">
        <v>1129</v>
      </c>
      <c r="B1180" s="388" t="s">
        <v>364</v>
      </c>
      <c r="C1180" s="388" t="s">
        <v>3134</v>
      </c>
      <c r="D1180" s="389">
        <v>30</v>
      </c>
      <c r="F1180" s="389" t="s">
        <v>4408</v>
      </c>
      <c r="G1180" s="390" t="s">
        <v>3090</v>
      </c>
      <c r="H1180">
        <v>990</v>
      </c>
    </row>
    <row r="1181" spans="1:8" x14ac:dyDescent="0.2">
      <c r="A1181" s="388" t="s">
        <v>1129</v>
      </c>
      <c r="B1181" s="388" t="s">
        <v>364</v>
      </c>
      <c r="C1181" s="388" t="s">
        <v>3029</v>
      </c>
      <c r="D1181" s="389">
        <v>100</v>
      </c>
      <c r="F1181" s="389" t="s">
        <v>4408</v>
      </c>
      <c r="G1181" s="390" t="s">
        <v>3090</v>
      </c>
      <c r="H1181">
        <v>990</v>
      </c>
    </row>
    <row r="1182" spans="1:8" x14ac:dyDescent="0.2">
      <c r="A1182" s="388" t="s">
        <v>1129</v>
      </c>
      <c r="B1182" s="388" t="s">
        <v>364</v>
      </c>
      <c r="C1182" s="388" t="s">
        <v>3029</v>
      </c>
      <c r="D1182" s="389">
        <v>50</v>
      </c>
      <c r="F1182" s="389" t="s">
        <v>4408</v>
      </c>
      <c r="G1182" s="390" t="s">
        <v>3090</v>
      </c>
      <c r="H1182">
        <v>990</v>
      </c>
    </row>
    <row r="1183" spans="1:8" x14ac:dyDescent="0.2">
      <c r="A1183" s="388" t="s">
        <v>1129</v>
      </c>
      <c r="B1183" s="388" t="s">
        <v>364</v>
      </c>
      <c r="C1183" s="388" t="s">
        <v>2069</v>
      </c>
      <c r="D1183" s="389">
        <v>50</v>
      </c>
      <c r="F1183" s="389" t="s">
        <v>3505</v>
      </c>
      <c r="G1183" s="390" t="s">
        <v>3090</v>
      </c>
      <c r="H1183">
        <v>990</v>
      </c>
    </row>
    <row r="1184" spans="1:8" x14ac:dyDescent="0.2">
      <c r="A1184" s="388" t="s">
        <v>1129</v>
      </c>
      <c r="B1184" s="388" t="s">
        <v>364</v>
      </c>
      <c r="C1184" s="388" t="s">
        <v>3033</v>
      </c>
      <c r="D1184" s="389">
        <v>3865</v>
      </c>
      <c r="F1184" s="389" t="s">
        <v>1140</v>
      </c>
      <c r="G1184" s="390" t="s">
        <v>3114</v>
      </c>
      <c r="H1184">
        <v>990</v>
      </c>
    </row>
    <row r="1185" spans="1:8" x14ac:dyDescent="0.2">
      <c r="A1185" s="388" t="s">
        <v>1129</v>
      </c>
      <c r="B1185" s="388" t="s">
        <v>364</v>
      </c>
      <c r="C1185" s="388" t="s">
        <v>2208</v>
      </c>
      <c r="D1185" s="389">
        <v>100</v>
      </c>
      <c r="F1185" s="389" t="s">
        <v>1140</v>
      </c>
      <c r="G1185" s="390" t="s">
        <v>3090</v>
      </c>
      <c r="H1185">
        <v>990</v>
      </c>
    </row>
    <row r="1186" spans="1:8" x14ac:dyDescent="0.2">
      <c r="A1186" s="388" t="s">
        <v>1129</v>
      </c>
      <c r="B1186" s="388" t="s">
        <v>364</v>
      </c>
      <c r="C1186" s="388" t="s">
        <v>2209</v>
      </c>
      <c r="D1186" s="389">
        <v>70</v>
      </c>
      <c r="F1186" s="389" t="s">
        <v>1140</v>
      </c>
      <c r="G1186" s="390" t="s">
        <v>3090</v>
      </c>
      <c r="H1186">
        <v>990</v>
      </c>
    </row>
    <row r="1187" spans="1:8" x14ac:dyDescent="0.2">
      <c r="A1187" s="388" t="s">
        <v>1129</v>
      </c>
      <c r="B1187" s="388" t="s">
        <v>364</v>
      </c>
      <c r="C1187" s="388" t="s">
        <v>2213</v>
      </c>
      <c r="D1187" s="389">
        <v>50</v>
      </c>
      <c r="F1187" s="389" t="s">
        <v>3640</v>
      </c>
      <c r="G1187" s="390" t="s">
        <v>3090</v>
      </c>
      <c r="H1187">
        <v>990</v>
      </c>
    </row>
    <row r="1188" spans="1:8" x14ac:dyDescent="0.2">
      <c r="A1188" s="388" t="s">
        <v>1129</v>
      </c>
      <c r="B1188" s="388" t="s">
        <v>364</v>
      </c>
      <c r="C1188" s="388" t="s">
        <v>3047</v>
      </c>
      <c r="D1188" s="389">
        <v>40</v>
      </c>
      <c r="F1188" s="389" t="s">
        <v>3417</v>
      </c>
      <c r="G1188" s="390" t="s">
        <v>3090</v>
      </c>
      <c r="H1188">
        <v>990</v>
      </c>
    </row>
    <row r="1189" spans="1:8" x14ac:dyDescent="0.2">
      <c r="A1189" s="388" t="s">
        <v>1129</v>
      </c>
      <c r="B1189" s="388" t="s">
        <v>364</v>
      </c>
      <c r="C1189" s="388" t="s">
        <v>2070</v>
      </c>
      <c r="D1189" s="389">
        <v>50</v>
      </c>
      <c r="F1189" s="389" t="s">
        <v>3692</v>
      </c>
      <c r="G1189" s="390" t="s">
        <v>3090</v>
      </c>
      <c r="H1189">
        <v>990</v>
      </c>
    </row>
    <row r="1190" spans="1:8" x14ac:dyDescent="0.2">
      <c r="A1190" s="388" t="s">
        <v>1129</v>
      </c>
      <c r="B1190" s="388" t="s">
        <v>364</v>
      </c>
      <c r="C1190" s="388" t="s">
        <v>4409</v>
      </c>
      <c r="D1190" s="389">
        <v>100</v>
      </c>
      <c r="F1190" s="389" t="s">
        <v>3692</v>
      </c>
      <c r="G1190" s="390" t="s">
        <v>3090</v>
      </c>
      <c r="H1190">
        <v>990</v>
      </c>
    </row>
    <row r="1191" spans="1:8" x14ac:dyDescent="0.2">
      <c r="A1191" s="388" t="s">
        <v>1129</v>
      </c>
      <c r="B1191" s="388" t="s">
        <v>364</v>
      </c>
      <c r="C1191" s="388" t="s">
        <v>3049</v>
      </c>
      <c r="D1191" s="389">
        <v>40</v>
      </c>
      <c r="F1191" s="389" t="s">
        <v>3513</v>
      </c>
      <c r="G1191" s="390" t="s">
        <v>3090</v>
      </c>
      <c r="H1191">
        <v>990</v>
      </c>
    </row>
    <row r="1192" spans="1:8" x14ac:dyDescent="0.2">
      <c r="A1192" s="388" t="s">
        <v>1129</v>
      </c>
      <c r="B1192" s="388" t="s">
        <v>364</v>
      </c>
      <c r="C1192" s="388" t="s">
        <v>3050</v>
      </c>
      <c r="D1192" s="389">
        <v>150</v>
      </c>
      <c r="F1192" s="389" t="s">
        <v>3567</v>
      </c>
      <c r="G1192" s="390" t="s">
        <v>3090</v>
      </c>
      <c r="H1192">
        <v>990</v>
      </c>
    </row>
    <row r="1193" spans="1:8" x14ac:dyDescent="0.2">
      <c r="A1193" s="388" t="s">
        <v>1129</v>
      </c>
      <c r="B1193" s="388" t="s">
        <v>364</v>
      </c>
      <c r="C1193" s="388" t="s">
        <v>3052</v>
      </c>
      <c r="D1193" s="389">
        <v>50</v>
      </c>
      <c r="F1193" s="389" t="s">
        <v>3567</v>
      </c>
      <c r="G1193" s="390" t="s">
        <v>3090</v>
      </c>
      <c r="H1193">
        <v>990</v>
      </c>
    </row>
    <row r="1194" spans="1:8" x14ac:dyDescent="0.2">
      <c r="A1194" s="388" t="s">
        <v>1129</v>
      </c>
      <c r="B1194" s="388" t="s">
        <v>364</v>
      </c>
      <c r="C1194" s="388" t="s">
        <v>3148</v>
      </c>
      <c r="D1194" s="389">
        <v>24</v>
      </c>
      <c r="F1194" s="389" t="s">
        <v>4180</v>
      </c>
      <c r="G1194" s="390" t="s">
        <v>3090</v>
      </c>
      <c r="H1194">
        <v>990</v>
      </c>
    </row>
    <row r="1195" spans="1:8" x14ac:dyDescent="0.2">
      <c r="A1195" s="388" t="s">
        <v>1129</v>
      </c>
      <c r="B1195" s="388" t="s">
        <v>364</v>
      </c>
      <c r="C1195" s="388" t="s">
        <v>1996</v>
      </c>
      <c r="D1195" s="389">
        <v>80</v>
      </c>
      <c r="F1195" s="389" t="s">
        <v>4329</v>
      </c>
      <c r="G1195" s="390" t="s">
        <v>3090</v>
      </c>
      <c r="H1195">
        <v>990</v>
      </c>
    </row>
    <row r="1196" spans="1:8" x14ac:dyDescent="0.2">
      <c r="A1196" s="388" t="s">
        <v>1129</v>
      </c>
      <c r="B1196" s="388" t="s">
        <v>364</v>
      </c>
      <c r="C1196" s="388" t="s">
        <v>2231</v>
      </c>
      <c r="D1196" s="389">
        <v>50</v>
      </c>
      <c r="F1196" s="389" t="s">
        <v>3419</v>
      </c>
      <c r="G1196" s="390" t="s">
        <v>3090</v>
      </c>
      <c r="H1196">
        <v>990</v>
      </c>
    </row>
    <row r="1197" spans="1:8" x14ac:dyDescent="0.2">
      <c r="A1197" s="388" t="s">
        <v>1129</v>
      </c>
      <c r="B1197" s="388" t="s">
        <v>364</v>
      </c>
      <c r="C1197" s="388" t="s">
        <v>2233</v>
      </c>
      <c r="D1197" s="389">
        <v>40</v>
      </c>
      <c r="F1197" s="389" t="s">
        <v>4099</v>
      </c>
      <c r="G1197" s="390" t="s">
        <v>3090</v>
      </c>
      <c r="H1197">
        <v>990</v>
      </c>
    </row>
    <row r="1198" spans="1:8" x14ac:dyDescent="0.2">
      <c r="A1198" s="388" t="s">
        <v>1129</v>
      </c>
      <c r="B1198" s="388" t="s">
        <v>364</v>
      </c>
      <c r="C1198" s="388" t="s">
        <v>1998</v>
      </c>
      <c r="D1198" s="389">
        <v>100</v>
      </c>
      <c r="F1198" s="389" t="s">
        <v>4099</v>
      </c>
      <c r="G1198" s="390" t="s">
        <v>3090</v>
      </c>
      <c r="H1198">
        <v>990</v>
      </c>
    </row>
    <row r="1199" spans="1:8" x14ac:dyDescent="0.2">
      <c r="A1199" s="388" t="s">
        <v>1129</v>
      </c>
      <c r="B1199" s="388" t="s">
        <v>364</v>
      </c>
      <c r="C1199" s="388" t="s">
        <v>3151</v>
      </c>
      <c r="D1199" s="389">
        <v>100</v>
      </c>
      <c r="F1199" s="389" t="s">
        <v>3437</v>
      </c>
      <c r="G1199" s="390" t="s">
        <v>3090</v>
      </c>
      <c r="H1199">
        <v>990</v>
      </c>
    </row>
    <row r="1200" spans="1:8" x14ac:dyDescent="0.2">
      <c r="A1200" s="388" t="s">
        <v>1129</v>
      </c>
      <c r="B1200" s="388" t="s">
        <v>364</v>
      </c>
      <c r="C1200" s="388" t="s">
        <v>3058</v>
      </c>
      <c r="D1200" s="389">
        <v>100</v>
      </c>
      <c r="F1200" s="389" t="s">
        <v>3694</v>
      </c>
      <c r="G1200" s="390" t="s">
        <v>3090</v>
      </c>
      <c r="H1200">
        <v>990</v>
      </c>
    </row>
    <row r="1201" spans="1:10" x14ac:dyDescent="0.2">
      <c r="A1201" s="388" t="s">
        <v>1129</v>
      </c>
      <c r="B1201" s="388" t="s">
        <v>364</v>
      </c>
      <c r="C1201" s="388" t="s">
        <v>4410</v>
      </c>
      <c r="D1201" s="389">
        <v>144</v>
      </c>
      <c r="F1201" s="389" t="s">
        <v>4411</v>
      </c>
      <c r="G1201" s="390" t="s">
        <v>3090</v>
      </c>
      <c r="H1201">
        <v>990</v>
      </c>
    </row>
    <row r="1202" spans="1:10" x14ac:dyDescent="0.2">
      <c r="A1202" s="388" t="s">
        <v>1129</v>
      </c>
      <c r="B1202" s="388" t="s">
        <v>364</v>
      </c>
      <c r="C1202" s="388" t="s">
        <v>4412</v>
      </c>
      <c r="D1202" s="389">
        <v>30</v>
      </c>
      <c r="F1202" s="389" t="s">
        <v>1204</v>
      </c>
      <c r="G1202" s="390" t="s">
        <v>3090</v>
      </c>
      <c r="H1202">
        <v>990</v>
      </c>
    </row>
    <row r="1203" spans="1:10" x14ac:dyDescent="0.2">
      <c r="A1203" s="388" t="s">
        <v>1129</v>
      </c>
      <c r="B1203" s="388" t="s">
        <v>364</v>
      </c>
      <c r="C1203" s="388" t="s">
        <v>4413</v>
      </c>
      <c r="D1203" s="389">
        <v>32</v>
      </c>
      <c r="F1203" s="389" t="s">
        <v>3441</v>
      </c>
      <c r="G1203" s="390" t="s">
        <v>3090</v>
      </c>
      <c r="H1203">
        <v>990</v>
      </c>
    </row>
    <row r="1204" spans="1:10" x14ac:dyDescent="0.2">
      <c r="A1204" s="388" t="s">
        <v>1129</v>
      </c>
      <c r="B1204" s="388" t="s">
        <v>364</v>
      </c>
      <c r="C1204" s="388" t="s">
        <v>4414</v>
      </c>
      <c r="D1204" s="389">
        <v>220</v>
      </c>
      <c r="F1204" s="389" t="s">
        <v>3441</v>
      </c>
      <c r="G1204" s="390" t="s">
        <v>3090</v>
      </c>
      <c r="H1204">
        <v>990</v>
      </c>
    </row>
    <row r="1205" spans="1:10" x14ac:dyDescent="0.2">
      <c r="A1205" s="388" t="s">
        <v>1129</v>
      </c>
      <c r="B1205" s="388" t="s">
        <v>364</v>
      </c>
      <c r="C1205" s="388" t="s">
        <v>4415</v>
      </c>
      <c r="D1205" s="389">
        <v>60</v>
      </c>
      <c r="F1205" s="389" t="s">
        <v>3446</v>
      </c>
      <c r="G1205" s="390" t="s">
        <v>3090</v>
      </c>
      <c r="H1205">
        <v>990</v>
      </c>
    </row>
    <row r="1206" spans="1:10" x14ac:dyDescent="0.2">
      <c r="A1206" s="388" t="s">
        <v>1129</v>
      </c>
      <c r="B1206" s="388" t="s">
        <v>364</v>
      </c>
      <c r="C1206" s="388" t="s">
        <v>4416</v>
      </c>
      <c r="D1206" s="389">
        <v>120</v>
      </c>
      <c r="F1206" s="389" t="s">
        <v>3711</v>
      </c>
      <c r="G1206" s="390" t="s">
        <v>3090</v>
      </c>
      <c r="H1206">
        <v>990</v>
      </c>
    </row>
    <row r="1207" spans="1:10" x14ac:dyDescent="0.2">
      <c r="A1207" s="388" t="s">
        <v>1129</v>
      </c>
      <c r="B1207" s="388" t="s">
        <v>364</v>
      </c>
      <c r="C1207" s="388" t="s">
        <v>4417</v>
      </c>
      <c r="D1207" s="389">
        <v>30</v>
      </c>
      <c r="F1207" s="389" t="s">
        <v>4418</v>
      </c>
      <c r="G1207" s="390" t="s">
        <v>3090</v>
      </c>
      <c r="H1207">
        <v>990</v>
      </c>
    </row>
    <row r="1208" spans="1:10" x14ac:dyDescent="0.2">
      <c r="A1208" s="388" t="s">
        <v>1129</v>
      </c>
      <c r="B1208" s="388" t="s">
        <v>364</v>
      </c>
      <c r="C1208" s="388" t="s">
        <v>4419</v>
      </c>
      <c r="D1208" s="389">
        <v>40</v>
      </c>
      <c r="F1208" s="389" t="s">
        <v>4418</v>
      </c>
      <c r="G1208" s="390" t="s">
        <v>3090</v>
      </c>
      <c r="H1208">
        <v>990</v>
      </c>
    </row>
    <row r="1209" spans="1:10" x14ac:dyDescent="0.2">
      <c r="A1209" s="388" t="s">
        <v>1129</v>
      </c>
      <c r="B1209" s="388" t="s">
        <v>364</v>
      </c>
      <c r="C1209" s="388" t="s">
        <v>4420</v>
      </c>
      <c r="D1209" s="389">
        <v>100</v>
      </c>
      <c r="F1209" s="389" t="s">
        <v>4418</v>
      </c>
      <c r="G1209" s="390" t="s">
        <v>3090</v>
      </c>
      <c r="H1209">
        <v>990</v>
      </c>
    </row>
    <row r="1210" spans="1:10" x14ac:dyDescent="0.2">
      <c r="A1210" s="388" t="s">
        <v>1129</v>
      </c>
      <c r="B1210" s="388" t="s">
        <v>364</v>
      </c>
      <c r="C1210" s="388" t="s">
        <v>4421</v>
      </c>
      <c r="D1210" s="389">
        <v>30</v>
      </c>
      <c r="F1210" s="389" t="s">
        <v>3448</v>
      </c>
      <c r="G1210" s="390" t="s">
        <v>3090</v>
      </c>
      <c r="H1210">
        <v>990</v>
      </c>
    </row>
    <row r="1211" spans="1:10" x14ac:dyDescent="0.2">
      <c r="A1211" s="388" t="s">
        <v>1129</v>
      </c>
      <c r="B1211" s="388" t="s">
        <v>364</v>
      </c>
      <c r="C1211" s="388" t="s">
        <v>4422</v>
      </c>
      <c r="D1211" s="389">
        <v>284</v>
      </c>
      <c r="F1211" s="389" t="s">
        <v>3448</v>
      </c>
      <c r="G1211" s="390" t="s">
        <v>4389</v>
      </c>
      <c r="H1211">
        <v>990</v>
      </c>
    </row>
    <row r="1212" spans="1:10" x14ac:dyDescent="0.2">
      <c r="A1212" s="388" t="s">
        <v>938</v>
      </c>
      <c r="B1212" s="388" t="s">
        <v>971</v>
      </c>
      <c r="C1212" s="388" t="s">
        <v>484</v>
      </c>
      <c r="D1212" s="389">
        <v>305083</v>
      </c>
      <c r="F1212" s="389">
        <v>305083</v>
      </c>
      <c r="G1212" s="390" t="s">
        <v>1054</v>
      </c>
    </row>
    <row r="1213" spans="1:10" x14ac:dyDescent="0.2">
      <c r="A1213" s="644" t="s">
        <v>938</v>
      </c>
      <c r="B1213" s="644" t="s">
        <v>971</v>
      </c>
      <c r="C1213" s="644" t="s">
        <v>308</v>
      </c>
      <c r="D1213" s="645">
        <v>305083</v>
      </c>
      <c r="E1213" s="645"/>
      <c r="F1213" s="645">
        <v>305083</v>
      </c>
      <c r="G1213" s="646" t="s">
        <v>972</v>
      </c>
      <c r="H1213" s="647"/>
      <c r="I1213" s="647"/>
      <c r="J1213" s="647"/>
    </row>
    <row r="1215" spans="1:10" x14ac:dyDescent="0.2">
      <c r="A1215" s="388" t="s">
        <v>1129</v>
      </c>
      <c r="B1215" s="388" t="s">
        <v>1542</v>
      </c>
      <c r="C1215" s="388" t="s">
        <v>2845</v>
      </c>
      <c r="D1215" s="389">
        <v>7</v>
      </c>
      <c r="F1215" s="389" t="s">
        <v>1172</v>
      </c>
      <c r="G1215" s="390" t="s">
        <v>4423</v>
      </c>
      <c r="H1215">
        <v>300</v>
      </c>
    </row>
    <row r="1216" spans="1:10" x14ac:dyDescent="0.2">
      <c r="A1216" s="388" t="s">
        <v>938</v>
      </c>
      <c r="B1216" s="388" t="s">
        <v>973</v>
      </c>
      <c r="C1216" s="388" t="s">
        <v>307</v>
      </c>
      <c r="D1216" s="389">
        <v>7</v>
      </c>
      <c r="F1216" s="389">
        <v>7</v>
      </c>
      <c r="G1216" s="390" t="s">
        <v>1040</v>
      </c>
    </row>
    <row r="1218" spans="1:8" x14ac:dyDescent="0.2">
      <c r="A1218" s="388" t="s">
        <v>1129</v>
      </c>
      <c r="B1218" s="388" t="s">
        <v>1542</v>
      </c>
      <c r="C1218" s="388" t="s">
        <v>3244</v>
      </c>
      <c r="D1218" s="389">
        <v>12</v>
      </c>
      <c r="F1218" s="389" t="s">
        <v>1137</v>
      </c>
      <c r="G1218" s="390" t="s">
        <v>4424</v>
      </c>
      <c r="H1218">
        <v>300</v>
      </c>
    </row>
    <row r="1219" spans="1:8" x14ac:dyDescent="0.2">
      <c r="A1219" s="388" t="s">
        <v>938</v>
      </c>
      <c r="B1219" s="388" t="s">
        <v>973</v>
      </c>
      <c r="C1219" s="388" t="s">
        <v>316</v>
      </c>
      <c r="D1219" s="389">
        <v>12</v>
      </c>
      <c r="F1219" s="389">
        <v>12</v>
      </c>
      <c r="G1219" s="390" t="s">
        <v>1014</v>
      </c>
    </row>
    <row r="1221" spans="1:8" x14ac:dyDescent="0.2">
      <c r="A1221" s="388" t="s">
        <v>1129</v>
      </c>
      <c r="B1221" s="388" t="s">
        <v>3154</v>
      </c>
      <c r="C1221" s="388" t="s">
        <v>2346</v>
      </c>
      <c r="D1221" s="389">
        <v>120</v>
      </c>
      <c r="F1221" s="389" t="s">
        <v>1143</v>
      </c>
      <c r="G1221" s="390" t="s">
        <v>4425</v>
      </c>
      <c r="H1221">
        <v>300</v>
      </c>
    </row>
    <row r="1222" spans="1:8" x14ac:dyDescent="0.2">
      <c r="A1222" s="388" t="s">
        <v>938</v>
      </c>
      <c r="B1222" s="388" t="s">
        <v>973</v>
      </c>
      <c r="C1222" s="388" t="s">
        <v>306</v>
      </c>
      <c r="D1222" s="389">
        <v>120</v>
      </c>
      <c r="F1222" s="389">
        <v>120</v>
      </c>
      <c r="G1222" s="390" t="s">
        <v>1023</v>
      </c>
    </row>
    <row r="1224" spans="1:8" x14ac:dyDescent="0.2">
      <c r="A1224" s="388" t="s">
        <v>1129</v>
      </c>
      <c r="B1224" s="388" t="s">
        <v>3154</v>
      </c>
      <c r="C1224" s="388" t="s">
        <v>1159</v>
      </c>
      <c r="D1224" s="389">
        <v>8883</v>
      </c>
      <c r="F1224" s="389" t="s">
        <v>4057</v>
      </c>
      <c r="G1224" s="390" t="s">
        <v>4426</v>
      </c>
      <c r="H1224">
        <v>400</v>
      </c>
    </row>
    <row r="1225" spans="1:8" x14ac:dyDescent="0.2">
      <c r="A1225" s="388" t="s">
        <v>1129</v>
      </c>
      <c r="B1225" s="388" t="s">
        <v>3154</v>
      </c>
      <c r="C1225" s="388" t="s">
        <v>1159</v>
      </c>
      <c r="D1225" s="389">
        <v>5883</v>
      </c>
      <c r="F1225" s="389" t="s">
        <v>4057</v>
      </c>
      <c r="G1225" s="390" t="s">
        <v>4427</v>
      </c>
      <c r="H1225">
        <v>400</v>
      </c>
    </row>
    <row r="1226" spans="1:8" x14ac:dyDescent="0.2">
      <c r="A1226" s="388" t="s">
        <v>1129</v>
      </c>
      <c r="B1226" s="388" t="s">
        <v>3154</v>
      </c>
      <c r="C1226" s="388" t="s">
        <v>1159</v>
      </c>
      <c r="D1226" s="389">
        <v>5883</v>
      </c>
      <c r="F1226" s="389" t="s">
        <v>4057</v>
      </c>
      <c r="G1226" s="390" t="s">
        <v>4428</v>
      </c>
      <c r="H1226">
        <v>400</v>
      </c>
    </row>
    <row r="1227" spans="1:8" x14ac:dyDescent="0.2">
      <c r="A1227" s="388" t="s">
        <v>938</v>
      </c>
      <c r="B1227" s="388" t="s">
        <v>973</v>
      </c>
      <c r="C1227" s="388" t="s">
        <v>331</v>
      </c>
      <c r="D1227" s="389">
        <v>20649</v>
      </c>
      <c r="F1227" s="389">
        <v>20649</v>
      </c>
      <c r="G1227" s="390" t="s">
        <v>1049</v>
      </c>
    </row>
    <row r="1229" spans="1:8" x14ac:dyDescent="0.2">
      <c r="A1229" s="388" t="s">
        <v>1129</v>
      </c>
      <c r="B1229" s="388" t="s">
        <v>3154</v>
      </c>
      <c r="C1229" s="388" t="s">
        <v>1235</v>
      </c>
      <c r="D1229" s="389">
        <v>1</v>
      </c>
      <c r="F1229" s="389" t="s">
        <v>3386</v>
      </c>
      <c r="G1229" s="390" t="s">
        <v>4429</v>
      </c>
      <c r="H1229">
        <v>300</v>
      </c>
    </row>
    <row r="1230" spans="1:8" x14ac:dyDescent="0.2">
      <c r="A1230" s="388" t="s">
        <v>1129</v>
      </c>
      <c r="B1230" s="388" t="s">
        <v>3154</v>
      </c>
      <c r="C1230" s="388" t="s">
        <v>2122</v>
      </c>
      <c r="D1230" s="389">
        <v>30</v>
      </c>
      <c r="F1230" s="389" t="s">
        <v>1177</v>
      </c>
      <c r="G1230" s="390" t="s">
        <v>4430</v>
      </c>
      <c r="H1230">
        <v>300</v>
      </c>
    </row>
    <row r="1231" spans="1:8" x14ac:dyDescent="0.2">
      <c r="A1231" s="388" t="s">
        <v>938</v>
      </c>
      <c r="B1231" s="388" t="s">
        <v>973</v>
      </c>
      <c r="C1231" s="388" t="s">
        <v>859</v>
      </c>
      <c r="D1231" s="389">
        <v>31</v>
      </c>
      <c r="F1231" s="389">
        <v>31</v>
      </c>
      <c r="G1231" s="390" t="s">
        <v>1046</v>
      </c>
    </row>
    <row r="1233" spans="1:8" x14ac:dyDescent="0.2">
      <c r="A1233" s="388" t="s">
        <v>1129</v>
      </c>
      <c r="B1233" s="388" t="s">
        <v>4223</v>
      </c>
      <c r="C1233" s="388" t="s">
        <v>3755</v>
      </c>
      <c r="D1233" s="389">
        <v>70</v>
      </c>
      <c r="F1233" s="389" t="s">
        <v>1152</v>
      </c>
      <c r="G1233" s="390" t="s">
        <v>4431</v>
      </c>
      <c r="H1233">
        <v>300</v>
      </c>
    </row>
    <row r="1234" spans="1:8" x14ac:dyDescent="0.2">
      <c r="A1234" s="388" t="s">
        <v>1129</v>
      </c>
      <c r="B1234" s="388" t="s">
        <v>4223</v>
      </c>
      <c r="C1234" s="388" t="s">
        <v>4354</v>
      </c>
      <c r="D1234" s="389">
        <v>87</v>
      </c>
      <c r="F1234" s="389" t="s">
        <v>1155</v>
      </c>
      <c r="G1234" s="390" t="s">
        <v>4432</v>
      </c>
      <c r="H1234">
        <v>300</v>
      </c>
    </row>
    <row r="1235" spans="1:8" x14ac:dyDescent="0.2">
      <c r="A1235" s="388" t="s">
        <v>1129</v>
      </c>
      <c r="B1235" s="388" t="s">
        <v>4223</v>
      </c>
      <c r="C1235" s="388" t="s">
        <v>3730</v>
      </c>
      <c r="D1235" s="389">
        <v>8</v>
      </c>
      <c r="F1235" s="389" t="s">
        <v>1132</v>
      </c>
      <c r="G1235" s="390" t="s">
        <v>4433</v>
      </c>
      <c r="H1235">
        <v>300</v>
      </c>
    </row>
    <row r="1236" spans="1:8" x14ac:dyDescent="0.2">
      <c r="A1236" s="388" t="s">
        <v>1129</v>
      </c>
      <c r="B1236" s="388" t="s">
        <v>1542</v>
      </c>
      <c r="C1236" s="388" t="s">
        <v>2320</v>
      </c>
      <c r="D1236" s="389">
        <v>-70</v>
      </c>
      <c r="F1236" s="389" t="s">
        <v>4434</v>
      </c>
      <c r="G1236" s="390" t="s">
        <v>4435</v>
      </c>
      <c r="H1236">
        <v>300</v>
      </c>
    </row>
    <row r="1237" spans="1:8" x14ac:dyDescent="0.2">
      <c r="A1237" s="388" t="s">
        <v>1129</v>
      </c>
      <c r="B1237" s="388" t="s">
        <v>1542</v>
      </c>
      <c r="C1237" s="388" t="s">
        <v>2320</v>
      </c>
      <c r="D1237" s="389">
        <v>-87</v>
      </c>
      <c r="F1237" s="389" t="s">
        <v>4434</v>
      </c>
      <c r="G1237" s="390" t="s">
        <v>4436</v>
      </c>
      <c r="H1237">
        <v>300</v>
      </c>
    </row>
    <row r="1238" spans="1:8" x14ac:dyDescent="0.2">
      <c r="A1238" s="388" t="s">
        <v>1129</v>
      </c>
      <c r="B1238" s="388" t="s">
        <v>1542</v>
      </c>
      <c r="C1238" s="388" t="s">
        <v>2320</v>
      </c>
      <c r="D1238" s="389">
        <v>-8</v>
      </c>
      <c r="F1238" s="389" t="s">
        <v>4434</v>
      </c>
      <c r="G1238" s="390" t="s">
        <v>4437</v>
      </c>
      <c r="H1238">
        <v>300</v>
      </c>
    </row>
    <row r="1239" spans="1:8" x14ac:dyDescent="0.2">
      <c r="A1239" s="388" t="s">
        <v>938</v>
      </c>
      <c r="B1239" s="388" t="s">
        <v>973</v>
      </c>
      <c r="C1239" s="388" t="s">
        <v>729</v>
      </c>
      <c r="G1239" s="390" t="s">
        <v>1045</v>
      </c>
    </row>
    <row r="1241" spans="1:8" x14ac:dyDescent="0.2">
      <c r="A1241" s="388" t="s">
        <v>1129</v>
      </c>
      <c r="B1241" s="388" t="s">
        <v>3154</v>
      </c>
      <c r="C1241" s="388" t="s">
        <v>1361</v>
      </c>
      <c r="D1241" s="389">
        <v>400</v>
      </c>
      <c r="F1241" s="389" t="s">
        <v>1164</v>
      </c>
      <c r="G1241" s="390" t="s">
        <v>4438</v>
      </c>
      <c r="H1241">
        <v>500</v>
      </c>
    </row>
    <row r="1242" spans="1:8" x14ac:dyDescent="0.2">
      <c r="A1242" s="388" t="s">
        <v>938</v>
      </c>
      <c r="B1242" s="388" t="s">
        <v>973</v>
      </c>
      <c r="C1242" s="388" t="s">
        <v>1052</v>
      </c>
      <c r="D1242" s="389">
        <v>400</v>
      </c>
      <c r="F1242" s="389">
        <v>400</v>
      </c>
      <c r="G1242" s="390" t="s">
        <v>1053</v>
      </c>
    </row>
    <row r="1244" spans="1:8" x14ac:dyDescent="0.2">
      <c r="A1244" s="388" t="s">
        <v>1129</v>
      </c>
      <c r="B1244" s="388" t="s">
        <v>3360</v>
      </c>
      <c r="C1244" s="388" t="s">
        <v>3886</v>
      </c>
      <c r="D1244" s="389">
        <v>3</v>
      </c>
      <c r="F1244" s="389" t="s">
        <v>3887</v>
      </c>
      <c r="G1244" s="390" t="s">
        <v>3162</v>
      </c>
      <c r="H1244">
        <v>900</v>
      </c>
    </row>
    <row r="1245" spans="1:8" x14ac:dyDescent="0.2">
      <c r="A1245" s="388" t="s">
        <v>1129</v>
      </c>
      <c r="B1245" s="388" t="s">
        <v>3360</v>
      </c>
      <c r="C1245" s="388" t="s">
        <v>4439</v>
      </c>
      <c r="D1245" s="389">
        <v>5120</v>
      </c>
      <c r="F1245" s="389" t="s">
        <v>1137</v>
      </c>
      <c r="G1245" s="390" t="s">
        <v>4440</v>
      </c>
      <c r="H1245">
        <v>990</v>
      </c>
    </row>
    <row r="1246" spans="1:8" x14ac:dyDescent="0.2">
      <c r="A1246" s="388" t="s">
        <v>1129</v>
      </c>
      <c r="B1246" s="388" t="s">
        <v>3360</v>
      </c>
      <c r="C1246" s="388" t="s">
        <v>3909</v>
      </c>
      <c r="D1246" s="389">
        <v>3</v>
      </c>
      <c r="F1246" s="389" t="s">
        <v>3910</v>
      </c>
      <c r="G1246" s="390" t="s">
        <v>4441</v>
      </c>
      <c r="H1246">
        <v>900</v>
      </c>
    </row>
    <row r="1247" spans="1:8" x14ac:dyDescent="0.2">
      <c r="A1247" s="388" t="s">
        <v>1129</v>
      </c>
      <c r="B1247" s="388" t="s">
        <v>1542</v>
      </c>
      <c r="C1247" s="388" t="s">
        <v>2116</v>
      </c>
      <c r="D1247" s="389">
        <v>18</v>
      </c>
      <c r="F1247" s="389" t="s">
        <v>1137</v>
      </c>
      <c r="G1247" s="390" t="s">
        <v>4442</v>
      </c>
      <c r="H1247">
        <v>300</v>
      </c>
    </row>
    <row r="1248" spans="1:8" x14ac:dyDescent="0.2">
      <c r="A1248" s="388" t="s">
        <v>1129</v>
      </c>
      <c r="B1248" s="388" t="s">
        <v>1542</v>
      </c>
      <c r="C1248" s="388" t="s">
        <v>2116</v>
      </c>
      <c r="D1248" s="389">
        <v>87</v>
      </c>
      <c r="F1248" s="389" t="s">
        <v>1137</v>
      </c>
      <c r="G1248" s="390" t="s">
        <v>4443</v>
      </c>
      <c r="H1248">
        <v>300</v>
      </c>
    </row>
    <row r="1249" spans="1:10" x14ac:dyDescent="0.2">
      <c r="A1249" s="388" t="s">
        <v>1129</v>
      </c>
      <c r="B1249" s="388" t="s">
        <v>1542</v>
      </c>
      <c r="C1249" s="388" t="s">
        <v>2116</v>
      </c>
      <c r="D1249" s="389">
        <v>51</v>
      </c>
      <c r="F1249" s="389" t="s">
        <v>1137</v>
      </c>
      <c r="G1249" s="390" t="s">
        <v>4444</v>
      </c>
      <c r="H1249">
        <v>300</v>
      </c>
    </row>
    <row r="1250" spans="1:10" x14ac:dyDescent="0.2">
      <c r="A1250" s="388" t="s">
        <v>1129</v>
      </c>
      <c r="B1250" s="388" t="s">
        <v>1542</v>
      </c>
      <c r="C1250" s="388" t="s">
        <v>2138</v>
      </c>
      <c r="D1250" s="389">
        <v>27</v>
      </c>
      <c r="F1250" s="389" t="s">
        <v>1143</v>
      </c>
      <c r="G1250" s="390" t="s">
        <v>4445</v>
      </c>
      <c r="H1250">
        <v>300</v>
      </c>
    </row>
    <row r="1251" spans="1:10" x14ac:dyDescent="0.2">
      <c r="A1251" s="388" t="s">
        <v>1129</v>
      </c>
      <c r="B1251" s="388" t="s">
        <v>1542</v>
      </c>
      <c r="C1251" s="388" t="s">
        <v>2138</v>
      </c>
      <c r="D1251" s="389">
        <v>18</v>
      </c>
      <c r="F1251" s="389" t="s">
        <v>1143</v>
      </c>
      <c r="G1251" s="390" t="s">
        <v>4445</v>
      </c>
      <c r="H1251">
        <v>300</v>
      </c>
    </row>
    <row r="1252" spans="1:10" x14ac:dyDescent="0.2">
      <c r="A1252" s="388" t="s">
        <v>1129</v>
      </c>
      <c r="B1252" s="388" t="s">
        <v>364</v>
      </c>
      <c r="C1252" s="388" t="s">
        <v>1197</v>
      </c>
      <c r="D1252" s="389">
        <v>749</v>
      </c>
      <c r="F1252" s="389" t="s">
        <v>4057</v>
      </c>
      <c r="G1252" s="390" t="s">
        <v>4446</v>
      </c>
      <c r="H1252">
        <v>990</v>
      </c>
    </row>
    <row r="1253" spans="1:10" x14ac:dyDescent="0.2">
      <c r="A1253" s="388" t="s">
        <v>938</v>
      </c>
      <c r="B1253" s="388" t="s">
        <v>973</v>
      </c>
      <c r="C1253" s="388" t="s">
        <v>484</v>
      </c>
      <c r="D1253" s="389">
        <v>6076</v>
      </c>
      <c r="F1253" s="389">
        <v>6076</v>
      </c>
      <c r="G1253" s="390" t="s">
        <v>1054</v>
      </c>
    </row>
    <row r="1254" spans="1:10" x14ac:dyDescent="0.2">
      <c r="A1254" s="644" t="s">
        <v>938</v>
      </c>
      <c r="B1254" s="644" t="s">
        <v>973</v>
      </c>
      <c r="C1254" s="644" t="s">
        <v>308</v>
      </c>
      <c r="D1254" s="645">
        <v>27295</v>
      </c>
      <c r="E1254" s="645"/>
      <c r="F1254" s="645">
        <v>27295</v>
      </c>
      <c r="G1254" s="646" t="s">
        <v>974</v>
      </c>
      <c r="H1254" s="647"/>
      <c r="I1254" s="647"/>
      <c r="J1254" s="647"/>
    </row>
    <row r="1256" spans="1:10" x14ac:dyDescent="0.2">
      <c r="A1256" s="388" t="s">
        <v>1129</v>
      </c>
      <c r="B1256" s="388" t="s">
        <v>1542</v>
      </c>
      <c r="C1256" s="388" t="s">
        <v>1131</v>
      </c>
      <c r="D1256" s="389">
        <v>297423</v>
      </c>
      <c r="F1256" s="389" t="s">
        <v>1152</v>
      </c>
      <c r="G1256" s="390" t="s">
        <v>4447</v>
      </c>
      <c r="H1256">
        <v>900</v>
      </c>
    </row>
    <row r="1257" spans="1:10" x14ac:dyDescent="0.2">
      <c r="A1257" s="388" t="s">
        <v>1129</v>
      </c>
      <c r="B1257" s="388" t="s">
        <v>1542</v>
      </c>
      <c r="C1257" s="388" t="s">
        <v>1145</v>
      </c>
      <c r="D1257" s="389">
        <v>288154</v>
      </c>
      <c r="F1257" s="389" t="s">
        <v>1155</v>
      </c>
      <c r="G1257" s="390" t="s">
        <v>4448</v>
      </c>
      <c r="H1257">
        <v>900</v>
      </c>
    </row>
    <row r="1258" spans="1:10" x14ac:dyDescent="0.2">
      <c r="A1258" s="388" t="s">
        <v>1129</v>
      </c>
      <c r="B1258" s="388" t="s">
        <v>1542</v>
      </c>
      <c r="C1258" s="388" t="s">
        <v>1330</v>
      </c>
      <c r="D1258" s="389">
        <v>331300</v>
      </c>
      <c r="F1258" s="389" t="s">
        <v>1132</v>
      </c>
      <c r="G1258" s="390" t="s">
        <v>4449</v>
      </c>
      <c r="H1258">
        <v>900</v>
      </c>
    </row>
    <row r="1259" spans="1:10" x14ac:dyDescent="0.2">
      <c r="A1259" s="388" t="s">
        <v>1129</v>
      </c>
      <c r="B1259" s="388" t="s">
        <v>1542</v>
      </c>
      <c r="C1259" s="388" t="s">
        <v>1330</v>
      </c>
      <c r="D1259" s="389">
        <v>136440</v>
      </c>
      <c r="F1259" s="389" t="s">
        <v>1132</v>
      </c>
      <c r="G1259" s="390" t="s">
        <v>4450</v>
      </c>
      <c r="H1259">
        <v>900</v>
      </c>
    </row>
    <row r="1260" spans="1:10" x14ac:dyDescent="0.2">
      <c r="A1260" s="388" t="s">
        <v>1129</v>
      </c>
      <c r="B1260" s="388" t="s">
        <v>1542</v>
      </c>
      <c r="C1260" s="388" t="s">
        <v>1406</v>
      </c>
      <c r="D1260" s="389">
        <v>333342</v>
      </c>
      <c r="F1260" s="389" t="s">
        <v>1160</v>
      </c>
      <c r="G1260" s="390" t="s">
        <v>4451</v>
      </c>
      <c r="H1260">
        <v>900</v>
      </c>
    </row>
    <row r="1261" spans="1:10" x14ac:dyDescent="0.2">
      <c r="A1261" s="388" t="s">
        <v>1129</v>
      </c>
      <c r="B1261" s="388" t="s">
        <v>1542</v>
      </c>
      <c r="C1261" s="388" t="s">
        <v>1552</v>
      </c>
      <c r="D1261" s="389">
        <v>338662</v>
      </c>
      <c r="F1261" s="389" t="s">
        <v>1164</v>
      </c>
      <c r="G1261" s="390" t="s">
        <v>4452</v>
      </c>
      <c r="H1261">
        <v>900</v>
      </c>
    </row>
    <row r="1262" spans="1:10" x14ac:dyDescent="0.2">
      <c r="A1262" s="388" t="s">
        <v>1129</v>
      </c>
      <c r="B1262" s="388" t="s">
        <v>1542</v>
      </c>
      <c r="C1262" s="388" t="s">
        <v>1552</v>
      </c>
      <c r="D1262" s="389">
        <v>198270</v>
      </c>
      <c r="F1262" s="389" t="s">
        <v>1164</v>
      </c>
      <c r="G1262" s="390" t="s">
        <v>4453</v>
      </c>
      <c r="H1262">
        <v>900</v>
      </c>
    </row>
    <row r="1263" spans="1:10" x14ac:dyDescent="0.2">
      <c r="A1263" s="388" t="s">
        <v>1129</v>
      </c>
      <c r="B1263" s="388" t="s">
        <v>1542</v>
      </c>
      <c r="C1263" s="388" t="s">
        <v>1558</v>
      </c>
      <c r="D1263" s="389">
        <v>338446</v>
      </c>
      <c r="F1263" s="389" t="s">
        <v>1137</v>
      </c>
      <c r="G1263" s="390" t="s">
        <v>4454</v>
      </c>
      <c r="H1263">
        <v>900</v>
      </c>
    </row>
    <row r="1264" spans="1:10" x14ac:dyDescent="0.2">
      <c r="A1264" s="388" t="s">
        <v>1129</v>
      </c>
      <c r="B1264" s="388" t="s">
        <v>1542</v>
      </c>
      <c r="C1264" s="388" t="s">
        <v>1558</v>
      </c>
      <c r="D1264" s="389">
        <v>62780</v>
      </c>
      <c r="F1264" s="389" t="s">
        <v>1137</v>
      </c>
      <c r="G1264" s="390" t="s">
        <v>4455</v>
      </c>
      <c r="H1264">
        <v>900</v>
      </c>
    </row>
    <row r="1265" spans="1:10" x14ac:dyDescent="0.2">
      <c r="A1265" s="388" t="s">
        <v>1129</v>
      </c>
      <c r="B1265" s="388" t="s">
        <v>1542</v>
      </c>
      <c r="C1265" s="388" t="s">
        <v>2125</v>
      </c>
      <c r="D1265" s="389">
        <v>384829</v>
      </c>
      <c r="F1265" s="389" t="s">
        <v>1169</v>
      </c>
      <c r="G1265" s="390" t="s">
        <v>4456</v>
      </c>
      <c r="H1265">
        <v>900</v>
      </c>
    </row>
    <row r="1266" spans="1:10" x14ac:dyDescent="0.2">
      <c r="A1266" s="388" t="s">
        <v>1129</v>
      </c>
      <c r="B1266" s="388" t="s">
        <v>1542</v>
      </c>
      <c r="C1266" s="388" t="s">
        <v>2346</v>
      </c>
      <c r="D1266" s="389">
        <v>358410</v>
      </c>
      <c r="F1266" s="389" t="s">
        <v>1172</v>
      </c>
      <c r="G1266" s="390" t="s">
        <v>4457</v>
      </c>
      <c r="H1266">
        <v>900</v>
      </c>
    </row>
    <row r="1267" spans="1:10" x14ac:dyDescent="0.2">
      <c r="A1267" s="388" t="s">
        <v>1129</v>
      </c>
      <c r="B1267" s="388" t="s">
        <v>1542</v>
      </c>
      <c r="C1267" s="388" t="s">
        <v>2852</v>
      </c>
      <c r="D1267" s="389">
        <v>461605</v>
      </c>
      <c r="F1267" s="389" t="s">
        <v>1140</v>
      </c>
      <c r="G1267" s="390" t="s">
        <v>4458</v>
      </c>
      <c r="H1267">
        <v>900</v>
      </c>
    </row>
    <row r="1268" spans="1:10" x14ac:dyDescent="0.2">
      <c r="A1268" s="388" t="s">
        <v>1129</v>
      </c>
      <c r="B1268" s="388" t="s">
        <v>1542</v>
      </c>
      <c r="C1268" s="388" t="s">
        <v>2852</v>
      </c>
      <c r="D1268" s="389">
        <v>126144</v>
      </c>
      <c r="F1268" s="389" t="s">
        <v>1140</v>
      </c>
      <c r="G1268" s="390" t="s">
        <v>4459</v>
      </c>
      <c r="H1268">
        <v>900</v>
      </c>
    </row>
    <row r="1269" spans="1:10" x14ac:dyDescent="0.2">
      <c r="A1269" s="388" t="s">
        <v>1129</v>
      </c>
      <c r="B1269" s="388" t="s">
        <v>1542</v>
      </c>
      <c r="C1269" s="388" t="s">
        <v>3102</v>
      </c>
      <c r="D1269" s="389">
        <v>335939</v>
      </c>
      <c r="F1269" s="389" t="s">
        <v>1177</v>
      </c>
      <c r="G1269" s="390" t="s">
        <v>4460</v>
      </c>
      <c r="H1269">
        <v>900</v>
      </c>
    </row>
    <row r="1270" spans="1:10" x14ac:dyDescent="0.2">
      <c r="A1270" s="388" t="s">
        <v>1129</v>
      </c>
      <c r="B1270" s="388" t="s">
        <v>1542</v>
      </c>
      <c r="C1270" s="388" t="s">
        <v>4301</v>
      </c>
      <c r="D1270" s="389">
        <v>329669</v>
      </c>
      <c r="F1270" s="389" t="s">
        <v>1182</v>
      </c>
      <c r="G1270" s="390" t="s">
        <v>4461</v>
      </c>
      <c r="H1270">
        <v>900</v>
      </c>
    </row>
    <row r="1271" spans="1:10" x14ac:dyDescent="0.2">
      <c r="A1271" s="388" t="s">
        <v>1129</v>
      </c>
      <c r="B1271" s="388" t="s">
        <v>1542</v>
      </c>
      <c r="C1271" s="388" t="s">
        <v>4301</v>
      </c>
      <c r="D1271" s="389">
        <v>52500</v>
      </c>
      <c r="F1271" s="389" t="s">
        <v>1182</v>
      </c>
      <c r="G1271" s="390" t="s">
        <v>4462</v>
      </c>
      <c r="H1271">
        <v>900</v>
      </c>
    </row>
    <row r="1272" spans="1:10" x14ac:dyDescent="0.2">
      <c r="A1272" s="388" t="s">
        <v>1129</v>
      </c>
      <c r="B1272" s="388" t="s">
        <v>1542</v>
      </c>
      <c r="C1272" s="388" t="s">
        <v>1952</v>
      </c>
      <c r="D1272" s="389">
        <v>343454</v>
      </c>
      <c r="F1272" s="389" t="s">
        <v>1143</v>
      </c>
      <c r="G1272" s="390" t="s">
        <v>4463</v>
      </c>
      <c r="H1272">
        <v>900</v>
      </c>
    </row>
    <row r="1273" spans="1:10" x14ac:dyDescent="0.2">
      <c r="A1273" s="388" t="s">
        <v>1129</v>
      </c>
      <c r="B1273" s="388" t="s">
        <v>1542</v>
      </c>
      <c r="C1273" s="388" t="s">
        <v>1952</v>
      </c>
      <c r="D1273" s="389">
        <v>126144</v>
      </c>
      <c r="F1273" s="389" t="s">
        <v>1143</v>
      </c>
      <c r="G1273" s="390" t="s">
        <v>4464</v>
      </c>
      <c r="H1273">
        <v>900</v>
      </c>
    </row>
    <row r="1274" spans="1:10" x14ac:dyDescent="0.2">
      <c r="A1274" s="388" t="s">
        <v>1129</v>
      </c>
      <c r="B1274" s="388" t="s">
        <v>1542</v>
      </c>
      <c r="C1274" s="388" t="s">
        <v>3347</v>
      </c>
      <c r="D1274" s="389">
        <v>462630</v>
      </c>
      <c r="F1274" s="389" t="s">
        <v>1143</v>
      </c>
      <c r="G1274" s="390" t="s">
        <v>4465</v>
      </c>
      <c r="H1274">
        <v>900</v>
      </c>
    </row>
    <row r="1275" spans="1:10" x14ac:dyDescent="0.2">
      <c r="A1275" s="388" t="s">
        <v>1129</v>
      </c>
      <c r="B1275" s="388" t="s">
        <v>1542</v>
      </c>
      <c r="C1275" s="388" t="s">
        <v>3347</v>
      </c>
      <c r="D1275" s="389">
        <v>20592</v>
      </c>
      <c r="F1275" s="389" t="s">
        <v>1143</v>
      </c>
      <c r="G1275" s="390" t="s">
        <v>4466</v>
      </c>
      <c r="H1275">
        <v>900</v>
      </c>
    </row>
    <row r="1276" spans="1:10" x14ac:dyDescent="0.2">
      <c r="A1276" s="388" t="s">
        <v>1129</v>
      </c>
      <c r="B1276" s="388" t="s">
        <v>1542</v>
      </c>
      <c r="C1276" s="388" t="s">
        <v>3347</v>
      </c>
      <c r="D1276" s="389">
        <v>150000</v>
      </c>
      <c r="F1276" s="389" t="s">
        <v>1143</v>
      </c>
      <c r="G1276" s="390" t="s">
        <v>4467</v>
      </c>
      <c r="H1276">
        <v>900</v>
      </c>
    </row>
    <row r="1277" spans="1:10" x14ac:dyDescent="0.2">
      <c r="A1277" s="388" t="s">
        <v>938</v>
      </c>
      <c r="B1277" s="388" t="s">
        <v>975</v>
      </c>
      <c r="C1277" s="388" t="s">
        <v>484</v>
      </c>
      <c r="D1277" s="389">
        <v>5476733</v>
      </c>
      <c r="F1277" s="389">
        <v>5476733</v>
      </c>
      <c r="G1277" s="390" t="s">
        <v>1054</v>
      </c>
    </row>
    <row r="1278" spans="1:10" x14ac:dyDescent="0.2">
      <c r="A1278" s="644" t="s">
        <v>938</v>
      </c>
      <c r="B1278" s="644" t="s">
        <v>975</v>
      </c>
      <c r="C1278" s="644" t="s">
        <v>308</v>
      </c>
      <c r="D1278" s="645">
        <v>5476733</v>
      </c>
      <c r="E1278" s="645"/>
      <c r="F1278" s="645">
        <v>5476733</v>
      </c>
      <c r="G1278" s="646" t="s">
        <v>976</v>
      </c>
      <c r="H1278" s="647"/>
      <c r="I1278" s="647"/>
      <c r="J1278" s="647"/>
    </row>
    <row r="1280" spans="1:10" x14ac:dyDescent="0.2">
      <c r="A1280" s="388" t="s">
        <v>1129</v>
      </c>
      <c r="B1280" s="388" t="s">
        <v>1542</v>
      </c>
      <c r="C1280" s="388" t="s">
        <v>1131</v>
      </c>
      <c r="D1280" s="389">
        <v>2763</v>
      </c>
      <c r="F1280" s="389" t="s">
        <v>1152</v>
      </c>
      <c r="G1280" s="390" t="s">
        <v>4468</v>
      </c>
      <c r="H1280">
        <v>900</v>
      </c>
    </row>
    <row r="1281" spans="1:10" x14ac:dyDescent="0.2">
      <c r="A1281" s="388" t="s">
        <v>1129</v>
      </c>
      <c r="B1281" s="388" t="s">
        <v>1542</v>
      </c>
      <c r="C1281" s="388" t="s">
        <v>1131</v>
      </c>
      <c r="D1281" s="389">
        <v>-1382</v>
      </c>
      <c r="F1281" s="389" t="s">
        <v>1152</v>
      </c>
      <c r="G1281" s="390" t="s">
        <v>4469</v>
      </c>
      <c r="H1281">
        <v>900</v>
      </c>
    </row>
    <row r="1282" spans="1:10" x14ac:dyDescent="0.2">
      <c r="A1282" s="388" t="s">
        <v>938</v>
      </c>
      <c r="B1282" s="388" t="s">
        <v>998</v>
      </c>
      <c r="C1282" s="388" t="s">
        <v>484</v>
      </c>
      <c r="D1282" s="389">
        <v>1381</v>
      </c>
      <c r="F1282" s="389">
        <v>1381</v>
      </c>
      <c r="G1282" s="390" t="s">
        <v>1054</v>
      </c>
    </row>
    <row r="1283" spans="1:10" x14ac:dyDescent="0.2">
      <c r="A1283" s="644" t="s">
        <v>938</v>
      </c>
      <c r="B1283" s="644" t="s">
        <v>998</v>
      </c>
      <c r="C1283" s="644" t="s">
        <v>308</v>
      </c>
      <c r="D1283" s="645">
        <v>1381</v>
      </c>
      <c r="E1283" s="645"/>
      <c r="F1283" s="645">
        <v>1381</v>
      </c>
      <c r="G1283" s="646" t="s">
        <v>1095</v>
      </c>
      <c r="H1283" s="647"/>
      <c r="I1283" s="647"/>
      <c r="J1283" s="647"/>
    </row>
    <row r="1285" spans="1:10" x14ac:dyDescent="0.2">
      <c r="A1285" s="388" t="s">
        <v>1129</v>
      </c>
      <c r="B1285" s="388" t="s">
        <v>1542</v>
      </c>
      <c r="C1285" s="388" t="s">
        <v>2332</v>
      </c>
      <c r="D1285" s="389">
        <v>-465970</v>
      </c>
      <c r="F1285" s="389" t="s">
        <v>1137</v>
      </c>
      <c r="G1285" s="390" t="s">
        <v>4470</v>
      </c>
      <c r="H1285">
        <v>900</v>
      </c>
    </row>
    <row r="1286" spans="1:10" x14ac:dyDescent="0.2">
      <c r="A1286" s="388" t="s">
        <v>938</v>
      </c>
      <c r="B1286" s="388" t="s">
        <v>1000</v>
      </c>
      <c r="C1286" s="388" t="s">
        <v>484</v>
      </c>
      <c r="D1286" s="389">
        <v>-465970</v>
      </c>
      <c r="F1286" s="389">
        <v>-465970</v>
      </c>
      <c r="G1286" s="390" t="s">
        <v>1054</v>
      </c>
    </row>
    <row r="1287" spans="1:10" x14ac:dyDescent="0.2">
      <c r="A1287" s="644" t="s">
        <v>938</v>
      </c>
      <c r="B1287" s="644" t="s">
        <v>1000</v>
      </c>
      <c r="C1287" s="644" t="s">
        <v>308</v>
      </c>
      <c r="D1287" s="645">
        <v>-465970</v>
      </c>
      <c r="E1287" s="645"/>
      <c r="F1287" s="645">
        <v>-465970</v>
      </c>
      <c r="G1287" s="646" t="s">
        <v>1096</v>
      </c>
      <c r="H1287" s="647"/>
      <c r="I1287" s="647"/>
      <c r="J1287" s="647"/>
    </row>
    <row r="1289" spans="1:10" x14ac:dyDescent="0.2">
      <c r="A1289" s="388" t="s">
        <v>1129</v>
      </c>
      <c r="B1289" s="388" t="s">
        <v>1542</v>
      </c>
      <c r="C1289" s="388" t="s">
        <v>1131</v>
      </c>
      <c r="D1289" s="389">
        <v>29250</v>
      </c>
      <c r="F1289" s="389" t="s">
        <v>1152</v>
      </c>
      <c r="G1289" s="390" t="s">
        <v>4471</v>
      </c>
      <c r="H1289">
        <v>900</v>
      </c>
    </row>
    <row r="1290" spans="1:10" x14ac:dyDescent="0.2">
      <c r="A1290" s="388" t="s">
        <v>1129</v>
      </c>
      <c r="B1290" s="388" t="s">
        <v>1542</v>
      </c>
      <c r="C1290" s="388" t="s">
        <v>1145</v>
      </c>
      <c r="D1290" s="389">
        <v>25700</v>
      </c>
      <c r="F1290" s="389" t="s">
        <v>1155</v>
      </c>
      <c r="G1290" s="390" t="s">
        <v>4472</v>
      </c>
      <c r="H1290">
        <v>900</v>
      </c>
    </row>
    <row r="1291" spans="1:10" x14ac:dyDescent="0.2">
      <c r="A1291" s="388" t="s">
        <v>1129</v>
      </c>
      <c r="B1291" s="388" t="s">
        <v>1542</v>
      </c>
      <c r="C1291" s="388" t="s">
        <v>1351</v>
      </c>
      <c r="D1291" s="389">
        <v>-30000</v>
      </c>
      <c r="F1291" s="389" t="s">
        <v>1132</v>
      </c>
      <c r="G1291" s="390" t="s">
        <v>4473</v>
      </c>
      <c r="H1291">
        <v>900</v>
      </c>
    </row>
    <row r="1292" spans="1:10" x14ac:dyDescent="0.2">
      <c r="A1292" s="388" t="s">
        <v>1129</v>
      </c>
      <c r="B1292" s="388" t="s">
        <v>1542</v>
      </c>
      <c r="C1292" s="388" t="s">
        <v>1330</v>
      </c>
      <c r="D1292" s="389">
        <v>11550</v>
      </c>
      <c r="F1292" s="389" t="s">
        <v>1132</v>
      </c>
      <c r="G1292" s="390" t="s">
        <v>4474</v>
      </c>
      <c r="H1292">
        <v>900</v>
      </c>
    </row>
    <row r="1293" spans="1:10" x14ac:dyDescent="0.2">
      <c r="A1293" s="388" t="s">
        <v>1129</v>
      </c>
      <c r="B1293" s="388" t="s">
        <v>1542</v>
      </c>
      <c r="C1293" s="388" t="s">
        <v>1406</v>
      </c>
      <c r="D1293" s="389">
        <v>10750</v>
      </c>
      <c r="F1293" s="389" t="s">
        <v>1160</v>
      </c>
      <c r="G1293" s="390" t="s">
        <v>4475</v>
      </c>
      <c r="H1293">
        <v>900</v>
      </c>
    </row>
    <row r="1294" spans="1:10" x14ac:dyDescent="0.2">
      <c r="A1294" s="388" t="s">
        <v>1129</v>
      </c>
      <c r="B1294" s="388" t="s">
        <v>1542</v>
      </c>
      <c r="C1294" s="388" t="s">
        <v>1552</v>
      </c>
      <c r="D1294" s="389">
        <v>8100</v>
      </c>
      <c r="F1294" s="389" t="s">
        <v>1164</v>
      </c>
      <c r="G1294" s="390" t="s">
        <v>4476</v>
      </c>
      <c r="H1294">
        <v>900</v>
      </c>
    </row>
    <row r="1295" spans="1:10" x14ac:dyDescent="0.2">
      <c r="A1295" s="388" t="s">
        <v>1129</v>
      </c>
      <c r="B1295" s="388" t="s">
        <v>1542</v>
      </c>
      <c r="C1295" s="388" t="s">
        <v>1558</v>
      </c>
      <c r="D1295" s="389">
        <v>9650</v>
      </c>
      <c r="F1295" s="389" t="s">
        <v>1137</v>
      </c>
      <c r="G1295" s="390" t="s">
        <v>4477</v>
      </c>
      <c r="H1295">
        <v>900</v>
      </c>
    </row>
    <row r="1296" spans="1:10" x14ac:dyDescent="0.2">
      <c r="A1296" s="388" t="s">
        <v>1129</v>
      </c>
      <c r="B1296" s="388" t="s">
        <v>1542</v>
      </c>
      <c r="C1296" s="388" t="s">
        <v>2125</v>
      </c>
      <c r="D1296" s="389">
        <v>17200</v>
      </c>
      <c r="F1296" s="389" t="s">
        <v>1169</v>
      </c>
      <c r="G1296" s="390" t="s">
        <v>4478</v>
      </c>
      <c r="H1296">
        <v>900</v>
      </c>
    </row>
    <row r="1297" spans="1:10" x14ac:dyDescent="0.2">
      <c r="A1297" s="388" t="s">
        <v>1129</v>
      </c>
      <c r="B1297" s="388" t="s">
        <v>1542</v>
      </c>
      <c r="C1297" s="388" t="s">
        <v>2346</v>
      </c>
      <c r="D1297" s="389">
        <v>13300</v>
      </c>
      <c r="F1297" s="389" t="s">
        <v>1172</v>
      </c>
      <c r="G1297" s="390" t="s">
        <v>4479</v>
      </c>
      <c r="H1297">
        <v>900</v>
      </c>
    </row>
    <row r="1298" spans="1:10" x14ac:dyDescent="0.2">
      <c r="A1298" s="388" t="s">
        <v>1129</v>
      </c>
      <c r="B1298" s="388" t="s">
        <v>1542</v>
      </c>
      <c r="C1298" s="388" t="s">
        <v>2852</v>
      </c>
      <c r="D1298" s="389">
        <v>13950</v>
      </c>
      <c r="F1298" s="389" t="s">
        <v>1140</v>
      </c>
      <c r="G1298" s="390" t="s">
        <v>4480</v>
      </c>
      <c r="H1298">
        <v>900</v>
      </c>
    </row>
    <row r="1299" spans="1:10" x14ac:dyDescent="0.2">
      <c r="A1299" s="388" t="s">
        <v>1129</v>
      </c>
      <c r="B1299" s="388" t="s">
        <v>1542</v>
      </c>
      <c r="C1299" s="388" t="s">
        <v>3102</v>
      </c>
      <c r="D1299" s="389">
        <v>12000</v>
      </c>
      <c r="F1299" s="389" t="s">
        <v>1177</v>
      </c>
      <c r="G1299" s="390" t="s">
        <v>4481</v>
      </c>
      <c r="H1299">
        <v>900</v>
      </c>
    </row>
    <row r="1300" spans="1:10" x14ac:dyDescent="0.2">
      <c r="A1300" s="388" t="s">
        <v>1129</v>
      </c>
      <c r="B1300" s="388" t="s">
        <v>1542</v>
      </c>
      <c r="C1300" s="388" t="s">
        <v>4301</v>
      </c>
      <c r="D1300" s="389">
        <v>9300</v>
      </c>
      <c r="F1300" s="389" t="s">
        <v>1182</v>
      </c>
      <c r="G1300" s="390" t="s">
        <v>4482</v>
      </c>
      <c r="H1300">
        <v>900</v>
      </c>
    </row>
    <row r="1301" spans="1:10" x14ac:dyDescent="0.2">
      <c r="A1301" s="388" t="s">
        <v>1129</v>
      </c>
      <c r="B1301" s="388" t="s">
        <v>1542</v>
      </c>
      <c r="C1301" s="388" t="s">
        <v>1952</v>
      </c>
      <c r="D1301" s="389">
        <v>22400</v>
      </c>
      <c r="F1301" s="389" t="s">
        <v>1143</v>
      </c>
      <c r="G1301" s="390" t="s">
        <v>4483</v>
      </c>
      <c r="H1301">
        <v>900</v>
      </c>
    </row>
    <row r="1302" spans="1:10" x14ac:dyDescent="0.2">
      <c r="A1302" s="388" t="s">
        <v>938</v>
      </c>
      <c r="B1302" s="388" t="s">
        <v>977</v>
      </c>
      <c r="C1302" s="388" t="s">
        <v>484</v>
      </c>
      <c r="D1302" s="389">
        <v>153150</v>
      </c>
      <c r="F1302" s="389">
        <v>153150</v>
      </c>
      <c r="G1302" s="390" t="s">
        <v>1054</v>
      </c>
    </row>
    <row r="1303" spans="1:10" x14ac:dyDescent="0.2">
      <c r="A1303" s="644" t="s">
        <v>938</v>
      </c>
      <c r="B1303" s="644" t="s">
        <v>977</v>
      </c>
      <c r="C1303" s="644" t="s">
        <v>308</v>
      </c>
      <c r="D1303" s="645">
        <v>153150</v>
      </c>
      <c r="E1303" s="645"/>
      <c r="F1303" s="645">
        <v>153150</v>
      </c>
      <c r="G1303" s="646" t="s">
        <v>978</v>
      </c>
      <c r="H1303" s="647"/>
      <c r="I1303" s="647"/>
      <c r="J1303" s="647"/>
    </row>
    <row r="1305" spans="1:10" x14ac:dyDescent="0.2">
      <c r="A1305" s="388" t="s">
        <v>1129</v>
      </c>
      <c r="B1305" s="388" t="s">
        <v>1542</v>
      </c>
      <c r="C1305" s="388" t="s">
        <v>1191</v>
      </c>
      <c r="D1305" s="389">
        <v>41825</v>
      </c>
      <c r="F1305" s="389" t="s">
        <v>1152</v>
      </c>
      <c r="G1305" s="390" t="s">
        <v>4484</v>
      </c>
      <c r="H1305">
        <v>900</v>
      </c>
    </row>
    <row r="1306" spans="1:10" x14ac:dyDescent="0.2">
      <c r="A1306" s="388" t="s">
        <v>1129</v>
      </c>
      <c r="B1306" s="388" t="s">
        <v>1542</v>
      </c>
      <c r="C1306" s="388" t="s">
        <v>1179</v>
      </c>
      <c r="D1306" s="389">
        <v>46946</v>
      </c>
      <c r="F1306" s="389" t="s">
        <v>1155</v>
      </c>
      <c r="G1306" s="390" t="s">
        <v>4485</v>
      </c>
      <c r="H1306">
        <v>900</v>
      </c>
    </row>
    <row r="1307" spans="1:10" x14ac:dyDescent="0.2">
      <c r="A1307" s="388" t="s">
        <v>1129</v>
      </c>
      <c r="B1307" s="388" t="s">
        <v>1542</v>
      </c>
      <c r="C1307" s="388" t="s">
        <v>1317</v>
      </c>
      <c r="D1307" s="389">
        <v>47969</v>
      </c>
      <c r="F1307" s="389" t="s">
        <v>1132</v>
      </c>
      <c r="G1307" s="390" t="s">
        <v>4486</v>
      </c>
      <c r="H1307">
        <v>900</v>
      </c>
    </row>
    <row r="1308" spans="1:10" x14ac:dyDescent="0.2">
      <c r="A1308" s="388" t="s">
        <v>1129</v>
      </c>
      <c r="B1308" s="388" t="s">
        <v>1542</v>
      </c>
      <c r="C1308" s="388" t="s">
        <v>2831</v>
      </c>
      <c r="D1308" s="389">
        <v>51</v>
      </c>
      <c r="F1308" s="389" t="s">
        <v>1160</v>
      </c>
      <c r="G1308" s="390" t="s">
        <v>4487</v>
      </c>
      <c r="H1308">
        <v>900</v>
      </c>
    </row>
    <row r="1309" spans="1:10" x14ac:dyDescent="0.2">
      <c r="A1309" s="388" t="s">
        <v>938</v>
      </c>
      <c r="B1309" s="388" t="s">
        <v>979</v>
      </c>
      <c r="C1309" s="388" t="s">
        <v>319</v>
      </c>
      <c r="D1309" s="389">
        <v>136791</v>
      </c>
      <c r="F1309" s="389">
        <v>136791</v>
      </c>
      <c r="G1309" s="390" t="s">
        <v>1055</v>
      </c>
    </row>
    <row r="1310" spans="1:10" x14ac:dyDescent="0.2">
      <c r="A1310" s="644" t="s">
        <v>938</v>
      </c>
      <c r="B1310" s="644" t="s">
        <v>979</v>
      </c>
      <c r="C1310" s="644" t="s">
        <v>308</v>
      </c>
      <c r="D1310" s="645">
        <v>136791</v>
      </c>
      <c r="E1310" s="645"/>
      <c r="F1310" s="645">
        <v>136791</v>
      </c>
      <c r="G1310" s="646" t="s">
        <v>980</v>
      </c>
      <c r="H1310" s="647"/>
      <c r="I1310" s="647"/>
      <c r="J1310" s="647"/>
    </row>
    <row r="1312" spans="1:10" x14ac:dyDescent="0.2">
      <c r="A1312" s="388" t="s">
        <v>1129</v>
      </c>
      <c r="B1312" s="388" t="s">
        <v>1542</v>
      </c>
      <c r="C1312" s="388" t="s">
        <v>1131</v>
      </c>
      <c r="D1312" s="389">
        <v>82312</v>
      </c>
      <c r="F1312" s="389" t="s">
        <v>1152</v>
      </c>
      <c r="G1312" s="390" t="s">
        <v>4488</v>
      </c>
      <c r="H1312">
        <v>900</v>
      </c>
    </row>
    <row r="1313" spans="1:8" x14ac:dyDescent="0.2">
      <c r="A1313" s="388" t="s">
        <v>1129</v>
      </c>
      <c r="B1313" s="388" t="s">
        <v>1542</v>
      </c>
      <c r="C1313" s="388" t="s">
        <v>1145</v>
      </c>
      <c r="D1313" s="389">
        <v>72039</v>
      </c>
      <c r="F1313" s="389" t="s">
        <v>1155</v>
      </c>
      <c r="G1313" s="390" t="s">
        <v>4489</v>
      </c>
      <c r="H1313">
        <v>900</v>
      </c>
    </row>
    <row r="1314" spans="1:8" x14ac:dyDescent="0.2">
      <c r="A1314" s="388" t="s">
        <v>1129</v>
      </c>
      <c r="B1314" s="388" t="s">
        <v>1542</v>
      </c>
      <c r="C1314" s="388" t="s">
        <v>1330</v>
      </c>
      <c r="D1314" s="389">
        <v>118004</v>
      </c>
      <c r="F1314" s="389" t="s">
        <v>1132</v>
      </c>
      <c r="G1314" s="390" t="s">
        <v>4490</v>
      </c>
      <c r="H1314">
        <v>900</v>
      </c>
    </row>
    <row r="1315" spans="1:8" x14ac:dyDescent="0.2">
      <c r="A1315" s="388" t="s">
        <v>1129</v>
      </c>
      <c r="B1315" s="388" t="s">
        <v>1542</v>
      </c>
      <c r="C1315" s="388" t="s">
        <v>1406</v>
      </c>
      <c r="D1315" s="389">
        <v>83336</v>
      </c>
      <c r="F1315" s="389" t="s">
        <v>1160</v>
      </c>
      <c r="G1315" s="390" t="s">
        <v>4491</v>
      </c>
      <c r="H1315">
        <v>900</v>
      </c>
    </row>
    <row r="1316" spans="1:8" x14ac:dyDescent="0.2">
      <c r="A1316" s="388" t="s">
        <v>1129</v>
      </c>
      <c r="B1316" s="388" t="s">
        <v>1542</v>
      </c>
      <c r="C1316" s="388" t="s">
        <v>1552</v>
      </c>
      <c r="D1316" s="389">
        <v>237623</v>
      </c>
      <c r="F1316" s="389" t="s">
        <v>1164</v>
      </c>
      <c r="G1316" s="390" t="s">
        <v>4492</v>
      </c>
      <c r="H1316">
        <v>900</v>
      </c>
    </row>
    <row r="1317" spans="1:8" x14ac:dyDescent="0.2">
      <c r="A1317" s="388" t="s">
        <v>1129</v>
      </c>
      <c r="B1317" s="388" t="s">
        <v>1542</v>
      </c>
      <c r="C1317" s="388" t="s">
        <v>1558</v>
      </c>
      <c r="D1317" s="389">
        <v>122807</v>
      </c>
      <c r="F1317" s="389" t="s">
        <v>1137</v>
      </c>
      <c r="G1317" s="390" t="s">
        <v>4493</v>
      </c>
      <c r="H1317">
        <v>900</v>
      </c>
    </row>
    <row r="1318" spans="1:8" x14ac:dyDescent="0.2">
      <c r="A1318" s="388" t="s">
        <v>1129</v>
      </c>
      <c r="B1318" s="388" t="s">
        <v>1542</v>
      </c>
      <c r="C1318" s="388" t="s">
        <v>2125</v>
      </c>
      <c r="D1318" s="389">
        <v>81475</v>
      </c>
      <c r="F1318" s="389" t="s">
        <v>1169</v>
      </c>
      <c r="G1318" s="390" t="s">
        <v>4494</v>
      </c>
      <c r="H1318">
        <v>900</v>
      </c>
    </row>
    <row r="1319" spans="1:8" x14ac:dyDescent="0.2">
      <c r="A1319" s="388" t="s">
        <v>1129</v>
      </c>
      <c r="B1319" s="388" t="s">
        <v>1542</v>
      </c>
      <c r="C1319" s="388" t="s">
        <v>2346</v>
      </c>
      <c r="D1319" s="389">
        <v>68582</v>
      </c>
      <c r="F1319" s="389" t="s">
        <v>1172</v>
      </c>
      <c r="G1319" s="390" t="s">
        <v>4495</v>
      </c>
      <c r="H1319">
        <v>900</v>
      </c>
    </row>
    <row r="1320" spans="1:8" x14ac:dyDescent="0.2">
      <c r="A1320" s="388" t="s">
        <v>1129</v>
      </c>
      <c r="B1320" s="388" t="s">
        <v>1542</v>
      </c>
      <c r="C1320" s="388" t="s">
        <v>2346</v>
      </c>
      <c r="D1320" s="389">
        <v>-198</v>
      </c>
      <c r="F1320" s="389" t="s">
        <v>1172</v>
      </c>
      <c r="G1320" s="390" t="s">
        <v>4496</v>
      </c>
      <c r="H1320">
        <v>900</v>
      </c>
    </row>
    <row r="1321" spans="1:8" x14ac:dyDescent="0.2">
      <c r="A1321" s="388" t="s">
        <v>1129</v>
      </c>
      <c r="B1321" s="388" t="s">
        <v>1542</v>
      </c>
      <c r="C1321" s="388" t="s">
        <v>2346</v>
      </c>
      <c r="D1321" s="389">
        <v>-1640</v>
      </c>
      <c r="F1321" s="389" t="s">
        <v>1172</v>
      </c>
      <c r="G1321" s="390" t="s">
        <v>4497</v>
      </c>
      <c r="H1321">
        <v>900</v>
      </c>
    </row>
    <row r="1322" spans="1:8" x14ac:dyDescent="0.2">
      <c r="A1322" s="388" t="s">
        <v>1129</v>
      </c>
      <c r="B1322" s="388" t="s">
        <v>1542</v>
      </c>
      <c r="C1322" s="388" t="s">
        <v>2852</v>
      </c>
      <c r="D1322" s="389">
        <v>97702</v>
      </c>
      <c r="F1322" s="389" t="s">
        <v>1140</v>
      </c>
      <c r="G1322" s="390" t="s">
        <v>4498</v>
      </c>
      <c r="H1322">
        <v>900</v>
      </c>
    </row>
    <row r="1323" spans="1:8" x14ac:dyDescent="0.2">
      <c r="A1323" s="388" t="s">
        <v>1129</v>
      </c>
      <c r="B1323" s="388" t="s">
        <v>1542</v>
      </c>
      <c r="C1323" s="388" t="s">
        <v>2852</v>
      </c>
      <c r="D1323" s="389">
        <v>-188</v>
      </c>
      <c r="F1323" s="389" t="s">
        <v>1140</v>
      </c>
      <c r="G1323" s="390" t="s">
        <v>4499</v>
      </c>
      <c r="H1323">
        <v>900</v>
      </c>
    </row>
    <row r="1324" spans="1:8" x14ac:dyDescent="0.2">
      <c r="A1324" s="388" t="s">
        <v>1129</v>
      </c>
      <c r="B1324" s="388" t="s">
        <v>1542</v>
      </c>
      <c r="C1324" s="388" t="s">
        <v>3102</v>
      </c>
      <c r="D1324" s="389">
        <v>65481</v>
      </c>
      <c r="F1324" s="389" t="s">
        <v>1177</v>
      </c>
      <c r="G1324" s="390" t="s">
        <v>4500</v>
      </c>
      <c r="H1324">
        <v>900</v>
      </c>
    </row>
    <row r="1325" spans="1:8" x14ac:dyDescent="0.2">
      <c r="A1325" s="388" t="s">
        <v>1129</v>
      </c>
      <c r="B1325" s="388" t="s">
        <v>1542</v>
      </c>
      <c r="C1325" s="388" t="s">
        <v>3102</v>
      </c>
      <c r="D1325" s="389">
        <v>-285</v>
      </c>
      <c r="F1325" s="389" t="s">
        <v>1177</v>
      </c>
      <c r="G1325" s="390" t="s">
        <v>4501</v>
      </c>
      <c r="H1325">
        <v>900</v>
      </c>
    </row>
    <row r="1326" spans="1:8" x14ac:dyDescent="0.2">
      <c r="A1326" s="388" t="s">
        <v>1129</v>
      </c>
      <c r="B1326" s="388" t="s">
        <v>1542</v>
      </c>
      <c r="C1326" s="388" t="s">
        <v>4301</v>
      </c>
      <c r="D1326" s="389">
        <v>77081</v>
      </c>
      <c r="F1326" s="389" t="s">
        <v>1182</v>
      </c>
      <c r="G1326" s="390" t="s">
        <v>4502</v>
      </c>
      <c r="H1326">
        <v>900</v>
      </c>
    </row>
    <row r="1327" spans="1:8" x14ac:dyDescent="0.2">
      <c r="A1327" s="388" t="s">
        <v>1129</v>
      </c>
      <c r="B1327" s="388" t="s">
        <v>1542</v>
      </c>
      <c r="C1327" s="388" t="s">
        <v>4301</v>
      </c>
      <c r="D1327" s="389">
        <v>-256</v>
      </c>
      <c r="F1327" s="389" t="s">
        <v>1182</v>
      </c>
      <c r="G1327" s="390" t="s">
        <v>4503</v>
      </c>
      <c r="H1327">
        <v>900</v>
      </c>
    </row>
    <row r="1328" spans="1:8" x14ac:dyDescent="0.2">
      <c r="A1328" s="388" t="s">
        <v>1129</v>
      </c>
      <c r="B1328" s="388" t="s">
        <v>1542</v>
      </c>
      <c r="C1328" s="388" t="s">
        <v>1952</v>
      </c>
      <c r="D1328" s="389">
        <v>98748</v>
      </c>
      <c r="F1328" s="389" t="s">
        <v>1143</v>
      </c>
      <c r="G1328" s="390" t="s">
        <v>4504</v>
      </c>
      <c r="H1328">
        <v>900</v>
      </c>
    </row>
    <row r="1329" spans="1:10" x14ac:dyDescent="0.2">
      <c r="A1329" s="388" t="s">
        <v>1129</v>
      </c>
      <c r="B1329" s="388" t="s">
        <v>1542</v>
      </c>
      <c r="C1329" s="388" t="s">
        <v>1952</v>
      </c>
      <c r="D1329" s="389">
        <v>-187</v>
      </c>
      <c r="F1329" s="389" t="s">
        <v>1143</v>
      </c>
      <c r="G1329" s="390" t="s">
        <v>4505</v>
      </c>
      <c r="H1329">
        <v>900</v>
      </c>
    </row>
    <row r="1330" spans="1:10" x14ac:dyDescent="0.2">
      <c r="A1330" s="388" t="s">
        <v>938</v>
      </c>
      <c r="B1330" s="388" t="s">
        <v>981</v>
      </c>
      <c r="C1330" s="388" t="s">
        <v>484</v>
      </c>
      <c r="D1330" s="389">
        <v>1202436</v>
      </c>
      <c r="F1330" s="389">
        <v>1202436</v>
      </c>
      <c r="G1330" s="390" t="s">
        <v>1054</v>
      </c>
    </row>
    <row r="1331" spans="1:10" x14ac:dyDescent="0.2">
      <c r="A1331" s="644" t="s">
        <v>938</v>
      </c>
      <c r="B1331" s="644" t="s">
        <v>981</v>
      </c>
      <c r="C1331" s="644" t="s">
        <v>308</v>
      </c>
      <c r="D1331" s="645">
        <v>1202436</v>
      </c>
      <c r="E1331" s="645"/>
      <c r="F1331" s="645">
        <v>1202436</v>
      </c>
      <c r="G1331" s="646" t="s">
        <v>982</v>
      </c>
      <c r="H1331" s="647"/>
      <c r="I1331" s="647"/>
      <c r="J1331" s="647"/>
    </row>
    <row r="1333" spans="1:10" x14ac:dyDescent="0.2">
      <c r="A1333" s="388" t="s">
        <v>1129</v>
      </c>
      <c r="B1333" s="388" t="s">
        <v>1542</v>
      </c>
      <c r="C1333" s="388" t="s">
        <v>1131</v>
      </c>
      <c r="D1333" s="389">
        <v>29632</v>
      </c>
      <c r="F1333" s="389" t="s">
        <v>1152</v>
      </c>
      <c r="G1333" s="390" t="s">
        <v>4506</v>
      </c>
      <c r="H1333">
        <v>900</v>
      </c>
    </row>
    <row r="1334" spans="1:10" x14ac:dyDescent="0.2">
      <c r="A1334" s="388" t="s">
        <v>1129</v>
      </c>
      <c r="B1334" s="388" t="s">
        <v>1542</v>
      </c>
      <c r="C1334" s="388" t="s">
        <v>1145</v>
      </c>
      <c r="D1334" s="389">
        <v>25934</v>
      </c>
      <c r="F1334" s="389" t="s">
        <v>1155</v>
      </c>
      <c r="G1334" s="390" t="s">
        <v>4507</v>
      </c>
      <c r="H1334">
        <v>900</v>
      </c>
    </row>
    <row r="1335" spans="1:10" x14ac:dyDescent="0.2">
      <c r="A1335" s="388" t="s">
        <v>1129</v>
      </c>
      <c r="B1335" s="388" t="s">
        <v>1542</v>
      </c>
      <c r="C1335" s="388" t="s">
        <v>1330</v>
      </c>
      <c r="D1335" s="389">
        <v>42481</v>
      </c>
      <c r="F1335" s="389" t="s">
        <v>1132</v>
      </c>
      <c r="G1335" s="390" t="s">
        <v>4508</v>
      </c>
      <c r="H1335">
        <v>900</v>
      </c>
    </row>
    <row r="1336" spans="1:10" x14ac:dyDescent="0.2">
      <c r="A1336" s="388" t="s">
        <v>1129</v>
      </c>
      <c r="B1336" s="388" t="s">
        <v>1542</v>
      </c>
      <c r="C1336" s="388" t="s">
        <v>1406</v>
      </c>
      <c r="D1336" s="389">
        <v>30001</v>
      </c>
      <c r="F1336" s="389" t="s">
        <v>1160</v>
      </c>
      <c r="G1336" s="390" t="s">
        <v>4509</v>
      </c>
      <c r="H1336">
        <v>900</v>
      </c>
    </row>
    <row r="1337" spans="1:10" x14ac:dyDescent="0.2">
      <c r="A1337" s="388" t="s">
        <v>1129</v>
      </c>
      <c r="B1337" s="388" t="s">
        <v>1542</v>
      </c>
      <c r="C1337" s="388" t="s">
        <v>1552</v>
      </c>
      <c r="D1337" s="389">
        <v>96785</v>
      </c>
      <c r="F1337" s="389" t="s">
        <v>1164</v>
      </c>
      <c r="G1337" s="390" t="s">
        <v>4510</v>
      </c>
      <c r="H1337">
        <v>900</v>
      </c>
    </row>
    <row r="1338" spans="1:10" x14ac:dyDescent="0.2">
      <c r="A1338" s="388" t="s">
        <v>1129</v>
      </c>
      <c r="B1338" s="388" t="s">
        <v>1542</v>
      </c>
      <c r="C1338" s="388" t="s">
        <v>1552</v>
      </c>
      <c r="D1338" s="389">
        <v>96480</v>
      </c>
      <c r="F1338" s="389" t="s">
        <v>1164</v>
      </c>
      <c r="G1338" s="390" t="s">
        <v>4511</v>
      </c>
      <c r="H1338">
        <v>900</v>
      </c>
    </row>
    <row r="1339" spans="1:10" x14ac:dyDescent="0.2">
      <c r="A1339" s="388" t="s">
        <v>1129</v>
      </c>
      <c r="B1339" s="388" t="s">
        <v>1542</v>
      </c>
      <c r="C1339" s="388" t="s">
        <v>1558</v>
      </c>
      <c r="D1339" s="389">
        <v>37132</v>
      </c>
      <c r="F1339" s="389" t="s">
        <v>1137</v>
      </c>
      <c r="G1339" s="390" t="s">
        <v>4512</v>
      </c>
      <c r="H1339">
        <v>900</v>
      </c>
    </row>
    <row r="1340" spans="1:10" x14ac:dyDescent="0.2">
      <c r="A1340" s="388" t="s">
        <v>1129</v>
      </c>
      <c r="B1340" s="388" t="s">
        <v>1542</v>
      </c>
      <c r="C1340" s="388" t="s">
        <v>2125</v>
      </c>
      <c r="D1340" s="389">
        <v>25168</v>
      </c>
      <c r="F1340" s="389" t="s">
        <v>1169</v>
      </c>
      <c r="G1340" s="390" t="s">
        <v>4513</v>
      </c>
      <c r="H1340">
        <v>900</v>
      </c>
    </row>
    <row r="1341" spans="1:10" x14ac:dyDescent="0.2">
      <c r="A1341" s="388" t="s">
        <v>1129</v>
      </c>
      <c r="B1341" s="388" t="s">
        <v>1542</v>
      </c>
      <c r="C1341" s="388" t="s">
        <v>2346</v>
      </c>
      <c r="D1341" s="389">
        <v>24690</v>
      </c>
      <c r="F1341" s="389" t="s">
        <v>1172</v>
      </c>
      <c r="G1341" s="390" t="s">
        <v>4514</v>
      </c>
      <c r="H1341">
        <v>900</v>
      </c>
    </row>
    <row r="1342" spans="1:10" x14ac:dyDescent="0.2">
      <c r="A1342" s="388" t="s">
        <v>1129</v>
      </c>
      <c r="B1342" s="388" t="s">
        <v>1542</v>
      </c>
      <c r="C1342" s="388" t="s">
        <v>2852</v>
      </c>
      <c r="D1342" s="389">
        <v>35172</v>
      </c>
      <c r="F1342" s="389" t="s">
        <v>1140</v>
      </c>
      <c r="G1342" s="390" t="s">
        <v>4515</v>
      </c>
      <c r="H1342">
        <v>900</v>
      </c>
    </row>
    <row r="1343" spans="1:10" x14ac:dyDescent="0.2">
      <c r="A1343" s="388" t="s">
        <v>1129</v>
      </c>
      <c r="B1343" s="388" t="s">
        <v>1542</v>
      </c>
      <c r="C1343" s="388" t="s">
        <v>3102</v>
      </c>
      <c r="D1343" s="389">
        <v>23574</v>
      </c>
      <c r="F1343" s="389" t="s">
        <v>1177</v>
      </c>
      <c r="G1343" s="390" t="s">
        <v>4516</v>
      </c>
      <c r="H1343">
        <v>900</v>
      </c>
    </row>
    <row r="1344" spans="1:10" x14ac:dyDescent="0.2">
      <c r="A1344" s="388" t="s">
        <v>1129</v>
      </c>
      <c r="B1344" s="388" t="s">
        <v>1542</v>
      </c>
      <c r="C1344" s="388" t="s">
        <v>4301</v>
      </c>
      <c r="D1344" s="389">
        <v>27748</v>
      </c>
      <c r="F1344" s="389" t="s">
        <v>1182</v>
      </c>
      <c r="G1344" s="390" t="s">
        <v>4517</v>
      </c>
      <c r="H1344">
        <v>900</v>
      </c>
    </row>
    <row r="1345" spans="1:10" x14ac:dyDescent="0.2">
      <c r="A1345" s="388" t="s">
        <v>1129</v>
      </c>
      <c r="B1345" s="388" t="s">
        <v>1542</v>
      </c>
      <c r="C1345" s="388" t="s">
        <v>1952</v>
      </c>
      <c r="D1345" s="389">
        <v>35550</v>
      </c>
      <c r="F1345" s="389" t="s">
        <v>1143</v>
      </c>
      <c r="G1345" s="390" t="s">
        <v>4518</v>
      </c>
      <c r="H1345">
        <v>900</v>
      </c>
    </row>
    <row r="1346" spans="1:10" x14ac:dyDescent="0.2">
      <c r="A1346" s="388" t="s">
        <v>938</v>
      </c>
      <c r="B1346" s="388" t="s">
        <v>983</v>
      </c>
      <c r="C1346" s="388" t="s">
        <v>484</v>
      </c>
      <c r="D1346" s="389">
        <v>530347</v>
      </c>
      <c r="F1346" s="389">
        <v>530347</v>
      </c>
      <c r="G1346" s="390" t="s">
        <v>1054</v>
      </c>
    </row>
    <row r="1347" spans="1:10" x14ac:dyDescent="0.2">
      <c r="A1347" s="644" t="s">
        <v>938</v>
      </c>
      <c r="B1347" s="644" t="s">
        <v>983</v>
      </c>
      <c r="C1347" s="644" t="s">
        <v>308</v>
      </c>
      <c r="D1347" s="645">
        <v>530347</v>
      </c>
      <c r="E1347" s="645"/>
      <c r="F1347" s="645">
        <v>530347</v>
      </c>
      <c r="G1347" s="646" t="s">
        <v>984</v>
      </c>
      <c r="H1347" s="647"/>
      <c r="I1347" s="647"/>
      <c r="J1347" s="647"/>
    </row>
    <row r="1349" spans="1:10" x14ac:dyDescent="0.2">
      <c r="A1349" s="388" t="s">
        <v>1129</v>
      </c>
      <c r="B1349" s="388" t="s">
        <v>1542</v>
      </c>
      <c r="C1349" s="388" t="s">
        <v>1198</v>
      </c>
      <c r="D1349" s="389">
        <v>7207.2</v>
      </c>
      <c r="F1349" s="389" t="s">
        <v>1152</v>
      </c>
      <c r="G1349" s="390" t="s">
        <v>4519</v>
      </c>
      <c r="H1349">
        <v>900</v>
      </c>
    </row>
    <row r="1350" spans="1:10" x14ac:dyDescent="0.2">
      <c r="A1350" s="388" t="s">
        <v>1129</v>
      </c>
      <c r="B1350" s="388" t="s">
        <v>1542</v>
      </c>
      <c r="C1350" s="388" t="s">
        <v>1166</v>
      </c>
      <c r="D1350" s="389">
        <v>7560</v>
      </c>
      <c r="F1350" s="389" t="s">
        <v>1155</v>
      </c>
      <c r="G1350" s="390" t="s">
        <v>4520</v>
      </c>
      <c r="H1350">
        <v>900</v>
      </c>
    </row>
    <row r="1351" spans="1:10" x14ac:dyDescent="0.2">
      <c r="A1351" s="388" t="s">
        <v>1129</v>
      </c>
      <c r="B1351" s="388" t="s">
        <v>1542</v>
      </c>
      <c r="C1351" s="388" t="s">
        <v>1142</v>
      </c>
      <c r="D1351" s="389">
        <v>9172.7999999999993</v>
      </c>
      <c r="F1351" s="389" t="s">
        <v>1132</v>
      </c>
      <c r="G1351" s="390" t="s">
        <v>4521</v>
      </c>
      <c r="H1351">
        <v>900</v>
      </c>
    </row>
    <row r="1352" spans="1:10" x14ac:dyDescent="0.2">
      <c r="A1352" s="388" t="s">
        <v>1129</v>
      </c>
      <c r="B1352" s="388" t="s">
        <v>1542</v>
      </c>
      <c r="C1352" s="388" t="s">
        <v>1438</v>
      </c>
      <c r="D1352" s="389">
        <v>9122.4</v>
      </c>
      <c r="F1352" s="389" t="s">
        <v>1160</v>
      </c>
      <c r="G1352" s="390" t="s">
        <v>4522</v>
      </c>
      <c r="H1352">
        <v>900</v>
      </c>
    </row>
    <row r="1353" spans="1:10" x14ac:dyDescent="0.2">
      <c r="A1353" s="388" t="s">
        <v>1129</v>
      </c>
      <c r="B1353" s="388" t="s">
        <v>1542</v>
      </c>
      <c r="C1353" s="388" t="s">
        <v>2322</v>
      </c>
      <c r="D1353" s="389">
        <v>7610.4</v>
      </c>
      <c r="F1353" s="389" t="s">
        <v>1164</v>
      </c>
      <c r="G1353" s="390" t="s">
        <v>4523</v>
      </c>
      <c r="H1353">
        <v>900</v>
      </c>
    </row>
    <row r="1354" spans="1:10" x14ac:dyDescent="0.2">
      <c r="A1354" s="388" t="s">
        <v>1129</v>
      </c>
      <c r="B1354" s="388" t="s">
        <v>1542</v>
      </c>
      <c r="C1354" s="388" t="s">
        <v>2483</v>
      </c>
      <c r="D1354" s="389">
        <v>9525.6</v>
      </c>
      <c r="F1354" s="389" t="s">
        <v>1137</v>
      </c>
      <c r="G1354" s="390" t="s">
        <v>4524</v>
      </c>
      <c r="H1354">
        <v>900</v>
      </c>
    </row>
    <row r="1355" spans="1:10" x14ac:dyDescent="0.2">
      <c r="A1355" s="388" t="s">
        <v>1129</v>
      </c>
      <c r="B1355" s="388" t="s">
        <v>1542</v>
      </c>
      <c r="C1355" s="388" t="s">
        <v>2124</v>
      </c>
      <c r="D1355" s="389">
        <v>6955.2</v>
      </c>
      <c r="F1355" s="389" t="s">
        <v>1169</v>
      </c>
      <c r="G1355" s="390" t="s">
        <v>4525</v>
      </c>
      <c r="H1355">
        <v>900</v>
      </c>
    </row>
    <row r="1356" spans="1:10" x14ac:dyDescent="0.2">
      <c r="A1356" s="388" t="s">
        <v>1129</v>
      </c>
      <c r="B1356" s="388" t="s">
        <v>1542</v>
      </c>
      <c r="C1356" s="388" t="s">
        <v>3096</v>
      </c>
      <c r="D1356" s="389">
        <v>7358.4</v>
      </c>
      <c r="F1356" s="389" t="s">
        <v>1172</v>
      </c>
      <c r="G1356" s="390" t="s">
        <v>4526</v>
      </c>
      <c r="H1356">
        <v>900</v>
      </c>
    </row>
    <row r="1357" spans="1:10" x14ac:dyDescent="0.2">
      <c r="A1357" s="388" t="s">
        <v>1129</v>
      </c>
      <c r="B1357" s="388" t="s">
        <v>1542</v>
      </c>
      <c r="C1357" s="388" t="s">
        <v>2488</v>
      </c>
      <c r="D1357" s="389">
        <v>8265.6</v>
      </c>
      <c r="F1357" s="389" t="s">
        <v>1140</v>
      </c>
      <c r="G1357" s="390" t="s">
        <v>4527</v>
      </c>
      <c r="H1357">
        <v>900</v>
      </c>
    </row>
    <row r="1358" spans="1:10" x14ac:dyDescent="0.2">
      <c r="A1358" s="388" t="s">
        <v>1129</v>
      </c>
      <c r="B1358" s="388" t="s">
        <v>1542</v>
      </c>
      <c r="C1358" s="388" t="s">
        <v>1947</v>
      </c>
      <c r="D1358" s="389">
        <v>8618.4</v>
      </c>
      <c r="F1358" s="389" t="s">
        <v>1177</v>
      </c>
      <c r="G1358" s="390" t="s">
        <v>4528</v>
      </c>
      <c r="H1358">
        <v>900</v>
      </c>
    </row>
    <row r="1359" spans="1:10" x14ac:dyDescent="0.2">
      <c r="A1359" s="388" t="s">
        <v>1129</v>
      </c>
      <c r="B1359" s="388" t="s">
        <v>1542</v>
      </c>
      <c r="C1359" s="388" t="s">
        <v>2370</v>
      </c>
      <c r="D1359" s="389">
        <v>8618.4</v>
      </c>
      <c r="F1359" s="389" t="s">
        <v>1182</v>
      </c>
      <c r="G1359" s="390" t="s">
        <v>4529</v>
      </c>
      <c r="H1359">
        <v>900</v>
      </c>
    </row>
    <row r="1360" spans="1:10" x14ac:dyDescent="0.2">
      <c r="A1360" s="388" t="s">
        <v>1129</v>
      </c>
      <c r="B1360" s="388" t="s">
        <v>1542</v>
      </c>
      <c r="C1360" s="388" t="s">
        <v>3108</v>
      </c>
      <c r="D1360" s="389">
        <v>8416.7999999999993</v>
      </c>
      <c r="F1360" s="389" t="s">
        <v>1143</v>
      </c>
      <c r="G1360" s="390" t="s">
        <v>4530</v>
      </c>
      <c r="H1360">
        <v>900</v>
      </c>
    </row>
    <row r="1361" spans="1:10" x14ac:dyDescent="0.2">
      <c r="A1361" s="388" t="s">
        <v>938</v>
      </c>
      <c r="B1361" s="388" t="s">
        <v>985</v>
      </c>
      <c r="C1361" s="388" t="s">
        <v>484</v>
      </c>
      <c r="D1361" s="389">
        <v>98431.2</v>
      </c>
      <c r="F1361" s="389">
        <v>98431.2</v>
      </c>
      <c r="G1361" s="390" t="s">
        <v>1054</v>
      </c>
    </row>
    <row r="1362" spans="1:10" x14ac:dyDescent="0.2">
      <c r="A1362" s="644" t="s">
        <v>938</v>
      </c>
      <c r="B1362" s="644" t="s">
        <v>985</v>
      </c>
      <c r="C1362" s="644" t="s">
        <v>308</v>
      </c>
      <c r="D1362" s="645">
        <v>98431.2</v>
      </c>
      <c r="E1362" s="645"/>
      <c r="F1362" s="645">
        <v>98431.2</v>
      </c>
      <c r="G1362" s="646" t="s">
        <v>469</v>
      </c>
      <c r="H1362" s="647"/>
      <c r="I1362" s="647"/>
      <c r="J1362" s="647"/>
    </row>
    <row r="1364" spans="1:10" x14ac:dyDescent="0.2">
      <c r="A1364" s="388" t="s">
        <v>1129</v>
      </c>
      <c r="B1364" s="388" t="s">
        <v>3360</v>
      </c>
      <c r="C1364" s="388" t="s">
        <v>4230</v>
      </c>
      <c r="D1364" s="389">
        <v>999.6</v>
      </c>
      <c r="F1364" s="389" t="s">
        <v>3666</v>
      </c>
      <c r="G1364" s="390" t="s">
        <v>4531</v>
      </c>
      <c r="H1364">
        <v>990</v>
      </c>
    </row>
    <row r="1365" spans="1:10" x14ac:dyDescent="0.2">
      <c r="A1365" s="388" t="s">
        <v>1129</v>
      </c>
      <c r="B1365" s="388" t="s">
        <v>3360</v>
      </c>
      <c r="C1365" s="388" t="s">
        <v>4373</v>
      </c>
      <c r="D1365" s="389">
        <v>1028.2</v>
      </c>
      <c r="F1365" s="389" t="s">
        <v>4532</v>
      </c>
      <c r="G1365" s="390" t="s">
        <v>4533</v>
      </c>
      <c r="H1365">
        <v>990</v>
      </c>
    </row>
    <row r="1366" spans="1:10" x14ac:dyDescent="0.2">
      <c r="A1366" s="388" t="s">
        <v>1129</v>
      </c>
      <c r="B1366" s="388" t="s">
        <v>3360</v>
      </c>
      <c r="C1366" s="388" t="s">
        <v>4534</v>
      </c>
      <c r="D1366" s="389">
        <v>1028.2</v>
      </c>
      <c r="F1366" s="389" t="s">
        <v>4300</v>
      </c>
      <c r="G1366" s="390" t="s">
        <v>4535</v>
      </c>
      <c r="H1366">
        <v>990</v>
      </c>
    </row>
    <row r="1367" spans="1:10" x14ac:dyDescent="0.2">
      <c r="A1367" s="388" t="s">
        <v>1129</v>
      </c>
      <c r="B1367" s="388" t="s">
        <v>3360</v>
      </c>
      <c r="C1367" s="388" t="s">
        <v>4536</v>
      </c>
      <c r="D1367" s="389">
        <v>914</v>
      </c>
      <c r="F1367" s="389" t="s">
        <v>3598</v>
      </c>
      <c r="G1367" s="390" t="s">
        <v>4537</v>
      </c>
      <c r="H1367">
        <v>990</v>
      </c>
    </row>
    <row r="1368" spans="1:10" x14ac:dyDescent="0.2">
      <c r="A1368" s="388" t="s">
        <v>1129</v>
      </c>
      <c r="B1368" s="388" t="s">
        <v>3360</v>
      </c>
      <c r="C1368" s="388" t="s">
        <v>4538</v>
      </c>
      <c r="D1368" s="389">
        <v>1028.2</v>
      </c>
      <c r="F1368" s="389" t="s">
        <v>3765</v>
      </c>
      <c r="G1368" s="390" t="s">
        <v>4537</v>
      </c>
      <c r="H1368">
        <v>990</v>
      </c>
    </row>
    <row r="1369" spans="1:10" x14ac:dyDescent="0.2">
      <c r="A1369" s="388" t="s">
        <v>1129</v>
      </c>
      <c r="B1369" s="388" t="s">
        <v>3360</v>
      </c>
      <c r="C1369" s="388" t="s">
        <v>4539</v>
      </c>
      <c r="D1369" s="389">
        <v>1028.2</v>
      </c>
      <c r="F1369" s="389" t="s">
        <v>3679</v>
      </c>
      <c r="G1369" s="390" t="s">
        <v>4537</v>
      </c>
      <c r="H1369">
        <v>990</v>
      </c>
    </row>
    <row r="1370" spans="1:10" x14ac:dyDescent="0.2">
      <c r="A1370" s="388" t="s">
        <v>1129</v>
      </c>
      <c r="B1370" s="388" t="s">
        <v>3360</v>
      </c>
      <c r="C1370" s="388" t="s">
        <v>4540</v>
      </c>
      <c r="D1370" s="389">
        <v>999.6</v>
      </c>
      <c r="F1370" s="389" t="s">
        <v>3404</v>
      </c>
      <c r="G1370" s="390" t="s">
        <v>3252</v>
      </c>
      <c r="H1370">
        <v>990</v>
      </c>
    </row>
    <row r="1371" spans="1:10" x14ac:dyDescent="0.2">
      <c r="A1371" s="388" t="s">
        <v>1129</v>
      </c>
      <c r="B1371" s="388" t="s">
        <v>3360</v>
      </c>
      <c r="C1371" s="388" t="s">
        <v>4541</v>
      </c>
      <c r="D1371" s="389">
        <v>999.6</v>
      </c>
      <c r="F1371" s="389" t="s">
        <v>4542</v>
      </c>
      <c r="G1371" s="390" t="s">
        <v>4537</v>
      </c>
      <c r="H1371">
        <v>990</v>
      </c>
    </row>
    <row r="1372" spans="1:10" x14ac:dyDescent="0.2">
      <c r="A1372" s="388" t="s">
        <v>1129</v>
      </c>
      <c r="B1372" s="388" t="s">
        <v>3360</v>
      </c>
      <c r="C1372" s="388" t="s">
        <v>4543</v>
      </c>
      <c r="D1372" s="389">
        <v>914</v>
      </c>
      <c r="F1372" s="389" t="s">
        <v>4323</v>
      </c>
      <c r="G1372" s="390" t="s">
        <v>3252</v>
      </c>
      <c r="H1372">
        <v>990</v>
      </c>
    </row>
    <row r="1373" spans="1:10" x14ac:dyDescent="0.2">
      <c r="A1373" s="388" t="s">
        <v>1129</v>
      </c>
      <c r="B1373" s="388" t="s">
        <v>3360</v>
      </c>
      <c r="C1373" s="388" t="s">
        <v>4544</v>
      </c>
      <c r="D1373" s="389">
        <v>914</v>
      </c>
      <c r="F1373" s="389" t="s">
        <v>3690</v>
      </c>
      <c r="G1373" s="390" t="s">
        <v>3252</v>
      </c>
      <c r="H1373">
        <v>990</v>
      </c>
    </row>
    <row r="1374" spans="1:10" x14ac:dyDescent="0.2">
      <c r="A1374" s="388" t="s">
        <v>1129</v>
      </c>
      <c r="B1374" s="388" t="s">
        <v>3360</v>
      </c>
      <c r="C1374" s="388" t="s">
        <v>4545</v>
      </c>
      <c r="D1374" s="389">
        <v>1028.2</v>
      </c>
      <c r="F1374" s="389" t="s">
        <v>4334</v>
      </c>
      <c r="G1374" s="390" t="s">
        <v>4537</v>
      </c>
      <c r="H1374">
        <v>990</v>
      </c>
    </row>
    <row r="1375" spans="1:10" x14ac:dyDescent="0.2">
      <c r="A1375" s="388" t="s">
        <v>1129</v>
      </c>
      <c r="B1375" s="388" t="s">
        <v>1542</v>
      </c>
      <c r="C1375" s="388" t="s">
        <v>1244</v>
      </c>
      <c r="D1375" s="389">
        <v>999.6</v>
      </c>
      <c r="F1375" s="389" t="s">
        <v>1152</v>
      </c>
      <c r="G1375" s="390" t="s">
        <v>4546</v>
      </c>
      <c r="H1375">
        <v>990</v>
      </c>
    </row>
    <row r="1376" spans="1:10" x14ac:dyDescent="0.2">
      <c r="A1376" s="388" t="s">
        <v>938</v>
      </c>
      <c r="B1376" s="388" t="s">
        <v>470</v>
      </c>
      <c r="C1376" s="388" t="s">
        <v>484</v>
      </c>
      <c r="D1376" s="389">
        <v>11881.4</v>
      </c>
      <c r="F1376" s="389">
        <v>11881.4</v>
      </c>
      <c r="G1376" s="390" t="s">
        <v>1054</v>
      </c>
    </row>
    <row r="1377" spans="1:10" x14ac:dyDescent="0.2">
      <c r="A1377" s="644" t="s">
        <v>938</v>
      </c>
      <c r="B1377" s="644" t="s">
        <v>470</v>
      </c>
      <c r="C1377" s="644" t="s">
        <v>308</v>
      </c>
      <c r="D1377" s="645">
        <v>11881.4</v>
      </c>
      <c r="E1377" s="645"/>
      <c r="F1377" s="645">
        <v>11881.4</v>
      </c>
      <c r="G1377" s="646" t="s">
        <v>471</v>
      </c>
      <c r="H1377" s="647"/>
      <c r="I1377" s="647"/>
      <c r="J1377" s="647"/>
    </row>
    <row r="1379" spans="1:10" x14ac:dyDescent="0.2">
      <c r="A1379" s="388" t="s">
        <v>1129</v>
      </c>
      <c r="B1379" s="388" t="s">
        <v>1542</v>
      </c>
      <c r="C1379" s="388" t="s">
        <v>1131</v>
      </c>
      <c r="D1379" s="389">
        <v>4700</v>
      </c>
      <c r="F1379" s="389" t="s">
        <v>1152</v>
      </c>
      <c r="G1379" s="390" t="s">
        <v>4547</v>
      </c>
      <c r="H1379">
        <v>900</v>
      </c>
    </row>
    <row r="1380" spans="1:10" x14ac:dyDescent="0.2">
      <c r="A1380" s="388" t="s">
        <v>1129</v>
      </c>
      <c r="B1380" s="388" t="s">
        <v>1542</v>
      </c>
      <c r="C1380" s="388" t="s">
        <v>1145</v>
      </c>
      <c r="D1380" s="389">
        <v>4700</v>
      </c>
      <c r="F1380" s="389" t="s">
        <v>1155</v>
      </c>
      <c r="G1380" s="390" t="s">
        <v>4548</v>
      </c>
      <c r="H1380">
        <v>900</v>
      </c>
    </row>
    <row r="1381" spans="1:10" x14ac:dyDescent="0.2">
      <c r="A1381" s="388" t="s">
        <v>1129</v>
      </c>
      <c r="B1381" s="388" t="s">
        <v>1542</v>
      </c>
      <c r="C1381" s="388" t="s">
        <v>1330</v>
      </c>
      <c r="D1381" s="389">
        <v>4700</v>
      </c>
      <c r="F1381" s="389" t="s">
        <v>1132</v>
      </c>
      <c r="G1381" s="390" t="s">
        <v>4549</v>
      </c>
      <c r="H1381">
        <v>900</v>
      </c>
    </row>
    <row r="1382" spans="1:10" x14ac:dyDescent="0.2">
      <c r="A1382" s="388" t="s">
        <v>1129</v>
      </c>
      <c r="B1382" s="388" t="s">
        <v>1542</v>
      </c>
      <c r="C1382" s="388" t="s">
        <v>1406</v>
      </c>
      <c r="D1382" s="389">
        <v>5000</v>
      </c>
      <c r="F1382" s="389" t="s">
        <v>1160</v>
      </c>
      <c r="G1382" s="390" t="s">
        <v>4550</v>
      </c>
      <c r="H1382">
        <v>900</v>
      </c>
    </row>
    <row r="1383" spans="1:10" x14ac:dyDescent="0.2">
      <c r="A1383" s="388" t="s">
        <v>1129</v>
      </c>
      <c r="B1383" s="388" t="s">
        <v>1542</v>
      </c>
      <c r="C1383" s="388" t="s">
        <v>1552</v>
      </c>
      <c r="D1383" s="389">
        <v>5000</v>
      </c>
      <c r="F1383" s="389" t="s">
        <v>1164</v>
      </c>
      <c r="G1383" s="390" t="s">
        <v>4551</v>
      </c>
      <c r="H1383">
        <v>900</v>
      </c>
    </row>
    <row r="1384" spans="1:10" x14ac:dyDescent="0.2">
      <c r="A1384" s="388" t="s">
        <v>1129</v>
      </c>
      <c r="B1384" s="388" t="s">
        <v>1542</v>
      </c>
      <c r="C1384" s="388" t="s">
        <v>1558</v>
      </c>
      <c r="D1384" s="389">
        <v>5900</v>
      </c>
      <c r="F1384" s="389" t="s">
        <v>1137</v>
      </c>
      <c r="G1384" s="390" t="s">
        <v>4552</v>
      </c>
      <c r="H1384">
        <v>900</v>
      </c>
    </row>
    <row r="1385" spans="1:10" x14ac:dyDescent="0.2">
      <c r="A1385" s="388" t="s">
        <v>1129</v>
      </c>
      <c r="B1385" s="388" t="s">
        <v>1542</v>
      </c>
      <c r="C1385" s="388" t="s">
        <v>2125</v>
      </c>
      <c r="D1385" s="389">
        <v>5900</v>
      </c>
      <c r="F1385" s="389" t="s">
        <v>1169</v>
      </c>
      <c r="G1385" s="390" t="s">
        <v>4553</v>
      </c>
      <c r="H1385">
        <v>900</v>
      </c>
    </row>
    <row r="1386" spans="1:10" x14ac:dyDescent="0.2">
      <c r="A1386" s="388" t="s">
        <v>1129</v>
      </c>
      <c r="B1386" s="388" t="s">
        <v>1542</v>
      </c>
      <c r="C1386" s="388" t="s">
        <v>2346</v>
      </c>
      <c r="D1386" s="389">
        <v>5900</v>
      </c>
      <c r="F1386" s="389" t="s">
        <v>1172</v>
      </c>
      <c r="G1386" s="390" t="s">
        <v>4554</v>
      </c>
      <c r="H1386">
        <v>900</v>
      </c>
    </row>
    <row r="1387" spans="1:10" x14ac:dyDescent="0.2">
      <c r="A1387" s="388" t="s">
        <v>1129</v>
      </c>
      <c r="B1387" s="388" t="s">
        <v>1542</v>
      </c>
      <c r="C1387" s="388" t="s">
        <v>2852</v>
      </c>
      <c r="D1387" s="389">
        <v>5900</v>
      </c>
      <c r="F1387" s="389" t="s">
        <v>1140</v>
      </c>
      <c r="G1387" s="390" t="s">
        <v>4555</v>
      </c>
      <c r="H1387">
        <v>900</v>
      </c>
    </row>
    <row r="1388" spans="1:10" x14ac:dyDescent="0.2">
      <c r="A1388" s="388" t="s">
        <v>1129</v>
      </c>
      <c r="B1388" s="388" t="s">
        <v>1542</v>
      </c>
      <c r="C1388" s="388" t="s">
        <v>3102</v>
      </c>
      <c r="D1388" s="389">
        <v>5900</v>
      </c>
      <c r="F1388" s="389" t="s">
        <v>1177</v>
      </c>
      <c r="G1388" s="390" t="s">
        <v>4556</v>
      </c>
      <c r="H1388">
        <v>900</v>
      </c>
    </row>
    <row r="1389" spans="1:10" x14ac:dyDescent="0.2">
      <c r="A1389" s="388" t="s">
        <v>1129</v>
      </c>
      <c r="B1389" s="388" t="s">
        <v>1542</v>
      </c>
      <c r="C1389" s="388" t="s">
        <v>4301</v>
      </c>
      <c r="D1389" s="389">
        <v>5900</v>
      </c>
      <c r="F1389" s="389" t="s">
        <v>1182</v>
      </c>
      <c r="G1389" s="390" t="s">
        <v>4557</v>
      </c>
      <c r="H1389">
        <v>900</v>
      </c>
    </row>
    <row r="1390" spans="1:10" x14ac:dyDescent="0.2">
      <c r="A1390" s="388" t="s">
        <v>1129</v>
      </c>
      <c r="B1390" s="388" t="s">
        <v>1542</v>
      </c>
      <c r="C1390" s="388" t="s">
        <v>1952</v>
      </c>
      <c r="D1390" s="389">
        <v>5900</v>
      </c>
      <c r="F1390" s="389" t="s">
        <v>1143</v>
      </c>
      <c r="G1390" s="390" t="s">
        <v>4558</v>
      </c>
      <c r="H1390">
        <v>900</v>
      </c>
    </row>
    <row r="1391" spans="1:10" x14ac:dyDescent="0.2">
      <c r="A1391" s="388" t="s">
        <v>938</v>
      </c>
      <c r="B1391" s="388" t="s">
        <v>472</v>
      </c>
      <c r="C1391" s="388" t="s">
        <v>484</v>
      </c>
      <c r="D1391" s="389">
        <v>65400</v>
      </c>
      <c r="F1391" s="389">
        <v>65400</v>
      </c>
      <c r="G1391" s="390" t="s">
        <v>1054</v>
      </c>
    </row>
    <row r="1392" spans="1:10" x14ac:dyDescent="0.2">
      <c r="A1392" s="644" t="s">
        <v>938</v>
      </c>
      <c r="B1392" s="644" t="s">
        <v>472</v>
      </c>
      <c r="C1392" s="644" t="s">
        <v>308</v>
      </c>
      <c r="D1392" s="645">
        <v>65400</v>
      </c>
      <c r="E1392" s="645"/>
      <c r="F1392" s="645">
        <v>65400</v>
      </c>
      <c r="G1392" s="646" t="s">
        <v>473</v>
      </c>
      <c r="H1392" s="647"/>
      <c r="I1392" s="647"/>
      <c r="J1392" s="647"/>
    </row>
    <row r="1394" spans="1:8" x14ac:dyDescent="0.2">
      <c r="A1394" s="388" t="s">
        <v>1129</v>
      </c>
      <c r="B1394" s="388" t="s">
        <v>3360</v>
      </c>
      <c r="C1394" s="388" t="s">
        <v>4227</v>
      </c>
      <c r="D1394" s="389">
        <v>98284.800000000003</v>
      </c>
      <c r="F1394" s="389" t="s">
        <v>4559</v>
      </c>
      <c r="G1394" s="390" t="s">
        <v>4560</v>
      </c>
      <c r="H1394">
        <v>990</v>
      </c>
    </row>
    <row r="1395" spans="1:8" x14ac:dyDescent="0.2">
      <c r="A1395" s="388" t="s">
        <v>1129</v>
      </c>
      <c r="B1395" s="388" t="s">
        <v>3360</v>
      </c>
      <c r="C1395" s="388" t="s">
        <v>4561</v>
      </c>
      <c r="D1395" s="389">
        <v>12285.6</v>
      </c>
      <c r="F1395" s="389" t="s">
        <v>3765</v>
      </c>
      <c r="G1395" s="390" t="s">
        <v>4562</v>
      </c>
      <c r="H1395">
        <v>990</v>
      </c>
    </row>
    <row r="1396" spans="1:8" x14ac:dyDescent="0.2">
      <c r="A1396" s="388" t="s">
        <v>1129</v>
      </c>
      <c r="B1396" s="388" t="s">
        <v>3360</v>
      </c>
      <c r="C1396" s="388" t="s">
        <v>4563</v>
      </c>
      <c r="D1396" s="389">
        <v>435</v>
      </c>
      <c r="F1396" s="389" t="s">
        <v>4152</v>
      </c>
      <c r="G1396" s="390" t="s">
        <v>4564</v>
      </c>
      <c r="H1396">
        <v>990</v>
      </c>
    </row>
    <row r="1397" spans="1:8" x14ac:dyDescent="0.2">
      <c r="A1397" s="388" t="s">
        <v>1129</v>
      </c>
      <c r="B1397" s="388" t="s">
        <v>1542</v>
      </c>
      <c r="C1397" s="388" t="s">
        <v>1198</v>
      </c>
      <c r="D1397" s="389">
        <v>7092.8</v>
      </c>
      <c r="F1397" s="389" t="s">
        <v>1152</v>
      </c>
      <c r="G1397" s="390" t="s">
        <v>4519</v>
      </c>
      <c r="H1397">
        <v>900</v>
      </c>
    </row>
    <row r="1398" spans="1:8" x14ac:dyDescent="0.2">
      <c r="A1398" s="388" t="s">
        <v>1129</v>
      </c>
      <c r="B1398" s="388" t="s">
        <v>1542</v>
      </c>
      <c r="C1398" s="388" t="s">
        <v>1166</v>
      </c>
      <c r="D1398" s="389">
        <v>7440</v>
      </c>
      <c r="F1398" s="389" t="s">
        <v>1155</v>
      </c>
      <c r="G1398" s="390" t="s">
        <v>4520</v>
      </c>
      <c r="H1398">
        <v>900</v>
      </c>
    </row>
    <row r="1399" spans="1:8" x14ac:dyDescent="0.2">
      <c r="A1399" s="388" t="s">
        <v>1129</v>
      </c>
      <c r="B1399" s="388" t="s">
        <v>1542</v>
      </c>
      <c r="C1399" s="388" t="s">
        <v>1142</v>
      </c>
      <c r="D1399" s="389">
        <v>9027.2000000000007</v>
      </c>
      <c r="F1399" s="389" t="s">
        <v>1132</v>
      </c>
      <c r="G1399" s="390" t="s">
        <v>4521</v>
      </c>
      <c r="H1399">
        <v>900</v>
      </c>
    </row>
    <row r="1400" spans="1:8" x14ac:dyDescent="0.2">
      <c r="A1400" s="388" t="s">
        <v>1129</v>
      </c>
      <c r="B1400" s="388" t="s">
        <v>1542</v>
      </c>
      <c r="C1400" s="388" t="s">
        <v>1438</v>
      </c>
      <c r="D1400" s="389">
        <v>8977.6</v>
      </c>
      <c r="F1400" s="389" t="s">
        <v>1160</v>
      </c>
      <c r="G1400" s="390" t="s">
        <v>4522</v>
      </c>
      <c r="H1400">
        <v>900</v>
      </c>
    </row>
    <row r="1401" spans="1:8" x14ac:dyDescent="0.2">
      <c r="A1401" s="388" t="s">
        <v>1129</v>
      </c>
      <c r="B1401" s="388" t="s">
        <v>1542</v>
      </c>
      <c r="C1401" s="388" t="s">
        <v>2322</v>
      </c>
      <c r="D1401" s="389">
        <v>7489.6</v>
      </c>
      <c r="F1401" s="389" t="s">
        <v>1164</v>
      </c>
      <c r="G1401" s="390" t="s">
        <v>4523</v>
      </c>
      <c r="H1401">
        <v>900</v>
      </c>
    </row>
    <row r="1402" spans="1:8" x14ac:dyDescent="0.2">
      <c r="A1402" s="388" t="s">
        <v>1129</v>
      </c>
      <c r="B1402" s="388" t="s">
        <v>1542</v>
      </c>
      <c r="C1402" s="388" t="s">
        <v>2483</v>
      </c>
      <c r="D1402" s="389">
        <v>9374.4</v>
      </c>
      <c r="F1402" s="389" t="s">
        <v>1137</v>
      </c>
      <c r="G1402" s="390" t="s">
        <v>4524</v>
      </c>
      <c r="H1402">
        <v>900</v>
      </c>
    </row>
    <row r="1403" spans="1:8" x14ac:dyDescent="0.2">
      <c r="A1403" s="388" t="s">
        <v>1129</v>
      </c>
      <c r="B1403" s="388" t="s">
        <v>1542</v>
      </c>
      <c r="C1403" s="388" t="s">
        <v>2124</v>
      </c>
      <c r="D1403" s="389">
        <v>6844.8</v>
      </c>
      <c r="F1403" s="389" t="s">
        <v>1169</v>
      </c>
      <c r="G1403" s="390" t="s">
        <v>4525</v>
      </c>
      <c r="H1403">
        <v>900</v>
      </c>
    </row>
    <row r="1404" spans="1:8" x14ac:dyDescent="0.2">
      <c r="A1404" s="388" t="s">
        <v>1129</v>
      </c>
      <c r="B1404" s="388" t="s">
        <v>1542</v>
      </c>
      <c r="C1404" s="388" t="s">
        <v>3096</v>
      </c>
      <c r="D1404" s="389">
        <v>7241.6</v>
      </c>
      <c r="F1404" s="389" t="s">
        <v>1172</v>
      </c>
      <c r="G1404" s="390" t="s">
        <v>4526</v>
      </c>
      <c r="H1404">
        <v>900</v>
      </c>
    </row>
    <row r="1405" spans="1:8" x14ac:dyDescent="0.2">
      <c r="A1405" s="388" t="s">
        <v>1129</v>
      </c>
      <c r="B1405" s="388" t="s">
        <v>1542</v>
      </c>
      <c r="C1405" s="388" t="s">
        <v>2488</v>
      </c>
      <c r="D1405" s="389">
        <v>8134.4</v>
      </c>
      <c r="F1405" s="389" t="s">
        <v>1140</v>
      </c>
      <c r="G1405" s="390" t="s">
        <v>4527</v>
      </c>
      <c r="H1405">
        <v>900</v>
      </c>
    </row>
    <row r="1406" spans="1:8" x14ac:dyDescent="0.2">
      <c r="A1406" s="388" t="s">
        <v>1129</v>
      </c>
      <c r="B1406" s="388" t="s">
        <v>1542</v>
      </c>
      <c r="C1406" s="388" t="s">
        <v>1947</v>
      </c>
      <c r="D1406" s="389">
        <v>8481.6</v>
      </c>
      <c r="F1406" s="389" t="s">
        <v>1177</v>
      </c>
      <c r="G1406" s="390" t="s">
        <v>4528</v>
      </c>
      <c r="H1406">
        <v>900</v>
      </c>
    </row>
    <row r="1407" spans="1:8" x14ac:dyDescent="0.2">
      <c r="A1407" s="388" t="s">
        <v>1129</v>
      </c>
      <c r="B1407" s="388" t="s">
        <v>1542</v>
      </c>
      <c r="C1407" s="388" t="s">
        <v>2370</v>
      </c>
      <c r="D1407" s="389">
        <v>8481.6</v>
      </c>
      <c r="F1407" s="389" t="s">
        <v>1182</v>
      </c>
      <c r="G1407" s="390" t="s">
        <v>4529</v>
      </c>
      <c r="H1407">
        <v>900</v>
      </c>
    </row>
    <row r="1408" spans="1:8" x14ac:dyDescent="0.2">
      <c r="A1408" s="388" t="s">
        <v>1129</v>
      </c>
      <c r="B1408" s="388" t="s">
        <v>1542</v>
      </c>
      <c r="C1408" s="388" t="s">
        <v>3108</v>
      </c>
      <c r="D1408" s="389">
        <v>8283.2000000000007</v>
      </c>
      <c r="F1408" s="389" t="s">
        <v>1143</v>
      </c>
      <c r="G1408" s="390" t="s">
        <v>4530</v>
      </c>
      <c r="H1408">
        <v>900</v>
      </c>
    </row>
    <row r="1409" spans="1:10" x14ac:dyDescent="0.2">
      <c r="A1409" s="388" t="s">
        <v>938</v>
      </c>
      <c r="B1409" s="388" t="s">
        <v>474</v>
      </c>
      <c r="C1409" s="388" t="s">
        <v>484</v>
      </c>
      <c r="D1409" s="389">
        <v>207874.2</v>
      </c>
      <c r="F1409" s="389">
        <v>207874.2</v>
      </c>
      <c r="G1409" s="390" t="s">
        <v>1054</v>
      </c>
    </row>
    <row r="1410" spans="1:10" x14ac:dyDescent="0.2">
      <c r="A1410" s="644" t="s">
        <v>938</v>
      </c>
      <c r="B1410" s="644" t="s">
        <v>474</v>
      </c>
      <c r="C1410" s="644" t="s">
        <v>308</v>
      </c>
      <c r="D1410" s="645">
        <v>207874.2</v>
      </c>
      <c r="E1410" s="645"/>
      <c r="F1410" s="645">
        <v>207874.2</v>
      </c>
      <c r="G1410" s="646" t="s">
        <v>475</v>
      </c>
      <c r="H1410" s="647"/>
      <c r="I1410" s="647"/>
      <c r="J1410" s="647"/>
    </row>
    <row r="1412" spans="1:10" x14ac:dyDescent="0.2">
      <c r="A1412" s="388" t="s">
        <v>1129</v>
      </c>
      <c r="B1412" s="388" t="s">
        <v>1542</v>
      </c>
      <c r="C1412" s="388" t="s">
        <v>2844</v>
      </c>
      <c r="D1412" s="389">
        <v>-542</v>
      </c>
      <c r="F1412" s="389" t="s">
        <v>1172</v>
      </c>
      <c r="G1412" s="390" t="s">
        <v>4565</v>
      </c>
      <c r="H1412">
        <v>900</v>
      </c>
    </row>
    <row r="1413" spans="1:10" x14ac:dyDescent="0.2">
      <c r="A1413" s="388" t="s">
        <v>1129</v>
      </c>
      <c r="B1413" s="388" t="s">
        <v>349</v>
      </c>
      <c r="C1413" s="388" t="s">
        <v>1187</v>
      </c>
      <c r="D1413" s="389">
        <v>2346</v>
      </c>
      <c r="F1413" s="389" t="s">
        <v>4289</v>
      </c>
      <c r="G1413" s="390" t="s">
        <v>4566</v>
      </c>
      <c r="H1413">
        <v>900</v>
      </c>
    </row>
    <row r="1414" spans="1:10" x14ac:dyDescent="0.2">
      <c r="A1414" s="388" t="s">
        <v>1129</v>
      </c>
      <c r="B1414" s="388" t="s">
        <v>349</v>
      </c>
      <c r="C1414" s="388" t="s">
        <v>1157</v>
      </c>
      <c r="D1414" s="389">
        <v>542</v>
      </c>
      <c r="F1414" s="389" t="s">
        <v>4567</v>
      </c>
      <c r="G1414" s="390" t="s">
        <v>4568</v>
      </c>
      <c r="H1414">
        <v>900</v>
      </c>
    </row>
    <row r="1415" spans="1:10" x14ac:dyDescent="0.2">
      <c r="A1415" s="388" t="s">
        <v>1129</v>
      </c>
      <c r="B1415" s="388" t="s">
        <v>349</v>
      </c>
      <c r="C1415" s="388" t="s">
        <v>1157</v>
      </c>
      <c r="D1415" s="389">
        <v>605</v>
      </c>
      <c r="F1415" s="389" t="s">
        <v>4567</v>
      </c>
      <c r="G1415" s="390" t="s">
        <v>4569</v>
      </c>
      <c r="H1415">
        <v>900</v>
      </c>
    </row>
    <row r="1416" spans="1:10" x14ac:dyDescent="0.2">
      <c r="A1416" s="388" t="s">
        <v>1129</v>
      </c>
      <c r="B1416" s="388" t="s">
        <v>349</v>
      </c>
      <c r="C1416" s="388" t="s">
        <v>1229</v>
      </c>
      <c r="D1416" s="389">
        <v>3051</v>
      </c>
      <c r="F1416" s="389" t="s">
        <v>3592</v>
      </c>
      <c r="G1416" s="390" t="s">
        <v>4570</v>
      </c>
      <c r="H1416">
        <v>900</v>
      </c>
    </row>
    <row r="1417" spans="1:10" x14ac:dyDescent="0.2">
      <c r="A1417" s="388" t="s">
        <v>1129</v>
      </c>
      <c r="B1417" s="388" t="s">
        <v>349</v>
      </c>
      <c r="C1417" s="388" t="s">
        <v>1244</v>
      </c>
      <c r="D1417" s="389">
        <v>4971</v>
      </c>
      <c r="F1417" s="389" t="s">
        <v>3483</v>
      </c>
      <c r="G1417" s="390" t="s">
        <v>4571</v>
      </c>
      <c r="H1417">
        <v>900</v>
      </c>
    </row>
    <row r="1418" spans="1:10" x14ac:dyDescent="0.2">
      <c r="A1418" s="388" t="s">
        <v>1129</v>
      </c>
      <c r="B1418" s="388" t="s">
        <v>349</v>
      </c>
      <c r="C1418" s="388" t="s">
        <v>2139</v>
      </c>
      <c r="D1418" s="389">
        <v>2940</v>
      </c>
      <c r="F1418" s="389" t="s">
        <v>4572</v>
      </c>
      <c r="G1418" s="390" t="s">
        <v>4573</v>
      </c>
      <c r="H1418">
        <v>900</v>
      </c>
    </row>
    <row r="1419" spans="1:10" x14ac:dyDescent="0.2">
      <c r="A1419" s="388" t="s">
        <v>938</v>
      </c>
      <c r="B1419" s="388" t="s">
        <v>476</v>
      </c>
      <c r="C1419" s="388" t="s">
        <v>484</v>
      </c>
      <c r="D1419" s="389">
        <v>13913</v>
      </c>
      <c r="F1419" s="389">
        <v>13913</v>
      </c>
      <c r="G1419" s="390" t="s">
        <v>1054</v>
      </c>
    </row>
    <row r="1420" spans="1:10" x14ac:dyDescent="0.2">
      <c r="A1420" s="644" t="s">
        <v>938</v>
      </c>
      <c r="B1420" s="644" t="s">
        <v>476</v>
      </c>
      <c r="C1420" s="644" t="s">
        <v>308</v>
      </c>
      <c r="D1420" s="645">
        <v>13913</v>
      </c>
      <c r="E1420" s="645"/>
      <c r="F1420" s="645">
        <v>13913</v>
      </c>
      <c r="G1420" s="646" t="s">
        <v>477</v>
      </c>
      <c r="H1420" s="647"/>
      <c r="I1420" s="647"/>
      <c r="J1420" s="647"/>
    </row>
    <row r="1422" spans="1:10" x14ac:dyDescent="0.2">
      <c r="A1422" s="388" t="s">
        <v>1129</v>
      </c>
      <c r="B1422" s="388" t="s">
        <v>3360</v>
      </c>
      <c r="C1422" s="388" t="s">
        <v>4358</v>
      </c>
      <c r="D1422" s="389">
        <v>2284.8000000000002</v>
      </c>
      <c r="F1422" s="389" t="s">
        <v>1152</v>
      </c>
      <c r="G1422" s="390" t="s">
        <v>4574</v>
      </c>
      <c r="H1422">
        <v>990</v>
      </c>
    </row>
    <row r="1423" spans="1:10" x14ac:dyDescent="0.2">
      <c r="A1423" s="388" t="s">
        <v>1129</v>
      </c>
      <c r="B1423" s="388" t="s">
        <v>3360</v>
      </c>
      <c r="C1423" s="388" t="s">
        <v>4575</v>
      </c>
      <c r="D1423" s="389">
        <v>2142</v>
      </c>
      <c r="F1423" s="389" t="s">
        <v>4240</v>
      </c>
      <c r="G1423" s="390" t="s">
        <v>4576</v>
      </c>
      <c r="H1423">
        <v>990</v>
      </c>
    </row>
    <row r="1424" spans="1:10" x14ac:dyDescent="0.2">
      <c r="A1424" s="388" t="s">
        <v>1129</v>
      </c>
      <c r="B1424" s="388" t="s">
        <v>3360</v>
      </c>
      <c r="C1424" s="388" t="s">
        <v>4577</v>
      </c>
      <c r="D1424" s="389">
        <v>1142.4000000000001</v>
      </c>
      <c r="F1424" s="389" t="s">
        <v>1132</v>
      </c>
      <c r="G1424" s="390" t="s">
        <v>4578</v>
      </c>
      <c r="H1424">
        <v>990</v>
      </c>
    </row>
    <row r="1425" spans="1:8" x14ac:dyDescent="0.2">
      <c r="A1425" s="388" t="s">
        <v>1129</v>
      </c>
      <c r="B1425" s="388" t="s">
        <v>3360</v>
      </c>
      <c r="C1425" s="388" t="s">
        <v>4579</v>
      </c>
      <c r="D1425" s="389">
        <v>2142</v>
      </c>
      <c r="F1425" s="389" t="s">
        <v>3598</v>
      </c>
      <c r="G1425" s="390" t="s">
        <v>4580</v>
      </c>
      <c r="H1425">
        <v>990</v>
      </c>
    </row>
    <row r="1426" spans="1:8" x14ac:dyDescent="0.2">
      <c r="A1426" s="388" t="s">
        <v>1129</v>
      </c>
      <c r="B1426" s="388" t="s">
        <v>3360</v>
      </c>
      <c r="C1426" s="388" t="s">
        <v>4581</v>
      </c>
      <c r="D1426" s="389">
        <v>2261</v>
      </c>
      <c r="F1426" s="389" t="s">
        <v>4582</v>
      </c>
      <c r="G1426" s="390" t="s">
        <v>4583</v>
      </c>
      <c r="H1426">
        <v>990</v>
      </c>
    </row>
    <row r="1427" spans="1:8" x14ac:dyDescent="0.2">
      <c r="A1427" s="388" t="s">
        <v>1129</v>
      </c>
      <c r="B1427" s="388" t="s">
        <v>3360</v>
      </c>
      <c r="C1427" s="388" t="s">
        <v>4584</v>
      </c>
      <c r="D1427" s="389">
        <v>571.20000000000005</v>
      </c>
      <c r="F1427" s="389" t="s">
        <v>1160</v>
      </c>
      <c r="G1427" s="390" t="s">
        <v>4585</v>
      </c>
      <c r="H1427">
        <v>990</v>
      </c>
    </row>
    <row r="1428" spans="1:8" x14ac:dyDescent="0.2">
      <c r="A1428" s="388" t="s">
        <v>1129</v>
      </c>
      <c r="B1428" s="388" t="s">
        <v>3360</v>
      </c>
      <c r="C1428" s="388" t="s">
        <v>4439</v>
      </c>
      <c r="D1428" s="389">
        <v>7680</v>
      </c>
      <c r="F1428" s="389" t="s">
        <v>1137</v>
      </c>
      <c r="G1428" s="390" t="s">
        <v>4586</v>
      </c>
      <c r="H1428">
        <v>990</v>
      </c>
    </row>
    <row r="1429" spans="1:8" x14ac:dyDescent="0.2">
      <c r="A1429" s="388" t="s">
        <v>1129</v>
      </c>
      <c r="B1429" s="388" t="s">
        <v>3360</v>
      </c>
      <c r="C1429" s="388" t="s">
        <v>4587</v>
      </c>
      <c r="D1429" s="389">
        <v>1713.6</v>
      </c>
      <c r="F1429" s="389" t="s">
        <v>1169</v>
      </c>
      <c r="G1429" s="390" t="s">
        <v>4588</v>
      </c>
      <c r="H1429">
        <v>990</v>
      </c>
    </row>
    <row r="1430" spans="1:8" x14ac:dyDescent="0.2">
      <c r="A1430" s="388" t="s">
        <v>1129</v>
      </c>
      <c r="B1430" s="388" t="s">
        <v>3360</v>
      </c>
      <c r="C1430" s="388" t="s">
        <v>4589</v>
      </c>
      <c r="D1430" s="389">
        <v>1500</v>
      </c>
      <c r="F1430" s="389" t="s">
        <v>3562</v>
      </c>
      <c r="G1430" s="390" t="s">
        <v>4590</v>
      </c>
      <c r="H1430">
        <v>990</v>
      </c>
    </row>
    <row r="1431" spans="1:8" x14ac:dyDescent="0.2">
      <c r="A1431" s="388" t="s">
        <v>1129</v>
      </c>
      <c r="B1431" s="388" t="s">
        <v>3360</v>
      </c>
      <c r="C1431" s="388" t="s">
        <v>4591</v>
      </c>
      <c r="D1431" s="389">
        <v>2284.8000000000002</v>
      </c>
      <c r="F1431" s="389" t="s">
        <v>1172</v>
      </c>
      <c r="G1431" s="390" t="s">
        <v>4592</v>
      </c>
      <c r="H1431">
        <v>990</v>
      </c>
    </row>
    <row r="1432" spans="1:8" x14ac:dyDescent="0.2">
      <c r="A1432" s="388" t="s">
        <v>1129</v>
      </c>
      <c r="B1432" s="388" t="s">
        <v>3360</v>
      </c>
      <c r="C1432" s="388" t="s">
        <v>4593</v>
      </c>
      <c r="D1432" s="389">
        <v>2261</v>
      </c>
      <c r="F1432" s="389" t="s">
        <v>3502</v>
      </c>
      <c r="G1432" s="390" t="s">
        <v>4594</v>
      </c>
      <c r="H1432">
        <v>990</v>
      </c>
    </row>
    <row r="1433" spans="1:8" x14ac:dyDescent="0.2">
      <c r="A1433" s="388" t="s">
        <v>1129</v>
      </c>
      <c r="B1433" s="388" t="s">
        <v>3360</v>
      </c>
      <c r="C1433" s="388" t="s">
        <v>4595</v>
      </c>
      <c r="D1433" s="389">
        <v>2284.8000000000002</v>
      </c>
      <c r="F1433" s="389" t="s">
        <v>1140</v>
      </c>
      <c r="G1433" s="390" t="s">
        <v>4596</v>
      </c>
      <c r="H1433">
        <v>990</v>
      </c>
    </row>
    <row r="1434" spans="1:8" x14ac:dyDescent="0.2">
      <c r="A1434" s="388" t="s">
        <v>1129</v>
      </c>
      <c r="B1434" s="388" t="s">
        <v>3360</v>
      </c>
      <c r="C1434" s="388" t="s">
        <v>4597</v>
      </c>
      <c r="D1434" s="389">
        <v>3427.2</v>
      </c>
      <c r="F1434" s="389" t="s">
        <v>1177</v>
      </c>
      <c r="G1434" s="390" t="s">
        <v>4598</v>
      </c>
      <c r="H1434">
        <v>990</v>
      </c>
    </row>
    <row r="1435" spans="1:8" x14ac:dyDescent="0.2">
      <c r="A1435" s="388" t="s">
        <v>1129</v>
      </c>
      <c r="B1435" s="388" t="s">
        <v>3360</v>
      </c>
      <c r="C1435" s="388" t="s">
        <v>4599</v>
      </c>
      <c r="D1435" s="389">
        <v>11602.5</v>
      </c>
      <c r="F1435" s="389" t="s">
        <v>3437</v>
      </c>
      <c r="G1435" s="390" t="s">
        <v>4600</v>
      </c>
      <c r="H1435">
        <v>990</v>
      </c>
    </row>
    <row r="1436" spans="1:8" x14ac:dyDescent="0.2">
      <c r="A1436" s="388" t="s">
        <v>1129</v>
      </c>
      <c r="B1436" s="388" t="s">
        <v>3360</v>
      </c>
      <c r="C1436" s="388" t="s">
        <v>4601</v>
      </c>
      <c r="D1436" s="389">
        <v>5652.5</v>
      </c>
      <c r="F1436" s="389" t="s">
        <v>4602</v>
      </c>
      <c r="G1436" s="390" t="s">
        <v>4603</v>
      </c>
      <c r="H1436">
        <v>990</v>
      </c>
    </row>
    <row r="1437" spans="1:8" x14ac:dyDescent="0.2">
      <c r="A1437" s="388" t="s">
        <v>1129</v>
      </c>
      <c r="B1437" s="388" t="s">
        <v>3360</v>
      </c>
      <c r="C1437" s="388" t="s">
        <v>4604</v>
      </c>
      <c r="D1437" s="389">
        <v>2856</v>
      </c>
      <c r="F1437" s="389" t="s">
        <v>1182</v>
      </c>
      <c r="G1437" s="390" t="s">
        <v>4605</v>
      </c>
      <c r="H1437">
        <v>990</v>
      </c>
    </row>
    <row r="1438" spans="1:8" x14ac:dyDescent="0.2">
      <c r="A1438" s="388" t="s">
        <v>1129</v>
      </c>
      <c r="B1438" s="388" t="s">
        <v>3360</v>
      </c>
      <c r="C1438" s="388" t="s">
        <v>4606</v>
      </c>
      <c r="D1438" s="389">
        <v>7735</v>
      </c>
      <c r="F1438" s="389" t="s">
        <v>3698</v>
      </c>
      <c r="G1438" s="390" t="s">
        <v>4607</v>
      </c>
      <c r="H1438">
        <v>990</v>
      </c>
    </row>
    <row r="1439" spans="1:8" x14ac:dyDescent="0.2">
      <c r="A1439" s="388" t="s">
        <v>1129</v>
      </c>
      <c r="B1439" s="388" t="s">
        <v>3360</v>
      </c>
      <c r="C1439" s="388" t="s">
        <v>4608</v>
      </c>
      <c r="D1439" s="389">
        <v>2284.8000000000002</v>
      </c>
      <c r="F1439" s="389" t="s">
        <v>1143</v>
      </c>
      <c r="G1439" s="390" t="s">
        <v>4609</v>
      </c>
      <c r="H1439">
        <v>990</v>
      </c>
    </row>
    <row r="1440" spans="1:8" x14ac:dyDescent="0.2">
      <c r="A1440" s="388" t="s">
        <v>1129</v>
      </c>
      <c r="B1440" s="388" t="s">
        <v>1542</v>
      </c>
      <c r="C1440" s="388" t="s">
        <v>1244</v>
      </c>
      <c r="D1440" s="389">
        <v>3840</v>
      </c>
      <c r="F1440" s="389" t="s">
        <v>1152</v>
      </c>
      <c r="G1440" s="390" t="s">
        <v>4574</v>
      </c>
      <c r="H1440">
        <v>990</v>
      </c>
    </row>
    <row r="1441" spans="1:10" x14ac:dyDescent="0.2">
      <c r="A1441" s="388" t="s">
        <v>938</v>
      </c>
      <c r="B1441" s="388" t="s">
        <v>478</v>
      </c>
      <c r="C1441" s="388" t="s">
        <v>484</v>
      </c>
      <c r="D1441" s="389">
        <v>65665.600000000006</v>
      </c>
      <c r="F1441" s="389">
        <v>65665.600000000006</v>
      </c>
      <c r="G1441" s="390" t="s">
        <v>1054</v>
      </c>
    </row>
    <row r="1442" spans="1:10" x14ac:dyDescent="0.2">
      <c r="A1442" s="644" t="s">
        <v>938</v>
      </c>
      <c r="B1442" s="644" t="s">
        <v>478</v>
      </c>
      <c r="C1442" s="644" t="s">
        <v>308</v>
      </c>
      <c r="D1442" s="645">
        <v>65665.600000000006</v>
      </c>
      <c r="E1442" s="645"/>
      <c r="F1442" s="645">
        <v>65665.600000000006</v>
      </c>
      <c r="G1442" s="646" t="s">
        <v>479</v>
      </c>
      <c r="H1442" s="647"/>
      <c r="I1442" s="647"/>
      <c r="J1442" s="647"/>
    </row>
    <row r="1444" spans="1:10" x14ac:dyDescent="0.2">
      <c r="A1444" s="388" t="s">
        <v>1129</v>
      </c>
      <c r="B1444" s="388" t="s">
        <v>1542</v>
      </c>
      <c r="C1444" s="388" t="s">
        <v>1197</v>
      </c>
      <c r="D1444" s="389">
        <v>2360.16</v>
      </c>
      <c r="F1444" s="389" t="s">
        <v>1152</v>
      </c>
      <c r="G1444" s="390" t="s">
        <v>4610</v>
      </c>
      <c r="H1444">
        <v>990</v>
      </c>
    </row>
    <row r="1445" spans="1:10" x14ac:dyDescent="0.2">
      <c r="A1445" s="388" t="s">
        <v>1129</v>
      </c>
      <c r="B1445" s="388" t="s">
        <v>1542</v>
      </c>
      <c r="C1445" s="388" t="s">
        <v>1240</v>
      </c>
      <c r="D1445" s="389">
        <v>2360.16</v>
      </c>
      <c r="F1445" s="389" t="s">
        <v>1155</v>
      </c>
      <c r="G1445" s="390" t="s">
        <v>4611</v>
      </c>
      <c r="H1445">
        <v>900</v>
      </c>
    </row>
    <row r="1446" spans="1:10" x14ac:dyDescent="0.2">
      <c r="A1446" s="388" t="s">
        <v>1129</v>
      </c>
      <c r="B1446" s="388" t="s">
        <v>1542</v>
      </c>
      <c r="C1446" s="388" t="s">
        <v>1217</v>
      </c>
      <c r="D1446" s="389">
        <v>2360.16</v>
      </c>
      <c r="F1446" s="389" t="s">
        <v>1132</v>
      </c>
      <c r="G1446" s="390" t="s">
        <v>4612</v>
      </c>
      <c r="H1446">
        <v>990</v>
      </c>
    </row>
    <row r="1447" spans="1:10" x14ac:dyDescent="0.2">
      <c r="A1447" s="388" t="s">
        <v>1129</v>
      </c>
      <c r="B1447" s="388" t="s">
        <v>1542</v>
      </c>
      <c r="C1447" s="388" t="s">
        <v>1358</v>
      </c>
      <c r="D1447" s="389">
        <v>2360.16</v>
      </c>
      <c r="F1447" s="389" t="s">
        <v>1160</v>
      </c>
      <c r="G1447" s="390" t="s">
        <v>4613</v>
      </c>
      <c r="H1447">
        <v>990</v>
      </c>
    </row>
    <row r="1448" spans="1:10" x14ac:dyDescent="0.2">
      <c r="A1448" s="388" t="s">
        <v>1129</v>
      </c>
      <c r="B1448" s="388" t="s">
        <v>1542</v>
      </c>
      <c r="C1448" s="388" t="s">
        <v>2317</v>
      </c>
      <c r="D1448" s="389">
        <v>2360.16</v>
      </c>
      <c r="F1448" s="389" t="s">
        <v>1164</v>
      </c>
      <c r="G1448" s="390" t="s">
        <v>4614</v>
      </c>
      <c r="H1448">
        <v>990</v>
      </c>
    </row>
    <row r="1449" spans="1:10" x14ac:dyDescent="0.2">
      <c r="A1449" s="388" t="s">
        <v>1129</v>
      </c>
      <c r="B1449" s="388" t="s">
        <v>1542</v>
      </c>
      <c r="C1449" s="388" t="s">
        <v>2324</v>
      </c>
      <c r="D1449" s="389">
        <v>2360.16</v>
      </c>
      <c r="F1449" s="389" t="s">
        <v>1137</v>
      </c>
      <c r="G1449" s="390" t="s">
        <v>4615</v>
      </c>
      <c r="H1449">
        <v>990</v>
      </c>
    </row>
    <row r="1450" spans="1:10" x14ac:dyDescent="0.2">
      <c r="A1450" s="388" t="s">
        <v>1129</v>
      </c>
      <c r="B1450" s="388" t="s">
        <v>1542</v>
      </c>
      <c r="C1450" s="388" t="s">
        <v>2333</v>
      </c>
      <c r="D1450" s="389">
        <v>2360.16</v>
      </c>
      <c r="F1450" s="389" t="s">
        <v>1169</v>
      </c>
      <c r="G1450" s="390" t="s">
        <v>4616</v>
      </c>
      <c r="H1450">
        <v>990</v>
      </c>
    </row>
    <row r="1451" spans="1:10" x14ac:dyDescent="0.2">
      <c r="A1451" s="388" t="s">
        <v>1129</v>
      </c>
      <c r="B1451" s="388" t="s">
        <v>1542</v>
      </c>
      <c r="C1451" s="388" t="s">
        <v>2843</v>
      </c>
      <c r="D1451" s="389">
        <v>2360.16</v>
      </c>
      <c r="F1451" s="389" t="s">
        <v>1172</v>
      </c>
      <c r="G1451" s="390" t="s">
        <v>4617</v>
      </c>
      <c r="H1451">
        <v>990</v>
      </c>
    </row>
    <row r="1452" spans="1:10" x14ac:dyDescent="0.2">
      <c r="A1452" s="388" t="s">
        <v>1129</v>
      </c>
      <c r="B1452" s="388" t="s">
        <v>1542</v>
      </c>
      <c r="C1452" s="388" t="s">
        <v>2350</v>
      </c>
      <c r="D1452" s="389">
        <v>2360.16</v>
      </c>
      <c r="F1452" s="389" t="s">
        <v>1140</v>
      </c>
      <c r="G1452" s="390" t="s">
        <v>4618</v>
      </c>
      <c r="H1452">
        <v>990</v>
      </c>
    </row>
    <row r="1453" spans="1:10" x14ac:dyDescent="0.2">
      <c r="A1453" s="388" t="s">
        <v>1129</v>
      </c>
      <c r="B1453" s="388" t="s">
        <v>1542</v>
      </c>
      <c r="C1453" s="388" t="s">
        <v>2853</v>
      </c>
      <c r="D1453" s="389">
        <v>2360.16</v>
      </c>
      <c r="F1453" s="389" t="s">
        <v>1177</v>
      </c>
      <c r="G1453" s="390" t="s">
        <v>4619</v>
      </c>
      <c r="H1453">
        <v>990</v>
      </c>
    </row>
    <row r="1454" spans="1:10" x14ac:dyDescent="0.2">
      <c r="A1454" s="388" t="s">
        <v>1129</v>
      </c>
      <c r="B1454" s="388" t="s">
        <v>1542</v>
      </c>
      <c r="C1454" s="388" t="s">
        <v>3104</v>
      </c>
      <c r="D1454" s="389">
        <v>2360.2399999999998</v>
      </c>
      <c r="F1454" s="389" t="s">
        <v>1182</v>
      </c>
      <c r="G1454" s="390" t="s">
        <v>4620</v>
      </c>
      <c r="H1454">
        <v>990</v>
      </c>
    </row>
    <row r="1455" spans="1:10" x14ac:dyDescent="0.2">
      <c r="A1455" s="388" t="s">
        <v>938</v>
      </c>
      <c r="B1455" s="388" t="s">
        <v>480</v>
      </c>
      <c r="C1455" s="388" t="s">
        <v>484</v>
      </c>
      <c r="D1455" s="389">
        <v>25961.84</v>
      </c>
      <c r="F1455" s="389">
        <v>25961.84</v>
      </c>
      <c r="G1455" s="390" t="s">
        <v>1054</v>
      </c>
    </row>
    <row r="1456" spans="1:10" x14ac:dyDescent="0.2">
      <c r="A1456" s="644" t="s">
        <v>938</v>
      </c>
      <c r="B1456" s="644" t="s">
        <v>480</v>
      </c>
      <c r="C1456" s="644" t="s">
        <v>308</v>
      </c>
      <c r="D1456" s="645">
        <v>25961.84</v>
      </c>
      <c r="E1456" s="645"/>
      <c r="F1456" s="645">
        <v>25961.84</v>
      </c>
      <c r="G1456" s="646" t="s">
        <v>481</v>
      </c>
      <c r="H1456" s="647"/>
      <c r="I1456" s="647"/>
      <c r="J1456" s="647"/>
    </row>
    <row r="1458" spans="1:8" x14ac:dyDescent="0.2">
      <c r="A1458" s="388" t="s">
        <v>1129</v>
      </c>
      <c r="B1458" s="388" t="s">
        <v>1542</v>
      </c>
      <c r="C1458" s="388" t="s">
        <v>1203</v>
      </c>
      <c r="D1458" s="389">
        <v>100000</v>
      </c>
      <c r="F1458" s="389" t="s">
        <v>1152</v>
      </c>
      <c r="G1458" s="390" t="s">
        <v>4621</v>
      </c>
      <c r="H1458">
        <v>900</v>
      </c>
    </row>
    <row r="1459" spans="1:8" x14ac:dyDescent="0.2">
      <c r="A1459" s="388" t="s">
        <v>1129</v>
      </c>
      <c r="B1459" s="388" t="s">
        <v>1542</v>
      </c>
      <c r="C1459" s="388" t="s">
        <v>1206</v>
      </c>
      <c r="D1459" s="389">
        <v>100000</v>
      </c>
      <c r="F1459" s="389" t="s">
        <v>1155</v>
      </c>
      <c r="G1459" s="390" t="s">
        <v>4622</v>
      </c>
      <c r="H1459">
        <v>900</v>
      </c>
    </row>
    <row r="1460" spans="1:8" x14ac:dyDescent="0.2">
      <c r="A1460" s="388" t="s">
        <v>1129</v>
      </c>
      <c r="B1460" s="388" t="s">
        <v>1542</v>
      </c>
      <c r="C1460" s="388" t="s">
        <v>1390</v>
      </c>
      <c r="D1460" s="389">
        <v>100000</v>
      </c>
      <c r="F1460" s="389" t="s">
        <v>1132</v>
      </c>
      <c r="G1460" s="390" t="s">
        <v>4623</v>
      </c>
      <c r="H1460">
        <v>900</v>
      </c>
    </row>
    <row r="1461" spans="1:8" x14ac:dyDescent="0.2">
      <c r="A1461" s="388" t="s">
        <v>1129</v>
      </c>
      <c r="B1461" s="388" t="s">
        <v>1542</v>
      </c>
      <c r="C1461" s="388" t="s">
        <v>2046</v>
      </c>
      <c r="D1461" s="389">
        <v>100000</v>
      </c>
      <c r="F1461" s="389" t="s">
        <v>1160</v>
      </c>
      <c r="G1461" s="390" t="s">
        <v>4624</v>
      </c>
      <c r="H1461">
        <v>900</v>
      </c>
    </row>
    <row r="1462" spans="1:8" x14ac:dyDescent="0.2">
      <c r="A1462" s="388" t="s">
        <v>1129</v>
      </c>
      <c r="B1462" s="388" t="s">
        <v>1542</v>
      </c>
      <c r="C1462" s="388" t="s">
        <v>3094</v>
      </c>
      <c r="D1462" s="389">
        <v>100000</v>
      </c>
      <c r="F1462" s="389" t="s">
        <v>1164</v>
      </c>
      <c r="G1462" s="390" t="s">
        <v>4625</v>
      </c>
      <c r="H1462">
        <v>900</v>
      </c>
    </row>
    <row r="1463" spans="1:8" x14ac:dyDescent="0.2">
      <c r="A1463" s="388" t="s">
        <v>1129</v>
      </c>
      <c r="B1463" s="388" t="s">
        <v>1542</v>
      </c>
      <c r="C1463" s="388" t="s">
        <v>3094</v>
      </c>
      <c r="D1463" s="389">
        <v>125000</v>
      </c>
      <c r="F1463" s="389" t="s">
        <v>1164</v>
      </c>
      <c r="G1463" s="390" t="s">
        <v>4626</v>
      </c>
      <c r="H1463">
        <v>900</v>
      </c>
    </row>
    <row r="1464" spans="1:8" x14ac:dyDescent="0.2">
      <c r="A1464" s="388" t="s">
        <v>1129</v>
      </c>
      <c r="B1464" s="388" t="s">
        <v>1542</v>
      </c>
      <c r="C1464" s="388" t="s">
        <v>3242</v>
      </c>
      <c r="D1464" s="389">
        <v>800</v>
      </c>
      <c r="F1464" s="389" t="s">
        <v>3631</v>
      </c>
      <c r="G1464" s="390" t="s">
        <v>4627</v>
      </c>
      <c r="H1464">
        <v>900</v>
      </c>
    </row>
    <row r="1465" spans="1:8" x14ac:dyDescent="0.2">
      <c r="A1465" s="388" t="s">
        <v>1129</v>
      </c>
      <c r="B1465" s="388" t="s">
        <v>1542</v>
      </c>
      <c r="C1465" s="388" t="s">
        <v>2332</v>
      </c>
      <c r="D1465" s="389">
        <v>125000</v>
      </c>
      <c r="F1465" s="389" t="s">
        <v>1137</v>
      </c>
      <c r="G1465" s="390" t="s">
        <v>4628</v>
      </c>
      <c r="H1465">
        <v>900</v>
      </c>
    </row>
    <row r="1466" spans="1:8" x14ac:dyDescent="0.2">
      <c r="A1466" s="388" t="s">
        <v>1129</v>
      </c>
      <c r="B1466" s="388" t="s">
        <v>1542</v>
      </c>
      <c r="C1466" s="388" t="s">
        <v>1930</v>
      </c>
      <c r="D1466" s="389">
        <v>125000</v>
      </c>
      <c r="F1466" s="389" t="s">
        <v>1169</v>
      </c>
      <c r="G1466" s="390" t="s">
        <v>4629</v>
      </c>
      <c r="H1466">
        <v>900</v>
      </c>
    </row>
    <row r="1467" spans="1:8" x14ac:dyDescent="0.2">
      <c r="A1467" s="388" t="s">
        <v>1129</v>
      </c>
      <c r="B1467" s="388" t="s">
        <v>1542</v>
      </c>
      <c r="C1467" s="388" t="s">
        <v>2845</v>
      </c>
      <c r="D1467" s="389">
        <v>125000</v>
      </c>
      <c r="F1467" s="389" t="s">
        <v>1172</v>
      </c>
      <c r="G1467" s="390" t="s">
        <v>4630</v>
      </c>
      <c r="H1467">
        <v>900</v>
      </c>
    </row>
    <row r="1468" spans="1:8" x14ac:dyDescent="0.2">
      <c r="A1468" s="388" t="s">
        <v>1129</v>
      </c>
      <c r="B1468" s="388" t="s">
        <v>1542</v>
      </c>
      <c r="C1468" s="388" t="s">
        <v>1825</v>
      </c>
      <c r="D1468" s="389">
        <v>125000</v>
      </c>
      <c r="F1468" s="389" t="s">
        <v>1140</v>
      </c>
      <c r="G1468" s="390" t="s">
        <v>4631</v>
      </c>
      <c r="H1468">
        <v>900</v>
      </c>
    </row>
    <row r="1469" spans="1:8" x14ac:dyDescent="0.2">
      <c r="A1469" s="388" t="s">
        <v>1129</v>
      </c>
      <c r="B1469" s="388" t="s">
        <v>1542</v>
      </c>
      <c r="C1469" s="388" t="s">
        <v>2363</v>
      </c>
      <c r="D1469" s="389">
        <v>125000</v>
      </c>
      <c r="F1469" s="389" t="s">
        <v>1177</v>
      </c>
      <c r="G1469" s="390" t="s">
        <v>4632</v>
      </c>
      <c r="H1469">
        <v>900</v>
      </c>
    </row>
    <row r="1470" spans="1:8" x14ac:dyDescent="0.2">
      <c r="A1470" s="388" t="s">
        <v>1129</v>
      </c>
      <c r="B1470" s="388" t="s">
        <v>1542</v>
      </c>
      <c r="C1470" s="388" t="s">
        <v>3546</v>
      </c>
      <c r="D1470" s="389">
        <v>125000</v>
      </c>
      <c r="F1470" s="389" t="s">
        <v>1182</v>
      </c>
      <c r="G1470" s="390" t="s">
        <v>4633</v>
      </c>
      <c r="H1470">
        <v>900</v>
      </c>
    </row>
    <row r="1471" spans="1:8" x14ac:dyDescent="0.2">
      <c r="A1471" s="388" t="s">
        <v>1129</v>
      </c>
      <c r="B1471" s="388" t="s">
        <v>1542</v>
      </c>
      <c r="C1471" s="388" t="s">
        <v>3347</v>
      </c>
      <c r="D1471" s="389">
        <v>125000</v>
      </c>
      <c r="F1471" s="389" t="s">
        <v>1143</v>
      </c>
      <c r="G1471" s="390" t="s">
        <v>4634</v>
      </c>
      <c r="H1471">
        <v>900</v>
      </c>
    </row>
    <row r="1472" spans="1:8" x14ac:dyDescent="0.2">
      <c r="A1472" s="388" t="s">
        <v>938</v>
      </c>
      <c r="B1472" s="388" t="s">
        <v>482</v>
      </c>
      <c r="C1472" s="388" t="s">
        <v>484</v>
      </c>
      <c r="D1472" s="389">
        <v>1500800</v>
      </c>
      <c r="F1472" s="389">
        <v>1500800</v>
      </c>
      <c r="G1472" s="390" t="s">
        <v>1054</v>
      </c>
    </row>
    <row r="1473" spans="1:10" x14ac:dyDescent="0.2">
      <c r="A1473" s="644" t="s">
        <v>938</v>
      </c>
      <c r="B1473" s="644" t="s">
        <v>482</v>
      </c>
      <c r="C1473" s="644" t="s">
        <v>308</v>
      </c>
      <c r="D1473" s="645">
        <v>1500800</v>
      </c>
      <c r="E1473" s="645"/>
      <c r="F1473" s="645">
        <v>1500800</v>
      </c>
      <c r="G1473" s="646" t="s">
        <v>483</v>
      </c>
      <c r="H1473" s="647"/>
      <c r="I1473" s="647"/>
      <c r="J1473" s="647"/>
    </row>
    <row r="1475" spans="1:10" x14ac:dyDescent="0.2">
      <c r="A1475" s="388" t="s">
        <v>1129</v>
      </c>
      <c r="B1475" s="388" t="s">
        <v>3360</v>
      </c>
      <c r="C1475" s="388" t="s">
        <v>4635</v>
      </c>
      <c r="D1475" s="389">
        <v>65200</v>
      </c>
      <c r="F1475" s="389" t="s">
        <v>1245</v>
      </c>
      <c r="G1475" s="390" t="s">
        <v>4636</v>
      </c>
      <c r="H1475">
        <v>990</v>
      </c>
    </row>
    <row r="1476" spans="1:10" x14ac:dyDescent="0.2">
      <c r="A1476" s="388" t="s">
        <v>1129</v>
      </c>
      <c r="B1476" s="388" t="s">
        <v>3754</v>
      </c>
      <c r="C1476" s="388" t="s">
        <v>3532</v>
      </c>
      <c r="D1476" s="389">
        <v>2000</v>
      </c>
      <c r="F1476" s="389" t="s">
        <v>4637</v>
      </c>
      <c r="G1476" s="390" t="s">
        <v>4638</v>
      </c>
      <c r="H1476">
        <v>900</v>
      </c>
    </row>
    <row r="1477" spans="1:10" x14ac:dyDescent="0.2">
      <c r="A1477" s="388" t="s">
        <v>1129</v>
      </c>
      <c r="B1477" s="388" t="s">
        <v>3754</v>
      </c>
      <c r="C1477" s="388" t="s">
        <v>3585</v>
      </c>
      <c r="D1477" s="389">
        <v>2000</v>
      </c>
      <c r="F1477" s="389" t="s">
        <v>4639</v>
      </c>
      <c r="G1477" s="390" t="s">
        <v>4638</v>
      </c>
      <c r="H1477">
        <v>900</v>
      </c>
    </row>
    <row r="1478" spans="1:10" x14ac:dyDescent="0.2">
      <c r="A1478" s="388" t="s">
        <v>1129</v>
      </c>
      <c r="B1478" s="388" t="s">
        <v>3754</v>
      </c>
      <c r="C1478" s="388" t="s">
        <v>4056</v>
      </c>
      <c r="D1478" s="389">
        <v>10000</v>
      </c>
      <c r="F1478" s="389" t="s">
        <v>4640</v>
      </c>
      <c r="G1478" s="390" t="s">
        <v>4638</v>
      </c>
      <c r="H1478">
        <v>900</v>
      </c>
    </row>
    <row r="1479" spans="1:10" x14ac:dyDescent="0.2">
      <c r="A1479" s="388" t="s">
        <v>1129</v>
      </c>
      <c r="B1479" s="388" t="s">
        <v>3754</v>
      </c>
      <c r="C1479" s="388" t="s">
        <v>4641</v>
      </c>
      <c r="D1479" s="389">
        <v>4000</v>
      </c>
      <c r="F1479" s="389" t="s">
        <v>1188</v>
      </c>
      <c r="G1479" s="390" t="s">
        <v>4642</v>
      </c>
      <c r="H1479">
        <v>900</v>
      </c>
    </row>
    <row r="1480" spans="1:10" x14ac:dyDescent="0.2">
      <c r="A1480" s="388" t="s">
        <v>1129</v>
      </c>
      <c r="B1480" s="388" t="s">
        <v>3754</v>
      </c>
      <c r="C1480" s="388" t="s">
        <v>4227</v>
      </c>
      <c r="D1480" s="389">
        <v>2000</v>
      </c>
      <c r="F1480" s="389" t="s">
        <v>4643</v>
      </c>
      <c r="G1480" s="390" t="s">
        <v>4642</v>
      </c>
      <c r="H1480">
        <v>900</v>
      </c>
    </row>
    <row r="1481" spans="1:10" x14ac:dyDescent="0.2">
      <c r="A1481" s="388" t="s">
        <v>1129</v>
      </c>
      <c r="B1481" s="388" t="s">
        <v>3754</v>
      </c>
      <c r="C1481" s="388" t="s">
        <v>4644</v>
      </c>
      <c r="D1481" s="389">
        <v>4000</v>
      </c>
      <c r="F1481" s="389" t="s">
        <v>4231</v>
      </c>
      <c r="G1481" s="390" t="s">
        <v>4642</v>
      </c>
      <c r="H1481">
        <v>900</v>
      </c>
    </row>
    <row r="1482" spans="1:10" x14ac:dyDescent="0.2">
      <c r="A1482" s="388" t="s">
        <v>1129</v>
      </c>
      <c r="B1482" s="388" t="s">
        <v>3754</v>
      </c>
      <c r="C1482" s="388" t="s">
        <v>3813</v>
      </c>
      <c r="D1482" s="389">
        <v>2000</v>
      </c>
      <c r="F1482" s="389" t="s">
        <v>4645</v>
      </c>
      <c r="G1482" s="390" t="s">
        <v>4642</v>
      </c>
      <c r="H1482">
        <v>900</v>
      </c>
    </row>
    <row r="1483" spans="1:10" x14ac:dyDescent="0.2">
      <c r="A1483" s="388" t="s">
        <v>1129</v>
      </c>
      <c r="B1483" s="388" t="s">
        <v>3754</v>
      </c>
      <c r="C1483" s="388" t="s">
        <v>3934</v>
      </c>
      <c r="D1483" s="389">
        <v>2000</v>
      </c>
      <c r="F1483" s="389" t="s">
        <v>4305</v>
      </c>
      <c r="G1483" s="390" t="s">
        <v>4642</v>
      </c>
      <c r="H1483">
        <v>900</v>
      </c>
    </row>
    <row r="1484" spans="1:10" x14ac:dyDescent="0.2">
      <c r="A1484" s="388" t="s">
        <v>1129</v>
      </c>
      <c r="B1484" s="388" t="s">
        <v>3754</v>
      </c>
      <c r="C1484" s="388" t="s">
        <v>4646</v>
      </c>
      <c r="D1484" s="389">
        <v>8000</v>
      </c>
      <c r="F1484" s="389" t="s">
        <v>3553</v>
      </c>
      <c r="G1484" s="390" t="s">
        <v>3343</v>
      </c>
      <c r="H1484">
        <v>900</v>
      </c>
    </row>
    <row r="1485" spans="1:10" x14ac:dyDescent="0.2">
      <c r="A1485" s="388" t="s">
        <v>1129</v>
      </c>
      <c r="B1485" s="388" t="s">
        <v>3754</v>
      </c>
      <c r="C1485" s="388" t="s">
        <v>4647</v>
      </c>
      <c r="D1485" s="389">
        <v>2000</v>
      </c>
      <c r="F1485" s="389" t="s">
        <v>3411</v>
      </c>
      <c r="G1485" s="390" t="s">
        <v>3343</v>
      </c>
      <c r="H1485">
        <v>900</v>
      </c>
    </row>
    <row r="1486" spans="1:10" x14ac:dyDescent="0.2">
      <c r="A1486" s="388" t="s">
        <v>1129</v>
      </c>
      <c r="B1486" s="388" t="s">
        <v>3754</v>
      </c>
      <c r="C1486" s="388" t="s">
        <v>3373</v>
      </c>
      <c r="D1486" s="389">
        <v>2000</v>
      </c>
      <c r="F1486" s="389" t="s">
        <v>3686</v>
      </c>
      <c r="G1486" s="390" t="s">
        <v>3341</v>
      </c>
      <c r="H1486">
        <v>900</v>
      </c>
    </row>
    <row r="1487" spans="1:10" x14ac:dyDescent="0.2">
      <c r="A1487" s="388" t="s">
        <v>1129</v>
      </c>
      <c r="B1487" s="388" t="s">
        <v>3754</v>
      </c>
      <c r="C1487" s="388" t="s">
        <v>3732</v>
      </c>
      <c r="D1487" s="389">
        <v>2000</v>
      </c>
      <c r="F1487" s="389" t="s">
        <v>4648</v>
      </c>
      <c r="G1487" s="390" t="s">
        <v>3341</v>
      </c>
      <c r="H1487">
        <v>900</v>
      </c>
    </row>
    <row r="1488" spans="1:10" x14ac:dyDescent="0.2">
      <c r="A1488" s="388" t="s">
        <v>1129</v>
      </c>
      <c r="B1488" s="388" t="s">
        <v>364</v>
      </c>
      <c r="C1488" s="388" t="s">
        <v>1171</v>
      </c>
      <c r="D1488" s="389">
        <v>140</v>
      </c>
      <c r="F1488" s="389" t="s">
        <v>3756</v>
      </c>
      <c r="G1488" s="390" t="s">
        <v>4649</v>
      </c>
      <c r="H1488">
        <v>990</v>
      </c>
    </row>
    <row r="1489" spans="1:10" x14ac:dyDescent="0.2">
      <c r="A1489" s="388" t="s">
        <v>1129</v>
      </c>
      <c r="B1489" s="388" t="s">
        <v>364</v>
      </c>
      <c r="C1489" s="388" t="s">
        <v>2841</v>
      </c>
      <c r="D1489" s="389">
        <v>140</v>
      </c>
      <c r="F1489" s="389" t="s">
        <v>3376</v>
      </c>
      <c r="G1489" s="390" t="s">
        <v>4650</v>
      </c>
      <c r="H1489">
        <v>990</v>
      </c>
    </row>
    <row r="1490" spans="1:10" x14ac:dyDescent="0.2">
      <c r="A1490" s="388" t="s">
        <v>1129</v>
      </c>
      <c r="B1490" s="388" t="s">
        <v>364</v>
      </c>
      <c r="C1490" s="388" t="s">
        <v>2848</v>
      </c>
      <c r="D1490" s="389">
        <v>71</v>
      </c>
      <c r="F1490" s="389" t="s">
        <v>1132</v>
      </c>
      <c r="G1490" s="390" t="s">
        <v>4651</v>
      </c>
      <c r="H1490">
        <v>990</v>
      </c>
    </row>
    <row r="1491" spans="1:10" x14ac:dyDescent="0.2">
      <c r="A1491" s="388" t="s">
        <v>1129</v>
      </c>
      <c r="B1491" s="388" t="s">
        <v>364</v>
      </c>
      <c r="C1491" s="388" t="s">
        <v>2131</v>
      </c>
      <c r="D1491" s="389">
        <v>71</v>
      </c>
      <c r="F1491" s="389" t="s">
        <v>4397</v>
      </c>
      <c r="G1491" s="390" t="s">
        <v>4652</v>
      </c>
      <c r="H1491">
        <v>990</v>
      </c>
    </row>
    <row r="1492" spans="1:10" x14ac:dyDescent="0.2">
      <c r="A1492" s="388" t="s">
        <v>1129</v>
      </c>
      <c r="B1492" s="388" t="s">
        <v>364</v>
      </c>
      <c r="C1492" s="388" t="s">
        <v>3115</v>
      </c>
      <c r="D1492" s="389">
        <v>140</v>
      </c>
      <c r="F1492" s="389" t="s">
        <v>4306</v>
      </c>
      <c r="G1492" s="390" t="s">
        <v>4649</v>
      </c>
      <c r="H1492">
        <v>990</v>
      </c>
    </row>
    <row r="1493" spans="1:10" x14ac:dyDescent="0.2">
      <c r="A1493" s="388" t="s">
        <v>1129</v>
      </c>
      <c r="B1493" s="388" t="s">
        <v>364</v>
      </c>
      <c r="C1493" s="388" t="s">
        <v>2150</v>
      </c>
      <c r="D1493" s="389">
        <v>71</v>
      </c>
      <c r="F1493" s="389" t="s">
        <v>3391</v>
      </c>
      <c r="G1493" s="390" t="s">
        <v>4653</v>
      </c>
      <c r="H1493">
        <v>990</v>
      </c>
    </row>
    <row r="1494" spans="1:10" x14ac:dyDescent="0.2">
      <c r="A1494" s="388" t="s">
        <v>1129</v>
      </c>
      <c r="B1494" s="388" t="s">
        <v>364</v>
      </c>
      <c r="C1494" s="388" t="s">
        <v>4654</v>
      </c>
      <c r="D1494" s="389">
        <v>71</v>
      </c>
      <c r="F1494" s="389" t="s">
        <v>4077</v>
      </c>
      <c r="G1494" s="390" t="s">
        <v>4652</v>
      </c>
      <c r="H1494">
        <v>990</v>
      </c>
    </row>
    <row r="1495" spans="1:10" x14ac:dyDescent="0.2">
      <c r="A1495" s="388" t="s">
        <v>1129</v>
      </c>
      <c r="B1495" s="388" t="s">
        <v>364</v>
      </c>
      <c r="C1495" s="388" t="s">
        <v>2901</v>
      </c>
      <c r="D1495" s="389">
        <v>36</v>
      </c>
      <c r="F1495" s="389" t="s">
        <v>3397</v>
      </c>
      <c r="G1495" s="390" t="s">
        <v>4652</v>
      </c>
      <c r="H1495">
        <v>990</v>
      </c>
    </row>
    <row r="1496" spans="1:10" x14ac:dyDescent="0.2">
      <c r="A1496" s="388" t="s">
        <v>1129</v>
      </c>
      <c r="B1496" s="388" t="s">
        <v>364</v>
      </c>
      <c r="C1496" s="388" t="s">
        <v>2908</v>
      </c>
      <c r="D1496" s="389">
        <v>36</v>
      </c>
      <c r="F1496" s="389" t="s">
        <v>3680</v>
      </c>
      <c r="G1496" s="390" t="s">
        <v>3351</v>
      </c>
      <c r="H1496">
        <v>990</v>
      </c>
    </row>
    <row r="1497" spans="1:10" x14ac:dyDescent="0.2">
      <c r="A1497" s="388" t="s">
        <v>1129</v>
      </c>
      <c r="B1497" s="388" t="s">
        <v>364</v>
      </c>
      <c r="C1497" s="388" t="s">
        <v>2927</v>
      </c>
      <c r="D1497" s="389">
        <v>214</v>
      </c>
      <c r="F1497" s="389" t="s">
        <v>3901</v>
      </c>
      <c r="G1497" s="390" t="s">
        <v>3351</v>
      </c>
      <c r="H1497">
        <v>990</v>
      </c>
    </row>
    <row r="1498" spans="1:10" x14ac:dyDescent="0.2">
      <c r="A1498" s="388" t="s">
        <v>1129</v>
      </c>
      <c r="B1498" s="388" t="s">
        <v>364</v>
      </c>
      <c r="C1498" s="388" t="s">
        <v>2064</v>
      </c>
      <c r="D1498" s="389">
        <v>214</v>
      </c>
      <c r="F1498" s="389" t="s">
        <v>4312</v>
      </c>
      <c r="G1498" s="390" t="s">
        <v>3351</v>
      </c>
      <c r="H1498">
        <v>990</v>
      </c>
    </row>
    <row r="1499" spans="1:10" x14ac:dyDescent="0.2">
      <c r="A1499" s="388" t="s">
        <v>1129</v>
      </c>
      <c r="B1499" s="388" t="s">
        <v>364</v>
      </c>
      <c r="C1499" s="388" t="s">
        <v>1975</v>
      </c>
      <c r="D1499" s="389">
        <v>36</v>
      </c>
      <c r="F1499" s="389" t="s">
        <v>3406</v>
      </c>
      <c r="G1499" s="390" t="s">
        <v>3351</v>
      </c>
      <c r="H1499">
        <v>990</v>
      </c>
    </row>
    <row r="1500" spans="1:10" x14ac:dyDescent="0.2">
      <c r="A1500" s="388" t="s">
        <v>1129</v>
      </c>
      <c r="B1500" s="388" t="s">
        <v>364</v>
      </c>
      <c r="C1500" s="388" t="s">
        <v>4655</v>
      </c>
      <c r="D1500" s="389">
        <v>36</v>
      </c>
      <c r="F1500" s="389" t="s">
        <v>3411</v>
      </c>
      <c r="G1500" s="390" t="s">
        <v>3351</v>
      </c>
      <c r="H1500">
        <v>990</v>
      </c>
    </row>
    <row r="1501" spans="1:10" x14ac:dyDescent="0.2">
      <c r="A1501" s="388" t="s">
        <v>1129</v>
      </c>
      <c r="B1501" s="388" t="s">
        <v>364</v>
      </c>
      <c r="C1501" s="388" t="s">
        <v>3045</v>
      </c>
      <c r="D1501" s="389">
        <v>210</v>
      </c>
      <c r="F1501" s="389" t="s">
        <v>3509</v>
      </c>
      <c r="G1501" s="390" t="s">
        <v>4649</v>
      </c>
      <c r="H1501">
        <v>990</v>
      </c>
    </row>
    <row r="1502" spans="1:10" x14ac:dyDescent="0.2">
      <c r="A1502" s="388" t="s">
        <v>1129</v>
      </c>
      <c r="B1502" s="388" t="s">
        <v>364</v>
      </c>
      <c r="C1502" s="388" t="s">
        <v>3144</v>
      </c>
      <c r="D1502" s="389">
        <v>214</v>
      </c>
      <c r="F1502" s="389" t="s">
        <v>4328</v>
      </c>
      <c r="G1502" s="390" t="s">
        <v>3351</v>
      </c>
      <c r="H1502">
        <v>990</v>
      </c>
    </row>
    <row r="1503" spans="1:10" x14ac:dyDescent="0.2">
      <c r="A1503" s="388" t="s">
        <v>938</v>
      </c>
      <c r="B1503" s="388" t="s">
        <v>484</v>
      </c>
      <c r="C1503" s="388" t="s">
        <v>484</v>
      </c>
      <c r="D1503" s="389">
        <v>108900</v>
      </c>
      <c r="F1503" s="389">
        <v>108900</v>
      </c>
      <c r="G1503" s="390" t="s">
        <v>1054</v>
      </c>
    </row>
    <row r="1504" spans="1:10" x14ac:dyDescent="0.2">
      <c r="A1504" s="644" t="s">
        <v>938</v>
      </c>
      <c r="B1504" s="644" t="s">
        <v>484</v>
      </c>
      <c r="C1504" s="644" t="s">
        <v>308</v>
      </c>
      <c r="D1504" s="645">
        <v>108900</v>
      </c>
      <c r="E1504" s="645"/>
      <c r="F1504" s="645">
        <v>108900</v>
      </c>
      <c r="G1504" s="646" t="s">
        <v>1097</v>
      </c>
      <c r="H1504" s="647"/>
      <c r="I1504" s="647"/>
      <c r="J1504" s="647"/>
    </row>
    <row r="1505" spans="1:10" x14ac:dyDescent="0.2">
      <c r="A1505" s="644" t="s">
        <v>938</v>
      </c>
      <c r="B1505" s="644" t="s">
        <v>343</v>
      </c>
      <c r="C1505" s="644" t="s">
        <v>308</v>
      </c>
      <c r="D1505" s="645">
        <v>17997815.530000001</v>
      </c>
      <c r="E1505" s="645"/>
      <c r="F1505" s="645">
        <v>17997815.530000001</v>
      </c>
      <c r="G1505" s="646" t="s">
        <v>486</v>
      </c>
      <c r="H1505" s="647"/>
      <c r="I1505" s="647"/>
      <c r="J1505" s="647"/>
    </row>
    <row r="1506" spans="1:10" x14ac:dyDescent="0.2">
      <c r="A1506" s="644" t="s">
        <v>508</v>
      </c>
      <c r="B1506" s="644" t="s">
        <v>343</v>
      </c>
      <c r="C1506" s="644" t="s">
        <v>308</v>
      </c>
      <c r="D1506" s="645">
        <v>17997815.530000001</v>
      </c>
      <c r="E1506" s="645"/>
      <c r="F1506" s="645">
        <v>17997815.530000001</v>
      </c>
      <c r="G1506" s="646" t="s">
        <v>509</v>
      </c>
      <c r="H1506" s="647"/>
      <c r="I1506" s="647"/>
      <c r="J1506" s="647"/>
    </row>
    <row r="1507" spans="1:10" x14ac:dyDescent="0.2">
      <c r="A1507" s="644" t="s">
        <v>343</v>
      </c>
      <c r="B1507" s="644" t="s">
        <v>343</v>
      </c>
      <c r="C1507" s="644" t="s">
        <v>308</v>
      </c>
      <c r="D1507" s="645">
        <v>17997815.530000001</v>
      </c>
      <c r="E1507" s="645"/>
      <c r="F1507" s="645">
        <v>17997815.530000001</v>
      </c>
      <c r="G1507" s="646" t="s">
        <v>1107</v>
      </c>
      <c r="H1507" s="647"/>
      <c r="I1507" s="647"/>
      <c r="J1507" s="647"/>
    </row>
  </sheetData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335"/>
  <sheetViews>
    <sheetView topLeftCell="A307" workbookViewId="0">
      <selection activeCell="J294" sqref="J294"/>
    </sheetView>
  </sheetViews>
  <sheetFormatPr defaultRowHeight="12.75" x14ac:dyDescent="0.2"/>
  <cols>
    <col min="4" max="4" width="11.7109375" bestFit="1" customWidth="1"/>
    <col min="6" max="6" width="11.7109375" bestFit="1" customWidth="1"/>
    <col min="7" max="7" width="49.5703125" bestFit="1" customWidth="1"/>
    <col min="9" max="9" width="16.85546875" bestFit="1" customWidth="1"/>
    <col min="10" max="10" width="11.7109375" customWidth="1"/>
  </cols>
  <sheetData>
    <row r="1" spans="1:7" x14ac:dyDescent="0.2">
      <c r="A1" s="88" t="s">
        <v>300</v>
      </c>
      <c r="B1" s="88" t="s">
        <v>301</v>
      </c>
      <c r="C1" s="88" t="s">
        <v>992</v>
      </c>
      <c r="D1" s="89" t="s">
        <v>303</v>
      </c>
      <c r="E1" s="89" t="s">
        <v>304</v>
      </c>
      <c r="F1" s="89" t="s">
        <v>305</v>
      </c>
      <c r="G1" s="90" t="s">
        <v>5386</v>
      </c>
    </row>
    <row r="3" spans="1:7" x14ac:dyDescent="0.2">
      <c r="A3" s="388" t="s">
        <v>1129</v>
      </c>
      <c r="B3" s="388" t="s">
        <v>5466</v>
      </c>
      <c r="C3" s="388" t="s">
        <v>5467</v>
      </c>
      <c r="D3" s="389">
        <v>1320</v>
      </c>
      <c r="F3" s="389" t="s">
        <v>5468</v>
      </c>
      <c r="G3" s="390" t="s">
        <v>5469</v>
      </c>
    </row>
    <row r="4" spans="1:7" x14ac:dyDescent="0.2">
      <c r="A4" s="388" t="s">
        <v>919</v>
      </c>
      <c r="B4" s="388" t="s">
        <v>307</v>
      </c>
      <c r="C4" s="388" t="s">
        <v>1047</v>
      </c>
      <c r="D4" s="389">
        <v>1320</v>
      </c>
      <c r="F4" s="389">
        <v>1320</v>
      </c>
      <c r="G4" s="390" t="s">
        <v>1048</v>
      </c>
    </row>
    <row r="6" spans="1:7" x14ac:dyDescent="0.2">
      <c r="A6" s="388" t="s">
        <v>1129</v>
      </c>
      <c r="B6" s="388" t="s">
        <v>5466</v>
      </c>
      <c r="C6" s="388" t="s">
        <v>5470</v>
      </c>
      <c r="D6" s="389">
        <v>51480</v>
      </c>
      <c r="F6" s="389" t="s">
        <v>5471</v>
      </c>
      <c r="G6" s="390" t="s">
        <v>5472</v>
      </c>
    </row>
    <row r="7" spans="1:7" x14ac:dyDescent="0.2">
      <c r="A7" s="388" t="s">
        <v>1129</v>
      </c>
      <c r="B7" s="388" t="s">
        <v>5466</v>
      </c>
      <c r="C7" s="388" t="s">
        <v>5473</v>
      </c>
      <c r="D7" s="389">
        <v>4310.5200000000004</v>
      </c>
      <c r="F7" s="389" t="s">
        <v>4741</v>
      </c>
      <c r="G7" s="390" t="s">
        <v>5474</v>
      </c>
    </row>
    <row r="8" spans="1:7" x14ac:dyDescent="0.2">
      <c r="A8" s="388" t="s">
        <v>1129</v>
      </c>
      <c r="B8" s="388" t="s">
        <v>5466</v>
      </c>
      <c r="C8" s="388" t="s">
        <v>5475</v>
      </c>
      <c r="D8" s="389">
        <v>26400</v>
      </c>
      <c r="F8" s="389" t="s">
        <v>5476</v>
      </c>
      <c r="G8" s="390" t="s">
        <v>5477</v>
      </c>
    </row>
    <row r="9" spans="1:7" x14ac:dyDescent="0.2">
      <c r="A9" s="388" t="s">
        <v>1129</v>
      </c>
      <c r="B9" s="388" t="s">
        <v>5466</v>
      </c>
      <c r="C9" s="388" t="s">
        <v>5478</v>
      </c>
      <c r="D9" s="389">
        <v>5587.2</v>
      </c>
      <c r="F9" s="389" t="s">
        <v>5479</v>
      </c>
      <c r="G9" s="390" t="s">
        <v>5480</v>
      </c>
    </row>
    <row r="10" spans="1:7" x14ac:dyDescent="0.2">
      <c r="A10" s="388" t="s">
        <v>1129</v>
      </c>
      <c r="B10" s="388" t="s">
        <v>5466</v>
      </c>
      <c r="C10" s="388" t="s">
        <v>5481</v>
      </c>
      <c r="D10" s="398">
        <v>2400</v>
      </c>
      <c r="F10" s="389" t="s">
        <v>5482</v>
      </c>
      <c r="G10" s="390" t="s">
        <v>5483</v>
      </c>
    </row>
    <row r="11" spans="1:7" x14ac:dyDescent="0.2">
      <c r="A11" s="388" t="s">
        <v>1129</v>
      </c>
      <c r="B11" s="388" t="s">
        <v>5466</v>
      </c>
      <c r="C11" s="388" t="s">
        <v>5481</v>
      </c>
      <c r="D11" s="389">
        <v>36979.199999999997</v>
      </c>
      <c r="F11" s="389" t="s">
        <v>5482</v>
      </c>
      <c r="G11" s="390" t="s">
        <v>5484</v>
      </c>
    </row>
    <row r="12" spans="1:7" x14ac:dyDescent="0.2">
      <c r="A12" s="388" t="s">
        <v>1129</v>
      </c>
      <c r="B12" s="388" t="s">
        <v>5466</v>
      </c>
      <c r="C12" s="388" t="s">
        <v>5485</v>
      </c>
      <c r="D12" s="389">
        <v>876</v>
      </c>
      <c r="F12" s="389" t="s">
        <v>5486</v>
      </c>
      <c r="G12" s="390" t="s">
        <v>5487</v>
      </c>
    </row>
    <row r="13" spans="1:7" x14ac:dyDescent="0.2">
      <c r="A13" s="388" t="s">
        <v>1129</v>
      </c>
      <c r="B13" s="388" t="s">
        <v>5466</v>
      </c>
      <c r="C13" s="388" t="s">
        <v>5488</v>
      </c>
      <c r="D13" s="389">
        <v>29000</v>
      </c>
      <c r="F13" s="389" t="s">
        <v>5489</v>
      </c>
      <c r="G13" s="390" t="s">
        <v>5490</v>
      </c>
    </row>
    <row r="14" spans="1:7" x14ac:dyDescent="0.2">
      <c r="A14" s="388" t="s">
        <v>1129</v>
      </c>
      <c r="B14" s="388" t="s">
        <v>5466</v>
      </c>
      <c r="C14" s="388" t="s">
        <v>5491</v>
      </c>
      <c r="D14" s="389">
        <v>75360</v>
      </c>
      <c r="F14" s="389" t="s">
        <v>5492</v>
      </c>
      <c r="G14" s="390" t="s">
        <v>5493</v>
      </c>
    </row>
    <row r="15" spans="1:7" x14ac:dyDescent="0.2">
      <c r="A15" s="388" t="s">
        <v>1129</v>
      </c>
      <c r="B15" s="388" t="s">
        <v>5466</v>
      </c>
      <c r="C15" s="388" t="s">
        <v>5494</v>
      </c>
      <c r="D15" s="398">
        <v>72000</v>
      </c>
      <c r="F15" s="389" t="s">
        <v>5495</v>
      </c>
      <c r="G15" s="390" t="s">
        <v>5483</v>
      </c>
    </row>
    <row r="16" spans="1:7" x14ac:dyDescent="0.2">
      <c r="A16" s="388" t="s">
        <v>1129</v>
      </c>
      <c r="B16" s="388" t="s">
        <v>5466</v>
      </c>
      <c r="C16" s="388" t="s">
        <v>5496</v>
      </c>
      <c r="D16" s="389">
        <v>17136</v>
      </c>
      <c r="F16" s="389" t="s">
        <v>5495</v>
      </c>
      <c r="G16" s="390" t="s">
        <v>5497</v>
      </c>
    </row>
    <row r="17" spans="1:7" x14ac:dyDescent="0.2">
      <c r="A17" s="388" t="s">
        <v>1129</v>
      </c>
      <c r="B17" s="388" t="s">
        <v>5466</v>
      </c>
      <c r="C17" s="388" t="s">
        <v>5498</v>
      </c>
      <c r="D17" s="389">
        <v>30000</v>
      </c>
      <c r="F17" s="389" t="s">
        <v>5499</v>
      </c>
      <c r="G17" s="390" t="s">
        <v>5500</v>
      </c>
    </row>
    <row r="18" spans="1:7" x14ac:dyDescent="0.2">
      <c r="A18" s="388" t="s">
        <v>1129</v>
      </c>
      <c r="B18" s="388" t="s">
        <v>5466</v>
      </c>
      <c r="C18" s="388" t="s">
        <v>5501</v>
      </c>
      <c r="D18" s="389">
        <v>6000</v>
      </c>
      <c r="F18" s="389" t="s">
        <v>5502</v>
      </c>
      <c r="G18" s="390" t="s">
        <v>5503</v>
      </c>
    </row>
    <row r="19" spans="1:7" x14ac:dyDescent="0.2">
      <c r="A19" s="388" t="s">
        <v>1129</v>
      </c>
      <c r="B19" s="388" t="s">
        <v>5466</v>
      </c>
      <c r="C19" s="388" t="s">
        <v>5504</v>
      </c>
      <c r="D19" s="389">
        <v>1907</v>
      </c>
      <c r="F19" s="389" t="s">
        <v>5505</v>
      </c>
      <c r="G19" s="390" t="s">
        <v>5506</v>
      </c>
    </row>
    <row r="20" spans="1:7" x14ac:dyDescent="0.2">
      <c r="A20" s="388" t="s">
        <v>1129</v>
      </c>
      <c r="B20" s="388" t="s">
        <v>5466</v>
      </c>
      <c r="C20" s="388" t="s">
        <v>5507</v>
      </c>
      <c r="D20" s="389">
        <v>60000</v>
      </c>
      <c r="F20" s="389" t="s">
        <v>5508</v>
      </c>
      <c r="G20" s="390" t="s">
        <v>5509</v>
      </c>
    </row>
    <row r="21" spans="1:7" x14ac:dyDescent="0.2">
      <c r="A21" s="388" t="s">
        <v>1129</v>
      </c>
      <c r="B21" s="388" t="s">
        <v>5466</v>
      </c>
      <c r="C21" s="388" t="s">
        <v>5510</v>
      </c>
      <c r="D21" s="398">
        <v>72000</v>
      </c>
      <c r="F21" s="389" t="s">
        <v>5511</v>
      </c>
      <c r="G21" s="390" t="s">
        <v>5512</v>
      </c>
    </row>
    <row r="22" spans="1:7" x14ac:dyDescent="0.2">
      <c r="A22" s="388" t="s">
        <v>1129</v>
      </c>
      <c r="B22" s="388" t="s">
        <v>5466</v>
      </c>
      <c r="C22" s="388" t="s">
        <v>5513</v>
      </c>
      <c r="D22" s="389">
        <v>6000</v>
      </c>
      <c r="F22" s="389" t="s">
        <v>5398</v>
      </c>
      <c r="G22" s="390" t="s">
        <v>5514</v>
      </c>
    </row>
    <row r="23" spans="1:7" x14ac:dyDescent="0.2">
      <c r="A23" s="388" t="s">
        <v>1129</v>
      </c>
      <c r="B23" s="388" t="s">
        <v>5466</v>
      </c>
      <c r="C23" s="388" t="s">
        <v>5515</v>
      </c>
      <c r="D23" s="389">
        <v>5552</v>
      </c>
      <c r="F23" s="389" t="s">
        <v>5398</v>
      </c>
      <c r="G23" s="390" t="s">
        <v>5516</v>
      </c>
    </row>
    <row r="24" spans="1:7" x14ac:dyDescent="0.2">
      <c r="A24" s="388" t="s">
        <v>1129</v>
      </c>
      <c r="B24" s="388" t="s">
        <v>5517</v>
      </c>
      <c r="C24" s="388" t="s">
        <v>1159</v>
      </c>
      <c r="D24" s="389">
        <v>16666.669999999998</v>
      </c>
      <c r="F24" s="389" t="s">
        <v>5400</v>
      </c>
      <c r="G24" s="390" t="s">
        <v>5518</v>
      </c>
    </row>
    <row r="25" spans="1:7" x14ac:dyDescent="0.2">
      <c r="A25" s="388" t="s">
        <v>1129</v>
      </c>
      <c r="B25" s="388" t="s">
        <v>5517</v>
      </c>
      <c r="C25" s="388" t="s">
        <v>1159</v>
      </c>
      <c r="D25" s="389">
        <v>4166.67</v>
      </c>
      <c r="F25" s="389" t="s">
        <v>5400</v>
      </c>
      <c r="G25" s="390" t="s">
        <v>5519</v>
      </c>
    </row>
    <row r="26" spans="1:7" x14ac:dyDescent="0.2">
      <c r="A26" s="388" t="s">
        <v>1129</v>
      </c>
      <c r="B26" s="388" t="s">
        <v>5517</v>
      </c>
      <c r="C26" s="388" t="s">
        <v>1243</v>
      </c>
      <c r="D26" s="389">
        <v>16666.669999999998</v>
      </c>
      <c r="F26" s="389" t="s">
        <v>5520</v>
      </c>
      <c r="G26" s="390" t="s">
        <v>5521</v>
      </c>
    </row>
    <row r="27" spans="1:7" x14ac:dyDescent="0.2">
      <c r="A27" s="388" t="s">
        <v>1129</v>
      </c>
      <c r="B27" s="388" t="s">
        <v>5517</v>
      </c>
      <c r="C27" s="388" t="s">
        <v>1243</v>
      </c>
      <c r="D27" s="389">
        <v>4166.67</v>
      </c>
      <c r="F27" s="389" t="s">
        <v>5520</v>
      </c>
      <c r="G27" s="390" t="s">
        <v>5522</v>
      </c>
    </row>
    <row r="28" spans="1:7" x14ac:dyDescent="0.2">
      <c r="A28" s="388" t="s">
        <v>1129</v>
      </c>
      <c r="B28" s="388" t="s">
        <v>5517</v>
      </c>
      <c r="C28" s="388" t="s">
        <v>1247</v>
      </c>
      <c r="D28" s="398">
        <v>36000</v>
      </c>
      <c r="F28" s="389" t="s">
        <v>5400</v>
      </c>
      <c r="G28" s="390" t="s">
        <v>5523</v>
      </c>
    </row>
    <row r="29" spans="1:7" x14ac:dyDescent="0.2">
      <c r="A29" s="388" t="s">
        <v>1129</v>
      </c>
      <c r="B29" s="388" t="s">
        <v>5517</v>
      </c>
      <c r="C29" s="388" t="s">
        <v>1203</v>
      </c>
      <c r="D29" s="389">
        <v>1240.47</v>
      </c>
      <c r="F29" s="389" t="s">
        <v>5388</v>
      </c>
      <c r="G29" s="390" t="s">
        <v>5524</v>
      </c>
    </row>
    <row r="30" spans="1:7" x14ac:dyDescent="0.2">
      <c r="A30" s="388" t="s">
        <v>1129</v>
      </c>
      <c r="B30" s="388" t="s">
        <v>5517</v>
      </c>
      <c r="C30" s="388" t="s">
        <v>1203</v>
      </c>
      <c r="D30" s="389">
        <v>1309.8800000000001</v>
      </c>
      <c r="F30" s="389" t="s">
        <v>5388</v>
      </c>
      <c r="G30" s="390" t="s">
        <v>5525</v>
      </c>
    </row>
    <row r="31" spans="1:7" x14ac:dyDescent="0.2">
      <c r="A31" s="388" t="s">
        <v>1129</v>
      </c>
      <c r="B31" s="388" t="s">
        <v>5517</v>
      </c>
      <c r="C31" s="388" t="s">
        <v>1149</v>
      </c>
      <c r="D31" s="389">
        <v>16666.669999999998</v>
      </c>
      <c r="F31" s="389" t="s">
        <v>5388</v>
      </c>
      <c r="G31" s="390" t="s">
        <v>5526</v>
      </c>
    </row>
    <row r="32" spans="1:7" x14ac:dyDescent="0.2">
      <c r="A32" s="388" t="s">
        <v>1129</v>
      </c>
      <c r="B32" s="388" t="s">
        <v>5517</v>
      </c>
      <c r="C32" s="388" t="s">
        <v>1149</v>
      </c>
      <c r="D32" s="389">
        <v>4166.67</v>
      </c>
      <c r="F32" s="389" t="s">
        <v>5388</v>
      </c>
      <c r="G32" s="390" t="s">
        <v>5527</v>
      </c>
    </row>
    <row r="33" spans="1:7" x14ac:dyDescent="0.2">
      <c r="A33" s="388" t="s">
        <v>1129</v>
      </c>
      <c r="B33" s="388" t="s">
        <v>5517</v>
      </c>
      <c r="C33" s="388" t="s">
        <v>1404</v>
      </c>
      <c r="D33" s="389">
        <v>16666.669999999998</v>
      </c>
      <c r="F33" s="389" t="s">
        <v>5405</v>
      </c>
      <c r="G33" s="390" t="s">
        <v>5528</v>
      </c>
    </row>
    <row r="34" spans="1:7" x14ac:dyDescent="0.2">
      <c r="A34" s="388" t="s">
        <v>1129</v>
      </c>
      <c r="B34" s="388" t="s">
        <v>5517</v>
      </c>
      <c r="C34" s="388" t="s">
        <v>1404</v>
      </c>
      <c r="D34" s="389">
        <v>4166.67</v>
      </c>
      <c r="F34" s="389" t="s">
        <v>5405</v>
      </c>
      <c r="G34" s="390" t="s">
        <v>5529</v>
      </c>
    </row>
    <row r="35" spans="1:7" x14ac:dyDescent="0.2">
      <c r="A35" s="388" t="s">
        <v>1129</v>
      </c>
      <c r="B35" s="388" t="s">
        <v>5517</v>
      </c>
      <c r="C35" s="388" t="s">
        <v>2112</v>
      </c>
      <c r="D35" s="389">
        <v>16666.669999999998</v>
      </c>
      <c r="F35" s="389" t="s">
        <v>5407</v>
      </c>
      <c r="G35" s="390" t="s">
        <v>5530</v>
      </c>
    </row>
    <row r="36" spans="1:7" x14ac:dyDescent="0.2">
      <c r="A36" s="388" t="s">
        <v>1129</v>
      </c>
      <c r="B36" s="388" t="s">
        <v>5517</v>
      </c>
      <c r="C36" s="388" t="s">
        <v>2112</v>
      </c>
      <c r="D36" s="389">
        <v>4166.67</v>
      </c>
      <c r="F36" s="389" t="s">
        <v>5407</v>
      </c>
      <c r="G36" s="390" t="s">
        <v>5531</v>
      </c>
    </row>
    <row r="37" spans="1:7" x14ac:dyDescent="0.2">
      <c r="A37" s="388" t="s">
        <v>1129</v>
      </c>
      <c r="B37" s="388" t="s">
        <v>5517</v>
      </c>
      <c r="C37" s="388" t="s">
        <v>2326</v>
      </c>
      <c r="D37" s="389">
        <v>16666.669999999998</v>
      </c>
      <c r="F37" s="389" t="s">
        <v>5391</v>
      </c>
      <c r="G37" s="390" t="s">
        <v>5532</v>
      </c>
    </row>
    <row r="38" spans="1:7" x14ac:dyDescent="0.2">
      <c r="A38" s="388" t="s">
        <v>1129</v>
      </c>
      <c r="B38" s="388" t="s">
        <v>5517</v>
      </c>
      <c r="C38" s="388" t="s">
        <v>2326</v>
      </c>
      <c r="D38" s="389">
        <v>4166.67</v>
      </c>
      <c r="F38" s="389" t="s">
        <v>5391</v>
      </c>
      <c r="G38" s="390" t="s">
        <v>5533</v>
      </c>
    </row>
    <row r="39" spans="1:7" x14ac:dyDescent="0.2">
      <c r="A39" s="388" t="s">
        <v>1129</v>
      </c>
      <c r="B39" s="388" t="s">
        <v>5517</v>
      </c>
      <c r="C39" s="388" t="s">
        <v>1923</v>
      </c>
      <c r="D39" s="389">
        <v>1309.8800000000001</v>
      </c>
      <c r="F39" s="389" t="s">
        <v>5391</v>
      </c>
      <c r="G39" s="390" t="s">
        <v>5534</v>
      </c>
    </row>
    <row r="40" spans="1:7" x14ac:dyDescent="0.2">
      <c r="A40" s="388" t="s">
        <v>1129</v>
      </c>
      <c r="B40" s="388" t="s">
        <v>5517</v>
      </c>
      <c r="C40" s="388" t="s">
        <v>1926</v>
      </c>
      <c r="D40" s="389">
        <v>16666.669999999998</v>
      </c>
      <c r="F40" s="389" t="s">
        <v>5410</v>
      </c>
      <c r="G40" s="390" t="s">
        <v>5535</v>
      </c>
    </row>
    <row r="41" spans="1:7" x14ac:dyDescent="0.2">
      <c r="A41" s="388" t="s">
        <v>1129</v>
      </c>
      <c r="B41" s="388" t="s">
        <v>5517</v>
      </c>
      <c r="C41" s="388" t="s">
        <v>1926</v>
      </c>
      <c r="D41" s="389">
        <v>4166.67</v>
      </c>
      <c r="F41" s="389" t="s">
        <v>5410</v>
      </c>
      <c r="G41" s="390" t="s">
        <v>5536</v>
      </c>
    </row>
    <row r="42" spans="1:7" x14ac:dyDescent="0.2">
      <c r="A42" s="388" t="s">
        <v>1129</v>
      </c>
      <c r="B42" s="388" t="s">
        <v>5517</v>
      </c>
      <c r="C42" s="388" t="s">
        <v>1930</v>
      </c>
      <c r="D42" s="389">
        <v>16666.669999999998</v>
      </c>
      <c r="F42" s="389" t="s">
        <v>5412</v>
      </c>
      <c r="G42" s="390" t="s">
        <v>5537</v>
      </c>
    </row>
    <row r="43" spans="1:7" x14ac:dyDescent="0.2">
      <c r="A43" s="388" t="s">
        <v>1129</v>
      </c>
      <c r="B43" s="388" t="s">
        <v>5517</v>
      </c>
      <c r="C43" s="388" t="s">
        <v>1930</v>
      </c>
      <c r="D43" s="389">
        <v>4166.67</v>
      </c>
      <c r="F43" s="389" t="s">
        <v>5412</v>
      </c>
      <c r="G43" s="390" t="s">
        <v>5538</v>
      </c>
    </row>
    <row r="44" spans="1:7" x14ac:dyDescent="0.2">
      <c r="A44" s="388" t="s">
        <v>1129</v>
      </c>
      <c r="B44" s="388" t="s">
        <v>5517</v>
      </c>
      <c r="C44" s="388" t="s">
        <v>2346</v>
      </c>
      <c r="D44" s="389">
        <v>16666.669999999998</v>
      </c>
      <c r="F44" s="389" t="s">
        <v>5393</v>
      </c>
      <c r="G44" s="390" t="s">
        <v>5539</v>
      </c>
    </row>
    <row r="45" spans="1:7" x14ac:dyDescent="0.2">
      <c r="A45" s="388" t="s">
        <v>1129</v>
      </c>
      <c r="B45" s="388" t="s">
        <v>5517</v>
      </c>
      <c r="C45" s="388" t="s">
        <v>2346</v>
      </c>
      <c r="D45" s="389">
        <v>4166.67</v>
      </c>
      <c r="F45" s="389" t="s">
        <v>5393</v>
      </c>
      <c r="G45" s="390" t="s">
        <v>5540</v>
      </c>
    </row>
    <row r="46" spans="1:7" x14ac:dyDescent="0.2">
      <c r="A46" s="388" t="s">
        <v>1129</v>
      </c>
      <c r="B46" s="388" t="s">
        <v>5517</v>
      </c>
      <c r="C46" s="388" t="s">
        <v>2486</v>
      </c>
      <c r="D46" s="389">
        <v>863.24</v>
      </c>
      <c r="F46" s="389" t="s">
        <v>5393</v>
      </c>
      <c r="G46" s="390" t="s">
        <v>5541</v>
      </c>
    </row>
    <row r="47" spans="1:7" x14ac:dyDescent="0.2">
      <c r="A47" s="388" t="s">
        <v>1129</v>
      </c>
      <c r="B47" s="388" t="s">
        <v>5517</v>
      </c>
      <c r="C47" s="388" t="s">
        <v>2848</v>
      </c>
      <c r="D47" s="389">
        <v>16666.669999999998</v>
      </c>
      <c r="F47" s="389" t="s">
        <v>5395</v>
      </c>
      <c r="G47" s="390" t="s">
        <v>5542</v>
      </c>
    </row>
    <row r="48" spans="1:7" x14ac:dyDescent="0.2">
      <c r="A48" s="388" t="s">
        <v>1129</v>
      </c>
      <c r="B48" s="388" t="s">
        <v>5517</v>
      </c>
      <c r="C48" s="388" t="s">
        <v>2848</v>
      </c>
      <c r="D48" s="389">
        <v>4166.67</v>
      </c>
      <c r="F48" s="389" t="s">
        <v>5395</v>
      </c>
      <c r="G48" s="390" t="s">
        <v>5543</v>
      </c>
    </row>
    <row r="49" spans="1:10" x14ac:dyDescent="0.2">
      <c r="A49" s="388" t="s">
        <v>1129</v>
      </c>
      <c r="B49" s="388" t="s">
        <v>5517</v>
      </c>
      <c r="C49" s="388" t="s">
        <v>2854</v>
      </c>
      <c r="D49" s="389">
        <v>16666.669999999998</v>
      </c>
      <c r="F49" s="389" t="s">
        <v>5421</v>
      </c>
      <c r="G49" s="390" t="s">
        <v>5544</v>
      </c>
    </row>
    <row r="50" spans="1:10" x14ac:dyDescent="0.2">
      <c r="A50" s="388" t="s">
        <v>1129</v>
      </c>
      <c r="B50" s="388" t="s">
        <v>5517</v>
      </c>
      <c r="C50" s="388" t="s">
        <v>2854</v>
      </c>
      <c r="D50" s="389">
        <v>4166.67</v>
      </c>
      <c r="F50" s="389" t="s">
        <v>5421</v>
      </c>
      <c r="G50" s="390" t="s">
        <v>5545</v>
      </c>
    </row>
    <row r="51" spans="1:10" x14ac:dyDescent="0.2">
      <c r="A51" s="388" t="s">
        <v>1129</v>
      </c>
      <c r="B51" s="388" t="s">
        <v>5517</v>
      </c>
      <c r="C51" s="388" t="s">
        <v>2856</v>
      </c>
      <c r="D51" s="389">
        <v>16666.63</v>
      </c>
      <c r="F51" s="389" t="s">
        <v>5398</v>
      </c>
      <c r="G51" s="390" t="s">
        <v>5546</v>
      </c>
    </row>
    <row r="52" spans="1:10" x14ac:dyDescent="0.2">
      <c r="A52" s="388" t="s">
        <v>1129</v>
      </c>
      <c r="B52" s="388" t="s">
        <v>5517</v>
      </c>
      <c r="C52" s="388" t="s">
        <v>2856</v>
      </c>
      <c r="D52" s="389">
        <v>4166.63</v>
      </c>
      <c r="F52" s="389" t="s">
        <v>5398</v>
      </c>
      <c r="G52" s="390" t="s">
        <v>5547</v>
      </c>
    </row>
    <row r="53" spans="1:10" x14ac:dyDescent="0.2">
      <c r="A53" s="388" t="s">
        <v>1129</v>
      </c>
      <c r="B53" s="388" t="s">
        <v>5517</v>
      </c>
      <c r="C53" s="388" t="s">
        <v>3110</v>
      </c>
      <c r="D53" s="389">
        <v>10</v>
      </c>
      <c r="F53" s="389" t="s">
        <v>5398</v>
      </c>
      <c r="G53" s="390" t="s">
        <v>5548</v>
      </c>
      <c r="I53" t="s">
        <v>5339</v>
      </c>
      <c r="J53" s="94">
        <f>D28+D21+D15+D10</f>
        <v>182400</v>
      </c>
    </row>
    <row r="54" spans="1:10" x14ac:dyDescent="0.2">
      <c r="A54" s="388" t="s">
        <v>1129</v>
      </c>
      <c r="B54" s="388" t="s">
        <v>5549</v>
      </c>
      <c r="C54" s="388" t="s">
        <v>4311</v>
      </c>
      <c r="D54" s="389">
        <v>299</v>
      </c>
      <c r="F54" s="389" t="s">
        <v>5459</v>
      </c>
      <c r="G54" s="390" t="s">
        <v>5550</v>
      </c>
    </row>
    <row r="55" spans="1:10" x14ac:dyDescent="0.2">
      <c r="A55" s="388" t="s">
        <v>919</v>
      </c>
      <c r="B55" s="388" t="s">
        <v>307</v>
      </c>
      <c r="C55" s="388" t="s">
        <v>484</v>
      </c>
      <c r="D55" s="389">
        <v>794020.39</v>
      </c>
      <c r="F55" s="389">
        <v>794020.39</v>
      </c>
      <c r="G55" s="390" t="s">
        <v>1054</v>
      </c>
    </row>
    <row r="56" spans="1:10" x14ac:dyDescent="0.2">
      <c r="A56" s="88" t="s">
        <v>919</v>
      </c>
      <c r="B56" s="88" t="s">
        <v>307</v>
      </c>
      <c r="C56" s="88" t="s">
        <v>308</v>
      </c>
      <c r="D56" s="89">
        <v>795340.39</v>
      </c>
      <c r="E56" s="89"/>
      <c r="F56" s="89">
        <v>795340.39</v>
      </c>
      <c r="G56" s="90" t="s">
        <v>935</v>
      </c>
      <c r="H56" s="91"/>
    </row>
    <row r="58" spans="1:10" x14ac:dyDescent="0.2">
      <c r="A58" s="388" t="s">
        <v>1129</v>
      </c>
      <c r="B58" s="388" t="s">
        <v>5551</v>
      </c>
      <c r="C58" s="388" t="s">
        <v>5552</v>
      </c>
      <c r="D58" s="389">
        <v>134721.84</v>
      </c>
      <c r="F58" s="389" t="s">
        <v>5400</v>
      </c>
      <c r="G58" s="390" t="s">
        <v>5553</v>
      </c>
    </row>
    <row r="59" spans="1:10" x14ac:dyDescent="0.2">
      <c r="A59" s="388" t="s">
        <v>1129</v>
      </c>
      <c r="B59" s="388" t="s">
        <v>5551</v>
      </c>
      <c r="C59" s="388" t="s">
        <v>5554</v>
      </c>
      <c r="D59" s="389">
        <v>172889.2</v>
      </c>
      <c r="F59" s="389" t="s">
        <v>5402</v>
      </c>
      <c r="G59" s="390" t="s">
        <v>5555</v>
      </c>
    </row>
    <row r="60" spans="1:10" x14ac:dyDescent="0.2">
      <c r="A60" s="388" t="s">
        <v>1129</v>
      </c>
      <c r="B60" s="388" t="s">
        <v>5551</v>
      </c>
      <c r="C60" s="388" t="s">
        <v>5556</v>
      </c>
      <c r="D60" s="389">
        <v>135383.82</v>
      </c>
      <c r="F60" s="389" t="s">
        <v>5388</v>
      </c>
      <c r="G60" s="390" t="s">
        <v>5557</v>
      </c>
    </row>
    <row r="61" spans="1:10" x14ac:dyDescent="0.2">
      <c r="A61" s="388" t="s">
        <v>1129</v>
      </c>
      <c r="B61" s="388" t="s">
        <v>5551</v>
      </c>
      <c r="C61" s="388" t="s">
        <v>5558</v>
      </c>
      <c r="D61" s="389">
        <v>85118.99</v>
      </c>
      <c r="F61" s="389" t="s">
        <v>5405</v>
      </c>
      <c r="G61" s="390" t="s">
        <v>5559</v>
      </c>
    </row>
    <row r="62" spans="1:10" x14ac:dyDescent="0.2">
      <c r="A62" s="388" t="s">
        <v>1129</v>
      </c>
      <c r="B62" s="388" t="s">
        <v>5551</v>
      </c>
      <c r="C62" s="388" t="s">
        <v>5560</v>
      </c>
      <c r="D62" s="389">
        <v>121628.98</v>
      </c>
      <c r="F62" s="389" t="s">
        <v>5407</v>
      </c>
      <c r="G62" s="390" t="s">
        <v>5561</v>
      </c>
    </row>
    <row r="63" spans="1:10" x14ac:dyDescent="0.2">
      <c r="A63" s="388" t="s">
        <v>1129</v>
      </c>
      <c r="B63" s="388" t="s">
        <v>5551</v>
      </c>
      <c r="C63" s="388" t="s">
        <v>5562</v>
      </c>
      <c r="D63" s="389">
        <v>334717.68</v>
      </c>
      <c r="F63" s="389" t="s">
        <v>5391</v>
      </c>
      <c r="G63" s="390" t="s">
        <v>5563</v>
      </c>
    </row>
    <row r="64" spans="1:10" x14ac:dyDescent="0.2">
      <c r="A64" s="388" t="s">
        <v>1129</v>
      </c>
      <c r="B64" s="388" t="s">
        <v>5551</v>
      </c>
      <c r="C64" s="388" t="s">
        <v>5564</v>
      </c>
      <c r="D64" s="389">
        <v>311290.21000000002</v>
      </c>
      <c r="F64" s="389" t="s">
        <v>5410</v>
      </c>
      <c r="G64" s="390" t="s">
        <v>5565</v>
      </c>
    </row>
    <row r="65" spans="1:7" x14ac:dyDescent="0.2">
      <c r="A65" s="388" t="s">
        <v>1129</v>
      </c>
      <c r="B65" s="388" t="s">
        <v>5551</v>
      </c>
      <c r="C65" s="388" t="s">
        <v>5566</v>
      </c>
      <c r="D65" s="389">
        <v>289729.21999999997</v>
      </c>
      <c r="F65" s="389" t="s">
        <v>5412</v>
      </c>
      <c r="G65" s="390" t="s">
        <v>5567</v>
      </c>
    </row>
    <row r="66" spans="1:7" x14ac:dyDescent="0.2">
      <c r="A66" s="388" t="s">
        <v>1129</v>
      </c>
      <c r="B66" s="388" t="s">
        <v>5551</v>
      </c>
      <c r="C66" s="388" t="s">
        <v>5568</v>
      </c>
      <c r="D66" s="389">
        <v>136734.84</v>
      </c>
      <c r="F66" s="389" t="s">
        <v>5393</v>
      </c>
      <c r="G66" s="390" t="s">
        <v>5569</v>
      </c>
    </row>
    <row r="67" spans="1:7" x14ac:dyDescent="0.2">
      <c r="A67" s="388" t="s">
        <v>1129</v>
      </c>
      <c r="B67" s="388" t="s">
        <v>5551</v>
      </c>
      <c r="C67" s="388" t="s">
        <v>5570</v>
      </c>
      <c r="D67" s="389">
        <v>66304.149999999994</v>
      </c>
      <c r="F67" s="389" t="s">
        <v>5395</v>
      </c>
      <c r="G67" s="390" t="s">
        <v>5571</v>
      </c>
    </row>
    <row r="68" spans="1:7" x14ac:dyDescent="0.2">
      <c r="A68" s="388" t="s">
        <v>1129</v>
      </c>
      <c r="B68" s="388" t="s">
        <v>5551</v>
      </c>
      <c r="C68" s="388" t="s">
        <v>5572</v>
      </c>
      <c r="D68" s="389">
        <v>51024.49</v>
      </c>
      <c r="F68" s="389" t="s">
        <v>5421</v>
      </c>
      <c r="G68" s="390" t="s">
        <v>5573</v>
      </c>
    </row>
    <row r="69" spans="1:7" x14ac:dyDescent="0.2">
      <c r="A69" s="388" t="s">
        <v>1129</v>
      </c>
      <c r="B69" s="388" t="s">
        <v>5551</v>
      </c>
      <c r="C69" s="388" t="s">
        <v>5574</v>
      </c>
      <c r="D69" s="389">
        <v>77732.600000000006</v>
      </c>
      <c r="F69" s="389" t="s">
        <v>5398</v>
      </c>
      <c r="G69" s="390" t="s">
        <v>5575</v>
      </c>
    </row>
    <row r="70" spans="1:7" x14ac:dyDescent="0.2">
      <c r="A70" s="388" t="s">
        <v>919</v>
      </c>
      <c r="B70" s="388" t="s">
        <v>347</v>
      </c>
      <c r="C70" s="388" t="s">
        <v>307</v>
      </c>
      <c r="D70" s="389">
        <v>1917276.02</v>
      </c>
      <c r="F70" s="389">
        <v>1917276.02</v>
      </c>
      <c r="G70" s="390" t="s">
        <v>1040</v>
      </c>
    </row>
    <row r="72" spans="1:7" x14ac:dyDescent="0.2">
      <c r="A72" s="388" t="s">
        <v>1129</v>
      </c>
      <c r="B72" s="388" t="s">
        <v>5551</v>
      </c>
      <c r="C72" s="388" t="s">
        <v>5576</v>
      </c>
      <c r="D72" s="389">
        <v>14459.5</v>
      </c>
      <c r="F72" s="389" t="s">
        <v>5400</v>
      </c>
      <c r="G72" s="390" t="s">
        <v>5577</v>
      </c>
    </row>
    <row r="73" spans="1:7" x14ac:dyDescent="0.2">
      <c r="A73" s="388" t="s">
        <v>1129</v>
      </c>
      <c r="B73" s="388" t="s">
        <v>5551</v>
      </c>
      <c r="C73" s="388" t="s">
        <v>5578</v>
      </c>
      <c r="D73" s="389">
        <v>20898.57</v>
      </c>
      <c r="F73" s="389" t="s">
        <v>5402</v>
      </c>
      <c r="G73" s="390" t="s">
        <v>5579</v>
      </c>
    </row>
    <row r="74" spans="1:7" x14ac:dyDescent="0.2">
      <c r="A74" s="388" t="s">
        <v>1129</v>
      </c>
      <c r="B74" s="388" t="s">
        <v>5551</v>
      </c>
      <c r="C74" s="388" t="s">
        <v>5580</v>
      </c>
      <c r="D74" s="389">
        <v>23779.14</v>
      </c>
      <c r="F74" s="389" t="s">
        <v>5388</v>
      </c>
      <c r="G74" s="390" t="s">
        <v>5581</v>
      </c>
    </row>
    <row r="75" spans="1:7" x14ac:dyDescent="0.2">
      <c r="A75" s="388" t="s">
        <v>1129</v>
      </c>
      <c r="B75" s="388" t="s">
        <v>5551</v>
      </c>
      <c r="C75" s="388" t="s">
        <v>5582</v>
      </c>
      <c r="D75" s="389">
        <v>11654.61</v>
      </c>
      <c r="F75" s="389" t="s">
        <v>5405</v>
      </c>
      <c r="G75" s="390" t="s">
        <v>5583</v>
      </c>
    </row>
    <row r="76" spans="1:7" x14ac:dyDescent="0.2">
      <c r="A76" s="388" t="s">
        <v>1129</v>
      </c>
      <c r="B76" s="388" t="s">
        <v>5551</v>
      </c>
      <c r="C76" s="388" t="s">
        <v>5584</v>
      </c>
      <c r="D76" s="389">
        <v>23594.89</v>
      </c>
      <c r="F76" s="389" t="s">
        <v>5407</v>
      </c>
      <c r="G76" s="390" t="s">
        <v>5585</v>
      </c>
    </row>
    <row r="77" spans="1:7" x14ac:dyDescent="0.2">
      <c r="A77" s="388" t="s">
        <v>1129</v>
      </c>
      <c r="B77" s="388" t="s">
        <v>5551</v>
      </c>
      <c r="C77" s="388" t="s">
        <v>5586</v>
      </c>
      <c r="D77" s="389">
        <v>23594.89</v>
      </c>
      <c r="F77" s="389" t="s">
        <v>5391</v>
      </c>
      <c r="G77" s="390" t="s">
        <v>5587</v>
      </c>
    </row>
    <row r="78" spans="1:7" x14ac:dyDescent="0.2">
      <c r="A78" s="388" t="s">
        <v>1129</v>
      </c>
      <c r="B78" s="388" t="s">
        <v>5551</v>
      </c>
      <c r="C78" s="388" t="s">
        <v>5588</v>
      </c>
      <c r="D78" s="389">
        <v>91239.39</v>
      </c>
      <c r="F78" s="389" t="s">
        <v>5410</v>
      </c>
      <c r="G78" s="390" t="s">
        <v>5589</v>
      </c>
    </row>
    <row r="79" spans="1:7" x14ac:dyDescent="0.2">
      <c r="A79" s="388" t="s">
        <v>1129</v>
      </c>
      <c r="B79" s="388" t="s">
        <v>5551</v>
      </c>
      <c r="C79" s="388" t="s">
        <v>5590</v>
      </c>
      <c r="D79" s="389">
        <v>43773.4</v>
      </c>
      <c r="F79" s="389" t="s">
        <v>5410</v>
      </c>
      <c r="G79" s="390" t="s">
        <v>5591</v>
      </c>
    </row>
    <row r="80" spans="1:7" x14ac:dyDescent="0.2">
      <c r="A80" s="388" t="s">
        <v>1129</v>
      </c>
      <c r="B80" s="388" t="s">
        <v>5551</v>
      </c>
      <c r="C80" s="388" t="s">
        <v>5592</v>
      </c>
      <c r="D80" s="389">
        <v>60679.19</v>
      </c>
      <c r="F80" s="389" t="s">
        <v>5412</v>
      </c>
      <c r="G80" s="390" t="s">
        <v>5593</v>
      </c>
    </row>
    <row r="81" spans="1:7" x14ac:dyDescent="0.2">
      <c r="A81" s="388" t="s">
        <v>1129</v>
      </c>
      <c r="B81" s="388" t="s">
        <v>5551</v>
      </c>
      <c r="C81" s="388" t="s">
        <v>5594</v>
      </c>
      <c r="D81" s="389">
        <v>26327.95</v>
      </c>
      <c r="F81" s="389" t="s">
        <v>5595</v>
      </c>
      <c r="G81" s="390" t="s">
        <v>5596</v>
      </c>
    </row>
    <row r="82" spans="1:7" x14ac:dyDescent="0.2">
      <c r="A82" s="388" t="s">
        <v>1129</v>
      </c>
      <c r="B82" s="388" t="s">
        <v>5551</v>
      </c>
      <c r="C82" s="388" t="s">
        <v>5597</v>
      </c>
      <c r="D82" s="389">
        <v>9620.0499999999993</v>
      </c>
      <c r="F82" s="389" t="s">
        <v>5395</v>
      </c>
      <c r="G82" s="390" t="s">
        <v>5598</v>
      </c>
    </row>
    <row r="83" spans="1:7" x14ac:dyDescent="0.2">
      <c r="A83" s="388" t="s">
        <v>1129</v>
      </c>
      <c r="B83" s="388" t="s">
        <v>5551</v>
      </c>
      <c r="C83" s="388" t="s">
        <v>5599</v>
      </c>
      <c r="D83" s="389">
        <v>6932.64</v>
      </c>
      <c r="F83" s="389" t="s">
        <v>5421</v>
      </c>
      <c r="G83" s="390" t="s">
        <v>5600</v>
      </c>
    </row>
    <row r="84" spans="1:7" x14ac:dyDescent="0.2">
      <c r="A84" s="388" t="s">
        <v>1129</v>
      </c>
      <c r="B84" s="388" t="s">
        <v>5551</v>
      </c>
      <c r="C84" s="388" t="s">
        <v>5601</v>
      </c>
      <c r="D84" s="389">
        <v>10845.01</v>
      </c>
      <c r="F84" s="389" t="s">
        <v>5398</v>
      </c>
      <c r="G84" s="390" t="s">
        <v>5602</v>
      </c>
    </row>
    <row r="85" spans="1:7" x14ac:dyDescent="0.2">
      <c r="A85" s="388" t="s">
        <v>919</v>
      </c>
      <c r="B85" s="388" t="s">
        <v>347</v>
      </c>
      <c r="C85" s="388" t="s">
        <v>883</v>
      </c>
      <c r="D85" s="389">
        <v>367399.23</v>
      </c>
      <c r="F85" s="389">
        <v>367399.23</v>
      </c>
      <c r="G85" s="390" t="s">
        <v>1041</v>
      </c>
    </row>
    <row r="87" spans="1:7" x14ac:dyDescent="0.2">
      <c r="A87" s="388" t="s">
        <v>1129</v>
      </c>
      <c r="B87" s="388" t="s">
        <v>5551</v>
      </c>
      <c r="C87" s="388" t="s">
        <v>5603</v>
      </c>
      <c r="D87" s="389">
        <v>29.7</v>
      </c>
      <c r="F87" s="389" t="s">
        <v>5400</v>
      </c>
      <c r="G87" s="390" t="s">
        <v>5604</v>
      </c>
    </row>
    <row r="88" spans="1:7" x14ac:dyDescent="0.2">
      <c r="A88" s="388" t="s">
        <v>1129</v>
      </c>
      <c r="B88" s="388" t="s">
        <v>5551</v>
      </c>
      <c r="C88" s="388" t="s">
        <v>5470</v>
      </c>
      <c r="D88" s="389">
        <v>161.69999999999999</v>
      </c>
      <c r="F88" s="389" t="s">
        <v>5402</v>
      </c>
      <c r="G88" s="390" t="s">
        <v>5605</v>
      </c>
    </row>
    <row r="89" spans="1:7" x14ac:dyDescent="0.2">
      <c r="A89" s="388" t="s">
        <v>1129</v>
      </c>
      <c r="B89" s="388" t="s">
        <v>5551</v>
      </c>
      <c r="C89" s="388" t="s">
        <v>5606</v>
      </c>
      <c r="D89" s="389">
        <v>171.6</v>
      </c>
      <c r="F89" s="389" t="s">
        <v>5388</v>
      </c>
      <c r="G89" s="390" t="s">
        <v>5607</v>
      </c>
    </row>
    <row r="90" spans="1:7" x14ac:dyDescent="0.2">
      <c r="A90" s="388" t="s">
        <v>1129</v>
      </c>
      <c r="B90" s="388" t="s">
        <v>5551</v>
      </c>
      <c r="C90" s="388" t="s">
        <v>5608</v>
      </c>
      <c r="D90" s="389">
        <v>165</v>
      </c>
      <c r="F90" s="389" t="s">
        <v>5405</v>
      </c>
      <c r="G90" s="390" t="s">
        <v>5609</v>
      </c>
    </row>
    <row r="91" spans="1:7" x14ac:dyDescent="0.2">
      <c r="A91" s="388" t="s">
        <v>1129</v>
      </c>
      <c r="B91" s="388" t="s">
        <v>5551</v>
      </c>
      <c r="C91" s="388" t="s">
        <v>5610</v>
      </c>
      <c r="D91" s="389">
        <v>-165</v>
      </c>
      <c r="F91" s="389" t="s">
        <v>5407</v>
      </c>
      <c r="G91" s="390" t="s">
        <v>5611</v>
      </c>
    </row>
    <row r="92" spans="1:7" x14ac:dyDescent="0.2">
      <c r="A92" s="388" t="s">
        <v>1129</v>
      </c>
      <c r="B92" s="388" t="s">
        <v>5551</v>
      </c>
      <c r="C92" s="388" t="s">
        <v>5612</v>
      </c>
      <c r="D92" s="389">
        <v>72.599999999999994</v>
      </c>
      <c r="F92" s="389" t="s">
        <v>5407</v>
      </c>
      <c r="G92" s="390" t="s">
        <v>5613</v>
      </c>
    </row>
    <row r="93" spans="1:7" x14ac:dyDescent="0.2">
      <c r="A93" s="388" t="s">
        <v>1129</v>
      </c>
      <c r="B93" s="388" t="s">
        <v>5551</v>
      </c>
      <c r="C93" s="388" t="s">
        <v>5614</v>
      </c>
      <c r="D93" s="389">
        <v>16.5</v>
      </c>
      <c r="F93" s="389" t="s">
        <v>5412</v>
      </c>
      <c r="G93" s="390" t="s">
        <v>5615</v>
      </c>
    </row>
    <row r="94" spans="1:7" x14ac:dyDescent="0.2">
      <c r="A94" s="388" t="s">
        <v>1129</v>
      </c>
      <c r="B94" s="388" t="s">
        <v>5551</v>
      </c>
      <c r="C94" s="388" t="s">
        <v>5616</v>
      </c>
      <c r="D94" s="389">
        <v>112.2</v>
      </c>
      <c r="F94" s="389" t="s">
        <v>5393</v>
      </c>
      <c r="G94" s="390" t="s">
        <v>5617</v>
      </c>
    </row>
    <row r="95" spans="1:7" x14ac:dyDescent="0.2">
      <c r="A95" s="388" t="s">
        <v>1129</v>
      </c>
      <c r="B95" s="388" t="s">
        <v>5551</v>
      </c>
      <c r="C95" s="388" t="s">
        <v>5618</v>
      </c>
      <c r="D95" s="389">
        <v>158.4</v>
      </c>
      <c r="F95" s="389" t="s">
        <v>5395</v>
      </c>
      <c r="G95" s="390" t="s">
        <v>5619</v>
      </c>
    </row>
    <row r="96" spans="1:7" x14ac:dyDescent="0.2">
      <c r="A96" s="388" t="s">
        <v>1129</v>
      </c>
      <c r="B96" s="388" t="s">
        <v>5551</v>
      </c>
      <c r="C96" s="388" t="s">
        <v>5620</v>
      </c>
      <c r="D96" s="389">
        <v>49.5</v>
      </c>
      <c r="F96" s="389" t="s">
        <v>5421</v>
      </c>
      <c r="G96" s="390" t="s">
        <v>5621</v>
      </c>
    </row>
    <row r="97" spans="1:10" x14ac:dyDescent="0.2">
      <c r="A97" s="388" t="s">
        <v>919</v>
      </c>
      <c r="B97" s="388" t="s">
        <v>347</v>
      </c>
      <c r="C97" s="388" t="s">
        <v>347</v>
      </c>
      <c r="D97" s="389">
        <v>772.2</v>
      </c>
      <c r="F97" s="389">
        <v>772.2</v>
      </c>
      <c r="G97" s="390" t="s">
        <v>1042</v>
      </c>
    </row>
    <row r="99" spans="1:10" x14ac:dyDescent="0.2">
      <c r="A99" s="388" t="s">
        <v>1129</v>
      </c>
      <c r="B99" s="388" t="s">
        <v>5551</v>
      </c>
      <c r="C99" s="388" t="s">
        <v>5622</v>
      </c>
      <c r="D99" s="389">
        <v>307.5</v>
      </c>
      <c r="F99" s="389" t="s">
        <v>5400</v>
      </c>
      <c r="G99" s="390" t="s">
        <v>5623</v>
      </c>
    </row>
    <row r="100" spans="1:10" x14ac:dyDescent="0.2">
      <c r="A100" s="388" t="s">
        <v>1129</v>
      </c>
      <c r="B100" s="388" t="s">
        <v>5551</v>
      </c>
      <c r="C100" s="388" t="s">
        <v>5624</v>
      </c>
      <c r="D100" s="389">
        <v>21</v>
      </c>
      <c r="F100" s="389" t="s">
        <v>5405</v>
      </c>
      <c r="G100" s="390" t="s">
        <v>5625</v>
      </c>
    </row>
    <row r="101" spans="1:10" x14ac:dyDescent="0.2">
      <c r="A101" s="388" t="s">
        <v>1129</v>
      </c>
      <c r="B101" s="388" t="s">
        <v>5551</v>
      </c>
      <c r="C101" s="388" t="s">
        <v>5626</v>
      </c>
      <c r="D101" s="389">
        <v>68</v>
      </c>
      <c r="F101" s="389" t="s">
        <v>5407</v>
      </c>
      <c r="G101" s="390" t="s">
        <v>5627</v>
      </c>
    </row>
    <row r="102" spans="1:10" x14ac:dyDescent="0.2">
      <c r="A102" s="388" t="s">
        <v>1129</v>
      </c>
      <c r="B102" s="388" t="s">
        <v>5551</v>
      </c>
      <c r="C102" s="388" t="s">
        <v>5628</v>
      </c>
      <c r="D102" s="389">
        <v>731</v>
      </c>
      <c r="F102" s="389" t="s">
        <v>5391</v>
      </c>
      <c r="G102" s="390" t="s">
        <v>5629</v>
      </c>
    </row>
    <row r="103" spans="1:10" x14ac:dyDescent="0.2">
      <c r="A103" s="388" t="s">
        <v>1129</v>
      </c>
      <c r="B103" s="388" t="s">
        <v>5551</v>
      </c>
      <c r="C103" s="388" t="s">
        <v>5630</v>
      </c>
      <c r="D103" s="389">
        <v>81.5</v>
      </c>
      <c r="F103" s="389" t="s">
        <v>5410</v>
      </c>
      <c r="G103" s="390" t="s">
        <v>5631</v>
      </c>
    </row>
    <row r="104" spans="1:10" x14ac:dyDescent="0.2">
      <c r="A104" s="388" t="s">
        <v>1129</v>
      </c>
      <c r="B104" s="388" t="s">
        <v>5551</v>
      </c>
      <c r="C104" s="388" t="s">
        <v>5632</v>
      </c>
      <c r="D104" s="389">
        <v>388.6</v>
      </c>
      <c r="F104" s="389" t="s">
        <v>5412</v>
      </c>
      <c r="G104" s="390" t="s">
        <v>5633</v>
      </c>
    </row>
    <row r="105" spans="1:10" x14ac:dyDescent="0.2">
      <c r="A105" s="388" t="s">
        <v>1129</v>
      </c>
      <c r="B105" s="388" t="s">
        <v>5551</v>
      </c>
      <c r="C105" s="388" t="s">
        <v>5634</v>
      </c>
      <c r="D105" s="389">
        <v>115.8</v>
      </c>
      <c r="F105" s="389" t="s">
        <v>5393</v>
      </c>
      <c r="G105" s="390" t="s">
        <v>5635</v>
      </c>
    </row>
    <row r="106" spans="1:10" x14ac:dyDescent="0.2">
      <c r="A106" s="388" t="s">
        <v>1129</v>
      </c>
      <c r="B106" s="388" t="s">
        <v>5551</v>
      </c>
      <c r="C106" s="388" t="s">
        <v>5636</v>
      </c>
      <c r="D106" s="389">
        <v>228</v>
      </c>
      <c r="F106" s="389" t="s">
        <v>5395</v>
      </c>
      <c r="G106" s="390" t="s">
        <v>5637</v>
      </c>
    </row>
    <row r="107" spans="1:10" x14ac:dyDescent="0.2">
      <c r="A107" s="388" t="s">
        <v>1129</v>
      </c>
      <c r="B107" s="388" t="s">
        <v>5551</v>
      </c>
      <c r="C107" s="388" t="s">
        <v>5638</v>
      </c>
      <c r="D107" s="389">
        <v>59.5</v>
      </c>
      <c r="F107" s="389" t="s">
        <v>5421</v>
      </c>
      <c r="G107" s="390" t="s">
        <v>5639</v>
      </c>
    </row>
    <row r="108" spans="1:10" x14ac:dyDescent="0.2">
      <c r="A108" s="388" t="s">
        <v>1129</v>
      </c>
      <c r="B108" s="388" t="s">
        <v>5551</v>
      </c>
      <c r="C108" s="388" t="s">
        <v>5640</v>
      </c>
      <c r="D108" s="389">
        <v>6</v>
      </c>
      <c r="F108" s="389" t="s">
        <v>5398</v>
      </c>
      <c r="G108" s="390" t="s">
        <v>5641</v>
      </c>
    </row>
    <row r="109" spans="1:10" x14ac:dyDescent="0.2">
      <c r="A109" s="388" t="s">
        <v>919</v>
      </c>
      <c r="B109" s="388" t="s">
        <v>347</v>
      </c>
      <c r="C109" s="388" t="s">
        <v>1043</v>
      </c>
      <c r="D109" s="389">
        <v>2006.9</v>
      </c>
      <c r="F109" s="389">
        <v>2006.9</v>
      </c>
      <c r="G109" s="390" t="s">
        <v>1044</v>
      </c>
    </row>
    <row r="110" spans="1:10" x14ac:dyDescent="0.2">
      <c r="A110" s="88" t="s">
        <v>919</v>
      </c>
      <c r="B110" s="88" t="s">
        <v>347</v>
      </c>
      <c r="C110" s="88" t="s">
        <v>308</v>
      </c>
      <c r="D110" s="89">
        <v>2287454.35</v>
      </c>
      <c r="E110" s="89"/>
      <c r="F110" s="89">
        <v>2287454.35</v>
      </c>
      <c r="G110" s="90" t="s">
        <v>735</v>
      </c>
      <c r="H110" t="s">
        <v>1134</v>
      </c>
      <c r="J110" t="s">
        <v>5340</v>
      </c>
    </row>
    <row r="111" spans="1:10" x14ac:dyDescent="0.2">
      <c r="I111" t="s">
        <v>1124</v>
      </c>
      <c r="J111" s="94">
        <f>F70+F125</f>
        <v>2721443.56</v>
      </c>
    </row>
    <row r="112" spans="1:10" x14ac:dyDescent="0.2">
      <c r="A112" s="388" t="s">
        <v>1129</v>
      </c>
      <c r="B112" s="388" t="s">
        <v>5551</v>
      </c>
      <c r="C112" s="388" t="s">
        <v>5552</v>
      </c>
      <c r="D112" s="389">
        <v>31343.84</v>
      </c>
      <c r="F112" s="389" t="s">
        <v>5400</v>
      </c>
      <c r="G112" s="390" t="s">
        <v>5642</v>
      </c>
      <c r="I112" t="s">
        <v>5341</v>
      </c>
      <c r="J112" s="94">
        <f>F140</f>
        <v>4606</v>
      </c>
    </row>
    <row r="113" spans="1:10" x14ac:dyDescent="0.2">
      <c r="A113" s="388" t="s">
        <v>1129</v>
      </c>
      <c r="B113" s="388" t="s">
        <v>5551</v>
      </c>
      <c r="C113" s="388" t="s">
        <v>5554</v>
      </c>
      <c r="D113" s="389">
        <v>50657.2</v>
      </c>
      <c r="F113" s="389" t="s">
        <v>5402</v>
      </c>
      <c r="G113" s="390" t="s">
        <v>5643</v>
      </c>
      <c r="I113" t="s">
        <v>5342</v>
      </c>
      <c r="J113" s="374">
        <f>F152</f>
        <v>1912.5</v>
      </c>
    </row>
    <row r="114" spans="1:10" x14ac:dyDescent="0.2">
      <c r="A114" s="388" t="s">
        <v>1129</v>
      </c>
      <c r="B114" s="388" t="s">
        <v>5551</v>
      </c>
      <c r="C114" s="388" t="s">
        <v>5556</v>
      </c>
      <c r="D114" s="389">
        <v>42199.08</v>
      </c>
      <c r="F114" s="389" t="s">
        <v>5388</v>
      </c>
      <c r="G114" s="390" t="s">
        <v>5644</v>
      </c>
      <c r="H114" t="s">
        <v>1134</v>
      </c>
      <c r="J114" s="136">
        <f>SUM(J111:J113)</f>
        <v>2727962.06</v>
      </c>
    </row>
    <row r="115" spans="1:10" x14ac:dyDescent="0.2">
      <c r="A115" s="388" t="s">
        <v>1129</v>
      </c>
      <c r="B115" s="388" t="s">
        <v>5551</v>
      </c>
      <c r="C115" s="388" t="s">
        <v>5558</v>
      </c>
      <c r="D115" s="389">
        <v>30068.94</v>
      </c>
      <c r="F115" s="389" t="s">
        <v>5405</v>
      </c>
      <c r="G115" s="390" t="s">
        <v>5645</v>
      </c>
    </row>
    <row r="116" spans="1:10" x14ac:dyDescent="0.2">
      <c r="A116" s="388" t="s">
        <v>1129</v>
      </c>
      <c r="B116" s="388" t="s">
        <v>5551</v>
      </c>
      <c r="C116" s="388" t="s">
        <v>5560</v>
      </c>
      <c r="D116" s="389">
        <v>54861.29</v>
      </c>
      <c r="F116" s="389" t="s">
        <v>5407</v>
      </c>
      <c r="G116" s="390" t="s">
        <v>5646</v>
      </c>
    </row>
    <row r="117" spans="1:10" x14ac:dyDescent="0.2">
      <c r="A117" s="388" t="s">
        <v>1129</v>
      </c>
      <c r="B117" s="388" t="s">
        <v>5551</v>
      </c>
      <c r="C117" s="388" t="s">
        <v>5562</v>
      </c>
      <c r="D117" s="389">
        <v>160536.97</v>
      </c>
      <c r="F117" s="389" t="s">
        <v>5391</v>
      </c>
      <c r="G117" s="390" t="s">
        <v>5647</v>
      </c>
    </row>
    <row r="118" spans="1:10" x14ac:dyDescent="0.2">
      <c r="A118" s="388" t="s">
        <v>1129</v>
      </c>
      <c r="B118" s="388" t="s">
        <v>5551</v>
      </c>
      <c r="C118" s="388" t="s">
        <v>5564</v>
      </c>
      <c r="D118" s="389">
        <v>168664.54</v>
      </c>
      <c r="F118" s="389" t="s">
        <v>5410</v>
      </c>
      <c r="G118" s="390" t="s">
        <v>5648</v>
      </c>
    </row>
    <row r="119" spans="1:10" x14ac:dyDescent="0.2">
      <c r="A119" s="388" t="s">
        <v>1129</v>
      </c>
      <c r="B119" s="388" t="s">
        <v>5551</v>
      </c>
      <c r="C119" s="388" t="s">
        <v>5566</v>
      </c>
      <c r="D119" s="389">
        <v>151546.67000000001</v>
      </c>
      <c r="F119" s="389" t="s">
        <v>5412</v>
      </c>
      <c r="G119" s="390" t="s">
        <v>5649</v>
      </c>
    </row>
    <row r="120" spans="1:10" x14ac:dyDescent="0.2">
      <c r="A120" s="388" t="s">
        <v>1129</v>
      </c>
      <c r="B120" s="388" t="s">
        <v>5551</v>
      </c>
      <c r="C120" s="388" t="s">
        <v>5568</v>
      </c>
      <c r="D120" s="389">
        <v>58996.41</v>
      </c>
      <c r="F120" s="389" t="s">
        <v>5393</v>
      </c>
      <c r="G120" s="390" t="s">
        <v>5650</v>
      </c>
    </row>
    <row r="121" spans="1:10" x14ac:dyDescent="0.2">
      <c r="A121" s="388" t="s">
        <v>1129</v>
      </c>
      <c r="B121" s="388" t="s">
        <v>5551</v>
      </c>
      <c r="C121" s="388" t="s">
        <v>5570</v>
      </c>
      <c r="D121" s="389">
        <v>19822.439999999999</v>
      </c>
      <c r="F121" s="389" t="s">
        <v>5395</v>
      </c>
      <c r="G121" s="390" t="s">
        <v>5651</v>
      </c>
    </row>
    <row r="122" spans="1:10" x14ac:dyDescent="0.2">
      <c r="A122" s="388" t="s">
        <v>1129</v>
      </c>
      <c r="B122" s="388" t="s">
        <v>5551</v>
      </c>
      <c r="C122" s="388" t="s">
        <v>5572</v>
      </c>
      <c r="D122" s="389">
        <v>12470.37</v>
      </c>
      <c r="F122" s="389" t="s">
        <v>5421</v>
      </c>
      <c r="G122" s="390" t="s">
        <v>5652</v>
      </c>
    </row>
    <row r="123" spans="1:10" x14ac:dyDescent="0.2">
      <c r="A123" s="388" t="s">
        <v>1129</v>
      </c>
      <c r="B123" s="388" t="s">
        <v>5551</v>
      </c>
      <c r="C123" s="388" t="s">
        <v>5574</v>
      </c>
      <c r="D123" s="389">
        <v>22999.79</v>
      </c>
      <c r="F123" s="389" t="s">
        <v>5398</v>
      </c>
      <c r="G123" s="390" t="s">
        <v>5653</v>
      </c>
    </row>
    <row r="124" spans="1:10" x14ac:dyDescent="0.2">
      <c r="A124" s="388" t="s">
        <v>919</v>
      </c>
      <c r="B124" s="388" t="s">
        <v>394</v>
      </c>
      <c r="C124" s="388" t="s">
        <v>307</v>
      </c>
      <c r="D124" s="389">
        <v>804167.54</v>
      </c>
      <c r="F124" s="389">
        <v>804167.54</v>
      </c>
      <c r="G124" s="390" t="s">
        <v>1040</v>
      </c>
    </row>
    <row r="125" spans="1:10" x14ac:dyDescent="0.2">
      <c r="A125" s="88" t="s">
        <v>919</v>
      </c>
      <c r="B125" s="88" t="s">
        <v>394</v>
      </c>
      <c r="C125" s="88" t="s">
        <v>308</v>
      </c>
      <c r="D125" s="89">
        <v>804167.54</v>
      </c>
      <c r="E125" s="89"/>
      <c r="F125" s="89">
        <v>804167.54</v>
      </c>
      <c r="G125" s="90" t="s">
        <v>736</v>
      </c>
      <c r="H125" s="91"/>
    </row>
    <row r="127" spans="1:10" x14ac:dyDescent="0.2">
      <c r="A127" s="388" t="s">
        <v>1129</v>
      </c>
      <c r="B127" s="388" t="s">
        <v>5551</v>
      </c>
      <c r="C127" s="388" t="s">
        <v>5654</v>
      </c>
      <c r="D127" s="389">
        <v>1029</v>
      </c>
      <c r="F127" s="389" t="s">
        <v>5400</v>
      </c>
      <c r="G127" s="390" t="s">
        <v>5655</v>
      </c>
    </row>
    <row r="128" spans="1:10" x14ac:dyDescent="0.2">
      <c r="A128" s="388" t="s">
        <v>1129</v>
      </c>
      <c r="B128" s="388" t="s">
        <v>5551</v>
      </c>
      <c r="C128" s="388" t="s">
        <v>5656</v>
      </c>
      <c r="D128" s="389">
        <v>392</v>
      </c>
      <c r="F128" s="389" t="s">
        <v>5402</v>
      </c>
      <c r="G128" s="390" t="s">
        <v>5657</v>
      </c>
    </row>
    <row r="129" spans="1:8" x14ac:dyDescent="0.2">
      <c r="A129" s="388" t="s">
        <v>1129</v>
      </c>
      <c r="B129" s="388" t="s">
        <v>5551</v>
      </c>
      <c r="C129" s="388" t="s">
        <v>5658</v>
      </c>
      <c r="D129" s="389">
        <v>686</v>
      </c>
      <c r="F129" s="389" t="s">
        <v>5388</v>
      </c>
      <c r="G129" s="390" t="s">
        <v>5659</v>
      </c>
    </row>
    <row r="130" spans="1:8" x14ac:dyDescent="0.2">
      <c r="A130" s="388" t="s">
        <v>1129</v>
      </c>
      <c r="B130" s="388" t="s">
        <v>5551</v>
      </c>
      <c r="C130" s="388" t="s">
        <v>5473</v>
      </c>
      <c r="D130" s="389">
        <v>588</v>
      </c>
      <c r="F130" s="389" t="s">
        <v>5405</v>
      </c>
      <c r="G130" s="390" t="s">
        <v>5660</v>
      </c>
    </row>
    <row r="131" spans="1:8" x14ac:dyDescent="0.2">
      <c r="A131" s="388" t="s">
        <v>1129</v>
      </c>
      <c r="B131" s="388" t="s">
        <v>5551</v>
      </c>
      <c r="C131" s="388" t="s">
        <v>5661</v>
      </c>
      <c r="D131" s="389">
        <v>98</v>
      </c>
      <c r="F131" s="389" t="s">
        <v>5407</v>
      </c>
      <c r="G131" s="390" t="s">
        <v>5662</v>
      </c>
    </row>
    <row r="132" spans="1:8" x14ac:dyDescent="0.2">
      <c r="A132" s="388" t="s">
        <v>1129</v>
      </c>
      <c r="B132" s="388" t="s">
        <v>5551</v>
      </c>
      <c r="C132" s="388" t="s">
        <v>5663</v>
      </c>
      <c r="D132" s="389">
        <v>343</v>
      </c>
      <c r="F132" s="389" t="s">
        <v>5391</v>
      </c>
      <c r="G132" s="390" t="s">
        <v>5664</v>
      </c>
    </row>
    <row r="133" spans="1:8" x14ac:dyDescent="0.2">
      <c r="A133" s="388" t="s">
        <v>1129</v>
      </c>
      <c r="B133" s="388" t="s">
        <v>5551</v>
      </c>
      <c r="C133" s="388" t="s">
        <v>5665</v>
      </c>
      <c r="D133" s="389">
        <v>147</v>
      </c>
      <c r="F133" s="389" t="s">
        <v>5410</v>
      </c>
      <c r="G133" s="390" t="s">
        <v>5666</v>
      </c>
    </row>
    <row r="134" spans="1:8" x14ac:dyDescent="0.2">
      <c r="A134" s="388" t="s">
        <v>1129</v>
      </c>
      <c r="B134" s="388" t="s">
        <v>5551</v>
      </c>
      <c r="C134" s="388" t="s">
        <v>5667</v>
      </c>
      <c r="D134" s="389">
        <v>49</v>
      </c>
      <c r="F134" s="389" t="s">
        <v>5412</v>
      </c>
      <c r="G134" s="390" t="s">
        <v>5668</v>
      </c>
    </row>
    <row r="135" spans="1:8" x14ac:dyDescent="0.2">
      <c r="A135" s="388" t="s">
        <v>1129</v>
      </c>
      <c r="B135" s="388" t="s">
        <v>5551</v>
      </c>
      <c r="C135" s="388" t="s">
        <v>5669</v>
      </c>
      <c r="D135" s="389">
        <v>343</v>
      </c>
      <c r="F135" s="389" t="s">
        <v>5393</v>
      </c>
      <c r="G135" s="390" t="s">
        <v>5670</v>
      </c>
    </row>
    <row r="136" spans="1:8" x14ac:dyDescent="0.2">
      <c r="A136" s="388" t="s">
        <v>1129</v>
      </c>
      <c r="B136" s="388" t="s">
        <v>5551</v>
      </c>
      <c r="C136" s="388" t="s">
        <v>5671</v>
      </c>
      <c r="D136" s="389">
        <v>98</v>
      </c>
      <c r="F136" s="389" t="s">
        <v>5395</v>
      </c>
      <c r="G136" s="390" t="s">
        <v>5672</v>
      </c>
    </row>
    <row r="137" spans="1:8" x14ac:dyDescent="0.2">
      <c r="A137" s="388" t="s">
        <v>1129</v>
      </c>
      <c r="B137" s="388" t="s">
        <v>5551</v>
      </c>
      <c r="C137" s="388" t="s">
        <v>5673</v>
      </c>
      <c r="D137" s="389">
        <v>441</v>
      </c>
      <c r="F137" s="389" t="s">
        <v>5421</v>
      </c>
      <c r="G137" s="390" t="s">
        <v>5674</v>
      </c>
    </row>
    <row r="138" spans="1:8" x14ac:dyDescent="0.2">
      <c r="A138" s="388" t="s">
        <v>1129</v>
      </c>
      <c r="B138" s="388" t="s">
        <v>5551</v>
      </c>
      <c r="C138" s="388" t="s">
        <v>5675</v>
      </c>
      <c r="D138" s="389">
        <v>392</v>
      </c>
      <c r="F138" s="389" t="s">
        <v>5398</v>
      </c>
      <c r="G138" s="390" t="s">
        <v>5676</v>
      </c>
    </row>
    <row r="139" spans="1:8" x14ac:dyDescent="0.2">
      <c r="A139" s="388" t="s">
        <v>919</v>
      </c>
      <c r="B139" s="388" t="s">
        <v>698</v>
      </c>
      <c r="C139" s="388" t="s">
        <v>307</v>
      </c>
      <c r="D139" s="389">
        <v>4606</v>
      </c>
      <c r="F139" s="389">
        <v>4606</v>
      </c>
      <c r="G139" s="390" t="s">
        <v>1040</v>
      </c>
    </row>
    <row r="140" spans="1:8" x14ac:dyDescent="0.2">
      <c r="A140" s="88" t="s">
        <v>919</v>
      </c>
      <c r="B140" s="88" t="s">
        <v>698</v>
      </c>
      <c r="C140" s="88" t="s">
        <v>308</v>
      </c>
      <c r="D140" s="89">
        <v>4606</v>
      </c>
      <c r="E140" s="89"/>
      <c r="F140" s="89">
        <v>4606</v>
      </c>
      <c r="G140" s="90" t="s">
        <v>739</v>
      </c>
      <c r="H140" s="91"/>
    </row>
    <row r="142" spans="1:8" x14ac:dyDescent="0.2">
      <c r="A142" s="388" t="s">
        <v>1129</v>
      </c>
      <c r="B142" s="388" t="s">
        <v>5551</v>
      </c>
      <c r="C142" s="388" t="s">
        <v>5677</v>
      </c>
      <c r="D142" s="389">
        <v>200</v>
      </c>
      <c r="F142" s="389" t="s">
        <v>5400</v>
      </c>
      <c r="G142" s="390" t="s">
        <v>5678</v>
      </c>
    </row>
    <row r="143" spans="1:8" x14ac:dyDescent="0.2">
      <c r="A143" s="388" t="s">
        <v>1129</v>
      </c>
      <c r="B143" s="388" t="s">
        <v>5551</v>
      </c>
      <c r="C143" s="388" t="s">
        <v>5679</v>
      </c>
      <c r="D143" s="389">
        <v>150</v>
      </c>
      <c r="F143" s="389" t="s">
        <v>5402</v>
      </c>
      <c r="G143" s="390" t="s">
        <v>5680</v>
      </c>
    </row>
    <row r="144" spans="1:8" x14ac:dyDescent="0.2">
      <c r="A144" s="388" t="s">
        <v>1129</v>
      </c>
      <c r="B144" s="388" t="s">
        <v>5551</v>
      </c>
      <c r="C144" s="388" t="s">
        <v>5681</v>
      </c>
      <c r="D144" s="389">
        <v>150</v>
      </c>
      <c r="F144" s="389" t="s">
        <v>5388</v>
      </c>
      <c r="G144" s="390" t="s">
        <v>5682</v>
      </c>
    </row>
    <row r="145" spans="1:8" x14ac:dyDescent="0.2">
      <c r="A145" s="388" t="s">
        <v>1129</v>
      </c>
      <c r="B145" s="388" t="s">
        <v>5551</v>
      </c>
      <c r="C145" s="388" t="s">
        <v>5683</v>
      </c>
      <c r="D145" s="389">
        <v>150</v>
      </c>
      <c r="F145" s="389" t="s">
        <v>5405</v>
      </c>
      <c r="G145" s="390" t="s">
        <v>5684</v>
      </c>
    </row>
    <row r="146" spans="1:8" x14ac:dyDescent="0.2">
      <c r="A146" s="388" t="s">
        <v>1129</v>
      </c>
      <c r="B146" s="388" t="s">
        <v>5551</v>
      </c>
      <c r="C146" s="388" t="s">
        <v>5685</v>
      </c>
      <c r="D146" s="389">
        <v>50</v>
      </c>
      <c r="F146" s="389" t="s">
        <v>5407</v>
      </c>
      <c r="G146" s="390" t="s">
        <v>5686</v>
      </c>
    </row>
    <row r="147" spans="1:8" x14ac:dyDescent="0.2">
      <c r="A147" s="388" t="s">
        <v>1129</v>
      </c>
      <c r="B147" s="388" t="s">
        <v>5551</v>
      </c>
      <c r="C147" s="388" t="s">
        <v>5687</v>
      </c>
      <c r="D147" s="389">
        <v>382.5</v>
      </c>
      <c r="F147" s="389" t="s">
        <v>5391</v>
      </c>
      <c r="G147" s="390" t="s">
        <v>5688</v>
      </c>
    </row>
    <row r="148" spans="1:8" x14ac:dyDescent="0.2">
      <c r="A148" s="388" t="s">
        <v>1129</v>
      </c>
      <c r="B148" s="388" t="s">
        <v>5551</v>
      </c>
      <c r="C148" s="388" t="s">
        <v>5689</v>
      </c>
      <c r="D148" s="389">
        <v>132.5</v>
      </c>
      <c r="F148" s="389" t="s">
        <v>5410</v>
      </c>
      <c r="G148" s="390" t="s">
        <v>5690</v>
      </c>
    </row>
    <row r="149" spans="1:8" x14ac:dyDescent="0.2">
      <c r="A149" s="388" t="s">
        <v>1129</v>
      </c>
      <c r="B149" s="388" t="s">
        <v>5551</v>
      </c>
      <c r="C149" s="388" t="s">
        <v>5691</v>
      </c>
      <c r="D149" s="389">
        <v>297.5</v>
      </c>
      <c r="F149" s="389" t="s">
        <v>5412</v>
      </c>
      <c r="G149" s="390" t="s">
        <v>5692</v>
      </c>
    </row>
    <row r="150" spans="1:8" x14ac:dyDescent="0.2">
      <c r="A150" s="388" t="s">
        <v>1129</v>
      </c>
      <c r="B150" s="388" t="s">
        <v>5551</v>
      </c>
      <c r="C150" s="388" t="s">
        <v>5693</v>
      </c>
      <c r="D150" s="389">
        <v>100</v>
      </c>
      <c r="F150" s="389" t="s">
        <v>5393</v>
      </c>
      <c r="G150" s="390" t="s">
        <v>5694</v>
      </c>
    </row>
    <row r="151" spans="1:8" x14ac:dyDescent="0.2">
      <c r="A151" s="388" t="s">
        <v>1129</v>
      </c>
      <c r="B151" s="388" t="s">
        <v>5551</v>
      </c>
      <c r="C151" s="388" t="s">
        <v>5695</v>
      </c>
      <c r="D151" s="389">
        <v>300</v>
      </c>
      <c r="F151" s="389" t="s">
        <v>5395</v>
      </c>
      <c r="G151" s="390" t="s">
        <v>5696</v>
      </c>
    </row>
    <row r="152" spans="1:8" x14ac:dyDescent="0.2">
      <c r="A152" s="388" t="s">
        <v>919</v>
      </c>
      <c r="B152" s="388" t="s">
        <v>840</v>
      </c>
      <c r="C152" s="388" t="s">
        <v>307</v>
      </c>
      <c r="D152" s="389">
        <v>1912.5</v>
      </c>
      <c r="F152" s="389">
        <v>1912.5</v>
      </c>
      <c r="G152" s="390" t="s">
        <v>1040</v>
      </c>
    </row>
    <row r="154" spans="1:8" x14ac:dyDescent="0.2">
      <c r="A154" s="388" t="s">
        <v>1129</v>
      </c>
      <c r="B154" s="388" t="s">
        <v>5551</v>
      </c>
      <c r="C154" s="388" t="s">
        <v>5697</v>
      </c>
      <c r="D154" s="389">
        <v>50</v>
      </c>
      <c r="F154" s="389" t="s">
        <v>5407</v>
      </c>
      <c r="G154" s="390" t="s">
        <v>5698</v>
      </c>
    </row>
    <row r="155" spans="1:8" x14ac:dyDescent="0.2">
      <c r="A155" s="388" t="s">
        <v>1129</v>
      </c>
      <c r="B155" s="388" t="s">
        <v>5551</v>
      </c>
      <c r="C155" s="388" t="s">
        <v>5699</v>
      </c>
      <c r="D155" s="389">
        <v>50</v>
      </c>
      <c r="F155" s="389" t="s">
        <v>5412</v>
      </c>
      <c r="G155" s="390" t="s">
        <v>5700</v>
      </c>
    </row>
    <row r="156" spans="1:8" x14ac:dyDescent="0.2">
      <c r="A156" s="388" t="s">
        <v>919</v>
      </c>
      <c r="B156" s="388" t="s">
        <v>840</v>
      </c>
      <c r="C156" s="388" t="s">
        <v>883</v>
      </c>
      <c r="D156" s="389">
        <v>100</v>
      </c>
      <c r="F156" s="389">
        <v>100</v>
      </c>
      <c r="G156" s="390" t="s">
        <v>1041</v>
      </c>
    </row>
    <row r="157" spans="1:8" x14ac:dyDescent="0.2">
      <c r="A157" s="88" t="s">
        <v>919</v>
      </c>
      <c r="B157" s="88" t="s">
        <v>840</v>
      </c>
      <c r="C157" s="88" t="s">
        <v>308</v>
      </c>
      <c r="D157" s="89">
        <v>2012.5</v>
      </c>
      <c r="E157" s="89"/>
      <c r="F157" s="89">
        <v>2012.5</v>
      </c>
      <c r="G157" s="90" t="s">
        <v>740</v>
      </c>
      <c r="H157" s="91"/>
    </row>
    <row r="158" spans="1:8" x14ac:dyDescent="0.2">
      <c r="A158" s="88" t="s">
        <v>919</v>
      </c>
      <c r="B158" s="88" t="s">
        <v>343</v>
      </c>
      <c r="C158" s="88" t="s">
        <v>308</v>
      </c>
      <c r="D158" s="89">
        <v>3893580.78</v>
      </c>
      <c r="E158" s="89"/>
      <c r="F158" s="89">
        <v>3893580.78</v>
      </c>
      <c r="G158" s="90" t="s">
        <v>937</v>
      </c>
      <c r="H158" s="91"/>
    </row>
    <row r="160" spans="1:8" x14ac:dyDescent="0.2">
      <c r="A160" s="388" t="s">
        <v>1129</v>
      </c>
      <c r="B160" s="388" t="s">
        <v>5466</v>
      </c>
      <c r="C160" s="388" t="s">
        <v>5677</v>
      </c>
      <c r="D160" s="389">
        <v>7918</v>
      </c>
      <c r="F160" s="389" t="s">
        <v>5701</v>
      </c>
      <c r="G160" s="390" t="s">
        <v>5702</v>
      </c>
    </row>
    <row r="161" spans="1:7" x14ac:dyDescent="0.2">
      <c r="A161" s="388" t="s">
        <v>1129</v>
      </c>
      <c r="B161" s="388" t="s">
        <v>5466</v>
      </c>
      <c r="C161" s="388" t="s">
        <v>5626</v>
      </c>
      <c r="D161" s="389">
        <v>5500</v>
      </c>
      <c r="F161" s="389" t="s">
        <v>5703</v>
      </c>
      <c r="G161" s="390" t="s">
        <v>5704</v>
      </c>
    </row>
    <row r="162" spans="1:7" x14ac:dyDescent="0.2">
      <c r="A162" s="388" t="s">
        <v>1129</v>
      </c>
      <c r="B162" s="388" t="s">
        <v>5466</v>
      </c>
      <c r="C162" s="388" t="s">
        <v>5699</v>
      </c>
      <c r="D162" s="389">
        <v>7000</v>
      </c>
      <c r="F162" s="389" t="s">
        <v>5705</v>
      </c>
      <c r="G162" s="390" t="s">
        <v>5706</v>
      </c>
    </row>
    <row r="163" spans="1:7" x14ac:dyDescent="0.2">
      <c r="A163" s="388" t="s">
        <v>1129</v>
      </c>
      <c r="B163" s="388" t="s">
        <v>5466</v>
      </c>
      <c r="C163" s="388" t="s">
        <v>5707</v>
      </c>
      <c r="D163" s="389">
        <v>2592</v>
      </c>
      <c r="F163" s="389" t="s">
        <v>5402</v>
      </c>
      <c r="G163" s="390" t="s">
        <v>5708</v>
      </c>
    </row>
    <row r="164" spans="1:7" x14ac:dyDescent="0.2">
      <c r="A164" s="388" t="s">
        <v>1129</v>
      </c>
      <c r="B164" s="388" t="s">
        <v>5466</v>
      </c>
      <c r="C164" s="388" t="s">
        <v>5709</v>
      </c>
      <c r="D164" s="389">
        <v>7918</v>
      </c>
      <c r="F164" s="389" t="s">
        <v>5710</v>
      </c>
      <c r="G164" s="390" t="s">
        <v>5711</v>
      </c>
    </row>
    <row r="165" spans="1:7" x14ac:dyDescent="0.2">
      <c r="A165" s="388" t="s">
        <v>1129</v>
      </c>
      <c r="B165" s="388" t="s">
        <v>5466</v>
      </c>
      <c r="C165" s="388" t="s">
        <v>5712</v>
      </c>
      <c r="D165" s="389">
        <v>480</v>
      </c>
      <c r="F165" s="389" t="s">
        <v>5405</v>
      </c>
      <c r="G165" s="390" t="s">
        <v>5713</v>
      </c>
    </row>
    <row r="166" spans="1:7" x14ac:dyDescent="0.2">
      <c r="A166" s="388" t="s">
        <v>1129</v>
      </c>
      <c r="B166" s="388" t="s">
        <v>5466</v>
      </c>
      <c r="C166" s="388" t="s">
        <v>5714</v>
      </c>
      <c r="D166" s="389">
        <v>1812</v>
      </c>
      <c r="F166" s="389" t="s">
        <v>5715</v>
      </c>
      <c r="G166" s="390" t="s">
        <v>5716</v>
      </c>
    </row>
    <row r="167" spans="1:7" x14ac:dyDescent="0.2">
      <c r="A167" s="388" t="s">
        <v>1129</v>
      </c>
      <c r="B167" s="388" t="s">
        <v>5466</v>
      </c>
      <c r="C167" s="388" t="s">
        <v>5717</v>
      </c>
      <c r="D167" s="389">
        <v>7918</v>
      </c>
      <c r="F167" s="389" t="s">
        <v>5502</v>
      </c>
      <c r="G167" s="390" t="s">
        <v>5718</v>
      </c>
    </row>
    <row r="168" spans="1:7" x14ac:dyDescent="0.2">
      <c r="A168" s="388" t="s">
        <v>1129</v>
      </c>
      <c r="B168" s="388" t="s">
        <v>5466</v>
      </c>
      <c r="C168" s="388" t="s">
        <v>5719</v>
      </c>
      <c r="D168" s="389">
        <v>2475.6</v>
      </c>
      <c r="F168" s="389" t="s">
        <v>5391</v>
      </c>
      <c r="G168" s="390" t="s">
        <v>5720</v>
      </c>
    </row>
    <row r="169" spans="1:7" x14ac:dyDescent="0.2">
      <c r="A169" s="388" t="s">
        <v>1129</v>
      </c>
      <c r="B169" s="388" t="s">
        <v>5466</v>
      </c>
      <c r="C169" s="388" t="s">
        <v>5721</v>
      </c>
      <c r="D169" s="389">
        <v>816</v>
      </c>
      <c r="F169" s="389" t="s">
        <v>5722</v>
      </c>
      <c r="G169" s="390" t="s">
        <v>2030</v>
      </c>
    </row>
    <row r="170" spans="1:7" x14ac:dyDescent="0.2">
      <c r="A170" s="388" t="s">
        <v>1129</v>
      </c>
      <c r="B170" s="388" t="s">
        <v>5466</v>
      </c>
      <c r="C170" s="388" t="s">
        <v>5723</v>
      </c>
      <c r="D170" s="389">
        <v>1083.5999999999999</v>
      </c>
      <c r="F170" s="389" t="s">
        <v>5410</v>
      </c>
      <c r="G170" s="390" t="s">
        <v>5724</v>
      </c>
    </row>
    <row r="171" spans="1:7" x14ac:dyDescent="0.2">
      <c r="A171" s="388" t="s">
        <v>1129</v>
      </c>
      <c r="B171" s="388" t="s">
        <v>5466</v>
      </c>
      <c r="C171" s="388" t="s">
        <v>5725</v>
      </c>
      <c r="D171" s="389">
        <v>6486</v>
      </c>
      <c r="F171" s="389" t="s">
        <v>5726</v>
      </c>
      <c r="G171" s="390" t="s">
        <v>5727</v>
      </c>
    </row>
    <row r="172" spans="1:7" x14ac:dyDescent="0.2">
      <c r="A172" s="388" t="s">
        <v>1129</v>
      </c>
      <c r="B172" s="388" t="s">
        <v>5466</v>
      </c>
      <c r="C172" s="388" t="s">
        <v>5728</v>
      </c>
      <c r="D172" s="389">
        <v>1896</v>
      </c>
      <c r="F172" s="389" t="s">
        <v>5729</v>
      </c>
      <c r="G172" s="390" t="s">
        <v>5730</v>
      </c>
    </row>
    <row r="173" spans="1:7" x14ac:dyDescent="0.2">
      <c r="A173" s="388" t="s">
        <v>1129</v>
      </c>
      <c r="B173" s="388" t="s">
        <v>5466</v>
      </c>
      <c r="C173" s="388" t="s">
        <v>5731</v>
      </c>
      <c r="D173" s="389">
        <v>7918</v>
      </c>
      <c r="F173" s="389" t="s">
        <v>5732</v>
      </c>
      <c r="G173" s="390" t="s">
        <v>5733</v>
      </c>
    </row>
    <row r="174" spans="1:7" x14ac:dyDescent="0.2">
      <c r="A174" s="388" t="s">
        <v>1129</v>
      </c>
      <c r="B174" s="388" t="s">
        <v>5466</v>
      </c>
      <c r="C174" s="388" t="s">
        <v>5734</v>
      </c>
      <c r="D174" s="389">
        <v>1188</v>
      </c>
      <c r="F174" s="389" t="s">
        <v>5412</v>
      </c>
      <c r="G174" s="390" t="s">
        <v>5735</v>
      </c>
    </row>
    <row r="175" spans="1:7" x14ac:dyDescent="0.2">
      <c r="A175" s="388" t="s">
        <v>1129</v>
      </c>
      <c r="B175" s="388" t="s">
        <v>5466</v>
      </c>
      <c r="C175" s="388" t="s">
        <v>5736</v>
      </c>
      <c r="D175" s="389">
        <v>12096</v>
      </c>
      <c r="F175" s="389" t="s">
        <v>5737</v>
      </c>
      <c r="G175" s="390" t="s">
        <v>5738</v>
      </c>
    </row>
    <row r="176" spans="1:7" x14ac:dyDescent="0.2">
      <c r="A176" s="388" t="s">
        <v>1129</v>
      </c>
      <c r="B176" s="388" t="s">
        <v>5739</v>
      </c>
      <c r="C176" s="388" t="s">
        <v>5552</v>
      </c>
      <c r="D176" s="389">
        <v>396</v>
      </c>
      <c r="F176" s="389" t="s">
        <v>5740</v>
      </c>
      <c r="G176" s="390" t="s">
        <v>5741</v>
      </c>
    </row>
    <row r="177" spans="1:8" x14ac:dyDescent="0.2">
      <c r="A177" s="388" t="s">
        <v>1129</v>
      </c>
      <c r="B177" s="388" t="s">
        <v>5517</v>
      </c>
      <c r="C177" s="388" t="s">
        <v>1203</v>
      </c>
      <c r="D177" s="389">
        <v>1875</v>
      </c>
      <c r="F177" s="389" t="s">
        <v>5388</v>
      </c>
      <c r="G177" s="390" t="s">
        <v>5742</v>
      </c>
    </row>
    <row r="178" spans="1:8" x14ac:dyDescent="0.2">
      <c r="A178" s="388" t="s">
        <v>1129</v>
      </c>
      <c r="B178" s="388" t="s">
        <v>5517</v>
      </c>
      <c r="C178" s="388" t="s">
        <v>1923</v>
      </c>
      <c r="D178" s="389">
        <v>1875</v>
      </c>
      <c r="F178" s="389" t="s">
        <v>5391</v>
      </c>
      <c r="G178" s="390" t="s">
        <v>5743</v>
      </c>
    </row>
    <row r="179" spans="1:8" x14ac:dyDescent="0.2">
      <c r="A179" s="388" t="s">
        <v>1129</v>
      </c>
      <c r="B179" s="388" t="s">
        <v>5517</v>
      </c>
      <c r="C179" s="388" t="s">
        <v>2486</v>
      </c>
      <c r="D179" s="389">
        <v>1875</v>
      </c>
      <c r="F179" s="389" t="s">
        <v>5393</v>
      </c>
      <c r="G179" s="390" t="s">
        <v>5744</v>
      </c>
    </row>
    <row r="180" spans="1:8" x14ac:dyDescent="0.2">
      <c r="A180" s="388" t="s">
        <v>1129</v>
      </c>
      <c r="B180" s="388" t="s">
        <v>5517</v>
      </c>
      <c r="C180" s="388" t="s">
        <v>4301</v>
      </c>
      <c r="D180" s="389">
        <v>1875</v>
      </c>
      <c r="F180" s="389" t="s">
        <v>5398</v>
      </c>
      <c r="G180" s="390" t="s">
        <v>5745</v>
      </c>
    </row>
    <row r="181" spans="1:8" x14ac:dyDescent="0.2">
      <c r="A181" s="388" t="s">
        <v>1129</v>
      </c>
      <c r="B181" s="388" t="s">
        <v>5549</v>
      </c>
      <c r="C181" s="388" t="s">
        <v>2113</v>
      </c>
      <c r="D181" s="389">
        <v>1020</v>
      </c>
      <c r="F181" s="389" t="s">
        <v>5479</v>
      </c>
      <c r="G181" s="390" t="s">
        <v>5746</v>
      </c>
    </row>
    <row r="182" spans="1:8" x14ac:dyDescent="0.2">
      <c r="A182" s="388" t="s">
        <v>1129</v>
      </c>
      <c r="B182" s="388" t="s">
        <v>5549</v>
      </c>
      <c r="C182" s="388" t="s">
        <v>2057</v>
      </c>
      <c r="D182" s="389">
        <v>171</v>
      </c>
      <c r="F182" s="389" t="s">
        <v>5747</v>
      </c>
      <c r="G182" s="390" t="s">
        <v>2054</v>
      </c>
    </row>
    <row r="183" spans="1:8" x14ac:dyDescent="0.2">
      <c r="A183" s="388" t="s">
        <v>1129</v>
      </c>
      <c r="B183" s="388" t="s">
        <v>5549</v>
      </c>
      <c r="C183" s="388" t="s">
        <v>2129</v>
      </c>
      <c r="D183" s="389">
        <v>171</v>
      </c>
      <c r="F183" s="389" t="s">
        <v>5495</v>
      </c>
      <c r="G183" s="390" t="s">
        <v>2054</v>
      </c>
    </row>
    <row r="184" spans="1:8" x14ac:dyDescent="0.2">
      <c r="A184" s="388" t="s">
        <v>1129</v>
      </c>
      <c r="B184" s="388" t="s">
        <v>5549</v>
      </c>
      <c r="C184" s="388" t="s">
        <v>2344</v>
      </c>
      <c r="D184" s="389">
        <v>287</v>
      </c>
      <c r="F184" s="389" t="s">
        <v>5495</v>
      </c>
      <c r="G184" s="390" t="s">
        <v>2054</v>
      </c>
    </row>
    <row r="185" spans="1:8" x14ac:dyDescent="0.2">
      <c r="A185" s="388" t="s">
        <v>1129</v>
      </c>
      <c r="B185" s="388" t="s">
        <v>5549</v>
      </c>
      <c r="C185" s="388" t="s">
        <v>4403</v>
      </c>
      <c r="D185" s="389">
        <v>300</v>
      </c>
      <c r="F185" s="389" t="s">
        <v>5748</v>
      </c>
      <c r="G185" s="390" t="s">
        <v>5749</v>
      </c>
    </row>
    <row r="186" spans="1:8" x14ac:dyDescent="0.2">
      <c r="A186" s="388" t="s">
        <v>938</v>
      </c>
      <c r="B186" s="388" t="s">
        <v>347</v>
      </c>
      <c r="C186" s="388" t="s">
        <v>484</v>
      </c>
      <c r="D186" s="389">
        <v>84942.2</v>
      </c>
      <c r="F186" s="389">
        <v>84942.2</v>
      </c>
      <c r="G186" s="390" t="s">
        <v>1054</v>
      </c>
    </row>
    <row r="187" spans="1:8" x14ac:dyDescent="0.2">
      <c r="A187" s="88" t="s">
        <v>938</v>
      </c>
      <c r="B187" s="88" t="s">
        <v>347</v>
      </c>
      <c r="C187" s="88" t="s">
        <v>308</v>
      </c>
      <c r="D187" s="89">
        <v>84942.2</v>
      </c>
      <c r="E187" s="89"/>
      <c r="F187" s="89">
        <v>84942.2</v>
      </c>
      <c r="G187" s="90" t="s">
        <v>943</v>
      </c>
      <c r="H187" s="91"/>
    </row>
    <row r="189" spans="1:8" x14ac:dyDescent="0.2">
      <c r="A189" s="388" t="s">
        <v>1129</v>
      </c>
      <c r="B189" s="388" t="s">
        <v>5466</v>
      </c>
      <c r="C189" s="388" t="s">
        <v>5669</v>
      </c>
      <c r="D189" s="389">
        <v>2640</v>
      </c>
      <c r="F189" s="389" t="s">
        <v>5750</v>
      </c>
      <c r="G189" s="390" t="s">
        <v>5751</v>
      </c>
    </row>
    <row r="190" spans="1:8" x14ac:dyDescent="0.2">
      <c r="A190" s="388" t="s">
        <v>1129</v>
      </c>
      <c r="B190" s="388" t="s">
        <v>5466</v>
      </c>
      <c r="C190" s="388" t="s">
        <v>5752</v>
      </c>
      <c r="D190" s="389">
        <v>2640</v>
      </c>
      <c r="F190" s="389" t="s">
        <v>5753</v>
      </c>
      <c r="G190" s="390" t="s">
        <v>5754</v>
      </c>
    </row>
    <row r="191" spans="1:8" x14ac:dyDescent="0.2">
      <c r="A191" s="388" t="s">
        <v>1129</v>
      </c>
      <c r="B191" s="388" t="s">
        <v>5466</v>
      </c>
      <c r="C191" s="388" t="s">
        <v>5755</v>
      </c>
      <c r="D191" s="389">
        <v>2640</v>
      </c>
      <c r="F191" s="389" t="s">
        <v>5388</v>
      </c>
      <c r="G191" s="390" t="s">
        <v>5756</v>
      </c>
    </row>
    <row r="192" spans="1:8" x14ac:dyDescent="0.2">
      <c r="A192" s="388" t="s">
        <v>1129</v>
      </c>
      <c r="B192" s="388" t="s">
        <v>5466</v>
      </c>
      <c r="C192" s="388" t="s">
        <v>5757</v>
      </c>
      <c r="D192" s="389">
        <v>2640</v>
      </c>
      <c r="F192" s="389" t="s">
        <v>5758</v>
      </c>
      <c r="G192" s="390" t="s">
        <v>5759</v>
      </c>
    </row>
    <row r="193" spans="1:7" x14ac:dyDescent="0.2">
      <c r="A193" s="388" t="s">
        <v>1129</v>
      </c>
      <c r="B193" s="388" t="s">
        <v>5466</v>
      </c>
      <c r="C193" s="388" t="s">
        <v>5760</v>
      </c>
      <c r="D193" s="389">
        <v>2640</v>
      </c>
      <c r="F193" s="389" t="s">
        <v>5761</v>
      </c>
      <c r="G193" s="390" t="s">
        <v>5762</v>
      </c>
    </row>
    <row r="194" spans="1:7" x14ac:dyDescent="0.2">
      <c r="A194" s="388" t="s">
        <v>1129</v>
      </c>
      <c r="B194" s="388" t="s">
        <v>5466</v>
      </c>
      <c r="C194" s="388" t="s">
        <v>5763</v>
      </c>
      <c r="D194" s="389">
        <v>2640</v>
      </c>
      <c r="F194" s="389" t="s">
        <v>5764</v>
      </c>
      <c r="G194" s="390" t="s">
        <v>5765</v>
      </c>
    </row>
    <row r="195" spans="1:7" x14ac:dyDescent="0.2">
      <c r="A195" s="388" t="s">
        <v>1129</v>
      </c>
      <c r="B195" s="388" t="s">
        <v>5466</v>
      </c>
      <c r="C195" s="388" t="s">
        <v>5766</v>
      </c>
      <c r="D195" s="389">
        <v>2640</v>
      </c>
      <c r="F195" s="389" t="s">
        <v>5767</v>
      </c>
      <c r="G195" s="390" t="s">
        <v>5768</v>
      </c>
    </row>
    <row r="196" spans="1:7" x14ac:dyDescent="0.2">
      <c r="A196" s="388" t="s">
        <v>1129</v>
      </c>
      <c r="B196" s="388" t="s">
        <v>5466</v>
      </c>
      <c r="C196" s="388" t="s">
        <v>5769</v>
      </c>
      <c r="D196" s="389">
        <v>2640</v>
      </c>
      <c r="F196" s="389" t="s">
        <v>5412</v>
      </c>
      <c r="G196" s="390" t="s">
        <v>5770</v>
      </c>
    </row>
    <row r="197" spans="1:7" x14ac:dyDescent="0.2">
      <c r="A197" s="388" t="s">
        <v>1129</v>
      </c>
      <c r="B197" s="388" t="s">
        <v>5466</v>
      </c>
      <c r="C197" s="388" t="s">
        <v>5771</v>
      </c>
      <c r="D197" s="389">
        <v>2640</v>
      </c>
      <c r="F197" s="389" t="s">
        <v>5772</v>
      </c>
      <c r="G197" s="390" t="s">
        <v>5773</v>
      </c>
    </row>
    <row r="198" spans="1:7" x14ac:dyDescent="0.2">
      <c r="A198" s="388" t="s">
        <v>1129</v>
      </c>
      <c r="B198" s="388" t="s">
        <v>5466</v>
      </c>
      <c r="C198" s="388" t="s">
        <v>5774</v>
      </c>
      <c r="D198" s="389">
        <v>2640</v>
      </c>
      <c r="F198" s="389" t="s">
        <v>5775</v>
      </c>
      <c r="G198" s="390" t="s">
        <v>5776</v>
      </c>
    </row>
    <row r="199" spans="1:7" x14ac:dyDescent="0.2">
      <c r="A199" s="388" t="s">
        <v>1129</v>
      </c>
      <c r="B199" s="388" t="s">
        <v>5466</v>
      </c>
      <c r="C199" s="388" t="s">
        <v>5777</v>
      </c>
      <c r="D199" s="389">
        <v>2640</v>
      </c>
      <c r="F199" s="389" t="s">
        <v>5737</v>
      </c>
      <c r="G199" s="390" t="s">
        <v>5778</v>
      </c>
    </row>
    <row r="200" spans="1:7" x14ac:dyDescent="0.2">
      <c r="A200" s="388" t="s">
        <v>1129</v>
      </c>
      <c r="B200" s="388" t="s">
        <v>5466</v>
      </c>
      <c r="C200" s="388" t="s">
        <v>5779</v>
      </c>
      <c r="D200" s="389">
        <v>2640</v>
      </c>
      <c r="F200" s="389" t="s">
        <v>5398</v>
      </c>
      <c r="G200" s="390" t="s">
        <v>5780</v>
      </c>
    </row>
    <row r="201" spans="1:7" x14ac:dyDescent="0.2">
      <c r="A201" s="388" t="s">
        <v>1129</v>
      </c>
      <c r="B201" s="388" t="s">
        <v>5739</v>
      </c>
      <c r="C201" s="388" t="s">
        <v>5677</v>
      </c>
      <c r="D201" s="389">
        <v>3121</v>
      </c>
      <c r="F201" s="389" t="s">
        <v>5781</v>
      </c>
      <c r="G201" s="390" t="s">
        <v>5782</v>
      </c>
    </row>
    <row r="202" spans="1:7" x14ac:dyDescent="0.2">
      <c r="A202" s="388" t="s">
        <v>1129</v>
      </c>
      <c r="B202" s="388" t="s">
        <v>5739</v>
      </c>
      <c r="C202" s="388" t="s">
        <v>5656</v>
      </c>
      <c r="D202" s="389">
        <v>3121</v>
      </c>
      <c r="F202" s="389" t="s">
        <v>5783</v>
      </c>
      <c r="G202" s="390" t="s">
        <v>5784</v>
      </c>
    </row>
    <row r="203" spans="1:7" x14ac:dyDescent="0.2">
      <c r="A203" s="388" t="s">
        <v>1129</v>
      </c>
      <c r="B203" s="388" t="s">
        <v>5739</v>
      </c>
      <c r="C203" s="388" t="s">
        <v>5681</v>
      </c>
      <c r="D203" s="389">
        <v>3121</v>
      </c>
      <c r="F203" s="389" t="s">
        <v>5476</v>
      </c>
      <c r="G203" s="390" t="s">
        <v>5785</v>
      </c>
    </row>
    <row r="204" spans="1:7" x14ac:dyDescent="0.2">
      <c r="A204" s="388" t="s">
        <v>1129</v>
      </c>
      <c r="B204" s="388" t="s">
        <v>5739</v>
      </c>
      <c r="C204" s="388" t="s">
        <v>5606</v>
      </c>
      <c r="D204" s="389">
        <v>3121</v>
      </c>
      <c r="F204" s="389" t="s">
        <v>5786</v>
      </c>
      <c r="G204" s="390" t="s">
        <v>5787</v>
      </c>
    </row>
    <row r="205" spans="1:7" x14ac:dyDescent="0.2">
      <c r="A205" s="388" t="s">
        <v>1129</v>
      </c>
      <c r="B205" s="388" t="s">
        <v>5739</v>
      </c>
      <c r="C205" s="388" t="s">
        <v>5582</v>
      </c>
      <c r="D205" s="389">
        <v>3121</v>
      </c>
      <c r="F205" s="389" t="s">
        <v>5715</v>
      </c>
      <c r="G205" s="390" t="s">
        <v>5788</v>
      </c>
    </row>
    <row r="206" spans="1:7" x14ac:dyDescent="0.2">
      <c r="A206" s="388" t="s">
        <v>1129</v>
      </c>
      <c r="B206" s="388" t="s">
        <v>5739</v>
      </c>
      <c r="C206" s="388" t="s">
        <v>5608</v>
      </c>
      <c r="D206" s="389">
        <v>3121</v>
      </c>
      <c r="F206" s="389" t="s">
        <v>5789</v>
      </c>
      <c r="G206" s="390" t="s">
        <v>5790</v>
      </c>
    </row>
    <row r="207" spans="1:7" x14ac:dyDescent="0.2">
      <c r="A207" s="388" t="s">
        <v>1129</v>
      </c>
      <c r="B207" s="388" t="s">
        <v>5739</v>
      </c>
      <c r="C207" s="388" t="s">
        <v>5661</v>
      </c>
      <c r="D207" s="389">
        <v>3121</v>
      </c>
      <c r="F207" s="389" t="s">
        <v>5764</v>
      </c>
      <c r="G207" s="390" t="s">
        <v>5791</v>
      </c>
    </row>
    <row r="208" spans="1:7" x14ac:dyDescent="0.2">
      <c r="A208" s="388" t="s">
        <v>1129</v>
      </c>
      <c r="B208" s="388" t="s">
        <v>5739</v>
      </c>
      <c r="C208" s="388" t="s">
        <v>5586</v>
      </c>
      <c r="D208" s="389">
        <v>3121</v>
      </c>
      <c r="F208" s="389" t="s">
        <v>5792</v>
      </c>
      <c r="G208" s="390" t="s">
        <v>5793</v>
      </c>
    </row>
    <row r="209" spans="1:7" x14ac:dyDescent="0.2">
      <c r="A209" s="388" t="s">
        <v>1129</v>
      </c>
      <c r="B209" s="388" t="s">
        <v>5739</v>
      </c>
      <c r="C209" s="388" t="s">
        <v>5588</v>
      </c>
      <c r="D209" s="389">
        <v>3121</v>
      </c>
      <c r="F209" s="389" t="s">
        <v>5794</v>
      </c>
      <c r="G209" s="390" t="s">
        <v>5795</v>
      </c>
    </row>
    <row r="210" spans="1:7" x14ac:dyDescent="0.2">
      <c r="A210" s="388" t="s">
        <v>1129</v>
      </c>
      <c r="B210" s="388" t="s">
        <v>5739</v>
      </c>
      <c r="C210" s="388" t="s">
        <v>5614</v>
      </c>
      <c r="D210" s="389">
        <v>3121</v>
      </c>
      <c r="F210" s="389" t="s">
        <v>5796</v>
      </c>
      <c r="G210" s="390" t="s">
        <v>5797</v>
      </c>
    </row>
    <row r="211" spans="1:7" x14ac:dyDescent="0.2">
      <c r="A211" s="388" t="s">
        <v>1129</v>
      </c>
      <c r="B211" s="388" t="s">
        <v>5739</v>
      </c>
      <c r="C211" s="388" t="s">
        <v>5669</v>
      </c>
      <c r="D211" s="389">
        <v>3121</v>
      </c>
      <c r="F211" s="389" t="s">
        <v>5798</v>
      </c>
      <c r="G211" s="390" t="s">
        <v>5799</v>
      </c>
    </row>
    <row r="212" spans="1:7" x14ac:dyDescent="0.2">
      <c r="A212" s="388" t="s">
        <v>1129</v>
      </c>
      <c r="B212" s="388" t="s">
        <v>5739</v>
      </c>
      <c r="C212" s="388" t="s">
        <v>5572</v>
      </c>
      <c r="D212" s="389">
        <v>3121</v>
      </c>
      <c r="F212" s="389" t="s">
        <v>5800</v>
      </c>
      <c r="G212" s="390" t="s">
        <v>5801</v>
      </c>
    </row>
    <row r="213" spans="1:7" x14ac:dyDescent="0.2">
      <c r="A213" s="388" t="s">
        <v>1129</v>
      </c>
      <c r="B213" s="388" t="s">
        <v>5517</v>
      </c>
      <c r="C213" s="388" t="s">
        <v>1151</v>
      </c>
      <c r="D213" s="389">
        <v>10899.67</v>
      </c>
      <c r="F213" s="389" t="s">
        <v>5802</v>
      </c>
      <c r="G213" s="390" t="s">
        <v>5803</v>
      </c>
    </row>
    <row r="214" spans="1:7" x14ac:dyDescent="0.2">
      <c r="A214" s="388" t="s">
        <v>1129</v>
      </c>
      <c r="B214" s="388" t="s">
        <v>5517</v>
      </c>
      <c r="C214" s="388" t="s">
        <v>1187</v>
      </c>
      <c r="D214" s="389">
        <v>2400</v>
      </c>
      <c r="F214" s="389" t="s">
        <v>5802</v>
      </c>
      <c r="G214" s="390" t="s">
        <v>5804</v>
      </c>
    </row>
    <row r="215" spans="1:7" x14ac:dyDescent="0.2">
      <c r="A215" s="388" t="s">
        <v>1129</v>
      </c>
      <c r="B215" s="388" t="s">
        <v>5517</v>
      </c>
      <c r="C215" s="388" t="s">
        <v>1197</v>
      </c>
      <c r="D215" s="389">
        <v>94560.46</v>
      </c>
      <c r="F215" s="389" t="s">
        <v>5781</v>
      </c>
      <c r="G215" s="390" t="s">
        <v>5805</v>
      </c>
    </row>
    <row r="216" spans="1:7" x14ac:dyDescent="0.2">
      <c r="A216" s="388" t="s">
        <v>1129</v>
      </c>
      <c r="B216" s="388" t="s">
        <v>5517</v>
      </c>
      <c r="C216" s="388" t="s">
        <v>1198</v>
      </c>
      <c r="D216" s="389">
        <v>5000</v>
      </c>
      <c r="F216" s="389" t="s">
        <v>5400</v>
      </c>
      <c r="G216" s="390" t="s">
        <v>5806</v>
      </c>
    </row>
    <row r="217" spans="1:7" x14ac:dyDescent="0.2">
      <c r="A217" s="388" t="s">
        <v>1129</v>
      </c>
      <c r="B217" s="388" t="s">
        <v>5517</v>
      </c>
      <c r="C217" s="388" t="s">
        <v>1145</v>
      </c>
      <c r="D217" s="389">
        <v>10899.67</v>
      </c>
      <c r="F217" s="389" t="s">
        <v>5807</v>
      </c>
      <c r="G217" s="390" t="s">
        <v>5808</v>
      </c>
    </row>
    <row r="218" spans="1:7" x14ac:dyDescent="0.2">
      <c r="A218" s="388" t="s">
        <v>1129</v>
      </c>
      <c r="B218" s="388" t="s">
        <v>5517</v>
      </c>
      <c r="C218" s="388" t="s">
        <v>1136</v>
      </c>
      <c r="D218" s="389">
        <v>2400</v>
      </c>
      <c r="F218" s="389" t="s">
        <v>5807</v>
      </c>
      <c r="G218" s="390" t="s">
        <v>5809</v>
      </c>
    </row>
    <row r="219" spans="1:7" x14ac:dyDescent="0.2">
      <c r="A219" s="388" t="s">
        <v>1129</v>
      </c>
      <c r="B219" s="388" t="s">
        <v>5517</v>
      </c>
      <c r="C219" s="388" t="s">
        <v>1171</v>
      </c>
      <c r="D219" s="389">
        <v>5000</v>
      </c>
      <c r="F219" s="389" t="s">
        <v>5520</v>
      </c>
      <c r="G219" s="390" t="s">
        <v>5810</v>
      </c>
    </row>
    <row r="220" spans="1:7" x14ac:dyDescent="0.2">
      <c r="A220" s="388" t="s">
        <v>1129</v>
      </c>
      <c r="B220" s="388" t="s">
        <v>5517</v>
      </c>
      <c r="C220" s="388" t="s">
        <v>1176</v>
      </c>
      <c r="D220" s="389">
        <v>94560.46</v>
      </c>
      <c r="F220" s="389" t="s">
        <v>5783</v>
      </c>
      <c r="G220" s="390" t="s">
        <v>5811</v>
      </c>
    </row>
    <row r="221" spans="1:7" x14ac:dyDescent="0.2">
      <c r="A221" s="388" t="s">
        <v>1129</v>
      </c>
      <c r="B221" s="388" t="s">
        <v>5517</v>
      </c>
      <c r="C221" s="388" t="s">
        <v>1179</v>
      </c>
      <c r="D221" s="389">
        <v>10899.66</v>
      </c>
      <c r="F221" s="389" t="s">
        <v>5812</v>
      </c>
      <c r="G221" s="390" t="s">
        <v>5813</v>
      </c>
    </row>
    <row r="222" spans="1:7" x14ac:dyDescent="0.2">
      <c r="A222" s="388" t="s">
        <v>1129</v>
      </c>
      <c r="B222" s="388" t="s">
        <v>5517</v>
      </c>
      <c r="C222" s="388" t="s">
        <v>1206</v>
      </c>
      <c r="D222" s="389">
        <v>2400</v>
      </c>
      <c r="F222" s="389" t="s">
        <v>5812</v>
      </c>
      <c r="G222" s="390" t="s">
        <v>5814</v>
      </c>
    </row>
    <row r="223" spans="1:7" x14ac:dyDescent="0.2">
      <c r="A223" s="388" t="s">
        <v>1129</v>
      </c>
      <c r="B223" s="388" t="s">
        <v>5517</v>
      </c>
      <c r="C223" s="388" t="s">
        <v>1181</v>
      </c>
      <c r="D223" s="389">
        <v>94560.46</v>
      </c>
      <c r="F223" s="389" t="s">
        <v>5476</v>
      </c>
      <c r="G223" s="390" t="s">
        <v>5815</v>
      </c>
    </row>
    <row r="224" spans="1:7" x14ac:dyDescent="0.2">
      <c r="A224" s="388" t="s">
        <v>1129</v>
      </c>
      <c r="B224" s="388" t="s">
        <v>5517</v>
      </c>
      <c r="C224" s="388" t="s">
        <v>1184</v>
      </c>
      <c r="D224" s="389">
        <v>5000</v>
      </c>
      <c r="F224" s="389" t="s">
        <v>5388</v>
      </c>
      <c r="G224" s="390" t="s">
        <v>5816</v>
      </c>
    </row>
    <row r="225" spans="1:7" x14ac:dyDescent="0.2">
      <c r="A225" s="388" t="s">
        <v>1129</v>
      </c>
      <c r="B225" s="388" t="s">
        <v>5517</v>
      </c>
      <c r="C225" s="388" t="s">
        <v>1325</v>
      </c>
      <c r="D225" s="389">
        <v>10899.67</v>
      </c>
      <c r="F225" s="389" t="s">
        <v>5817</v>
      </c>
      <c r="G225" s="390" t="s">
        <v>5818</v>
      </c>
    </row>
    <row r="226" spans="1:7" x14ac:dyDescent="0.2">
      <c r="A226" s="388" t="s">
        <v>1129</v>
      </c>
      <c r="B226" s="388" t="s">
        <v>5517</v>
      </c>
      <c r="C226" s="388" t="s">
        <v>1433</v>
      </c>
      <c r="D226" s="389">
        <v>2400</v>
      </c>
      <c r="F226" s="389" t="s">
        <v>5817</v>
      </c>
      <c r="G226" s="390" t="s">
        <v>5819</v>
      </c>
    </row>
    <row r="227" spans="1:7" x14ac:dyDescent="0.2">
      <c r="A227" s="388" t="s">
        <v>1129</v>
      </c>
      <c r="B227" s="388" t="s">
        <v>5517</v>
      </c>
      <c r="C227" s="388" t="s">
        <v>1436</v>
      </c>
      <c r="D227" s="389">
        <v>94560.46</v>
      </c>
      <c r="F227" s="389" t="s">
        <v>5786</v>
      </c>
      <c r="G227" s="390" t="s">
        <v>5820</v>
      </c>
    </row>
    <row r="228" spans="1:7" x14ac:dyDescent="0.2">
      <c r="A228" s="388" t="s">
        <v>1129</v>
      </c>
      <c r="B228" s="388" t="s">
        <v>5517</v>
      </c>
      <c r="C228" s="388" t="s">
        <v>1358</v>
      </c>
      <c r="D228" s="389">
        <v>5000</v>
      </c>
      <c r="F228" s="389" t="s">
        <v>5405</v>
      </c>
      <c r="G228" s="390" t="s">
        <v>5821</v>
      </c>
    </row>
    <row r="229" spans="1:7" x14ac:dyDescent="0.2">
      <c r="A229" s="388" t="s">
        <v>1129</v>
      </c>
      <c r="B229" s="388" t="s">
        <v>5517</v>
      </c>
      <c r="C229" s="388" t="s">
        <v>1332</v>
      </c>
      <c r="D229" s="389">
        <v>10899.66</v>
      </c>
      <c r="F229" s="389" t="s">
        <v>5822</v>
      </c>
      <c r="G229" s="390" t="s">
        <v>5823</v>
      </c>
    </row>
    <row r="230" spans="1:7" x14ac:dyDescent="0.2">
      <c r="A230" s="388" t="s">
        <v>1129</v>
      </c>
      <c r="B230" s="388" t="s">
        <v>5517</v>
      </c>
      <c r="C230" s="388" t="s">
        <v>1320</v>
      </c>
      <c r="D230" s="389">
        <v>2400</v>
      </c>
      <c r="F230" s="389" t="s">
        <v>5822</v>
      </c>
      <c r="G230" s="390" t="s">
        <v>5824</v>
      </c>
    </row>
    <row r="231" spans="1:7" x14ac:dyDescent="0.2">
      <c r="A231" s="388" t="s">
        <v>1129</v>
      </c>
      <c r="B231" s="388" t="s">
        <v>5517</v>
      </c>
      <c r="C231" s="388" t="s">
        <v>2110</v>
      </c>
      <c r="D231" s="389">
        <v>94560.46</v>
      </c>
      <c r="F231" s="389" t="s">
        <v>5715</v>
      </c>
      <c r="G231" s="390" t="s">
        <v>5825</v>
      </c>
    </row>
    <row r="232" spans="1:7" x14ac:dyDescent="0.2">
      <c r="A232" s="388" t="s">
        <v>1129</v>
      </c>
      <c r="B232" s="388" t="s">
        <v>5517</v>
      </c>
      <c r="C232" s="388" t="s">
        <v>3092</v>
      </c>
      <c r="D232" s="389">
        <v>5000</v>
      </c>
      <c r="F232" s="389" t="s">
        <v>5407</v>
      </c>
      <c r="G232" s="390" t="s">
        <v>5826</v>
      </c>
    </row>
    <row r="233" spans="1:7" x14ac:dyDescent="0.2">
      <c r="A233" s="388" t="s">
        <v>1129</v>
      </c>
      <c r="B233" s="388" t="s">
        <v>5517</v>
      </c>
      <c r="C233" s="388" t="s">
        <v>1552</v>
      </c>
      <c r="D233" s="389">
        <v>10899.66</v>
      </c>
      <c r="F233" s="389" t="s">
        <v>5827</v>
      </c>
      <c r="G233" s="390" t="s">
        <v>5828</v>
      </c>
    </row>
    <row r="234" spans="1:7" x14ac:dyDescent="0.2">
      <c r="A234" s="388" t="s">
        <v>1129</v>
      </c>
      <c r="B234" s="388" t="s">
        <v>5517</v>
      </c>
      <c r="C234" s="388" t="s">
        <v>2114</v>
      </c>
      <c r="D234" s="389">
        <v>2400</v>
      </c>
      <c r="F234" s="389" t="s">
        <v>5827</v>
      </c>
      <c r="G234" s="390" t="s">
        <v>5829</v>
      </c>
    </row>
    <row r="235" spans="1:7" x14ac:dyDescent="0.2">
      <c r="A235" s="388" t="s">
        <v>1129</v>
      </c>
      <c r="B235" s="388" t="s">
        <v>5517</v>
      </c>
      <c r="C235" s="388" t="s">
        <v>3242</v>
      </c>
      <c r="D235" s="389">
        <v>94560.46</v>
      </c>
      <c r="F235" s="389" t="s">
        <v>5789</v>
      </c>
      <c r="G235" s="390" t="s">
        <v>5830</v>
      </c>
    </row>
    <row r="236" spans="1:7" x14ac:dyDescent="0.2">
      <c r="A236" s="388" t="s">
        <v>1129</v>
      </c>
      <c r="B236" s="388" t="s">
        <v>5517</v>
      </c>
      <c r="C236" s="388" t="s">
        <v>2324</v>
      </c>
      <c r="D236" s="389">
        <v>5000</v>
      </c>
      <c r="F236" s="389" t="s">
        <v>5391</v>
      </c>
      <c r="G236" s="390" t="s">
        <v>5831</v>
      </c>
    </row>
    <row r="237" spans="1:7" x14ac:dyDescent="0.2">
      <c r="A237" s="388" t="s">
        <v>1129</v>
      </c>
      <c r="B237" s="388" t="s">
        <v>5517</v>
      </c>
      <c r="C237" s="388" t="s">
        <v>2603</v>
      </c>
      <c r="D237" s="389">
        <v>2640</v>
      </c>
      <c r="F237" s="389" t="s">
        <v>5391</v>
      </c>
      <c r="G237" s="390" t="s">
        <v>5765</v>
      </c>
    </row>
    <row r="238" spans="1:7" x14ac:dyDescent="0.2">
      <c r="A238" s="388" t="s">
        <v>1129</v>
      </c>
      <c r="B238" s="388" t="s">
        <v>5517</v>
      </c>
      <c r="C238" s="388" t="s">
        <v>2839</v>
      </c>
      <c r="D238" s="389">
        <v>10899.67</v>
      </c>
      <c r="F238" s="389" t="s">
        <v>5832</v>
      </c>
      <c r="G238" s="390" t="s">
        <v>5833</v>
      </c>
    </row>
    <row r="239" spans="1:7" x14ac:dyDescent="0.2">
      <c r="A239" s="388" t="s">
        <v>1129</v>
      </c>
      <c r="B239" s="388" t="s">
        <v>5517</v>
      </c>
      <c r="C239" s="388" t="s">
        <v>2840</v>
      </c>
      <c r="D239" s="389">
        <v>2400</v>
      </c>
      <c r="F239" s="389" t="s">
        <v>5832</v>
      </c>
      <c r="G239" s="390" t="s">
        <v>5834</v>
      </c>
    </row>
    <row r="240" spans="1:7" x14ac:dyDescent="0.2">
      <c r="A240" s="388" t="s">
        <v>1129</v>
      </c>
      <c r="B240" s="388" t="s">
        <v>5517</v>
      </c>
      <c r="C240" s="388" t="s">
        <v>1819</v>
      </c>
      <c r="D240" s="389">
        <v>94560.46</v>
      </c>
      <c r="F240" s="389" t="s">
        <v>5764</v>
      </c>
      <c r="G240" s="390" t="s">
        <v>5835</v>
      </c>
    </row>
    <row r="241" spans="1:7" x14ac:dyDescent="0.2">
      <c r="A241" s="388" t="s">
        <v>1129</v>
      </c>
      <c r="B241" s="388" t="s">
        <v>5517</v>
      </c>
      <c r="C241" s="388" t="s">
        <v>2116</v>
      </c>
      <c r="D241" s="389">
        <v>5000</v>
      </c>
      <c r="F241" s="389" t="s">
        <v>5410</v>
      </c>
      <c r="G241" s="390" t="s">
        <v>5836</v>
      </c>
    </row>
    <row r="242" spans="1:7" x14ac:dyDescent="0.2">
      <c r="A242" s="388" t="s">
        <v>1129</v>
      </c>
      <c r="B242" s="388" t="s">
        <v>5517</v>
      </c>
      <c r="C242" s="388" t="s">
        <v>2842</v>
      </c>
      <c r="D242" s="389">
        <v>2640</v>
      </c>
      <c r="F242" s="389" t="s">
        <v>5410</v>
      </c>
      <c r="G242" s="390" t="s">
        <v>5768</v>
      </c>
    </row>
    <row r="243" spans="1:7" x14ac:dyDescent="0.2">
      <c r="A243" s="388" t="s">
        <v>1129</v>
      </c>
      <c r="B243" s="388" t="s">
        <v>5517</v>
      </c>
      <c r="C243" s="388" t="s">
        <v>2842</v>
      </c>
      <c r="D243" s="389">
        <v>-2640</v>
      </c>
      <c r="F243" s="389" t="s">
        <v>5410</v>
      </c>
      <c r="G243" s="390" t="s">
        <v>5765</v>
      </c>
    </row>
    <row r="244" spans="1:7" x14ac:dyDescent="0.2">
      <c r="A244" s="388" t="s">
        <v>1129</v>
      </c>
      <c r="B244" s="388" t="s">
        <v>5517</v>
      </c>
      <c r="C244" s="388" t="s">
        <v>2333</v>
      </c>
      <c r="D244" s="389">
        <v>10899.67</v>
      </c>
      <c r="F244" s="389" t="s">
        <v>5837</v>
      </c>
      <c r="G244" s="390" t="s">
        <v>5838</v>
      </c>
    </row>
    <row r="245" spans="1:7" x14ac:dyDescent="0.2">
      <c r="A245" s="388" t="s">
        <v>1129</v>
      </c>
      <c r="B245" s="388" t="s">
        <v>5517</v>
      </c>
      <c r="C245" s="388" t="s">
        <v>2606</v>
      </c>
      <c r="D245" s="389">
        <v>2400</v>
      </c>
      <c r="F245" s="389" t="s">
        <v>5837</v>
      </c>
      <c r="G245" s="390" t="s">
        <v>5839</v>
      </c>
    </row>
    <row r="246" spans="1:7" x14ac:dyDescent="0.2">
      <c r="A246" s="388" t="s">
        <v>1129</v>
      </c>
      <c r="B246" s="388" t="s">
        <v>5517</v>
      </c>
      <c r="C246" s="388" t="s">
        <v>2123</v>
      </c>
      <c r="D246" s="389">
        <v>94560.46</v>
      </c>
      <c r="F246" s="389" t="s">
        <v>5837</v>
      </c>
      <c r="G246" s="390" t="s">
        <v>5840</v>
      </c>
    </row>
    <row r="247" spans="1:7" x14ac:dyDescent="0.2">
      <c r="A247" s="388" t="s">
        <v>1129</v>
      </c>
      <c r="B247" s="388" t="s">
        <v>5517</v>
      </c>
      <c r="C247" s="388" t="s">
        <v>1822</v>
      </c>
      <c r="D247" s="389">
        <v>5000</v>
      </c>
      <c r="F247" s="389" t="s">
        <v>5412</v>
      </c>
      <c r="G247" s="390" t="s">
        <v>5841</v>
      </c>
    </row>
    <row r="248" spans="1:7" x14ac:dyDescent="0.2">
      <c r="A248" s="388" t="s">
        <v>1129</v>
      </c>
      <c r="B248" s="388" t="s">
        <v>5517</v>
      </c>
      <c r="C248" s="388" t="s">
        <v>1560</v>
      </c>
      <c r="D248" s="389">
        <v>2640</v>
      </c>
      <c r="F248" s="389" t="s">
        <v>5412</v>
      </c>
      <c r="G248" s="390" t="s">
        <v>5770</v>
      </c>
    </row>
    <row r="249" spans="1:7" x14ac:dyDescent="0.2">
      <c r="A249" s="388" t="s">
        <v>1129</v>
      </c>
      <c r="B249" s="388" t="s">
        <v>5517</v>
      </c>
      <c r="C249" s="388" t="s">
        <v>1560</v>
      </c>
      <c r="D249" s="389">
        <v>-2640</v>
      </c>
      <c r="F249" s="389" t="s">
        <v>5412</v>
      </c>
      <c r="G249" s="390" t="s">
        <v>5768</v>
      </c>
    </row>
    <row r="250" spans="1:7" x14ac:dyDescent="0.2">
      <c r="A250" s="388" t="s">
        <v>1129</v>
      </c>
      <c r="B250" s="388" t="s">
        <v>5517</v>
      </c>
      <c r="C250" s="388" t="s">
        <v>2340</v>
      </c>
      <c r="D250" s="389">
        <v>10899.66</v>
      </c>
      <c r="F250" s="389" t="s">
        <v>5842</v>
      </c>
      <c r="G250" s="390" t="s">
        <v>5843</v>
      </c>
    </row>
    <row r="251" spans="1:7" x14ac:dyDescent="0.2">
      <c r="A251" s="388" t="s">
        <v>1129</v>
      </c>
      <c r="B251" s="388" t="s">
        <v>5517</v>
      </c>
      <c r="C251" s="388" t="s">
        <v>2127</v>
      </c>
      <c r="D251" s="389">
        <v>2400</v>
      </c>
      <c r="F251" s="389" t="s">
        <v>5842</v>
      </c>
      <c r="G251" s="390" t="s">
        <v>5844</v>
      </c>
    </row>
    <row r="252" spans="1:7" x14ac:dyDescent="0.2">
      <c r="A252" s="388" t="s">
        <v>1129</v>
      </c>
      <c r="B252" s="388" t="s">
        <v>5517</v>
      </c>
      <c r="C252" s="388" t="s">
        <v>1938</v>
      </c>
      <c r="D252" s="389">
        <v>94560.46</v>
      </c>
      <c r="F252" s="389" t="s">
        <v>5794</v>
      </c>
      <c r="G252" s="390" t="s">
        <v>5845</v>
      </c>
    </row>
    <row r="253" spans="1:7" x14ac:dyDescent="0.2">
      <c r="A253" s="388" t="s">
        <v>1129</v>
      </c>
      <c r="B253" s="388" t="s">
        <v>5517</v>
      </c>
      <c r="C253" s="388" t="s">
        <v>2843</v>
      </c>
      <c r="D253" s="389">
        <v>5000</v>
      </c>
      <c r="F253" s="389" t="s">
        <v>5393</v>
      </c>
      <c r="G253" s="390" t="s">
        <v>5846</v>
      </c>
    </row>
    <row r="254" spans="1:7" x14ac:dyDescent="0.2">
      <c r="A254" s="388" t="s">
        <v>1129</v>
      </c>
      <c r="B254" s="388" t="s">
        <v>5517</v>
      </c>
      <c r="C254" s="388" t="s">
        <v>2846</v>
      </c>
      <c r="D254" s="389">
        <v>2640</v>
      </c>
      <c r="F254" s="389" t="s">
        <v>5393</v>
      </c>
      <c r="G254" s="390" t="s">
        <v>5773</v>
      </c>
    </row>
    <row r="255" spans="1:7" x14ac:dyDescent="0.2">
      <c r="A255" s="388" t="s">
        <v>1129</v>
      </c>
      <c r="B255" s="388" t="s">
        <v>5517</v>
      </c>
      <c r="C255" s="388" t="s">
        <v>2846</v>
      </c>
      <c r="D255" s="389">
        <v>-2640</v>
      </c>
      <c r="F255" s="389" t="s">
        <v>5393</v>
      </c>
      <c r="G255" s="390" t="s">
        <v>5770</v>
      </c>
    </row>
    <row r="256" spans="1:7" x14ac:dyDescent="0.2">
      <c r="A256" s="388" t="s">
        <v>1129</v>
      </c>
      <c r="B256" s="388" t="s">
        <v>5517</v>
      </c>
      <c r="C256" s="388" t="s">
        <v>3098</v>
      </c>
      <c r="D256" s="389">
        <v>2400</v>
      </c>
      <c r="F256" s="389" t="s">
        <v>5732</v>
      </c>
      <c r="G256" s="390" t="s">
        <v>5847</v>
      </c>
    </row>
    <row r="257" spans="1:7" x14ac:dyDescent="0.2">
      <c r="A257" s="388" t="s">
        <v>1129</v>
      </c>
      <c r="B257" s="388" t="s">
        <v>5517</v>
      </c>
      <c r="C257" s="388" t="s">
        <v>2348</v>
      </c>
      <c r="D257" s="389">
        <v>10899.67</v>
      </c>
      <c r="F257" s="389" t="s">
        <v>5732</v>
      </c>
      <c r="G257" s="390" t="s">
        <v>5848</v>
      </c>
    </row>
    <row r="258" spans="1:7" x14ac:dyDescent="0.2">
      <c r="A258" s="388" t="s">
        <v>1129</v>
      </c>
      <c r="B258" s="388" t="s">
        <v>5517</v>
      </c>
      <c r="C258" s="388" t="s">
        <v>2350</v>
      </c>
      <c r="D258" s="389">
        <v>94560.46</v>
      </c>
      <c r="F258" s="389" t="s">
        <v>5796</v>
      </c>
      <c r="G258" s="390" t="s">
        <v>5849</v>
      </c>
    </row>
    <row r="259" spans="1:7" x14ac:dyDescent="0.2">
      <c r="A259" s="388" t="s">
        <v>1129</v>
      </c>
      <c r="B259" s="388" t="s">
        <v>5517</v>
      </c>
      <c r="C259" s="388" t="s">
        <v>1940</v>
      </c>
      <c r="D259" s="389">
        <v>5000</v>
      </c>
      <c r="F259" s="389" t="s">
        <v>5395</v>
      </c>
      <c r="G259" s="390" t="s">
        <v>5850</v>
      </c>
    </row>
    <row r="260" spans="1:7" x14ac:dyDescent="0.2">
      <c r="A260" s="388" t="s">
        <v>1129</v>
      </c>
      <c r="B260" s="388" t="s">
        <v>5517</v>
      </c>
      <c r="C260" s="388" t="s">
        <v>2096</v>
      </c>
      <c r="D260" s="389">
        <v>2640</v>
      </c>
      <c r="F260" s="389" t="s">
        <v>5395</v>
      </c>
      <c r="G260" s="390" t="s">
        <v>5776</v>
      </c>
    </row>
    <row r="261" spans="1:7" x14ac:dyDescent="0.2">
      <c r="A261" s="388" t="s">
        <v>1129</v>
      </c>
      <c r="B261" s="388" t="s">
        <v>5517</v>
      </c>
      <c r="C261" s="388" t="s">
        <v>2096</v>
      </c>
      <c r="D261" s="389">
        <v>-2640</v>
      </c>
      <c r="F261" s="389" t="s">
        <v>5395</v>
      </c>
      <c r="G261" s="390" t="s">
        <v>5773</v>
      </c>
    </row>
    <row r="262" spans="1:7" x14ac:dyDescent="0.2">
      <c r="A262" s="388" t="s">
        <v>1129</v>
      </c>
      <c r="B262" s="388" t="s">
        <v>5517</v>
      </c>
      <c r="C262" s="388" t="s">
        <v>1825</v>
      </c>
      <c r="D262" s="389">
        <v>10899.57</v>
      </c>
      <c r="F262" s="389" t="s">
        <v>5851</v>
      </c>
      <c r="G262" s="390" t="s">
        <v>5852</v>
      </c>
    </row>
    <row r="263" spans="1:7" x14ac:dyDescent="0.2">
      <c r="A263" s="388" t="s">
        <v>1129</v>
      </c>
      <c r="B263" s="388" t="s">
        <v>5517</v>
      </c>
      <c r="C263" s="388" t="s">
        <v>1942</v>
      </c>
      <c r="D263" s="389">
        <v>2400</v>
      </c>
      <c r="F263" s="389" t="s">
        <v>5851</v>
      </c>
      <c r="G263" s="390" t="s">
        <v>5853</v>
      </c>
    </row>
    <row r="264" spans="1:7" x14ac:dyDescent="0.2">
      <c r="A264" s="388" t="s">
        <v>1129</v>
      </c>
      <c r="B264" s="388" t="s">
        <v>5517</v>
      </c>
      <c r="C264" s="388" t="s">
        <v>2133</v>
      </c>
      <c r="D264" s="389">
        <v>94560.46</v>
      </c>
      <c r="F264" s="389" t="s">
        <v>5798</v>
      </c>
      <c r="G264" s="390" t="s">
        <v>5854</v>
      </c>
    </row>
    <row r="265" spans="1:7" x14ac:dyDescent="0.2">
      <c r="A265" s="388" t="s">
        <v>1129</v>
      </c>
      <c r="B265" s="388" t="s">
        <v>5517</v>
      </c>
      <c r="C265" s="388" t="s">
        <v>2361</v>
      </c>
      <c r="D265" s="389">
        <v>5000</v>
      </c>
      <c r="F265" s="389" t="s">
        <v>5421</v>
      </c>
      <c r="G265" s="390" t="s">
        <v>5855</v>
      </c>
    </row>
    <row r="266" spans="1:7" x14ac:dyDescent="0.2">
      <c r="A266" s="388" t="s">
        <v>1129</v>
      </c>
      <c r="B266" s="388" t="s">
        <v>5517</v>
      </c>
      <c r="C266" s="388" t="s">
        <v>2366</v>
      </c>
      <c r="D266" s="389">
        <v>2640</v>
      </c>
      <c r="F266" s="389" t="s">
        <v>5421</v>
      </c>
      <c r="G266" s="390" t="s">
        <v>5778</v>
      </c>
    </row>
    <row r="267" spans="1:7" x14ac:dyDescent="0.2">
      <c r="A267" s="388" t="s">
        <v>1129</v>
      </c>
      <c r="B267" s="388" t="s">
        <v>5517</v>
      </c>
      <c r="C267" s="388" t="s">
        <v>2366</v>
      </c>
      <c r="D267" s="389">
        <v>-2640</v>
      </c>
      <c r="F267" s="389" t="s">
        <v>5421</v>
      </c>
      <c r="G267" s="390" t="s">
        <v>5776</v>
      </c>
    </row>
    <row r="268" spans="1:7" x14ac:dyDescent="0.2">
      <c r="A268" s="388" t="s">
        <v>1129</v>
      </c>
      <c r="B268" s="388" t="s">
        <v>5517</v>
      </c>
      <c r="C268" s="388" t="s">
        <v>3104</v>
      </c>
      <c r="D268" s="389">
        <v>10899.66</v>
      </c>
      <c r="F268" s="389" t="s">
        <v>5856</v>
      </c>
      <c r="G268" s="390" t="s">
        <v>5857</v>
      </c>
    </row>
    <row r="269" spans="1:7" x14ac:dyDescent="0.2">
      <c r="A269" s="388" t="s">
        <v>1129</v>
      </c>
      <c r="B269" s="388" t="s">
        <v>5517</v>
      </c>
      <c r="C269" s="388" t="s">
        <v>1949</v>
      </c>
      <c r="D269" s="389">
        <v>2400</v>
      </c>
      <c r="F269" s="389" t="s">
        <v>5856</v>
      </c>
      <c r="G269" s="390" t="s">
        <v>5858</v>
      </c>
    </row>
    <row r="270" spans="1:7" x14ac:dyDescent="0.2">
      <c r="A270" s="388" t="s">
        <v>1129</v>
      </c>
      <c r="B270" s="388" t="s">
        <v>5517</v>
      </c>
      <c r="C270" s="388" t="s">
        <v>2855</v>
      </c>
      <c r="D270" s="389">
        <v>94560.46</v>
      </c>
      <c r="F270" s="389" t="s">
        <v>5800</v>
      </c>
      <c r="G270" s="390" t="s">
        <v>5859</v>
      </c>
    </row>
    <row r="271" spans="1:7" x14ac:dyDescent="0.2">
      <c r="A271" s="388" t="s">
        <v>1129</v>
      </c>
      <c r="B271" s="388" t="s">
        <v>5517</v>
      </c>
      <c r="C271" s="388" t="s">
        <v>3105</v>
      </c>
      <c r="D271" s="389">
        <v>5000</v>
      </c>
      <c r="F271" s="389" t="s">
        <v>5398</v>
      </c>
      <c r="G271" s="390" t="s">
        <v>5860</v>
      </c>
    </row>
    <row r="272" spans="1:7" x14ac:dyDescent="0.2">
      <c r="A272" s="388" t="s">
        <v>1129</v>
      </c>
      <c r="B272" s="388" t="s">
        <v>5517</v>
      </c>
      <c r="C272" s="388" t="s">
        <v>1954</v>
      </c>
      <c r="D272" s="389">
        <v>-2640</v>
      </c>
      <c r="F272" s="389" t="s">
        <v>5398</v>
      </c>
      <c r="G272" s="390" t="s">
        <v>5778</v>
      </c>
    </row>
    <row r="273" spans="1:8" x14ac:dyDescent="0.2">
      <c r="A273" s="388" t="s">
        <v>938</v>
      </c>
      <c r="B273" s="388" t="s">
        <v>947</v>
      </c>
      <c r="C273" s="388" t="s">
        <v>484</v>
      </c>
      <c r="D273" s="389">
        <v>1423453.41</v>
      </c>
      <c r="F273" s="389">
        <v>1423453.41</v>
      </c>
      <c r="G273" s="390" t="s">
        <v>1054</v>
      </c>
    </row>
    <row r="274" spans="1:8" x14ac:dyDescent="0.2">
      <c r="A274" s="88" t="s">
        <v>938</v>
      </c>
      <c r="B274" s="88" t="s">
        <v>947</v>
      </c>
      <c r="C274" s="88" t="s">
        <v>308</v>
      </c>
      <c r="D274" s="89">
        <v>1423453.41</v>
      </c>
      <c r="E274" s="89"/>
      <c r="F274" s="89">
        <v>1423453.41</v>
      </c>
      <c r="G274" s="90" t="s">
        <v>741</v>
      </c>
      <c r="H274" s="91"/>
    </row>
    <row r="276" spans="1:8" x14ac:dyDescent="0.2">
      <c r="A276" s="388" t="s">
        <v>1129</v>
      </c>
      <c r="B276" s="388" t="s">
        <v>5466</v>
      </c>
      <c r="C276" s="388" t="s">
        <v>5665</v>
      </c>
      <c r="D276" s="389">
        <v>13773</v>
      </c>
      <c r="F276" s="389" t="s">
        <v>5400</v>
      </c>
      <c r="G276" s="390" t="s">
        <v>5861</v>
      </c>
    </row>
    <row r="277" spans="1:8" x14ac:dyDescent="0.2">
      <c r="A277" s="388" t="s">
        <v>1129</v>
      </c>
      <c r="B277" s="388" t="s">
        <v>5466</v>
      </c>
      <c r="C277" s="388" t="s">
        <v>5862</v>
      </c>
      <c r="D277" s="389">
        <v>21556.6</v>
      </c>
      <c r="F277" s="389" t="s">
        <v>5402</v>
      </c>
      <c r="G277" s="390" t="s">
        <v>5863</v>
      </c>
    </row>
    <row r="278" spans="1:8" x14ac:dyDescent="0.2">
      <c r="A278" s="388" t="s">
        <v>1129</v>
      </c>
      <c r="B278" s="388" t="s">
        <v>5466</v>
      </c>
      <c r="C278" s="388" t="s">
        <v>5864</v>
      </c>
      <c r="D278" s="389">
        <v>18171.400000000001</v>
      </c>
      <c r="F278" s="389" t="s">
        <v>5388</v>
      </c>
      <c r="G278" s="390" t="s">
        <v>5865</v>
      </c>
    </row>
    <row r="279" spans="1:8" x14ac:dyDescent="0.2">
      <c r="A279" s="388" t="s">
        <v>1129</v>
      </c>
      <c r="B279" s="388" t="s">
        <v>5466</v>
      </c>
      <c r="C279" s="388" t="s">
        <v>5866</v>
      </c>
      <c r="D279" s="389">
        <v>14004.9</v>
      </c>
      <c r="F279" s="389" t="s">
        <v>5405</v>
      </c>
      <c r="G279" s="390" t="s">
        <v>5867</v>
      </c>
    </row>
    <row r="280" spans="1:8" x14ac:dyDescent="0.2">
      <c r="A280" s="388" t="s">
        <v>1129</v>
      </c>
      <c r="B280" s="388" t="s">
        <v>5466</v>
      </c>
      <c r="C280" s="388" t="s">
        <v>5868</v>
      </c>
      <c r="D280" s="389">
        <v>19539.5</v>
      </c>
      <c r="F280" s="389" t="s">
        <v>5407</v>
      </c>
      <c r="G280" s="390" t="s">
        <v>5869</v>
      </c>
    </row>
    <row r="281" spans="1:8" x14ac:dyDescent="0.2">
      <c r="A281" s="388" t="s">
        <v>1129</v>
      </c>
      <c r="B281" s="388" t="s">
        <v>5466</v>
      </c>
      <c r="C281" s="388" t="s">
        <v>5870</v>
      </c>
      <c r="D281" s="389">
        <v>43319.1</v>
      </c>
      <c r="F281" s="389" t="s">
        <v>5391</v>
      </c>
      <c r="G281" s="390" t="s">
        <v>5871</v>
      </c>
    </row>
    <row r="282" spans="1:8" x14ac:dyDescent="0.2">
      <c r="A282" s="388" t="s">
        <v>1129</v>
      </c>
      <c r="B282" s="388" t="s">
        <v>5466</v>
      </c>
      <c r="C282" s="388" t="s">
        <v>5872</v>
      </c>
      <c r="D282" s="389">
        <v>45611.7</v>
      </c>
      <c r="F282" s="389" t="s">
        <v>5410</v>
      </c>
      <c r="G282" s="390" t="s">
        <v>5873</v>
      </c>
    </row>
    <row r="283" spans="1:8" x14ac:dyDescent="0.2">
      <c r="A283" s="388" t="s">
        <v>1129</v>
      </c>
      <c r="B283" s="388" t="s">
        <v>5466</v>
      </c>
      <c r="C283" s="388" t="s">
        <v>5874</v>
      </c>
      <c r="D283" s="389">
        <v>37248.6</v>
      </c>
      <c r="F283" s="389" t="s">
        <v>5412</v>
      </c>
      <c r="G283" s="390" t="s">
        <v>5875</v>
      </c>
    </row>
    <row r="284" spans="1:8" x14ac:dyDescent="0.2">
      <c r="A284" s="388" t="s">
        <v>1129</v>
      </c>
      <c r="B284" s="388" t="s">
        <v>5466</v>
      </c>
      <c r="C284" s="388" t="s">
        <v>5876</v>
      </c>
      <c r="D284" s="389">
        <v>22467.3</v>
      </c>
      <c r="F284" s="389" t="s">
        <v>5393</v>
      </c>
      <c r="G284" s="390" t="s">
        <v>5877</v>
      </c>
    </row>
    <row r="285" spans="1:8" x14ac:dyDescent="0.2">
      <c r="A285" s="388" t="s">
        <v>1129</v>
      </c>
      <c r="B285" s="388" t="s">
        <v>5466</v>
      </c>
      <c r="C285" s="388" t="s">
        <v>5878</v>
      </c>
      <c r="D285" s="389">
        <v>8975.2999999999993</v>
      </c>
      <c r="F285" s="389" t="s">
        <v>5395</v>
      </c>
      <c r="G285" s="390" t="s">
        <v>5879</v>
      </c>
    </row>
    <row r="286" spans="1:8" x14ac:dyDescent="0.2">
      <c r="A286" s="388" t="s">
        <v>1129</v>
      </c>
      <c r="B286" s="388" t="s">
        <v>5466</v>
      </c>
      <c r="C286" s="388" t="s">
        <v>5880</v>
      </c>
      <c r="D286" s="389">
        <v>8614.1</v>
      </c>
      <c r="F286" s="389" t="s">
        <v>5421</v>
      </c>
      <c r="G286" s="390" t="s">
        <v>5881</v>
      </c>
    </row>
    <row r="287" spans="1:8" x14ac:dyDescent="0.2">
      <c r="A287" s="388" t="s">
        <v>1129</v>
      </c>
      <c r="B287" s="388" t="s">
        <v>5466</v>
      </c>
      <c r="C287" s="388" t="s">
        <v>5882</v>
      </c>
      <c r="D287" s="389">
        <v>14936.7</v>
      </c>
      <c r="F287" s="389" t="s">
        <v>5398</v>
      </c>
      <c r="G287" s="390" t="s">
        <v>5883</v>
      </c>
    </row>
    <row r="288" spans="1:8" x14ac:dyDescent="0.2">
      <c r="A288" s="388" t="s">
        <v>938</v>
      </c>
      <c r="B288" s="388" t="s">
        <v>953</v>
      </c>
      <c r="C288" s="388" t="s">
        <v>484</v>
      </c>
      <c r="D288" s="389">
        <v>268218.2</v>
      </c>
      <c r="F288" s="389">
        <v>268218.2</v>
      </c>
      <c r="G288" s="390" t="s">
        <v>1054</v>
      </c>
    </row>
    <row r="289" spans="1:10" x14ac:dyDescent="0.2">
      <c r="A289" s="88" t="s">
        <v>938</v>
      </c>
      <c r="B289" s="88" t="s">
        <v>953</v>
      </c>
      <c r="C289" s="88" t="s">
        <v>308</v>
      </c>
      <c r="D289" s="89">
        <v>268218.2</v>
      </c>
      <c r="E289" s="89"/>
      <c r="F289" s="89">
        <v>268218.2</v>
      </c>
      <c r="G289" s="90" t="s">
        <v>967</v>
      </c>
      <c r="H289" s="91"/>
      <c r="I289" t="s">
        <v>3354</v>
      </c>
      <c r="J289" s="94">
        <f>D201+D202+D203+D204+D205+D206+D207+D208+D209+D210+D211+D212</f>
        <v>37452</v>
      </c>
    </row>
    <row r="290" spans="1:10" x14ac:dyDescent="0.2">
      <c r="I290" t="s">
        <v>3355</v>
      </c>
      <c r="J290" s="94">
        <f>D214+D218+D222+D226+D230+D234+D239+D245+D251+D256+D263+D269</f>
        <v>28800</v>
      </c>
    </row>
    <row r="291" spans="1:10" x14ac:dyDescent="0.2">
      <c r="A291" s="388" t="s">
        <v>1129</v>
      </c>
      <c r="B291" s="388" t="s">
        <v>5466</v>
      </c>
      <c r="C291" s="388" t="s">
        <v>5632</v>
      </c>
      <c r="D291" s="389">
        <v>664.63</v>
      </c>
      <c r="F291" s="389" t="s">
        <v>5400</v>
      </c>
      <c r="G291" s="390" t="s">
        <v>5884</v>
      </c>
      <c r="I291" t="s">
        <v>3356</v>
      </c>
      <c r="J291" s="94">
        <f>D213+D217+D221+D225+D229+D233+D238+D244+D250+D257+D262+D268</f>
        <v>130795.89000000001</v>
      </c>
    </row>
    <row r="292" spans="1:10" x14ac:dyDescent="0.2">
      <c r="A292" s="388" t="s">
        <v>1129</v>
      </c>
      <c r="B292" s="388" t="s">
        <v>5466</v>
      </c>
      <c r="C292" s="388" t="s">
        <v>5667</v>
      </c>
      <c r="D292" s="389">
        <v>2870.6</v>
      </c>
      <c r="F292" s="389" t="s">
        <v>5400</v>
      </c>
      <c r="G292" s="390" t="s">
        <v>5885</v>
      </c>
      <c r="I292" t="s">
        <v>3357</v>
      </c>
      <c r="J292" s="374">
        <f>F288</f>
        <v>268218.2</v>
      </c>
    </row>
    <row r="293" spans="1:10" x14ac:dyDescent="0.2">
      <c r="A293" s="388" t="s">
        <v>1129</v>
      </c>
      <c r="B293" s="388" t="s">
        <v>5466</v>
      </c>
      <c r="C293" s="388" t="s">
        <v>5886</v>
      </c>
      <c r="D293" s="389">
        <v>722.18</v>
      </c>
      <c r="F293" s="389" t="s">
        <v>5402</v>
      </c>
      <c r="G293" s="390" t="s">
        <v>5887</v>
      </c>
      <c r="J293" s="94">
        <f>SUM(J289:J292)</f>
        <v>465266.09</v>
      </c>
    </row>
    <row r="294" spans="1:10" x14ac:dyDescent="0.2">
      <c r="A294" s="388" t="s">
        <v>1129</v>
      </c>
      <c r="B294" s="388" t="s">
        <v>5466</v>
      </c>
      <c r="C294" s="388" t="s">
        <v>5888</v>
      </c>
      <c r="D294" s="389">
        <v>2997</v>
      </c>
      <c r="F294" s="389" t="s">
        <v>5402</v>
      </c>
      <c r="G294" s="390" t="s">
        <v>5889</v>
      </c>
      <c r="I294" t="s">
        <v>3358</v>
      </c>
      <c r="J294" s="94">
        <f>F317+F331</f>
        <v>73837.5</v>
      </c>
    </row>
    <row r="295" spans="1:10" x14ac:dyDescent="0.2">
      <c r="A295" s="388" t="s">
        <v>1129</v>
      </c>
      <c r="B295" s="388" t="s">
        <v>5466</v>
      </c>
      <c r="C295" s="388" t="s">
        <v>5890</v>
      </c>
      <c r="D295" s="389">
        <v>656.78</v>
      </c>
      <c r="F295" s="389" t="s">
        <v>5388</v>
      </c>
      <c r="G295" s="390" t="s">
        <v>5891</v>
      </c>
      <c r="I295" t="s">
        <v>4656</v>
      </c>
      <c r="J295" s="94">
        <v>0</v>
      </c>
    </row>
    <row r="296" spans="1:10" x14ac:dyDescent="0.2">
      <c r="A296" s="388" t="s">
        <v>1129</v>
      </c>
      <c r="B296" s="388" t="s">
        <v>5466</v>
      </c>
      <c r="C296" s="388" t="s">
        <v>5892</v>
      </c>
      <c r="D296" s="389">
        <v>2910.2</v>
      </c>
      <c r="F296" s="389" t="s">
        <v>5388</v>
      </c>
      <c r="G296" s="390" t="s">
        <v>5893</v>
      </c>
      <c r="I296" t="s">
        <v>5339</v>
      </c>
      <c r="J296" s="94">
        <f>J53</f>
        <v>182400</v>
      </c>
    </row>
    <row r="297" spans="1:10" x14ac:dyDescent="0.2">
      <c r="A297" s="388" t="s">
        <v>1129</v>
      </c>
      <c r="B297" s="388" t="s">
        <v>5466</v>
      </c>
      <c r="C297" s="388" t="s">
        <v>5894</v>
      </c>
      <c r="D297" s="389">
        <v>617.54</v>
      </c>
      <c r="F297" s="389" t="s">
        <v>5405</v>
      </c>
      <c r="G297" s="390" t="s">
        <v>5895</v>
      </c>
    </row>
    <row r="298" spans="1:10" x14ac:dyDescent="0.2">
      <c r="A298" s="388" t="s">
        <v>1129</v>
      </c>
      <c r="B298" s="388" t="s">
        <v>5466</v>
      </c>
      <c r="C298" s="388" t="s">
        <v>5896</v>
      </c>
      <c r="D298" s="389">
        <v>2658.4</v>
      </c>
      <c r="F298" s="389" t="s">
        <v>5405</v>
      </c>
      <c r="G298" s="390" t="s">
        <v>5897</v>
      </c>
    </row>
    <row r="299" spans="1:10" x14ac:dyDescent="0.2">
      <c r="A299" s="388" t="s">
        <v>1129</v>
      </c>
      <c r="B299" s="388" t="s">
        <v>5466</v>
      </c>
      <c r="C299" s="388" t="s">
        <v>5898</v>
      </c>
      <c r="D299" s="389">
        <v>654.16999999999996</v>
      </c>
      <c r="F299" s="389" t="s">
        <v>5407</v>
      </c>
      <c r="G299" s="390" t="s">
        <v>5899</v>
      </c>
      <c r="I299" t="s">
        <v>3359</v>
      </c>
      <c r="J299" s="136">
        <f>J114</f>
        <v>2727962.06</v>
      </c>
    </row>
    <row r="300" spans="1:10" x14ac:dyDescent="0.2">
      <c r="A300" s="388" t="s">
        <v>1129</v>
      </c>
      <c r="B300" s="388" t="s">
        <v>5466</v>
      </c>
      <c r="C300" s="388" t="s">
        <v>5900</v>
      </c>
      <c r="D300" s="389">
        <v>2288.5</v>
      </c>
      <c r="F300" s="389" t="s">
        <v>5407</v>
      </c>
      <c r="G300" s="390" t="s">
        <v>5901</v>
      </c>
    </row>
    <row r="301" spans="1:10" x14ac:dyDescent="0.2">
      <c r="A301" s="388" t="s">
        <v>1129</v>
      </c>
      <c r="B301" s="388" t="s">
        <v>5466</v>
      </c>
      <c r="C301" s="388" t="s">
        <v>5902</v>
      </c>
      <c r="D301" s="389">
        <v>716.95</v>
      </c>
      <c r="F301" s="389" t="s">
        <v>5391</v>
      </c>
      <c r="G301" s="390" t="s">
        <v>5903</v>
      </c>
    </row>
    <row r="302" spans="1:10" x14ac:dyDescent="0.2">
      <c r="A302" s="388" t="s">
        <v>1129</v>
      </c>
      <c r="B302" s="388" t="s">
        <v>5466</v>
      </c>
      <c r="C302" s="388" t="s">
        <v>5904</v>
      </c>
      <c r="D302" s="389">
        <v>2529.3000000000002</v>
      </c>
      <c r="F302" s="389" t="s">
        <v>5391</v>
      </c>
      <c r="G302" s="390" t="s">
        <v>5905</v>
      </c>
    </row>
    <row r="303" spans="1:10" x14ac:dyDescent="0.2">
      <c r="A303" s="388" t="s">
        <v>1129</v>
      </c>
      <c r="B303" s="388" t="s">
        <v>5466</v>
      </c>
      <c r="C303" s="388" t="s">
        <v>5906</v>
      </c>
      <c r="D303" s="389">
        <v>740.5</v>
      </c>
      <c r="F303" s="389" t="s">
        <v>5410</v>
      </c>
      <c r="G303" s="390" t="s">
        <v>5907</v>
      </c>
    </row>
    <row r="304" spans="1:10" x14ac:dyDescent="0.2">
      <c r="A304" s="388" t="s">
        <v>1129</v>
      </c>
      <c r="B304" s="388" t="s">
        <v>5466</v>
      </c>
      <c r="C304" s="388" t="s">
        <v>5908</v>
      </c>
      <c r="D304" s="389">
        <v>2425.8000000000002</v>
      </c>
      <c r="F304" s="389" t="s">
        <v>5410</v>
      </c>
      <c r="G304" s="390" t="s">
        <v>5909</v>
      </c>
    </row>
    <row r="305" spans="1:7" x14ac:dyDescent="0.2">
      <c r="A305" s="388" t="s">
        <v>1129</v>
      </c>
      <c r="B305" s="388" t="s">
        <v>5466</v>
      </c>
      <c r="C305" s="388" t="s">
        <v>5910</v>
      </c>
      <c r="D305" s="389">
        <v>748.34</v>
      </c>
      <c r="F305" s="389" t="s">
        <v>5412</v>
      </c>
      <c r="G305" s="390" t="s">
        <v>5911</v>
      </c>
    </row>
    <row r="306" spans="1:7" x14ac:dyDescent="0.2">
      <c r="A306" s="388" t="s">
        <v>1129</v>
      </c>
      <c r="B306" s="388" t="s">
        <v>5466</v>
      </c>
      <c r="C306" s="388" t="s">
        <v>5912</v>
      </c>
      <c r="D306" s="389">
        <v>2476.4</v>
      </c>
      <c r="F306" s="389" t="s">
        <v>5412</v>
      </c>
      <c r="G306" s="390" t="s">
        <v>5913</v>
      </c>
    </row>
    <row r="307" spans="1:7" x14ac:dyDescent="0.2">
      <c r="A307" s="388" t="s">
        <v>1129</v>
      </c>
      <c r="B307" s="388" t="s">
        <v>5466</v>
      </c>
      <c r="C307" s="388" t="s">
        <v>5914</v>
      </c>
      <c r="D307" s="389">
        <v>677.71</v>
      </c>
      <c r="F307" s="389" t="s">
        <v>5393</v>
      </c>
      <c r="G307" s="390" t="s">
        <v>5915</v>
      </c>
    </row>
    <row r="308" spans="1:7" x14ac:dyDescent="0.2">
      <c r="A308" s="388" t="s">
        <v>1129</v>
      </c>
      <c r="B308" s="388" t="s">
        <v>5466</v>
      </c>
      <c r="C308" s="388" t="s">
        <v>5916</v>
      </c>
      <c r="D308" s="389">
        <v>2179.8000000000002</v>
      </c>
      <c r="F308" s="389" t="s">
        <v>5393</v>
      </c>
      <c r="G308" s="390" t="s">
        <v>5917</v>
      </c>
    </row>
    <row r="309" spans="1:7" x14ac:dyDescent="0.2">
      <c r="A309" s="388" t="s">
        <v>1129</v>
      </c>
      <c r="B309" s="388" t="s">
        <v>5466</v>
      </c>
      <c r="C309" s="388" t="s">
        <v>5918</v>
      </c>
      <c r="D309" s="389">
        <v>594</v>
      </c>
      <c r="F309" s="389" t="s">
        <v>5395</v>
      </c>
      <c r="G309" s="390" t="s">
        <v>5919</v>
      </c>
    </row>
    <row r="310" spans="1:7" x14ac:dyDescent="0.2">
      <c r="A310" s="388" t="s">
        <v>1129</v>
      </c>
      <c r="B310" s="388" t="s">
        <v>5466</v>
      </c>
      <c r="C310" s="388" t="s">
        <v>5920</v>
      </c>
      <c r="D310" s="389">
        <v>1903.2</v>
      </c>
      <c r="F310" s="389" t="s">
        <v>5395</v>
      </c>
      <c r="G310" s="390" t="s">
        <v>5921</v>
      </c>
    </row>
    <row r="311" spans="1:7" x14ac:dyDescent="0.2">
      <c r="A311" s="388" t="s">
        <v>1129</v>
      </c>
      <c r="B311" s="388" t="s">
        <v>5466</v>
      </c>
      <c r="C311" s="388" t="s">
        <v>5922</v>
      </c>
      <c r="D311" s="389">
        <v>594</v>
      </c>
      <c r="F311" s="389" t="s">
        <v>5421</v>
      </c>
      <c r="G311" s="390" t="s">
        <v>5923</v>
      </c>
    </row>
    <row r="312" spans="1:7" x14ac:dyDescent="0.2">
      <c r="A312" s="388" t="s">
        <v>1129</v>
      </c>
      <c r="B312" s="388" t="s">
        <v>5466</v>
      </c>
      <c r="C312" s="388" t="s">
        <v>5924</v>
      </c>
      <c r="D312" s="389">
        <v>1873</v>
      </c>
      <c r="F312" s="389" t="s">
        <v>5421</v>
      </c>
      <c r="G312" s="390" t="s">
        <v>5925</v>
      </c>
    </row>
    <row r="313" spans="1:7" x14ac:dyDescent="0.2">
      <c r="A313" s="388" t="s">
        <v>1129</v>
      </c>
      <c r="B313" s="388" t="s">
        <v>5466</v>
      </c>
      <c r="C313" s="388" t="s">
        <v>5926</v>
      </c>
      <c r="D313" s="389">
        <v>594</v>
      </c>
      <c r="F313" s="389" t="s">
        <v>5398</v>
      </c>
      <c r="G313" s="390" t="s">
        <v>5927</v>
      </c>
    </row>
    <row r="314" spans="1:7" x14ac:dyDescent="0.2">
      <c r="A314" s="388" t="s">
        <v>1129</v>
      </c>
      <c r="B314" s="388" t="s">
        <v>5466</v>
      </c>
      <c r="C314" s="388" t="s">
        <v>5928</v>
      </c>
      <c r="D314" s="389">
        <v>1932</v>
      </c>
      <c r="F314" s="389" t="s">
        <v>5398</v>
      </c>
      <c r="G314" s="390" t="s">
        <v>5929</v>
      </c>
    </row>
    <row r="315" spans="1:7" x14ac:dyDescent="0.2">
      <c r="A315" s="388" t="s">
        <v>1129</v>
      </c>
      <c r="B315" s="388" t="s">
        <v>5517</v>
      </c>
      <c r="C315" s="388" t="s">
        <v>2603</v>
      </c>
      <c r="D315" s="389">
        <v>6000</v>
      </c>
      <c r="F315" s="389" t="s">
        <v>5391</v>
      </c>
      <c r="G315" s="390" t="s">
        <v>5930</v>
      </c>
    </row>
    <row r="316" spans="1:7" x14ac:dyDescent="0.2">
      <c r="A316" s="388" t="s">
        <v>1129</v>
      </c>
      <c r="B316" s="388" t="s">
        <v>5517</v>
      </c>
      <c r="C316" s="388" t="s">
        <v>2842</v>
      </c>
      <c r="D316" s="389">
        <v>-6000</v>
      </c>
      <c r="F316" s="389" t="s">
        <v>5410</v>
      </c>
      <c r="G316" s="390" t="s">
        <v>5930</v>
      </c>
    </row>
    <row r="317" spans="1:7" x14ac:dyDescent="0.2">
      <c r="A317" s="388" t="s">
        <v>938</v>
      </c>
      <c r="B317" s="388" t="s">
        <v>4684</v>
      </c>
      <c r="C317" s="388" t="s">
        <v>307</v>
      </c>
      <c r="D317" s="389">
        <v>37025</v>
      </c>
      <c r="F317" s="389">
        <v>37025</v>
      </c>
      <c r="G317" s="390" t="s">
        <v>1040</v>
      </c>
    </row>
    <row r="319" spans="1:7" x14ac:dyDescent="0.2">
      <c r="A319" s="388" t="s">
        <v>1129</v>
      </c>
      <c r="B319" s="388" t="s">
        <v>5466</v>
      </c>
      <c r="C319" s="388" t="s">
        <v>5590</v>
      </c>
      <c r="D319" s="389">
        <v>4116.3999999999996</v>
      </c>
      <c r="F319" s="389" t="s">
        <v>5400</v>
      </c>
      <c r="G319" s="390" t="s">
        <v>5931</v>
      </c>
    </row>
    <row r="320" spans="1:7" x14ac:dyDescent="0.2">
      <c r="A320" s="388" t="s">
        <v>1129</v>
      </c>
      <c r="B320" s="388" t="s">
        <v>5466</v>
      </c>
      <c r="C320" s="388" t="s">
        <v>5640</v>
      </c>
      <c r="D320" s="389">
        <v>2956</v>
      </c>
      <c r="F320" s="389" t="s">
        <v>5402</v>
      </c>
      <c r="G320" s="390" t="s">
        <v>5932</v>
      </c>
    </row>
    <row r="321" spans="1:8" x14ac:dyDescent="0.2">
      <c r="A321" s="388" t="s">
        <v>1129</v>
      </c>
      <c r="B321" s="388" t="s">
        <v>5466</v>
      </c>
      <c r="C321" s="388" t="s">
        <v>5933</v>
      </c>
      <c r="D321" s="389">
        <v>4306.8999999999996</v>
      </c>
      <c r="F321" s="389" t="s">
        <v>5388</v>
      </c>
      <c r="G321" s="390" t="s">
        <v>5934</v>
      </c>
    </row>
    <row r="322" spans="1:8" x14ac:dyDescent="0.2">
      <c r="A322" s="388" t="s">
        <v>1129</v>
      </c>
      <c r="B322" s="388" t="s">
        <v>5466</v>
      </c>
      <c r="C322" s="388" t="s">
        <v>5935</v>
      </c>
      <c r="D322" s="389">
        <v>3447.4</v>
      </c>
      <c r="F322" s="389" t="s">
        <v>5405</v>
      </c>
      <c r="G322" s="390" t="s">
        <v>5936</v>
      </c>
    </row>
    <row r="323" spans="1:8" x14ac:dyDescent="0.2">
      <c r="A323" s="388" t="s">
        <v>1129</v>
      </c>
      <c r="B323" s="388" t="s">
        <v>5466</v>
      </c>
      <c r="C323" s="388" t="s">
        <v>5937</v>
      </c>
      <c r="D323" s="389">
        <v>2846</v>
      </c>
      <c r="F323" s="389" t="s">
        <v>5407</v>
      </c>
      <c r="G323" s="390" t="s">
        <v>5938</v>
      </c>
    </row>
    <row r="324" spans="1:8" x14ac:dyDescent="0.2">
      <c r="A324" s="388" t="s">
        <v>1129</v>
      </c>
      <c r="B324" s="388" t="s">
        <v>5466</v>
      </c>
      <c r="C324" s="388" t="s">
        <v>5939</v>
      </c>
      <c r="D324" s="389">
        <v>3709.5</v>
      </c>
      <c r="F324" s="389" t="s">
        <v>5391</v>
      </c>
      <c r="G324" s="390" t="s">
        <v>5940</v>
      </c>
    </row>
    <row r="325" spans="1:8" x14ac:dyDescent="0.2">
      <c r="A325" s="388" t="s">
        <v>1129</v>
      </c>
      <c r="B325" s="388" t="s">
        <v>5466</v>
      </c>
      <c r="C325" s="388" t="s">
        <v>5941</v>
      </c>
      <c r="D325" s="389">
        <v>2922</v>
      </c>
      <c r="F325" s="389" t="s">
        <v>5410</v>
      </c>
      <c r="G325" s="390" t="s">
        <v>5942</v>
      </c>
    </row>
    <row r="326" spans="1:8" x14ac:dyDescent="0.2">
      <c r="A326" s="388" t="s">
        <v>1129</v>
      </c>
      <c r="B326" s="388" t="s">
        <v>5466</v>
      </c>
      <c r="C326" s="388" t="s">
        <v>5943</v>
      </c>
      <c r="D326" s="389">
        <v>2733.4</v>
      </c>
      <c r="F326" s="389" t="s">
        <v>5412</v>
      </c>
      <c r="G326" s="390" t="s">
        <v>5944</v>
      </c>
    </row>
    <row r="327" spans="1:8" x14ac:dyDescent="0.2">
      <c r="A327" s="388" t="s">
        <v>1129</v>
      </c>
      <c r="B327" s="388" t="s">
        <v>5466</v>
      </c>
      <c r="C327" s="388" t="s">
        <v>5945</v>
      </c>
      <c r="D327" s="389">
        <v>2516</v>
      </c>
      <c r="F327" s="389" t="s">
        <v>5393</v>
      </c>
      <c r="G327" s="390" t="s">
        <v>5946</v>
      </c>
    </row>
    <row r="328" spans="1:8" x14ac:dyDescent="0.2">
      <c r="A328" s="388" t="s">
        <v>1129</v>
      </c>
      <c r="B328" s="388" t="s">
        <v>5466</v>
      </c>
      <c r="C328" s="388" t="s">
        <v>5947</v>
      </c>
      <c r="D328" s="389">
        <v>2171.6999999999998</v>
      </c>
      <c r="F328" s="389" t="s">
        <v>5395</v>
      </c>
      <c r="G328" s="390" t="s">
        <v>5948</v>
      </c>
    </row>
    <row r="329" spans="1:8" x14ac:dyDescent="0.2">
      <c r="A329" s="388" t="s">
        <v>1129</v>
      </c>
      <c r="B329" s="388" t="s">
        <v>5466</v>
      </c>
      <c r="C329" s="388" t="s">
        <v>5949</v>
      </c>
      <c r="D329" s="389">
        <v>2876.4</v>
      </c>
      <c r="F329" s="389" t="s">
        <v>5421</v>
      </c>
      <c r="G329" s="390" t="s">
        <v>5950</v>
      </c>
    </row>
    <row r="330" spans="1:8" x14ac:dyDescent="0.2">
      <c r="A330" s="388" t="s">
        <v>1129</v>
      </c>
      <c r="B330" s="388" t="s">
        <v>5466</v>
      </c>
      <c r="C330" s="388" t="s">
        <v>5951</v>
      </c>
      <c r="D330" s="389">
        <v>2210.8000000000002</v>
      </c>
      <c r="F330" s="389" t="s">
        <v>5398</v>
      </c>
      <c r="G330" s="390" t="s">
        <v>5952</v>
      </c>
    </row>
    <row r="331" spans="1:8" x14ac:dyDescent="0.2">
      <c r="A331" s="388" t="s">
        <v>938</v>
      </c>
      <c r="B331" s="388" t="s">
        <v>4684</v>
      </c>
      <c r="C331" s="388" t="s">
        <v>484</v>
      </c>
      <c r="D331" s="389">
        <v>36812.5</v>
      </c>
      <c r="F331" s="389">
        <v>36812.5</v>
      </c>
      <c r="G331" s="390" t="s">
        <v>1054</v>
      </c>
    </row>
    <row r="332" spans="1:8" x14ac:dyDescent="0.2">
      <c r="A332" s="88" t="s">
        <v>938</v>
      </c>
      <c r="B332" s="88" t="s">
        <v>4684</v>
      </c>
      <c r="C332" s="88" t="s">
        <v>308</v>
      </c>
      <c r="D332" s="89">
        <v>73837.5</v>
      </c>
      <c r="E332" s="89"/>
      <c r="F332" s="89">
        <v>73837.5</v>
      </c>
      <c r="G332" s="90" t="s">
        <v>950</v>
      </c>
      <c r="H332" s="91"/>
    </row>
    <row r="333" spans="1:8" x14ac:dyDescent="0.2">
      <c r="A333" s="88" t="s">
        <v>938</v>
      </c>
      <c r="B333" s="88" t="s">
        <v>343</v>
      </c>
      <c r="C333" s="88" t="s">
        <v>308</v>
      </c>
      <c r="D333" s="89">
        <v>1850451.31</v>
      </c>
      <c r="E333" s="89"/>
      <c r="F333" s="89">
        <v>1850451.31</v>
      </c>
      <c r="G333" s="90" t="s">
        <v>486</v>
      </c>
      <c r="H333" s="91"/>
    </row>
    <row r="334" spans="1:8" x14ac:dyDescent="0.2">
      <c r="A334" s="88" t="s">
        <v>508</v>
      </c>
      <c r="B334" s="88" t="s">
        <v>343</v>
      </c>
      <c r="C334" s="88" t="s">
        <v>308</v>
      </c>
      <c r="D334" s="89">
        <v>5744032.0899999999</v>
      </c>
      <c r="E334" s="89"/>
      <c r="F334" s="89">
        <v>5744032.0899999999</v>
      </c>
      <c r="G334" s="90" t="s">
        <v>509</v>
      </c>
      <c r="H334" s="91"/>
    </row>
    <row r="335" spans="1:8" x14ac:dyDescent="0.2">
      <c r="A335" s="88" t="s">
        <v>343</v>
      </c>
      <c r="B335" s="88" t="s">
        <v>343</v>
      </c>
      <c r="C335" s="88" t="s">
        <v>308</v>
      </c>
      <c r="D335" s="89">
        <v>5744032.0899999999</v>
      </c>
      <c r="E335" s="89"/>
      <c r="F335" s="89">
        <v>5744032.0899999999</v>
      </c>
      <c r="G335" s="90" t="s">
        <v>1107</v>
      </c>
      <c r="H335" s="91"/>
    </row>
  </sheetData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355"/>
  <sheetViews>
    <sheetView topLeftCell="A28" workbookViewId="0">
      <selection activeCell="K84" sqref="K84"/>
    </sheetView>
  </sheetViews>
  <sheetFormatPr defaultColWidth="12.5703125" defaultRowHeight="12.75" x14ac:dyDescent="0.2"/>
  <cols>
    <col min="1" max="2" width="4" bestFit="1" customWidth="1"/>
    <col min="3" max="3" width="7.140625" bestFit="1" customWidth="1"/>
    <col min="4" max="4" width="8.5703125" bestFit="1" customWidth="1"/>
    <col min="5" max="5" width="11.7109375" bestFit="1" customWidth="1"/>
    <col min="6" max="6" width="11.5703125" bestFit="1" customWidth="1"/>
    <col min="7" max="7" width="11.7109375" bestFit="1" customWidth="1"/>
    <col min="8" max="8" width="50.42578125" bestFit="1" customWidth="1"/>
    <col min="9" max="9" width="6.7109375" bestFit="1" customWidth="1"/>
    <col min="10" max="10" width="8.42578125" hidden="1" customWidth="1"/>
    <col min="11" max="11" width="18.7109375" customWidth="1"/>
    <col min="12" max="12" width="11.7109375" bestFit="1" customWidth="1"/>
  </cols>
  <sheetData>
    <row r="1" spans="1:12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993</v>
      </c>
      <c r="I1" s="91"/>
      <c r="J1" s="91" t="s">
        <v>1128</v>
      </c>
      <c r="K1" s="91"/>
      <c r="L1" s="91"/>
    </row>
    <row r="3" spans="1:12" x14ac:dyDescent="0.2">
      <c r="A3" s="388" t="s">
        <v>1129</v>
      </c>
      <c r="B3" s="388" t="s">
        <v>1472</v>
      </c>
      <c r="C3" s="388" t="s">
        <v>4834</v>
      </c>
      <c r="E3" s="389">
        <v>1200</v>
      </c>
      <c r="G3" s="389" t="s">
        <v>4835</v>
      </c>
      <c r="H3" s="390" t="s">
        <v>4836</v>
      </c>
      <c r="I3" t="s">
        <v>1134</v>
      </c>
      <c r="J3">
        <v>300</v>
      </c>
    </row>
    <row r="4" spans="1:12" x14ac:dyDescent="0.2">
      <c r="A4" s="388" t="s">
        <v>1129</v>
      </c>
      <c r="B4" s="388" t="s">
        <v>1472</v>
      </c>
      <c r="C4" s="388" t="s">
        <v>4837</v>
      </c>
      <c r="E4" s="389">
        <v>8400</v>
      </c>
      <c r="G4" s="389" t="s">
        <v>4838</v>
      </c>
      <c r="H4" s="390" t="s">
        <v>4839</v>
      </c>
      <c r="I4" t="s">
        <v>1134</v>
      </c>
      <c r="J4">
        <v>900</v>
      </c>
    </row>
    <row r="5" spans="1:12" x14ac:dyDescent="0.2">
      <c r="A5" s="388" t="s">
        <v>1129</v>
      </c>
      <c r="B5" s="388" t="s">
        <v>1472</v>
      </c>
      <c r="C5" s="388" t="s">
        <v>4840</v>
      </c>
      <c r="E5" s="389">
        <v>4639.53</v>
      </c>
      <c r="G5" s="389" t="s">
        <v>4841</v>
      </c>
      <c r="H5" s="390" t="s">
        <v>4842</v>
      </c>
      <c r="I5" t="s">
        <v>1134</v>
      </c>
      <c r="J5">
        <v>900</v>
      </c>
    </row>
    <row r="6" spans="1:12" x14ac:dyDescent="0.2">
      <c r="A6" s="388" t="s">
        <v>1129</v>
      </c>
      <c r="B6" s="388" t="s">
        <v>1472</v>
      </c>
      <c r="C6" s="388" t="s">
        <v>4843</v>
      </c>
      <c r="E6" s="389">
        <v>4590</v>
      </c>
      <c r="G6" s="389" t="s">
        <v>4844</v>
      </c>
      <c r="H6" s="390" t="s">
        <v>4845</v>
      </c>
      <c r="I6" t="s">
        <v>1134</v>
      </c>
      <c r="J6">
        <v>900</v>
      </c>
    </row>
    <row r="7" spans="1:12" x14ac:dyDescent="0.2">
      <c r="A7" s="388" t="s">
        <v>1129</v>
      </c>
      <c r="B7" s="388" t="s">
        <v>1472</v>
      </c>
      <c r="C7" s="388" t="s">
        <v>4843</v>
      </c>
      <c r="E7" s="389">
        <v>2400</v>
      </c>
      <c r="G7" s="389" t="s">
        <v>4844</v>
      </c>
      <c r="H7" s="390" t="s">
        <v>4846</v>
      </c>
      <c r="I7" t="s">
        <v>1134</v>
      </c>
      <c r="J7">
        <v>900</v>
      </c>
    </row>
    <row r="8" spans="1:12" x14ac:dyDescent="0.2">
      <c r="A8" s="388" t="s">
        <v>1129</v>
      </c>
      <c r="B8" s="388" t="s">
        <v>1472</v>
      </c>
      <c r="C8" s="388" t="s">
        <v>4847</v>
      </c>
      <c r="E8" s="389">
        <v>75600</v>
      </c>
      <c r="G8" s="389" t="s">
        <v>4848</v>
      </c>
      <c r="H8" s="390" t="s">
        <v>1475</v>
      </c>
      <c r="I8" t="s">
        <v>1134</v>
      </c>
      <c r="J8">
        <v>500</v>
      </c>
    </row>
    <row r="9" spans="1:12" x14ac:dyDescent="0.2">
      <c r="A9" s="388" t="s">
        <v>1129</v>
      </c>
      <c r="B9" s="388" t="s">
        <v>1472</v>
      </c>
      <c r="C9" s="388" t="s">
        <v>4849</v>
      </c>
      <c r="E9" s="389">
        <v>72000</v>
      </c>
      <c r="G9" s="389" t="s">
        <v>4850</v>
      </c>
      <c r="H9" s="390" t="s">
        <v>4851</v>
      </c>
      <c r="I9" t="s">
        <v>1134</v>
      </c>
      <c r="J9">
        <v>900</v>
      </c>
    </row>
    <row r="10" spans="1:12" x14ac:dyDescent="0.2">
      <c r="A10" s="388" t="s">
        <v>1129</v>
      </c>
      <c r="B10" s="388" t="s">
        <v>1472</v>
      </c>
      <c r="C10" s="388" t="s">
        <v>4852</v>
      </c>
      <c r="E10" s="389">
        <v>70578</v>
      </c>
      <c r="G10" s="389" t="s">
        <v>4853</v>
      </c>
      <c r="H10" s="390" t="s">
        <v>4854</v>
      </c>
      <c r="I10" t="s">
        <v>1134</v>
      </c>
      <c r="J10">
        <v>900</v>
      </c>
    </row>
    <row r="11" spans="1:12" x14ac:dyDescent="0.2">
      <c r="A11" s="388" t="s">
        <v>1129</v>
      </c>
      <c r="B11" s="388" t="s">
        <v>1472</v>
      </c>
      <c r="C11" s="388" t="s">
        <v>4855</v>
      </c>
      <c r="E11" s="389">
        <v>25000</v>
      </c>
      <c r="G11" s="389" t="s">
        <v>4856</v>
      </c>
      <c r="H11" s="390" t="s">
        <v>4857</v>
      </c>
      <c r="I11" t="s">
        <v>1134</v>
      </c>
      <c r="J11">
        <v>900</v>
      </c>
    </row>
    <row r="12" spans="1:12" x14ac:dyDescent="0.2">
      <c r="A12" s="388" t="s">
        <v>1129</v>
      </c>
      <c r="B12" s="388" t="s">
        <v>1472</v>
      </c>
      <c r="C12" s="388" t="s">
        <v>4858</v>
      </c>
      <c r="E12" s="389">
        <v>6000</v>
      </c>
      <c r="G12" s="389" t="s">
        <v>4737</v>
      </c>
      <c r="H12" s="390" t="s">
        <v>4859</v>
      </c>
      <c r="I12" t="s">
        <v>1134</v>
      </c>
      <c r="J12">
        <v>300</v>
      </c>
    </row>
    <row r="13" spans="1:12" x14ac:dyDescent="0.2">
      <c r="A13" s="388" t="s">
        <v>1129</v>
      </c>
      <c r="B13" s="388" t="s">
        <v>1472</v>
      </c>
      <c r="C13" s="388" t="s">
        <v>4860</v>
      </c>
      <c r="E13" s="389">
        <v>1907</v>
      </c>
      <c r="G13" s="389" t="s">
        <v>4861</v>
      </c>
      <c r="H13" s="390" t="s">
        <v>4862</v>
      </c>
      <c r="I13" t="s">
        <v>1134</v>
      </c>
      <c r="J13">
        <v>900</v>
      </c>
    </row>
    <row r="14" spans="1:12" x14ac:dyDescent="0.2">
      <c r="A14" s="388" t="s">
        <v>1129</v>
      </c>
      <c r="B14" s="388" t="s">
        <v>1472</v>
      </c>
      <c r="C14" s="388" t="s">
        <v>4863</v>
      </c>
      <c r="E14" s="389">
        <v>1371</v>
      </c>
      <c r="G14" s="389" t="s">
        <v>4864</v>
      </c>
      <c r="H14" s="390" t="s">
        <v>4865</v>
      </c>
      <c r="I14" t="s">
        <v>1134</v>
      </c>
      <c r="J14">
        <v>500</v>
      </c>
    </row>
    <row r="15" spans="1:12" x14ac:dyDescent="0.2">
      <c r="A15" s="388" t="s">
        <v>1129</v>
      </c>
      <c r="B15" s="388" t="s">
        <v>1472</v>
      </c>
      <c r="C15" s="388" t="s">
        <v>4866</v>
      </c>
      <c r="E15" s="389">
        <v>109345.2</v>
      </c>
      <c r="G15" s="389" t="s">
        <v>4867</v>
      </c>
      <c r="H15" s="390" t="s">
        <v>4868</v>
      </c>
      <c r="I15" t="s">
        <v>1134</v>
      </c>
      <c r="J15">
        <v>500</v>
      </c>
    </row>
    <row r="16" spans="1:12" x14ac:dyDescent="0.2">
      <c r="A16" s="388" t="s">
        <v>1129</v>
      </c>
      <c r="B16" s="388" t="s">
        <v>1472</v>
      </c>
      <c r="C16" s="388" t="s">
        <v>4869</v>
      </c>
      <c r="E16" s="389">
        <v>10080</v>
      </c>
      <c r="G16" s="389" t="s">
        <v>4870</v>
      </c>
      <c r="H16" s="390" t="s">
        <v>4871</v>
      </c>
      <c r="I16" t="s">
        <v>1134</v>
      </c>
      <c r="J16">
        <v>500</v>
      </c>
    </row>
    <row r="17" spans="1:10" x14ac:dyDescent="0.2">
      <c r="A17" s="388" t="s">
        <v>1129</v>
      </c>
      <c r="B17" s="388" t="s">
        <v>1472</v>
      </c>
      <c r="C17" s="388" t="s">
        <v>4869</v>
      </c>
      <c r="E17" s="389">
        <v>1332</v>
      </c>
      <c r="G17" s="389" t="s">
        <v>4870</v>
      </c>
      <c r="H17" s="390" t="s">
        <v>4872</v>
      </c>
      <c r="I17" t="s">
        <v>1134</v>
      </c>
      <c r="J17">
        <v>900</v>
      </c>
    </row>
    <row r="18" spans="1:10" x14ac:dyDescent="0.2">
      <c r="A18" s="388" t="s">
        <v>1129</v>
      </c>
      <c r="B18" s="388" t="s">
        <v>1472</v>
      </c>
      <c r="C18" s="388" t="s">
        <v>4873</v>
      </c>
      <c r="E18" s="389">
        <v>12708</v>
      </c>
      <c r="G18" s="389" t="s">
        <v>4874</v>
      </c>
      <c r="H18" s="390" t="s">
        <v>4875</v>
      </c>
      <c r="I18" t="s">
        <v>1134</v>
      </c>
      <c r="J18">
        <v>500</v>
      </c>
    </row>
    <row r="19" spans="1:10" x14ac:dyDescent="0.2">
      <c r="A19" s="388" t="s">
        <v>1129</v>
      </c>
      <c r="B19" s="388" t="s">
        <v>1472</v>
      </c>
      <c r="C19" s="388" t="s">
        <v>4876</v>
      </c>
      <c r="E19" s="389">
        <v>36000</v>
      </c>
      <c r="G19" s="389" t="s">
        <v>4769</v>
      </c>
      <c r="H19" s="390" t="s">
        <v>4877</v>
      </c>
      <c r="I19" t="s">
        <v>1134</v>
      </c>
      <c r="J19">
        <v>900</v>
      </c>
    </row>
    <row r="20" spans="1:10" x14ac:dyDescent="0.2">
      <c r="A20" s="388" t="s">
        <v>1129</v>
      </c>
      <c r="B20" s="388" t="s">
        <v>1472</v>
      </c>
      <c r="C20" s="388" t="s">
        <v>4878</v>
      </c>
      <c r="E20" s="389">
        <v>3600</v>
      </c>
      <c r="G20" s="389" t="s">
        <v>4879</v>
      </c>
      <c r="H20" s="390" t="s">
        <v>4880</v>
      </c>
      <c r="I20" t="s">
        <v>1134</v>
      </c>
      <c r="J20">
        <v>900</v>
      </c>
    </row>
    <row r="21" spans="1:10" x14ac:dyDescent="0.2">
      <c r="A21" s="388" t="s">
        <v>1129</v>
      </c>
      <c r="B21" s="388" t="s">
        <v>1472</v>
      </c>
      <c r="C21" s="388" t="s">
        <v>4878</v>
      </c>
      <c r="E21" s="389">
        <v>17178</v>
      </c>
      <c r="G21" s="389" t="s">
        <v>4879</v>
      </c>
      <c r="H21" s="390" t="s">
        <v>4881</v>
      </c>
      <c r="I21" t="s">
        <v>1134</v>
      </c>
      <c r="J21">
        <v>500</v>
      </c>
    </row>
    <row r="22" spans="1:10" x14ac:dyDescent="0.2">
      <c r="A22" s="388" t="s">
        <v>1129</v>
      </c>
      <c r="B22" s="388" t="s">
        <v>1472</v>
      </c>
      <c r="C22" s="388" t="s">
        <v>4882</v>
      </c>
      <c r="E22" s="389">
        <v>15758.64</v>
      </c>
      <c r="G22" s="389" t="s">
        <v>4883</v>
      </c>
      <c r="H22" s="390" t="s">
        <v>4884</v>
      </c>
      <c r="I22" t="s">
        <v>1134</v>
      </c>
      <c r="J22">
        <v>500</v>
      </c>
    </row>
    <row r="23" spans="1:10" x14ac:dyDescent="0.2">
      <c r="A23" s="388" t="s">
        <v>1129</v>
      </c>
      <c r="B23" s="388" t="s">
        <v>1472</v>
      </c>
      <c r="C23" s="388" t="s">
        <v>4882</v>
      </c>
      <c r="E23" s="389">
        <v>3390</v>
      </c>
      <c r="G23" s="389" t="s">
        <v>4883</v>
      </c>
      <c r="H23" s="390" t="s">
        <v>4885</v>
      </c>
      <c r="I23" t="s">
        <v>1134</v>
      </c>
      <c r="J23">
        <v>900</v>
      </c>
    </row>
    <row r="24" spans="1:10" x14ac:dyDescent="0.2">
      <c r="A24" s="388" t="s">
        <v>1129</v>
      </c>
      <c r="B24" s="388" t="s">
        <v>1472</v>
      </c>
      <c r="C24" s="388" t="s">
        <v>4886</v>
      </c>
      <c r="E24" s="389">
        <v>2940</v>
      </c>
      <c r="G24" s="389" t="s">
        <v>4887</v>
      </c>
      <c r="H24" s="390" t="s">
        <v>4888</v>
      </c>
      <c r="I24" t="s">
        <v>1134</v>
      </c>
      <c r="J24">
        <v>900</v>
      </c>
    </row>
    <row r="25" spans="1:10" x14ac:dyDescent="0.2">
      <c r="A25" s="388" t="s">
        <v>1129</v>
      </c>
      <c r="B25" s="388" t="s">
        <v>1472</v>
      </c>
      <c r="C25" s="388" t="s">
        <v>4889</v>
      </c>
      <c r="E25" s="389">
        <v>6000</v>
      </c>
      <c r="G25" s="389" t="s">
        <v>4741</v>
      </c>
      <c r="H25" s="390" t="s">
        <v>4890</v>
      </c>
      <c r="I25" t="s">
        <v>1134</v>
      </c>
      <c r="J25">
        <v>300</v>
      </c>
    </row>
    <row r="26" spans="1:10" x14ac:dyDescent="0.2">
      <c r="A26" s="388" t="s">
        <v>1129</v>
      </c>
      <c r="B26" s="388" t="s">
        <v>2270</v>
      </c>
      <c r="C26" s="388" t="s">
        <v>4891</v>
      </c>
      <c r="E26" s="389">
        <v>10000</v>
      </c>
      <c r="G26" s="389" t="s">
        <v>4892</v>
      </c>
      <c r="H26" s="390" t="s">
        <v>4893</v>
      </c>
      <c r="I26" t="s">
        <v>1134</v>
      </c>
      <c r="J26">
        <v>900</v>
      </c>
    </row>
    <row r="27" spans="1:10" x14ac:dyDescent="0.2">
      <c r="A27" s="388" t="s">
        <v>1129</v>
      </c>
      <c r="B27" s="388" t="s">
        <v>1542</v>
      </c>
      <c r="C27" s="388" t="s">
        <v>1163</v>
      </c>
      <c r="E27" s="389">
        <v>49920</v>
      </c>
      <c r="G27" s="389" t="s">
        <v>4750</v>
      </c>
      <c r="H27" s="390" t="s">
        <v>1667</v>
      </c>
      <c r="I27" t="s">
        <v>1134</v>
      </c>
      <c r="J27">
        <v>900</v>
      </c>
    </row>
    <row r="28" spans="1:10" x14ac:dyDescent="0.2">
      <c r="A28" s="388" t="s">
        <v>1129</v>
      </c>
      <c r="B28" s="388" t="s">
        <v>1542</v>
      </c>
      <c r="C28" s="388" t="s">
        <v>1145</v>
      </c>
      <c r="E28" s="389">
        <v>12500</v>
      </c>
      <c r="G28" s="389" t="s">
        <v>4750</v>
      </c>
      <c r="H28" s="390" t="s">
        <v>4894</v>
      </c>
      <c r="I28" t="s">
        <v>1134</v>
      </c>
      <c r="J28">
        <v>900</v>
      </c>
    </row>
    <row r="29" spans="1:10" x14ac:dyDescent="0.2">
      <c r="A29" s="388" t="s">
        <v>1129</v>
      </c>
      <c r="B29" s="388" t="s">
        <v>1542</v>
      </c>
      <c r="C29" s="388" t="s">
        <v>1145</v>
      </c>
      <c r="E29" s="389">
        <v>4166.67</v>
      </c>
      <c r="G29" s="389" t="s">
        <v>4750</v>
      </c>
      <c r="H29" s="390" t="s">
        <v>4895</v>
      </c>
      <c r="I29" t="s">
        <v>1134</v>
      </c>
      <c r="J29">
        <v>900</v>
      </c>
    </row>
    <row r="30" spans="1:10" x14ac:dyDescent="0.2">
      <c r="A30" s="388" t="s">
        <v>1129</v>
      </c>
      <c r="B30" s="388" t="s">
        <v>1542</v>
      </c>
      <c r="C30" s="388" t="s">
        <v>1147</v>
      </c>
      <c r="E30" s="389">
        <v>12500</v>
      </c>
      <c r="G30" s="389" t="s">
        <v>4752</v>
      </c>
      <c r="H30" s="390" t="s">
        <v>4896</v>
      </c>
      <c r="I30" t="s">
        <v>1134</v>
      </c>
      <c r="J30">
        <v>900</v>
      </c>
    </row>
    <row r="31" spans="1:10" x14ac:dyDescent="0.2">
      <c r="A31" s="388" t="s">
        <v>1129</v>
      </c>
      <c r="B31" s="388" t="s">
        <v>1542</v>
      </c>
      <c r="C31" s="388" t="s">
        <v>1147</v>
      </c>
      <c r="E31" s="389">
        <v>4166.67</v>
      </c>
      <c r="G31" s="389" t="s">
        <v>4752</v>
      </c>
      <c r="H31" s="390" t="s">
        <v>4897</v>
      </c>
      <c r="I31" t="s">
        <v>1134</v>
      </c>
      <c r="J31">
        <v>900</v>
      </c>
    </row>
    <row r="32" spans="1:10" x14ac:dyDescent="0.2">
      <c r="A32" s="388" t="s">
        <v>1129</v>
      </c>
      <c r="B32" s="388" t="s">
        <v>1542</v>
      </c>
      <c r="C32" s="388" t="s">
        <v>1235</v>
      </c>
      <c r="E32" s="389">
        <v>1240.32</v>
      </c>
      <c r="G32" s="389" t="s">
        <v>4735</v>
      </c>
      <c r="H32" s="390" t="s">
        <v>4898</v>
      </c>
      <c r="I32" t="s">
        <v>1134</v>
      </c>
      <c r="J32">
        <v>900</v>
      </c>
    </row>
    <row r="33" spans="1:10" x14ac:dyDescent="0.2">
      <c r="A33" s="388" t="s">
        <v>1129</v>
      </c>
      <c r="B33" s="388" t="s">
        <v>1542</v>
      </c>
      <c r="C33" s="388" t="s">
        <v>1235</v>
      </c>
      <c r="E33" s="389">
        <v>1318.13</v>
      </c>
      <c r="G33" s="389" t="s">
        <v>4735</v>
      </c>
      <c r="H33" s="390" t="s">
        <v>4899</v>
      </c>
      <c r="I33" t="s">
        <v>1134</v>
      </c>
      <c r="J33">
        <v>900</v>
      </c>
    </row>
    <row r="34" spans="1:10" x14ac:dyDescent="0.2">
      <c r="A34" s="388" t="s">
        <v>1129</v>
      </c>
      <c r="B34" s="388" t="s">
        <v>1542</v>
      </c>
      <c r="C34" s="388" t="s">
        <v>1235</v>
      </c>
      <c r="E34" s="389">
        <v>1753.56</v>
      </c>
      <c r="G34" s="389" t="s">
        <v>4735</v>
      </c>
      <c r="H34" s="390" t="s">
        <v>4900</v>
      </c>
      <c r="I34" t="s">
        <v>1134</v>
      </c>
      <c r="J34">
        <v>900</v>
      </c>
    </row>
    <row r="35" spans="1:10" x14ac:dyDescent="0.2">
      <c r="A35" s="388" t="s">
        <v>1129</v>
      </c>
      <c r="B35" s="388" t="s">
        <v>1542</v>
      </c>
      <c r="C35" s="388" t="s">
        <v>1149</v>
      </c>
      <c r="E35" s="389">
        <v>12500</v>
      </c>
      <c r="G35" s="389" t="s">
        <v>4735</v>
      </c>
      <c r="H35" s="390" t="s">
        <v>4901</v>
      </c>
      <c r="I35" t="s">
        <v>1134</v>
      </c>
      <c r="J35">
        <v>900</v>
      </c>
    </row>
    <row r="36" spans="1:10" x14ac:dyDescent="0.2">
      <c r="A36" s="388" t="s">
        <v>1129</v>
      </c>
      <c r="B36" s="388" t="s">
        <v>1542</v>
      </c>
      <c r="C36" s="388" t="s">
        <v>1149</v>
      </c>
      <c r="E36" s="389">
        <v>4166.67</v>
      </c>
      <c r="G36" s="389" t="s">
        <v>4735</v>
      </c>
      <c r="H36" s="390" t="s">
        <v>4902</v>
      </c>
      <c r="I36" t="s">
        <v>1134</v>
      </c>
      <c r="J36">
        <v>900</v>
      </c>
    </row>
    <row r="37" spans="1:10" x14ac:dyDescent="0.2">
      <c r="A37" s="388" t="s">
        <v>1129</v>
      </c>
      <c r="B37" s="388" t="s">
        <v>1542</v>
      </c>
      <c r="C37" s="388" t="s">
        <v>1439</v>
      </c>
      <c r="E37" s="389">
        <v>12500</v>
      </c>
      <c r="G37" s="389" t="s">
        <v>4756</v>
      </c>
      <c r="H37" s="390" t="s">
        <v>4903</v>
      </c>
      <c r="I37" t="s">
        <v>1134</v>
      </c>
      <c r="J37">
        <v>900</v>
      </c>
    </row>
    <row r="38" spans="1:10" x14ac:dyDescent="0.2">
      <c r="A38" s="388" t="s">
        <v>1129</v>
      </c>
      <c r="B38" s="388" t="s">
        <v>1542</v>
      </c>
      <c r="C38" s="388" t="s">
        <v>1439</v>
      </c>
      <c r="E38" s="389">
        <v>4166.67</v>
      </c>
      <c r="G38" s="389" t="s">
        <v>4756</v>
      </c>
      <c r="H38" s="390" t="s">
        <v>4904</v>
      </c>
      <c r="I38" t="s">
        <v>1134</v>
      </c>
      <c r="J38">
        <v>900</v>
      </c>
    </row>
    <row r="39" spans="1:10" x14ac:dyDescent="0.2">
      <c r="A39" s="388" t="s">
        <v>1129</v>
      </c>
      <c r="B39" s="388" t="s">
        <v>1542</v>
      </c>
      <c r="C39" s="388" t="s">
        <v>2831</v>
      </c>
      <c r="E39" s="389">
        <v>12500</v>
      </c>
      <c r="G39" s="389" t="s">
        <v>4747</v>
      </c>
      <c r="H39" s="390" t="s">
        <v>4905</v>
      </c>
      <c r="I39" t="s">
        <v>1134</v>
      </c>
      <c r="J39">
        <v>900</v>
      </c>
    </row>
    <row r="40" spans="1:10" x14ac:dyDescent="0.2">
      <c r="A40" s="388" t="s">
        <v>1129</v>
      </c>
      <c r="B40" s="388" t="s">
        <v>1542</v>
      </c>
      <c r="C40" s="388" t="s">
        <v>2831</v>
      </c>
      <c r="E40" s="389">
        <v>4166.67</v>
      </c>
      <c r="G40" s="389" t="s">
        <v>4747</v>
      </c>
      <c r="H40" s="390" t="s">
        <v>4906</v>
      </c>
      <c r="I40" t="s">
        <v>1134</v>
      </c>
      <c r="J40">
        <v>900</v>
      </c>
    </row>
    <row r="41" spans="1:10" x14ac:dyDescent="0.2">
      <c r="A41" s="388" t="s">
        <v>1129</v>
      </c>
      <c r="B41" s="388" t="s">
        <v>1542</v>
      </c>
      <c r="C41" s="388" t="s">
        <v>2326</v>
      </c>
      <c r="E41" s="389">
        <v>12500</v>
      </c>
      <c r="G41" s="389" t="s">
        <v>4737</v>
      </c>
      <c r="H41" s="390" t="s">
        <v>4907</v>
      </c>
      <c r="I41" t="s">
        <v>1134</v>
      </c>
      <c r="J41">
        <v>900</v>
      </c>
    </row>
    <row r="42" spans="1:10" x14ac:dyDescent="0.2">
      <c r="A42" s="388" t="s">
        <v>1129</v>
      </c>
      <c r="B42" s="388" t="s">
        <v>1542</v>
      </c>
      <c r="C42" s="388" t="s">
        <v>2326</v>
      </c>
      <c r="E42" s="389">
        <v>4166.67</v>
      </c>
      <c r="G42" s="389" t="s">
        <v>4737</v>
      </c>
      <c r="H42" s="390" t="s">
        <v>4908</v>
      </c>
      <c r="I42" t="s">
        <v>1134</v>
      </c>
      <c r="J42">
        <v>900</v>
      </c>
    </row>
    <row r="43" spans="1:10" x14ac:dyDescent="0.2">
      <c r="A43" s="388" t="s">
        <v>1129</v>
      </c>
      <c r="B43" s="388" t="s">
        <v>1542</v>
      </c>
      <c r="C43" s="388" t="s">
        <v>2326</v>
      </c>
      <c r="E43" s="389">
        <v>21428.57</v>
      </c>
      <c r="G43" s="389" t="s">
        <v>4737</v>
      </c>
      <c r="H43" s="390" t="s">
        <v>4909</v>
      </c>
      <c r="I43" t="s">
        <v>1134</v>
      </c>
      <c r="J43">
        <v>900</v>
      </c>
    </row>
    <row r="44" spans="1:10" x14ac:dyDescent="0.2">
      <c r="A44" s="388" t="s">
        <v>1129</v>
      </c>
      <c r="B44" s="388" t="s">
        <v>1542</v>
      </c>
      <c r="C44" s="388" t="s">
        <v>2841</v>
      </c>
      <c r="E44" s="389">
        <v>1318.13</v>
      </c>
      <c r="G44" s="389" t="s">
        <v>4737</v>
      </c>
      <c r="H44" s="390" t="s">
        <v>4910</v>
      </c>
      <c r="I44" t="s">
        <v>1134</v>
      </c>
      <c r="J44">
        <v>900</v>
      </c>
    </row>
    <row r="45" spans="1:10" x14ac:dyDescent="0.2">
      <c r="A45" s="388" t="s">
        <v>1129</v>
      </c>
      <c r="B45" s="388" t="s">
        <v>1542</v>
      </c>
      <c r="C45" s="388" t="s">
        <v>2841</v>
      </c>
      <c r="E45" s="389">
        <v>1753.56</v>
      </c>
      <c r="G45" s="389" t="s">
        <v>4737</v>
      </c>
      <c r="H45" s="390" t="s">
        <v>4911</v>
      </c>
      <c r="I45" t="s">
        <v>1134</v>
      </c>
      <c r="J45">
        <v>900</v>
      </c>
    </row>
    <row r="46" spans="1:10" x14ac:dyDescent="0.2">
      <c r="A46" s="388" t="s">
        <v>1129</v>
      </c>
      <c r="B46" s="388" t="s">
        <v>1542</v>
      </c>
      <c r="C46" s="388" t="s">
        <v>2606</v>
      </c>
      <c r="E46" s="389">
        <v>12500</v>
      </c>
      <c r="G46" s="389" t="s">
        <v>4761</v>
      </c>
      <c r="H46" s="390" t="s">
        <v>4912</v>
      </c>
      <c r="I46" t="s">
        <v>1134</v>
      </c>
      <c r="J46">
        <v>900</v>
      </c>
    </row>
    <row r="47" spans="1:10" x14ac:dyDescent="0.2">
      <c r="A47" s="388" t="s">
        <v>1129</v>
      </c>
      <c r="B47" s="388" t="s">
        <v>1542</v>
      </c>
      <c r="C47" s="388" t="s">
        <v>2606</v>
      </c>
      <c r="E47" s="389">
        <v>4166.67</v>
      </c>
      <c r="G47" s="389" t="s">
        <v>4761</v>
      </c>
      <c r="H47" s="390" t="s">
        <v>4913</v>
      </c>
      <c r="I47" t="s">
        <v>1134</v>
      </c>
      <c r="J47">
        <v>900</v>
      </c>
    </row>
    <row r="48" spans="1:10" x14ac:dyDescent="0.2">
      <c r="A48" s="388" t="s">
        <v>1129</v>
      </c>
      <c r="B48" s="388" t="s">
        <v>1542</v>
      </c>
      <c r="C48" s="388" t="s">
        <v>2606</v>
      </c>
      <c r="E48" s="389">
        <v>21428.57</v>
      </c>
      <c r="G48" s="389" t="s">
        <v>4761</v>
      </c>
      <c r="H48" s="390" t="s">
        <v>4914</v>
      </c>
      <c r="I48" t="s">
        <v>1134</v>
      </c>
      <c r="J48">
        <v>900</v>
      </c>
    </row>
    <row r="49" spans="1:10" x14ac:dyDescent="0.2">
      <c r="A49" s="388" t="s">
        <v>1129</v>
      </c>
      <c r="B49" s="388" t="s">
        <v>1542</v>
      </c>
      <c r="C49" s="388" t="s">
        <v>2127</v>
      </c>
      <c r="E49" s="389">
        <v>12500</v>
      </c>
      <c r="G49" s="389" t="s">
        <v>4763</v>
      </c>
      <c r="H49" s="390" t="s">
        <v>4915</v>
      </c>
      <c r="I49" t="s">
        <v>1134</v>
      </c>
      <c r="J49">
        <v>900</v>
      </c>
    </row>
    <row r="50" spans="1:10" x14ac:dyDescent="0.2">
      <c r="A50" s="388" t="s">
        <v>1129</v>
      </c>
      <c r="B50" s="388" t="s">
        <v>1542</v>
      </c>
      <c r="C50" s="388" t="s">
        <v>2127</v>
      </c>
      <c r="E50" s="389">
        <v>4166.67</v>
      </c>
      <c r="G50" s="389" t="s">
        <v>4763</v>
      </c>
      <c r="H50" s="390" t="s">
        <v>4916</v>
      </c>
      <c r="I50" t="s">
        <v>1134</v>
      </c>
      <c r="J50">
        <v>900</v>
      </c>
    </row>
    <row r="51" spans="1:10" x14ac:dyDescent="0.2">
      <c r="A51" s="388" t="s">
        <v>1129</v>
      </c>
      <c r="B51" s="388" t="s">
        <v>1542</v>
      </c>
      <c r="C51" s="388" t="s">
        <v>2127</v>
      </c>
      <c r="E51" s="389">
        <v>21428.57</v>
      </c>
      <c r="G51" s="389" t="s">
        <v>4763</v>
      </c>
      <c r="H51" s="390" t="s">
        <v>4917</v>
      </c>
      <c r="I51" t="s">
        <v>1134</v>
      </c>
      <c r="J51">
        <v>900</v>
      </c>
    </row>
    <row r="52" spans="1:10" x14ac:dyDescent="0.2">
      <c r="A52" s="388" t="s">
        <v>1129</v>
      </c>
      <c r="B52" s="388" t="s">
        <v>1542</v>
      </c>
      <c r="C52" s="388" t="s">
        <v>2609</v>
      </c>
      <c r="E52" s="389">
        <v>12500</v>
      </c>
      <c r="G52" s="389" t="s">
        <v>4739</v>
      </c>
      <c r="H52" s="390" t="s">
        <v>4918</v>
      </c>
      <c r="I52" t="s">
        <v>1134</v>
      </c>
      <c r="J52">
        <v>900</v>
      </c>
    </row>
    <row r="53" spans="1:10" x14ac:dyDescent="0.2">
      <c r="A53" s="388" t="s">
        <v>1129</v>
      </c>
      <c r="B53" s="388" t="s">
        <v>1542</v>
      </c>
      <c r="C53" s="388" t="s">
        <v>2609</v>
      </c>
      <c r="E53" s="389">
        <v>4166.67</v>
      </c>
      <c r="G53" s="389" t="s">
        <v>4739</v>
      </c>
      <c r="H53" s="390" t="s">
        <v>4919</v>
      </c>
      <c r="I53" t="s">
        <v>1134</v>
      </c>
      <c r="J53">
        <v>900</v>
      </c>
    </row>
    <row r="54" spans="1:10" x14ac:dyDescent="0.2">
      <c r="A54" s="388" t="s">
        <v>1129</v>
      </c>
      <c r="B54" s="388" t="s">
        <v>1542</v>
      </c>
      <c r="C54" s="388" t="s">
        <v>2609</v>
      </c>
      <c r="E54" s="389">
        <v>21428.57</v>
      </c>
      <c r="G54" s="389" t="s">
        <v>4739</v>
      </c>
      <c r="H54" s="390" t="s">
        <v>4920</v>
      </c>
      <c r="I54" t="s">
        <v>1134</v>
      </c>
      <c r="J54">
        <v>900</v>
      </c>
    </row>
    <row r="55" spans="1:10" x14ac:dyDescent="0.2">
      <c r="A55" s="388" t="s">
        <v>1129</v>
      </c>
      <c r="B55" s="388" t="s">
        <v>1542</v>
      </c>
      <c r="C55" s="388" t="s">
        <v>3101</v>
      </c>
      <c r="E55" s="389">
        <v>878.74</v>
      </c>
      <c r="G55" s="389" t="s">
        <v>4739</v>
      </c>
      <c r="H55" s="390" t="s">
        <v>4921</v>
      </c>
      <c r="I55" t="s">
        <v>1134</v>
      </c>
      <c r="J55">
        <v>900</v>
      </c>
    </row>
    <row r="56" spans="1:10" x14ac:dyDescent="0.2">
      <c r="A56" s="388" t="s">
        <v>1129</v>
      </c>
      <c r="B56" s="388" t="s">
        <v>1542</v>
      </c>
      <c r="C56" s="388" t="s">
        <v>3101</v>
      </c>
      <c r="E56" s="389">
        <v>1753.56</v>
      </c>
      <c r="G56" s="389" t="s">
        <v>4739</v>
      </c>
      <c r="H56" s="390" t="s">
        <v>4922</v>
      </c>
      <c r="I56" t="s">
        <v>1134</v>
      </c>
      <c r="J56">
        <v>900</v>
      </c>
    </row>
    <row r="57" spans="1:10" x14ac:dyDescent="0.2">
      <c r="A57" s="388" t="s">
        <v>1129</v>
      </c>
      <c r="B57" s="388" t="s">
        <v>1542</v>
      </c>
      <c r="C57" s="388" t="s">
        <v>2854</v>
      </c>
      <c r="E57" s="389">
        <v>12500</v>
      </c>
      <c r="G57" s="389" t="s">
        <v>4766</v>
      </c>
      <c r="H57" s="390" t="s">
        <v>4923</v>
      </c>
      <c r="I57" t="s">
        <v>1134</v>
      </c>
      <c r="J57">
        <v>900</v>
      </c>
    </row>
    <row r="58" spans="1:10" x14ac:dyDescent="0.2">
      <c r="A58" s="388" t="s">
        <v>1129</v>
      </c>
      <c r="B58" s="388" t="s">
        <v>1542</v>
      </c>
      <c r="C58" s="388" t="s">
        <v>2854</v>
      </c>
      <c r="E58" s="389">
        <v>4166.67</v>
      </c>
      <c r="G58" s="389" t="s">
        <v>4766</v>
      </c>
      <c r="H58" s="390" t="s">
        <v>4924</v>
      </c>
      <c r="I58" t="s">
        <v>1134</v>
      </c>
      <c r="J58">
        <v>900</v>
      </c>
    </row>
    <row r="59" spans="1:10" x14ac:dyDescent="0.2">
      <c r="A59" s="388" t="s">
        <v>1129</v>
      </c>
      <c r="B59" s="388" t="s">
        <v>1542</v>
      </c>
      <c r="C59" s="388" t="s">
        <v>2854</v>
      </c>
      <c r="E59" s="389">
        <v>21428.57</v>
      </c>
      <c r="G59" s="389" t="s">
        <v>4766</v>
      </c>
      <c r="H59" s="390" t="s">
        <v>4925</v>
      </c>
      <c r="I59" t="s">
        <v>1134</v>
      </c>
      <c r="J59">
        <v>900</v>
      </c>
    </row>
    <row r="60" spans="1:10" x14ac:dyDescent="0.2">
      <c r="A60" s="388" t="s">
        <v>1129</v>
      </c>
      <c r="B60" s="388" t="s">
        <v>1542</v>
      </c>
      <c r="C60" s="388" t="s">
        <v>3190</v>
      </c>
      <c r="E60" s="389">
        <v>12500</v>
      </c>
      <c r="G60" s="389" t="s">
        <v>4769</v>
      </c>
      <c r="H60" s="390" t="s">
        <v>4926</v>
      </c>
      <c r="I60" t="s">
        <v>1134</v>
      </c>
      <c r="J60">
        <v>900</v>
      </c>
    </row>
    <row r="61" spans="1:10" x14ac:dyDescent="0.2">
      <c r="A61" s="388" t="s">
        <v>1129</v>
      </c>
      <c r="B61" s="388" t="s">
        <v>1542</v>
      </c>
      <c r="C61" s="388" t="s">
        <v>3190</v>
      </c>
      <c r="E61" s="389">
        <v>4166.67</v>
      </c>
      <c r="G61" s="389" t="s">
        <v>4769</v>
      </c>
      <c r="H61" s="390" t="s">
        <v>4927</v>
      </c>
      <c r="I61" t="s">
        <v>1134</v>
      </c>
      <c r="J61">
        <v>900</v>
      </c>
    </row>
    <row r="62" spans="1:10" x14ac:dyDescent="0.2">
      <c r="A62" s="388" t="s">
        <v>1129</v>
      </c>
      <c r="B62" s="388" t="s">
        <v>1542</v>
      </c>
      <c r="C62" s="388" t="s">
        <v>3190</v>
      </c>
      <c r="E62" s="389">
        <v>21428.57</v>
      </c>
      <c r="G62" s="389" t="s">
        <v>4769</v>
      </c>
      <c r="H62" s="390" t="s">
        <v>4928</v>
      </c>
      <c r="I62" t="s">
        <v>1134</v>
      </c>
      <c r="J62">
        <v>900</v>
      </c>
    </row>
    <row r="63" spans="1:10" x14ac:dyDescent="0.2">
      <c r="A63" s="388" t="s">
        <v>1129</v>
      </c>
      <c r="B63" s="388" t="s">
        <v>1542</v>
      </c>
      <c r="C63" s="388" t="s">
        <v>2863</v>
      </c>
      <c r="E63" s="389">
        <v>1169</v>
      </c>
      <c r="G63" s="389" t="s">
        <v>4741</v>
      </c>
      <c r="H63" s="390" t="s">
        <v>4929</v>
      </c>
      <c r="I63" t="s">
        <v>1134</v>
      </c>
      <c r="J63">
        <v>900</v>
      </c>
    </row>
    <row r="64" spans="1:10" x14ac:dyDescent="0.2">
      <c r="A64" s="388" t="s">
        <v>1129</v>
      </c>
      <c r="B64" s="388" t="s">
        <v>1542</v>
      </c>
      <c r="C64" s="388" t="s">
        <v>3110</v>
      </c>
      <c r="E64" s="389">
        <v>12500</v>
      </c>
      <c r="G64" s="389" t="s">
        <v>4741</v>
      </c>
      <c r="H64" s="390" t="s">
        <v>4930</v>
      </c>
      <c r="I64" t="s">
        <v>1134</v>
      </c>
      <c r="J64">
        <v>900</v>
      </c>
    </row>
    <row r="65" spans="1:12" x14ac:dyDescent="0.2">
      <c r="A65" s="388" t="s">
        <v>1129</v>
      </c>
      <c r="B65" s="388" t="s">
        <v>1542</v>
      </c>
      <c r="C65" s="388" t="s">
        <v>3110</v>
      </c>
      <c r="E65" s="389">
        <v>4166.67</v>
      </c>
      <c r="G65" s="389" t="s">
        <v>4741</v>
      </c>
      <c r="H65" s="390" t="s">
        <v>4931</v>
      </c>
      <c r="I65" t="s">
        <v>1134</v>
      </c>
      <c r="J65">
        <v>900</v>
      </c>
    </row>
    <row r="66" spans="1:12" x14ac:dyDescent="0.2">
      <c r="A66" s="388" t="s">
        <v>1129</v>
      </c>
      <c r="B66" s="388" t="s">
        <v>1542</v>
      </c>
      <c r="C66" s="388" t="s">
        <v>3110</v>
      </c>
      <c r="E66" s="389">
        <v>21428.58</v>
      </c>
      <c r="G66" s="389" t="s">
        <v>4741</v>
      </c>
      <c r="H66" s="390" t="s">
        <v>4932</v>
      </c>
      <c r="I66" t="s">
        <v>1134</v>
      </c>
      <c r="J66">
        <v>900</v>
      </c>
    </row>
    <row r="67" spans="1:12" x14ac:dyDescent="0.2">
      <c r="A67" s="388" t="s">
        <v>1129</v>
      </c>
      <c r="B67" s="388" t="s">
        <v>1542</v>
      </c>
      <c r="C67" s="388" t="s">
        <v>2139</v>
      </c>
      <c r="E67" s="389">
        <v>359.21</v>
      </c>
      <c r="G67" s="389" t="s">
        <v>4741</v>
      </c>
      <c r="H67" s="390" t="s">
        <v>4933</v>
      </c>
      <c r="I67" t="s">
        <v>1134</v>
      </c>
      <c r="J67">
        <v>900</v>
      </c>
    </row>
    <row r="68" spans="1:12" x14ac:dyDescent="0.2">
      <c r="A68" s="388" t="s">
        <v>1129</v>
      </c>
      <c r="B68" s="388" t="s">
        <v>364</v>
      </c>
      <c r="C68" s="388" t="s">
        <v>3125</v>
      </c>
      <c r="E68" s="389">
        <v>1615</v>
      </c>
      <c r="G68" s="389" t="s">
        <v>4934</v>
      </c>
      <c r="H68" s="390" t="s">
        <v>4935</v>
      </c>
      <c r="I68" t="s">
        <v>1134</v>
      </c>
      <c r="J68">
        <v>500</v>
      </c>
      <c r="K68" t="s">
        <v>5339</v>
      </c>
    </row>
    <row r="69" spans="1:12" x14ac:dyDescent="0.2">
      <c r="A69" s="388" t="s">
        <v>919</v>
      </c>
      <c r="B69" s="388" t="s">
        <v>307</v>
      </c>
      <c r="C69" s="388" t="s">
        <v>484</v>
      </c>
      <c r="E69" s="389">
        <v>915096.62</v>
      </c>
      <c r="G69" s="389">
        <v>915096.62</v>
      </c>
      <c r="H69" s="390" t="s">
        <v>1054</v>
      </c>
      <c r="K69" s="94">
        <f>E7+E9+E19+E20</f>
        <v>114000</v>
      </c>
    </row>
    <row r="70" spans="1:12" x14ac:dyDescent="0.2">
      <c r="A70" s="88" t="s">
        <v>919</v>
      </c>
      <c r="B70" s="88" t="s">
        <v>307</v>
      </c>
      <c r="C70" s="88" t="s">
        <v>308</v>
      </c>
      <c r="D70" s="89"/>
      <c r="E70" s="89">
        <v>915096.62</v>
      </c>
      <c r="F70" s="89"/>
      <c r="G70" s="89">
        <v>915096.62</v>
      </c>
      <c r="H70" s="90" t="s">
        <v>935</v>
      </c>
      <c r="I70" s="91"/>
      <c r="J70" s="91"/>
      <c r="K70" s="136"/>
      <c r="L70" s="91"/>
    </row>
    <row r="72" spans="1:12" x14ac:dyDescent="0.2">
      <c r="A72" s="388" t="s">
        <v>1129</v>
      </c>
      <c r="B72" s="388" t="s">
        <v>2773</v>
      </c>
      <c r="C72" s="388" t="s">
        <v>4936</v>
      </c>
      <c r="E72" s="389">
        <v>114164.27</v>
      </c>
      <c r="G72" s="389" t="s">
        <v>4750</v>
      </c>
      <c r="H72" s="390" t="s">
        <v>4937</v>
      </c>
      <c r="I72" t="s">
        <v>1134</v>
      </c>
      <c r="J72">
        <v>300</v>
      </c>
    </row>
    <row r="73" spans="1:12" x14ac:dyDescent="0.2">
      <c r="A73" s="388" t="s">
        <v>1129</v>
      </c>
      <c r="B73" s="388" t="s">
        <v>2773</v>
      </c>
      <c r="C73" s="388" t="s">
        <v>4938</v>
      </c>
      <c r="E73" s="389">
        <v>156614.81</v>
      </c>
      <c r="G73" s="389" t="s">
        <v>4752</v>
      </c>
      <c r="H73" s="390" t="s">
        <v>4939</v>
      </c>
      <c r="I73" t="s">
        <v>1134</v>
      </c>
      <c r="J73">
        <v>300</v>
      </c>
    </row>
    <row r="74" spans="1:12" x14ac:dyDescent="0.2">
      <c r="A74" s="388" t="s">
        <v>1129</v>
      </c>
      <c r="B74" s="388" t="s">
        <v>2773</v>
      </c>
      <c r="C74" s="388" t="s">
        <v>4940</v>
      </c>
      <c r="E74" s="389">
        <v>180066.37</v>
      </c>
      <c r="G74" s="389" t="s">
        <v>4735</v>
      </c>
      <c r="H74" s="390" t="s">
        <v>4941</v>
      </c>
      <c r="I74" t="s">
        <v>1134</v>
      </c>
      <c r="J74">
        <v>300</v>
      </c>
    </row>
    <row r="75" spans="1:12" x14ac:dyDescent="0.2">
      <c r="A75" s="388" t="s">
        <v>1129</v>
      </c>
      <c r="B75" s="388" t="s">
        <v>2773</v>
      </c>
      <c r="C75" s="388" t="s">
        <v>4942</v>
      </c>
      <c r="E75" s="389">
        <v>67912.570000000007</v>
      </c>
      <c r="G75" s="389" t="s">
        <v>4756</v>
      </c>
      <c r="H75" s="390" t="s">
        <v>4943</v>
      </c>
      <c r="I75" t="s">
        <v>1134</v>
      </c>
      <c r="J75">
        <v>300</v>
      </c>
    </row>
    <row r="76" spans="1:12" x14ac:dyDescent="0.2">
      <c r="A76" s="388" t="s">
        <v>1129</v>
      </c>
      <c r="B76" s="388" t="s">
        <v>2773</v>
      </c>
      <c r="C76" s="388" t="s">
        <v>4944</v>
      </c>
      <c r="E76" s="389">
        <v>119030.34</v>
      </c>
      <c r="G76" s="389" t="s">
        <v>4747</v>
      </c>
      <c r="H76" s="390" t="s">
        <v>4945</v>
      </c>
      <c r="I76" t="s">
        <v>1134</v>
      </c>
      <c r="J76">
        <v>300</v>
      </c>
    </row>
    <row r="77" spans="1:12" x14ac:dyDescent="0.2">
      <c r="A77" s="388" t="s">
        <v>1129</v>
      </c>
      <c r="B77" s="388" t="s">
        <v>2773</v>
      </c>
      <c r="C77" s="388" t="s">
        <v>4946</v>
      </c>
      <c r="E77" s="389">
        <v>340648.33</v>
      </c>
      <c r="G77" s="389" t="s">
        <v>4737</v>
      </c>
      <c r="H77" s="390" t="s">
        <v>4947</v>
      </c>
      <c r="I77" t="s">
        <v>1134</v>
      </c>
      <c r="J77">
        <v>300</v>
      </c>
    </row>
    <row r="78" spans="1:12" x14ac:dyDescent="0.2">
      <c r="A78" s="388" t="s">
        <v>1129</v>
      </c>
      <c r="B78" s="388" t="s">
        <v>2773</v>
      </c>
      <c r="C78" s="388" t="s">
        <v>4948</v>
      </c>
      <c r="E78" s="389">
        <v>318606.2</v>
      </c>
      <c r="G78" s="389" t="s">
        <v>4761</v>
      </c>
      <c r="H78" s="390" t="s">
        <v>4949</v>
      </c>
      <c r="I78" t="s">
        <v>1134</v>
      </c>
      <c r="J78">
        <v>300</v>
      </c>
    </row>
    <row r="79" spans="1:12" x14ac:dyDescent="0.2">
      <c r="A79" s="388" t="s">
        <v>1129</v>
      </c>
      <c r="B79" s="388" t="s">
        <v>2773</v>
      </c>
      <c r="C79" s="388" t="s">
        <v>4950</v>
      </c>
      <c r="E79" s="389">
        <v>298471.90999999997</v>
      </c>
      <c r="G79" s="389" t="s">
        <v>4763</v>
      </c>
      <c r="H79" s="390" t="s">
        <v>4951</v>
      </c>
      <c r="I79" t="s">
        <v>1134</v>
      </c>
      <c r="J79">
        <v>300</v>
      </c>
    </row>
    <row r="80" spans="1:12" x14ac:dyDescent="0.2">
      <c r="A80" s="388" t="s">
        <v>1129</v>
      </c>
      <c r="B80" s="388" t="s">
        <v>2773</v>
      </c>
      <c r="C80" s="388" t="s">
        <v>4952</v>
      </c>
      <c r="E80" s="389">
        <v>145645.17000000001</v>
      </c>
      <c r="G80" s="389" t="s">
        <v>4739</v>
      </c>
      <c r="H80" s="390" t="s">
        <v>4953</v>
      </c>
      <c r="I80" t="s">
        <v>1134</v>
      </c>
      <c r="J80">
        <v>300</v>
      </c>
    </row>
    <row r="81" spans="1:12" x14ac:dyDescent="0.2">
      <c r="A81" s="388" t="s">
        <v>1129</v>
      </c>
      <c r="B81" s="388" t="s">
        <v>2773</v>
      </c>
      <c r="C81" s="388" t="s">
        <v>4954</v>
      </c>
      <c r="E81" s="389">
        <v>66057.75</v>
      </c>
      <c r="G81" s="389" t="s">
        <v>4766</v>
      </c>
      <c r="H81" s="390" t="s">
        <v>4955</v>
      </c>
      <c r="I81" t="s">
        <v>1134</v>
      </c>
      <c r="J81">
        <v>300</v>
      </c>
    </row>
    <row r="82" spans="1:12" x14ac:dyDescent="0.2">
      <c r="A82" s="388" t="s">
        <v>1129</v>
      </c>
      <c r="B82" s="388" t="s">
        <v>2773</v>
      </c>
      <c r="C82" s="388" t="s">
        <v>4956</v>
      </c>
      <c r="E82" s="389">
        <v>60017.43</v>
      </c>
      <c r="G82" s="389" t="s">
        <v>4769</v>
      </c>
      <c r="H82" s="390" t="s">
        <v>4957</v>
      </c>
      <c r="I82" t="s">
        <v>1134</v>
      </c>
      <c r="J82">
        <v>300</v>
      </c>
    </row>
    <row r="83" spans="1:12" x14ac:dyDescent="0.2">
      <c r="A83" s="388" t="s">
        <v>1129</v>
      </c>
      <c r="B83" s="388" t="s">
        <v>2773</v>
      </c>
      <c r="C83" s="388" t="s">
        <v>4958</v>
      </c>
      <c r="E83" s="389">
        <v>73491</v>
      </c>
      <c r="G83" s="389" t="s">
        <v>4741</v>
      </c>
      <c r="H83" s="390" t="s">
        <v>4959</v>
      </c>
      <c r="I83" t="s">
        <v>1134</v>
      </c>
      <c r="J83">
        <v>300</v>
      </c>
      <c r="K83" t="s">
        <v>5340</v>
      </c>
    </row>
    <row r="84" spans="1:12" x14ac:dyDescent="0.2">
      <c r="A84" s="388" t="s">
        <v>919</v>
      </c>
      <c r="B84" s="388" t="s">
        <v>347</v>
      </c>
      <c r="C84" s="388" t="s">
        <v>307</v>
      </c>
      <c r="E84" s="389">
        <v>1940726.15</v>
      </c>
      <c r="G84" s="389">
        <v>1940726.15</v>
      </c>
      <c r="H84" s="390" t="s">
        <v>1040</v>
      </c>
      <c r="I84" t="s">
        <v>1124</v>
      </c>
      <c r="K84" s="94">
        <f>E84+E144</f>
        <v>2792660.31</v>
      </c>
      <c r="L84" s="94"/>
    </row>
    <row r="85" spans="1:12" x14ac:dyDescent="0.2">
      <c r="I85" t="s">
        <v>5341</v>
      </c>
      <c r="K85" s="94">
        <f>E170</f>
        <v>3690</v>
      </c>
    </row>
    <row r="86" spans="1:12" x14ac:dyDescent="0.2">
      <c r="A86" s="388" t="s">
        <v>1129</v>
      </c>
      <c r="B86" s="388" t="s">
        <v>2773</v>
      </c>
      <c r="C86" s="388" t="s">
        <v>4960</v>
      </c>
      <c r="E86" s="389">
        <v>11233.09</v>
      </c>
      <c r="G86" s="389" t="s">
        <v>4750</v>
      </c>
      <c r="H86" s="390" t="s">
        <v>4961</v>
      </c>
      <c r="I86" t="s">
        <v>5342</v>
      </c>
      <c r="J86">
        <v>300</v>
      </c>
      <c r="K86" s="374">
        <f>E153</f>
        <v>1512</v>
      </c>
    </row>
    <row r="87" spans="1:12" x14ac:dyDescent="0.2">
      <c r="A87" s="388" t="s">
        <v>1129</v>
      </c>
      <c r="B87" s="388" t="s">
        <v>2773</v>
      </c>
      <c r="C87" s="388" t="s">
        <v>4891</v>
      </c>
      <c r="E87" s="389">
        <v>19732.13</v>
      </c>
      <c r="G87" s="389" t="s">
        <v>4752</v>
      </c>
      <c r="H87" s="390" t="s">
        <v>4962</v>
      </c>
      <c r="I87" t="s">
        <v>1134</v>
      </c>
      <c r="J87">
        <v>300</v>
      </c>
      <c r="K87" s="136">
        <f>SUM(K84:K86)</f>
        <v>2797862.31</v>
      </c>
    </row>
    <row r="88" spans="1:12" x14ac:dyDescent="0.2">
      <c r="A88" s="388" t="s">
        <v>1129</v>
      </c>
      <c r="B88" s="388" t="s">
        <v>2773</v>
      </c>
      <c r="C88" s="388" t="s">
        <v>4963</v>
      </c>
      <c r="E88" s="389">
        <v>18887.77</v>
      </c>
      <c r="G88" s="389" t="s">
        <v>4735</v>
      </c>
      <c r="H88" s="390" t="s">
        <v>4964</v>
      </c>
      <c r="I88" t="s">
        <v>1134</v>
      </c>
      <c r="J88">
        <v>300</v>
      </c>
    </row>
    <row r="89" spans="1:12" x14ac:dyDescent="0.2">
      <c r="A89" s="388" t="s">
        <v>1129</v>
      </c>
      <c r="B89" s="388" t="s">
        <v>2773</v>
      </c>
      <c r="C89" s="388" t="s">
        <v>4965</v>
      </c>
      <c r="E89" s="389">
        <v>10889.89</v>
      </c>
      <c r="G89" s="389" t="s">
        <v>4756</v>
      </c>
      <c r="H89" s="390" t="s">
        <v>4966</v>
      </c>
      <c r="I89" t="s">
        <v>1134</v>
      </c>
      <c r="J89">
        <v>300</v>
      </c>
    </row>
    <row r="90" spans="1:12" x14ac:dyDescent="0.2">
      <c r="A90" s="388" t="s">
        <v>1129</v>
      </c>
      <c r="B90" s="388" t="s">
        <v>2773</v>
      </c>
      <c r="C90" s="388" t="s">
        <v>4967</v>
      </c>
      <c r="E90" s="389">
        <v>20205.349999999999</v>
      </c>
      <c r="G90" s="389" t="s">
        <v>4747</v>
      </c>
      <c r="H90" s="390" t="s">
        <v>4968</v>
      </c>
      <c r="I90" t="s">
        <v>1134</v>
      </c>
      <c r="J90">
        <v>300</v>
      </c>
    </row>
    <row r="91" spans="1:12" x14ac:dyDescent="0.2">
      <c r="A91" s="388" t="s">
        <v>1129</v>
      </c>
      <c r="B91" s="388" t="s">
        <v>2773</v>
      </c>
      <c r="C91" s="388" t="s">
        <v>4969</v>
      </c>
      <c r="E91" s="389">
        <v>70446.42</v>
      </c>
      <c r="G91" s="389" t="s">
        <v>4737</v>
      </c>
      <c r="H91" s="390" t="s">
        <v>4970</v>
      </c>
      <c r="I91" t="s">
        <v>1134</v>
      </c>
      <c r="J91">
        <v>300</v>
      </c>
    </row>
    <row r="92" spans="1:12" x14ac:dyDescent="0.2">
      <c r="A92" s="388" t="s">
        <v>1129</v>
      </c>
      <c r="B92" s="388" t="s">
        <v>2773</v>
      </c>
      <c r="C92" s="388" t="s">
        <v>4971</v>
      </c>
      <c r="E92" s="389">
        <v>90039.07</v>
      </c>
      <c r="G92" s="389" t="s">
        <v>4761</v>
      </c>
      <c r="H92" s="390" t="s">
        <v>4972</v>
      </c>
      <c r="I92" t="s">
        <v>1134</v>
      </c>
      <c r="J92">
        <v>300</v>
      </c>
    </row>
    <row r="93" spans="1:12" x14ac:dyDescent="0.2">
      <c r="A93" s="388" t="s">
        <v>1129</v>
      </c>
      <c r="B93" s="388" t="s">
        <v>2773</v>
      </c>
      <c r="C93" s="388" t="s">
        <v>4973</v>
      </c>
      <c r="E93" s="389">
        <v>51560.08</v>
      </c>
      <c r="G93" s="389" t="s">
        <v>4763</v>
      </c>
      <c r="H93" s="390" t="s">
        <v>4974</v>
      </c>
      <c r="I93" t="s">
        <v>1134</v>
      </c>
      <c r="J93">
        <v>300</v>
      </c>
    </row>
    <row r="94" spans="1:12" x14ac:dyDescent="0.2">
      <c r="A94" s="388" t="s">
        <v>1129</v>
      </c>
      <c r="B94" s="388" t="s">
        <v>2773</v>
      </c>
      <c r="C94" s="388" t="s">
        <v>4975</v>
      </c>
      <c r="E94" s="389">
        <v>23116.61</v>
      </c>
      <c r="G94" s="389" t="s">
        <v>4739</v>
      </c>
      <c r="H94" s="390" t="s">
        <v>4976</v>
      </c>
      <c r="I94" t="s">
        <v>1134</v>
      </c>
      <c r="J94">
        <v>300</v>
      </c>
    </row>
    <row r="95" spans="1:12" x14ac:dyDescent="0.2">
      <c r="A95" s="388" t="s">
        <v>1129</v>
      </c>
      <c r="B95" s="388" t="s">
        <v>2773</v>
      </c>
      <c r="C95" s="388" t="s">
        <v>4977</v>
      </c>
      <c r="E95" s="389">
        <v>9589.36</v>
      </c>
      <c r="G95" s="389" t="s">
        <v>4766</v>
      </c>
      <c r="H95" s="390" t="s">
        <v>4978</v>
      </c>
      <c r="I95" t="s">
        <v>1134</v>
      </c>
      <c r="J95">
        <v>300</v>
      </c>
    </row>
    <row r="96" spans="1:12" x14ac:dyDescent="0.2">
      <c r="A96" s="388" t="s">
        <v>1129</v>
      </c>
      <c r="B96" s="388" t="s">
        <v>2773</v>
      </c>
      <c r="C96" s="388" t="s">
        <v>4979</v>
      </c>
      <c r="E96" s="389">
        <v>8964.34</v>
      </c>
      <c r="G96" s="389" t="s">
        <v>4769</v>
      </c>
      <c r="H96" s="390" t="s">
        <v>4980</v>
      </c>
      <c r="I96" t="s">
        <v>1134</v>
      </c>
      <c r="J96">
        <v>300</v>
      </c>
    </row>
    <row r="97" spans="1:10" x14ac:dyDescent="0.2">
      <c r="A97" s="388" t="s">
        <v>1129</v>
      </c>
      <c r="B97" s="388" t="s">
        <v>2773</v>
      </c>
      <c r="C97" s="388" t="s">
        <v>4981</v>
      </c>
      <c r="E97" s="389">
        <v>10178.299999999999</v>
      </c>
      <c r="G97" s="389" t="s">
        <v>4741</v>
      </c>
      <c r="H97" s="390" t="s">
        <v>4982</v>
      </c>
      <c r="I97" t="s">
        <v>1134</v>
      </c>
      <c r="J97">
        <v>300</v>
      </c>
    </row>
    <row r="98" spans="1:10" x14ac:dyDescent="0.2">
      <c r="A98" s="388" t="s">
        <v>919</v>
      </c>
      <c r="B98" s="388" t="s">
        <v>347</v>
      </c>
      <c r="C98" s="388" t="s">
        <v>883</v>
      </c>
      <c r="E98" s="389">
        <v>344842.41</v>
      </c>
      <c r="G98" s="389">
        <v>344842.41</v>
      </c>
      <c r="H98" s="390" t="s">
        <v>1041</v>
      </c>
    </row>
    <row r="100" spans="1:10" x14ac:dyDescent="0.2">
      <c r="A100" s="388" t="s">
        <v>1129</v>
      </c>
      <c r="B100" s="388" t="s">
        <v>2773</v>
      </c>
      <c r="C100" s="388" t="s">
        <v>4983</v>
      </c>
      <c r="E100" s="389">
        <v>155.1</v>
      </c>
      <c r="G100" s="389" t="s">
        <v>4750</v>
      </c>
      <c r="H100" s="390" t="s">
        <v>4984</v>
      </c>
      <c r="I100" t="s">
        <v>1134</v>
      </c>
      <c r="J100">
        <v>300</v>
      </c>
    </row>
    <row r="101" spans="1:10" x14ac:dyDescent="0.2">
      <c r="A101" s="388" t="s">
        <v>1129</v>
      </c>
      <c r="B101" s="388" t="s">
        <v>2773</v>
      </c>
      <c r="C101" s="388" t="s">
        <v>4985</v>
      </c>
      <c r="E101" s="389">
        <v>310.86</v>
      </c>
      <c r="G101" s="389" t="s">
        <v>4752</v>
      </c>
      <c r="H101" s="390" t="s">
        <v>4986</v>
      </c>
      <c r="I101" t="s">
        <v>1134</v>
      </c>
      <c r="J101">
        <v>300</v>
      </c>
    </row>
    <row r="102" spans="1:10" x14ac:dyDescent="0.2">
      <c r="A102" s="388" t="s">
        <v>1129</v>
      </c>
      <c r="B102" s="388" t="s">
        <v>2773</v>
      </c>
      <c r="C102" s="388" t="s">
        <v>4987</v>
      </c>
      <c r="E102" s="389">
        <v>198</v>
      </c>
      <c r="G102" s="389" t="s">
        <v>4735</v>
      </c>
      <c r="H102" s="390" t="s">
        <v>4988</v>
      </c>
      <c r="I102" t="s">
        <v>1134</v>
      </c>
      <c r="J102">
        <v>300</v>
      </c>
    </row>
    <row r="103" spans="1:10" x14ac:dyDescent="0.2">
      <c r="A103" s="388" t="s">
        <v>1129</v>
      </c>
      <c r="B103" s="388" t="s">
        <v>2773</v>
      </c>
      <c r="C103" s="388" t="s">
        <v>4989</v>
      </c>
      <c r="E103" s="389">
        <v>62.7</v>
      </c>
      <c r="G103" s="389" t="s">
        <v>4756</v>
      </c>
      <c r="H103" s="390" t="s">
        <v>4988</v>
      </c>
      <c r="I103" t="s">
        <v>1134</v>
      </c>
      <c r="J103">
        <v>300</v>
      </c>
    </row>
    <row r="104" spans="1:10" x14ac:dyDescent="0.2">
      <c r="A104" s="388" t="s">
        <v>1129</v>
      </c>
      <c r="B104" s="388" t="s">
        <v>2773</v>
      </c>
      <c r="C104" s="388" t="s">
        <v>4990</v>
      </c>
      <c r="E104" s="389">
        <v>138.6</v>
      </c>
      <c r="G104" s="389" t="s">
        <v>4747</v>
      </c>
      <c r="H104" s="390" t="s">
        <v>4991</v>
      </c>
      <c r="I104" t="s">
        <v>1134</v>
      </c>
      <c r="J104">
        <v>300</v>
      </c>
    </row>
    <row r="105" spans="1:10" x14ac:dyDescent="0.2">
      <c r="A105" s="388" t="s">
        <v>1129</v>
      </c>
      <c r="B105" s="388" t="s">
        <v>2773</v>
      </c>
      <c r="C105" s="388" t="s">
        <v>4992</v>
      </c>
      <c r="E105" s="389">
        <v>65.34</v>
      </c>
      <c r="G105" s="389" t="s">
        <v>4737</v>
      </c>
      <c r="H105" s="390" t="s">
        <v>4993</v>
      </c>
      <c r="I105" t="s">
        <v>1134</v>
      </c>
      <c r="J105">
        <v>300</v>
      </c>
    </row>
    <row r="106" spans="1:10" x14ac:dyDescent="0.2">
      <c r="A106" s="388" t="s">
        <v>1129</v>
      </c>
      <c r="B106" s="388" t="s">
        <v>2773</v>
      </c>
      <c r="C106" s="388" t="s">
        <v>4994</v>
      </c>
      <c r="E106" s="389">
        <v>43.12</v>
      </c>
      <c r="G106" s="389" t="s">
        <v>4761</v>
      </c>
      <c r="H106" s="390" t="s">
        <v>4995</v>
      </c>
      <c r="I106" t="s">
        <v>1134</v>
      </c>
      <c r="J106">
        <v>300</v>
      </c>
    </row>
    <row r="107" spans="1:10" x14ac:dyDescent="0.2">
      <c r="A107" s="388" t="s">
        <v>1129</v>
      </c>
      <c r="B107" s="388" t="s">
        <v>2773</v>
      </c>
      <c r="C107" s="388" t="s">
        <v>4996</v>
      </c>
      <c r="E107" s="389">
        <v>66</v>
      </c>
      <c r="G107" s="389" t="s">
        <v>4763</v>
      </c>
      <c r="H107" s="390" t="s">
        <v>4997</v>
      </c>
      <c r="I107" t="s">
        <v>1134</v>
      </c>
      <c r="J107">
        <v>300</v>
      </c>
    </row>
    <row r="108" spans="1:10" x14ac:dyDescent="0.2">
      <c r="A108" s="388" t="s">
        <v>1129</v>
      </c>
      <c r="B108" s="388" t="s">
        <v>2773</v>
      </c>
      <c r="C108" s="388" t="s">
        <v>4998</v>
      </c>
      <c r="E108" s="389">
        <v>59.4</v>
      </c>
      <c r="G108" s="389" t="s">
        <v>4739</v>
      </c>
      <c r="H108" s="390" t="s">
        <v>4999</v>
      </c>
      <c r="I108" t="s">
        <v>1134</v>
      </c>
      <c r="J108">
        <v>300</v>
      </c>
    </row>
    <row r="109" spans="1:10" x14ac:dyDescent="0.2">
      <c r="A109" s="388" t="s">
        <v>1129</v>
      </c>
      <c r="B109" s="388" t="s">
        <v>2773</v>
      </c>
      <c r="C109" s="388" t="s">
        <v>5000</v>
      </c>
      <c r="E109" s="389">
        <v>99</v>
      </c>
      <c r="G109" s="389" t="s">
        <v>4766</v>
      </c>
      <c r="H109" s="390" t="s">
        <v>5001</v>
      </c>
      <c r="I109" t="s">
        <v>1134</v>
      </c>
      <c r="J109">
        <v>300</v>
      </c>
    </row>
    <row r="110" spans="1:10" x14ac:dyDescent="0.2">
      <c r="A110" s="388" t="s">
        <v>1129</v>
      </c>
      <c r="B110" s="388" t="s">
        <v>2773</v>
      </c>
      <c r="C110" s="388" t="s">
        <v>5002</v>
      </c>
      <c r="E110" s="389">
        <v>128.69999999999999</v>
      </c>
      <c r="G110" s="389" t="s">
        <v>4769</v>
      </c>
      <c r="H110" s="390" t="s">
        <v>5003</v>
      </c>
      <c r="I110" t="s">
        <v>1134</v>
      </c>
      <c r="J110">
        <v>300</v>
      </c>
    </row>
    <row r="111" spans="1:10" x14ac:dyDescent="0.2">
      <c r="A111" s="388" t="s">
        <v>919</v>
      </c>
      <c r="B111" s="388" t="s">
        <v>347</v>
      </c>
      <c r="C111" s="388" t="s">
        <v>347</v>
      </c>
      <c r="E111" s="389">
        <v>1326.82</v>
      </c>
      <c r="G111" s="389">
        <v>1326.82</v>
      </c>
      <c r="H111" s="390" t="s">
        <v>1042</v>
      </c>
    </row>
    <row r="113" spans="1:10" x14ac:dyDescent="0.2">
      <c r="A113" s="388" t="s">
        <v>1129</v>
      </c>
      <c r="B113" s="388" t="s">
        <v>2773</v>
      </c>
      <c r="C113" s="388" t="s">
        <v>5004</v>
      </c>
      <c r="E113" s="389">
        <v>586</v>
      </c>
      <c r="G113" s="389" t="s">
        <v>4750</v>
      </c>
      <c r="H113" s="390" t="s">
        <v>5005</v>
      </c>
      <c r="I113" t="s">
        <v>1134</v>
      </c>
      <c r="J113">
        <v>300</v>
      </c>
    </row>
    <row r="114" spans="1:10" x14ac:dyDescent="0.2">
      <c r="A114" s="388" t="s">
        <v>1129</v>
      </c>
      <c r="B114" s="388" t="s">
        <v>2773</v>
      </c>
      <c r="C114" s="388" t="s">
        <v>5006</v>
      </c>
      <c r="E114" s="389">
        <v>368.8</v>
      </c>
      <c r="G114" s="389" t="s">
        <v>4752</v>
      </c>
      <c r="H114" s="390" t="s">
        <v>5007</v>
      </c>
      <c r="I114" t="s">
        <v>1134</v>
      </c>
      <c r="J114">
        <v>300</v>
      </c>
    </row>
    <row r="115" spans="1:10" x14ac:dyDescent="0.2">
      <c r="A115" s="388" t="s">
        <v>1129</v>
      </c>
      <c r="B115" s="388" t="s">
        <v>2773</v>
      </c>
      <c r="C115" s="388" t="s">
        <v>5008</v>
      </c>
      <c r="E115" s="389">
        <v>170</v>
      </c>
      <c r="G115" s="389" t="s">
        <v>4735</v>
      </c>
      <c r="H115" s="390" t="s">
        <v>5009</v>
      </c>
      <c r="I115" t="s">
        <v>1134</v>
      </c>
      <c r="J115">
        <v>300</v>
      </c>
    </row>
    <row r="116" spans="1:10" x14ac:dyDescent="0.2">
      <c r="A116" s="388" t="s">
        <v>1129</v>
      </c>
      <c r="B116" s="388" t="s">
        <v>2773</v>
      </c>
      <c r="C116" s="388" t="s">
        <v>5010</v>
      </c>
      <c r="E116" s="389">
        <v>94</v>
      </c>
      <c r="G116" s="389" t="s">
        <v>4747</v>
      </c>
      <c r="H116" s="390" t="s">
        <v>5011</v>
      </c>
      <c r="I116" t="s">
        <v>1134</v>
      </c>
      <c r="J116">
        <v>300</v>
      </c>
    </row>
    <row r="117" spans="1:10" x14ac:dyDescent="0.2">
      <c r="A117" s="388" t="s">
        <v>1129</v>
      </c>
      <c r="B117" s="388" t="s">
        <v>2773</v>
      </c>
      <c r="C117" s="388" t="s">
        <v>4837</v>
      </c>
      <c r="E117" s="389">
        <v>433</v>
      </c>
      <c r="G117" s="389" t="s">
        <v>4737</v>
      </c>
      <c r="H117" s="390" t="s">
        <v>5012</v>
      </c>
      <c r="J117">
        <v>300</v>
      </c>
    </row>
    <row r="118" spans="1:10" x14ac:dyDescent="0.2">
      <c r="A118" s="388" t="s">
        <v>1129</v>
      </c>
      <c r="B118" s="388" t="s">
        <v>2773</v>
      </c>
      <c r="C118" s="388" t="s">
        <v>5013</v>
      </c>
      <c r="E118" s="389">
        <v>145</v>
      </c>
      <c r="G118" s="389" t="s">
        <v>4761</v>
      </c>
      <c r="H118" s="390" t="s">
        <v>5014</v>
      </c>
      <c r="I118" t="s">
        <v>1134</v>
      </c>
      <c r="J118">
        <v>300</v>
      </c>
    </row>
    <row r="119" spans="1:10" x14ac:dyDescent="0.2">
      <c r="A119" s="388" t="s">
        <v>1129</v>
      </c>
      <c r="B119" s="388" t="s">
        <v>2773</v>
      </c>
      <c r="C119" s="388" t="s">
        <v>5015</v>
      </c>
      <c r="E119" s="389">
        <v>71.400000000000006</v>
      </c>
      <c r="G119" s="389" t="s">
        <v>4763</v>
      </c>
      <c r="H119" s="390" t="s">
        <v>5016</v>
      </c>
      <c r="I119" t="s">
        <v>1134</v>
      </c>
      <c r="J119">
        <v>300</v>
      </c>
    </row>
    <row r="120" spans="1:10" x14ac:dyDescent="0.2">
      <c r="A120" s="388" t="s">
        <v>1129</v>
      </c>
      <c r="B120" s="388" t="s">
        <v>2773</v>
      </c>
      <c r="C120" s="388" t="s">
        <v>5017</v>
      </c>
      <c r="E120" s="389">
        <v>120</v>
      </c>
      <c r="G120" s="389" t="s">
        <v>4739</v>
      </c>
      <c r="H120" s="390" t="s">
        <v>5018</v>
      </c>
      <c r="I120" t="s">
        <v>1134</v>
      </c>
      <c r="J120">
        <v>300</v>
      </c>
    </row>
    <row r="121" spans="1:10" x14ac:dyDescent="0.2">
      <c r="A121" s="388" t="s">
        <v>1129</v>
      </c>
      <c r="B121" s="388" t="s">
        <v>2773</v>
      </c>
      <c r="C121" s="388" t="s">
        <v>5019</v>
      </c>
      <c r="E121" s="389">
        <v>302.5</v>
      </c>
      <c r="G121" s="389" t="s">
        <v>4741</v>
      </c>
      <c r="H121" s="390" t="s">
        <v>5020</v>
      </c>
      <c r="I121" t="s">
        <v>1134</v>
      </c>
      <c r="J121">
        <v>300</v>
      </c>
    </row>
    <row r="122" spans="1:10" x14ac:dyDescent="0.2">
      <c r="A122" s="388" t="s">
        <v>919</v>
      </c>
      <c r="B122" s="388" t="s">
        <v>347</v>
      </c>
      <c r="C122" s="388" t="s">
        <v>1043</v>
      </c>
      <c r="E122" s="389">
        <v>2290.6999999999998</v>
      </c>
      <c r="G122" s="389">
        <v>2290.6999999999998</v>
      </c>
      <c r="H122" s="390" t="s">
        <v>1044</v>
      </c>
    </row>
    <row r="124" spans="1:10" x14ac:dyDescent="0.2">
      <c r="A124" s="388" t="s">
        <v>1129</v>
      </c>
      <c r="B124" s="388" t="s">
        <v>2773</v>
      </c>
      <c r="C124" s="388" t="s">
        <v>5021</v>
      </c>
      <c r="E124" s="389">
        <v>66.3</v>
      </c>
      <c r="G124" s="389" t="s">
        <v>4750</v>
      </c>
      <c r="H124" s="390" t="s">
        <v>5022</v>
      </c>
      <c r="I124" t="s">
        <v>1134</v>
      </c>
      <c r="J124">
        <v>300</v>
      </c>
    </row>
    <row r="125" spans="1:10" x14ac:dyDescent="0.2">
      <c r="A125" s="388" t="s">
        <v>1129</v>
      </c>
      <c r="B125" s="388" t="s">
        <v>2773</v>
      </c>
      <c r="C125" s="388" t="s">
        <v>5023</v>
      </c>
      <c r="E125" s="389">
        <v>174.45</v>
      </c>
      <c r="G125" s="389" t="s">
        <v>4752</v>
      </c>
      <c r="H125" s="390" t="s">
        <v>5024</v>
      </c>
      <c r="I125" t="s">
        <v>1134</v>
      </c>
      <c r="J125">
        <v>300</v>
      </c>
    </row>
    <row r="126" spans="1:10" x14ac:dyDescent="0.2">
      <c r="A126" s="388" t="s">
        <v>1129</v>
      </c>
      <c r="B126" s="388" t="s">
        <v>2773</v>
      </c>
      <c r="C126" s="388" t="s">
        <v>5025</v>
      </c>
      <c r="E126" s="389">
        <v>17.399999999999999</v>
      </c>
      <c r="G126" s="389" t="s">
        <v>4756</v>
      </c>
      <c r="H126" s="390" t="s">
        <v>5026</v>
      </c>
      <c r="I126" t="s">
        <v>1134</v>
      </c>
      <c r="J126">
        <v>300</v>
      </c>
    </row>
    <row r="127" spans="1:10" x14ac:dyDescent="0.2">
      <c r="A127" s="388" t="s">
        <v>1129</v>
      </c>
      <c r="B127" s="388" t="s">
        <v>2773</v>
      </c>
      <c r="C127" s="388" t="s">
        <v>5027</v>
      </c>
      <c r="E127" s="389">
        <v>118.8</v>
      </c>
      <c r="G127" s="389" t="s">
        <v>4756</v>
      </c>
      <c r="H127" s="390" t="s">
        <v>5028</v>
      </c>
      <c r="I127" t="s">
        <v>1134</v>
      </c>
      <c r="J127">
        <v>300</v>
      </c>
    </row>
    <row r="128" spans="1:10" x14ac:dyDescent="0.2">
      <c r="A128" s="388" t="s">
        <v>919</v>
      </c>
      <c r="B128" s="388" t="s">
        <v>347</v>
      </c>
      <c r="C128" s="388" t="s">
        <v>1288</v>
      </c>
      <c r="E128" s="389">
        <v>376.95</v>
      </c>
      <c r="G128" s="389">
        <v>376.95</v>
      </c>
      <c r="H128" s="390" t="s">
        <v>1289</v>
      </c>
    </row>
    <row r="129" spans="1:12" x14ac:dyDescent="0.2">
      <c r="A129" s="88" t="s">
        <v>919</v>
      </c>
      <c r="B129" s="88" t="s">
        <v>347</v>
      </c>
      <c r="C129" s="88" t="s">
        <v>308</v>
      </c>
      <c r="D129" s="89"/>
      <c r="E129" s="89">
        <v>2289563.0299999998</v>
      </c>
      <c r="F129" s="89"/>
      <c r="G129" s="89">
        <v>2289563.0299999998</v>
      </c>
      <c r="H129" s="90" t="s">
        <v>735</v>
      </c>
      <c r="I129" s="91"/>
      <c r="J129" s="91"/>
      <c r="K129" s="91"/>
      <c r="L129" s="91"/>
    </row>
    <row r="131" spans="1:12" x14ac:dyDescent="0.2">
      <c r="A131" s="388" t="s">
        <v>1129</v>
      </c>
      <c r="B131" s="388" t="s">
        <v>2773</v>
      </c>
      <c r="C131" s="388" t="s">
        <v>4936</v>
      </c>
      <c r="E131" s="389">
        <v>28448.42</v>
      </c>
      <c r="G131" s="389" t="s">
        <v>4750</v>
      </c>
      <c r="H131" s="390" t="s">
        <v>5029</v>
      </c>
      <c r="I131" t="s">
        <v>1134</v>
      </c>
      <c r="J131">
        <v>300</v>
      </c>
    </row>
    <row r="132" spans="1:12" x14ac:dyDescent="0.2">
      <c r="A132" s="388" t="s">
        <v>1129</v>
      </c>
      <c r="B132" s="388" t="s">
        <v>2773</v>
      </c>
      <c r="C132" s="388" t="s">
        <v>4938</v>
      </c>
      <c r="E132" s="389">
        <v>44305.36</v>
      </c>
      <c r="G132" s="389" t="s">
        <v>4752</v>
      </c>
      <c r="H132" s="390" t="s">
        <v>5030</v>
      </c>
      <c r="I132" t="s">
        <v>1134</v>
      </c>
      <c r="J132">
        <v>300</v>
      </c>
    </row>
    <row r="133" spans="1:12" x14ac:dyDescent="0.2">
      <c r="A133" s="388" t="s">
        <v>1129</v>
      </c>
      <c r="B133" s="388" t="s">
        <v>2773</v>
      </c>
      <c r="C133" s="388" t="s">
        <v>4940</v>
      </c>
      <c r="E133" s="389">
        <v>57824.91</v>
      </c>
      <c r="G133" s="389" t="s">
        <v>4735</v>
      </c>
      <c r="H133" s="390" t="s">
        <v>5031</v>
      </c>
      <c r="I133" t="s">
        <v>1134</v>
      </c>
      <c r="J133">
        <v>300</v>
      </c>
    </row>
    <row r="134" spans="1:12" x14ac:dyDescent="0.2">
      <c r="A134" s="388" t="s">
        <v>1129</v>
      </c>
      <c r="B134" s="388" t="s">
        <v>2773</v>
      </c>
      <c r="C134" s="388" t="s">
        <v>4942</v>
      </c>
      <c r="E134" s="389">
        <v>26283.62</v>
      </c>
      <c r="G134" s="389" t="s">
        <v>4756</v>
      </c>
      <c r="H134" s="390" t="s">
        <v>5032</v>
      </c>
      <c r="I134" t="s">
        <v>1134</v>
      </c>
      <c r="J134">
        <v>300</v>
      </c>
    </row>
    <row r="135" spans="1:12" x14ac:dyDescent="0.2">
      <c r="A135" s="388" t="s">
        <v>1129</v>
      </c>
      <c r="B135" s="388" t="s">
        <v>2773</v>
      </c>
      <c r="C135" s="388" t="s">
        <v>4944</v>
      </c>
      <c r="E135" s="389">
        <v>51548.42</v>
      </c>
      <c r="G135" s="389" t="s">
        <v>4747</v>
      </c>
      <c r="H135" s="390" t="s">
        <v>5033</v>
      </c>
      <c r="I135" t="s">
        <v>1134</v>
      </c>
      <c r="J135">
        <v>300</v>
      </c>
    </row>
    <row r="136" spans="1:12" x14ac:dyDescent="0.2">
      <c r="A136" s="388" t="s">
        <v>1129</v>
      </c>
      <c r="B136" s="388" t="s">
        <v>2773</v>
      </c>
      <c r="C136" s="388" t="s">
        <v>4946</v>
      </c>
      <c r="E136" s="389">
        <v>185587.05</v>
      </c>
      <c r="G136" s="389" t="s">
        <v>4737</v>
      </c>
      <c r="H136" s="390" t="s">
        <v>5034</v>
      </c>
      <c r="I136" t="s">
        <v>1134</v>
      </c>
      <c r="J136">
        <v>300</v>
      </c>
    </row>
    <row r="137" spans="1:12" x14ac:dyDescent="0.2">
      <c r="A137" s="388" t="s">
        <v>1129</v>
      </c>
      <c r="B137" s="388" t="s">
        <v>2773</v>
      </c>
      <c r="C137" s="388" t="s">
        <v>4948</v>
      </c>
      <c r="E137" s="389">
        <v>181479.43</v>
      </c>
      <c r="G137" s="389" t="s">
        <v>4761</v>
      </c>
      <c r="H137" s="390" t="s">
        <v>5035</v>
      </c>
      <c r="I137" t="s">
        <v>1134</v>
      </c>
      <c r="J137">
        <v>300</v>
      </c>
    </row>
    <row r="138" spans="1:12" x14ac:dyDescent="0.2">
      <c r="A138" s="388" t="s">
        <v>1129</v>
      </c>
      <c r="B138" s="388" t="s">
        <v>2773</v>
      </c>
      <c r="C138" s="388" t="s">
        <v>4950</v>
      </c>
      <c r="E138" s="389">
        <v>155850.64000000001</v>
      </c>
      <c r="G138" s="389" t="s">
        <v>4763</v>
      </c>
      <c r="H138" s="390" t="s">
        <v>5036</v>
      </c>
      <c r="I138" t="s">
        <v>1134</v>
      </c>
      <c r="J138">
        <v>300</v>
      </c>
    </row>
    <row r="139" spans="1:12" x14ac:dyDescent="0.2">
      <c r="A139" s="388" t="s">
        <v>1129</v>
      </c>
      <c r="B139" s="388" t="s">
        <v>2773</v>
      </c>
      <c r="C139" s="388" t="s">
        <v>4952</v>
      </c>
      <c r="E139" s="389">
        <v>59837.58</v>
      </c>
      <c r="G139" s="389" t="s">
        <v>4739</v>
      </c>
      <c r="H139" s="390" t="s">
        <v>5037</v>
      </c>
      <c r="I139" t="s">
        <v>1134</v>
      </c>
      <c r="J139">
        <v>300</v>
      </c>
    </row>
    <row r="140" spans="1:12" x14ac:dyDescent="0.2">
      <c r="A140" s="388" t="s">
        <v>1129</v>
      </c>
      <c r="B140" s="388" t="s">
        <v>2773</v>
      </c>
      <c r="C140" s="388" t="s">
        <v>4954</v>
      </c>
      <c r="E140" s="389">
        <v>21536.79</v>
      </c>
      <c r="G140" s="389" t="s">
        <v>4766</v>
      </c>
      <c r="H140" s="390" t="s">
        <v>5038</v>
      </c>
      <c r="I140" t="s">
        <v>1134</v>
      </c>
      <c r="J140">
        <v>300</v>
      </c>
    </row>
    <row r="141" spans="1:12" x14ac:dyDescent="0.2">
      <c r="A141" s="388" t="s">
        <v>1129</v>
      </c>
      <c r="B141" s="388" t="s">
        <v>2773</v>
      </c>
      <c r="C141" s="388" t="s">
        <v>4956</v>
      </c>
      <c r="E141" s="389">
        <v>15753.65</v>
      </c>
      <c r="G141" s="389" t="s">
        <v>4769</v>
      </c>
      <c r="H141" s="390" t="s">
        <v>5039</v>
      </c>
      <c r="I141" t="s">
        <v>1134</v>
      </c>
      <c r="J141">
        <v>300</v>
      </c>
    </row>
    <row r="142" spans="1:12" x14ac:dyDescent="0.2">
      <c r="A142" s="388" t="s">
        <v>1129</v>
      </c>
      <c r="B142" s="388" t="s">
        <v>2773</v>
      </c>
      <c r="C142" s="388" t="s">
        <v>4958</v>
      </c>
      <c r="E142" s="389">
        <v>23478.29</v>
      </c>
      <c r="G142" s="389" t="s">
        <v>4741</v>
      </c>
      <c r="H142" s="390" t="s">
        <v>5040</v>
      </c>
      <c r="I142" t="s">
        <v>1134</v>
      </c>
      <c r="J142">
        <v>300</v>
      </c>
    </row>
    <row r="143" spans="1:12" x14ac:dyDescent="0.2">
      <c r="A143" s="388" t="s">
        <v>919</v>
      </c>
      <c r="B143" s="388" t="s">
        <v>394</v>
      </c>
      <c r="C143" s="388" t="s">
        <v>307</v>
      </c>
      <c r="E143" s="389">
        <v>851934.16</v>
      </c>
      <c r="G143" s="389">
        <v>851934.16</v>
      </c>
      <c r="H143" s="390" t="s">
        <v>1040</v>
      </c>
    </row>
    <row r="144" spans="1:12" x14ac:dyDescent="0.2">
      <c r="A144" s="88" t="s">
        <v>919</v>
      </c>
      <c r="B144" s="88" t="s">
        <v>394</v>
      </c>
      <c r="C144" s="88" t="s">
        <v>308</v>
      </c>
      <c r="D144" s="89"/>
      <c r="E144" s="89">
        <v>851934.16</v>
      </c>
      <c r="F144" s="89"/>
      <c r="G144" s="89">
        <v>851934.16</v>
      </c>
      <c r="H144" s="90" t="s">
        <v>736</v>
      </c>
      <c r="I144" s="91"/>
      <c r="J144" s="91"/>
      <c r="K144" s="91"/>
      <c r="L144" s="91"/>
    </row>
    <row r="146" spans="1:12" x14ac:dyDescent="0.2">
      <c r="A146" s="388" t="s">
        <v>1129</v>
      </c>
      <c r="B146" s="388" t="s">
        <v>2773</v>
      </c>
      <c r="C146" s="388" t="s">
        <v>5041</v>
      </c>
      <c r="E146" s="389">
        <v>217</v>
      </c>
      <c r="G146" s="389" t="s">
        <v>4750</v>
      </c>
      <c r="H146" s="390" t="s">
        <v>5042</v>
      </c>
      <c r="I146" t="s">
        <v>1134</v>
      </c>
      <c r="J146">
        <v>400</v>
      </c>
    </row>
    <row r="147" spans="1:12" x14ac:dyDescent="0.2">
      <c r="A147" s="388" t="s">
        <v>1129</v>
      </c>
      <c r="B147" s="388" t="s">
        <v>2773</v>
      </c>
      <c r="C147" s="388" t="s">
        <v>5043</v>
      </c>
      <c r="E147" s="389">
        <v>140</v>
      </c>
      <c r="G147" s="389" t="s">
        <v>4735</v>
      </c>
      <c r="H147" s="390" t="s">
        <v>5044</v>
      </c>
      <c r="I147" t="s">
        <v>1134</v>
      </c>
      <c r="J147">
        <v>400</v>
      </c>
    </row>
    <row r="148" spans="1:12" x14ac:dyDescent="0.2">
      <c r="A148" s="388" t="s">
        <v>1129</v>
      </c>
      <c r="B148" s="388" t="s">
        <v>2773</v>
      </c>
      <c r="C148" s="388" t="s">
        <v>5045</v>
      </c>
      <c r="E148" s="389">
        <v>70</v>
      </c>
      <c r="G148" s="389" t="s">
        <v>4747</v>
      </c>
      <c r="H148" s="390" t="s">
        <v>5046</v>
      </c>
      <c r="I148" t="s">
        <v>1134</v>
      </c>
      <c r="J148">
        <v>400</v>
      </c>
    </row>
    <row r="149" spans="1:12" x14ac:dyDescent="0.2">
      <c r="A149" s="388" t="s">
        <v>1129</v>
      </c>
      <c r="B149" s="388" t="s">
        <v>2773</v>
      </c>
      <c r="C149" s="388" t="s">
        <v>5047</v>
      </c>
      <c r="E149" s="389">
        <v>406</v>
      </c>
      <c r="G149" s="389" t="s">
        <v>4737</v>
      </c>
      <c r="H149" s="390" t="s">
        <v>5048</v>
      </c>
      <c r="I149" t="s">
        <v>1134</v>
      </c>
      <c r="J149">
        <v>400</v>
      </c>
    </row>
    <row r="150" spans="1:12" x14ac:dyDescent="0.2">
      <c r="A150" s="388" t="s">
        <v>1129</v>
      </c>
      <c r="B150" s="388" t="s">
        <v>2773</v>
      </c>
      <c r="C150" s="388" t="s">
        <v>5049</v>
      </c>
      <c r="E150" s="389">
        <v>196</v>
      </c>
      <c r="G150" s="389" t="s">
        <v>4761</v>
      </c>
      <c r="H150" s="390" t="s">
        <v>5050</v>
      </c>
      <c r="I150" t="s">
        <v>1134</v>
      </c>
      <c r="J150">
        <v>400</v>
      </c>
    </row>
    <row r="151" spans="1:12" x14ac:dyDescent="0.2">
      <c r="A151" s="388" t="s">
        <v>1129</v>
      </c>
      <c r="B151" s="388" t="s">
        <v>2773</v>
      </c>
      <c r="C151" s="388" t="s">
        <v>5051</v>
      </c>
      <c r="E151" s="389">
        <v>70</v>
      </c>
      <c r="G151" s="389" t="s">
        <v>4766</v>
      </c>
      <c r="H151" s="390" t="s">
        <v>5052</v>
      </c>
      <c r="I151" t="s">
        <v>1134</v>
      </c>
      <c r="J151">
        <v>400</v>
      </c>
    </row>
    <row r="152" spans="1:12" x14ac:dyDescent="0.2">
      <c r="A152" s="388" t="s">
        <v>1129</v>
      </c>
      <c r="B152" s="388" t="s">
        <v>2773</v>
      </c>
      <c r="C152" s="388" t="s">
        <v>5053</v>
      </c>
      <c r="E152" s="389">
        <v>413</v>
      </c>
      <c r="G152" s="389" t="s">
        <v>4741</v>
      </c>
      <c r="H152" s="390" t="s">
        <v>5054</v>
      </c>
      <c r="I152" t="s">
        <v>1134</v>
      </c>
      <c r="J152">
        <v>400</v>
      </c>
    </row>
    <row r="153" spans="1:12" x14ac:dyDescent="0.2">
      <c r="A153" s="388" t="s">
        <v>919</v>
      </c>
      <c r="B153" s="388" t="s">
        <v>698</v>
      </c>
      <c r="C153" s="388" t="s">
        <v>307</v>
      </c>
      <c r="E153" s="389">
        <v>1512</v>
      </c>
      <c r="G153" s="389">
        <v>1512</v>
      </c>
      <c r="H153" s="390" t="s">
        <v>1040</v>
      </c>
    </row>
    <row r="155" spans="1:12" x14ac:dyDescent="0.2">
      <c r="A155" s="388" t="s">
        <v>1129</v>
      </c>
      <c r="B155" s="388" t="s">
        <v>2773</v>
      </c>
      <c r="C155" s="388" t="s">
        <v>5055</v>
      </c>
      <c r="E155" s="389">
        <v>70</v>
      </c>
      <c r="G155" s="389" t="s">
        <v>4769</v>
      </c>
      <c r="H155" s="390" t="s">
        <v>5056</v>
      </c>
      <c r="I155" t="s">
        <v>1134</v>
      </c>
      <c r="J155">
        <v>400</v>
      </c>
    </row>
    <row r="156" spans="1:12" x14ac:dyDescent="0.2">
      <c r="A156" s="388" t="s">
        <v>919</v>
      </c>
      <c r="B156" s="388" t="s">
        <v>698</v>
      </c>
      <c r="C156" s="388" t="s">
        <v>883</v>
      </c>
      <c r="E156" s="389">
        <v>70</v>
      </c>
      <c r="G156" s="389">
        <v>70</v>
      </c>
      <c r="H156" s="390" t="s">
        <v>1041</v>
      </c>
    </row>
    <row r="157" spans="1:12" x14ac:dyDescent="0.2">
      <c r="A157" s="88" t="s">
        <v>919</v>
      </c>
      <c r="B157" s="88" t="s">
        <v>698</v>
      </c>
      <c r="C157" s="88" t="s">
        <v>308</v>
      </c>
      <c r="D157" s="89"/>
      <c r="E157" s="89">
        <v>1582</v>
      </c>
      <c r="F157" s="89"/>
      <c r="G157" s="89">
        <v>1582</v>
      </c>
      <c r="H157" s="90" t="s">
        <v>739</v>
      </c>
      <c r="I157" s="91"/>
      <c r="J157" s="91"/>
      <c r="K157" s="91"/>
      <c r="L157" s="91"/>
    </row>
    <row r="159" spans="1:12" x14ac:dyDescent="0.2">
      <c r="A159" s="388" t="s">
        <v>1129</v>
      </c>
      <c r="B159" s="388" t="s">
        <v>2773</v>
      </c>
      <c r="C159" s="388" t="s">
        <v>5057</v>
      </c>
      <c r="E159" s="389">
        <v>160</v>
      </c>
      <c r="G159" s="389" t="s">
        <v>4750</v>
      </c>
      <c r="H159" s="390" t="s">
        <v>5058</v>
      </c>
      <c r="I159" t="s">
        <v>1134</v>
      </c>
      <c r="J159">
        <v>500</v>
      </c>
    </row>
    <row r="160" spans="1:12" x14ac:dyDescent="0.2">
      <c r="A160" s="388" t="s">
        <v>1129</v>
      </c>
      <c r="B160" s="388" t="s">
        <v>2773</v>
      </c>
      <c r="C160" s="388" t="s">
        <v>5059</v>
      </c>
      <c r="E160" s="389">
        <v>220</v>
      </c>
      <c r="G160" s="389" t="s">
        <v>4752</v>
      </c>
      <c r="H160" s="390" t="s">
        <v>5060</v>
      </c>
      <c r="I160" t="s">
        <v>1134</v>
      </c>
      <c r="J160">
        <v>500</v>
      </c>
    </row>
    <row r="161" spans="1:12" x14ac:dyDescent="0.2">
      <c r="A161" s="388" t="s">
        <v>1129</v>
      </c>
      <c r="B161" s="388" t="s">
        <v>2773</v>
      </c>
      <c r="C161" s="388" t="s">
        <v>5061</v>
      </c>
      <c r="E161" s="389">
        <v>50</v>
      </c>
      <c r="G161" s="389" t="s">
        <v>4735</v>
      </c>
      <c r="H161" s="390" t="s">
        <v>5062</v>
      </c>
      <c r="I161" t="s">
        <v>1134</v>
      </c>
      <c r="J161">
        <v>500</v>
      </c>
    </row>
    <row r="162" spans="1:12" x14ac:dyDescent="0.2">
      <c r="A162" s="388" t="s">
        <v>1129</v>
      </c>
      <c r="B162" s="388" t="s">
        <v>2773</v>
      </c>
      <c r="C162" s="388" t="s">
        <v>5063</v>
      </c>
      <c r="E162" s="389">
        <v>150</v>
      </c>
      <c r="G162" s="389" t="s">
        <v>4756</v>
      </c>
      <c r="H162" s="390" t="s">
        <v>5064</v>
      </c>
      <c r="I162" t="s">
        <v>1134</v>
      </c>
      <c r="J162">
        <v>500</v>
      </c>
    </row>
    <row r="163" spans="1:12" x14ac:dyDescent="0.2">
      <c r="A163" s="388" t="s">
        <v>1129</v>
      </c>
      <c r="B163" s="388" t="s">
        <v>2773</v>
      </c>
      <c r="C163" s="388" t="s">
        <v>4834</v>
      </c>
      <c r="E163" s="389">
        <v>210</v>
      </c>
      <c r="G163" s="389" t="s">
        <v>4747</v>
      </c>
      <c r="H163" s="390" t="s">
        <v>5065</v>
      </c>
      <c r="I163" t="s">
        <v>1134</v>
      </c>
      <c r="J163">
        <v>500</v>
      </c>
    </row>
    <row r="164" spans="1:12" x14ac:dyDescent="0.2">
      <c r="A164" s="388" t="s">
        <v>1129</v>
      </c>
      <c r="B164" s="388" t="s">
        <v>2773</v>
      </c>
      <c r="C164" s="388" t="s">
        <v>5066</v>
      </c>
      <c r="E164" s="389">
        <v>925</v>
      </c>
      <c r="G164" s="389" t="s">
        <v>4737</v>
      </c>
      <c r="H164" s="390" t="s">
        <v>5067</v>
      </c>
      <c r="I164" t="s">
        <v>1134</v>
      </c>
      <c r="J164">
        <v>500</v>
      </c>
    </row>
    <row r="165" spans="1:12" x14ac:dyDescent="0.2">
      <c r="A165" s="388" t="s">
        <v>1129</v>
      </c>
      <c r="B165" s="388" t="s">
        <v>2773</v>
      </c>
      <c r="C165" s="388" t="s">
        <v>5068</v>
      </c>
      <c r="E165" s="389">
        <v>297.5</v>
      </c>
      <c r="G165" s="389" t="s">
        <v>4761</v>
      </c>
      <c r="H165" s="390" t="s">
        <v>5069</v>
      </c>
      <c r="I165" t="s">
        <v>1134</v>
      </c>
      <c r="J165">
        <v>500</v>
      </c>
    </row>
    <row r="166" spans="1:12" x14ac:dyDescent="0.2">
      <c r="A166" s="388" t="s">
        <v>1129</v>
      </c>
      <c r="B166" s="388" t="s">
        <v>2773</v>
      </c>
      <c r="C166" s="388" t="s">
        <v>5070</v>
      </c>
      <c r="E166" s="389">
        <v>430</v>
      </c>
      <c r="G166" s="389" t="s">
        <v>4763</v>
      </c>
      <c r="H166" s="390" t="s">
        <v>5071</v>
      </c>
      <c r="I166" t="s">
        <v>1134</v>
      </c>
      <c r="J166">
        <v>500</v>
      </c>
    </row>
    <row r="167" spans="1:12" x14ac:dyDescent="0.2">
      <c r="A167" s="388" t="s">
        <v>1129</v>
      </c>
      <c r="B167" s="388" t="s">
        <v>2773</v>
      </c>
      <c r="C167" s="388" t="s">
        <v>5072</v>
      </c>
      <c r="E167" s="389">
        <v>247.5</v>
      </c>
      <c r="G167" s="389" t="s">
        <v>4739</v>
      </c>
      <c r="H167" s="390" t="s">
        <v>5073</v>
      </c>
      <c r="I167" t="s">
        <v>1134</v>
      </c>
      <c r="J167">
        <v>500</v>
      </c>
    </row>
    <row r="168" spans="1:12" x14ac:dyDescent="0.2">
      <c r="A168" s="388" t="s">
        <v>1129</v>
      </c>
      <c r="B168" s="388" t="s">
        <v>2773</v>
      </c>
      <c r="C168" s="388" t="s">
        <v>5074</v>
      </c>
      <c r="E168" s="389">
        <v>100</v>
      </c>
      <c r="G168" s="389" t="s">
        <v>4769</v>
      </c>
      <c r="H168" s="390" t="s">
        <v>5075</v>
      </c>
      <c r="I168" t="s">
        <v>1134</v>
      </c>
      <c r="J168">
        <v>500</v>
      </c>
    </row>
    <row r="169" spans="1:12" x14ac:dyDescent="0.2">
      <c r="A169" s="388" t="s">
        <v>1129</v>
      </c>
      <c r="B169" s="388" t="s">
        <v>2773</v>
      </c>
      <c r="C169" s="388" t="s">
        <v>5076</v>
      </c>
      <c r="E169" s="389">
        <v>900</v>
      </c>
      <c r="G169" s="389" t="s">
        <v>4741</v>
      </c>
      <c r="H169" s="390" t="s">
        <v>5077</v>
      </c>
      <c r="I169" t="s">
        <v>1134</v>
      </c>
      <c r="J169">
        <v>500</v>
      </c>
    </row>
    <row r="170" spans="1:12" x14ac:dyDescent="0.2">
      <c r="A170" s="388" t="s">
        <v>919</v>
      </c>
      <c r="B170" s="388" t="s">
        <v>840</v>
      </c>
      <c r="C170" s="388" t="s">
        <v>307</v>
      </c>
      <c r="E170" s="389">
        <v>3690</v>
      </c>
      <c r="G170" s="389">
        <v>3690</v>
      </c>
      <c r="H170" s="390" t="s">
        <v>1040</v>
      </c>
    </row>
    <row r="172" spans="1:12" x14ac:dyDescent="0.2">
      <c r="A172" s="388" t="s">
        <v>1129</v>
      </c>
      <c r="B172" s="388" t="s">
        <v>2773</v>
      </c>
      <c r="C172" s="388" t="s">
        <v>5078</v>
      </c>
      <c r="E172" s="389">
        <v>50</v>
      </c>
      <c r="G172" s="389" t="s">
        <v>4752</v>
      </c>
      <c r="H172" s="390" t="s">
        <v>5079</v>
      </c>
      <c r="I172" t="s">
        <v>1134</v>
      </c>
      <c r="J172">
        <v>500</v>
      </c>
    </row>
    <row r="173" spans="1:12" x14ac:dyDescent="0.2">
      <c r="A173" s="388" t="s">
        <v>1129</v>
      </c>
      <c r="B173" s="388" t="s">
        <v>2773</v>
      </c>
      <c r="C173" s="388" t="s">
        <v>5080</v>
      </c>
      <c r="E173" s="389">
        <v>50</v>
      </c>
      <c r="G173" s="389" t="s">
        <v>4747</v>
      </c>
      <c r="H173" s="390" t="s">
        <v>5081</v>
      </c>
      <c r="I173" t="s">
        <v>1134</v>
      </c>
      <c r="J173">
        <v>500</v>
      </c>
    </row>
    <row r="174" spans="1:12" x14ac:dyDescent="0.2">
      <c r="A174" s="388" t="s">
        <v>919</v>
      </c>
      <c r="B174" s="388" t="s">
        <v>840</v>
      </c>
      <c r="C174" s="388" t="s">
        <v>883</v>
      </c>
      <c r="E174" s="389">
        <v>100</v>
      </c>
      <c r="G174" s="389">
        <v>100</v>
      </c>
      <c r="H174" s="390" t="s">
        <v>1041</v>
      </c>
    </row>
    <row r="175" spans="1:12" x14ac:dyDescent="0.2">
      <c r="A175" s="88" t="s">
        <v>919</v>
      </c>
      <c r="B175" s="88" t="s">
        <v>840</v>
      </c>
      <c r="C175" s="88" t="s">
        <v>308</v>
      </c>
      <c r="D175" s="89"/>
      <c r="E175" s="89">
        <v>3790</v>
      </c>
      <c r="F175" s="89"/>
      <c r="G175" s="89">
        <v>3790</v>
      </c>
      <c r="H175" s="90" t="s">
        <v>740</v>
      </c>
      <c r="I175" s="91"/>
      <c r="J175" s="91"/>
      <c r="K175" s="91"/>
      <c r="L175" s="91"/>
    </row>
    <row r="176" spans="1:12" x14ac:dyDescent="0.2">
      <c r="A176" s="88" t="s">
        <v>919</v>
      </c>
      <c r="B176" s="88" t="s">
        <v>343</v>
      </c>
      <c r="C176" s="88" t="s">
        <v>308</v>
      </c>
      <c r="D176" s="89"/>
      <c r="E176" s="89">
        <v>4061965.81</v>
      </c>
      <c r="F176" s="89"/>
      <c r="G176" s="89">
        <v>4061965.81</v>
      </c>
      <c r="H176" s="90" t="s">
        <v>937</v>
      </c>
      <c r="I176" s="91"/>
      <c r="J176" s="91"/>
      <c r="K176" s="91"/>
      <c r="L176" s="91"/>
    </row>
    <row r="178" spans="1:10" x14ac:dyDescent="0.2">
      <c r="A178" s="388" t="s">
        <v>1129</v>
      </c>
      <c r="B178" s="388" t="s">
        <v>1472</v>
      </c>
      <c r="C178" s="388" t="s">
        <v>5072</v>
      </c>
      <c r="E178" s="389">
        <v>2640</v>
      </c>
      <c r="G178" s="389" t="s">
        <v>5082</v>
      </c>
      <c r="H178" s="390" t="s">
        <v>5083</v>
      </c>
      <c r="I178" t="s">
        <v>1134</v>
      </c>
      <c r="J178">
        <v>900</v>
      </c>
    </row>
    <row r="179" spans="1:10" x14ac:dyDescent="0.2">
      <c r="A179" s="388" t="s">
        <v>1129</v>
      </c>
      <c r="B179" s="388" t="s">
        <v>1472</v>
      </c>
      <c r="C179" s="388" t="s">
        <v>5084</v>
      </c>
      <c r="E179" s="389">
        <v>2640</v>
      </c>
      <c r="G179" s="389" t="s">
        <v>4752</v>
      </c>
      <c r="H179" s="390" t="s">
        <v>5085</v>
      </c>
      <c r="I179" t="s">
        <v>1134</v>
      </c>
      <c r="J179">
        <v>900</v>
      </c>
    </row>
    <row r="180" spans="1:10" x14ac:dyDescent="0.2">
      <c r="A180" s="388" t="s">
        <v>1129</v>
      </c>
      <c r="B180" s="388" t="s">
        <v>1472</v>
      </c>
      <c r="C180" s="388" t="s">
        <v>5086</v>
      </c>
      <c r="E180" s="389">
        <v>2640</v>
      </c>
      <c r="G180" s="389" t="s">
        <v>5087</v>
      </c>
      <c r="H180" s="390" t="s">
        <v>5088</v>
      </c>
      <c r="I180" t="s">
        <v>1134</v>
      </c>
      <c r="J180">
        <v>900</v>
      </c>
    </row>
    <row r="181" spans="1:10" x14ac:dyDescent="0.2">
      <c r="A181" s="388" t="s">
        <v>1129</v>
      </c>
      <c r="B181" s="388" t="s">
        <v>1472</v>
      </c>
      <c r="C181" s="388" t="s">
        <v>5089</v>
      </c>
      <c r="E181" s="389">
        <v>2640</v>
      </c>
      <c r="G181" s="389" t="s">
        <v>5090</v>
      </c>
      <c r="H181" s="390" t="s">
        <v>5091</v>
      </c>
      <c r="I181" t="s">
        <v>1134</v>
      </c>
      <c r="J181">
        <v>900</v>
      </c>
    </row>
    <row r="182" spans="1:10" x14ac:dyDescent="0.2">
      <c r="A182" s="388" t="s">
        <v>1129</v>
      </c>
      <c r="B182" s="388" t="s">
        <v>1472</v>
      </c>
      <c r="C182" s="388" t="s">
        <v>5092</v>
      </c>
      <c r="E182" s="389">
        <v>2640</v>
      </c>
      <c r="G182" s="389" t="s">
        <v>4747</v>
      </c>
      <c r="H182" s="390" t="s">
        <v>5093</v>
      </c>
      <c r="I182" t="s">
        <v>1134</v>
      </c>
      <c r="J182">
        <v>900</v>
      </c>
    </row>
    <row r="183" spans="1:10" x14ac:dyDescent="0.2">
      <c r="A183" s="388" t="s">
        <v>1129</v>
      </c>
      <c r="B183" s="388" t="s">
        <v>1472</v>
      </c>
      <c r="C183" s="388" t="s">
        <v>5094</v>
      </c>
      <c r="E183" s="389">
        <v>2640</v>
      </c>
      <c r="G183" s="389" t="s">
        <v>4737</v>
      </c>
      <c r="H183" s="390" t="s">
        <v>5095</v>
      </c>
      <c r="I183" t="s">
        <v>1134</v>
      </c>
      <c r="J183">
        <v>900</v>
      </c>
    </row>
    <row r="184" spans="1:10" x14ac:dyDescent="0.2">
      <c r="A184" s="388" t="s">
        <v>1129</v>
      </c>
      <c r="B184" s="388" t="s">
        <v>1472</v>
      </c>
      <c r="C184" s="388" t="s">
        <v>5096</v>
      </c>
      <c r="E184" s="389">
        <v>2640</v>
      </c>
      <c r="G184" s="389" t="s">
        <v>5097</v>
      </c>
      <c r="H184" s="390" t="s">
        <v>5098</v>
      </c>
      <c r="I184" t="s">
        <v>1134</v>
      </c>
      <c r="J184">
        <v>900</v>
      </c>
    </row>
    <row r="185" spans="1:10" x14ac:dyDescent="0.2">
      <c r="A185" s="388" t="s">
        <v>1129</v>
      </c>
      <c r="B185" s="388" t="s">
        <v>1472</v>
      </c>
      <c r="C185" s="388" t="s">
        <v>5099</v>
      </c>
      <c r="E185" s="389">
        <v>2640</v>
      </c>
      <c r="G185" s="389" t="s">
        <v>5100</v>
      </c>
      <c r="H185" s="390" t="s">
        <v>5101</v>
      </c>
      <c r="I185" t="s">
        <v>1134</v>
      </c>
      <c r="J185">
        <v>900</v>
      </c>
    </row>
    <row r="186" spans="1:10" x14ac:dyDescent="0.2">
      <c r="A186" s="388" t="s">
        <v>1129</v>
      </c>
      <c r="B186" s="388" t="s">
        <v>1472</v>
      </c>
      <c r="C186" s="388" t="s">
        <v>5102</v>
      </c>
      <c r="E186" s="389">
        <v>2640</v>
      </c>
      <c r="G186" s="389" t="s">
        <v>5103</v>
      </c>
      <c r="H186" s="390" t="s">
        <v>5104</v>
      </c>
      <c r="I186" t="s">
        <v>1134</v>
      </c>
      <c r="J186">
        <v>900</v>
      </c>
    </row>
    <row r="187" spans="1:10" x14ac:dyDescent="0.2">
      <c r="A187" s="388" t="s">
        <v>1129</v>
      </c>
      <c r="B187" s="388" t="s">
        <v>1472</v>
      </c>
      <c r="C187" s="388" t="s">
        <v>5105</v>
      </c>
      <c r="E187" s="389">
        <v>2640</v>
      </c>
      <c r="G187" s="389" t="s">
        <v>5106</v>
      </c>
      <c r="H187" s="390" t="s">
        <v>5107</v>
      </c>
      <c r="I187" t="s">
        <v>1134</v>
      </c>
      <c r="J187">
        <v>900</v>
      </c>
    </row>
    <row r="188" spans="1:10" x14ac:dyDescent="0.2">
      <c r="A188" s="388" t="s">
        <v>1129</v>
      </c>
      <c r="B188" s="388" t="s">
        <v>1472</v>
      </c>
      <c r="C188" s="388" t="s">
        <v>5108</v>
      </c>
      <c r="E188" s="389">
        <v>2640</v>
      </c>
      <c r="G188" s="389" t="s">
        <v>4769</v>
      </c>
      <c r="H188" s="390" t="s">
        <v>5109</v>
      </c>
      <c r="I188" t="s">
        <v>1134</v>
      </c>
      <c r="J188">
        <v>900</v>
      </c>
    </row>
    <row r="189" spans="1:10" x14ac:dyDescent="0.2">
      <c r="A189" s="388" t="s">
        <v>1129</v>
      </c>
      <c r="B189" s="388" t="s">
        <v>1472</v>
      </c>
      <c r="C189" s="388" t="s">
        <v>5110</v>
      </c>
      <c r="E189" s="389">
        <v>2640</v>
      </c>
      <c r="G189" s="389" t="s">
        <v>4741</v>
      </c>
      <c r="H189" s="390" t="s">
        <v>5111</v>
      </c>
      <c r="I189" t="s">
        <v>1134</v>
      </c>
      <c r="J189">
        <v>900</v>
      </c>
    </row>
    <row r="190" spans="1:10" x14ac:dyDescent="0.2">
      <c r="A190" s="388" t="s">
        <v>1129</v>
      </c>
      <c r="B190" s="388" t="s">
        <v>2270</v>
      </c>
      <c r="C190" s="388" t="s">
        <v>5057</v>
      </c>
      <c r="E190" s="389">
        <v>3121</v>
      </c>
      <c r="G190" s="389" t="s">
        <v>5112</v>
      </c>
      <c r="H190" s="390" t="s">
        <v>5113</v>
      </c>
      <c r="I190" t="s">
        <v>1134</v>
      </c>
      <c r="J190">
        <v>900</v>
      </c>
    </row>
    <row r="191" spans="1:10" x14ac:dyDescent="0.2">
      <c r="A191" s="388" t="s">
        <v>1129</v>
      </c>
      <c r="B191" s="388" t="s">
        <v>2270</v>
      </c>
      <c r="C191" s="388" t="s">
        <v>5021</v>
      </c>
      <c r="E191" s="389">
        <v>3121</v>
      </c>
      <c r="G191" s="389" t="s">
        <v>5114</v>
      </c>
      <c r="H191" s="390" t="s">
        <v>5115</v>
      </c>
      <c r="I191" t="s">
        <v>1134</v>
      </c>
      <c r="J191">
        <v>900</v>
      </c>
    </row>
    <row r="192" spans="1:10" x14ac:dyDescent="0.2">
      <c r="A192" s="388" t="s">
        <v>1129</v>
      </c>
      <c r="B192" s="388" t="s">
        <v>2270</v>
      </c>
      <c r="C192" s="388" t="s">
        <v>5023</v>
      </c>
      <c r="E192" s="389">
        <v>3121</v>
      </c>
      <c r="G192" s="389" t="s">
        <v>5116</v>
      </c>
      <c r="H192" s="390" t="s">
        <v>5117</v>
      </c>
      <c r="I192" t="s">
        <v>1134</v>
      </c>
      <c r="J192">
        <v>900</v>
      </c>
    </row>
    <row r="193" spans="1:10" x14ac:dyDescent="0.2">
      <c r="A193" s="388" t="s">
        <v>1129</v>
      </c>
      <c r="B193" s="388" t="s">
        <v>2270</v>
      </c>
      <c r="C193" s="388" t="s">
        <v>5008</v>
      </c>
      <c r="E193" s="389">
        <v>3121</v>
      </c>
      <c r="G193" s="389" t="s">
        <v>4756</v>
      </c>
      <c r="H193" s="390" t="s">
        <v>5118</v>
      </c>
      <c r="I193" t="s">
        <v>1134</v>
      </c>
      <c r="J193">
        <v>900</v>
      </c>
    </row>
    <row r="194" spans="1:10" x14ac:dyDescent="0.2">
      <c r="A194" s="388" t="s">
        <v>1129</v>
      </c>
      <c r="B194" s="388" t="s">
        <v>2270</v>
      </c>
      <c r="C194" s="388" t="s">
        <v>5025</v>
      </c>
      <c r="E194" s="389">
        <v>3121</v>
      </c>
      <c r="G194" s="389" t="s">
        <v>5119</v>
      </c>
      <c r="H194" s="390" t="s">
        <v>5120</v>
      </c>
      <c r="I194" t="s">
        <v>1134</v>
      </c>
      <c r="J194">
        <v>900</v>
      </c>
    </row>
    <row r="195" spans="1:10" x14ac:dyDescent="0.2">
      <c r="A195" s="388" t="s">
        <v>1129</v>
      </c>
      <c r="B195" s="388" t="s">
        <v>2270</v>
      </c>
      <c r="C195" s="388" t="s">
        <v>5045</v>
      </c>
      <c r="E195" s="389">
        <v>3121</v>
      </c>
      <c r="G195" s="389" t="s">
        <v>5121</v>
      </c>
      <c r="H195" s="390" t="s">
        <v>5122</v>
      </c>
      <c r="I195" t="s">
        <v>1134</v>
      </c>
      <c r="J195">
        <v>900</v>
      </c>
    </row>
    <row r="196" spans="1:10" x14ac:dyDescent="0.2">
      <c r="A196" s="388" t="s">
        <v>1129</v>
      </c>
      <c r="B196" s="388" t="s">
        <v>2270</v>
      </c>
      <c r="C196" s="388" t="s">
        <v>4969</v>
      </c>
      <c r="E196" s="389">
        <v>3121</v>
      </c>
      <c r="G196" s="389" t="s">
        <v>5123</v>
      </c>
      <c r="H196" s="390" t="s">
        <v>5124</v>
      </c>
      <c r="I196" t="s">
        <v>1134</v>
      </c>
      <c r="J196">
        <v>900</v>
      </c>
    </row>
    <row r="197" spans="1:10" x14ac:dyDescent="0.2">
      <c r="A197" s="388" t="s">
        <v>1129</v>
      </c>
      <c r="B197" s="388" t="s">
        <v>2270</v>
      </c>
      <c r="C197" s="388" t="s">
        <v>5047</v>
      </c>
      <c r="E197" s="389">
        <v>3121</v>
      </c>
      <c r="G197" s="389" t="s">
        <v>5125</v>
      </c>
      <c r="H197" s="390" t="s">
        <v>5126</v>
      </c>
      <c r="I197" t="s">
        <v>1134</v>
      </c>
      <c r="J197">
        <v>900</v>
      </c>
    </row>
    <row r="198" spans="1:10" x14ac:dyDescent="0.2">
      <c r="A198" s="388" t="s">
        <v>1129</v>
      </c>
      <c r="B198" s="388" t="s">
        <v>2270</v>
      </c>
      <c r="C198" s="388" t="s">
        <v>4973</v>
      </c>
      <c r="E198" s="389">
        <v>3121</v>
      </c>
      <c r="G198" s="389" t="s">
        <v>5127</v>
      </c>
      <c r="H198" s="390" t="s">
        <v>5128</v>
      </c>
      <c r="I198" t="s">
        <v>1134</v>
      </c>
      <c r="J198">
        <v>900</v>
      </c>
    </row>
    <row r="199" spans="1:10" x14ac:dyDescent="0.2">
      <c r="A199" s="388" t="s">
        <v>1129</v>
      </c>
      <c r="B199" s="388" t="s">
        <v>2270</v>
      </c>
      <c r="C199" s="388" t="s">
        <v>5017</v>
      </c>
      <c r="E199" s="389">
        <v>3121</v>
      </c>
      <c r="G199" s="389" t="s">
        <v>5129</v>
      </c>
      <c r="H199" s="390" t="s">
        <v>5130</v>
      </c>
      <c r="I199" t="s">
        <v>1134</v>
      </c>
      <c r="J199">
        <v>900</v>
      </c>
    </row>
    <row r="200" spans="1:10" x14ac:dyDescent="0.2">
      <c r="A200" s="388" t="s">
        <v>1129</v>
      </c>
      <c r="B200" s="388" t="s">
        <v>2270</v>
      </c>
      <c r="C200" s="388" t="s">
        <v>4977</v>
      </c>
      <c r="E200" s="389">
        <v>3121</v>
      </c>
      <c r="G200" s="389" t="s">
        <v>5106</v>
      </c>
      <c r="H200" s="390" t="s">
        <v>5131</v>
      </c>
      <c r="I200" t="s">
        <v>1134</v>
      </c>
      <c r="J200">
        <v>900</v>
      </c>
    </row>
    <row r="201" spans="1:10" x14ac:dyDescent="0.2">
      <c r="A201" s="388" t="s">
        <v>1129</v>
      </c>
      <c r="B201" s="388" t="s">
        <v>2270</v>
      </c>
      <c r="C201" s="388" t="s">
        <v>5002</v>
      </c>
      <c r="E201" s="389">
        <v>3121</v>
      </c>
      <c r="G201" s="389" t="s">
        <v>5132</v>
      </c>
      <c r="H201" s="390" t="s">
        <v>5133</v>
      </c>
      <c r="I201" t="s">
        <v>1134</v>
      </c>
      <c r="J201">
        <v>900</v>
      </c>
    </row>
    <row r="202" spans="1:10" x14ac:dyDescent="0.2">
      <c r="A202" s="388" t="s">
        <v>1129</v>
      </c>
      <c r="B202" s="388" t="s">
        <v>1542</v>
      </c>
      <c r="C202" s="388" t="s">
        <v>1151</v>
      </c>
      <c r="E202" s="389">
        <v>10852</v>
      </c>
      <c r="G202" s="389" t="s">
        <v>5134</v>
      </c>
      <c r="H202" s="390" t="s">
        <v>5135</v>
      </c>
      <c r="I202" t="s">
        <v>1134</v>
      </c>
      <c r="J202">
        <v>900</v>
      </c>
    </row>
    <row r="203" spans="1:10" x14ac:dyDescent="0.2">
      <c r="A203" s="388" t="s">
        <v>1129</v>
      </c>
      <c r="B203" s="388" t="s">
        <v>1542</v>
      </c>
      <c r="C203" s="388" t="s">
        <v>1187</v>
      </c>
      <c r="E203" s="389">
        <v>2400</v>
      </c>
      <c r="G203" s="389" t="s">
        <v>5134</v>
      </c>
      <c r="H203" s="390" t="s">
        <v>5136</v>
      </c>
      <c r="I203" t="s">
        <v>1134</v>
      </c>
      <c r="J203">
        <v>900</v>
      </c>
    </row>
    <row r="204" spans="1:10" x14ac:dyDescent="0.2">
      <c r="A204" s="388" t="s">
        <v>1129</v>
      </c>
      <c r="B204" s="388" t="s">
        <v>1542</v>
      </c>
      <c r="C204" s="388" t="s">
        <v>1197</v>
      </c>
      <c r="E204" s="389">
        <v>94067.4</v>
      </c>
      <c r="G204" s="389" t="s">
        <v>5112</v>
      </c>
      <c r="H204" s="390" t="s">
        <v>5137</v>
      </c>
      <c r="I204" t="s">
        <v>1134</v>
      </c>
      <c r="J204">
        <v>900</v>
      </c>
    </row>
    <row r="205" spans="1:10" x14ac:dyDescent="0.2">
      <c r="A205" s="388" t="s">
        <v>1129</v>
      </c>
      <c r="B205" s="388" t="s">
        <v>1542</v>
      </c>
      <c r="C205" s="388" t="s">
        <v>1131</v>
      </c>
      <c r="E205" s="389">
        <v>5000</v>
      </c>
      <c r="G205" s="389" t="s">
        <v>4750</v>
      </c>
      <c r="H205" s="390" t="s">
        <v>5138</v>
      </c>
      <c r="I205" t="s">
        <v>1134</v>
      </c>
      <c r="J205">
        <v>900</v>
      </c>
    </row>
    <row r="206" spans="1:10" x14ac:dyDescent="0.2">
      <c r="A206" s="388" t="s">
        <v>1129</v>
      </c>
      <c r="B206" s="388" t="s">
        <v>1542</v>
      </c>
      <c r="C206" s="388" t="s">
        <v>1242</v>
      </c>
      <c r="E206" s="389">
        <v>2400</v>
      </c>
      <c r="G206" s="389" t="s">
        <v>5139</v>
      </c>
      <c r="H206" s="390" t="s">
        <v>5140</v>
      </c>
      <c r="I206" t="s">
        <v>1134</v>
      </c>
      <c r="J206">
        <v>900</v>
      </c>
    </row>
    <row r="207" spans="1:10" x14ac:dyDescent="0.2">
      <c r="A207" s="388" t="s">
        <v>1129</v>
      </c>
      <c r="B207" s="388" t="s">
        <v>1542</v>
      </c>
      <c r="C207" s="388" t="s">
        <v>1171</v>
      </c>
      <c r="E207" s="389">
        <v>10852</v>
      </c>
      <c r="G207" s="389" t="s">
        <v>5139</v>
      </c>
      <c r="H207" s="390" t="s">
        <v>5141</v>
      </c>
      <c r="I207" t="s">
        <v>1134</v>
      </c>
      <c r="J207">
        <v>900</v>
      </c>
    </row>
    <row r="208" spans="1:10" x14ac:dyDescent="0.2">
      <c r="A208" s="388" t="s">
        <v>1129</v>
      </c>
      <c r="B208" s="388" t="s">
        <v>1542</v>
      </c>
      <c r="C208" s="388" t="s">
        <v>1243</v>
      </c>
      <c r="E208" s="389">
        <v>94067.4</v>
      </c>
      <c r="G208" s="389" t="s">
        <v>5114</v>
      </c>
      <c r="H208" s="390" t="s">
        <v>5142</v>
      </c>
      <c r="I208" t="s">
        <v>1134</v>
      </c>
      <c r="J208">
        <v>900</v>
      </c>
    </row>
    <row r="209" spans="1:10" x14ac:dyDescent="0.2">
      <c r="A209" s="388" t="s">
        <v>1129</v>
      </c>
      <c r="B209" s="388" t="s">
        <v>1542</v>
      </c>
      <c r="C209" s="388" t="s">
        <v>1139</v>
      </c>
      <c r="E209" s="389">
        <v>5000</v>
      </c>
      <c r="G209" s="389" t="s">
        <v>4752</v>
      </c>
      <c r="H209" s="390" t="s">
        <v>5143</v>
      </c>
      <c r="I209" t="s">
        <v>1134</v>
      </c>
      <c r="J209">
        <v>900</v>
      </c>
    </row>
    <row r="210" spans="1:10" x14ac:dyDescent="0.2">
      <c r="A210" s="388" t="s">
        <v>1129</v>
      </c>
      <c r="B210" s="388" t="s">
        <v>1542</v>
      </c>
      <c r="C210" s="388" t="s">
        <v>1206</v>
      </c>
      <c r="E210" s="389">
        <v>10852</v>
      </c>
      <c r="G210" s="389" t="s">
        <v>5144</v>
      </c>
      <c r="H210" s="390" t="s">
        <v>5145</v>
      </c>
      <c r="I210" t="s">
        <v>1134</v>
      </c>
      <c r="J210">
        <v>900</v>
      </c>
    </row>
    <row r="211" spans="1:10" x14ac:dyDescent="0.2">
      <c r="A211" s="388" t="s">
        <v>1129</v>
      </c>
      <c r="B211" s="388" t="s">
        <v>1542</v>
      </c>
      <c r="C211" s="388" t="s">
        <v>1248</v>
      </c>
      <c r="E211" s="389">
        <v>2400</v>
      </c>
      <c r="G211" s="389" t="s">
        <v>5144</v>
      </c>
      <c r="H211" s="390" t="s">
        <v>5146</v>
      </c>
      <c r="I211" t="s">
        <v>1134</v>
      </c>
      <c r="J211">
        <v>900</v>
      </c>
    </row>
    <row r="212" spans="1:10" x14ac:dyDescent="0.2">
      <c r="A212" s="388" t="s">
        <v>1129</v>
      </c>
      <c r="B212" s="388" t="s">
        <v>1542</v>
      </c>
      <c r="C212" s="388" t="s">
        <v>1181</v>
      </c>
      <c r="E212" s="389">
        <v>94067.4</v>
      </c>
      <c r="G212" s="389" t="s">
        <v>5116</v>
      </c>
      <c r="H212" s="390" t="s">
        <v>5147</v>
      </c>
      <c r="I212" t="s">
        <v>1134</v>
      </c>
      <c r="J212">
        <v>900</v>
      </c>
    </row>
    <row r="213" spans="1:10" x14ac:dyDescent="0.2">
      <c r="A213" s="388" t="s">
        <v>1129</v>
      </c>
      <c r="B213" s="388" t="s">
        <v>1542</v>
      </c>
      <c r="C213" s="388" t="s">
        <v>1249</v>
      </c>
      <c r="E213" s="389">
        <v>5000</v>
      </c>
      <c r="G213" s="389" t="s">
        <v>4735</v>
      </c>
      <c r="H213" s="390" t="s">
        <v>5148</v>
      </c>
      <c r="I213" t="s">
        <v>1134</v>
      </c>
      <c r="J213">
        <v>900</v>
      </c>
    </row>
    <row r="214" spans="1:10" x14ac:dyDescent="0.2">
      <c r="A214" s="388" t="s">
        <v>1129</v>
      </c>
      <c r="B214" s="388" t="s">
        <v>1542</v>
      </c>
      <c r="C214" s="388" t="s">
        <v>1356</v>
      </c>
      <c r="E214" s="389">
        <v>10852</v>
      </c>
      <c r="G214" s="389" t="s">
        <v>5149</v>
      </c>
      <c r="H214" s="390" t="s">
        <v>5150</v>
      </c>
      <c r="I214" t="s">
        <v>1134</v>
      </c>
      <c r="J214">
        <v>900</v>
      </c>
    </row>
    <row r="215" spans="1:10" x14ac:dyDescent="0.2">
      <c r="A215" s="388" t="s">
        <v>1129</v>
      </c>
      <c r="B215" s="388" t="s">
        <v>1542</v>
      </c>
      <c r="C215" s="388" t="s">
        <v>1402</v>
      </c>
      <c r="E215" s="389">
        <v>2400</v>
      </c>
      <c r="G215" s="389" t="s">
        <v>5149</v>
      </c>
      <c r="H215" s="390" t="s">
        <v>5151</v>
      </c>
      <c r="I215" t="s">
        <v>1134</v>
      </c>
      <c r="J215">
        <v>900</v>
      </c>
    </row>
    <row r="216" spans="1:10" x14ac:dyDescent="0.2">
      <c r="A216" s="388" t="s">
        <v>1129</v>
      </c>
      <c r="B216" s="388" t="s">
        <v>1542</v>
      </c>
      <c r="C216" s="388" t="s">
        <v>1358</v>
      </c>
      <c r="E216" s="389">
        <v>94067.4</v>
      </c>
      <c r="G216" s="389" t="s">
        <v>5152</v>
      </c>
      <c r="H216" s="390" t="s">
        <v>5153</v>
      </c>
      <c r="I216" t="s">
        <v>1134</v>
      </c>
      <c r="J216">
        <v>900</v>
      </c>
    </row>
    <row r="217" spans="1:10" x14ac:dyDescent="0.2">
      <c r="A217" s="388" t="s">
        <v>1129</v>
      </c>
      <c r="B217" s="388" t="s">
        <v>1542</v>
      </c>
      <c r="C217" s="388" t="s">
        <v>1438</v>
      </c>
      <c r="E217" s="389">
        <v>5000</v>
      </c>
      <c r="G217" s="389" t="s">
        <v>4756</v>
      </c>
      <c r="H217" s="390" t="s">
        <v>5154</v>
      </c>
      <c r="I217" t="s">
        <v>1134</v>
      </c>
      <c r="J217">
        <v>900</v>
      </c>
    </row>
    <row r="218" spans="1:10" x14ac:dyDescent="0.2">
      <c r="A218" s="388" t="s">
        <v>1129</v>
      </c>
      <c r="B218" s="388" t="s">
        <v>1542</v>
      </c>
      <c r="C218" s="388" t="s">
        <v>1920</v>
      </c>
      <c r="E218" s="389">
        <v>2640</v>
      </c>
      <c r="G218" s="389" t="s">
        <v>4756</v>
      </c>
      <c r="H218" s="390" t="s">
        <v>5091</v>
      </c>
      <c r="I218" t="s">
        <v>1134</v>
      </c>
      <c r="J218">
        <v>900</v>
      </c>
    </row>
    <row r="219" spans="1:10" x14ac:dyDescent="0.2">
      <c r="A219" s="388" t="s">
        <v>1129</v>
      </c>
      <c r="B219" s="388" t="s">
        <v>1542</v>
      </c>
      <c r="C219" s="388" t="s">
        <v>2046</v>
      </c>
      <c r="E219" s="389">
        <v>10852</v>
      </c>
      <c r="G219" s="389" t="s">
        <v>5155</v>
      </c>
      <c r="H219" s="390" t="s">
        <v>5156</v>
      </c>
      <c r="I219" t="s">
        <v>1134</v>
      </c>
      <c r="J219">
        <v>900</v>
      </c>
    </row>
    <row r="220" spans="1:10" x14ac:dyDescent="0.2">
      <c r="A220" s="388" t="s">
        <v>1129</v>
      </c>
      <c r="B220" s="388" t="s">
        <v>1542</v>
      </c>
      <c r="C220" s="388" t="s">
        <v>3092</v>
      </c>
      <c r="E220" s="389">
        <v>2400</v>
      </c>
      <c r="G220" s="389" t="s">
        <v>5155</v>
      </c>
      <c r="H220" s="390" t="s">
        <v>5157</v>
      </c>
      <c r="I220" t="s">
        <v>1134</v>
      </c>
      <c r="J220">
        <v>900</v>
      </c>
    </row>
    <row r="221" spans="1:10" x14ac:dyDescent="0.2">
      <c r="A221" s="388" t="s">
        <v>1129</v>
      </c>
      <c r="B221" s="388" t="s">
        <v>1542</v>
      </c>
      <c r="C221" s="388" t="s">
        <v>2112</v>
      </c>
      <c r="E221" s="389">
        <v>94067.4</v>
      </c>
      <c r="G221" s="389" t="s">
        <v>5119</v>
      </c>
      <c r="H221" s="390" t="s">
        <v>5158</v>
      </c>
      <c r="I221" t="s">
        <v>1134</v>
      </c>
      <c r="J221">
        <v>900</v>
      </c>
    </row>
    <row r="222" spans="1:10" x14ac:dyDescent="0.2">
      <c r="A222" s="388" t="s">
        <v>1129</v>
      </c>
      <c r="B222" s="388" t="s">
        <v>1542</v>
      </c>
      <c r="C222" s="388" t="s">
        <v>2315</v>
      </c>
      <c r="E222" s="389">
        <v>5000</v>
      </c>
      <c r="G222" s="389" t="s">
        <v>4747</v>
      </c>
      <c r="H222" s="390" t="s">
        <v>5159</v>
      </c>
      <c r="I222" t="s">
        <v>1134</v>
      </c>
      <c r="J222">
        <v>900</v>
      </c>
    </row>
    <row r="223" spans="1:10" x14ac:dyDescent="0.2">
      <c r="A223" s="388" t="s">
        <v>1129</v>
      </c>
      <c r="B223" s="388" t="s">
        <v>1542</v>
      </c>
      <c r="C223" s="388" t="s">
        <v>3242</v>
      </c>
      <c r="E223" s="389">
        <v>-2640</v>
      </c>
      <c r="G223" s="389" t="s">
        <v>4747</v>
      </c>
      <c r="H223" s="390" t="s">
        <v>5091</v>
      </c>
      <c r="I223" t="s">
        <v>1134</v>
      </c>
      <c r="J223">
        <v>900</v>
      </c>
    </row>
    <row r="224" spans="1:10" x14ac:dyDescent="0.2">
      <c r="A224" s="388" t="s">
        <v>1129</v>
      </c>
      <c r="B224" s="388" t="s">
        <v>1542</v>
      </c>
      <c r="C224" s="388" t="s">
        <v>1923</v>
      </c>
      <c r="E224" s="389">
        <v>10852</v>
      </c>
      <c r="G224" s="389" t="s">
        <v>5160</v>
      </c>
      <c r="H224" s="390" t="s">
        <v>5161</v>
      </c>
      <c r="I224" t="s">
        <v>1134</v>
      </c>
      <c r="J224">
        <v>900</v>
      </c>
    </row>
    <row r="225" spans="1:10" x14ac:dyDescent="0.2">
      <c r="A225" s="388" t="s">
        <v>1129</v>
      </c>
      <c r="B225" s="388" t="s">
        <v>1542</v>
      </c>
      <c r="C225" s="388" t="s">
        <v>2837</v>
      </c>
      <c r="E225" s="389">
        <v>2400</v>
      </c>
      <c r="G225" s="389" t="s">
        <v>5160</v>
      </c>
      <c r="H225" s="390" t="s">
        <v>5162</v>
      </c>
      <c r="I225" t="s">
        <v>1134</v>
      </c>
      <c r="J225">
        <v>900</v>
      </c>
    </row>
    <row r="226" spans="1:10" x14ac:dyDescent="0.2">
      <c r="A226" s="388" t="s">
        <v>1129</v>
      </c>
      <c r="B226" s="388" t="s">
        <v>1542</v>
      </c>
      <c r="C226" s="388" t="s">
        <v>2330</v>
      </c>
      <c r="E226" s="389">
        <v>94067.4</v>
      </c>
      <c r="G226" s="389" t="s">
        <v>5121</v>
      </c>
      <c r="H226" s="390" t="s">
        <v>5163</v>
      </c>
      <c r="I226" t="s">
        <v>1134</v>
      </c>
      <c r="J226">
        <v>900</v>
      </c>
    </row>
    <row r="227" spans="1:10" x14ac:dyDescent="0.2">
      <c r="A227" s="388" t="s">
        <v>1129</v>
      </c>
      <c r="B227" s="388" t="s">
        <v>1542</v>
      </c>
      <c r="C227" s="388" t="s">
        <v>2839</v>
      </c>
      <c r="E227" s="389">
        <v>5000</v>
      </c>
      <c r="G227" s="389" t="s">
        <v>4737</v>
      </c>
      <c r="H227" s="390" t="s">
        <v>5164</v>
      </c>
      <c r="I227" t="s">
        <v>1134</v>
      </c>
      <c r="J227">
        <v>900</v>
      </c>
    </row>
    <row r="228" spans="1:10" x14ac:dyDescent="0.2">
      <c r="A228" s="388" t="s">
        <v>1129</v>
      </c>
      <c r="B228" s="388" t="s">
        <v>1542</v>
      </c>
      <c r="C228" s="388" t="s">
        <v>1926</v>
      </c>
      <c r="E228" s="389">
        <v>10852</v>
      </c>
      <c r="G228" s="389" t="s">
        <v>5165</v>
      </c>
      <c r="H228" s="390" t="s">
        <v>5166</v>
      </c>
      <c r="I228" t="s">
        <v>1134</v>
      </c>
      <c r="J228">
        <v>900</v>
      </c>
    </row>
    <row r="229" spans="1:10" x14ac:dyDescent="0.2">
      <c r="A229" s="388" t="s">
        <v>1129</v>
      </c>
      <c r="B229" s="388" t="s">
        <v>1542</v>
      </c>
      <c r="C229" s="388" t="s">
        <v>3095</v>
      </c>
      <c r="E229" s="389">
        <v>2400</v>
      </c>
      <c r="G229" s="389" t="s">
        <v>5165</v>
      </c>
      <c r="H229" s="390" t="s">
        <v>5167</v>
      </c>
      <c r="I229" t="s">
        <v>1134</v>
      </c>
      <c r="J229">
        <v>900</v>
      </c>
    </row>
    <row r="230" spans="1:10" x14ac:dyDescent="0.2">
      <c r="A230" s="388" t="s">
        <v>1129</v>
      </c>
      <c r="B230" s="388" t="s">
        <v>1542</v>
      </c>
      <c r="C230" s="388" t="s">
        <v>2842</v>
      </c>
      <c r="E230" s="389">
        <v>94067.4</v>
      </c>
      <c r="G230" s="389" t="s">
        <v>5123</v>
      </c>
      <c r="H230" s="390" t="s">
        <v>5168</v>
      </c>
      <c r="I230" t="s">
        <v>1134</v>
      </c>
      <c r="J230">
        <v>900</v>
      </c>
    </row>
    <row r="231" spans="1:10" x14ac:dyDescent="0.2">
      <c r="A231" s="388" t="s">
        <v>1129</v>
      </c>
      <c r="B231" s="388" t="s">
        <v>1542</v>
      </c>
      <c r="C231" s="388" t="s">
        <v>2124</v>
      </c>
      <c r="E231" s="389">
        <v>5000</v>
      </c>
      <c r="G231" s="389" t="s">
        <v>4761</v>
      </c>
      <c r="H231" s="390" t="s">
        <v>5169</v>
      </c>
      <c r="I231" t="s">
        <v>1134</v>
      </c>
      <c r="J231">
        <v>900</v>
      </c>
    </row>
    <row r="232" spans="1:10" x14ac:dyDescent="0.2">
      <c r="A232" s="388" t="s">
        <v>1129</v>
      </c>
      <c r="B232" s="388" t="s">
        <v>1542</v>
      </c>
      <c r="C232" s="388" t="s">
        <v>2126</v>
      </c>
      <c r="E232" s="389">
        <v>10852</v>
      </c>
      <c r="G232" s="389" t="s">
        <v>5170</v>
      </c>
      <c r="H232" s="390" t="s">
        <v>5171</v>
      </c>
      <c r="I232" t="s">
        <v>1134</v>
      </c>
      <c r="J232">
        <v>900</v>
      </c>
    </row>
    <row r="233" spans="1:10" x14ac:dyDescent="0.2">
      <c r="A233" s="388" t="s">
        <v>1129</v>
      </c>
      <c r="B233" s="388" t="s">
        <v>1542</v>
      </c>
      <c r="C233" s="388" t="s">
        <v>1932</v>
      </c>
      <c r="E233" s="389">
        <v>2400</v>
      </c>
      <c r="G233" s="389" t="s">
        <v>5170</v>
      </c>
      <c r="H233" s="390" t="s">
        <v>5172</v>
      </c>
      <c r="I233" t="s">
        <v>1134</v>
      </c>
      <c r="J233">
        <v>900</v>
      </c>
    </row>
    <row r="234" spans="1:10" x14ac:dyDescent="0.2">
      <c r="A234" s="388" t="s">
        <v>1129</v>
      </c>
      <c r="B234" s="388" t="s">
        <v>1542</v>
      </c>
      <c r="C234" s="388" t="s">
        <v>2057</v>
      </c>
      <c r="E234" s="389">
        <v>94067.4</v>
      </c>
      <c r="G234" s="389" t="s">
        <v>5125</v>
      </c>
      <c r="H234" s="390" t="s">
        <v>5173</v>
      </c>
      <c r="I234" t="s">
        <v>1134</v>
      </c>
      <c r="J234">
        <v>900</v>
      </c>
    </row>
    <row r="235" spans="1:10" x14ac:dyDescent="0.2">
      <c r="A235" s="388" t="s">
        <v>1129</v>
      </c>
      <c r="B235" s="388" t="s">
        <v>1542</v>
      </c>
      <c r="C235" s="388" t="s">
        <v>1936</v>
      </c>
      <c r="E235" s="389">
        <v>5000</v>
      </c>
      <c r="G235" s="389" t="s">
        <v>4763</v>
      </c>
      <c r="H235" s="390" t="s">
        <v>5174</v>
      </c>
      <c r="I235" t="s">
        <v>1134</v>
      </c>
      <c r="J235">
        <v>900</v>
      </c>
    </row>
    <row r="236" spans="1:10" x14ac:dyDescent="0.2">
      <c r="A236" s="388" t="s">
        <v>1129</v>
      </c>
      <c r="B236" s="388" t="s">
        <v>1542</v>
      </c>
      <c r="C236" s="388" t="s">
        <v>2844</v>
      </c>
      <c r="E236" s="389">
        <v>2640</v>
      </c>
      <c r="G236" s="389" t="s">
        <v>4763</v>
      </c>
      <c r="H236" s="390" t="s">
        <v>5101</v>
      </c>
      <c r="I236" t="s">
        <v>1134</v>
      </c>
      <c r="J236">
        <v>900</v>
      </c>
    </row>
    <row r="237" spans="1:10" x14ac:dyDescent="0.2">
      <c r="A237" s="388" t="s">
        <v>1129</v>
      </c>
      <c r="B237" s="388" t="s">
        <v>1542</v>
      </c>
      <c r="C237" s="388" t="s">
        <v>2846</v>
      </c>
      <c r="E237" s="389">
        <v>94067.4</v>
      </c>
      <c r="G237" s="389" t="s">
        <v>5127</v>
      </c>
      <c r="H237" s="390" t="s">
        <v>5175</v>
      </c>
      <c r="I237" t="s">
        <v>1134</v>
      </c>
      <c r="J237">
        <v>900</v>
      </c>
    </row>
    <row r="238" spans="1:10" x14ac:dyDescent="0.2">
      <c r="A238" s="388" t="s">
        <v>1129</v>
      </c>
      <c r="B238" s="388" t="s">
        <v>1542</v>
      </c>
      <c r="C238" s="388" t="s">
        <v>3097</v>
      </c>
      <c r="E238" s="389">
        <v>10852</v>
      </c>
      <c r="G238" s="389" t="s">
        <v>4864</v>
      </c>
      <c r="H238" s="390" t="s">
        <v>5176</v>
      </c>
      <c r="I238" t="s">
        <v>1134</v>
      </c>
      <c r="J238">
        <v>900</v>
      </c>
    </row>
    <row r="239" spans="1:10" x14ac:dyDescent="0.2">
      <c r="A239" s="388" t="s">
        <v>1129</v>
      </c>
      <c r="B239" s="388" t="s">
        <v>1542</v>
      </c>
      <c r="C239" s="388" t="s">
        <v>2060</v>
      </c>
      <c r="E239" s="389">
        <v>2400</v>
      </c>
      <c r="G239" s="389" t="s">
        <v>4864</v>
      </c>
      <c r="H239" s="390" t="s">
        <v>5177</v>
      </c>
      <c r="I239" t="s">
        <v>1134</v>
      </c>
      <c r="J239">
        <v>900</v>
      </c>
    </row>
    <row r="240" spans="1:10" x14ac:dyDescent="0.2">
      <c r="A240" s="388" t="s">
        <v>1129</v>
      </c>
      <c r="B240" s="388" t="s">
        <v>1542</v>
      </c>
      <c r="C240" s="388" t="s">
        <v>2350</v>
      </c>
      <c r="E240" s="389">
        <v>5000</v>
      </c>
      <c r="G240" s="389" t="s">
        <v>4739</v>
      </c>
      <c r="H240" s="390" t="s">
        <v>5178</v>
      </c>
      <c r="I240" t="s">
        <v>1134</v>
      </c>
      <c r="J240">
        <v>900</v>
      </c>
    </row>
    <row r="241" spans="1:10" x14ac:dyDescent="0.2">
      <c r="A241" s="388" t="s">
        <v>1129</v>
      </c>
      <c r="B241" s="388" t="s">
        <v>1542</v>
      </c>
      <c r="C241" s="388" t="s">
        <v>2096</v>
      </c>
      <c r="E241" s="389">
        <v>2640</v>
      </c>
      <c r="G241" s="389" t="s">
        <v>4739</v>
      </c>
      <c r="H241" s="390" t="s">
        <v>5104</v>
      </c>
      <c r="I241" t="s">
        <v>1134</v>
      </c>
      <c r="J241">
        <v>900</v>
      </c>
    </row>
    <row r="242" spans="1:10" x14ac:dyDescent="0.2">
      <c r="A242" s="388" t="s">
        <v>1129</v>
      </c>
      <c r="B242" s="388" t="s">
        <v>1542</v>
      </c>
      <c r="C242" s="388" t="s">
        <v>2096</v>
      </c>
      <c r="E242" s="389">
        <v>-2640</v>
      </c>
      <c r="G242" s="389" t="s">
        <v>4739</v>
      </c>
      <c r="H242" s="390" t="s">
        <v>5101</v>
      </c>
      <c r="I242" t="s">
        <v>1134</v>
      </c>
      <c r="J242">
        <v>900</v>
      </c>
    </row>
    <row r="243" spans="1:10" x14ac:dyDescent="0.2">
      <c r="A243" s="388" t="s">
        <v>1129</v>
      </c>
      <c r="B243" s="388" t="s">
        <v>1542</v>
      </c>
      <c r="C243" s="388" t="s">
        <v>1942</v>
      </c>
      <c r="E243" s="389">
        <v>10852</v>
      </c>
      <c r="G243" s="389" t="s">
        <v>5179</v>
      </c>
      <c r="H243" s="390" t="s">
        <v>5180</v>
      </c>
      <c r="I243" t="s">
        <v>1134</v>
      </c>
      <c r="J243">
        <v>900</v>
      </c>
    </row>
    <row r="244" spans="1:10" x14ac:dyDescent="0.2">
      <c r="A244" s="388" t="s">
        <v>1129</v>
      </c>
      <c r="B244" s="388" t="s">
        <v>1542</v>
      </c>
      <c r="C244" s="388" t="s">
        <v>1944</v>
      </c>
      <c r="E244" s="389">
        <v>2400</v>
      </c>
      <c r="G244" s="389" t="s">
        <v>5179</v>
      </c>
      <c r="H244" s="390" t="s">
        <v>5181</v>
      </c>
      <c r="I244" t="s">
        <v>1134</v>
      </c>
      <c r="J244">
        <v>900</v>
      </c>
    </row>
    <row r="245" spans="1:10" x14ac:dyDescent="0.2">
      <c r="A245" s="388" t="s">
        <v>1129</v>
      </c>
      <c r="B245" s="388" t="s">
        <v>1542</v>
      </c>
      <c r="C245" s="388" t="s">
        <v>2358</v>
      </c>
      <c r="E245" s="389">
        <v>94067.4</v>
      </c>
      <c r="G245" s="389" t="s">
        <v>5129</v>
      </c>
      <c r="H245" s="390" t="s">
        <v>5182</v>
      </c>
      <c r="I245" t="s">
        <v>1134</v>
      </c>
      <c r="J245">
        <v>900</v>
      </c>
    </row>
    <row r="246" spans="1:10" x14ac:dyDescent="0.2">
      <c r="A246" s="388" t="s">
        <v>1129</v>
      </c>
      <c r="B246" s="388" t="s">
        <v>1542</v>
      </c>
      <c r="C246" s="388" t="s">
        <v>2490</v>
      </c>
      <c r="E246" s="389">
        <v>5000</v>
      </c>
      <c r="G246" s="389" t="s">
        <v>4766</v>
      </c>
      <c r="H246" s="390" t="s">
        <v>5183</v>
      </c>
      <c r="I246" t="s">
        <v>1134</v>
      </c>
      <c r="J246">
        <v>900</v>
      </c>
    </row>
    <row r="247" spans="1:10" x14ac:dyDescent="0.2">
      <c r="A247" s="388" t="s">
        <v>1129</v>
      </c>
      <c r="B247" s="388" t="s">
        <v>1542</v>
      </c>
      <c r="C247" s="388" t="s">
        <v>3104</v>
      </c>
      <c r="E247" s="389">
        <v>2640</v>
      </c>
      <c r="G247" s="389" t="s">
        <v>4766</v>
      </c>
      <c r="H247" s="390" t="s">
        <v>5107</v>
      </c>
      <c r="I247" t="s">
        <v>1134</v>
      </c>
      <c r="J247">
        <v>900</v>
      </c>
    </row>
    <row r="248" spans="1:10" x14ac:dyDescent="0.2">
      <c r="A248" s="388" t="s">
        <v>1129</v>
      </c>
      <c r="B248" s="388" t="s">
        <v>1542</v>
      </c>
      <c r="C248" s="388" t="s">
        <v>3104</v>
      </c>
      <c r="E248" s="389">
        <v>-2640</v>
      </c>
      <c r="G248" s="389" t="s">
        <v>4766</v>
      </c>
      <c r="H248" s="390" t="s">
        <v>5104</v>
      </c>
      <c r="I248" t="s">
        <v>1134</v>
      </c>
      <c r="J248">
        <v>900</v>
      </c>
    </row>
    <row r="249" spans="1:10" x14ac:dyDescent="0.2">
      <c r="A249" s="388" t="s">
        <v>1129</v>
      </c>
      <c r="B249" s="388" t="s">
        <v>1542</v>
      </c>
      <c r="C249" s="388" t="s">
        <v>2855</v>
      </c>
      <c r="E249" s="389">
        <v>10852</v>
      </c>
      <c r="G249" s="389" t="s">
        <v>5184</v>
      </c>
      <c r="H249" s="390" t="s">
        <v>5185</v>
      </c>
      <c r="I249" t="s">
        <v>1134</v>
      </c>
      <c r="J249">
        <v>900</v>
      </c>
    </row>
    <row r="250" spans="1:10" x14ac:dyDescent="0.2">
      <c r="A250" s="388" t="s">
        <v>1129</v>
      </c>
      <c r="B250" s="388" t="s">
        <v>1542</v>
      </c>
      <c r="C250" s="388" t="s">
        <v>2370</v>
      </c>
      <c r="E250" s="389">
        <v>2400</v>
      </c>
      <c r="G250" s="389" t="s">
        <v>5184</v>
      </c>
      <c r="H250" s="390" t="s">
        <v>5186</v>
      </c>
      <c r="I250" t="s">
        <v>1134</v>
      </c>
      <c r="J250">
        <v>900</v>
      </c>
    </row>
    <row r="251" spans="1:10" x14ac:dyDescent="0.2">
      <c r="A251" s="388" t="s">
        <v>1129</v>
      </c>
      <c r="B251" s="388" t="s">
        <v>1542</v>
      </c>
      <c r="C251" s="388" t="s">
        <v>4301</v>
      </c>
      <c r="E251" s="389">
        <v>94067.4</v>
      </c>
      <c r="G251" s="389" t="s">
        <v>5106</v>
      </c>
      <c r="H251" s="390" t="s">
        <v>5187</v>
      </c>
      <c r="I251" t="s">
        <v>1134</v>
      </c>
      <c r="J251">
        <v>900</v>
      </c>
    </row>
    <row r="252" spans="1:10" x14ac:dyDescent="0.2">
      <c r="A252" s="388" t="s">
        <v>1129</v>
      </c>
      <c r="B252" s="388" t="s">
        <v>1542</v>
      </c>
      <c r="C252" s="388" t="s">
        <v>3105</v>
      </c>
      <c r="E252" s="389">
        <v>5000</v>
      </c>
      <c r="G252" s="389" t="s">
        <v>4769</v>
      </c>
      <c r="H252" s="390" t="s">
        <v>5188</v>
      </c>
      <c r="I252" t="s">
        <v>1134</v>
      </c>
      <c r="J252">
        <v>900</v>
      </c>
    </row>
    <row r="253" spans="1:10" x14ac:dyDescent="0.2">
      <c r="A253" s="388" t="s">
        <v>1129</v>
      </c>
      <c r="B253" s="388" t="s">
        <v>1542</v>
      </c>
      <c r="C253" s="388" t="s">
        <v>2862</v>
      </c>
      <c r="E253" s="389">
        <v>-2640</v>
      </c>
      <c r="G253" s="389" t="s">
        <v>4769</v>
      </c>
      <c r="H253" s="390" t="s">
        <v>5107</v>
      </c>
      <c r="I253" t="s">
        <v>1134</v>
      </c>
      <c r="J253">
        <v>900</v>
      </c>
    </row>
    <row r="254" spans="1:10" x14ac:dyDescent="0.2">
      <c r="A254" s="388" t="s">
        <v>1129</v>
      </c>
      <c r="B254" s="388" t="s">
        <v>1542</v>
      </c>
      <c r="C254" s="388" t="s">
        <v>1950</v>
      </c>
      <c r="E254" s="389">
        <v>2400</v>
      </c>
      <c r="G254" s="389" t="s">
        <v>5189</v>
      </c>
      <c r="H254" s="390" t="s">
        <v>5190</v>
      </c>
      <c r="I254" t="s">
        <v>1134</v>
      </c>
      <c r="J254">
        <v>900</v>
      </c>
    </row>
    <row r="255" spans="1:10" x14ac:dyDescent="0.2">
      <c r="A255" s="388" t="s">
        <v>1129</v>
      </c>
      <c r="B255" s="388" t="s">
        <v>1542</v>
      </c>
      <c r="C255" s="388" t="s">
        <v>1952</v>
      </c>
      <c r="E255" s="389">
        <v>10852</v>
      </c>
      <c r="G255" s="389" t="s">
        <v>5189</v>
      </c>
      <c r="H255" s="390" t="s">
        <v>5191</v>
      </c>
      <c r="I255" t="s">
        <v>1134</v>
      </c>
      <c r="J255">
        <v>900</v>
      </c>
    </row>
    <row r="256" spans="1:10" x14ac:dyDescent="0.2">
      <c r="A256" s="388" t="s">
        <v>1129</v>
      </c>
      <c r="B256" s="388" t="s">
        <v>1542</v>
      </c>
      <c r="C256" s="388" t="s">
        <v>1954</v>
      </c>
      <c r="E256" s="389">
        <v>94067.4</v>
      </c>
      <c r="G256" s="389" t="s">
        <v>5132</v>
      </c>
      <c r="H256" s="390" t="s">
        <v>5192</v>
      </c>
      <c r="I256" t="s">
        <v>1134</v>
      </c>
      <c r="J256">
        <v>900</v>
      </c>
    </row>
    <row r="257" spans="1:12" x14ac:dyDescent="0.2">
      <c r="A257" s="388" t="s">
        <v>1129</v>
      </c>
      <c r="B257" s="388" t="s">
        <v>1542</v>
      </c>
      <c r="C257" s="388" t="s">
        <v>3347</v>
      </c>
      <c r="E257" s="389">
        <v>5000</v>
      </c>
      <c r="G257" s="389" t="s">
        <v>4741</v>
      </c>
      <c r="H257" s="390" t="s">
        <v>5193</v>
      </c>
      <c r="I257" t="s">
        <v>1134</v>
      </c>
      <c r="J257">
        <v>900</v>
      </c>
    </row>
    <row r="258" spans="1:12" x14ac:dyDescent="0.2">
      <c r="A258" s="388" t="s">
        <v>938</v>
      </c>
      <c r="B258" s="388" t="s">
        <v>947</v>
      </c>
      <c r="C258" s="388" t="s">
        <v>484</v>
      </c>
      <c r="E258" s="389">
        <v>1416964.8</v>
      </c>
      <c r="G258" s="389">
        <v>1416964.8</v>
      </c>
      <c r="H258" s="390" t="s">
        <v>1054</v>
      </c>
    </row>
    <row r="259" spans="1:12" x14ac:dyDescent="0.2">
      <c r="A259" s="88" t="s">
        <v>938</v>
      </c>
      <c r="B259" s="88" t="s">
        <v>947</v>
      </c>
      <c r="C259" s="88" t="s">
        <v>308</v>
      </c>
      <c r="D259" s="89"/>
      <c r="E259" s="89">
        <v>1416964.8</v>
      </c>
      <c r="F259" s="89"/>
      <c r="G259" s="89">
        <v>1416964.8</v>
      </c>
      <c r="H259" s="90" t="s">
        <v>741</v>
      </c>
      <c r="I259" s="91"/>
      <c r="J259" s="91"/>
      <c r="K259" s="91"/>
      <c r="L259" s="91"/>
    </row>
    <row r="261" spans="1:12" x14ac:dyDescent="0.2">
      <c r="A261" s="388" t="s">
        <v>1129</v>
      </c>
      <c r="B261" s="388" t="s">
        <v>1472</v>
      </c>
      <c r="C261" s="388" t="s">
        <v>5045</v>
      </c>
      <c r="E261" s="389">
        <v>13972.1</v>
      </c>
      <c r="G261" s="389" t="s">
        <v>4750</v>
      </c>
      <c r="H261" s="390" t="s">
        <v>5194</v>
      </c>
      <c r="I261" t="s">
        <v>1134</v>
      </c>
      <c r="J261">
        <v>900</v>
      </c>
    </row>
    <row r="262" spans="1:12" x14ac:dyDescent="0.2">
      <c r="A262" s="388" t="s">
        <v>1129</v>
      </c>
      <c r="B262" s="388" t="s">
        <v>1472</v>
      </c>
      <c r="C262" s="388" t="s">
        <v>5002</v>
      </c>
      <c r="E262" s="389">
        <v>22844.400000000001</v>
      </c>
      <c r="G262" s="389" t="s">
        <v>4752</v>
      </c>
      <c r="H262" s="390" t="s">
        <v>5195</v>
      </c>
      <c r="I262" t="s">
        <v>1134</v>
      </c>
      <c r="J262">
        <v>900</v>
      </c>
    </row>
    <row r="263" spans="1:12" x14ac:dyDescent="0.2">
      <c r="A263" s="388" t="s">
        <v>1129</v>
      </c>
      <c r="B263" s="388" t="s">
        <v>1472</v>
      </c>
      <c r="C263" s="388" t="s">
        <v>5196</v>
      </c>
      <c r="E263" s="389">
        <v>24340.2</v>
      </c>
      <c r="G263" s="389" t="s">
        <v>4735</v>
      </c>
      <c r="H263" s="390" t="s">
        <v>5197</v>
      </c>
      <c r="I263" t="s">
        <v>1134</v>
      </c>
      <c r="J263">
        <v>900</v>
      </c>
    </row>
    <row r="264" spans="1:12" x14ac:dyDescent="0.2">
      <c r="A264" s="388" t="s">
        <v>1129</v>
      </c>
      <c r="B264" s="388" t="s">
        <v>1472</v>
      </c>
      <c r="C264" s="388" t="s">
        <v>5198</v>
      </c>
      <c r="E264" s="389">
        <v>13075.6</v>
      </c>
      <c r="G264" s="389" t="s">
        <v>4756</v>
      </c>
      <c r="H264" s="390" t="s">
        <v>5199</v>
      </c>
      <c r="I264" t="s">
        <v>1134</v>
      </c>
      <c r="J264">
        <v>900</v>
      </c>
      <c r="K264" t="s">
        <v>3354</v>
      </c>
      <c r="L264" s="94">
        <f>E190+E191+E192+E193+E194+E195+E196+E197+E198+E199+E200+E201</f>
        <v>37452</v>
      </c>
    </row>
    <row r="265" spans="1:12" x14ac:dyDescent="0.2">
      <c r="A265" s="388" t="s">
        <v>1129</v>
      </c>
      <c r="B265" s="388" t="s">
        <v>1472</v>
      </c>
      <c r="C265" s="388" t="s">
        <v>5200</v>
      </c>
      <c r="E265" s="389">
        <v>18679.3</v>
      </c>
      <c r="G265" s="389" t="s">
        <v>4747</v>
      </c>
      <c r="H265" s="390" t="s">
        <v>5201</v>
      </c>
      <c r="I265" t="s">
        <v>1134</v>
      </c>
      <c r="J265">
        <v>900</v>
      </c>
      <c r="K265" t="s">
        <v>3355</v>
      </c>
      <c r="L265" s="94">
        <f>E203+E206+E211+E215+E220+E225+E229+E233+E239+E244+E250+E254</f>
        <v>28800</v>
      </c>
    </row>
    <row r="266" spans="1:12" x14ac:dyDescent="0.2">
      <c r="A266" s="388" t="s">
        <v>1129</v>
      </c>
      <c r="B266" s="388" t="s">
        <v>1472</v>
      </c>
      <c r="C266" s="388" t="s">
        <v>5202</v>
      </c>
      <c r="E266" s="389">
        <v>51718.3</v>
      </c>
      <c r="G266" s="389" t="s">
        <v>4737</v>
      </c>
      <c r="H266" s="390" t="s">
        <v>5203</v>
      </c>
      <c r="I266" t="s">
        <v>1134</v>
      </c>
      <c r="J266">
        <v>900</v>
      </c>
      <c r="K266" t="s">
        <v>3356</v>
      </c>
      <c r="L266" s="94">
        <f>E202+E207+E210+E214+E219+E224+E228+E232+E238+E243+E249+E255</f>
        <v>130224</v>
      </c>
    </row>
    <row r="267" spans="1:12" x14ac:dyDescent="0.2">
      <c r="A267" s="388" t="s">
        <v>1129</v>
      </c>
      <c r="B267" s="388" t="s">
        <v>1472</v>
      </c>
      <c r="C267" s="388" t="s">
        <v>5204</v>
      </c>
      <c r="E267" s="389">
        <v>55506.7</v>
      </c>
      <c r="G267" s="389" t="s">
        <v>4761</v>
      </c>
      <c r="H267" s="390" t="s">
        <v>5205</v>
      </c>
      <c r="I267" t="s">
        <v>1134</v>
      </c>
      <c r="J267">
        <v>900</v>
      </c>
      <c r="K267" t="s">
        <v>3357</v>
      </c>
      <c r="L267" s="374">
        <f>E274</f>
        <v>300390.2</v>
      </c>
    </row>
    <row r="268" spans="1:12" x14ac:dyDescent="0.2">
      <c r="A268" s="388" t="s">
        <v>1129</v>
      </c>
      <c r="B268" s="388" t="s">
        <v>1472</v>
      </c>
      <c r="C268" s="388" t="s">
        <v>5206</v>
      </c>
      <c r="E268" s="389">
        <v>42693.4</v>
      </c>
      <c r="G268" s="389" t="s">
        <v>4763</v>
      </c>
      <c r="H268" s="390" t="s">
        <v>5207</v>
      </c>
      <c r="I268" t="s">
        <v>1134</v>
      </c>
      <c r="J268">
        <v>900</v>
      </c>
      <c r="L268" s="94">
        <f>SUM(L264:L267)</f>
        <v>496866.2</v>
      </c>
    </row>
    <row r="269" spans="1:12" x14ac:dyDescent="0.2">
      <c r="A269" s="388" t="s">
        <v>1129</v>
      </c>
      <c r="B269" s="388" t="s">
        <v>1472</v>
      </c>
      <c r="C269" s="388" t="s">
        <v>5208</v>
      </c>
      <c r="E269" s="389">
        <v>22130</v>
      </c>
      <c r="G269" s="389" t="s">
        <v>4739</v>
      </c>
      <c r="H269" s="390" t="s">
        <v>5209</v>
      </c>
      <c r="I269" t="s">
        <v>1134</v>
      </c>
      <c r="J269">
        <v>900</v>
      </c>
      <c r="K269" t="s">
        <v>3358</v>
      </c>
      <c r="L269" s="94">
        <f>E322+E283+E285+E286+E288+E291+E293+E295+E297+E299+E301+E303</f>
        <v>72739.899999999994</v>
      </c>
    </row>
    <row r="270" spans="1:12" x14ac:dyDescent="0.2">
      <c r="A270" s="388" t="s">
        <v>1129</v>
      </c>
      <c r="B270" s="388" t="s">
        <v>1472</v>
      </c>
      <c r="C270" s="388" t="s">
        <v>5210</v>
      </c>
      <c r="E270" s="389">
        <v>12047.4</v>
      </c>
      <c r="G270" s="389" t="s">
        <v>4766</v>
      </c>
      <c r="H270" s="390" t="s">
        <v>5211</v>
      </c>
      <c r="I270" t="s">
        <v>1134</v>
      </c>
      <c r="J270">
        <v>900</v>
      </c>
      <c r="K270" t="s">
        <v>4656</v>
      </c>
      <c r="L270" s="94">
        <f>E278</f>
        <v>5589.6</v>
      </c>
    </row>
    <row r="271" spans="1:12" x14ac:dyDescent="0.2">
      <c r="A271" s="388" t="s">
        <v>1129</v>
      </c>
      <c r="B271" s="388" t="s">
        <v>1472</v>
      </c>
      <c r="C271" s="388" t="s">
        <v>5212</v>
      </c>
      <c r="E271" s="389">
        <v>10133</v>
      </c>
      <c r="G271" s="389" t="s">
        <v>4769</v>
      </c>
      <c r="H271" s="390" t="s">
        <v>5213</v>
      </c>
      <c r="I271" t="s">
        <v>1134</v>
      </c>
      <c r="J271">
        <v>900</v>
      </c>
      <c r="K271" t="s">
        <v>5339</v>
      </c>
      <c r="L271" s="94">
        <f>K69</f>
        <v>114000</v>
      </c>
    </row>
    <row r="272" spans="1:12" x14ac:dyDescent="0.2">
      <c r="A272" s="388" t="s">
        <v>1129</v>
      </c>
      <c r="B272" s="388" t="s">
        <v>1472</v>
      </c>
      <c r="C272" s="388" t="s">
        <v>5214</v>
      </c>
      <c r="E272" s="389">
        <v>13249.8</v>
      </c>
      <c r="G272" s="389" t="s">
        <v>4741</v>
      </c>
      <c r="H272" s="390" t="s">
        <v>5215</v>
      </c>
      <c r="I272" t="s">
        <v>1134</v>
      </c>
      <c r="J272">
        <v>900</v>
      </c>
    </row>
    <row r="273" spans="1:12" x14ac:dyDescent="0.2">
      <c r="A273" s="388" t="s">
        <v>938</v>
      </c>
      <c r="B273" s="388" t="s">
        <v>953</v>
      </c>
      <c r="C273" s="388" t="s">
        <v>484</v>
      </c>
      <c r="E273" s="389">
        <v>300390.2</v>
      </c>
      <c r="G273" s="389">
        <v>300390.2</v>
      </c>
      <c r="H273" s="390" t="s">
        <v>1054</v>
      </c>
    </row>
    <row r="274" spans="1:12" x14ac:dyDescent="0.2">
      <c r="A274" s="88" t="s">
        <v>938</v>
      </c>
      <c r="B274" s="88" t="s">
        <v>953</v>
      </c>
      <c r="C274" s="88" t="s">
        <v>308</v>
      </c>
      <c r="D274" s="89"/>
      <c r="E274" s="89">
        <v>300390.2</v>
      </c>
      <c r="F274" s="89"/>
      <c r="G274" s="89">
        <v>300390.2</v>
      </c>
      <c r="H274" s="90" t="s">
        <v>967</v>
      </c>
      <c r="I274" s="91"/>
      <c r="J274" s="91"/>
      <c r="K274" t="s">
        <v>3359</v>
      </c>
      <c r="L274" s="136">
        <f>K87</f>
        <v>2797862.31</v>
      </c>
    </row>
    <row r="276" spans="1:12" x14ac:dyDescent="0.2">
      <c r="A276" s="388" t="s">
        <v>1129</v>
      </c>
      <c r="B276" s="388" t="s">
        <v>1472</v>
      </c>
      <c r="C276" s="388" t="s">
        <v>5216</v>
      </c>
      <c r="E276" s="389">
        <v>5589.6</v>
      </c>
      <c r="G276" s="389" t="s">
        <v>5217</v>
      </c>
      <c r="H276" s="390" t="s">
        <v>5218</v>
      </c>
      <c r="I276" t="s">
        <v>1134</v>
      </c>
      <c r="J276">
        <v>900</v>
      </c>
    </row>
    <row r="277" spans="1:12" x14ac:dyDescent="0.2">
      <c r="A277" s="388" t="s">
        <v>938</v>
      </c>
      <c r="B277" s="388" t="s">
        <v>4682</v>
      </c>
      <c r="C277" s="388" t="s">
        <v>484</v>
      </c>
      <c r="E277" s="389">
        <v>5589.6</v>
      </c>
      <c r="G277" s="389">
        <v>5589.6</v>
      </c>
      <c r="H277" s="390" t="s">
        <v>1054</v>
      </c>
    </row>
    <row r="278" spans="1:12" x14ac:dyDescent="0.2">
      <c r="A278" s="88" t="s">
        <v>938</v>
      </c>
      <c r="B278" s="88" t="s">
        <v>4682</v>
      </c>
      <c r="C278" s="88" t="s">
        <v>308</v>
      </c>
      <c r="D278" s="89"/>
      <c r="E278" s="89">
        <v>5589.6</v>
      </c>
      <c r="F278" s="89"/>
      <c r="G278" s="89">
        <v>5589.6</v>
      </c>
      <c r="H278" s="90" t="s">
        <v>4683</v>
      </c>
      <c r="I278" s="91"/>
      <c r="J278" s="91"/>
      <c r="K278" s="91"/>
      <c r="L278" s="91"/>
    </row>
    <row r="280" spans="1:12" x14ac:dyDescent="0.2">
      <c r="A280" s="388" t="s">
        <v>1129</v>
      </c>
      <c r="B280" s="388" t="s">
        <v>1472</v>
      </c>
      <c r="C280" s="388" t="s">
        <v>4992</v>
      </c>
      <c r="E280" s="389">
        <v>630.62</v>
      </c>
      <c r="G280" s="389" t="s">
        <v>4750</v>
      </c>
      <c r="H280" s="390" t="s">
        <v>5219</v>
      </c>
      <c r="I280" t="s">
        <v>1134</v>
      </c>
      <c r="J280">
        <v>300</v>
      </c>
    </row>
    <row r="281" spans="1:12" x14ac:dyDescent="0.2">
      <c r="A281" s="388" t="s">
        <v>1129</v>
      </c>
      <c r="B281" s="388" t="s">
        <v>1472</v>
      </c>
      <c r="C281" s="388" t="s">
        <v>5068</v>
      </c>
      <c r="E281" s="389">
        <v>2414</v>
      </c>
      <c r="G281" s="389" t="s">
        <v>4750</v>
      </c>
      <c r="H281" s="390" t="s">
        <v>5220</v>
      </c>
      <c r="I281" t="s">
        <v>1134</v>
      </c>
      <c r="J281">
        <v>300</v>
      </c>
    </row>
    <row r="282" spans="1:12" x14ac:dyDescent="0.2">
      <c r="A282" s="388" t="s">
        <v>1129</v>
      </c>
      <c r="B282" s="388" t="s">
        <v>1472</v>
      </c>
      <c r="C282" s="388" t="s">
        <v>5221</v>
      </c>
      <c r="E282" s="389">
        <v>641.09</v>
      </c>
      <c r="G282" s="389" t="s">
        <v>4752</v>
      </c>
      <c r="H282" s="390" t="s">
        <v>5222</v>
      </c>
      <c r="I282" t="s">
        <v>1134</v>
      </c>
      <c r="J282">
        <v>300</v>
      </c>
    </row>
    <row r="283" spans="1:12" x14ac:dyDescent="0.2">
      <c r="A283" s="388" t="s">
        <v>1129</v>
      </c>
      <c r="B283" s="388" t="s">
        <v>1472</v>
      </c>
      <c r="C283" s="388" t="s">
        <v>5223</v>
      </c>
      <c r="E283" s="389">
        <v>2517.8000000000002</v>
      </c>
      <c r="G283" s="389" t="s">
        <v>4752</v>
      </c>
      <c r="H283" s="390" t="s">
        <v>5224</v>
      </c>
      <c r="I283" t="s">
        <v>1134</v>
      </c>
      <c r="J283">
        <v>300</v>
      </c>
    </row>
    <row r="284" spans="1:12" x14ac:dyDescent="0.2">
      <c r="A284" s="388" t="s">
        <v>1129</v>
      </c>
      <c r="B284" s="388" t="s">
        <v>1472</v>
      </c>
      <c r="C284" s="388" t="s">
        <v>5225</v>
      </c>
      <c r="E284" s="389">
        <v>711.72</v>
      </c>
      <c r="G284" s="389" t="s">
        <v>4735</v>
      </c>
      <c r="H284" s="390" t="s">
        <v>5226</v>
      </c>
      <c r="I284" t="s">
        <v>1134</v>
      </c>
      <c r="J284">
        <v>300</v>
      </c>
    </row>
    <row r="285" spans="1:12" x14ac:dyDescent="0.2">
      <c r="A285" s="388" t="s">
        <v>1129</v>
      </c>
      <c r="B285" s="388" t="s">
        <v>1472</v>
      </c>
      <c r="C285" s="388" t="s">
        <v>5227</v>
      </c>
      <c r="E285" s="389">
        <v>2504.6</v>
      </c>
      <c r="G285" s="389" t="s">
        <v>4735</v>
      </c>
      <c r="H285" s="390" t="s">
        <v>5228</v>
      </c>
      <c r="I285" t="s">
        <v>1134</v>
      </c>
      <c r="J285">
        <v>300</v>
      </c>
    </row>
    <row r="286" spans="1:12" x14ac:dyDescent="0.2">
      <c r="A286" s="388" t="s">
        <v>1129</v>
      </c>
      <c r="B286" s="388" t="s">
        <v>1472</v>
      </c>
      <c r="C286" s="388" t="s">
        <v>5229</v>
      </c>
      <c r="E286" s="389">
        <v>2205.3000000000002</v>
      </c>
      <c r="G286" s="389" t="s">
        <v>4756</v>
      </c>
      <c r="H286" s="390" t="s">
        <v>5230</v>
      </c>
      <c r="I286" t="s">
        <v>1134</v>
      </c>
      <c r="J286">
        <v>300</v>
      </c>
    </row>
    <row r="287" spans="1:12" x14ac:dyDescent="0.2">
      <c r="A287" s="388" t="s">
        <v>1129</v>
      </c>
      <c r="B287" s="388" t="s">
        <v>1472</v>
      </c>
      <c r="C287" s="388" t="s">
        <v>5231</v>
      </c>
      <c r="E287" s="389">
        <v>628.01</v>
      </c>
      <c r="G287" s="389" t="s">
        <v>4747</v>
      </c>
      <c r="H287" s="390" t="s">
        <v>5232</v>
      </c>
      <c r="I287" t="s">
        <v>1134</v>
      </c>
      <c r="J287">
        <v>300</v>
      </c>
    </row>
    <row r="288" spans="1:12" x14ac:dyDescent="0.2">
      <c r="A288" s="388" t="s">
        <v>1129</v>
      </c>
      <c r="B288" s="388" t="s">
        <v>1472</v>
      </c>
      <c r="C288" s="388" t="s">
        <v>5233</v>
      </c>
      <c r="E288" s="389">
        <v>2452.4</v>
      </c>
      <c r="G288" s="389" t="s">
        <v>4747</v>
      </c>
      <c r="H288" s="390" t="s">
        <v>5234</v>
      </c>
      <c r="I288" t="s">
        <v>1134</v>
      </c>
      <c r="J288">
        <v>300</v>
      </c>
    </row>
    <row r="289" spans="1:10" x14ac:dyDescent="0.2">
      <c r="A289" s="388" t="s">
        <v>1129</v>
      </c>
      <c r="B289" s="388" t="s">
        <v>1472</v>
      </c>
      <c r="C289" s="388" t="s">
        <v>5235</v>
      </c>
      <c r="E289" s="389">
        <v>630.62</v>
      </c>
      <c r="G289" s="389" t="s">
        <v>4756</v>
      </c>
      <c r="H289" s="390" t="s">
        <v>5236</v>
      </c>
      <c r="I289" t="s">
        <v>1134</v>
      </c>
      <c r="J289">
        <v>300</v>
      </c>
    </row>
    <row r="290" spans="1:10" x14ac:dyDescent="0.2">
      <c r="A290" s="388" t="s">
        <v>1129</v>
      </c>
      <c r="B290" s="388" t="s">
        <v>1472</v>
      </c>
      <c r="C290" s="388" t="s">
        <v>5237</v>
      </c>
      <c r="E290" s="389">
        <v>737.88</v>
      </c>
      <c r="G290" s="389" t="s">
        <v>4737</v>
      </c>
      <c r="H290" s="390" t="s">
        <v>5238</v>
      </c>
      <c r="I290" t="s">
        <v>1134</v>
      </c>
      <c r="J290">
        <v>300</v>
      </c>
    </row>
    <row r="291" spans="1:10" x14ac:dyDescent="0.2">
      <c r="A291" s="388" t="s">
        <v>1129</v>
      </c>
      <c r="B291" s="388" t="s">
        <v>1472</v>
      </c>
      <c r="C291" s="388" t="s">
        <v>5239</v>
      </c>
      <c r="E291" s="389">
        <v>2796.2</v>
      </c>
      <c r="G291" s="389" t="s">
        <v>5240</v>
      </c>
      <c r="H291" s="390" t="s">
        <v>5241</v>
      </c>
      <c r="I291" t="s">
        <v>1134</v>
      </c>
      <c r="J291">
        <v>300</v>
      </c>
    </row>
    <row r="292" spans="1:10" x14ac:dyDescent="0.2">
      <c r="A292" s="388" t="s">
        <v>1129</v>
      </c>
      <c r="B292" s="388" t="s">
        <v>1472</v>
      </c>
      <c r="C292" s="388" t="s">
        <v>5242</v>
      </c>
      <c r="E292" s="389">
        <v>831.77</v>
      </c>
      <c r="G292" s="389" t="s">
        <v>4761</v>
      </c>
      <c r="H292" s="390" t="s">
        <v>5243</v>
      </c>
      <c r="I292" t="s">
        <v>1134</v>
      </c>
      <c r="J292">
        <v>300</v>
      </c>
    </row>
    <row r="293" spans="1:10" x14ac:dyDescent="0.2">
      <c r="A293" s="388" t="s">
        <v>1129</v>
      </c>
      <c r="B293" s="388" t="s">
        <v>1472</v>
      </c>
      <c r="C293" s="388" t="s">
        <v>5244</v>
      </c>
      <c r="E293" s="389">
        <v>2650.5</v>
      </c>
      <c r="G293" s="389" t="s">
        <v>4761</v>
      </c>
      <c r="H293" s="390" t="s">
        <v>5245</v>
      </c>
      <c r="I293" t="s">
        <v>1134</v>
      </c>
      <c r="J293">
        <v>300</v>
      </c>
    </row>
    <row r="294" spans="1:10" x14ac:dyDescent="0.2">
      <c r="A294" s="388" t="s">
        <v>1129</v>
      </c>
      <c r="B294" s="388" t="s">
        <v>1472</v>
      </c>
      <c r="C294" s="388" t="s">
        <v>5246</v>
      </c>
      <c r="E294" s="389">
        <v>753.58</v>
      </c>
      <c r="G294" s="389" t="s">
        <v>4763</v>
      </c>
      <c r="H294" s="390" t="s">
        <v>5247</v>
      </c>
      <c r="I294" t="s">
        <v>1134</v>
      </c>
      <c r="J294">
        <v>300</v>
      </c>
    </row>
    <row r="295" spans="1:10" x14ac:dyDescent="0.2">
      <c r="A295" s="388" t="s">
        <v>1129</v>
      </c>
      <c r="B295" s="388" t="s">
        <v>1472</v>
      </c>
      <c r="C295" s="388" t="s">
        <v>5248</v>
      </c>
      <c r="E295" s="389">
        <v>2663.7</v>
      </c>
      <c r="G295" s="389" t="s">
        <v>4763</v>
      </c>
      <c r="H295" s="390" t="s">
        <v>5249</v>
      </c>
      <c r="I295" t="s">
        <v>1134</v>
      </c>
      <c r="J295">
        <v>300</v>
      </c>
    </row>
    <row r="296" spans="1:10" x14ac:dyDescent="0.2">
      <c r="A296" s="388" t="s">
        <v>1129</v>
      </c>
      <c r="B296" s="388" t="s">
        <v>1472</v>
      </c>
      <c r="C296" s="388" t="s">
        <v>5250</v>
      </c>
      <c r="E296" s="389">
        <v>2500</v>
      </c>
      <c r="G296" s="389" t="s">
        <v>5251</v>
      </c>
      <c r="H296" s="390" t="s">
        <v>5252</v>
      </c>
      <c r="I296" t="s">
        <v>1134</v>
      </c>
      <c r="J296">
        <v>300</v>
      </c>
    </row>
    <row r="297" spans="1:10" x14ac:dyDescent="0.2">
      <c r="A297" s="388" t="s">
        <v>1129</v>
      </c>
      <c r="B297" s="388" t="s">
        <v>1472</v>
      </c>
      <c r="C297" s="388" t="s">
        <v>5253</v>
      </c>
      <c r="E297" s="389">
        <v>2491.8000000000002</v>
      </c>
      <c r="G297" s="389" t="s">
        <v>4739</v>
      </c>
      <c r="H297" s="390" t="s">
        <v>5254</v>
      </c>
      <c r="I297" t="s">
        <v>1134</v>
      </c>
      <c r="J297">
        <v>300</v>
      </c>
    </row>
    <row r="298" spans="1:10" x14ac:dyDescent="0.2">
      <c r="A298" s="388" t="s">
        <v>1129</v>
      </c>
      <c r="B298" s="388" t="s">
        <v>1472</v>
      </c>
      <c r="C298" s="388" t="s">
        <v>5255</v>
      </c>
      <c r="E298" s="389">
        <v>620.16</v>
      </c>
      <c r="G298" s="389" t="s">
        <v>4766</v>
      </c>
      <c r="H298" s="390" t="s">
        <v>5256</v>
      </c>
      <c r="I298" t="s">
        <v>1134</v>
      </c>
      <c r="J298">
        <v>300</v>
      </c>
    </row>
    <row r="299" spans="1:10" x14ac:dyDescent="0.2">
      <c r="A299" s="388" t="s">
        <v>1129</v>
      </c>
      <c r="B299" s="388" t="s">
        <v>1472</v>
      </c>
      <c r="C299" s="388" t="s">
        <v>5257</v>
      </c>
      <c r="E299" s="389">
        <v>2270.4</v>
      </c>
      <c r="G299" s="389" t="s">
        <v>4766</v>
      </c>
      <c r="H299" s="390" t="s">
        <v>5258</v>
      </c>
      <c r="I299" t="s">
        <v>1134</v>
      </c>
      <c r="J299">
        <v>300</v>
      </c>
    </row>
    <row r="300" spans="1:10" x14ac:dyDescent="0.2">
      <c r="A300" s="388" t="s">
        <v>1129</v>
      </c>
      <c r="B300" s="388" t="s">
        <v>1472</v>
      </c>
      <c r="C300" s="388" t="s">
        <v>5259</v>
      </c>
      <c r="E300" s="389">
        <v>633.24</v>
      </c>
      <c r="G300" s="389" t="s">
        <v>4769</v>
      </c>
      <c r="H300" s="390" t="s">
        <v>5260</v>
      </c>
      <c r="I300" t="s">
        <v>1134</v>
      </c>
      <c r="J300">
        <v>300</v>
      </c>
    </row>
    <row r="301" spans="1:10" x14ac:dyDescent="0.2">
      <c r="A301" s="388" t="s">
        <v>1129</v>
      </c>
      <c r="B301" s="388" t="s">
        <v>1472</v>
      </c>
      <c r="C301" s="388" t="s">
        <v>5261</v>
      </c>
      <c r="E301" s="389">
        <v>2527.5</v>
      </c>
      <c r="G301" s="389" t="s">
        <v>4769</v>
      </c>
      <c r="H301" s="390" t="s">
        <v>5262</v>
      </c>
      <c r="I301" t="s">
        <v>1134</v>
      </c>
      <c r="J301">
        <v>300</v>
      </c>
    </row>
    <row r="302" spans="1:10" x14ac:dyDescent="0.2">
      <c r="A302" s="388" t="s">
        <v>1129</v>
      </c>
      <c r="B302" s="388" t="s">
        <v>1472</v>
      </c>
      <c r="C302" s="388" t="s">
        <v>5263</v>
      </c>
      <c r="E302" s="389">
        <v>633.24</v>
      </c>
      <c r="G302" s="389" t="s">
        <v>4741</v>
      </c>
      <c r="H302" s="390" t="s">
        <v>5264</v>
      </c>
      <c r="I302" t="s">
        <v>1134</v>
      </c>
      <c r="J302">
        <v>300</v>
      </c>
    </row>
    <row r="303" spans="1:10" x14ac:dyDescent="0.2">
      <c r="A303" s="388" t="s">
        <v>1129</v>
      </c>
      <c r="B303" s="388" t="s">
        <v>1472</v>
      </c>
      <c r="C303" s="388" t="s">
        <v>5265</v>
      </c>
      <c r="E303" s="389">
        <v>2572.4</v>
      </c>
      <c r="G303" s="389" t="s">
        <v>4741</v>
      </c>
      <c r="H303" s="390" t="s">
        <v>5266</v>
      </c>
      <c r="I303" t="s">
        <v>1134</v>
      </c>
      <c r="J303">
        <v>300</v>
      </c>
    </row>
    <row r="304" spans="1:10" x14ac:dyDescent="0.2">
      <c r="A304" s="388" t="s">
        <v>1129</v>
      </c>
      <c r="B304" s="388" t="s">
        <v>1542</v>
      </c>
      <c r="C304" s="388" t="s">
        <v>2332</v>
      </c>
      <c r="E304" s="389">
        <v>2796.2</v>
      </c>
      <c r="G304" s="389" t="s">
        <v>4737</v>
      </c>
      <c r="H304" s="390" t="s">
        <v>5241</v>
      </c>
      <c r="I304" t="s">
        <v>1134</v>
      </c>
      <c r="J304">
        <v>300</v>
      </c>
    </row>
    <row r="305" spans="1:10" x14ac:dyDescent="0.2">
      <c r="A305" s="388" t="s">
        <v>1129</v>
      </c>
      <c r="B305" s="388" t="s">
        <v>1542</v>
      </c>
      <c r="C305" s="388" t="s">
        <v>1930</v>
      </c>
      <c r="E305" s="389">
        <v>-2796.2</v>
      </c>
      <c r="G305" s="389" t="s">
        <v>4761</v>
      </c>
      <c r="H305" s="390" t="s">
        <v>5241</v>
      </c>
      <c r="I305" t="s">
        <v>1134</v>
      </c>
      <c r="J305">
        <v>300</v>
      </c>
    </row>
    <row r="306" spans="1:10" x14ac:dyDescent="0.2">
      <c r="A306" s="388" t="s">
        <v>1129</v>
      </c>
      <c r="B306" s="388" t="s">
        <v>1542</v>
      </c>
      <c r="C306" s="388" t="s">
        <v>2364</v>
      </c>
      <c r="E306" s="389">
        <v>-2500</v>
      </c>
      <c r="G306" s="389" t="s">
        <v>4766</v>
      </c>
      <c r="H306" s="390" t="s">
        <v>5267</v>
      </c>
      <c r="I306" t="s">
        <v>1134</v>
      </c>
      <c r="J306">
        <v>300</v>
      </c>
    </row>
    <row r="307" spans="1:10" x14ac:dyDescent="0.2">
      <c r="A307" s="388" t="s">
        <v>1129</v>
      </c>
      <c r="B307" s="388" t="s">
        <v>1542</v>
      </c>
      <c r="C307" s="388" t="s">
        <v>2364</v>
      </c>
      <c r="E307" s="389">
        <v>688.18</v>
      </c>
      <c r="G307" s="389" t="s">
        <v>4766</v>
      </c>
      <c r="H307" s="390" t="s">
        <v>5267</v>
      </c>
      <c r="I307" t="s">
        <v>1134</v>
      </c>
      <c r="J307">
        <v>300</v>
      </c>
    </row>
    <row r="308" spans="1:10" x14ac:dyDescent="0.2">
      <c r="A308" s="388" t="s">
        <v>938</v>
      </c>
      <c r="B308" s="388" t="s">
        <v>4684</v>
      </c>
      <c r="C308" s="388" t="s">
        <v>307</v>
      </c>
      <c r="E308" s="389">
        <v>38206.71</v>
      </c>
      <c r="G308" s="389">
        <v>38206.71</v>
      </c>
      <c r="H308" s="390" t="s">
        <v>1040</v>
      </c>
    </row>
    <row r="310" spans="1:10" x14ac:dyDescent="0.2">
      <c r="A310" s="388" t="s">
        <v>1129</v>
      </c>
      <c r="B310" s="388" t="s">
        <v>1472</v>
      </c>
      <c r="C310" s="388" t="s">
        <v>4944</v>
      </c>
      <c r="E310" s="389">
        <v>5298</v>
      </c>
      <c r="G310" s="389" t="s">
        <v>4750</v>
      </c>
      <c r="H310" s="390" t="s">
        <v>5268</v>
      </c>
      <c r="I310" t="s">
        <v>1134</v>
      </c>
      <c r="J310">
        <v>900</v>
      </c>
    </row>
    <row r="311" spans="1:10" x14ac:dyDescent="0.2">
      <c r="A311" s="388" t="s">
        <v>1129</v>
      </c>
      <c r="B311" s="388" t="s">
        <v>1472</v>
      </c>
      <c r="C311" s="388" t="s">
        <v>5055</v>
      </c>
      <c r="E311" s="389">
        <v>4563.6000000000004</v>
      </c>
      <c r="G311" s="389" t="s">
        <v>4752</v>
      </c>
      <c r="H311" s="390" t="s">
        <v>5269</v>
      </c>
      <c r="I311" t="s">
        <v>1134</v>
      </c>
      <c r="J311">
        <v>900</v>
      </c>
    </row>
    <row r="312" spans="1:10" x14ac:dyDescent="0.2">
      <c r="A312" s="388" t="s">
        <v>1129</v>
      </c>
      <c r="B312" s="388" t="s">
        <v>1472</v>
      </c>
      <c r="C312" s="388" t="s">
        <v>5270</v>
      </c>
      <c r="E312" s="389">
        <v>6092.3</v>
      </c>
      <c r="G312" s="389" t="s">
        <v>4735</v>
      </c>
      <c r="H312" s="390" t="s">
        <v>5271</v>
      </c>
      <c r="I312" t="s">
        <v>1134</v>
      </c>
      <c r="J312">
        <v>900</v>
      </c>
    </row>
    <row r="313" spans="1:10" x14ac:dyDescent="0.2">
      <c r="A313" s="388" t="s">
        <v>1129</v>
      </c>
      <c r="B313" s="388" t="s">
        <v>1472</v>
      </c>
      <c r="C313" s="388" t="s">
        <v>5272</v>
      </c>
      <c r="E313" s="389">
        <v>2641.8</v>
      </c>
      <c r="G313" s="389" t="s">
        <v>4756</v>
      </c>
      <c r="H313" s="390" t="s">
        <v>5273</v>
      </c>
      <c r="I313" t="s">
        <v>1134</v>
      </c>
      <c r="J313">
        <v>300</v>
      </c>
    </row>
    <row r="314" spans="1:10" x14ac:dyDescent="0.2">
      <c r="A314" s="388" t="s">
        <v>1129</v>
      </c>
      <c r="B314" s="388" t="s">
        <v>1472</v>
      </c>
      <c r="C314" s="388" t="s">
        <v>5274</v>
      </c>
      <c r="E314" s="389">
        <v>3897.7</v>
      </c>
      <c r="G314" s="389" t="s">
        <v>4747</v>
      </c>
      <c r="H314" s="390" t="s">
        <v>5275</v>
      </c>
      <c r="I314" t="s">
        <v>1134</v>
      </c>
      <c r="J314">
        <v>900</v>
      </c>
    </row>
    <row r="315" spans="1:10" x14ac:dyDescent="0.2">
      <c r="A315" s="388" t="s">
        <v>1129</v>
      </c>
      <c r="B315" s="388" t="s">
        <v>1472</v>
      </c>
      <c r="C315" s="388" t="s">
        <v>5276</v>
      </c>
      <c r="E315" s="389">
        <v>3420.9</v>
      </c>
      <c r="G315" s="389" t="s">
        <v>4737</v>
      </c>
      <c r="H315" s="390" t="s">
        <v>5277</v>
      </c>
      <c r="I315" t="s">
        <v>1134</v>
      </c>
      <c r="J315">
        <v>900</v>
      </c>
    </row>
    <row r="316" spans="1:10" x14ac:dyDescent="0.2">
      <c r="A316" s="388" t="s">
        <v>1129</v>
      </c>
      <c r="B316" s="388" t="s">
        <v>1472</v>
      </c>
      <c r="C316" s="388" t="s">
        <v>5278</v>
      </c>
      <c r="E316" s="389">
        <v>3415.4</v>
      </c>
      <c r="G316" s="389" t="s">
        <v>4761</v>
      </c>
      <c r="H316" s="390" t="s">
        <v>5279</v>
      </c>
      <c r="I316" t="s">
        <v>1134</v>
      </c>
      <c r="J316">
        <v>900</v>
      </c>
    </row>
    <row r="317" spans="1:10" x14ac:dyDescent="0.2">
      <c r="A317" s="388" t="s">
        <v>1129</v>
      </c>
      <c r="B317" s="388" t="s">
        <v>1472</v>
      </c>
      <c r="C317" s="388" t="s">
        <v>5280</v>
      </c>
      <c r="E317" s="389">
        <v>3824.5</v>
      </c>
      <c r="G317" s="389" t="s">
        <v>4763</v>
      </c>
      <c r="H317" s="390" t="s">
        <v>5281</v>
      </c>
      <c r="I317" t="s">
        <v>1134</v>
      </c>
      <c r="J317">
        <v>900</v>
      </c>
    </row>
    <row r="318" spans="1:10" x14ac:dyDescent="0.2">
      <c r="A318" s="388" t="s">
        <v>1129</v>
      </c>
      <c r="B318" s="388" t="s">
        <v>1472</v>
      </c>
      <c r="C318" s="388" t="s">
        <v>5282</v>
      </c>
      <c r="E318" s="389">
        <v>3458.7</v>
      </c>
      <c r="G318" s="389" t="s">
        <v>4739</v>
      </c>
      <c r="H318" s="390" t="s">
        <v>5283</v>
      </c>
      <c r="I318" t="s">
        <v>1134</v>
      </c>
      <c r="J318">
        <v>900</v>
      </c>
    </row>
    <row r="319" spans="1:10" x14ac:dyDescent="0.2">
      <c r="A319" s="388" t="s">
        <v>1129</v>
      </c>
      <c r="B319" s="388" t="s">
        <v>1472</v>
      </c>
      <c r="C319" s="388" t="s">
        <v>5284</v>
      </c>
      <c r="E319" s="389">
        <v>3040.7</v>
      </c>
      <c r="G319" s="389" t="s">
        <v>4766</v>
      </c>
      <c r="H319" s="390" t="s">
        <v>5285</v>
      </c>
      <c r="I319" t="s">
        <v>1134</v>
      </c>
      <c r="J319">
        <v>900</v>
      </c>
    </row>
    <row r="320" spans="1:10" x14ac:dyDescent="0.2">
      <c r="A320" s="388" t="s">
        <v>1129</v>
      </c>
      <c r="B320" s="388" t="s">
        <v>1472</v>
      </c>
      <c r="C320" s="388" t="s">
        <v>5286</v>
      </c>
      <c r="E320" s="389">
        <v>2974.4</v>
      </c>
      <c r="G320" s="389" t="s">
        <v>4769</v>
      </c>
      <c r="H320" s="390" t="s">
        <v>5287</v>
      </c>
      <c r="I320" t="s">
        <v>1134</v>
      </c>
      <c r="J320">
        <v>900</v>
      </c>
    </row>
    <row r="321" spans="1:12" x14ac:dyDescent="0.2">
      <c r="A321" s="388" t="s">
        <v>1129</v>
      </c>
      <c r="B321" s="388" t="s">
        <v>1472</v>
      </c>
      <c r="C321" s="388" t="s">
        <v>5288</v>
      </c>
      <c r="E321" s="389">
        <v>2459.3000000000002</v>
      </c>
      <c r="G321" s="389" t="s">
        <v>4741</v>
      </c>
      <c r="H321" s="390" t="s">
        <v>5289</v>
      </c>
      <c r="I321" t="s">
        <v>1134</v>
      </c>
      <c r="J321">
        <v>900</v>
      </c>
    </row>
    <row r="322" spans="1:12" x14ac:dyDescent="0.2">
      <c r="A322" s="388" t="s">
        <v>938</v>
      </c>
      <c r="B322" s="388" t="s">
        <v>4684</v>
      </c>
      <c r="C322" s="388" t="s">
        <v>484</v>
      </c>
      <c r="E322" s="389">
        <v>45087.3</v>
      </c>
      <c r="G322" s="389">
        <v>45087.3</v>
      </c>
      <c r="H322" s="390" t="s">
        <v>1054</v>
      </c>
    </row>
    <row r="323" spans="1:12" x14ac:dyDescent="0.2">
      <c r="A323" s="88" t="s">
        <v>938</v>
      </c>
      <c r="B323" s="88" t="s">
        <v>4684</v>
      </c>
      <c r="C323" s="88" t="s">
        <v>308</v>
      </c>
      <c r="D323" s="89"/>
      <c r="E323" s="89">
        <v>83294.009999999995</v>
      </c>
      <c r="F323" s="89"/>
      <c r="G323" s="89">
        <v>83294.009999999995</v>
      </c>
      <c r="H323" s="90" t="s">
        <v>950</v>
      </c>
      <c r="I323" s="91"/>
      <c r="J323" s="91"/>
      <c r="K323" s="91"/>
      <c r="L323" s="91"/>
    </row>
    <row r="325" spans="1:12" x14ac:dyDescent="0.2">
      <c r="A325" s="388" t="s">
        <v>1129</v>
      </c>
      <c r="B325" s="388" t="s">
        <v>1472</v>
      </c>
      <c r="C325" s="388" t="s">
        <v>4983</v>
      </c>
      <c r="E325" s="389">
        <v>1431.42</v>
      </c>
      <c r="G325" s="389" t="s">
        <v>5290</v>
      </c>
      <c r="H325" s="390" t="s">
        <v>5291</v>
      </c>
      <c r="I325" t="s">
        <v>1134</v>
      </c>
      <c r="J325">
        <v>900</v>
      </c>
    </row>
    <row r="326" spans="1:12" x14ac:dyDescent="0.2">
      <c r="A326" s="388" t="s">
        <v>1129</v>
      </c>
      <c r="B326" s="388" t="s">
        <v>1472</v>
      </c>
      <c r="C326" s="388" t="s">
        <v>4994</v>
      </c>
      <c r="E326" s="389">
        <v>6413.45</v>
      </c>
      <c r="G326" s="389" t="s">
        <v>4838</v>
      </c>
      <c r="H326" s="390" t="s">
        <v>5292</v>
      </c>
      <c r="I326" t="s">
        <v>1134</v>
      </c>
      <c r="J326">
        <v>900</v>
      </c>
    </row>
    <row r="327" spans="1:12" x14ac:dyDescent="0.2">
      <c r="A327" s="388" t="s">
        <v>1129</v>
      </c>
      <c r="B327" s="388" t="s">
        <v>1472</v>
      </c>
      <c r="C327" s="388" t="s">
        <v>5293</v>
      </c>
      <c r="E327" s="389">
        <v>3</v>
      </c>
      <c r="G327" s="389" t="s">
        <v>5294</v>
      </c>
      <c r="H327" s="390" t="s">
        <v>5295</v>
      </c>
      <c r="I327" t="s">
        <v>1134</v>
      </c>
      <c r="J327">
        <v>990</v>
      </c>
    </row>
    <row r="328" spans="1:12" x14ac:dyDescent="0.2">
      <c r="A328" s="388" t="s">
        <v>1129</v>
      </c>
      <c r="B328" s="388" t="s">
        <v>1472</v>
      </c>
      <c r="C328" s="388" t="s">
        <v>5296</v>
      </c>
      <c r="E328" s="389">
        <v>6089.41</v>
      </c>
      <c r="G328" s="389" t="s">
        <v>5297</v>
      </c>
      <c r="H328" s="390" t="s">
        <v>5298</v>
      </c>
      <c r="I328" t="s">
        <v>1134</v>
      </c>
      <c r="J328">
        <v>900</v>
      </c>
    </row>
    <row r="329" spans="1:12" x14ac:dyDescent="0.2">
      <c r="A329" s="388" t="s">
        <v>1129</v>
      </c>
      <c r="B329" s="388" t="s">
        <v>1472</v>
      </c>
      <c r="C329" s="388" t="s">
        <v>5299</v>
      </c>
      <c r="E329" s="389">
        <v>6472.12</v>
      </c>
      <c r="G329" s="389" t="s">
        <v>5300</v>
      </c>
      <c r="H329" s="390" t="s">
        <v>5301</v>
      </c>
      <c r="I329" t="s">
        <v>1134</v>
      </c>
      <c r="J329">
        <v>900</v>
      </c>
    </row>
    <row r="330" spans="1:12" x14ac:dyDescent="0.2">
      <c r="A330" s="388" t="s">
        <v>1129</v>
      </c>
      <c r="B330" s="388" t="s">
        <v>1472</v>
      </c>
      <c r="C330" s="388" t="s">
        <v>5302</v>
      </c>
      <c r="E330" s="389">
        <v>5102.5600000000004</v>
      </c>
      <c r="G330" s="389" t="s">
        <v>5303</v>
      </c>
      <c r="H330" s="390" t="s">
        <v>5304</v>
      </c>
      <c r="I330" t="s">
        <v>1134</v>
      </c>
      <c r="J330">
        <v>900</v>
      </c>
    </row>
    <row r="331" spans="1:12" x14ac:dyDescent="0.2">
      <c r="A331" s="388" t="s">
        <v>1129</v>
      </c>
      <c r="B331" s="388" t="s">
        <v>1472</v>
      </c>
      <c r="C331" s="388" t="s">
        <v>5305</v>
      </c>
      <c r="E331" s="389">
        <v>4555.1499999999996</v>
      </c>
      <c r="G331" s="389" t="s">
        <v>5306</v>
      </c>
      <c r="H331" s="390" t="s">
        <v>5307</v>
      </c>
      <c r="I331" t="s">
        <v>1134</v>
      </c>
      <c r="J331">
        <v>990</v>
      </c>
    </row>
    <row r="332" spans="1:12" x14ac:dyDescent="0.2">
      <c r="A332" s="388" t="s">
        <v>1129</v>
      </c>
      <c r="B332" s="388" t="s">
        <v>1472</v>
      </c>
      <c r="C332" s="388" t="s">
        <v>5308</v>
      </c>
      <c r="E332" s="389">
        <v>5012.34</v>
      </c>
      <c r="G332" s="389" t="s">
        <v>5309</v>
      </c>
      <c r="H332" s="390" t="s">
        <v>5310</v>
      </c>
      <c r="I332" t="s">
        <v>1134</v>
      </c>
      <c r="J332">
        <v>900</v>
      </c>
    </row>
    <row r="333" spans="1:12" x14ac:dyDescent="0.2">
      <c r="A333" s="388" t="s">
        <v>1129</v>
      </c>
      <c r="B333" s="388" t="s">
        <v>1472</v>
      </c>
      <c r="C333" s="388" t="s">
        <v>5311</v>
      </c>
      <c r="E333" s="389">
        <v>4721.18</v>
      </c>
      <c r="G333" s="389" t="s">
        <v>5312</v>
      </c>
      <c r="H333" s="390" t="s">
        <v>5313</v>
      </c>
      <c r="I333" t="s">
        <v>1134</v>
      </c>
      <c r="J333">
        <v>900</v>
      </c>
    </row>
    <row r="334" spans="1:12" x14ac:dyDescent="0.2">
      <c r="A334" s="388" t="s">
        <v>1129</v>
      </c>
      <c r="B334" s="388" t="s">
        <v>1472</v>
      </c>
      <c r="C334" s="388" t="s">
        <v>5314</v>
      </c>
      <c r="E334" s="389">
        <v>4952.74</v>
      </c>
      <c r="G334" s="389" t="s">
        <v>5315</v>
      </c>
      <c r="H334" s="390" t="s">
        <v>5316</v>
      </c>
      <c r="I334" t="s">
        <v>1134</v>
      </c>
      <c r="J334">
        <v>900</v>
      </c>
    </row>
    <row r="335" spans="1:12" x14ac:dyDescent="0.2">
      <c r="A335" s="388" t="s">
        <v>1129</v>
      </c>
      <c r="B335" s="388" t="s">
        <v>1472</v>
      </c>
      <c r="C335" s="388" t="s">
        <v>5317</v>
      </c>
      <c r="E335" s="389">
        <v>5169.26</v>
      </c>
      <c r="G335" s="389" t="s">
        <v>5318</v>
      </c>
      <c r="H335" s="390" t="s">
        <v>5319</v>
      </c>
      <c r="I335" t="s">
        <v>1134</v>
      </c>
      <c r="J335">
        <v>900</v>
      </c>
    </row>
    <row r="336" spans="1:12" x14ac:dyDescent="0.2">
      <c r="A336" s="388" t="s">
        <v>1129</v>
      </c>
      <c r="B336" s="388" t="s">
        <v>1472</v>
      </c>
      <c r="C336" s="388" t="s">
        <v>5320</v>
      </c>
      <c r="E336" s="389">
        <v>4295.3599999999997</v>
      </c>
      <c r="G336" s="389" t="s">
        <v>5321</v>
      </c>
      <c r="H336" s="390" t="s">
        <v>5322</v>
      </c>
      <c r="I336" t="s">
        <v>1134</v>
      </c>
      <c r="J336">
        <v>900</v>
      </c>
    </row>
    <row r="337" spans="1:12" x14ac:dyDescent="0.2">
      <c r="A337" s="388" t="s">
        <v>1129</v>
      </c>
      <c r="B337" s="388" t="s">
        <v>1472</v>
      </c>
      <c r="C337" s="388" t="s">
        <v>5323</v>
      </c>
      <c r="E337" s="389">
        <v>4455.0200000000004</v>
      </c>
      <c r="G337" s="389" t="s">
        <v>5324</v>
      </c>
      <c r="H337" s="390" t="s">
        <v>5325</v>
      </c>
      <c r="I337" t="s">
        <v>1134</v>
      </c>
      <c r="J337">
        <v>900</v>
      </c>
    </row>
    <row r="338" spans="1:12" x14ac:dyDescent="0.2">
      <c r="A338" s="388" t="s">
        <v>1129</v>
      </c>
      <c r="B338" s="388" t="s">
        <v>1542</v>
      </c>
      <c r="C338" s="388" t="s">
        <v>1198</v>
      </c>
      <c r="E338" s="389">
        <v>1744</v>
      </c>
      <c r="G338" s="389" t="s">
        <v>4750</v>
      </c>
      <c r="H338" s="390" t="s">
        <v>5326</v>
      </c>
      <c r="I338" t="s">
        <v>1134</v>
      </c>
      <c r="J338">
        <v>300</v>
      </c>
    </row>
    <row r="339" spans="1:12" x14ac:dyDescent="0.2">
      <c r="A339" s="388" t="s">
        <v>1129</v>
      </c>
      <c r="B339" s="388" t="s">
        <v>1542</v>
      </c>
      <c r="C339" s="388" t="s">
        <v>1244</v>
      </c>
      <c r="E339" s="389">
        <v>1744</v>
      </c>
      <c r="G339" s="389" t="s">
        <v>4752</v>
      </c>
      <c r="H339" s="390" t="s">
        <v>5327</v>
      </c>
      <c r="I339" t="s">
        <v>1134</v>
      </c>
      <c r="J339">
        <v>900</v>
      </c>
    </row>
    <row r="340" spans="1:12" x14ac:dyDescent="0.2">
      <c r="A340" s="388" t="s">
        <v>1129</v>
      </c>
      <c r="B340" s="388" t="s">
        <v>1542</v>
      </c>
      <c r="C340" s="388" t="s">
        <v>1233</v>
      </c>
      <c r="E340" s="389">
        <v>1744</v>
      </c>
      <c r="G340" s="389" t="s">
        <v>4735</v>
      </c>
      <c r="H340" s="390" t="s">
        <v>5328</v>
      </c>
      <c r="I340" t="s">
        <v>1134</v>
      </c>
      <c r="J340">
        <v>900</v>
      </c>
    </row>
    <row r="341" spans="1:12" x14ac:dyDescent="0.2">
      <c r="A341" s="388" t="s">
        <v>1129</v>
      </c>
      <c r="B341" s="388" t="s">
        <v>1542</v>
      </c>
      <c r="C341" s="388" t="s">
        <v>1406</v>
      </c>
      <c r="E341" s="389">
        <v>1744</v>
      </c>
      <c r="G341" s="389" t="s">
        <v>4756</v>
      </c>
      <c r="H341" s="390" t="s">
        <v>5329</v>
      </c>
      <c r="I341" t="s">
        <v>1134</v>
      </c>
      <c r="J341">
        <v>900</v>
      </c>
    </row>
    <row r="342" spans="1:12" x14ac:dyDescent="0.2">
      <c r="A342" s="388" t="s">
        <v>1129</v>
      </c>
      <c r="B342" s="388" t="s">
        <v>1542</v>
      </c>
      <c r="C342" s="388" t="s">
        <v>2317</v>
      </c>
      <c r="E342" s="389">
        <v>1744</v>
      </c>
      <c r="G342" s="389" t="s">
        <v>4747</v>
      </c>
      <c r="H342" s="390" t="s">
        <v>5330</v>
      </c>
      <c r="I342" t="s">
        <v>1134</v>
      </c>
      <c r="J342">
        <v>900</v>
      </c>
    </row>
    <row r="343" spans="1:12" x14ac:dyDescent="0.2">
      <c r="A343" s="388" t="s">
        <v>1129</v>
      </c>
      <c r="B343" s="388" t="s">
        <v>1542</v>
      </c>
      <c r="C343" s="388" t="s">
        <v>2840</v>
      </c>
      <c r="E343" s="389">
        <v>1744</v>
      </c>
      <c r="G343" s="389" t="s">
        <v>4737</v>
      </c>
      <c r="H343" s="390" t="s">
        <v>5331</v>
      </c>
      <c r="I343" t="s">
        <v>1134</v>
      </c>
      <c r="J343">
        <v>900</v>
      </c>
    </row>
    <row r="344" spans="1:12" x14ac:dyDescent="0.2">
      <c r="A344" s="388" t="s">
        <v>1129</v>
      </c>
      <c r="B344" s="388" t="s">
        <v>1542</v>
      </c>
      <c r="C344" s="388" t="s">
        <v>2125</v>
      </c>
      <c r="E344" s="389">
        <v>1744</v>
      </c>
      <c r="G344" s="389" t="s">
        <v>4761</v>
      </c>
      <c r="H344" s="390" t="s">
        <v>5332</v>
      </c>
      <c r="I344" t="s">
        <v>1134</v>
      </c>
      <c r="J344">
        <v>900</v>
      </c>
    </row>
    <row r="345" spans="1:12" x14ac:dyDescent="0.2">
      <c r="A345" s="388" t="s">
        <v>1129</v>
      </c>
      <c r="B345" s="388" t="s">
        <v>1542</v>
      </c>
      <c r="C345" s="388" t="s">
        <v>1938</v>
      </c>
      <c r="E345" s="389">
        <v>1744</v>
      </c>
      <c r="G345" s="389" t="s">
        <v>4763</v>
      </c>
      <c r="H345" s="390" t="s">
        <v>5333</v>
      </c>
      <c r="I345" t="s">
        <v>1134</v>
      </c>
      <c r="J345">
        <v>900</v>
      </c>
    </row>
    <row r="346" spans="1:12" x14ac:dyDescent="0.2">
      <c r="A346" s="388" t="s">
        <v>1129</v>
      </c>
      <c r="B346" s="388" t="s">
        <v>1542</v>
      </c>
      <c r="C346" s="388" t="s">
        <v>2353</v>
      </c>
      <c r="E346" s="389">
        <v>1744</v>
      </c>
      <c r="G346" s="389" t="s">
        <v>4739</v>
      </c>
      <c r="H346" s="390" t="s">
        <v>5334</v>
      </c>
      <c r="I346" t="s">
        <v>1134</v>
      </c>
      <c r="J346">
        <v>900</v>
      </c>
    </row>
    <row r="347" spans="1:12" x14ac:dyDescent="0.2">
      <c r="A347" s="388" t="s">
        <v>1129</v>
      </c>
      <c r="B347" s="388" t="s">
        <v>1542</v>
      </c>
      <c r="C347" s="388" t="s">
        <v>1947</v>
      </c>
      <c r="E347" s="389">
        <v>1744</v>
      </c>
      <c r="G347" s="389" t="s">
        <v>4766</v>
      </c>
      <c r="H347" s="390" t="s">
        <v>5335</v>
      </c>
      <c r="I347" t="s">
        <v>1134</v>
      </c>
      <c r="J347">
        <v>900</v>
      </c>
    </row>
    <row r="348" spans="1:12" x14ac:dyDescent="0.2">
      <c r="A348" s="388" t="s">
        <v>1129</v>
      </c>
      <c r="B348" s="388" t="s">
        <v>1542</v>
      </c>
      <c r="C348" s="388" t="s">
        <v>3106</v>
      </c>
      <c r="E348" s="389">
        <v>1744</v>
      </c>
      <c r="G348" s="389" t="s">
        <v>4769</v>
      </c>
      <c r="H348" s="390" t="s">
        <v>5336</v>
      </c>
      <c r="I348" t="s">
        <v>1134</v>
      </c>
      <c r="J348">
        <v>900</v>
      </c>
    </row>
    <row r="349" spans="1:12" x14ac:dyDescent="0.2">
      <c r="A349" s="388" t="s">
        <v>1129</v>
      </c>
      <c r="B349" s="388" t="s">
        <v>1542</v>
      </c>
      <c r="C349" s="388" t="s">
        <v>2866</v>
      </c>
      <c r="E349" s="389">
        <v>1744</v>
      </c>
      <c r="G349" s="389" t="s">
        <v>4741</v>
      </c>
      <c r="H349" s="390" t="s">
        <v>5337</v>
      </c>
      <c r="I349" t="s">
        <v>1134</v>
      </c>
      <c r="J349">
        <v>900</v>
      </c>
    </row>
    <row r="350" spans="1:12" x14ac:dyDescent="0.2">
      <c r="A350" s="388" t="s">
        <v>1129</v>
      </c>
      <c r="B350" s="388" t="s">
        <v>1542</v>
      </c>
      <c r="C350" s="388" t="s">
        <v>2139</v>
      </c>
      <c r="E350" s="389">
        <v>3351.51</v>
      </c>
      <c r="G350" s="389" t="s">
        <v>4741</v>
      </c>
      <c r="H350" s="390" t="s">
        <v>5338</v>
      </c>
      <c r="I350" t="s">
        <v>1134</v>
      </c>
      <c r="J350">
        <v>900</v>
      </c>
    </row>
    <row r="351" spans="1:12" x14ac:dyDescent="0.2">
      <c r="A351" s="388" t="s">
        <v>938</v>
      </c>
      <c r="B351" s="388" t="s">
        <v>4685</v>
      </c>
      <c r="C351" s="388" t="s">
        <v>484</v>
      </c>
      <c r="E351" s="389">
        <v>82952.52</v>
      </c>
      <c r="G351" s="389">
        <v>82952.52</v>
      </c>
      <c r="H351" s="390" t="s">
        <v>1054</v>
      </c>
    </row>
    <row r="352" spans="1:12" x14ac:dyDescent="0.2">
      <c r="A352" s="88" t="s">
        <v>938</v>
      </c>
      <c r="B352" s="88" t="s">
        <v>4685</v>
      </c>
      <c r="C352" s="88" t="s">
        <v>308</v>
      </c>
      <c r="D352" s="89"/>
      <c r="E352" s="89">
        <v>82952.52</v>
      </c>
      <c r="F352" s="89"/>
      <c r="G352" s="89">
        <v>82952.52</v>
      </c>
      <c r="H352" s="90" t="s">
        <v>951</v>
      </c>
      <c r="I352" s="91"/>
      <c r="J352" s="91"/>
      <c r="K352" s="91"/>
      <c r="L352" s="91"/>
    </row>
    <row r="353" spans="1:12" x14ac:dyDescent="0.2">
      <c r="A353" s="88" t="s">
        <v>938</v>
      </c>
      <c r="B353" s="88" t="s">
        <v>343</v>
      </c>
      <c r="C353" s="88" t="s">
        <v>308</v>
      </c>
      <c r="D353" s="89"/>
      <c r="E353" s="89">
        <v>1889191.13</v>
      </c>
      <c r="F353" s="89"/>
      <c r="G353" s="89">
        <v>1889191.13</v>
      </c>
      <c r="H353" s="90" t="s">
        <v>486</v>
      </c>
      <c r="I353" s="91"/>
      <c r="J353" s="91"/>
      <c r="K353" s="91"/>
      <c r="L353" s="91"/>
    </row>
    <row r="354" spans="1:12" x14ac:dyDescent="0.2">
      <c r="A354" s="88" t="s">
        <v>508</v>
      </c>
      <c r="B354" s="88" t="s">
        <v>343</v>
      </c>
      <c r="C354" s="88" t="s">
        <v>308</v>
      </c>
      <c r="D354" s="89"/>
      <c r="E354" s="89">
        <v>5951156.9400000004</v>
      </c>
      <c r="F354" s="89"/>
      <c r="G354" s="89">
        <v>5951156.9400000004</v>
      </c>
      <c r="H354" s="90" t="s">
        <v>509</v>
      </c>
      <c r="I354" s="91"/>
      <c r="J354" s="91"/>
      <c r="K354" s="91"/>
      <c r="L354" s="91"/>
    </row>
    <row r="355" spans="1:12" x14ac:dyDescent="0.2">
      <c r="A355" s="88" t="s">
        <v>343</v>
      </c>
      <c r="B355" s="88" t="s">
        <v>343</v>
      </c>
      <c r="C355" s="88" t="s">
        <v>308</v>
      </c>
      <c r="D355" s="89"/>
      <c r="E355" s="89">
        <v>5951156.9400000004</v>
      </c>
      <c r="F355" s="89"/>
      <c r="G355" s="89">
        <v>5951156.9400000004</v>
      </c>
      <c r="H355" s="90" t="s">
        <v>1107</v>
      </c>
      <c r="I355" s="91"/>
      <c r="J355" s="91"/>
      <c r="K355" s="91"/>
      <c r="L355" s="91"/>
    </row>
  </sheetData>
  <pageMargins left="0.7" right="0.7" top="0.78740157499999996" bottom="0.78740157499999996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J347"/>
  <sheetViews>
    <sheetView topLeftCell="A304" workbookViewId="0">
      <selection activeCell="J323" sqref="J323"/>
    </sheetView>
  </sheetViews>
  <sheetFormatPr defaultColWidth="9.140625" defaultRowHeight="12.75" x14ac:dyDescent="0.2"/>
  <cols>
    <col min="1" max="1" width="4.140625" customWidth="1"/>
    <col min="2" max="2" width="4" customWidth="1"/>
    <col min="5" max="5" width="11.7109375" bestFit="1" customWidth="1"/>
    <col min="7" max="7" width="11.7109375" bestFit="1" customWidth="1"/>
    <col min="8" max="8" width="50.42578125" bestFit="1" customWidth="1"/>
    <col min="9" max="9" width="16.85546875" bestFit="1" customWidth="1"/>
    <col min="10" max="10" width="14.7109375" customWidth="1"/>
  </cols>
  <sheetData>
    <row r="1" spans="1:8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</row>
    <row r="3" spans="1:8" x14ac:dyDescent="0.2">
      <c r="A3" s="388" t="s">
        <v>1129</v>
      </c>
      <c r="B3" s="388" t="s">
        <v>5466</v>
      </c>
      <c r="C3" s="388" t="s">
        <v>6110</v>
      </c>
      <c r="E3" s="389">
        <v>1428</v>
      </c>
      <c r="G3" s="389" t="s">
        <v>6111</v>
      </c>
      <c r="H3" s="390" t="s">
        <v>6112</v>
      </c>
    </row>
    <row r="4" spans="1:8" x14ac:dyDescent="0.2">
      <c r="A4" s="388" t="s">
        <v>1129</v>
      </c>
      <c r="B4" s="388" t="s">
        <v>5466</v>
      </c>
      <c r="C4" s="388" t="s">
        <v>6113</v>
      </c>
      <c r="E4" s="389">
        <v>5633.28</v>
      </c>
      <c r="G4" s="389" t="s">
        <v>6114</v>
      </c>
      <c r="H4" s="390" t="s">
        <v>6115</v>
      </c>
    </row>
    <row r="5" spans="1:8" x14ac:dyDescent="0.2">
      <c r="A5" s="388" t="s">
        <v>1129</v>
      </c>
      <c r="B5" s="388" t="s">
        <v>5466</v>
      </c>
      <c r="C5" s="388" t="s">
        <v>6116</v>
      </c>
      <c r="E5" s="389">
        <v>2142</v>
      </c>
      <c r="G5" s="389" t="s">
        <v>6117</v>
      </c>
      <c r="H5" s="390" t="s">
        <v>6118</v>
      </c>
    </row>
    <row r="6" spans="1:8" x14ac:dyDescent="0.2">
      <c r="A6" s="388" t="s">
        <v>1129</v>
      </c>
      <c r="B6" s="388" t="s">
        <v>5466</v>
      </c>
      <c r="C6" s="388" t="s">
        <v>6119</v>
      </c>
      <c r="E6" s="389">
        <v>3932.5</v>
      </c>
      <c r="F6" s="388"/>
      <c r="G6" s="389" t="s">
        <v>6120</v>
      </c>
      <c r="H6" s="390" t="s">
        <v>6121</v>
      </c>
    </row>
    <row r="7" spans="1:8" x14ac:dyDescent="0.2">
      <c r="A7" s="388" t="s">
        <v>1129</v>
      </c>
      <c r="B7" s="388" t="s">
        <v>5466</v>
      </c>
      <c r="C7" s="388" t="s">
        <v>6122</v>
      </c>
      <c r="E7" s="389">
        <v>4840</v>
      </c>
      <c r="G7" s="389" t="s">
        <v>6123</v>
      </c>
      <c r="H7" s="390" t="s">
        <v>6124</v>
      </c>
    </row>
    <row r="8" spans="1:8" x14ac:dyDescent="0.2">
      <c r="A8" s="388" t="s">
        <v>1129</v>
      </c>
      <c r="B8" s="388" t="s">
        <v>5466</v>
      </c>
      <c r="C8" s="388" t="s">
        <v>6125</v>
      </c>
      <c r="E8" s="389">
        <v>30000</v>
      </c>
      <c r="G8" s="389" t="s">
        <v>6126</v>
      </c>
      <c r="H8" s="390" t="s">
        <v>6127</v>
      </c>
    </row>
    <row r="9" spans="1:8" x14ac:dyDescent="0.2">
      <c r="A9" s="388" t="s">
        <v>1129</v>
      </c>
      <c r="B9" s="388" t="s">
        <v>5466</v>
      </c>
      <c r="C9" s="388" t="s">
        <v>6128</v>
      </c>
      <c r="E9" s="398">
        <v>72600</v>
      </c>
      <c r="G9" s="389" t="s">
        <v>6129</v>
      </c>
      <c r="H9" s="390" t="s">
        <v>6130</v>
      </c>
    </row>
    <row r="10" spans="1:8" x14ac:dyDescent="0.2">
      <c r="A10" s="388" t="s">
        <v>1129</v>
      </c>
      <c r="B10" s="388" t="s">
        <v>5466</v>
      </c>
      <c r="C10" s="388" t="s">
        <v>6131</v>
      </c>
      <c r="E10" s="389">
        <v>6000</v>
      </c>
      <c r="G10" s="389" t="s">
        <v>5995</v>
      </c>
      <c r="H10" s="390" t="s">
        <v>6132</v>
      </c>
    </row>
    <row r="11" spans="1:8" x14ac:dyDescent="0.2">
      <c r="A11" s="388" t="s">
        <v>1129</v>
      </c>
      <c r="B11" s="388" t="s">
        <v>5466</v>
      </c>
      <c r="C11" s="388" t="s">
        <v>6133</v>
      </c>
      <c r="E11" s="389">
        <v>5795.9</v>
      </c>
      <c r="G11" s="389" t="s">
        <v>6134</v>
      </c>
      <c r="H11" s="390" t="s">
        <v>6135</v>
      </c>
    </row>
    <row r="12" spans="1:8" x14ac:dyDescent="0.2">
      <c r="A12" s="388" t="s">
        <v>1129</v>
      </c>
      <c r="B12" s="388" t="s">
        <v>5466</v>
      </c>
      <c r="C12" s="388" t="s">
        <v>6136</v>
      </c>
      <c r="E12" s="389">
        <v>2142</v>
      </c>
      <c r="G12" s="389" t="s">
        <v>6137</v>
      </c>
      <c r="H12" s="390" t="s">
        <v>6138</v>
      </c>
    </row>
    <row r="13" spans="1:8" x14ac:dyDescent="0.2">
      <c r="A13" s="388" t="s">
        <v>1129</v>
      </c>
      <c r="B13" s="388" t="s">
        <v>5466</v>
      </c>
      <c r="C13" s="388" t="s">
        <v>6139</v>
      </c>
      <c r="E13" s="389">
        <v>1924</v>
      </c>
      <c r="G13" s="389" t="s">
        <v>6140</v>
      </c>
      <c r="H13" s="390" t="s">
        <v>6141</v>
      </c>
    </row>
    <row r="14" spans="1:8" x14ac:dyDescent="0.2">
      <c r="A14" s="388" t="s">
        <v>1129</v>
      </c>
      <c r="B14" s="388" t="s">
        <v>5466</v>
      </c>
      <c r="C14" s="388" t="s">
        <v>6142</v>
      </c>
      <c r="E14" s="389">
        <v>6642.9</v>
      </c>
      <c r="G14" s="389" t="s">
        <v>6143</v>
      </c>
      <c r="H14" s="390" t="s">
        <v>5472</v>
      </c>
    </row>
    <row r="15" spans="1:8" x14ac:dyDescent="0.2">
      <c r="A15" s="388" t="s">
        <v>1129</v>
      </c>
      <c r="B15" s="388" t="s">
        <v>5466</v>
      </c>
      <c r="C15" s="388" t="s">
        <v>6144</v>
      </c>
      <c r="E15" s="389">
        <v>2141.6999999999998</v>
      </c>
      <c r="G15" s="389" t="s">
        <v>6145</v>
      </c>
      <c r="H15" s="390" t="s">
        <v>6146</v>
      </c>
    </row>
    <row r="16" spans="1:8" x14ac:dyDescent="0.2">
      <c r="A16" s="388" t="s">
        <v>1129</v>
      </c>
      <c r="B16" s="388" t="s">
        <v>5466</v>
      </c>
      <c r="C16" s="388" t="s">
        <v>6147</v>
      </c>
      <c r="E16" s="389">
        <v>96800</v>
      </c>
      <c r="G16" s="389" t="s">
        <v>6148</v>
      </c>
      <c r="H16" s="390" t="s">
        <v>6149</v>
      </c>
    </row>
    <row r="17" spans="1:8" x14ac:dyDescent="0.2">
      <c r="A17" s="388" t="s">
        <v>1129</v>
      </c>
      <c r="B17" s="388" t="s">
        <v>5466</v>
      </c>
      <c r="C17" s="388" t="s">
        <v>6150</v>
      </c>
      <c r="E17" s="389">
        <v>3388</v>
      </c>
      <c r="G17" s="389" t="s">
        <v>6151</v>
      </c>
      <c r="H17" s="390" t="s">
        <v>6152</v>
      </c>
    </row>
    <row r="18" spans="1:8" x14ac:dyDescent="0.2">
      <c r="A18" s="388" t="s">
        <v>1129</v>
      </c>
      <c r="B18" s="388" t="s">
        <v>5466</v>
      </c>
      <c r="C18" s="388" t="s">
        <v>6153</v>
      </c>
      <c r="E18" s="389">
        <v>5000</v>
      </c>
      <c r="G18" s="389" t="s">
        <v>6154</v>
      </c>
      <c r="H18" s="390" t="s">
        <v>6155</v>
      </c>
    </row>
    <row r="19" spans="1:8" x14ac:dyDescent="0.2">
      <c r="A19" s="388" t="s">
        <v>1129</v>
      </c>
      <c r="B19" s="388" t="s">
        <v>5466</v>
      </c>
      <c r="C19" s="388" t="s">
        <v>6156</v>
      </c>
      <c r="E19" s="398">
        <v>72600</v>
      </c>
      <c r="G19" s="389" t="s">
        <v>6157</v>
      </c>
      <c r="H19" s="390" t="s">
        <v>6158</v>
      </c>
    </row>
    <row r="20" spans="1:8" x14ac:dyDescent="0.2">
      <c r="A20" s="388" t="s">
        <v>1129</v>
      </c>
      <c r="B20" s="388" t="s">
        <v>5466</v>
      </c>
      <c r="C20" s="388" t="s">
        <v>6159</v>
      </c>
      <c r="E20" s="389">
        <v>3267</v>
      </c>
      <c r="G20" s="389" t="s">
        <v>6160</v>
      </c>
      <c r="H20" s="390" t="s">
        <v>6161</v>
      </c>
    </row>
    <row r="21" spans="1:8" x14ac:dyDescent="0.2">
      <c r="A21" s="388" t="s">
        <v>1129</v>
      </c>
      <c r="B21" s="388" t="s">
        <v>5466</v>
      </c>
      <c r="C21" s="388" t="s">
        <v>6162</v>
      </c>
      <c r="E21" s="389">
        <v>6000</v>
      </c>
      <c r="G21" s="389" t="s">
        <v>6001</v>
      </c>
      <c r="H21" s="390" t="s">
        <v>6163</v>
      </c>
    </row>
    <row r="22" spans="1:8" x14ac:dyDescent="0.2">
      <c r="A22" s="388" t="s">
        <v>1129</v>
      </c>
      <c r="B22" s="388" t="s">
        <v>5517</v>
      </c>
      <c r="C22" s="388" t="s">
        <v>6164</v>
      </c>
      <c r="E22" s="389">
        <v>5000</v>
      </c>
      <c r="G22" s="389" t="s">
        <v>6004</v>
      </c>
      <c r="H22" s="390" t="s">
        <v>6165</v>
      </c>
    </row>
    <row r="23" spans="1:8" x14ac:dyDescent="0.2">
      <c r="A23" s="388" t="s">
        <v>1129</v>
      </c>
      <c r="B23" s="388" t="s">
        <v>5517</v>
      </c>
      <c r="C23" s="388" t="s">
        <v>6164</v>
      </c>
      <c r="E23" s="389">
        <v>4166.67</v>
      </c>
      <c r="G23" s="389" t="s">
        <v>6004</v>
      </c>
      <c r="H23" s="390" t="s">
        <v>6166</v>
      </c>
    </row>
    <row r="24" spans="1:8" x14ac:dyDescent="0.2">
      <c r="A24" s="388" t="s">
        <v>1129</v>
      </c>
      <c r="B24" s="388" t="s">
        <v>5517</v>
      </c>
      <c r="C24" s="388" t="s">
        <v>6164</v>
      </c>
      <c r="E24" s="389">
        <v>8333.34</v>
      </c>
      <c r="G24" s="389" t="s">
        <v>6004</v>
      </c>
      <c r="H24" s="390" t="s">
        <v>6167</v>
      </c>
    </row>
    <row r="25" spans="1:8" x14ac:dyDescent="0.2">
      <c r="A25" s="388" t="s">
        <v>1129</v>
      </c>
      <c r="B25" s="388" t="s">
        <v>5517</v>
      </c>
      <c r="C25" s="388" t="s">
        <v>6020</v>
      </c>
      <c r="E25" s="389">
        <v>5000</v>
      </c>
      <c r="G25" s="389" t="s">
        <v>6007</v>
      </c>
      <c r="H25" s="390" t="s">
        <v>6168</v>
      </c>
    </row>
    <row r="26" spans="1:8" x14ac:dyDescent="0.2">
      <c r="A26" s="388" t="s">
        <v>1129</v>
      </c>
      <c r="B26" s="388" t="s">
        <v>5517</v>
      </c>
      <c r="C26" s="388" t="s">
        <v>6020</v>
      </c>
      <c r="E26" s="389">
        <v>4166.67</v>
      </c>
      <c r="G26" s="389" t="s">
        <v>6007</v>
      </c>
      <c r="H26" s="390" t="s">
        <v>6169</v>
      </c>
    </row>
    <row r="27" spans="1:8" x14ac:dyDescent="0.2">
      <c r="A27" s="388" t="s">
        <v>1129</v>
      </c>
      <c r="B27" s="388" t="s">
        <v>5517</v>
      </c>
      <c r="C27" s="388" t="s">
        <v>6020</v>
      </c>
      <c r="E27" s="389">
        <v>8333.34</v>
      </c>
      <c r="G27" s="389" t="s">
        <v>6007</v>
      </c>
      <c r="H27" s="390" t="s">
        <v>6170</v>
      </c>
    </row>
    <row r="28" spans="1:8" x14ac:dyDescent="0.2">
      <c r="A28" s="388" t="s">
        <v>1129</v>
      </c>
      <c r="B28" s="388" t="s">
        <v>5517</v>
      </c>
      <c r="C28" s="388" t="s">
        <v>6042</v>
      </c>
      <c r="E28" s="389">
        <v>5000</v>
      </c>
      <c r="G28" s="389" t="s">
        <v>5992</v>
      </c>
      <c r="H28" s="390" t="s">
        <v>6171</v>
      </c>
    </row>
    <row r="29" spans="1:8" x14ac:dyDescent="0.2">
      <c r="A29" s="388" t="s">
        <v>1129</v>
      </c>
      <c r="B29" s="388" t="s">
        <v>5517</v>
      </c>
      <c r="C29" s="388" t="s">
        <v>6042</v>
      </c>
      <c r="E29" s="389">
        <v>4166.67</v>
      </c>
      <c r="G29" s="389" t="s">
        <v>5992</v>
      </c>
      <c r="H29" s="390" t="s">
        <v>6172</v>
      </c>
    </row>
    <row r="30" spans="1:8" x14ac:dyDescent="0.2">
      <c r="A30" s="388" t="s">
        <v>1129</v>
      </c>
      <c r="B30" s="388" t="s">
        <v>5517</v>
      </c>
      <c r="C30" s="388" t="s">
        <v>6042</v>
      </c>
      <c r="E30" s="389">
        <v>8333.34</v>
      </c>
      <c r="G30" s="389" t="s">
        <v>5992</v>
      </c>
      <c r="H30" s="390" t="s">
        <v>6173</v>
      </c>
    </row>
    <row r="31" spans="1:8" x14ac:dyDescent="0.2">
      <c r="A31" s="388" t="s">
        <v>1129</v>
      </c>
      <c r="B31" s="388" t="s">
        <v>5517</v>
      </c>
      <c r="C31" s="388" t="s">
        <v>6100</v>
      </c>
      <c r="E31" s="389">
        <v>1077.6199999999999</v>
      </c>
      <c r="G31" s="389" t="s">
        <v>5992</v>
      </c>
      <c r="H31" s="390" t="s">
        <v>6174</v>
      </c>
    </row>
    <row r="32" spans="1:8" x14ac:dyDescent="0.2">
      <c r="A32" s="388" t="s">
        <v>1129</v>
      </c>
      <c r="B32" s="388" t="s">
        <v>5517</v>
      </c>
      <c r="C32" s="388" t="s">
        <v>6100</v>
      </c>
      <c r="E32" s="389">
        <v>1492.8</v>
      </c>
      <c r="G32" s="389" t="s">
        <v>5992</v>
      </c>
      <c r="H32" s="390" t="s">
        <v>6175</v>
      </c>
    </row>
    <row r="33" spans="1:8" x14ac:dyDescent="0.2">
      <c r="A33" s="388" t="s">
        <v>1129</v>
      </c>
      <c r="B33" s="388" t="s">
        <v>5517</v>
      </c>
      <c r="C33" s="388" t="s">
        <v>6100</v>
      </c>
      <c r="E33" s="389">
        <v>1309.8800000000001</v>
      </c>
      <c r="G33" s="389" t="s">
        <v>5992</v>
      </c>
      <c r="H33" s="390" t="s">
        <v>6176</v>
      </c>
    </row>
    <row r="34" spans="1:8" x14ac:dyDescent="0.2">
      <c r="A34" s="388" t="s">
        <v>1129</v>
      </c>
      <c r="B34" s="388" t="s">
        <v>5517</v>
      </c>
      <c r="C34" s="388" t="s">
        <v>6100</v>
      </c>
      <c r="E34" s="389">
        <v>21600</v>
      </c>
      <c r="G34" s="389" t="s">
        <v>5992</v>
      </c>
      <c r="H34" s="390" t="s">
        <v>6177</v>
      </c>
    </row>
    <row r="35" spans="1:8" x14ac:dyDescent="0.2">
      <c r="A35" s="388" t="s">
        <v>1129</v>
      </c>
      <c r="B35" s="388" t="s">
        <v>5517</v>
      </c>
      <c r="C35" s="388" t="s">
        <v>6100</v>
      </c>
      <c r="E35" s="389">
        <v>29880</v>
      </c>
      <c r="G35" s="389" t="s">
        <v>5992</v>
      </c>
      <c r="H35" s="390" t="s">
        <v>6178</v>
      </c>
    </row>
    <row r="36" spans="1:8" x14ac:dyDescent="0.2">
      <c r="A36" s="388" t="s">
        <v>1129</v>
      </c>
      <c r="B36" s="388" t="s">
        <v>5517</v>
      </c>
      <c r="C36" s="388" t="s">
        <v>6100</v>
      </c>
      <c r="E36" s="389">
        <v>9448.7999999999993</v>
      </c>
      <c r="G36" s="389" t="s">
        <v>5992</v>
      </c>
      <c r="H36" s="390" t="s">
        <v>6179</v>
      </c>
    </row>
    <row r="37" spans="1:8" x14ac:dyDescent="0.2">
      <c r="A37" s="388" t="s">
        <v>1129</v>
      </c>
      <c r="B37" s="388" t="s">
        <v>5517</v>
      </c>
      <c r="C37" s="388" t="s">
        <v>6100</v>
      </c>
      <c r="E37" s="389">
        <v>89025.600000000006</v>
      </c>
      <c r="G37" s="389" t="s">
        <v>5992</v>
      </c>
      <c r="H37" s="390" t="s">
        <v>6180</v>
      </c>
    </row>
    <row r="38" spans="1:8" x14ac:dyDescent="0.2">
      <c r="A38" s="388" t="s">
        <v>1129</v>
      </c>
      <c r="B38" s="388" t="s">
        <v>5517</v>
      </c>
      <c r="C38" s="388" t="s">
        <v>6100</v>
      </c>
      <c r="E38" s="389">
        <v>6000</v>
      </c>
      <c r="G38" s="389" t="s">
        <v>5992</v>
      </c>
      <c r="H38" s="390" t="s">
        <v>6181</v>
      </c>
    </row>
    <row r="39" spans="1:8" x14ac:dyDescent="0.2">
      <c r="A39" s="388" t="s">
        <v>1129</v>
      </c>
      <c r="B39" s="388" t="s">
        <v>5517</v>
      </c>
      <c r="C39" s="388" t="s">
        <v>6182</v>
      </c>
      <c r="E39" s="389">
        <v>5000</v>
      </c>
      <c r="G39" s="389" t="s">
        <v>6012</v>
      </c>
      <c r="H39" s="390" t="s">
        <v>6183</v>
      </c>
    </row>
    <row r="40" spans="1:8" x14ac:dyDescent="0.2">
      <c r="A40" s="388" t="s">
        <v>1129</v>
      </c>
      <c r="B40" s="388" t="s">
        <v>5517</v>
      </c>
      <c r="C40" s="388" t="s">
        <v>6182</v>
      </c>
      <c r="E40" s="389">
        <v>4166.67</v>
      </c>
      <c r="G40" s="389" t="s">
        <v>6012</v>
      </c>
      <c r="H40" s="390" t="s">
        <v>6184</v>
      </c>
    </row>
    <row r="41" spans="1:8" x14ac:dyDescent="0.2">
      <c r="A41" s="388" t="s">
        <v>1129</v>
      </c>
      <c r="B41" s="388" t="s">
        <v>5517</v>
      </c>
      <c r="C41" s="388" t="s">
        <v>6182</v>
      </c>
      <c r="E41" s="389">
        <v>8333.34</v>
      </c>
      <c r="G41" s="389" t="s">
        <v>6012</v>
      </c>
      <c r="H41" s="390" t="s">
        <v>6185</v>
      </c>
    </row>
    <row r="42" spans="1:8" x14ac:dyDescent="0.2">
      <c r="A42" s="388" t="s">
        <v>1129</v>
      </c>
      <c r="B42" s="388" t="s">
        <v>5517</v>
      </c>
      <c r="C42" s="388" t="s">
        <v>6186</v>
      </c>
      <c r="E42" s="389">
        <v>5000</v>
      </c>
      <c r="G42" s="389" t="s">
        <v>6018</v>
      </c>
      <c r="H42" s="390" t="s">
        <v>6187</v>
      </c>
    </row>
    <row r="43" spans="1:8" x14ac:dyDescent="0.2">
      <c r="A43" s="388" t="s">
        <v>1129</v>
      </c>
      <c r="B43" s="388" t="s">
        <v>5517</v>
      </c>
      <c r="C43" s="388" t="s">
        <v>6186</v>
      </c>
      <c r="E43" s="389">
        <v>4166.67</v>
      </c>
      <c r="G43" s="389" t="s">
        <v>6018</v>
      </c>
      <c r="H43" s="390" t="s">
        <v>6188</v>
      </c>
    </row>
    <row r="44" spans="1:8" x14ac:dyDescent="0.2">
      <c r="A44" s="388" t="s">
        <v>1129</v>
      </c>
      <c r="B44" s="388" t="s">
        <v>5517</v>
      </c>
      <c r="C44" s="388" t="s">
        <v>6186</v>
      </c>
      <c r="E44" s="389">
        <v>8333.34</v>
      </c>
      <c r="G44" s="389" t="s">
        <v>6018</v>
      </c>
      <c r="H44" s="390" t="s">
        <v>6189</v>
      </c>
    </row>
    <row r="45" spans="1:8" x14ac:dyDescent="0.2">
      <c r="A45" s="388" t="s">
        <v>1129</v>
      </c>
      <c r="B45" s="388" t="s">
        <v>5517</v>
      </c>
      <c r="C45" s="388" t="s">
        <v>6190</v>
      </c>
      <c r="E45" s="389">
        <v>1309.8800000000001</v>
      </c>
      <c r="G45" s="389" t="s">
        <v>5995</v>
      </c>
      <c r="H45" s="390" t="s">
        <v>6191</v>
      </c>
    </row>
    <row r="46" spans="1:8" x14ac:dyDescent="0.2">
      <c r="A46" s="388" t="s">
        <v>1129</v>
      </c>
      <c r="B46" s="388" t="s">
        <v>5517</v>
      </c>
      <c r="C46" s="388" t="s">
        <v>6190</v>
      </c>
      <c r="E46" s="389">
        <v>1077.6199999999999</v>
      </c>
      <c r="G46" s="389" t="s">
        <v>5995</v>
      </c>
      <c r="H46" s="390" t="s">
        <v>6192</v>
      </c>
    </row>
    <row r="47" spans="1:8" x14ac:dyDescent="0.2">
      <c r="A47" s="388" t="s">
        <v>1129</v>
      </c>
      <c r="B47" s="388" t="s">
        <v>5517</v>
      </c>
      <c r="C47" s="388" t="s">
        <v>6193</v>
      </c>
      <c r="E47" s="389">
        <v>5000</v>
      </c>
      <c r="G47" s="389" t="s">
        <v>5995</v>
      </c>
      <c r="H47" s="390" t="s">
        <v>6194</v>
      </c>
    </row>
    <row r="48" spans="1:8" x14ac:dyDescent="0.2">
      <c r="A48" s="388" t="s">
        <v>1129</v>
      </c>
      <c r="B48" s="388" t="s">
        <v>5517</v>
      </c>
      <c r="C48" s="388" t="s">
        <v>6193</v>
      </c>
      <c r="E48" s="389">
        <v>4166.67</v>
      </c>
      <c r="G48" s="389" t="s">
        <v>5995</v>
      </c>
      <c r="H48" s="390" t="s">
        <v>6195</v>
      </c>
    </row>
    <row r="49" spans="1:8" x14ac:dyDescent="0.2">
      <c r="A49" s="388" t="s">
        <v>1129</v>
      </c>
      <c r="B49" s="388" t="s">
        <v>5517</v>
      </c>
      <c r="C49" s="388" t="s">
        <v>6193</v>
      </c>
      <c r="E49" s="389">
        <v>8333.34</v>
      </c>
      <c r="G49" s="389" t="s">
        <v>5995</v>
      </c>
      <c r="H49" s="390" t="s">
        <v>6196</v>
      </c>
    </row>
    <row r="50" spans="1:8" x14ac:dyDescent="0.2">
      <c r="A50" s="388" t="s">
        <v>1129</v>
      </c>
      <c r="B50" s="388" t="s">
        <v>5517</v>
      </c>
      <c r="C50" s="388" t="s">
        <v>6197</v>
      </c>
      <c r="E50" s="389">
        <v>5000</v>
      </c>
      <c r="G50" s="389" t="s">
        <v>6023</v>
      </c>
      <c r="H50" s="390" t="s">
        <v>6198</v>
      </c>
    </row>
    <row r="51" spans="1:8" x14ac:dyDescent="0.2">
      <c r="A51" s="388" t="s">
        <v>1129</v>
      </c>
      <c r="B51" s="388" t="s">
        <v>5517</v>
      </c>
      <c r="C51" s="388" t="s">
        <v>6197</v>
      </c>
      <c r="E51" s="389">
        <v>4166.67</v>
      </c>
      <c r="G51" s="389" t="s">
        <v>6023</v>
      </c>
      <c r="H51" s="390" t="s">
        <v>6199</v>
      </c>
    </row>
    <row r="52" spans="1:8" x14ac:dyDescent="0.2">
      <c r="A52" s="388" t="s">
        <v>1129</v>
      </c>
      <c r="B52" s="388" t="s">
        <v>5517</v>
      </c>
      <c r="C52" s="388" t="s">
        <v>6197</v>
      </c>
      <c r="E52" s="389">
        <v>8333.34</v>
      </c>
      <c r="G52" s="389" t="s">
        <v>6023</v>
      </c>
      <c r="H52" s="390" t="s">
        <v>6200</v>
      </c>
    </row>
    <row r="53" spans="1:8" x14ac:dyDescent="0.2">
      <c r="A53" s="388" t="s">
        <v>1129</v>
      </c>
      <c r="B53" s="388" t="s">
        <v>5517</v>
      </c>
      <c r="C53" s="388" t="s">
        <v>6116</v>
      </c>
      <c r="E53" s="389">
        <v>5000</v>
      </c>
      <c r="G53" s="389" t="s">
        <v>6026</v>
      </c>
      <c r="H53" s="390" t="s">
        <v>6201</v>
      </c>
    </row>
    <row r="54" spans="1:8" x14ac:dyDescent="0.2">
      <c r="A54" s="388" t="s">
        <v>1129</v>
      </c>
      <c r="B54" s="388" t="s">
        <v>5517</v>
      </c>
      <c r="C54" s="388" t="s">
        <v>6116</v>
      </c>
      <c r="E54" s="389">
        <v>4166.67</v>
      </c>
      <c r="G54" s="389" t="s">
        <v>6026</v>
      </c>
      <c r="H54" s="390" t="s">
        <v>6202</v>
      </c>
    </row>
    <row r="55" spans="1:8" x14ac:dyDescent="0.2">
      <c r="A55" s="388" t="s">
        <v>1129</v>
      </c>
      <c r="B55" s="388" t="s">
        <v>5517</v>
      </c>
      <c r="C55" s="388" t="s">
        <v>6116</v>
      </c>
      <c r="E55" s="389">
        <v>8333.34</v>
      </c>
      <c r="G55" s="389" t="s">
        <v>6026</v>
      </c>
      <c r="H55" s="390" t="s">
        <v>6203</v>
      </c>
    </row>
    <row r="56" spans="1:8" x14ac:dyDescent="0.2">
      <c r="A56" s="388" t="s">
        <v>1129</v>
      </c>
      <c r="B56" s="388" t="s">
        <v>5517</v>
      </c>
      <c r="C56" s="388" t="s">
        <v>6204</v>
      </c>
      <c r="E56" s="389">
        <v>2414</v>
      </c>
      <c r="G56" s="389" t="s">
        <v>6205</v>
      </c>
      <c r="H56" s="390" t="s">
        <v>6206</v>
      </c>
    </row>
    <row r="57" spans="1:8" x14ac:dyDescent="0.2">
      <c r="A57" s="388" t="s">
        <v>1129</v>
      </c>
      <c r="B57" s="388" t="s">
        <v>5517</v>
      </c>
      <c r="C57" s="388" t="s">
        <v>6207</v>
      </c>
      <c r="E57" s="389">
        <v>5000</v>
      </c>
      <c r="G57" s="389" t="s">
        <v>5998</v>
      </c>
      <c r="H57" s="390" t="s">
        <v>6208</v>
      </c>
    </row>
    <row r="58" spans="1:8" x14ac:dyDescent="0.2">
      <c r="A58" s="388" t="s">
        <v>1129</v>
      </c>
      <c r="B58" s="388" t="s">
        <v>5517</v>
      </c>
      <c r="C58" s="388" t="s">
        <v>6207</v>
      </c>
      <c r="E58" s="389">
        <v>4166.67</v>
      </c>
      <c r="G58" s="389" t="s">
        <v>5998</v>
      </c>
      <c r="H58" s="390" t="s">
        <v>6209</v>
      </c>
    </row>
    <row r="59" spans="1:8" x14ac:dyDescent="0.2">
      <c r="A59" s="388" t="s">
        <v>1129</v>
      </c>
      <c r="B59" s="388" t="s">
        <v>5517</v>
      </c>
      <c r="C59" s="388" t="s">
        <v>6207</v>
      </c>
      <c r="E59" s="389">
        <v>8333.34</v>
      </c>
      <c r="G59" s="389" t="s">
        <v>5998</v>
      </c>
      <c r="H59" s="390" t="s">
        <v>6210</v>
      </c>
    </row>
    <row r="60" spans="1:8" x14ac:dyDescent="0.2">
      <c r="A60" s="388" t="s">
        <v>1129</v>
      </c>
      <c r="B60" s="388" t="s">
        <v>5517</v>
      </c>
      <c r="C60" s="388" t="s">
        <v>6211</v>
      </c>
      <c r="E60" s="389">
        <v>873.25</v>
      </c>
      <c r="G60" s="389" t="s">
        <v>5998</v>
      </c>
      <c r="H60" s="390" t="s">
        <v>6212</v>
      </c>
    </row>
    <row r="61" spans="1:8" x14ac:dyDescent="0.2">
      <c r="A61" s="388" t="s">
        <v>1129</v>
      </c>
      <c r="B61" s="388" t="s">
        <v>5517</v>
      </c>
      <c r="C61" s="388" t="s">
        <v>6211</v>
      </c>
      <c r="E61" s="389">
        <v>1077.6199999999999</v>
      </c>
      <c r="G61" s="389" t="s">
        <v>5998</v>
      </c>
      <c r="H61" s="390" t="s">
        <v>6213</v>
      </c>
    </row>
    <row r="62" spans="1:8" x14ac:dyDescent="0.2">
      <c r="A62" s="388" t="s">
        <v>1129</v>
      </c>
      <c r="B62" s="388" t="s">
        <v>5517</v>
      </c>
      <c r="C62" s="388" t="s">
        <v>6214</v>
      </c>
      <c r="E62" s="389">
        <v>5000</v>
      </c>
      <c r="G62" s="389" t="s">
        <v>6032</v>
      </c>
      <c r="H62" s="390" t="s">
        <v>6215</v>
      </c>
    </row>
    <row r="63" spans="1:8" x14ac:dyDescent="0.2">
      <c r="A63" s="388" t="s">
        <v>1129</v>
      </c>
      <c r="B63" s="388" t="s">
        <v>5517</v>
      </c>
      <c r="C63" s="388" t="s">
        <v>6214</v>
      </c>
      <c r="E63" s="389">
        <v>4166.67</v>
      </c>
      <c r="G63" s="389" t="s">
        <v>6032</v>
      </c>
      <c r="H63" s="390" t="s">
        <v>6216</v>
      </c>
    </row>
    <row r="64" spans="1:8" x14ac:dyDescent="0.2">
      <c r="A64" s="388" t="s">
        <v>1129</v>
      </c>
      <c r="B64" s="388" t="s">
        <v>5517</v>
      </c>
      <c r="C64" s="388" t="s">
        <v>6214</v>
      </c>
      <c r="E64" s="389">
        <v>8333.34</v>
      </c>
      <c r="G64" s="389" t="s">
        <v>6032</v>
      </c>
      <c r="H64" s="390" t="s">
        <v>6217</v>
      </c>
    </row>
    <row r="65" spans="1:10" x14ac:dyDescent="0.2">
      <c r="A65" s="388" t="s">
        <v>1129</v>
      </c>
      <c r="B65" s="388" t="s">
        <v>5517</v>
      </c>
      <c r="C65" s="388" t="s">
        <v>6125</v>
      </c>
      <c r="E65" s="389">
        <v>5000</v>
      </c>
      <c r="G65" s="389" t="s">
        <v>6035</v>
      </c>
      <c r="H65" s="390" t="s">
        <v>6218</v>
      </c>
    </row>
    <row r="66" spans="1:10" x14ac:dyDescent="0.2">
      <c r="A66" s="388" t="s">
        <v>1129</v>
      </c>
      <c r="B66" s="388" t="s">
        <v>5517</v>
      </c>
      <c r="C66" s="388" t="s">
        <v>6125</v>
      </c>
      <c r="E66" s="389">
        <v>4166.67</v>
      </c>
      <c r="G66" s="389" t="s">
        <v>6035</v>
      </c>
      <c r="H66" s="390" t="s">
        <v>6219</v>
      </c>
    </row>
    <row r="67" spans="1:10" x14ac:dyDescent="0.2">
      <c r="A67" s="388" t="s">
        <v>1129</v>
      </c>
      <c r="B67" s="388" t="s">
        <v>5517</v>
      </c>
      <c r="C67" s="388" t="s">
        <v>6125</v>
      </c>
      <c r="E67" s="389">
        <v>8333.34</v>
      </c>
      <c r="G67" s="389" t="s">
        <v>6035</v>
      </c>
      <c r="H67" s="390" t="s">
        <v>6220</v>
      </c>
    </row>
    <row r="68" spans="1:10" x14ac:dyDescent="0.2">
      <c r="A68" s="388" t="s">
        <v>1129</v>
      </c>
      <c r="B68" s="388" t="s">
        <v>5517</v>
      </c>
      <c r="C68" s="388" t="s">
        <v>6221</v>
      </c>
      <c r="E68" s="389">
        <v>5000</v>
      </c>
      <c r="G68" s="389" t="s">
        <v>6001</v>
      </c>
      <c r="H68" s="390" t="s">
        <v>6222</v>
      </c>
    </row>
    <row r="69" spans="1:10" x14ac:dyDescent="0.2">
      <c r="A69" s="388" t="s">
        <v>1129</v>
      </c>
      <c r="B69" s="388" t="s">
        <v>5517</v>
      </c>
      <c r="C69" s="388" t="s">
        <v>6221</v>
      </c>
      <c r="E69" s="389">
        <v>4166.63</v>
      </c>
      <c r="G69" s="389" t="s">
        <v>6001</v>
      </c>
      <c r="H69" s="390" t="s">
        <v>6223</v>
      </c>
    </row>
    <row r="70" spans="1:10" x14ac:dyDescent="0.2">
      <c r="A70" s="388" t="s">
        <v>1129</v>
      </c>
      <c r="B70" s="388" t="s">
        <v>5517</v>
      </c>
      <c r="C70" s="388" t="s">
        <v>6221</v>
      </c>
      <c r="E70" s="389">
        <v>8333.26</v>
      </c>
      <c r="G70" s="389" t="s">
        <v>6001</v>
      </c>
      <c r="H70" s="390" t="s">
        <v>6224</v>
      </c>
    </row>
    <row r="71" spans="1:10" x14ac:dyDescent="0.2">
      <c r="A71" s="388" t="s">
        <v>1129</v>
      </c>
      <c r="B71" s="388" t="s">
        <v>5517</v>
      </c>
      <c r="C71" s="388" t="s">
        <v>6225</v>
      </c>
      <c r="E71" s="389">
        <v>718.41</v>
      </c>
      <c r="G71" s="389" t="s">
        <v>6001</v>
      </c>
      <c r="H71" s="390" t="s">
        <v>6226</v>
      </c>
      <c r="I71" t="s">
        <v>5339</v>
      </c>
      <c r="J71" s="94">
        <f>E19+E9</f>
        <v>145200</v>
      </c>
    </row>
    <row r="72" spans="1:10" x14ac:dyDescent="0.2">
      <c r="A72" s="388" t="s">
        <v>1129</v>
      </c>
      <c r="B72" s="388" t="s">
        <v>5517</v>
      </c>
      <c r="C72" s="388" t="s">
        <v>6227</v>
      </c>
      <c r="E72" s="389">
        <v>400</v>
      </c>
      <c r="G72" s="389" t="s">
        <v>6001</v>
      </c>
      <c r="H72" s="390" t="s">
        <v>6228</v>
      </c>
    </row>
    <row r="73" spans="1:10" x14ac:dyDescent="0.2">
      <c r="A73" s="388" t="s">
        <v>919</v>
      </c>
      <c r="B73" s="388" t="s">
        <v>307</v>
      </c>
      <c r="C73" s="388" t="s">
        <v>484</v>
      </c>
      <c r="E73" s="389">
        <v>709982.76</v>
      </c>
      <c r="G73" s="389">
        <v>709982.76</v>
      </c>
      <c r="H73" s="390" t="s">
        <v>1054</v>
      </c>
    </row>
    <row r="74" spans="1:10" x14ac:dyDescent="0.2">
      <c r="A74" s="88" t="s">
        <v>919</v>
      </c>
      <c r="B74" s="88" t="s">
        <v>307</v>
      </c>
      <c r="C74" s="88" t="s">
        <v>308</v>
      </c>
      <c r="D74" s="89"/>
      <c r="E74" s="89">
        <v>709982.76</v>
      </c>
      <c r="F74" s="89"/>
      <c r="G74" s="89">
        <v>709982.76</v>
      </c>
      <c r="H74" s="90" t="s">
        <v>935</v>
      </c>
    </row>
    <row r="76" spans="1:10" x14ac:dyDescent="0.2">
      <c r="A76" s="388" t="s">
        <v>1129</v>
      </c>
      <c r="B76" s="388" t="s">
        <v>5551</v>
      </c>
      <c r="C76" s="388" t="s">
        <v>6045</v>
      </c>
      <c r="E76" s="389">
        <v>112930.95</v>
      </c>
      <c r="G76" s="389" t="s">
        <v>6004</v>
      </c>
      <c r="H76" s="390" t="s">
        <v>6229</v>
      </c>
    </row>
    <row r="77" spans="1:10" x14ac:dyDescent="0.2">
      <c r="A77" s="388" t="s">
        <v>1129</v>
      </c>
      <c r="B77" s="388" t="s">
        <v>5551</v>
      </c>
      <c r="C77" s="388" t="s">
        <v>6049</v>
      </c>
      <c r="E77" s="389">
        <v>145747.35999999999</v>
      </c>
      <c r="G77" s="389" t="s">
        <v>6007</v>
      </c>
      <c r="H77" s="390" t="s">
        <v>6230</v>
      </c>
    </row>
    <row r="78" spans="1:10" x14ac:dyDescent="0.2">
      <c r="A78" s="388" t="s">
        <v>1129</v>
      </c>
      <c r="B78" s="388" t="s">
        <v>5551</v>
      </c>
      <c r="C78" s="388" t="s">
        <v>6017</v>
      </c>
      <c r="E78" s="389">
        <v>129975.01</v>
      </c>
      <c r="G78" s="389" t="s">
        <v>5992</v>
      </c>
      <c r="H78" s="390" t="s">
        <v>6231</v>
      </c>
    </row>
    <row r="79" spans="1:10" x14ac:dyDescent="0.2">
      <c r="A79" s="388" t="s">
        <v>1129</v>
      </c>
      <c r="B79" s="388" t="s">
        <v>5551</v>
      </c>
      <c r="C79" s="388" t="s">
        <v>6055</v>
      </c>
      <c r="E79" s="389">
        <v>76230.33</v>
      </c>
      <c r="G79" s="389" t="s">
        <v>6012</v>
      </c>
      <c r="H79" s="390" t="s">
        <v>6232</v>
      </c>
    </row>
    <row r="80" spans="1:10" x14ac:dyDescent="0.2">
      <c r="A80" s="388" t="s">
        <v>1129</v>
      </c>
      <c r="B80" s="388" t="s">
        <v>5551</v>
      </c>
      <c r="C80" s="388" t="s">
        <v>6059</v>
      </c>
      <c r="E80" s="389">
        <v>115332.69</v>
      </c>
      <c r="G80" s="389" t="s">
        <v>6018</v>
      </c>
      <c r="H80" s="390" t="s">
        <v>6233</v>
      </c>
    </row>
    <row r="81" spans="1:8" x14ac:dyDescent="0.2">
      <c r="A81" s="388" t="s">
        <v>1129</v>
      </c>
      <c r="B81" s="388" t="s">
        <v>5551</v>
      </c>
      <c r="C81" s="388" t="s">
        <v>6040</v>
      </c>
      <c r="E81" s="389">
        <v>266228.59999999998</v>
      </c>
      <c r="G81" s="389" t="s">
        <v>5995</v>
      </c>
      <c r="H81" s="390" t="s">
        <v>6234</v>
      </c>
    </row>
    <row r="82" spans="1:8" x14ac:dyDescent="0.2">
      <c r="A82" s="388" t="s">
        <v>1129</v>
      </c>
      <c r="B82" s="388" t="s">
        <v>5551</v>
      </c>
      <c r="C82" s="388" t="s">
        <v>5997</v>
      </c>
      <c r="E82" s="389">
        <v>328718.28000000003</v>
      </c>
      <c r="G82" s="389" t="s">
        <v>6023</v>
      </c>
      <c r="H82" s="390" t="s">
        <v>6235</v>
      </c>
    </row>
    <row r="83" spans="1:8" x14ac:dyDescent="0.2">
      <c r="A83" s="388" t="s">
        <v>1129</v>
      </c>
      <c r="B83" s="388" t="s">
        <v>5551</v>
      </c>
      <c r="C83" s="388" t="s">
        <v>6101</v>
      </c>
      <c r="E83" s="389">
        <v>249341.18</v>
      </c>
      <c r="G83" s="389" t="s">
        <v>6026</v>
      </c>
      <c r="H83" s="390" t="s">
        <v>6236</v>
      </c>
    </row>
    <row r="84" spans="1:8" x14ac:dyDescent="0.2">
      <c r="A84" s="388" t="s">
        <v>1129</v>
      </c>
      <c r="B84" s="388" t="s">
        <v>5551</v>
      </c>
      <c r="C84" s="388" t="s">
        <v>6000</v>
      </c>
      <c r="E84" s="389">
        <v>122229.47</v>
      </c>
      <c r="G84" s="389" t="s">
        <v>5998</v>
      </c>
      <c r="H84" s="390" t="s">
        <v>6237</v>
      </c>
    </row>
    <row r="85" spans="1:8" x14ac:dyDescent="0.2">
      <c r="A85" s="388" t="s">
        <v>1129</v>
      </c>
      <c r="B85" s="388" t="s">
        <v>5551</v>
      </c>
      <c r="C85" s="388" t="s">
        <v>6110</v>
      </c>
      <c r="E85" s="389">
        <v>71785.34</v>
      </c>
      <c r="G85" s="389" t="s">
        <v>6032</v>
      </c>
      <c r="H85" s="390" t="s">
        <v>6238</v>
      </c>
    </row>
    <row r="86" spans="1:8" x14ac:dyDescent="0.2">
      <c r="A86" s="388" t="s">
        <v>1129</v>
      </c>
      <c r="B86" s="388" t="s">
        <v>5551</v>
      </c>
      <c r="C86" s="388" t="s">
        <v>6239</v>
      </c>
      <c r="E86" s="389">
        <v>42933.55</v>
      </c>
      <c r="G86" s="389" t="s">
        <v>6035</v>
      </c>
      <c r="H86" s="390" t="s">
        <v>6240</v>
      </c>
    </row>
    <row r="87" spans="1:8" x14ac:dyDescent="0.2">
      <c r="A87" s="388" t="s">
        <v>1129</v>
      </c>
      <c r="B87" s="388" t="s">
        <v>5551</v>
      </c>
      <c r="C87" s="388" t="s">
        <v>6186</v>
      </c>
      <c r="E87" s="389">
        <v>71159.77</v>
      </c>
      <c r="G87" s="389" t="s">
        <v>6001</v>
      </c>
      <c r="H87" s="390" t="s">
        <v>6241</v>
      </c>
    </row>
    <row r="88" spans="1:8" x14ac:dyDescent="0.2">
      <c r="A88" s="388" t="s">
        <v>919</v>
      </c>
      <c r="B88" s="388" t="s">
        <v>347</v>
      </c>
      <c r="C88" s="388" t="s">
        <v>307</v>
      </c>
      <c r="E88" s="389">
        <v>1732612.53</v>
      </c>
      <c r="G88" s="389">
        <v>1732612.53</v>
      </c>
      <c r="H88" s="390" t="s">
        <v>1040</v>
      </c>
    </row>
    <row r="90" spans="1:8" x14ac:dyDescent="0.2">
      <c r="A90" s="388" t="s">
        <v>1129</v>
      </c>
      <c r="B90" s="388" t="s">
        <v>5551</v>
      </c>
      <c r="C90" s="388" t="s">
        <v>6006</v>
      </c>
      <c r="E90" s="389">
        <v>17117.21</v>
      </c>
      <c r="G90" s="389" t="s">
        <v>6004</v>
      </c>
      <c r="H90" s="390" t="s">
        <v>6242</v>
      </c>
    </row>
    <row r="91" spans="1:8" x14ac:dyDescent="0.2">
      <c r="A91" s="388" t="s">
        <v>1129</v>
      </c>
      <c r="B91" s="388" t="s">
        <v>5551</v>
      </c>
      <c r="C91" s="388" t="s">
        <v>5991</v>
      </c>
      <c r="E91" s="389">
        <v>16390</v>
      </c>
      <c r="G91" s="389" t="s">
        <v>6007</v>
      </c>
      <c r="H91" s="390" t="s">
        <v>6243</v>
      </c>
    </row>
    <row r="92" spans="1:8" x14ac:dyDescent="0.2">
      <c r="A92" s="388" t="s">
        <v>1129</v>
      </c>
      <c r="B92" s="388" t="s">
        <v>5551</v>
      </c>
      <c r="C92" s="388" t="s">
        <v>6092</v>
      </c>
      <c r="E92" s="389">
        <v>26827</v>
      </c>
      <c r="G92" s="389" t="s">
        <v>5992</v>
      </c>
      <c r="H92" s="390" t="s">
        <v>6244</v>
      </c>
    </row>
    <row r="93" spans="1:8" x14ac:dyDescent="0.2">
      <c r="A93" s="388" t="s">
        <v>1129</v>
      </c>
      <c r="B93" s="388" t="s">
        <v>5551</v>
      </c>
      <c r="C93" s="388" t="s">
        <v>5994</v>
      </c>
      <c r="E93" s="389">
        <v>13843.17</v>
      </c>
      <c r="G93" s="389" t="s">
        <v>6012</v>
      </c>
      <c r="H93" s="390" t="s">
        <v>6245</v>
      </c>
    </row>
    <row r="94" spans="1:8" x14ac:dyDescent="0.2">
      <c r="A94" s="388" t="s">
        <v>1129</v>
      </c>
      <c r="B94" s="388" t="s">
        <v>5551</v>
      </c>
      <c r="C94" s="388" t="s">
        <v>6095</v>
      </c>
      <c r="E94" s="389">
        <v>22664.400000000001</v>
      </c>
      <c r="G94" s="389" t="s">
        <v>6018</v>
      </c>
      <c r="H94" s="390" t="s">
        <v>6246</v>
      </c>
    </row>
    <row r="95" spans="1:8" x14ac:dyDescent="0.2">
      <c r="A95" s="388" t="s">
        <v>1129</v>
      </c>
      <c r="B95" s="388" t="s">
        <v>5551</v>
      </c>
      <c r="C95" s="388" t="s">
        <v>6042</v>
      </c>
      <c r="E95" s="389">
        <v>54458.58</v>
      </c>
      <c r="G95" s="389" t="s">
        <v>5995</v>
      </c>
      <c r="H95" s="390" t="s">
        <v>6247</v>
      </c>
    </row>
    <row r="96" spans="1:8" x14ac:dyDescent="0.2">
      <c r="A96" s="388" t="s">
        <v>1129</v>
      </c>
      <c r="B96" s="388" t="s">
        <v>5551</v>
      </c>
      <c r="C96" s="388" t="s">
        <v>6248</v>
      </c>
      <c r="E96" s="389">
        <v>95849.16</v>
      </c>
      <c r="G96" s="389" t="s">
        <v>6023</v>
      </c>
      <c r="H96" s="390" t="s">
        <v>6249</v>
      </c>
    </row>
    <row r="97" spans="1:8" x14ac:dyDescent="0.2">
      <c r="A97" s="388" t="s">
        <v>1129</v>
      </c>
      <c r="B97" s="388" t="s">
        <v>5551</v>
      </c>
      <c r="C97" s="388" t="s">
        <v>6034</v>
      </c>
      <c r="E97" s="389">
        <v>48095.19</v>
      </c>
      <c r="G97" s="389" t="s">
        <v>6026</v>
      </c>
      <c r="H97" s="390" t="s">
        <v>6250</v>
      </c>
    </row>
    <row r="98" spans="1:8" x14ac:dyDescent="0.2">
      <c r="A98" s="388" t="s">
        <v>1129</v>
      </c>
      <c r="B98" s="388" t="s">
        <v>5551</v>
      </c>
      <c r="C98" s="388" t="s">
        <v>6080</v>
      </c>
      <c r="E98" s="389">
        <v>24441.23</v>
      </c>
      <c r="G98" s="389" t="s">
        <v>5998</v>
      </c>
      <c r="H98" s="390" t="s">
        <v>6251</v>
      </c>
    </row>
    <row r="99" spans="1:8" x14ac:dyDescent="0.2">
      <c r="A99" s="388" t="s">
        <v>1129</v>
      </c>
      <c r="B99" s="388" t="s">
        <v>5551</v>
      </c>
      <c r="C99" s="388" t="s">
        <v>6252</v>
      </c>
      <c r="E99" s="389">
        <v>10588.6</v>
      </c>
      <c r="G99" s="389" t="s">
        <v>6032</v>
      </c>
      <c r="H99" s="390" t="s">
        <v>6253</v>
      </c>
    </row>
    <row r="100" spans="1:8" x14ac:dyDescent="0.2">
      <c r="A100" s="388" t="s">
        <v>1129</v>
      </c>
      <c r="B100" s="388" t="s">
        <v>5551</v>
      </c>
      <c r="C100" s="388" t="s">
        <v>6254</v>
      </c>
      <c r="E100" s="389">
        <v>7664.91</v>
      </c>
      <c r="G100" s="389" t="s">
        <v>6035</v>
      </c>
      <c r="H100" s="390" t="s">
        <v>6255</v>
      </c>
    </row>
    <row r="101" spans="1:8" x14ac:dyDescent="0.2">
      <c r="A101" s="388" t="s">
        <v>1129</v>
      </c>
      <c r="B101" s="388" t="s">
        <v>5551</v>
      </c>
      <c r="C101" s="388" t="s">
        <v>6256</v>
      </c>
      <c r="E101" s="389">
        <v>13811.05</v>
      </c>
      <c r="G101" s="389" t="s">
        <v>6001</v>
      </c>
      <c r="H101" s="390" t="s">
        <v>6257</v>
      </c>
    </row>
    <row r="102" spans="1:8" x14ac:dyDescent="0.2">
      <c r="A102" s="388" t="s">
        <v>919</v>
      </c>
      <c r="B102" s="388" t="s">
        <v>347</v>
      </c>
      <c r="C102" s="388" t="s">
        <v>883</v>
      </c>
      <c r="E102" s="389">
        <v>351750.5</v>
      </c>
      <c r="G102" s="389">
        <v>351750.5</v>
      </c>
      <c r="H102" s="390" t="s">
        <v>1041</v>
      </c>
    </row>
    <row r="104" spans="1:8" x14ac:dyDescent="0.2">
      <c r="A104" s="388" t="s">
        <v>1129</v>
      </c>
      <c r="B104" s="388" t="s">
        <v>5551</v>
      </c>
      <c r="C104" s="388" t="s">
        <v>6047</v>
      </c>
      <c r="E104" s="389">
        <v>72.599999999999994</v>
      </c>
      <c r="G104" s="389" t="s">
        <v>6004</v>
      </c>
      <c r="H104" s="390" t="s">
        <v>6258</v>
      </c>
    </row>
    <row r="105" spans="1:8" x14ac:dyDescent="0.2">
      <c r="A105" s="388" t="s">
        <v>1129</v>
      </c>
      <c r="B105" s="388" t="s">
        <v>5551</v>
      </c>
      <c r="C105" s="388" t="s">
        <v>6011</v>
      </c>
      <c r="E105" s="389">
        <v>217.8</v>
      </c>
      <c r="G105" s="389" t="s">
        <v>6007</v>
      </c>
      <c r="H105" s="390" t="s">
        <v>6259</v>
      </c>
    </row>
    <row r="106" spans="1:8" x14ac:dyDescent="0.2">
      <c r="A106" s="388" t="s">
        <v>1129</v>
      </c>
      <c r="B106" s="388" t="s">
        <v>5551</v>
      </c>
      <c r="C106" s="388" t="s">
        <v>6260</v>
      </c>
      <c r="E106" s="389">
        <v>105.6</v>
      </c>
      <c r="G106" s="389" t="s">
        <v>5992</v>
      </c>
      <c r="H106" s="390" t="s">
        <v>6261</v>
      </c>
    </row>
    <row r="107" spans="1:8" x14ac:dyDescent="0.2">
      <c r="A107" s="388" t="s">
        <v>1129</v>
      </c>
      <c r="B107" s="388" t="s">
        <v>5551</v>
      </c>
      <c r="C107" s="388" t="s">
        <v>6262</v>
      </c>
      <c r="E107" s="389">
        <v>3.3</v>
      </c>
      <c r="G107" s="389" t="s">
        <v>6012</v>
      </c>
      <c r="H107" s="390" t="s">
        <v>6263</v>
      </c>
    </row>
    <row r="108" spans="1:8" x14ac:dyDescent="0.2">
      <c r="A108" s="388" t="s">
        <v>1129</v>
      </c>
      <c r="B108" s="388" t="s">
        <v>5551</v>
      </c>
      <c r="C108" s="388" t="s">
        <v>6037</v>
      </c>
      <c r="E108" s="389">
        <v>33</v>
      </c>
      <c r="G108" s="389" t="s">
        <v>6026</v>
      </c>
      <c r="H108" s="390" t="s">
        <v>6264</v>
      </c>
    </row>
    <row r="109" spans="1:8" x14ac:dyDescent="0.2">
      <c r="A109" s="388" t="s">
        <v>1129</v>
      </c>
      <c r="B109" s="388" t="s">
        <v>5551</v>
      </c>
      <c r="C109" s="388" t="s">
        <v>6182</v>
      </c>
      <c r="E109" s="389">
        <v>23.1</v>
      </c>
      <c r="G109" s="389" t="s">
        <v>5998</v>
      </c>
      <c r="H109" s="390" t="s">
        <v>6265</v>
      </c>
    </row>
    <row r="110" spans="1:8" x14ac:dyDescent="0.2">
      <c r="A110" s="388" t="s">
        <v>1129</v>
      </c>
      <c r="B110" s="388" t="s">
        <v>5551</v>
      </c>
      <c r="C110" s="388" t="s">
        <v>6266</v>
      </c>
      <c r="E110" s="389">
        <v>105.6</v>
      </c>
      <c r="G110" s="389" t="s">
        <v>6032</v>
      </c>
      <c r="H110" s="390" t="s">
        <v>6267</v>
      </c>
    </row>
    <row r="111" spans="1:8" x14ac:dyDescent="0.2">
      <c r="A111" s="388" t="s">
        <v>1129</v>
      </c>
      <c r="B111" s="388" t="s">
        <v>5551</v>
      </c>
      <c r="C111" s="388" t="s">
        <v>6268</v>
      </c>
      <c r="E111" s="389">
        <v>75.900000000000006</v>
      </c>
      <c r="G111" s="389" t="s">
        <v>6035</v>
      </c>
      <c r="H111" s="390" t="s">
        <v>6269</v>
      </c>
    </row>
    <row r="112" spans="1:8" x14ac:dyDescent="0.2">
      <c r="A112" s="388" t="s">
        <v>919</v>
      </c>
      <c r="B112" s="388" t="s">
        <v>347</v>
      </c>
      <c r="C112" s="388" t="s">
        <v>347</v>
      </c>
      <c r="E112" s="389">
        <v>636.9</v>
      </c>
      <c r="G112" s="389">
        <v>636.9</v>
      </c>
      <c r="H112" s="390" t="s">
        <v>1042</v>
      </c>
    </row>
    <row r="114" spans="1:10" x14ac:dyDescent="0.2">
      <c r="A114" s="388" t="s">
        <v>1129</v>
      </c>
      <c r="B114" s="388" t="s">
        <v>5551</v>
      </c>
      <c r="C114" s="388" t="s">
        <v>6089</v>
      </c>
      <c r="E114" s="389">
        <v>240</v>
      </c>
      <c r="G114" s="389" t="s">
        <v>6004</v>
      </c>
      <c r="H114" s="390" t="s">
        <v>6270</v>
      </c>
    </row>
    <row r="115" spans="1:10" x14ac:dyDescent="0.2">
      <c r="A115" s="388" t="s">
        <v>1129</v>
      </c>
      <c r="B115" s="388" t="s">
        <v>5551</v>
      </c>
      <c r="C115" s="388" t="s">
        <v>6164</v>
      </c>
      <c r="E115" s="389">
        <v>8</v>
      </c>
      <c r="G115" s="389" t="s">
        <v>6007</v>
      </c>
      <c r="H115" s="390" t="s">
        <v>6271</v>
      </c>
    </row>
    <row r="116" spans="1:10" x14ac:dyDescent="0.2">
      <c r="A116" s="388" t="s">
        <v>1129</v>
      </c>
      <c r="B116" s="388" t="s">
        <v>5551</v>
      </c>
      <c r="C116" s="388" t="s">
        <v>6053</v>
      </c>
      <c r="E116" s="389">
        <v>45</v>
      </c>
      <c r="G116" s="389" t="s">
        <v>5992</v>
      </c>
      <c r="H116" s="390" t="s">
        <v>6272</v>
      </c>
    </row>
    <row r="117" spans="1:10" x14ac:dyDescent="0.2">
      <c r="A117" s="388" t="s">
        <v>1129</v>
      </c>
      <c r="B117" s="388" t="s">
        <v>5551</v>
      </c>
      <c r="C117" s="388" t="s">
        <v>6025</v>
      </c>
      <c r="E117" s="389">
        <v>30</v>
      </c>
      <c r="G117" s="389" t="s">
        <v>6018</v>
      </c>
      <c r="H117" s="390" t="s">
        <v>6273</v>
      </c>
      <c r="J117" t="s">
        <v>5340</v>
      </c>
    </row>
    <row r="118" spans="1:10" x14ac:dyDescent="0.2">
      <c r="A118" s="388" t="s">
        <v>1129</v>
      </c>
      <c r="B118" s="388" t="s">
        <v>5551</v>
      </c>
      <c r="C118" s="388" t="s">
        <v>6099</v>
      </c>
      <c r="E118" s="389">
        <v>129</v>
      </c>
      <c r="G118" s="389" t="s">
        <v>5995</v>
      </c>
      <c r="H118" s="390" t="s">
        <v>6274</v>
      </c>
      <c r="I118" t="s">
        <v>1124</v>
      </c>
      <c r="J118" s="94">
        <f>E88+E139</f>
        <v>2491029.5300000003</v>
      </c>
    </row>
    <row r="119" spans="1:10" x14ac:dyDescent="0.2">
      <c r="A119" s="388" t="s">
        <v>1129</v>
      </c>
      <c r="B119" s="388" t="s">
        <v>5551</v>
      </c>
      <c r="C119" s="388" t="s">
        <v>6275</v>
      </c>
      <c r="E119" s="389">
        <v>389.5</v>
      </c>
      <c r="G119" s="389" t="s">
        <v>6023</v>
      </c>
      <c r="H119" s="390" t="s">
        <v>6276</v>
      </c>
      <c r="I119" t="s">
        <v>5341</v>
      </c>
      <c r="J119" s="94">
        <f>E172</f>
        <v>2675</v>
      </c>
    </row>
    <row r="120" spans="1:10" x14ac:dyDescent="0.2">
      <c r="A120" s="388" t="s">
        <v>1129</v>
      </c>
      <c r="B120" s="388" t="s">
        <v>5551</v>
      </c>
      <c r="C120" s="388" t="s">
        <v>6076</v>
      </c>
      <c r="E120" s="389">
        <v>287</v>
      </c>
      <c r="G120" s="389" t="s">
        <v>6026</v>
      </c>
      <c r="H120" s="390" t="s">
        <v>6277</v>
      </c>
      <c r="I120" t="s">
        <v>5342</v>
      </c>
      <c r="J120" s="374">
        <f>E154</f>
        <v>8379</v>
      </c>
    </row>
    <row r="121" spans="1:10" x14ac:dyDescent="0.2">
      <c r="A121" s="388" t="s">
        <v>1129</v>
      </c>
      <c r="B121" s="388" t="s">
        <v>5551</v>
      </c>
      <c r="C121" s="388" t="s">
        <v>6278</v>
      </c>
      <c r="E121" s="389">
        <v>38</v>
      </c>
      <c r="G121" s="389" t="s">
        <v>5998</v>
      </c>
      <c r="H121" s="390" t="s">
        <v>6279</v>
      </c>
      <c r="J121" s="136">
        <f>SUM(J118:J120)</f>
        <v>2502083.5300000003</v>
      </c>
    </row>
    <row r="122" spans="1:10" x14ac:dyDescent="0.2">
      <c r="A122" s="388" t="s">
        <v>1129</v>
      </c>
      <c r="B122" s="388" t="s">
        <v>5551</v>
      </c>
      <c r="C122" s="388" t="s">
        <v>6280</v>
      </c>
      <c r="E122" s="389">
        <v>10.5</v>
      </c>
      <c r="G122" s="389" t="s">
        <v>6032</v>
      </c>
      <c r="H122" s="390" t="s">
        <v>6281</v>
      </c>
    </row>
    <row r="123" spans="1:10" x14ac:dyDescent="0.2">
      <c r="A123" s="388" t="s">
        <v>1129</v>
      </c>
      <c r="B123" s="388" t="s">
        <v>5551</v>
      </c>
      <c r="C123" s="388" t="s">
        <v>6282</v>
      </c>
      <c r="E123" s="389">
        <v>15</v>
      </c>
      <c r="G123" s="389" t="s">
        <v>6035</v>
      </c>
      <c r="H123" s="390" t="s">
        <v>6283</v>
      </c>
    </row>
    <row r="124" spans="1:10" x14ac:dyDescent="0.2">
      <c r="A124" s="388" t="s">
        <v>919</v>
      </c>
      <c r="B124" s="388" t="s">
        <v>347</v>
      </c>
      <c r="C124" s="388" t="s">
        <v>1043</v>
      </c>
      <c r="E124" s="389">
        <v>1192</v>
      </c>
      <c r="G124" s="389">
        <v>1192</v>
      </c>
      <c r="H124" s="390" t="s">
        <v>1044</v>
      </c>
    </row>
    <row r="125" spans="1:10" x14ac:dyDescent="0.2">
      <c r="A125" s="88" t="s">
        <v>919</v>
      </c>
      <c r="B125" s="88" t="s">
        <v>347</v>
      </c>
      <c r="C125" s="88" t="s">
        <v>308</v>
      </c>
      <c r="D125" s="89"/>
      <c r="E125" s="89">
        <v>2086191.93</v>
      </c>
      <c r="F125" s="89"/>
      <c r="G125" s="89">
        <v>2086191.93</v>
      </c>
      <c r="H125" s="90" t="s">
        <v>735</v>
      </c>
    </row>
    <row r="127" spans="1:10" x14ac:dyDescent="0.2">
      <c r="A127" s="388" t="s">
        <v>1129</v>
      </c>
      <c r="B127" s="388" t="s">
        <v>5551</v>
      </c>
      <c r="C127" s="388" t="s">
        <v>6045</v>
      </c>
      <c r="E127" s="389">
        <v>27410.240000000002</v>
      </c>
      <c r="G127" s="389" t="s">
        <v>6004</v>
      </c>
      <c r="H127" s="390" t="s">
        <v>6284</v>
      </c>
    </row>
    <row r="128" spans="1:10" x14ac:dyDescent="0.2">
      <c r="A128" s="388" t="s">
        <v>1129</v>
      </c>
      <c r="B128" s="388" t="s">
        <v>5551</v>
      </c>
      <c r="C128" s="388" t="s">
        <v>6049</v>
      </c>
      <c r="E128" s="389">
        <v>48324.65</v>
      </c>
      <c r="G128" s="389" t="s">
        <v>6007</v>
      </c>
      <c r="H128" s="390" t="s">
        <v>6285</v>
      </c>
    </row>
    <row r="129" spans="1:8" x14ac:dyDescent="0.2">
      <c r="A129" s="388" t="s">
        <v>1129</v>
      </c>
      <c r="B129" s="388" t="s">
        <v>5551</v>
      </c>
      <c r="C129" s="388" t="s">
        <v>6017</v>
      </c>
      <c r="E129" s="389">
        <v>32904.85</v>
      </c>
      <c r="G129" s="389" t="s">
        <v>5992</v>
      </c>
      <c r="H129" s="390" t="s">
        <v>6286</v>
      </c>
    </row>
    <row r="130" spans="1:8" x14ac:dyDescent="0.2">
      <c r="A130" s="388" t="s">
        <v>1129</v>
      </c>
      <c r="B130" s="388" t="s">
        <v>5551</v>
      </c>
      <c r="C130" s="388" t="s">
        <v>6055</v>
      </c>
      <c r="E130" s="389">
        <v>26810.959999999999</v>
      </c>
      <c r="G130" s="389" t="s">
        <v>6012</v>
      </c>
      <c r="H130" s="390" t="s">
        <v>6287</v>
      </c>
    </row>
    <row r="131" spans="1:8" x14ac:dyDescent="0.2">
      <c r="A131" s="388" t="s">
        <v>1129</v>
      </c>
      <c r="B131" s="388" t="s">
        <v>5551</v>
      </c>
      <c r="C131" s="388" t="s">
        <v>6059</v>
      </c>
      <c r="E131" s="389">
        <v>51406.41</v>
      </c>
      <c r="G131" s="389" t="s">
        <v>6018</v>
      </c>
      <c r="H131" s="390" t="s">
        <v>6288</v>
      </c>
    </row>
    <row r="132" spans="1:8" x14ac:dyDescent="0.2">
      <c r="A132" s="388" t="s">
        <v>1129</v>
      </c>
      <c r="B132" s="388" t="s">
        <v>5551</v>
      </c>
      <c r="C132" s="388" t="s">
        <v>6040</v>
      </c>
      <c r="E132" s="389">
        <v>131282.79999999999</v>
      </c>
      <c r="G132" s="389" t="s">
        <v>5995</v>
      </c>
      <c r="H132" s="390" t="s">
        <v>6289</v>
      </c>
    </row>
    <row r="133" spans="1:8" x14ac:dyDescent="0.2">
      <c r="A133" s="388" t="s">
        <v>1129</v>
      </c>
      <c r="B133" s="388" t="s">
        <v>5551</v>
      </c>
      <c r="C133" s="388" t="s">
        <v>5997</v>
      </c>
      <c r="E133" s="389">
        <v>183778.76</v>
      </c>
      <c r="G133" s="389" t="s">
        <v>6023</v>
      </c>
      <c r="H133" s="390" t="s">
        <v>6290</v>
      </c>
    </row>
    <row r="134" spans="1:8" x14ac:dyDescent="0.2">
      <c r="A134" s="388" t="s">
        <v>1129</v>
      </c>
      <c r="B134" s="388" t="s">
        <v>5551</v>
      </c>
      <c r="C134" s="388" t="s">
        <v>6101</v>
      </c>
      <c r="E134" s="389">
        <v>138480.21</v>
      </c>
      <c r="G134" s="389" t="s">
        <v>6026</v>
      </c>
      <c r="H134" s="390" t="s">
        <v>6291</v>
      </c>
    </row>
    <row r="135" spans="1:8" x14ac:dyDescent="0.2">
      <c r="A135" s="388" t="s">
        <v>1129</v>
      </c>
      <c r="B135" s="388" t="s">
        <v>5551</v>
      </c>
      <c r="C135" s="388" t="s">
        <v>6000</v>
      </c>
      <c r="E135" s="389">
        <v>56166.44</v>
      </c>
      <c r="G135" s="389" t="s">
        <v>5998</v>
      </c>
      <c r="H135" s="390" t="s">
        <v>6292</v>
      </c>
    </row>
    <row r="136" spans="1:8" x14ac:dyDescent="0.2">
      <c r="A136" s="388" t="s">
        <v>1129</v>
      </c>
      <c r="B136" s="388" t="s">
        <v>5551</v>
      </c>
      <c r="C136" s="388" t="s">
        <v>6110</v>
      </c>
      <c r="E136" s="389">
        <v>23561.34</v>
      </c>
      <c r="G136" s="389" t="s">
        <v>6032</v>
      </c>
      <c r="H136" s="390" t="s">
        <v>6293</v>
      </c>
    </row>
    <row r="137" spans="1:8" x14ac:dyDescent="0.2">
      <c r="A137" s="388" t="s">
        <v>1129</v>
      </c>
      <c r="B137" s="388" t="s">
        <v>5551</v>
      </c>
      <c r="C137" s="388" t="s">
        <v>6239</v>
      </c>
      <c r="E137" s="389">
        <v>11991.21</v>
      </c>
      <c r="G137" s="389" t="s">
        <v>6035</v>
      </c>
      <c r="H137" s="390" t="s">
        <v>6294</v>
      </c>
    </row>
    <row r="138" spans="1:8" x14ac:dyDescent="0.2">
      <c r="A138" s="388" t="s">
        <v>1129</v>
      </c>
      <c r="B138" s="388" t="s">
        <v>5551</v>
      </c>
      <c r="C138" s="388" t="s">
        <v>6186</v>
      </c>
      <c r="E138" s="389">
        <v>26299.13</v>
      </c>
      <c r="G138" s="389" t="s">
        <v>6001</v>
      </c>
      <c r="H138" s="390" t="s">
        <v>6295</v>
      </c>
    </row>
    <row r="139" spans="1:8" x14ac:dyDescent="0.2">
      <c r="A139" s="388" t="s">
        <v>919</v>
      </c>
      <c r="B139" s="388" t="s">
        <v>394</v>
      </c>
      <c r="C139" s="388" t="s">
        <v>307</v>
      </c>
      <c r="E139" s="389">
        <v>758417</v>
      </c>
      <c r="G139" s="389">
        <v>758417</v>
      </c>
      <c r="H139" s="390" t="s">
        <v>1040</v>
      </c>
    </row>
    <row r="140" spans="1:8" x14ac:dyDescent="0.2">
      <c r="A140" s="88" t="s">
        <v>919</v>
      </c>
      <c r="B140" s="88" t="s">
        <v>394</v>
      </c>
      <c r="C140" s="88" t="s">
        <v>308</v>
      </c>
      <c r="D140" s="89"/>
      <c r="E140" s="89">
        <v>758417</v>
      </c>
      <c r="F140" s="89"/>
      <c r="G140" s="89">
        <v>758417</v>
      </c>
      <c r="H140" s="90" t="s">
        <v>736</v>
      </c>
    </row>
    <row r="142" spans="1:8" x14ac:dyDescent="0.2">
      <c r="A142" s="388" t="s">
        <v>1129</v>
      </c>
      <c r="B142" s="388" t="s">
        <v>5551</v>
      </c>
      <c r="C142" s="388" t="s">
        <v>6088</v>
      </c>
      <c r="E142" s="389">
        <v>343</v>
      </c>
      <c r="G142" s="389" t="s">
        <v>6004</v>
      </c>
      <c r="H142" s="390" t="s">
        <v>6296</v>
      </c>
    </row>
    <row r="143" spans="1:8" x14ac:dyDescent="0.2">
      <c r="A143" s="388" t="s">
        <v>1129</v>
      </c>
      <c r="B143" s="388" t="s">
        <v>5551</v>
      </c>
      <c r="C143" s="388" t="s">
        <v>6090</v>
      </c>
      <c r="E143" s="389">
        <v>980</v>
      </c>
      <c r="G143" s="389" t="s">
        <v>6007</v>
      </c>
      <c r="H143" s="390" t="s">
        <v>6297</v>
      </c>
    </row>
    <row r="144" spans="1:8" x14ac:dyDescent="0.2">
      <c r="A144" s="388" t="s">
        <v>1129</v>
      </c>
      <c r="B144" s="388" t="s">
        <v>5551</v>
      </c>
      <c r="C144" s="388" t="s">
        <v>6051</v>
      </c>
      <c r="E144" s="389">
        <v>588</v>
      </c>
      <c r="G144" s="389" t="s">
        <v>5992</v>
      </c>
      <c r="H144" s="390" t="s">
        <v>6298</v>
      </c>
    </row>
    <row r="145" spans="1:8" x14ac:dyDescent="0.2">
      <c r="A145" s="388" t="s">
        <v>1129</v>
      </c>
      <c r="B145" s="388" t="s">
        <v>5551</v>
      </c>
      <c r="C145" s="388" t="s">
        <v>6093</v>
      </c>
      <c r="E145" s="389">
        <v>343</v>
      </c>
      <c r="G145" s="389" t="s">
        <v>6012</v>
      </c>
      <c r="H145" s="390" t="s">
        <v>6299</v>
      </c>
    </row>
    <row r="146" spans="1:8" x14ac:dyDescent="0.2">
      <c r="A146" s="388" t="s">
        <v>1129</v>
      </c>
      <c r="B146" s="388" t="s">
        <v>5551</v>
      </c>
      <c r="C146" s="388" t="s">
        <v>6057</v>
      </c>
      <c r="E146" s="389">
        <v>980</v>
      </c>
      <c r="G146" s="389" t="s">
        <v>6018</v>
      </c>
      <c r="H146" s="390" t="s">
        <v>6300</v>
      </c>
    </row>
    <row r="147" spans="1:8" x14ac:dyDescent="0.2">
      <c r="A147" s="388" t="s">
        <v>1129</v>
      </c>
      <c r="B147" s="388" t="s">
        <v>5551</v>
      </c>
      <c r="C147" s="388" t="s">
        <v>6096</v>
      </c>
      <c r="E147" s="389">
        <v>1127</v>
      </c>
      <c r="G147" s="389" t="s">
        <v>5995</v>
      </c>
      <c r="H147" s="390" t="s">
        <v>6301</v>
      </c>
    </row>
    <row r="148" spans="1:8" x14ac:dyDescent="0.2">
      <c r="A148" s="388" t="s">
        <v>1129</v>
      </c>
      <c r="B148" s="388" t="s">
        <v>5551</v>
      </c>
      <c r="C148" s="388" t="s">
        <v>6072</v>
      </c>
      <c r="E148" s="389">
        <v>490</v>
      </c>
      <c r="G148" s="389" t="s">
        <v>6023</v>
      </c>
      <c r="H148" s="390" t="s">
        <v>6302</v>
      </c>
    </row>
    <row r="149" spans="1:8" x14ac:dyDescent="0.2">
      <c r="A149" s="388" t="s">
        <v>1129</v>
      </c>
      <c r="B149" s="388" t="s">
        <v>5551</v>
      </c>
      <c r="C149" s="388" t="s">
        <v>6074</v>
      </c>
      <c r="E149" s="389">
        <v>343</v>
      </c>
      <c r="G149" s="389" t="s">
        <v>6026</v>
      </c>
      <c r="H149" s="390" t="s">
        <v>6303</v>
      </c>
    </row>
    <row r="150" spans="1:8" x14ac:dyDescent="0.2">
      <c r="A150" s="388" t="s">
        <v>1129</v>
      </c>
      <c r="B150" s="388" t="s">
        <v>5551</v>
      </c>
      <c r="C150" s="388" t="s">
        <v>6102</v>
      </c>
      <c r="E150" s="389">
        <v>441</v>
      </c>
      <c r="G150" s="389" t="s">
        <v>5998</v>
      </c>
      <c r="H150" s="390" t="s">
        <v>6304</v>
      </c>
    </row>
    <row r="151" spans="1:8" x14ac:dyDescent="0.2">
      <c r="A151" s="388" t="s">
        <v>1129</v>
      </c>
      <c r="B151" s="388" t="s">
        <v>5551</v>
      </c>
      <c r="C151" s="388" t="s">
        <v>6305</v>
      </c>
      <c r="E151" s="389">
        <v>1029</v>
      </c>
      <c r="G151" s="389" t="s">
        <v>6032</v>
      </c>
      <c r="H151" s="390" t="s">
        <v>6306</v>
      </c>
    </row>
    <row r="152" spans="1:8" x14ac:dyDescent="0.2">
      <c r="A152" s="388" t="s">
        <v>1129</v>
      </c>
      <c r="B152" s="388" t="s">
        <v>5551</v>
      </c>
      <c r="C152" s="388" t="s">
        <v>6307</v>
      </c>
      <c r="E152" s="389">
        <v>784</v>
      </c>
      <c r="G152" s="389" t="s">
        <v>6035</v>
      </c>
      <c r="H152" s="390" t="s">
        <v>6308</v>
      </c>
    </row>
    <row r="153" spans="1:8" x14ac:dyDescent="0.2">
      <c r="A153" s="388" t="s">
        <v>1129</v>
      </c>
      <c r="B153" s="388" t="s">
        <v>5551</v>
      </c>
      <c r="C153" s="388" t="s">
        <v>6309</v>
      </c>
      <c r="E153" s="389">
        <v>931</v>
      </c>
      <c r="G153" s="389" t="s">
        <v>6001</v>
      </c>
      <c r="H153" s="390" t="s">
        <v>6310</v>
      </c>
    </row>
    <row r="154" spans="1:8" x14ac:dyDescent="0.2">
      <c r="A154" s="388" t="s">
        <v>919</v>
      </c>
      <c r="B154" s="388" t="s">
        <v>698</v>
      </c>
      <c r="C154" s="388" t="s">
        <v>307</v>
      </c>
      <c r="E154" s="389">
        <v>8379</v>
      </c>
      <c r="G154" s="389">
        <v>8379</v>
      </c>
      <c r="H154" s="390" t="s">
        <v>1040</v>
      </c>
    </row>
    <row r="156" spans="1:8" x14ac:dyDescent="0.2">
      <c r="A156" s="388" t="s">
        <v>1129</v>
      </c>
      <c r="B156" s="388" t="s">
        <v>5551</v>
      </c>
      <c r="C156" s="388" t="s">
        <v>6091</v>
      </c>
      <c r="E156" s="389">
        <v>70</v>
      </c>
      <c r="G156" s="389" t="s">
        <v>5992</v>
      </c>
      <c r="H156" s="390" t="s">
        <v>6311</v>
      </c>
    </row>
    <row r="157" spans="1:8" x14ac:dyDescent="0.2">
      <c r="A157" s="388" t="s">
        <v>919</v>
      </c>
      <c r="B157" s="388" t="s">
        <v>698</v>
      </c>
      <c r="C157" s="388" t="s">
        <v>883</v>
      </c>
      <c r="E157" s="389">
        <v>70</v>
      </c>
      <c r="G157" s="389">
        <v>70</v>
      </c>
      <c r="H157" s="390" t="s">
        <v>1041</v>
      </c>
    </row>
    <row r="158" spans="1:8" x14ac:dyDescent="0.2">
      <c r="A158" s="88" t="s">
        <v>919</v>
      </c>
      <c r="B158" s="88" t="s">
        <v>698</v>
      </c>
      <c r="C158" s="88" t="s">
        <v>308</v>
      </c>
      <c r="D158" s="89"/>
      <c r="E158" s="89">
        <v>8449</v>
      </c>
      <c r="F158" s="89"/>
      <c r="G158" s="89">
        <v>8449</v>
      </c>
      <c r="H158" s="90" t="s">
        <v>739</v>
      </c>
    </row>
    <row r="160" spans="1:8" x14ac:dyDescent="0.2">
      <c r="A160" s="388" t="s">
        <v>1129</v>
      </c>
      <c r="B160" s="388" t="s">
        <v>5551</v>
      </c>
      <c r="C160" s="388" t="s">
        <v>6003</v>
      </c>
      <c r="E160" s="389">
        <v>250</v>
      </c>
      <c r="G160" s="389" t="s">
        <v>6004</v>
      </c>
      <c r="H160" s="390" t="s">
        <v>6312</v>
      </c>
    </row>
    <row r="161" spans="1:8" x14ac:dyDescent="0.2">
      <c r="A161" s="388" t="s">
        <v>1129</v>
      </c>
      <c r="B161" s="388" t="s">
        <v>5551</v>
      </c>
      <c r="C161" s="388" t="s">
        <v>6009</v>
      </c>
      <c r="E161" s="389">
        <v>50</v>
      </c>
      <c r="G161" s="389" t="s">
        <v>6007</v>
      </c>
      <c r="H161" s="390" t="s">
        <v>6313</v>
      </c>
    </row>
    <row r="162" spans="1:8" x14ac:dyDescent="0.2">
      <c r="A162" s="388" t="s">
        <v>1129</v>
      </c>
      <c r="B162" s="388" t="s">
        <v>5551</v>
      </c>
      <c r="C162" s="388" t="s">
        <v>6015</v>
      </c>
      <c r="E162" s="389">
        <v>50</v>
      </c>
      <c r="G162" s="389" t="s">
        <v>5992</v>
      </c>
      <c r="H162" s="390" t="s">
        <v>6314</v>
      </c>
    </row>
    <row r="163" spans="1:8" x14ac:dyDescent="0.2">
      <c r="A163" s="388" t="s">
        <v>1129</v>
      </c>
      <c r="B163" s="388" t="s">
        <v>5551</v>
      </c>
      <c r="C163" s="388" t="s">
        <v>6020</v>
      </c>
      <c r="E163" s="389">
        <v>200</v>
      </c>
      <c r="G163" s="389" t="s">
        <v>6012</v>
      </c>
      <c r="H163" s="390" t="s">
        <v>6315</v>
      </c>
    </row>
    <row r="164" spans="1:8" x14ac:dyDescent="0.2">
      <c r="A164" s="388" t="s">
        <v>1129</v>
      </c>
      <c r="B164" s="388" t="s">
        <v>5551</v>
      </c>
      <c r="C164" s="388" t="s">
        <v>6022</v>
      </c>
      <c r="E164" s="389">
        <v>300</v>
      </c>
      <c r="G164" s="389" t="s">
        <v>6018</v>
      </c>
      <c r="H164" s="390" t="s">
        <v>6316</v>
      </c>
    </row>
    <row r="165" spans="1:8" x14ac:dyDescent="0.2">
      <c r="A165" s="388" t="s">
        <v>1129</v>
      </c>
      <c r="B165" s="388" t="s">
        <v>5551</v>
      </c>
      <c r="C165" s="388" t="s">
        <v>6062</v>
      </c>
      <c r="E165" s="389">
        <v>232.5</v>
      </c>
      <c r="G165" s="389" t="s">
        <v>5995</v>
      </c>
      <c r="H165" s="390" t="s">
        <v>6317</v>
      </c>
    </row>
    <row r="166" spans="1:8" x14ac:dyDescent="0.2">
      <c r="A166" s="388" t="s">
        <v>1129</v>
      </c>
      <c r="B166" s="388" t="s">
        <v>5551</v>
      </c>
      <c r="C166" s="388" t="s">
        <v>6028</v>
      </c>
      <c r="E166" s="389">
        <v>50</v>
      </c>
      <c r="G166" s="389" t="s">
        <v>6023</v>
      </c>
      <c r="H166" s="390" t="s">
        <v>6318</v>
      </c>
    </row>
    <row r="167" spans="1:8" x14ac:dyDescent="0.2">
      <c r="A167" s="388" t="s">
        <v>1129</v>
      </c>
      <c r="B167" s="388" t="s">
        <v>5551</v>
      </c>
      <c r="C167" s="388" t="s">
        <v>6100</v>
      </c>
      <c r="E167" s="389">
        <v>842.5</v>
      </c>
      <c r="G167" s="389" t="s">
        <v>6026</v>
      </c>
      <c r="H167" s="390" t="s">
        <v>6319</v>
      </c>
    </row>
    <row r="168" spans="1:8" x14ac:dyDescent="0.2">
      <c r="A168" s="388" t="s">
        <v>1129</v>
      </c>
      <c r="B168" s="388" t="s">
        <v>5551</v>
      </c>
      <c r="C168" s="388" t="s">
        <v>6078</v>
      </c>
      <c r="E168" s="389">
        <v>50</v>
      </c>
      <c r="G168" s="389" t="s">
        <v>5998</v>
      </c>
      <c r="H168" s="390" t="s">
        <v>6320</v>
      </c>
    </row>
    <row r="169" spans="1:8" x14ac:dyDescent="0.2">
      <c r="A169" s="388" t="s">
        <v>1129</v>
      </c>
      <c r="B169" s="388" t="s">
        <v>5551</v>
      </c>
      <c r="C169" s="388" t="s">
        <v>6321</v>
      </c>
      <c r="E169" s="389">
        <v>100</v>
      </c>
      <c r="G169" s="389" t="s">
        <v>6032</v>
      </c>
      <c r="H169" s="390" t="s">
        <v>6322</v>
      </c>
    </row>
    <row r="170" spans="1:8" x14ac:dyDescent="0.2">
      <c r="A170" s="388" t="s">
        <v>1129</v>
      </c>
      <c r="B170" s="388" t="s">
        <v>5551</v>
      </c>
      <c r="C170" s="388" t="s">
        <v>6323</v>
      </c>
      <c r="E170" s="389">
        <v>100</v>
      </c>
      <c r="G170" s="389" t="s">
        <v>6035</v>
      </c>
      <c r="H170" s="390" t="s">
        <v>6324</v>
      </c>
    </row>
    <row r="171" spans="1:8" x14ac:dyDescent="0.2">
      <c r="A171" s="388" t="s">
        <v>1129</v>
      </c>
      <c r="B171" s="388" t="s">
        <v>5551</v>
      </c>
      <c r="C171" s="388" t="s">
        <v>6325</v>
      </c>
      <c r="E171" s="389">
        <v>450</v>
      </c>
      <c r="G171" s="389" t="s">
        <v>6001</v>
      </c>
      <c r="H171" s="390" t="s">
        <v>6326</v>
      </c>
    </row>
    <row r="172" spans="1:8" x14ac:dyDescent="0.2">
      <c r="A172" s="388" t="s">
        <v>919</v>
      </c>
      <c r="B172" s="388" t="s">
        <v>840</v>
      </c>
      <c r="C172" s="388" t="s">
        <v>307</v>
      </c>
      <c r="E172" s="389">
        <v>2675</v>
      </c>
      <c r="G172" s="389">
        <v>2675</v>
      </c>
      <c r="H172" s="390" t="s">
        <v>1040</v>
      </c>
    </row>
    <row r="174" spans="1:8" x14ac:dyDescent="0.2">
      <c r="A174" s="388" t="s">
        <v>1129</v>
      </c>
      <c r="B174" s="388" t="s">
        <v>5551</v>
      </c>
      <c r="C174" s="388" t="s">
        <v>6094</v>
      </c>
      <c r="E174" s="389">
        <v>200</v>
      </c>
      <c r="G174" s="389" t="s">
        <v>6018</v>
      </c>
      <c r="H174" s="390" t="s">
        <v>6327</v>
      </c>
    </row>
    <row r="175" spans="1:8" x14ac:dyDescent="0.2">
      <c r="A175" s="388" t="s">
        <v>1129</v>
      </c>
      <c r="B175" s="388" t="s">
        <v>5551</v>
      </c>
      <c r="C175" s="388" t="s">
        <v>6031</v>
      </c>
      <c r="E175" s="389">
        <v>50</v>
      </c>
      <c r="G175" s="389" t="s">
        <v>6026</v>
      </c>
      <c r="H175" s="390" t="s">
        <v>6328</v>
      </c>
    </row>
    <row r="176" spans="1:8" x14ac:dyDescent="0.2">
      <c r="A176" s="388" t="s">
        <v>1129</v>
      </c>
      <c r="B176" s="388" t="s">
        <v>5551</v>
      </c>
      <c r="C176" s="388" t="s">
        <v>6329</v>
      </c>
      <c r="E176" s="389">
        <v>50</v>
      </c>
      <c r="G176" s="389" t="s">
        <v>6032</v>
      </c>
      <c r="H176" s="390" t="s">
        <v>6330</v>
      </c>
    </row>
    <row r="177" spans="1:8" x14ac:dyDescent="0.2">
      <c r="A177" s="388" t="s">
        <v>919</v>
      </c>
      <c r="B177" s="388" t="s">
        <v>840</v>
      </c>
      <c r="C177" s="388" t="s">
        <v>883</v>
      </c>
      <c r="E177" s="389">
        <v>300</v>
      </c>
      <c r="G177" s="389">
        <v>300</v>
      </c>
      <c r="H177" s="390" t="s">
        <v>1041</v>
      </c>
    </row>
    <row r="178" spans="1:8" x14ac:dyDescent="0.2">
      <c r="A178" s="88" t="s">
        <v>919</v>
      </c>
      <c r="B178" s="88" t="s">
        <v>840</v>
      </c>
      <c r="C178" s="88" t="s">
        <v>308</v>
      </c>
      <c r="D178" s="89"/>
      <c r="E178" s="89">
        <v>2975</v>
      </c>
      <c r="F178" s="89"/>
      <c r="G178" s="89">
        <v>2975</v>
      </c>
      <c r="H178" s="90" t="s">
        <v>740</v>
      </c>
    </row>
    <row r="179" spans="1:8" x14ac:dyDescent="0.2">
      <c r="A179" s="88" t="s">
        <v>919</v>
      </c>
      <c r="B179" s="88" t="s">
        <v>343</v>
      </c>
      <c r="C179" s="88" t="s">
        <v>308</v>
      </c>
      <c r="D179" s="89"/>
      <c r="E179" s="89">
        <v>3566015.69</v>
      </c>
      <c r="F179" s="89"/>
      <c r="G179" s="89">
        <v>3566015.69</v>
      </c>
      <c r="H179" s="90" t="s">
        <v>937</v>
      </c>
    </row>
    <row r="181" spans="1:8" x14ac:dyDescent="0.2">
      <c r="A181" s="388" t="s">
        <v>1129</v>
      </c>
      <c r="B181" s="388" t="s">
        <v>5466</v>
      </c>
      <c r="C181" s="388" t="s">
        <v>6049</v>
      </c>
      <c r="E181" s="389">
        <v>7918</v>
      </c>
      <c r="G181" s="389" t="s">
        <v>6331</v>
      </c>
      <c r="H181" s="390" t="s">
        <v>6332</v>
      </c>
    </row>
    <row r="182" spans="1:8" x14ac:dyDescent="0.2">
      <c r="A182" s="388" t="s">
        <v>1129</v>
      </c>
      <c r="B182" s="388" t="s">
        <v>5466</v>
      </c>
      <c r="C182" s="388" t="s">
        <v>5991</v>
      </c>
      <c r="E182" s="389">
        <v>2949</v>
      </c>
      <c r="G182" s="389" t="s">
        <v>6333</v>
      </c>
      <c r="H182" s="390" t="s">
        <v>6334</v>
      </c>
    </row>
    <row r="183" spans="1:8" x14ac:dyDescent="0.2">
      <c r="A183" s="388" t="s">
        <v>1129</v>
      </c>
      <c r="B183" s="388" t="s">
        <v>5466</v>
      </c>
      <c r="C183" s="388" t="s">
        <v>6100</v>
      </c>
      <c r="E183" s="389">
        <v>1554</v>
      </c>
      <c r="G183" s="389" t="s">
        <v>6335</v>
      </c>
      <c r="H183" s="390" t="s">
        <v>6336</v>
      </c>
    </row>
    <row r="184" spans="1:8" x14ac:dyDescent="0.2">
      <c r="A184" s="388" t="s">
        <v>1129</v>
      </c>
      <c r="B184" s="388" t="s">
        <v>5466</v>
      </c>
      <c r="C184" s="388" t="s">
        <v>6305</v>
      </c>
      <c r="E184" s="389">
        <v>7531</v>
      </c>
      <c r="G184" s="389" t="s">
        <v>6335</v>
      </c>
      <c r="H184" s="390" t="s">
        <v>6337</v>
      </c>
    </row>
    <row r="185" spans="1:8" x14ac:dyDescent="0.2">
      <c r="A185" s="388" t="s">
        <v>1129</v>
      </c>
      <c r="B185" s="388" t="s">
        <v>5466</v>
      </c>
      <c r="C185" s="388" t="s">
        <v>6338</v>
      </c>
      <c r="E185" s="389">
        <v>7918</v>
      </c>
      <c r="G185" s="389" t="s">
        <v>6339</v>
      </c>
      <c r="H185" s="390" t="s">
        <v>6340</v>
      </c>
    </row>
    <row r="186" spans="1:8" x14ac:dyDescent="0.2">
      <c r="A186" s="388" t="s">
        <v>1129</v>
      </c>
      <c r="B186" s="388" t="s">
        <v>5466</v>
      </c>
      <c r="C186" s="388" t="s">
        <v>6341</v>
      </c>
      <c r="E186" s="389">
        <v>1319</v>
      </c>
      <c r="G186" s="389" t="s">
        <v>6342</v>
      </c>
      <c r="H186" s="390" t="s">
        <v>2030</v>
      </c>
    </row>
    <row r="187" spans="1:8" x14ac:dyDescent="0.2">
      <c r="A187" s="388" t="s">
        <v>1129</v>
      </c>
      <c r="B187" s="388" t="s">
        <v>5466</v>
      </c>
      <c r="C187" s="388" t="s">
        <v>6343</v>
      </c>
      <c r="E187" s="389">
        <v>792</v>
      </c>
      <c r="G187" s="389" t="s">
        <v>6344</v>
      </c>
      <c r="H187" s="390" t="s">
        <v>6345</v>
      </c>
    </row>
    <row r="188" spans="1:8" x14ac:dyDescent="0.2">
      <c r="A188" s="388" t="s">
        <v>1129</v>
      </c>
      <c r="B188" s="388" t="s">
        <v>5466</v>
      </c>
      <c r="C188" s="388" t="s">
        <v>6346</v>
      </c>
      <c r="E188" s="389">
        <v>7918</v>
      </c>
      <c r="G188" s="389" t="s">
        <v>6134</v>
      </c>
      <c r="H188" s="390" t="s">
        <v>6347</v>
      </c>
    </row>
    <row r="189" spans="1:8" x14ac:dyDescent="0.2">
      <c r="A189" s="388" t="s">
        <v>1129</v>
      </c>
      <c r="B189" s="388" t="s">
        <v>5466</v>
      </c>
      <c r="C189" s="388" t="s">
        <v>6348</v>
      </c>
      <c r="E189" s="389">
        <v>653</v>
      </c>
      <c r="G189" s="389" t="s">
        <v>6023</v>
      </c>
      <c r="H189" s="390" t="s">
        <v>2007</v>
      </c>
    </row>
    <row r="190" spans="1:8" x14ac:dyDescent="0.2">
      <c r="A190" s="388" t="s">
        <v>1129</v>
      </c>
      <c r="B190" s="388" t="s">
        <v>5466</v>
      </c>
      <c r="C190" s="388" t="s">
        <v>6349</v>
      </c>
      <c r="E190" s="389">
        <v>7918</v>
      </c>
      <c r="G190" s="389" t="s">
        <v>6350</v>
      </c>
      <c r="H190" s="390" t="s">
        <v>6351</v>
      </c>
    </row>
    <row r="191" spans="1:8" x14ac:dyDescent="0.2">
      <c r="A191" s="388" t="s">
        <v>1129</v>
      </c>
      <c r="B191" s="388" t="s">
        <v>5466</v>
      </c>
      <c r="C191" s="388" t="s">
        <v>6352</v>
      </c>
      <c r="E191" s="389">
        <v>9600</v>
      </c>
      <c r="G191" s="389" t="s">
        <v>6353</v>
      </c>
      <c r="H191" s="390" t="s">
        <v>6354</v>
      </c>
    </row>
    <row r="192" spans="1:8" x14ac:dyDescent="0.2">
      <c r="A192" s="388" t="s">
        <v>1129</v>
      </c>
      <c r="B192" s="388" t="s">
        <v>5466</v>
      </c>
      <c r="C192" s="388" t="s">
        <v>6355</v>
      </c>
      <c r="E192" s="389">
        <v>8586.16</v>
      </c>
      <c r="G192" s="389" t="s">
        <v>6032</v>
      </c>
      <c r="H192" s="390" t="s">
        <v>6356</v>
      </c>
    </row>
    <row r="193" spans="1:8" x14ac:dyDescent="0.2">
      <c r="A193" s="388" t="s">
        <v>1129</v>
      </c>
      <c r="B193" s="388" t="s">
        <v>5466</v>
      </c>
      <c r="C193" s="388" t="s">
        <v>6357</v>
      </c>
      <c r="E193" s="389">
        <v>8231.6</v>
      </c>
      <c r="G193" s="389" t="s">
        <v>6358</v>
      </c>
      <c r="H193" s="390" t="s">
        <v>6359</v>
      </c>
    </row>
    <row r="194" spans="1:8" x14ac:dyDescent="0.2">
      <c r="A194" s="388" t="s">
        <v>1129</v>
      </c>
      <c r="B194" s="388" t="s">
        <v>5466</v>
      </c>
      <c r="C194" s="388" t="s">
        <v>6360</v>
      </c>
      <c r="E194" s="389">
        <v>780</v>
      </c>
      <c r="G194" s="389" t="s">
        <v>6361</v>
      </c>
      <c r="H194" s="390" t="s">
        <v>6362</v>
      </c>
    </row>
    <row r="195" spans="1:8" x14ac:dyDescent="0.2">
      <c r="A195" s="388" t="s">
        <v>1129</v>
      </c>
      <c r="B195" s="388" t="s">
        <v>5466</v>
      </c>
      <c r="C195" s="388" t="s">
        <v>6363</v>
      </c>
      <c r="E195" s="389">
        <v>17172.32</v>
      </c>
      <c r="G195" s="389" t="s">
        <v>6361</v>
      </c>
      <c r="H195" s="390" t="s">
        <v>6364</v>
      </c>
    </row>
    <row r="196" spans="1:8" x14ac:dyDescent="0.2">
      <c r="A196" s="388" t="s">
        <v>1129</v>
      </c>
      <c r="B196" s="388" t="s">
        <v>5739</v>
      </c>
      <c r="C196" s="388" t="s">
        <v>6003</v>
      </c>
      <c r="E196" s="389">
        <v>396</v>
      </c>
      <c r="G196" s="389" t="s">
        <v>6365</v>
      </c>
      <c r="H196" s="390" t="s">
        <v>6366</v>
      </c>
    </row>
    <row r="197" spans="1:8" x14ac:dyDescent="0.2">
      <c r="A197" s="388" t="s">
        <v>1129</v>
      </c>
      <c r="B197" s="388" t="s">
        <v>5517</v>
      </c>
      <c r="C197" s="388" t="s">
        <v>6100</v>
      </c>
      <c r="E197" s="389">
        <v>1875</v>
      </c>
      <c r="G197" s="389" t="s">
        <v>5992</v>
      </c>
      <c r="H197" s="390" t="s">
        <v>6367</v>
      </c>
    </row>
    <row r="198" spans="1:8" x14ac:dyDescent="0.2">
      <c r="A198" s="388" t="s">
        <v>1129</v>
      </c>
      <c r="B198" s="388" t="s">
        <v>5517</v>
      </c>
      <c r="C198" s="388" t="s">
        <v>6190</v>
      </c>
      <c r="E198" s="389">
        <v>1875</v>
      </c>
      <c r="G198" s="389" t="s">
        <v>5995</v>
      </c>
      <c r="H198" s="390" t="s">
        <v>6368</v>
      </c>
    </row>
    <row r="199" spans="1:8" x14ac:dyDescent="0.2">
      <c r="A199" s="388" t="s">
        <v>1129</v>
      </c>
      <c r="B199" s="388" t="s">
        <v>5549</v>
      </c>
      <c r="C199" s="388" t="s">
        <v>6369</v>
      </c>
      <c r="E199" s="389">
        <v>202</v>
      </c>
      <c r="G199" s="389" t="s">
        <v>6370</v>
      </c>
      <c r="H199" s="390" t="s">
        <v>2054</v>
      </c>
    </row>
    <row r="200" spans="1:8" x14ac:dyDescent="0.2">
      <c r="A200" s="388" t="s">
        <v>1129</v>
      </c>
      <c r="B200" s="388" t="s">
        <v>5549</v>
      </c>
      <c r="C200" s="388" t="s">
        <v>6371</v>
      </c>
      <c r="E200" s="389">
        <v>200</v>
      </c>
      <c r="G200" s="389" t="s">
        <v>6372</v>
      </c>
      <c r="H200" s="390" t="s">
        <v>6373</v>
      </c>
    </row>
    <row r="201" spans="1:8" x14ac:dyDescent="0.2">
      <c r="A201" s="388" t="s">
        <v>1129</v>
      </c>
      <c r="B201" s="388" t="s">
        <v>5549</v>
      </c>
      <c r="C201" s="388" t="s">
        <v>6211</v>
      </c>
      <c r="E201" s="389">
        <v>200</v>
      </c>
      <c r="G201" s="389" t="s">
        <v>6372</v>
      </c>
      <c r="H201" s="390" t="s">
        <v>6373</v>
      </c>
    </row>
    <row r="202" spans="1:8" x14ac:dyDescent="0.2">
      <c r="A202" s="388" t="s">
        <v>1129</v>
      </c>
      <c r="B202" s="388" t="s">
        <v>5549</v>
      </c>
      <c r="C202" s="388" t="s">
        <v>6374</v>
      </c>
      <c r="E202" s="389">
        <v>303</v>
      </c>
      <c r="G202" s="389" t="s">
        <v>6342</v>
      </c>
      <c r="H202" s="390" t="s">
        <v>2054</v>
      </c>
    </row>
    <row r="203" spans="1:8" x14ac:dyDescent="0.2">
      <c r="A203" s="388" t="s">
        <v>1129</v>
      </c>
      <c r="B203" s="388" t="s">
        <v>5549</v>
      </c>
      <c r="C203" s="388" t="s">
        <v>6375</v>
      </c>
      <c r="E203" s="389">
        <v>311</v>
      </c>
      <c r="G203" s="389" t="s">
        <v>6376</v>
      </c>
      <c r="H203" s="390" t="s">
        <v>6377</v>
      </c>
    </row>
    <row r="204" spans="1:8" x14ac:dyDescent="0.2">
      <c r="A204" s="388" t="s">
        <v>938</v>
      </c>
      <c r="B204" s="388" t="s">
        <v>347</v>
      </c>
      <c r="C204" s="388" t="s">
        <v>484</v>
      </c>
      <c r="E204" s="389">
        <v>96202.08</v>
      </c>
      <c r="G204" s="389">
        <v>96202.08</v>
      </c>
      <c r="H204" s="390" t="s">
        <v>1054</v>
      </c>
    </row>
    <row r="205" spans="1:8" x14ac:dyDescent="0.2">
      <c r="A205" s="88" t="s">
        <v>938</v>
      </c>
      <c r="B205" s="88" t="s">
        <v>347</v>
      </c>
      <c r="C205" s="88" t="s">
        <v>308</v>
      </c>
      <c r="D205" s="89"/>
      <c r="E205" s="89">
        <v>96202.08</v>
      </c>
      <c r="F205" s="89"/>
      <c r="G205" s="89">
        <v>96202.08</v>
      </c>
      <c r="H205" s="90" t="s">
        <v>943</v>
      </c>
    </row>
    <row r="207" spans="1:8" x14ac:dyDescent="0.2">
      <c r="A207" s="388" t="s">
        <v>1129</v>
      </c>
      <c r="B207" s="388" t="s">
        <v>5466</v>
      </c>
      <c r="C207" s="388" t="s">
        <v>6378</v>
      </c>
      <c r="E207" s="389">
        <v>57745.919999999998</v>
      </c>
      <c r="G207" s="389" t="s">
        <v>6379</v>
      </c>
      <c r="H207" s="390" t="s">
        <v>3724</v>
      </c>
    </row>
    <row r="208" spans="1:8" x14ac:dyDescent="0.2">
      <c r="A208" s="388" t="s">
        <v>1129</v>
      </c>
      <c r="B208" s="388" t="s">
        <v>5517</v>
      </c>
      <c r="C208" s="388" t="s">
        <v>6380</v>
      </c>
      <c r="E208" s="389">
        <v>-57745.919999999998</v>
      </c>
      <c r="G208" s="389" t="s">
        <v>6023</v>
      </c>
      <c r="H208" s="390" t="s">
        <v>6381</v>
      </c>
    </row>
    <row r="209" spans="1:8" x14ac:dyDescent="0.2">
      <c r="A209" s="388" t="s">
        <v>938</v>
      </c>
      <c r="B209" s="388" t="s">
        <v>947</v>
      </c>
      <c r="C209" s="388" t="s">
        <v>307</v>
      </c>
      <c r="H209" s="390" t="s">
        <v>1040</v>
      </c>
    </row>
    <row r="211" spans="1:8" x14ac:dyDescent="0.2">
      <c r="A211" s="388" t="s">
        <v>1129</v>
      </c>
      <c r="B211" s="388" t="s">
        <v>5466</v>
      </c>
      <c r="C211" s="388" t="s">
        <v>6080</v>
      </c>
      <c r="E211" s="389">
        <v>2662</v>
      </c>
      <c r="G211" s="389" t="s">
        <v>6004</v>
      </c>
      <c r="H211" s="390" t="s">
        <v>6382</v>
      </c>
    </row>
    <row r="212" spans="1:8" x14ac:dyDescent="0.2">
      <c r="A212" s="388" t="s">
        <v>1129</v>
      </c>
      <c r="B212" s="388" t="s">
        <v>5466</v>
      </c>
      <c r="C212" s="388" t="s">
        <v>6383</v>
      </c>
      <c r="E212" s="389">
        <v>2662</v>
      </c>
      <c r="G212" s="389" t="s">
        <v>6007</v>
      </c>
      <c r="H212" s="390" t="s">
        <v>6384</v>
      </c>
    </row>
    <row r="213" spans="1:8" x14ac:dyDescent="0.2">
      <c r="A213" s="388" t="s">
        <v>1129</v>
      </c>
      <c r="B213" s="388" t="s">
        <v>5466</v>
      </c>
      <c r="C213" s="388" t="s">
        <v>6385</v>
      </c>
      <c r="E213" s="389">
        <v>2662</v>
      </c>
      <c r="G213" s="389" t="s">
        <v>5992</v>
      </c>
      <c r="H213" s="390" t="s">
        <v>6386</v>
      </c>
    </row>
    <row r="214" spans="1:8" x14ac:dyDescent="0.2">
      <c r="A214" s="388" t="s">
        <v>1129</v>
      </c>
      <c r="B214" s="388" t="s">
        <v>5466</v>
      </c>
      <c r="C214" s="388" t="s">
        <v>6374</v>
      </c>
      <c r="E214" s="389">
        <v>2662</v>
      </c>
      <c r="G214" s="389" t="s">
        <v>6012</v>
      </c>
      <c r="H214" s="390" t="s">
        <v>6387</v>
      </c>
    </row>
    <row r="215" spans="1:8" x14ac:dyDescent="0.2">
      <c r="A215" s="388" t="s">
        <v>1129</v>
      </c>
      <c r="B215" s="388" t="s">
        <v>5466</v>
      </c>
      <c r="C215" s="388" t="s">
        <v>6388</v>
      </c>
      <c r="E215" s="389">
        <v>2662</v>
      </c>
      <c r="G215" s="389" t="s">
        <v>6018</v>
      </c>
      <c r="H215" s="390" t="s">
        <v>6389</v>
      </c>
    </row>
    <row r="216" spans="1:8" x14ac:dyDescent="0.2">
      <c r="A216" s="388" t="s">
        <v>1129</v>
      </c>
      <c r="B216" s="388" t="s">
        <v>5466</v>
      </c>
      <c r="C216" s="388" t="s">
        <v>6390</v>
      </c>
      <c r="E216" s="389">
        <v>2662</v>
      </c>
      <c r="G216" s="389" t="s">
        <v>5995</v>
      </c>
      <c r="H216" s="390" t="s">
        <v>6391</v>
      </c>
    </row>
    <row r="217" spans="1:8" x14ac:dyDescent="0.2">
      <c r="A217" s="388" t="s">
        <v>1129</v>
      </c>
      <c r="B217" s="388" t="s">
        <v>5466</v>
      </c>
      <c r="C217" s="388" t="s">
        <v>6392</v>
      </c>
      <c r="E217" s="389">
        <v>2662</v>
      </c>
      <c r="G217" s="389" t="s">
        <v>6023</v>
      </c>
      <c r="H217" s="390" t="s">
        <v>6393</v>
      </c>
    </row>
    <row r="218" spans="1:8" x14ac:dyDescent="0.2">
      <c r="A218" s="388" t="s">
        <v>1129</v>
      </c>
      <c r="B218" s="388" t="s">
        <v>5466</v>
      </c>
      <c r="C218" s="388" t="s">
        <v>6394</v>
      </c>
      <c r="E218" s="389">
        <v>2662</v>
      </c>
      <c r="G218" s="389" t="s">
        <v>6026</v>
      </c>
      <c r="H218" s="390" t="s">
        <v>6395</v>
      </c>
    </row>
    <row r="219" spans="1:8" x14ac:dyDescent="0.2">
      <c r="A219" s="388" t="s">
        <v>1129</v>
      </c>
      <c r="B219" s="388" t="s">
        <v>5466</v>
      </c>
      <c r="C219" s="388" t="s">
        <v>6396</v>
      </c>
      <c r="E219" s="389">
        <v>2662</v>
      </c>
      <c r="G219" s="389" t="s">
        <v>5998</v>
      </c>
      <c r="H219" s="390" t="s">
        <v>6397</v>
      </c>
    </row>
    <row r="220" spans="1:8" x14ac:dyDescent="0.2">
      <c r="A220" s="388" t="s">
        <v>1129</v>
      </c>
      <c r="B220" s="388" t="s">
        <v>5466</v>
      </c>
      <c r="C220" s="388" t="s">
        <v>6398</v>
      </c>
      <c r="E220" s="389">
        <v>2662</v>
      </c>
      <c r="G220" s="389" t="s">
        <v>6032</v>
      </c>
      <c r="H220" s="390" t="s">
        <v>6399</v>
      </c>
    </row>
    <row r="221" spans="1:8" x14ac:dyDescent="0.2">
      <c r="A221" s="388" t="s">
        <v>1129</v>
      </c>
      <c r="B221" s="388" t="s">
        <v>5466</v>
      </c>
      <c r="C221" s="388" t="s">
        <v>6400</v>
      </c>
      <c r="E221" s="389">
        <v>2662</v>
      </c>
      <c r="G221" s="389" t="s">
        <v>6035</v>
      </c>
      <c r="H221" s="390" t="s">
        <v>6401</v>
      </c>
    </row>
    <row r="222" spans="1:8" x14ac:dyDescent="0.2">
      <c r="A222" s="388" t="s">
        <v>1129</v>
      </c>
      <c r="B222" s="388" t="s">
        <v>5466</v>
      </c>
      <c r="C222" s="388" t="s">
        <v>6402</v>
      </c>
      <c r="E222" s="389">
        <v>2662</v>
      </c>
      <c r="G222" s="389" t="s">
        <v>6001</v>
      </c>
      <c r="H222" s="390" t="s">
        <v>6403</v>
      </c>
    </row>
    <row r="223" spans="1:8" x14ac:dyDescent="0.2">
      <c r="A223" s="388" t="s">
        <v>1129</v>
      </c>
      <c r="B223" s="388" t="s">
        <v>5739</v>
      </c>
      <c r="C223" s="388" t="s">
        <v>6047</v>
      </c>
      <c r="E223" s="860">
        <v>3122</v>
      </c>
      <c r="G223" s="389" t="s">
        <v>6404</v>
      </c>
      <c r="H223" s="390" t="s">
        <v>6405</v>
      </c>
    </row>
    <row r="224" spans="1:8" x14ac:dyDescent="0.2">
      <c r="A224" s="388" t="s">
        <v>1129</v>
      </c>
      <c r="B224" s="388" t="s">
        <v>5739</v>
      </c>
      <c r="C224" s="388" t="s">
        <v>6009</v>
      </c>
      <c r="E224" s="860">
        <v>3122</v>
      </c>
      <c r="G224" s="389" t="s">
        <v>6406</v>
      </c>
      <c r="H224" s="390" t="s">
        <v>6407</v>
      </c>
    </row>
    <row r="225" spans="1:8" x14ac:dyDescent="0.2">
      <c r="A225" s="388" t="s">
        <v>1129</v>
      </c>
      <c r="B225" s="388" t="s">
        <v>5739</v>
      </c>
      <c r="C225" s="388" t="s">
        <v>6090</v>
      </c>
      <c r="E225" s="860">
        <v>3122</v>
      </c>
      <c r="G225" s="389" t="s">
        <v>6408</v>
      </c>
      <c r="H225" s="390" t="s">
        <v>6409</v>
      </c>
    </row>
    <row r="226" spans="1:8" x14ac:dyDescent="0.2">
      <c r="A226" s="388" t="s">
        <v>1129</v>
      </c>
      <c r="B226" s="388" t="s">
        <v>5739</v>
      </c>
      <c r="C226" s="388" t="s">
        <v>6051</v>
      </c>
      <c r="E226" s="860">
        <v>3122</v>
      </c>
      <c r="G226" s="389" t="s">
        <v>6410</v>
      </c>
      <c r="H226" s="390" t="s">
        <v>6411</v>
      </c>
    </row>
    <row r="227" spans="1:8" x14ac:dyDescent="0.2">
      <c r="A227" s="388" t="s">
        <v>1129</v>
      </c>
      <c r="B227" s="388" t="s">
        <v>5739</v>
      </c>
      <c r="C227" s="388" t="s">
        <v>6260</v>
      </c>
      <c r="E227" s="860">
        <v>3122</v>
      </c>
      <c r="G227" s="389" t="s">
        <v>6412</v>
      </c>
      <c r="H227" s="390" t="s">
        <v>6413</v>
      </c>
    </row>
    <row r="228" spans="1:8" x14ac:dyDescent="0.2">
      <c r="A228" s="388" t="s">
        <v>1129</v>
      </c>
      <c r="B228" s="388" t="s">
        <v>5739</v>
      </c>
      <c r="C228" s="388" t="s">
        <v>6055</v>
      </c>
      <c r="E228" s="860">
        <v>3122</v>
      </c>
      <c r="G228" s="389" t="s">
        <v>6414</v>
      </c>
      <c r="H228" s="390" t="s">
        <v>6415</v>
      </c>
    </row>
    <row r="229" spans="1:8" x14ac:dyDescent="0.2">
      <c r="A229" s="388" t="s">
        <v>1129</v>
      </c>
      <c r="B229" s="388" t="s">
        <v>5739</v>
      </c>
      <c r="C229" s="388" t="s">
        <v>6022</v>
      </c>
      <c r="E229" s="860">
        <v>3122</v>
      </c>
      <c r="G229" s="389" t="s">
        <v>6416</v>
      </c>
      <c r="H229" s="390" t="s">
        <v>6417</v>
      </c>
    </row>
    <row r="230" spans="1:8" x14ac:dyDescent="0.2">
      <c r="A230" s="388" t="s">
        <v>1129</v>
      </c>
      <c r="B230" s="388" t="s">
        <v>5739</v>
      </c>
      <c r="C230" s="388" t="s">
        <v>6095</v>
      </c>
      <c r="E230" s="860">
        <v>3122</v>
      </c>
      <c r="G230" s="389" t="s">
        <v>6418</v>
      </c>
      <c r="H230" s="390" t="s">
        <v>6419</v>
      </c>
    </row>
    <row r="231" spans="1:8" x14ac:dyDescent="0.2">
      <c r="A231" s="388" t="s">
        <v>1129</v>
      </c>
      <c r="B231" s="388" t="s">
        <v>5739</v>
      </c>
      <c r="C231" s="388" t="s">
        <v>6099</v>
      </c>
      <c r="E231" s="860">
        <v>3122</v>
      </c>
      <c r="G231" s="389" t="s">
        <v>6420</v>
      </c>
      <c r="H231" s="390" t="s">
        <v>6421</v>
      </c>
    </row>
    <row r="232" spans="1:8" x14ac:dyDescent="0.2">
      <c r="A232" s="388" t="s">
        <v>1129</v>
      </c>
      <c r="B232" s="388" t="s">
        <v>5739</v>
      </c>
      <c r="C232" s="388" t="s">
        <v>6275</v>
      </c>
      <c r="E232" s="860">
        <v>3122</v>
      </c>
      <c r="G232" s="389" t="s">
        <v>6422</v>
      </c>
      <c r="H232" s="390" t="s">
        <v>6423</v>
      </c>
    </row>
    <row r="233" spans="1:8" x14ac:dyDescent="0.2">
      <c r="A233" s="388" t="s">
        <v>1129</v>
      </c>
      <c r="B233" s="388" t="s">
        <v>5739</v>
      </c>
      <c r="C233" s="388" t="s">
        <v>6076</v>
      </c>
      <c r="E233" s="860">
        <v>3122</v>
      </c>
      <c r="G233" s="389" t="s">
        <v>6424</v>
      </c>
      <c r="H233" s="390" t="s">
        <v>6425</v>
      </c>
    </row>
    <row r="234" spans="1:8" x14ac:dyDescent="0.2">
      <c r="A234" s="388" t="s">
        <v>1129</v>
      </c>
      <c r="B234" s="388" t="s">
        <v>5739</v>
      </c>
      <c r="C234" s="388" t="s">
        <v>6278</v>
      </c>
      <c r="E234" s="860">
        <v>3122</v>
      </c>
      <c r="G234" s="389" t="s">
        <v>6426</v>
      </c>
      <c r="H234" s="390" t="s">
        <v>6427</v>
      </c>
    </row>
    <row r="235" spans="1:8" x14ac:dyDescent="0.2">
      <c r="A235" s="388" t="s">
        <v>1129</v>
      </c>
      <c r="B235" s="388" t="s">
        <v>5517</v>
      </c>
      <c r="C235" s="388" t="s">
        <v>6003</v>
      </c>
      <c r="E235" s="567">
        <v>2420</v>
      </c>
      <c r="G235" s="389" t="s">
        <v>6428</v>
      </c>
      <c r="H235" s="390" t="s">
        <v>6429</v>
      </c>
    </row>
    <row r="236" spans="1:8" x14ac:dyDescent="0.2">
      <c r="A236" s="388" t="s">
        <v>1129</v>
      </c>
      <c r="B236" s="388" t="s">
        <v>5517</v>
      </c>
      <c r="C236" s="388" t="s">
        <v>6088</v>
      </c>
      <c r="E236" s="861">
        <v>10931.34</v>
      </c>
      <c r="G236" s="389" t="s">
        <v>6428</v>
      </c>
      <c r="H236" s="390" t="s">
        <v>6430</v>
      </c>
    </row>
    <row r="237" spans="1:8" x14ac:dyDescent="0.2">
      <c r="A237" s="388" t="s">
        <v>1129</v>
      </c>
      <c r="B237" s="388" t="s">
        <v>5517</v>
      </c>
      <c r="C237" s="388" t="s">
        <v>6089</v>
      </c>
      <c r="E237" s="389">
        <v>94859.3</v>
      </c>
      <c r="G237" s="389" t="s">
        <v>6404</v>
      </c>
      <c r="H237" s="390" t="s">
        <v>6431</v>
      </c>
    </row>
    <row r="238" spans="1:8" x14ac:dyDescent="0.2">
      <c r="A238" s="388" t="s">
        <v>1129</v>
      </c>
      <c r="B238" s="388" t="s">
        <v>5517</v>
      </c>
      <c r="C238" s="388" t="s">
        <v>6009</v>
      </c>
      <c r="E238" s="389">
        <v>5000</v>
      </c>
      <c r="G238" s="389" t="s">
        <v>6004</v>
      </c>
      <c r="H238" s="390" t="s">
        <v>6432</v>
      </c>
    </row>
    <row r="239" spans="1:8" x14ac:dyDescent="0.2">
      <c r="A239" s="388" t="s">
        <v>1129</v>
      </c>
      <c r="B239" s="388" t="s">
        <v>5517</v>
      </c>
      <c r="C239" s="388" t="s">
        <v>6015</v>
      </c>
      <c r="E239" s="567">
        <v>2420</v>
      </c>
      <c r="G239" s="389" t="s">
        <v>6433</v>
      </c>
      <c r="H239" s="390" t="s">
        <v>6434</v>
      </c>
    </row>
    <row r="240" spans="1:8" x14ac:dyDescent="0.2">
      <c r="A240" s="388" t="s">
        <v>1129</v>
      </c>
      <c r="B240" s="388" t="s">
        <v>5517</v>
      </c>
      <c r="C240" s="388" t="s">
        <v>6091</v>
      </c>
      <c r="E240" s="861">
        <v>10931.34</v>
      </c>
      <c r="G240" s="389" t="s">
        <v>6433</v>
      </c>
      <c r="H240" s="390" t="s">
        <v>6435</v>
      </c>
    </row>
    <row r="241" spans="1:8" x14ac:dyDescent="0.2">
      <c r="A241" s="388" t="s">
        <v>1129</v>
      </c>
      <c r="B241" s="388" t="s">
        <v>5517</v>
      </c>
      <c r="C241" s="388" t="s">
        <v>6017</v>
      </c>
      <c r="E241" s="389">
        <v>94859.3</v>
      </c>
      <c r="G241" s="389" t="s">
        <v>6406</v>
      </c>
      <c r="H241" s="390" t="s">
        <v>6436</v>
      </c>
    </row>
    <row r="242" spans="1:8" x14ac:dyDescent="0.2">
      <c r="A242" s="388" t="s">
        <v>1129</v>
      </c>
      <c r="B242" s="388" t="s">
        <v>5517</v>
      </c>
      <c r="C242" s="388" t="s">
        <v>6053</v>
      </c>
      <c r="E242" s="389">
        <v>5000</v>
      </c>
      <c r="G242" s="389" t="s">
        <v>6007</v>
      </c>
      <c r="H242" s="390" t="s">
        <v>6437</v>
      </c>
    </row>
    <row r="243" spans="1:8" x14ac:dyDescent="0.2">
      <c r="A243" s="388" t="s">
        <v>1129</v>
      </c>
      <c r="B243" s="388" t="s">
        <v>5517</v>
      </c>
      <c r="C243" s="388" t="s">
        <v>6094</v>
      </c>
      <c r="E243" s="567">
        <v>2420</v>
      </c>
      <c r="G243" s="389" t="s">
        <v>6438</v>
      </c>
      <c r="H243" s="390" t="s">
        <v>6439</v>
      </c>
    </row>
    <row r="244" spans="1:8" x14ac:dyDescent="0.2">
      <c r="A244" s="388" t="s">
        <v>1129</v>
      </c>
      <c r="B244" s="388" t="s">
        <v>5517</v>
      </c>
      <c r="C244" s="388" t="s">
        <v>6059</v>
      </c>
      <c r="E244" s="861">
        <v>10931.32</v>
      </c>
      <c r="G244" s="389" t="s">
        <v>6438</v>
      </c>
      <c r="H244" s="390" t="s">
        <v>6440</v>
      </c>
    </row>
    <row r="245" spans="1:8" x14ac:dyDescent="0.2">
      <c r="A245" s="388" t="s">
        <v>1129</v>
      </c>
      <c r="B245" s="388" t="s">
        <v>5517</v>
      </c>
      <c r="C245" s="388" t="s">
        <v>6025</v>
      </c>
      <c r="E245" s="389">
        <v>94859.3</v>
      </c>
      <c r="G245" s="389" t="s">
        <v>6408</v>
      </c>
      <c r="H245" s="390" t="s">
        <v>6441</v>
      </c>
    </row>
    <row r="246" spans="1:8" x14ac:dyDescent="0.2">
      <c r="A246" s="388" t="s">
        <v>1129</v>
      </c>
      <c r="B246" s="388" t="s">
        <v>5517</v>
      </c>
      <c r="C246" s="388" t="s">
        <v>6096</v>
      </c>
      <c r="E246" s="389">
        <v>5000</v>
      </c>
      <c r="G246" s="389" t="s">
        <v>5992</v>
      </c>
      <c r="H246" s="390" t="s">
        <v>6442</v>
      </c>
    </row>
    <row r="247" spans="1:8" x14ac:dyDescent="0.2">
      <c r="A247" s="388" t="s">
        <v>1129</v>
      </c>
      <c r="B247" s="388" t="s">
        <v>5517</v>
      </c>
      <c r="C247" s="388" t="s">
        <v>6076</v>
      </c>
      <c r="E247" s="567">
        <v>2420</v>
      </c>
      <c r="G247" s="389" t="s">
        <v>6339</v>
      </c>
      <c r="H247" s="390" t="s">
        <v>6443</v>
      </c>
    </row>
    <row r="248" spans="1:8" x14ac:dyDescent="0.2">
      <c r="A248" s="388" t="s">
        <v>1129</v>
      </c>
      <c r="B248" s="388" t="s">
        <v>5517</v>
      </c>
      <c r="C248" s="388" t="s">
        <v>6037</v>
      </c>
      <c r="E248" s="861">
        <v>10931.34</v>
      </c>
      <c r="G248" s="389" t="s">
        <v>6339</v>
      </c>
      <c r="H248" s="390" t="s">
        <v>6444</v>
      </c>
    </row>
    <row r="249" spans="1:8" x14ac:dyDescent="0.2">
      <c r="A249" s="388" t="s">
        <v>1129</v>
      </c>
      <c r="B249" s="388" t="s">
        <v>5517</v>
      </c>
      <c r="C249" s="388" t="s">
        <v>6078</v>
      </c>
      <c r="E249" s="389">
        <v>94859.3</v>
      </c>
      <c r="G249" s="389" t="s">
        <v>6410</v>
      </c>
      <c r="H249" s="390" t="s">
        <v>6445</v>
      </c>
    </row>
    <row r="250" spans="1:8" x14ac:dyDescent="0.2">
      <c r="A250" s="388" t="s">
        <v>1129</v>
      </c>
      <c r="B250" s="388" t="s">
        <v>5517</v>
      </c>
      <c r="C250" s="388" t="s">
        <v>6080</v>
      </c>
      <c r="E250" s="389">
        <v>5000</v>
      </c>
      <c r="G250" s="389" t="s">
        <v>6012</v>
      </c>
      <c r="H250" s="390" t="s">
        <v>6446</v>
      </c>
    </row>
    <row r="251" spans="1:8" x14ac:dyDescent="0.2">
      <c r="A251" s="388" t="s">
        <v>1129</v>
      </c>
      <c r="B251" s="388" t="s">
        <v>5517</v>
      </c>
      <c r="C251" s="388" t="s">
        <v>6254</v>
      </c>
      <c r="E251" s="567">
        <v>2420</v>
      </c>
      <c r="G251" s="389" t="s">
        <v>6447</v>
      </c>
      <c r="H251" s="390" t="s">
        <v>6448</v>
      </c>
    </row>
    <row r="252" spans="1:8" x14ac:dyDescent="0.2">
      <c r="A252" s="388" t="s">
        <v>1129</v>
      </c>
      <c r="B252" s="388" t="s">
        <v>5517</v>
      </c>
      <c r="C252" s="388" t="s">
        <v>6282</v>
      </c>
      <c r="E252" s="861">
        <v>10931.34</v>
      </c>
      <c r="G252" s="389" t="s">
        <v>6447</v>
      </c>
      <c r="H252" s="390" t="s">
        <v>6449</v>
      </c>
    </row>
    <row r="253" spans="1:8" x14ac:dyDescent="0.2">
      <c r="A253" s="388" t="s">
        <v>1129</v>
      </c>
      <c r="B253" s="388" t="s">
        <v>5517</v>
      </c>
      <c r="C253" s="388" t="s">
        <v>6323</v>
      </c>
      <c r="E253" s="389">
        <v>94859.3</v>
      </c>
      <c r="G253" s="389" t="s">
        <v>6412</v>
      </c>
      <c r="H253" s="390" t="s">
        <v>6450</v>
      </c>
    </row>
    <row r="254" spans="1:8" x14ac:dyDescent="0.2">
      <c r="A254" s="388" t="s">
        <v>1129</v>
      </c>
      <c r="B254" s="388" t="s">
        <v>5517</v>
      </c>
      <c r="C254" s="388" t="s">
        <v>6309</v>
      </c>
      <c r="E254" s="389">
        <v>5000</v>
      </c>
      <c r="G254" s="389" t="s">
        <v>6018</v>
      </c>
      <c r="H254" s="390" t="s">
        <v>6451</v>
      </c>
    </row>
    <row r="255" spans="1:8" x14ac:dyDescent="0.2">
      <c r="A255" s="388" t="s">
        <v>1129</v>
      </c>
      <c r="B255" s="388" t="s">
        <v>5517</v>
      </c>
      <c r="C255" s="388" t="s">
        <v>6452</v>
      </c>
      <c r="E255" s="567">
        <v>2420</v>
      </c>
      <c r="G255" s="389" t="s">
        <v>6453</v>
      </c>
      <c r="H255" s="390" t="s">
        <v>6454</v>
      </c>
    </row>
    <row r="256" spans="1:8" x14ac:dyDescent="0.2">
      <c r="A256" s="388" t="s">
        <v>1129</v>
      </c>
      <c r="B256" s="388" t="s">
        <v>5517</v>
      </c>
      <c r="C256" s="388" t="s">
        <v>6455</v>
      </c>
      <c r="E256" s="861">
        <v>10931.32</v>
      </c>
      <c r="G256" s="389" t="s">
        <v>6453</v>
      </c>
      <c r="H256" s="390" t="s">
        <v>6456</v>
      </c>
    </row>
    <row r="257" spans="1:10" x14ac:dyDescent="0.2">
      <c r="A257" s="388" t="s">
        <v>1129</v>
      </c>
      <c r="B257" s="388" t="s">
        <v>5517</v>
      </c>
      <c r="C257" s="388" t="s">
        <v>6457</v>
      </c>
      <c r="E257" s="389">
        <v>94859.3</v>
      </c>
      <c r="G257" s="389" t="s">
        <v>6414</v>
      </c>
      <c r="H257" s="390" t="s">
        <v>6458</v>
      </c>
    </row>
    <row r="258" spans="1:10" x14ac:dyDescent="0.2">
      <c r="A258" s="388" t="s">
        <v>1129</v>
      </c>
      <c r="B258" s="388" t="s">
        <v>5517</v>
      </c>
      <c r="C258" s="388" t="s">
        <v>6383</v>
      </c>
      <c r="E258" s="389">
        <v>5000</v>
      </c>
      <c r="G258" s="389" t="s">
        <v>5995</v>
      </c>
      <c r="H258" s="390" t="s">
        <v>6459</v>
      </c>
    </row>
    <row r="259" spans="1:10" x14ac:dyDescent="0.2">
      <c r="A259" s="388" t="s">
        <v>1129</v>
      </c>
      <c r="B259" s="388" t="s">
        <v>5517</v>
      </c>
      <c r="C259" s="388" t="s">
        <v>6460</v>
      </c>
      <c r="E259" s="567">
        <v>2420</v>
      </c>
      <c r="G259" s="389" t="s">
        <v>6134</v>
      </c>
      <c r="H259" s="390" t="s">
        <v>6461</v>
      </c>
    </row>
    <row r="260" spans="1:10" x14ac:dyDescent="0.2">
      <c r="A260" s="388" t="s">
        <v>1129</v>
      </c>
      <c r="B260" s="388" t="s">
        <v>5517</v>
      </c>
      <c r="C260" s="388" t="s">
        <v>6462</v>
      </c>
      <c r="E260" s="861">
        <v>10931.34</v>
      </c>
      <c r="G260" s="389" t="s">
        <v>6134</v>
      </c>
      <c r="H260" s="390" t="s">
        <v>6463</v>
      </c>
    </row>
    <row r="261" spans="1:10" x14ac:dyDescent="0.2">
      <c r="A261" s="388" t="s">
        <v>1129</v>
      </c>
      <c r="B261" s="388" t="s">
        <v>5517</v>
      </c>
      <c r="C261" s="388" t="s">
        <v>6338</v>
      </c>
      <c r="E261" s="389">
        <v>94859.3</v>
      </c>
      <c r="G261" s="389" t="s">
        <v>6416</v>
      </c>
      <c r="H261" s="390" t="s">
        <v>6464</v>
      </c>
    </row>
    <row r="262" spans="1:10" x14ac:dyDescent="0.2">
      <c r="A262" s="388" t="s">
        <v>1129</v>
      </c>
      <c r="B262" s="388" t="s">
        <v>5517</v>
      </c>
      <c r="C262" s="388" t="s">
        <v>6465</v>
      </c>
      <c r="E262" s="389">
        <v>5000</v>
      </c>
      <c r="G262" s="389" t="s">
        <v>6023</v>
      </c>
      <c r="H262" s="390" t="s">
        <v>6466</v>
      </c>
    </row>
    <row r="263" spans="1:10" x14ac:dyDescent="0.2">
      <c r="A263" s="388" t="s">
        <v>1129</v>
      </c>
      <c r="B263" s="388" t="s">
        <v>5517</v>
      </c>
      <c r="C263" s="388" t="s">
        <v>6467</v>
      </c>
      <c r="E263" s="567">
        <v>2420</v>
      </c>
      <c r="G263" s="389" t="s">
        <v>6140</v>
      </c>
      <c r="H263" s="390" t="s">
        <v>6468</v>
      </c>
    </row>
    <row r="264" spans="1:10" x14ac:dyDescent="0.2">
      <c r="A264" s="388" t="s">
        <v>1129</v>
      </c>
      <c r="B264" s="388" t="s">
        <v>5517</v>
      </c>
      <c r="C264" s="388" t="s">
        <v>6469</v>
      </c>
      <c r="E264" s="861">
        <v>10931.34</v>
      </c>
      <c r="G264" s="389" t="s">
        <v>6140</v>
      </c>
      <c r="H264" s="390" t="s">
        <v>6470</v>
      </c>
    </row>
    <row r="265" spans="1:10" x14ac:dyDescent="0.2">
      <c r="A265" s="388" t="s">
        <v>1129</v>
      </c>
      <c r="B265" s="388" t="s">
        <v>5517</v>
      </c>
      <c r="C265" s="388" t="s">
        <v>6471</v>
      </c>
      <c r="E265" s="389">
        <v>94859.3</v>
      </c>
      <c r="G265" s="389" t="s">
        <v>6418</v>
      </c>
      <c r="H265" s="390" t="s">
        <v>6472</v>
      </c>
    </row>
    <row r="266" spans="1:10" x14ac:dyDescent="0.2">
      <c r="A266" s="388" t="s">
        <v>1129</v>
      </c>
      <c r="B266" s="388" t="s">
        <v>5517</v>
      </c>
      <c r="C266" s="388" t="s">
        <v>6473</v>
      </c>
      <c r="E266" s="389">
        <v>5000</v>
      </c>
      <c r="G266" s="389" t="s">
        <v>6026</v>
      </c>
      <c r="H266" s="390" t="s">
        <v>6474</v>
      </c>
    </row>
    <row r="267" spans="1:10" x14ac:dyDescent="0.2">
      <c r="A267" s="388" t="s">
        <v>1129</v>
      </c>
      <c r="B267" s="388" t="s">
        <v>5517</v>
      </c>
      <c r="C267" s="388" t="s">
        <v>6475</v>
      </c>
      <c r="E267" s="567">
        <v>2420</v>
      </c>
      <c r="G267" s="389" t="s">
        <v>6476</v>
      </c>
      <c r="H267" s="390" t="s">
        <v>6477</v>
      </c>
    </row>
    <row r="268" spans="1:10" x14ac:dyDescent="0.2">
      <c r="A268" s="388" t="s">
        <v>1129</v>
      </c>
      <c r="B268" s="388" t="s">
        <v>5517</v>
      </c>
      <c r="C268" s="388" t="s">
        <v>6119</v>
      </c>
      <c r="E268" s="861">
        <v>10931.32</v>
      </c>
      <c r="G268" s="389" t="s">
        <v>6476</v>
      </c>
      <c r="H268" s="390" t="s">
        <v>6478</v>
      </c>
    </row>
    <row r="269" spans="1:10" x14ac:dyDescent="0.2">
      <c r="A269" s="388" t="s">
        <v>1129</v>
      </c>
      <c r="B269" s="388" t="s">
        <v>5517</v>
      </c>
      <c r="C269" s="388" t="s">
        <v>6479</v>
      </c>
      <c r="E269" s="389">
        <v>94859.3</v>
      </c>
      <c r="G269" s="389" t="s">
        <v>6420</v>
      </c>
      <c r="H269" s="390" t="s">
        <v>6480</v>
      </c>
    </row>
    <row r="270" spans="1:10" x14ac:dyDescent="0.2">
      <c r="A270" s="388" t="s">
        <v>1129</v>
      </c>
      <c r="B270" s="388" t="s">
        <v>5517</v>
      </c>
      <c r="C270" s="388" t="s">
        <v>6122</v>
      </c>
      <c r="E270" s="389">
        <v>5000</v>
      </c>
      <c r="G270" s="389" t="s">
        <v>5998</v>
      </c>
      <c r="H270" s="390" t="s">
        <v>6481</v>
      </c>
    </row>
    <row r="271" spans="1:10" x14ac:dyDescent="0.2">
      <c r="A271" s="388" t="s">
        <v>1129</v>
      </c>
      <c r="B271" s="388" t="s">
        <v>5517</v>
      </c>
      <c r="C271" s="388" t="s">
        <v>6482</v>
      </c>
      <c r="E271" s="389">
        <v>2662</v>
      </c>
      <c r="G271" s="389" t="s">
        <v>5998</v>
      </c>
      <c r="H271" s="390" t="s">
        <v>6397</v>
      </c>
      <c r="I271" t="s">
        <v>6594</v>
      </c>
      <c r="J271" s="94"/>
    </row>
    <row r="272" spans="1:10" x14ac:dyDescent="0.2">
      <c r="A272" s="388" t="s">
        <v>1129</v>
      </c>
      <c r="B272" s="388" t="s">
        <v>5517</v>
      </c>
      <c r="C272" s="388" t="s">
        <v>6483</v>
      </c>
      <c r="E272" s="567">
        <v>2420</v>
      </c>
      <c r="G272" s="389" t="s">
        <v>6350</v>
      </c>
      <c r="H272" s="390" t="s">
        <v>6484</v>
      </c>
      <c r="I272" t="s">
        <v>6595</v>
      </c>
      <c r="J272" s="94">
        <v>37464</v>
      </c>
    </row>
    <row r="273" spans="1:10" x14ac:dyDescent="0.2">
      <c r="A273" s="388" t="s">
        <v>1129</v>
      </c>
      <c r="B273" s="388" t="s">
        <v>5517</v>
      </c>
      <c r="C273" s="388" t="s">
        <v>6485</v>
      </c>
      <c r="E273" s="861">
        <v>10931.34</v>
      </c>
      <c r="G273" s="389" t="s">
        <v>6350</v>
      </c>
      <c r="H273" s="390" t="s">
        <v>6486</v>
      </c>
      <c r="I273" t="s">
        <v>6597</v>
      </c>
      <c r="J273" s="94">
        <f>E284*12</f>
        <v>29040</v>
      </c>
    </row>
    <row r="274" spans="1:10" x14ac:dyDescent="0.2">
      <c r="A274" s="388" t="s">
        <v>1129</v>
      </c>
      <c r="B274" s="388" t="s">
        <v>5517</v>
      </c>
      <c r="C274" s="388" t="s">
        <v>6487</v>
      </c>
      <c r="E274" s="389">
        <v>94859.3</v>
      </c>
      <c r="G274" s="389" t="s">
        <v>6422</v>
      </c>
      <c r="H274" s="390" t="s">
        <v>6488</v>
      </c>
      <c r="I274" t="s">
        <v>6596</v>
      </c>
      <c r="J274" s="94">
        <f>E283*12</f>
        <v>131175.84</v>
      </c>
    </row>
    <row r="275" spans="1:10" x14ac:dyDescent="0.2">
      <c r="A275" s="388" t="s">
        <v>1129</v>
      </c>
      <c r="B275" s="388" t="s">
        <v>5517</v>
      </c>
      <c r="C275" s="388" t="s">
        <v>6489</v>
      </c>
      <c r="E275" s="389">
        <v>5000</v>
      </c>
      <c r="G275" s="389" t="s">
        <v>6032</v>
      </c>
      <c r="H275" s="390" t="s">
        <v>6490</v>
      </c>
      <c r="J275" s="94"/>
    </row>
    <row r="276" spans="1:10" x14ac:dyDescent="0.2">
      <c r="A276" s="388" t="s">
        <v>1129</v>
      </c>
      <c r="B276" s="388" t="s">
        <v>5517</v>
      </c>
      <c r="C276" s="388" t="s">
        <v>6491</v>
      </c>
      <c r="E276" s="389">
        <v>-2662</v>
      </c>
      <c r="G276" s="389" t="s">
        <v>6032</v>
      </c>
      <c r="H276" s="390" t="s">
        <v>6397</v>
      </c>
    </row>
    <row r="277" spans="1:10" x14ac:dyDescent="0.2">
      <c r="A277" s="388" t="s">
        <v>1129</v>
      </c>
      <c r="B277" s="388" t="s">
        <v>5517</v>
      </c>
      <c r="C277" s="388" t="s">
        <v>6492</v>
      </c>
      <c r="E277" s="567">
        <v>2420</v>
      </c>
      <c r="G277" s="389" t="s">
        <v>6493</v>
      </c>
      <c r="H277" s="390" t="s">
        <v>6494</v>
      </c>
    </row>
    <row r="278" spans="1:10" x14ac:dyDescent="0.2">
      <c r="A278" s="388" t="s">
        <v>1129</v>
      </c>
      <c r="B278" s="388" t="s">
        <v>5517</v>
      </c>
      <c r="C278" s="388" t="s">
        <v>6495</v>
      </c>
      <c r="E278" s="861">
        <v>10931.34</v>
      </c>
      <c r="G278" s="389" t="s">
        <v>6493</v>
      </c>
      <c r="H278" s="390" t="s">
        <v>6496</v>
      </c>
    </row>
    <row r="279" spans="1:10" x14ac:dyDescent="0.2">
      <c r="A279" s="388" t="s">
        <v>1129</v>
      </c>
      <c r="B279" s="388" t="s">
        <v>5517</v>
      </c>
      <c r="C279" s="388" t="s">
        <v>6497</v>
      </c>
      <c r="E279" s="389">
        <v>94859.3</v>
      </c>
      <c r="G279" s="389" t="s">
        <v>6498</v>
      </c>
      <c r="H279" s="390" t="s">
        <v>6499</v>
      </c>
    </row>
    <row r="280" spans="1:10" x14ac:dyDescent="0.2">
      <c r="A280" s="388" t="s">
        <v>1129</v>
      </c>
      <c r="B280" s="388" t="s">
        <v>5517</v>
      </c>
      <c r="C280" s="388" t="s">
        <v>6500</v>
      </c>
      <c r="E280" s="389">
        <v>5000</v>
      </c>
      <c r="G280" s="389" t="s">
        <v>6035</v>
      </c>
      <c r="H280" s="390" t="s">
        <v>6501</v>
      </c>
    </row>
    <row r="281" spans="1:10" x14ac:dyDescent="0.2">
      <c r="A281" s="388" t="s">
        <v>1129</v>
      </c>
      <c r="B281" s="388" t="s">
        <v>5517</v>
      </c>
      <c r="C281" s="388" t="s">
        <v>6502</v>
      </c>
      <c r="E281" s="389">
        <v>5000</v>
      </c>
      <c r="G281" s="389" t="s">
        <v>6001</v>
      </c>
      <c r="H281" s="390" t="s">
        <v>6503</v>
      </c>
    </row>
    <row r="282" spans="1:10" x14ac:dyDescent="0.2">
      <c r="A282" s="388" t="s">
        <v>1129</v>
      </c>
      <c r="B282" s="388" t="s">
        <v>5517</v>
      </c>
      <c r="C282" s="388" t="s">
        <v>6504</v>
      </c>
      <c r="E282" s="389">
        <v>94859.3</v>
      </c>
      <c r="G282" s="389" t="s">
        <v>6001</v>
      </c>
      <c r="H282" s="390" t="s">
        <v>6505</v>
      </c>
    </row>
    <row r="283" spans="1:10" x14ac:dyDescent="0.2">
      <c r="A283" s="388" t="s">
        <v>1129</v>
      </c>
      <c r="B283" s="388" t="s">
        <v>5517</v>
      </c>
      <c r="C283" s="388" t="s">
        <v>6506</v>
      </c>
      <c r="E283" s="861">
        <v>10931.32</v>
      </c>
      <c r="G283" s="389" t="s">
        <v>6507</v>
      </c>
      <c r="H283" s="390" t="s">
        <v>6508</v>
      </c>
    </row>
    <row r="284" spans="1:10" x14ac:dyDescent="0.2">
      <c r="A284" s="388" t="s">
        <v>1129</v>
      </c>
      <c r="B284" s="388" t="s">
        <v>5517</v>
      </c>
      <c r="C284" s="388" t="s">
        <v>6509</v>
      </c>
      <c r="E284" s="567">
        <v>2420</v>
      </c>
      <c r="G284" s="389" t="s">
        <v>6507</v>
      </c>
      <c r="H284" s="390" t="s">
        <v>6510</v>
      </c>
    </row>
    <row r="285" spans="1:10" x14ac:dyDescent="0.2">
      <c r="A285" s="388" t="s">
        <v>938</v>
      </c>
      <c r="B285" s="388" t="s">
        <v>947</v>
      </c>
      <c r="C285" s="388" t="s">
        <v>484</v>
      </c>
      <c r="E285" s="389">
        <v>1427935.6</v>
      </c>
      <c r="G285" s="389">
        <v>1427935.6</v>
      </c>
      <c r="H285" s="390" t="s">
        <v>1054</v>
      </c>
    </row>
    <row r="286" spans="1:10" x14ac:dyDescent="0.2">
      <c r="A286" s="88" t="s">
        <v>938</v>
      </c>
      <c r="B286" s="88" t="s">
        <v>947</v>
      </c>
      <c r="C286" s="88" t="s">
        <v>308</v>
      </c>
      <c r="D286" s="89"/>
      <c r="E286" s="89">
        <v>1427935.6</v>
      </c>
      <c r="F286" s="89"/>
      <c r="G286" s="89">
        <v>1427935.6</v>
      </c>
      <c r="H286" s="90" t="s">
        <v>741</v>
      </c>
    </row>
    <row r="288" spans="1:10" x14ac:dyDescent="0.2">
      <c r="A288" s="388" t="s">
        <v>1129</v>
      </c>
      <c r="B288" s="388" t="s">
        <v>5466</v>
      </c>
      <c r="C288" s="388" t="s">
        <v>6248</v>
      </c>
      <c r="E288" s="389">
        <v>11751.1</v>
      </c>
      <c r="G288" s="389" t="s">
        <v>6004</v>
      </c>
      <c r="H288" s="390" t="s">
        <v>6511</v>
      </c>
    </row>
    <row r="289" spans="1:8" x14ac:dyDescent="0.2">
      <c r="A289" s="388" t="s">
        <v>1129</v>
      </c>
      <c r="B289" s="388" t="s">
        <v>5466</v>
      </c>
      <c r="C289" s="388" t="s">
        <v>6452</v>
      </c>
      <c r="E289" s="389">
        <v>19781.55</v>
      </c>
      <c r="G289" s="389" t="s">
        <v>6007</v>
      </c>
      <c r="H289" s="390" t="s">
        <v>6512</v>
      </c>
    </row>
    <row r="290" spans="1:8" x14ac:dyDescent="0.2">
      <c r="A290" s="388" t="s">
        <v>1129</v>
      </c>
      <c r="B290" s="388" t="s">
        <v>5466</v>
      </c>
      <c r="C290" s="388" t="s">
        <v>6513</v>
      </c>
      <c r="E290" s="389">
        <v>17119.900000000001</v>
      </c>
      <c r="G290" s="389" t="s">
        <v>5992</v>
      </c>
      <c r="H290" s="390" t="s">
        <v>6514</v>
      </c>
    </row>
    <row r="291" spans="1:8" x14ac:dyDescent="0.2">
      <c r="A291" s="388" t="s">
        <v>1129</v>
      </c>
      <c r="B291" s="388" t="s">
        <v>5466</v>
      </c>
      <c r="C291" s="388" t="s">
        <v>6515</v>
      </c>
      <c r="E291" s="389">
        <v>11050.5</v>
      </c>
      <c r="G291" s="389" t="s">
        <v>6516</v>
      </c>
      <c r="H291" s="390" t="s">
        <v>6517</v>
      </c>
    </row>
    <row r="292" spans="1:8" x14ac:dyDescent="0.2">
      <c r="A292" s="388" t="s">
        <v>1129</v>
      </c>
      <c r="B292" s="388" t="s">
        <v>5466</v>
      </c>
      <c r="C292" s="388" t="s">
        <v>6502</v>
      </c>
      <c r="E292" s="389">
        <v>16592</v>
      </c>
      <c r="G292" s="389" t="s">
        <v>6018</v>
      </c>
      <c r="H292" s="390" t="s">
        <v>6518</v>
      </c>
    </row>
    <row r="293" spans="1:8" x14ac:dyDescent="0.2">
      <c r="A293" s="388" t="s">
        <v>1129</v>
      </c>
      <c r="B293" s="388" t="s">
        <v>5466</v>
      </c>
      <c r="C293" s="388" t="s">
        <v>6519</v>
      </c>
      <c r="E293" s="389">
        <v>34983.300000000003</v>
      </c>
      <c r="G293" s="389" t="s">
        <v>5995</v>
      </c>
      <c r="H293" s="390" t="s">
        <v>6520</v>
      </c>
    </row>
    <row r="294" spans="1:8" x14ac:dyDescent="0.2">
      <c r="A294" s="388" t="s">
        <v>1129</v>
      </c>
      <c r="B294" s="388" t="s">
        <v>5466</v>
      </c>
      <c r="C294" s="388" t="s">
        <v>6521</v>
      </c>
      <c r="E294" s="389">
        <v>41437.1</v>
      </c>
      <c r="G294" s="389" t="s">
        <v>6023</v>
      </c>
      <c r="H294" s="390" t="s">
        <v>6522</v>
      </c>
    </row>
    <row r="295" spans="1:8" x14ac:dyDescent="0.2">
      <c r="A295" s="388" t="s">
        <v>1129</v>
      </c>
      <c r="B295" s="388" t="s">
        <v>5466</v>
      </c>
      <c r="C295" s="388" t="s">
        <v>6523</v>
      </c>
      <c r="E295" s="389">
        <v>32640.9</v>
      </c>
      <c r="G295" s="389" t="s">
        <v>6026</v>
      </c>
      <c r="H295" s="390" t="s">
        <v>6524</v>
      </c>
    </row>
    <row r="296" spans="1:8" x14ac:dyDescent="0.2">
      <c r="A296" s="388" t="s">
        <v>1129</v>
      </c>
      <c r="B296" s="388" t="s">
        <v>5466</v>
      </c>
      <c r="C296" s="388" t="s">
        <v>6525</v>
      </c>
      <c r="E296" s="389">
        <v>16980.5</v>
      </c>
      <c r="G296" s="389" t="s">
        <v>5998</v>
      </c>
      <c r="H296" s="390" t="s">
        <v>6526</v>
      </c>
    </row>
    <row r="297" spans="1:8" x14ac:dyDescent="0.2">
      <c r="A297" s="388" t="s">
        <v>1129</v>
      </c>
      <c r="B297" s="388" t="s">
        <v>5466</v>
      </c>
      <c r="C297" s="388" t="s">
        <v>6527</v>
      </c>
      <c r="E297" s="389">
        <v>9611.4</v>
      </c>
      <c r="G297" s="389" t="s">
        <v>6032</v>
      </c>
      <c r="H297" s="390" t="s">
        <v>6528</v>
      </c>
    </row>
    <row r="298" spans="1:8" x14ac:dyDescent="0.2">
      <c r="A298" s="388" t="s">
        <v>1129</v>
      </c>
      <c r="B298" s="388" t="s">
        <v>5466</v>
      </c>
      <c r="C298" s="388" t="s">
        <v>6529</v>
      </c>
      <c r="E298" s="389">
        <v>6653.5</v>
      </c>
      <c r="G298" s="389" t="s">
        <v>6035</v>
      </c>
      <c r="H298" s="390" t="s">
        <v>6530</v>
      </c>
    </row>
    <row r="299" spans="1:8" x14ac:dyDescent="0.2">
      <c r="A299" s="388" t="s">
        <v>1129</v>
      </c>
      <c r="B299" s="388" t="s">
        <v>5466</v>
      </c>
      <c r="C299" s="388" t="s">
        <v>6531</v>
      </c>
      <c r="E299" s="389">
        <v>13635.9</v>
      </c>
      <c r="G299" s="389" t="s">
        <v>6001</v>
      </c>
      <c r="H299" s="390" t="s">
        <v>6532</v>
      </c>
    </row>
    <row r="300" spans="1:8" x14ac:dyDescent="0.2">
      <c r="A300" s="388" t="s">
        <v>938</v>
      </c>
      <c r="B300" s="388" t="s">
        <v>953</v>
      </c>
      <c r="C300" s="388" t="s">
        <v>484</v>
      </c>
      <c r="E300" s="389">
        <v>232237.65</v>
      </c>
      <c r="G300" s="389">
        <v>232237.65</v>
      </c>
      <c r="H300" s="390" t="s">
        <v>1054</v>
      </c>
    </row>
    <row r="301" spans="1:8" x14ac:dyDescent="0.2">
      <c r="A301" s="88" t="s">
        <v>938</v>
      </c>
      <c r="B301" s="88" t="s">
        <v>953</v>
      </c>
      <c r="C301" s="88" t="s">
        <v>308</v>
      </c>
      <c r="D301" s="89"/>
      <c r="E301" s="89">
        <v>232237.65</v>
      </c>
      <c r="F301" s="89"/>
      <c r="G301" s="89">
        <v>232237.65</v>
      </c>
      <c r="H301" s="90" t="s">
        <v>967</v>
      </c>
    </row>
    <row r="303" spans="1:8" x14ac:dyDescent="0.2">
      <c r="A303" s="388" t="s">
        <v>1129</v>
      </c>
      <c r="B303" s="388" t="s">
        <v>5466</v>
      </c>
      <c r="C303" s="388" t="s">
        <v>6072</v>
      </c>
      <c r="E303" s="389">
        <v>598.95000000000005</v>
      </c>
      <c r="G303" s="389" t="s">
        <v>6004</v>
      </c>
      <c r="H303" s="390" t="s">
        <v>6533</v>
      </c>
    </row>
    <row r="304" spans="1:8" x14ac:dyDescent="0.2">
      <c r="A304" s="388" t="s">
        <v>1129</v>
      </c>
      <c r="B304" s="388" t="s">
        <v>5466</v>
      </c>
      <c r="C304" s="388" t="s">
        <v>6329</v>
      </c>
      <c r="E304" s="389">
        <v>2218.5</v>
      </c>
      <c r="G304" s="389" t="s">
        <v>6004</v>
      </c>
      <c r="H304" s="390" t="s">
        <v>6534</v>
      </c>
    </row>
    <row r="305" spans="1:10" x14ac:dyDescent="0.2">
      <c r="A305" s="388" t="s">
        <v>1129</v>
      </c>
      <c r="B305" s="388" t="s">
        <v>5466</v>
      </c>
      <c r="C305" s="388" t="s">
        <v>6535</v>
      </c>
      <c r="E305" s="389">
        <v>598.95000000000005</v>
      </c>
      <c r="G305" s="389" t="s">
        <v>6007</v>
      </c>
      <c r="H305" s="390" t="s">
        <v>6536</v>
      </c>
    </row>
    <row r="306" spans="1:10" x14ac:dyDescent="0.2">
      <c r="A306" s="388" t="s">
        <v>1129</v>
      </c>
      <c r="B306" s="388" t="s">
        <v>5466</v>
      </c>
      <c r="C306" s="388" t="s">
        <v>6190</v>
      </c>
      <c r="E306" s="389">
        <v>2387.6999999999998</v>
      </c>
      <c r="G306" s="389" t="s">
        <v>6007</v>
      </c>
      <c r="H306" s="390" t="s">
        <v>6537</v>
      </c>
    </row>
    <row r="307" spans="1:10" x14ac:dyDescent="0.2">
      <c r="A307" s="388" t="s">
        <v>1129</v>
      </c>
      <c r="B307" s="388" t="s">
        <v>5466</v>
      </c>
      <c r="C307" s="388" t="s">
        <v>6538</v>
      </c>
      <c r="E307" s="389">
        <v>598.95000000000005</v>
      </c>
      <c r="G307" s="389" t="s">
        <v>5992</v>
      </c>
      <c r="H307" s="390" t="s">
        <v>6539</v>
      </c>
    </row>
    <row r="308" spans="1:10" x14ac:dyDescent="0.2">
      <c r="A308" s="388" t="s">
        <v>1129</v>
      </c>
      <c r="B308" s="388" t="s">
        <v>5466</v>
      </c>
      <c r="C308" s="388" t="s">
        <v>6371</v>
      </c>
      <c r="E308" s="389">
        <v>2119.1999999999998</v>
      </c>
      <c r="G308" s="389" t="s">
        <v>5992</v>
      </c>
      <c r="H308" s="390" t="s">
        <v>6540</v>
      </c>
    </row>
    <row r="309" spans="1:10" x14ac:dyDescent="0.2">
      <c r="A309" s="388" t="s">
        <v>1129</v>
      </c>
      <c r="B309" s="388" t="s">
        <v>5466</v>
      </c>
      <c r="C309" s="388" t="s">
        <v>6541</v>
      </c>
      <c r="E309" s="389">
        <v>598.95000000000005</v>
      </c>
      <c r="G309" s="389" t="s">
        <v>6012</v>
      </c>
      <c r="H309" s="390" t="s">
        <v>6542</v>
      </c>
    </row>
    <row r="310" spans="1:10" x14ac:dyDescent="0.2">
      <c r="A310" s="388" t="s">
        <v>1129</v>
      </c>
      <c r="B310" s="388" t="s">
        <v>5466</v>
      </c>
      <c r="C310" s="388" t="s">
        <v>6492</v>
      </c>
      <c r="E310" s="389">
        <v>1896.2</v>
      </c>
      <c r="G310" s="389" t="s">
        <v>6012</v>
      </c>
      <c r="H310" s="390" t="s">
        <v>6543</v>
      </c>
    </row>
    <row r="311" spans="1:10" x14ac:dyDescent="0.2">
      <c r="A311" s="388" t="s">
        <v>1129</v>
      </c>
      <c r="B311" s="388" t="s">
        <v>5466</v>
      </c>
      <c r="C311" s="388" t="s">
        <v>6506</v>
      </c>
      <c r="E311" s="389">
        <v>598.95000000000005</v>
      </c>
      <c r="G311" s="389" t="s">
        <v>6018</v>
      </c>
      <c r="H311" s="390" t="s">
        <v>6544</v>
      </c>
    </row>
    <row r="312" spans="1:10" x14ac:dyDescent="0.2">
      <c r="A312" s="388" t="s">
        <v>1129</v>
      </c>
      <c r="B312" s="388" t="s">
        <v>5466</v>
      </c>
      <c r="C312" s="388" t="s">
        <v>6545</v>
      </c>
      <c r="E312" s="389">
        <v>2084.6999999999998</v>
      </c>
      <c r="G312" s="389" t="s">
        <v>6018</v>
      </c>
      <c r="H312" s="390" t="s">
        <v>6546</v>
      </c>
    </row>
    <row r="313" spans="1:10" x14ac:dyDescent="0.2">
      <c r="A313" s="388" t="s">
        <v>1129</v>
      </c>
      <c r="B313" s="388" t="s">
        <v>5466</v>
      </c>
      <c r="C313" s="388" t="s">
        <v>6547</v>
      </c>
      <c r="E313" s="389">
        <v>598.95000000000005</v>
      </c>
      <c r="G313" s="389" t="s">
        <v>5995</v>
      </c>
      <c r="H313" s="390" t="s">
        <v>6548</v>
      </c>
    </row>
    <row r="314" spans="1:10" x14ac:dyDescent="0.2">
      <c r="A314" s="388" t="s">
        <v>1129</v>
      </c>
      <c r="B314" s="388" t="s">
        <v>5466</v>
      </c>
      <c r="C314" s="388" t="s">
        <v>6549</v>
      </c>
      <c r="E314" s="389">
        <v>2769.4</v>
      </c>
      <c r="G314" s="389" t="s">
        <v>5995</v>
      </c>
      <c r="H314" s="390" t="s">
        <v>6550</v>
      </c>
    </row>
    <row r="315" spans="1:10" x14ac:dyDescent="0.2">
      <c r="A315" s="388" t="s">
        <v>1129</v>
      </c>
      <c r="B315" s="388" t="s">
        <v>5466</v>
      </c>
      <c r="C315" s="388" t="s">
        <v>6551</v>
      </c>
      <c r="E315" s="389">
        <v>598.95000000000005</v>
      </c>
      <c r="G315" s="389" t="s">
        <v>6023</v>
      </c>
      <c r="H315" s="390" t="s">
        <v>6552</v>
      </c>
    </row>
    <row r="316" spans="1:10" x14ac:dyDescent="0.2">
      <c r="A316" s="388" t="s">
        <v>1129</v>
      </c>
      <c r="B316" s="388" t="s">
        <v>5466</v>
      </c>
      <c r="C316" s="388" t="s">
        <v>6553</v>
      </c>
      <c r="E316" s="389">
        <v>3006.1</v>
      </c>
      <c r="G316" s="389" t="s">
        <v>6023</v>
      </c>
      <c r="H316" s="390" t="s">
        <v>6554</v>
      </c>
    </row>
    <row r="317" spans="1:10" x14ac:dyDescent="0.2">
      <c r="A317" s="388" t="s">
        <v>1129</v>
      </c>
      <c r="B317" s="388" t="s">
        <v>5466</v>
      </c>
      <c r="C317" s="388" t="s">
        <v>6555</v>
      </c>
      <c r="E317" s="389">
        <v>598.95000000000005</v>
      </c>
      <c r="G317" s="389" t="s">
        <v>6026</v>
      </c>
      <c r="H317" s="390" t="s">
        <v>6556</v>
      </c>
    </row>
    <row r="318" spans="1:10" x14ac:dyDescent="0.2">
      <c r="A318" s="388" t="s">
        <v>1129</v>
      </c>
      <c r="B318" s="388" t="s">
        <v>5466</v>
      </c>
      <c r="C318" s="388" t="s">
        <v>6557</v>
      </c>
      <c r="E318" s="389">
        <v>3236.2</v>
      </c>
      <c r="G318" s="389" t="s">
        <v>6026</v>
      </c>
      <c r="H318" s="390" t="s">
        <v>6558</v>
      </c>
      <c r="I318" t="s">
        <v>3354</v>
      </c>
      <c r="J318" s="94">
        <f>J272</f>
        <v>37464</v>
      </c>
    </row>
    <row r="319" spans="1:10" x14ac:dyDescent="0.2">
      <c r="A319" s="388" t="s">
        <v>1129</v>
      </c>
      <c r="B319" s="388" t="s">
        <v>5466</v>
      </c>
      <c r="C319" s="388" t="s">
        <v>6559</v>
      </c>
      <c r="E319" s="389">
        <v>598.95000000000005</v>
      </c>
      <c r="G319" s="389" t="s">
        <v>5998</v>
      </c>
      <c r="H319" s="390" t="s">
        <v>6560</v>
      </c>
      <c r="I319" t="s">
        <v>6597</v>
      </c>
      <c r="J319" s="94">
        <f>J273</f>
        <v>29040</v>
      </c>
    </row>
    <row r="320" spans="1:10" x14ac:dyDescent="0.2">
      <c r="A320" s="388" t="s">
        <v>1129</v>
      </c>
      <c r="B320" s="388" t="s">
        <v>5466</v>
      </c>
      <c r="C320" s="388" t="s">
        <v>6561</v>
      </c>
      <c r="E320" s="389">
        <v>2548.8000000000002</v>
      </c>
      <c r="G320" s="389" t="s">
        <v>5998</v>
      </c>
      <c r="H320" s="390" t="s">
        <v>6562</v>
      </c>
      <c r="I320" t="s">
        <v>3356</v>
      </c>
      <c r="J320" s="94">
        <f>J274</f>
        <v>131175.84</v>
      </c>
    </row>
    <row r="321" spans="1:10" x14ac:dyDescent="0.2">
      <c r="A321" s="388" t="s">
        <v>1129</v>
      </c>
      <c r="B321" s="388" t="s">
        <v>5466</v>
      </c>
      <c r="C321" s="388" t="s">
        <v>6563</v>
      </c>
      <c r="E321" s="389">
        <v>598.95000000000005</v>
      </c>
      <c r="G321" s="389" t="s">
        <v>6032</v>
      </c>
      <c r="H321" s="390" t="s">
        <v>5256</v>
      </c>
      <c r="I321" t="s">
        <v>3357</v>
      </c>
      <c r="J321" s="374">
        <f>E300</f>
        <v>232237.65</v>
      </c>
    </row>
    <row r="322" spans="1:10" x14ac:dyDescent="0.2">
      <c r="A322" s="388" t="s">
        <v>1129</v>
      </c>
      <c r="B322" s="388" t="s">
        <v>5466</v>
      </c>
      <c r="C322" s="388" t="s">
        <v>6375</v>
      </c>
      <c r="E322" s="389">
        <v>1937.2</v>
      </c>
      <c r="G322" s="389" t="s">
        <v>6032</v>
      </c>
      <c r="H322" s="390" t="s">
        <v>6564</v>
      </c>
      <c r="J322" s="94">
        <f>SUM(J318:J321)</f>
        <v>429917.49</v>
      </c>
    </row>
    <row r="323" spans="1:10" x14ac:dyDescent="0.2">
      <c r="A323" s="388" t="s">
        <v>1129</v>
      </c>
      <c r="B323" s="388" t="s">
        <v>5466</v>
      </c>
      <c r="C323" s="388" t="s">
        <v>6565</v>
      </c>
      <c r="E323" s="389">
        <v>598.95000000000005</v>
      </c>
      <c r="G323" s="389" t="s">
        <v>6035</v>
      </c>
      <c r="H323" s="390" t="s">
        <v>6566</v>
      </c>
      <c r="I323" t="s">
        <v>3358</v>
      </c>
      <c r="J323" s="94">
        <f>E329+E344</f>
        <v>101302.5</v>
      </c>
    </row>
    <row r="324" spans="1:10" x14ac:dyDescent="0.2">
      <c r="A324" s="388" t="s">
        <v>1129</v>
      </c>
      <c r="B324" s="388" t="s">
        <v>5466</v>
      </c>
      <c r="C324" s="388" t="s">
        <v>6567</v>
      </c>
      <c r="E324" s="389">
        <v>1937.2</v>
      </c>
      <c r="G324" s="389" t="s">
        <v>6035</v>
      </c>
      <c r="H324" s="390" t="s">
        <v>6568</v>
      </c>
      <c r="I324" t="s">
        <v>4656</v>
      </c>
      <c r="J324" s="94">
        <v>0</v>
      </c>
    </row>
    <row r="325" spans="1:10" x14ac:dyDescent="0.2">
      <c r="A325" s="388" t="s">
        <v>1129</v>
      </c>
      <c r="B325" s="388" t="s">
        <v>5466</v>
      </c>
      <c r="C325" s="388" t="s">
        <v>6569</v>
      </c>
      <c r="E325" s="389">
        <v>598.95000000000005</v>
      </c>
      <c r="G325" s="389" t="s">
        <v>6001</v>
      </c>
      <c r="H325" s="390" t="s">
        <v>6570</v>
      </c>
      <c r="I325" t="s">
        <v>5339</v>
      </c>
      <c r="J325" s="94">
        <f>J71</f>
        <v>145200</v>
      </c>
    </row>
    <row r="326" spans="1:10" x14ac:dyDescent="0.2">
      <c r="A326" s="388" t="s">
        <v>1129</v>
      </c>
      <c r="B326" s="388" t="s">
        <v>5466</v>
      </c>
      <c r="C326" s="388" t="s">
        <v>6571</v>
      </c>
      <c r="E326" s="389">
        <v>1937.2</v>
      </c>
      <c r="G326" s="389" t="s">
        <v>6001</v>
      </c>
      <c r="H326" s="390" t="s">
        <v>6572</v>
      </c>
    </row>
    <row r="327" spans="1:10" x14ac:dyDescent="0.2">
      <c r="A327" s="388" t="s">
        <v>1129</v>
      </c>
      <c r="B327" s="388" t="s">
        <v>5517</v>
      </c>
      <c r="C327" s="388" t="s">
        <v>6482</v>
      </c>
      <c r="E327" s="389">
        <v>2548.8000000000002</v>
      </c>
      <c r="G327" s="389" t="s">
        <v>5998</v>
      </c>
      <c r="H327" s="390" t="s">
        <v>6573</v>
      </c>
    </row>
    <row r="328" spans="1:10" x14ac:dyDescent="0.2">
      <c r="A328" s="388" t="s">
        <v>1129</v>
      </c>
      <c r="B328" s="388" t="s">
        <v>5517</v>
      </c>
      <c r="C328" s="388" t="s">
        <v>6491</v>
      </c>
      <c r="E328" s="389">
        <v>-2548.8000000000002</v>
      </c>
      <c r="G328" s="389" t="s">
        <v>6032</v>
      </c>
      <c r="H328" s="390" t="s">
        <v>6573</v>
      </c>
      <c r="I328" t="s">
        <v>3359</v>
      </c>
      <c r="J328" s="136">
        <f>J121</f>
        <v>2502083.5300000003</v>
      </c>
    </row>
    <row r="329" spans="1:10" x14ac:dyDescent="0.2">
      <c r="A329" s="388" t="s">
        <v>938</v>
      </c>
      <c r="B329" s="388" t="s">
        <v>4684</v>
      </c>
      <c r="C329" s="388" t="s">
        <v>307</v>
      </c>
      <c r="E329" s="389">
        <v>35265.800000000003</v>
      </c>
      <c r="G329" s="389">
        <v>35265.800000000003</v>
      </c>
      <c r="H329" s="390" t="s">
        <v>1040</v>
      </c>
    </row>
    <row r="331" spans="1:10" x14ac:dyDescent="0.2">
      <c r="A331" s="388" t="s">
        <v>1129</v>
      </c>
      <c r="B331" s="388" t="s">
        <v>5466</v>
      </c>
      <c r="C331" s="388" t="s">
        <v>5997</v>
      </c>
      <c r="E331" s="389">
        <v>2887.5</v>
      </c>
      <c r="G331" s="389" t="s">
        <v>6004</v>
      </c>
      <c r="H331" s="390" t="s">
        <v>6574</v>
      </c>
    </row>
    <row r="332" spans="1:10" x14ac:dyDescent="0.2">
      <c r="A332" s="388" t="s">
        <v>1129</v>
      </c>
      <c r="B332" s="388" t="s">
        <v>5466</v>
      </c>
      <c r="C332" s="388" t="s">
        <v>6186</v>
      </c>
      <c r="E332" s="389">
        <v>2690.9</v>
      </c>
      <c r="G332" s="389" t="s">
        <v>6007</v>
      </c>
      <c r="H332" s="390" t="s">
        <v>6575</v>
      </c>
    </row>
    <row r="333" spans="1:10" x14ac:dyDescent="0.2">
      <c r="A333" s="388" t="s">
        <v>1129</v>
      </c>
      <c r="B333" s="388" t="s">
        <v>5466</v>
      </c>
      <c r="C333" s="388" t="s">
        <v>6380</v>
      </c>
      <c r="E333" s="389">
        <v>4365</v>
      </c>
      <c r="G333" s="389" t="s">
        <v>5992</v>
      </c>
      <c r="H333" s="390" t="s">
        <v>6576</v>
      </c>
    </row>
    <row r="334" spans="1:10" x14ac:dyDescent="0.2">
      <c r="A334" s="388" t="s">
        <v>1129</v>
      </c>
      <c r="B334" s="388" t="s">
        <v>5466</v>
      </c>
      <c r="C334" s="388" t="s">
        <v>6577</v>
      </c>
      <c r="E334" s="389">
        <v>2711</v>
      </c>
      <c r="G334" s="389" t="s">
        <v>6012</v>
      </c>
      <c r="H334" s="390" t="s">
        <v>6578</v>
      </c>
    </row>
    <row r="335" spans="1:10" x14ac:dyDescent="0.2">
      <c r="A335" s="388" t="s">
        <v>1129</v>
      </c>
      <c r="B335" s="388" t="s">
        <v>5466</v>
      </c>
      <c r="C335" s="388" t="s">
        <v>6504</v>
      </c>
      <c r="E335" s="389">
        <v>2379.6999999999998</v>
      </c>
      <c r="G335" s="389" t="s">
        <v>6018</v>
      </c>
      <c r="H335" s="390" t="s">
        <v>6579</v>
      </c>
    </row>
    <row r="336" spans="1:10" x14ac:dyDescent="0.2">
      <c r="A336" s="388" t="s">
        <v>1129</v>
      </c>
      <c r="B336" s="388" t="s">
        <v>5466</v>
      </c>
      <c r="C336" s="388" t="s">
        <v>6580</v>
      </c>
      <c r="E336" s="389">
        <v>2186.5</v>
      </c>
      <c r="G336" s="389" t="s">
        <v>5995</v>
      </c>
      <c r="H336" s="390" t="s">
        <v>6581</v>
      </c>
    </row>
    <row r="337" spans="1:8" x14ac:dyDescent="0.2">
      <c r="A337" s="388" t="s">
        <v>1129</v>
      </c>
      <c r="B337" s="388" t="s">
        <v>5466</v>
      </c>
      <c r="C337" s="388" t="s">
        <v>6582</v>
      </c>
      <c r="E337" s="389">
        <v>2468.8000000000002</v>
      </c>
      <c r="G337" s="389" t="s">
        <v>6026</v>
      </c>
      <c r="H337" s="390" t="s">
        <v>6583</v>
      </c>
    </row>
    <row r="338" spans="1:8" x14ac:dyDescent="0.2">
      <c r="A338" s="388" t="s">
        <v>1129</v>
      </c>
      <c r="B338" s="388" t="s">
        <v>5466</v>
      </c>
      <c r="C338" s="388" t="s">
        <v>6584</v>
      </c>
      <c r="E338" s="389">
        <v>1822.1</v>
      </c>
      <c r="G338" s="389" t="s">
        <v>6026</v>
      </c>
      <c r="H338" s="390" t="s">
        <v>6585</v>
      </c>
    </row>
    <row r="339" spans="1:8" x14ac:dyDescent="0.2">
      <c r="A339" s="388" t="s">
        <v>1129</v>
      </c>
      <c r="B339" s="388" t="s">
        <v>5466</v>
      </c>
      <c r="C339" s="388" t="s">
        <v>6586</v>
      </c>
      <c r="E339" s="389">
        <v>2289.3000000000002</v>
      </c>
      <c r="G339" s="389" t="s">
        <v>5998</v>
      </c>
      <c r="H339" s="390" t="s">
        <v>6587</v>
      </c>
    </row>
    <row r="340" spans="1:8" x14ac:dyDescent="0.2">
      <c r="A340" s="388" t="s">
        <v>1129</v>
      </c>
      <c r="B340" s="388" t="s">
        <v>5466</v>
      </c>
      <c r="C340" s="388" t="s">
        <v>6588</v>
      </c>
      <c r="E340" s="389">
        <v>2240.5</v>
      </c>
      <c r="G340" s="389" t="s">
        <v>6032</v>
      </c>
      <c r="H340" s="390" t="s">
        <v>6589</v>
      </c>
    </row>
    <row r="341" spans="1:8" x14ac:dyDescent="0.2">
      <c r="A341" s="388" t="s">
        <v>1129</v>
      </c>
      <c r="B341" s="388" t="s">
        <v>5466</v>
      </c>
      <c r="C341" s="388" t="s">
        <v>6590</v>
      </c>
      <c r="E341" s="389">
        <v>2155.1999999999998</v>
      </c>
      <c r="G341" s="389" t="s">
        <v>6035</v>
      </c>
      <c r="H341" s="390" t="s">
        <v>6591</v>
      </c>
    </row>
    <row r="342" spans="1:8" x14ac:dyDescent="0.2">
      <c r="A342" s="388" t="s">
        <v>1129</v>
      </c>
      <c r="B342" s="388" t="s">
        <v>5466</v>
      </c>
      <c r="C342" s="388" t="s">
        <v>6592</v>
      </c>
      <c r="E342" s="389">
        <v>2574.4</v>
      </c>
      <c r="G342" s="389" t="s">
        <v>6001</v>
      </c>
      <c r="H342" s="390" t="s">
        <v>6593</v>
      </c>
    </row>
    <row r="343" spans="1:8" x14ac:dyDescent="0.2">
      <c r="A343" s="388" t="s">
        <v>938</v>
      </c>
      <c r="B343" s="388" t="s">
        <v>4684</v>
      </c>
      <c r="C343" s="388" t="s">
        <v>484</v>
      </c>
      <c r="E343" s="389">
        <v>30770.9</v>
      </c>
      <c r="G343" s="389">
        <v>30770.9</v>
      </c>
      <c r="H343" s="390" t="s">
        <v>1054</v>
      </c>
    </row>
    <row r="344" spans="1:8" x14ac:dyDescent="0.2">
      <c r="A344" s="88" t="s">
        <v>938</v>
      </c>
      <c r="B344" s="88" t="s">
        <v>4684</v>
      </c>
      <c r="C344" s="88" t="s">
        <v>308</v>
      </c>
      <c r="D344" s="89"/>
      <c r="E344" s="89">
        <v>66036.7</v>
      </c>
      <c r="F344" s="89"/>
      <c r="G344" s="89">
        <v>66036.7</v>
      </c>
      <c r="H344" s="90" t="s">
        <v>950</v>
      </c>
    </row>
    <row r="345" spans="1:8" x14ac:dyDescent="0.2">
      <c r="A345" s="88" t="s">
        <v>938</v>
      </c>
      <c r="B345" s="88" t="s">
        <v>343</v>
      </c>
      <c r="C345" s="88" t="s">
        <v>308</v>
      </c>
      <c r="D345" s="89"/>
      <c r="E345" s="89">
        <v>1822412.03</v>
      </c>
      <c r="F345" s="89"/>
      <c r="G345" s="89">
        <v>1822412.03</v>
      </c>
      <c r="H345" s="90" t="s">
        <v>486</v>
      </c>
    </row>
    <row r="346" spans="1:8" x14ac:dyDescent="0.2">
      <c r="A346" s="88" t="s">
        <v>508</v>
      </c>
      <c r="B346" s="88" t="s">
        <v>343</v>
      </c>
      <c r="C346" s="88" t="s">
        <v>308</v>
      </c>
      <c r="D346" s="89"/>
      <c r="E346" s="89">
        <v>5388427.7199999997</v>
      </c>
      <c r="F346" s="89"/>
      <c r="G346" s="89">
        <v>5388427.7199999997</v>
      </c>
      <c r="H346" s="90" t="s">
        <v>509</v>
      </c>
    </row>
    <row r="347" spans="1:8" x14ac:dyDescent="0.2">
      <c r="A347" s="88" t="s">
        <v>343</v>
      </c>
      <c r="B347" s="88" t="s">
        <v>343</v>
      </c>
      <c r="C347" s="88" t="s">
        <v>308</v>
      </c>
      <c r="D347" s="89"/>
      <c r="E347" s="89">
        <v>5388427.7199999997</v>
      </c>
      <c r="F347" s="89"/>
      <c r="G347" s="89">
        <v>5388427.7199999997</v>
      </c>
      <c r="H347" s="90" t="s">
        <v>1107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321"/>
  <sheetViews>
    <sheetView topLeftCell="A286" workbookViewId="0">
      <selection activeCell="I311" sqref="I311:J321"/>
    </sheetView>
  </sheetViews>
  <sheetFormatPr defaultRowHeight="12.75" x14ac:dyDescent="0.2"/>
  <cols>
    <col min="5" max="5" width="11.7109375" bestFit="1" customWidth="1"/>
    <col min="7" max="7" width="11.7109375" bestFit="1" customWidth="1"/>
    <col min="8" max="8" width="50.42578125" bestFit="1" customWidth="1"/>
    <col min="9" max="9" width="15.7109375" bestFit="1" customWidth="1"/>
    <col min="10" max="10" width="14.140625" customWidth="1"/>
  </cols>
  <sheetData>
    <row r="1" spans="1:10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  <c r="I1" s="91" t="s">
        <v>1127</v>
      </c>
      <c r="J1" s="91"/>
    </row>
    <row r="3" spans="1:10" x14ac:dyDescent="0.2">
      <c r="A3" s="388" t="s">
        <v>1129</v>
      </c>
      <c r="B3" s="388" t="s">
        <v>5466</v>
      </c>
      <c r="C3" s="388" t="s">
        <v>6671</v>
      </c>
      <c r="E3" s="389">
        <v>2141.6999999999998</v>
      </c>
      <c r="G3" s="389" t="s">
        <v>6754</v>
      </c>
      <c r="H3" s="390" t="s">
        <v>6755</v>
      </c>
      <c r="I3" t="s">
        <v>5390</v>
      </c>
    </row>
    <row r="4" spans="1:10" x14ac:dyDescent="0.2">
      <c r="A4" s="388" t="s">
        <v>1129</v>
      </c>
      <c r="B4" s="388" t="s">
        <v>5466</v>
      </c>
      <c r="C4" s="388" t="s">
        <v>6745</v>
      </c>
      <c r="E4" s="389">
        <v>647.35</v>
      </c>
      <c r="G4" s="389" t="s">
        <v>6756</v>
      </c>
      <c r="H4" s="390" t="s">
        <v>6757</v>
      </c>
      <c r="I4" t="s">
        <v>5390</v>
      </c>
    </row>
    <row r="5" spans="1:10" x14ac:dyDescent="0.2">
      <c r="A5" s="388" t="s">
        <v>1129</v>
      </c>
      <c r="B5" s="388" t="s">
        <v>5466</v>
      </c>
      <c r="C5" s="388" t="s">
        <v>6745</v>
      </c>
      <c r="E5" s="389">
        <v>8094.9</v>
      </c>
      <c r="G5" s="389" t="s">
        <v>6756</v>
      </c>
      <c r="H5" s="390" t="s">
        <v>6758</v>
      </c>
      <c r="I5" t="s">
        <v>5390</v>
      </c>
    </row>
    <row r="6" spans="1:10" x14ac:dyDescent="0.2">
      <c r="A6" s="388" t="s">
        <v>1129</v>
      </c>
      <c r="B6" s="388" t="s">
        <v>5466</v>
      </c>
      <c r="C6" s="388" t="s">
        <v>6759</v>
      </c>
      <c r="E6" s="389">
        <v>-140.13</v>
      </c>
      <c r="G6" s="389" t="s">
        <v>6760</v>
      </c>
      <c r="H6" s="390" t="s">
        <v>6761</v>
      </c>
      <c r="I6" t="s">
        <v>5390</v>
      </c>
    </row>
    <row r="7" spans="1:10" x14ac:dyDescent="0.2">
      <c r="A7" s="388" t="s">
        <v>1129</v>
      </c>
      <c r="B7" s="388" t="s">
        <v>5466</v>
      </c>
      <c r="C7" s="388" t="s">
        <v>6759</v>
      </c>
      <c r="E7" s="389">
        <v>3118.44</v>
      </c>
      <c r="G7" s="389" t="s">
        <v>6760</v>
      </c>
      <c r="H7" s="390" t="s">
        <v>6762</v>
      </c>
      <c r="I7" t="s">
        <v>5390</v>
      </c>
    </row>
    <row r="8" spans="1:10" x14ac:dyDescent="0.2">
      <c r="A8" s="388" t="s">
        <v>1129</v>
      </c>
      <c r="B8" s="388" t="s">
        <v>5466</v>
      </c>
      <c r="C8" s="388" t="s">
        <v>6763</v>
      </c>
      <c r="E8" s="389">
        <v>5633.28</v>
      </c>
      <c r="G8" s="389" t="s">
        <v>6764</v>
      </c>
      <c r="H8" s="390" t="s">
        <v>6765</v>
      </c>
      <c r="I8" t="s">
        <v>5390</v>
      </c>
    </row>
    <row r="9" spans="1:10" x14ac:dyDescent="0.2">
      <c r="A9" s="388" t="s">
        <v>1129</v>
      </c>
      <c r="B9" s="388" t="s">
        <v>5466</v>
      </c>
      <c r="C9" s="388" t="s">
        <v>6766</v>
      </c>
      <c r="E9" s="389">
        <v>5263.5</v>
      </c>
      <c r="G9" s="389" t="s">
        <v>6767</v>
      </c>
      <c r="H9" s="390" t="s">
        <v>6768</v>
      </c>
      <c r="I9" t="s">
        <v>5390</v>
      </c>
    </row>
    <row r="10" spans="1:10" x14ac:dyDescent="0.2">
      <c r="A10" s="388" t="s">
        <v>1129</v>
      </c>
      <c r="B10" s="388" t="s">
        <v>5466</v>
      </c>
      <c r="C10" s="388" t="s">
        <v>6769</v>
      </c>
      <c r="E10" s="389">
        <v>2141.6999999999998</v>
      </c>
      <c r="G10" s="389" t="s">
        <v>6770</v>
      </c>
      <c r="H10" s="390" t="s">
        <v>6771</v>
      </c>
      <c r="I10" t="s">
        <v>5390</v>
      </c>
    </row>
    <row r="11" spans="1:10" x14ac:dyDescent="0.2">
      <c r="A11" s="388" t="s">
        <v>1129</v>
      </c>
      <c r="B11" s="388" t="s">
        <v>5466</v>
      </c>
      <c r="C11" s="388" t="s">
        <v>6772</v>
      </c>
      <c r="E11" s="389">
        <v>72600</v>
      </c>
      <c r="G11" s="389" t="s">
        <v>6773</v>
      </c>
      <c r="H11" s="390" t="s">
        <v>4846</v>
      </c>
      <c r="I11" t="s">
        <v>5390</v>
      </c>
    </row>
    <row r="12" spans="1:10" x14ac:dyDescent="0.2">
      <c r="A12" s="388" t="s">
        <v>1129</v>
      </c>
      <c r="B12" s="388" t="s">
        <v>5466</v>
      </c>
      <c r="C12" s="388" t="s">
        <v>6774</v>
      </c>
      <c r="E12" s="389">
        <v>30000</v>
      </c>
      <c r="G12" s="389" t="s">
        <v>6775</v>
      </c>
      <c r="H12" s="390" t="s">
        <v>6776</v>
      </c>
      <c r="I12" t="s">
        <v>5390</v>
      </c>
    </row>
    <row r="13" spans="1:10" x14ac:dyDescent="0.2">
      <c r="A13" s="388" t="s">
        <v>1129</v>
      </c>
      <c r="B13" s="388" t="s">
        <v>5466</v>
      </c>
      <c r="C13" s="388" t="s">
        <v>6777</v>
      </c>
      <c r="E13" s="389">
        <v>2141.6999999999998</v>
      </c>
      <c r="G13" s="389" t="s">
        <v>6657</v>
      </c>
      <c r="H13" s="390" t="s">
        <v>6778</v>
      </c>
      <c r="I13" t="s">
        <v>5390</v>
      </c>
    </row>
    <row r="14" spans="1:10" x14ac:dyDescent="0.2">
      <c r="A14" s="388" t="s">
        <v>1129</v>
      </c>
      <c r="B14" s="388" t="s">
        <v>5466</v>
      </c>
      <c r="C14" s="388" t="s">
        <v>6779</v>
      </c>
      <c r="E14" s="389">
        <v>3146</v>
      </c>
      <c r="G14" s="389" t="s">
        <v>6780</v>
      </c>
      <c r="H14" s="390" t="s">
        <v>6781</v>
      </c>
      <c r="I14" t="s">
        <v>5390</v>
      </c>
    </row>
    <row r="15" spans="1:10" x14ac:dyDescent="0.2">
      <c r="A15" s="388" t="s">
        <v>1129</v>
      </c>
      <c r="B15" s="388" t="s">
        <v>5466</v>
      </c>
      <c r="C15" s="388" t="s">
        <v>6782</v>
      </c>
      <c r="E15" s="389">
        <v>6642.9</v>
      </c>
      <c r="G15" s="389" t="s">
        <v>6783</v>
      </c>
      <c r="H15" s="390" t="s">
        <v>6784</v>
      </c>
      <c r="I15" t="s">
        <v>5390</v>
      </c>
    </row>
    <row r="16" spans="1:10" x14ac:dyDescent="0.2">
      <c r="A16" s="388" t="s">
        <v>1129</v>
      </c>
      <c r="B16" s="388" t="s">
        <v>5466</v>
      </c>
      <c r="C16" s="388" t="s">
        <v>6785</v>
      </c>
      <c r="E16" s="389">
        <v>2914.92</v>
      </c>
      <c r="G16" s="389" t="s">
        <v>6684</v>
      </c>
      <c r="H16" s="390" t="s">
        <v>6786</v>
      </c>
      <c r="I16" t="s">
        <v>5390</v>
      </c>
    </row>
    <row r="17" spans="1:9" x14ac:dyDescent="0.2">
      <c r="A17" s="388" t="s">
        <v>1129</v>
      </c>
      <c r="B17" s="388" t="s">
        <v>5466</v>
      </c>
      <c r="C17" s="388" t="s">
        <v>6787</v>
      </c>
      <c r="E17" s="389">
        <v>998.25</v>
      </c>
      <c r="G17" s="389" t="s">
        <v>6788</v>
      </c>
      <c r="H17" s="390" t="s">
        <v>6789</v>
      </c>
      <c r="I17" t="s">
        <v>5390</v>
      </c>
    </row>
    <row r="18" spans="1:9" x14ac:dyDescent="0.2">
      <c r="A18" s="388" t="s">
        <v>1129</v>
      </c>
      <c r="B18" s="388" t="s">
        <v>5466</v>
      </c>
      <c r="C18" s="388" t="s">
        <v>6787</v>
      </c>
      <c r="E18" s="389">
        <v>1421.75</v>
      </c>
      <c r="G18" s="389" t="s">
        <v>6788</v>
      </c>
      <c r="H18" s="390" t="s">
        <v>6790</v>
      </c>
      <c r="I18" t="s">
        <v>5390</v>
      </c>
    </row>
    <row r="19" spans="1:9" x14ac:dyDescent="0.2">
      <c r="A19" s="388" t="s">
        <v>1129</v>
      </c>
      <c r="B19" s="388" t="s">
        <v>5466</v>
      </c>
      <c r="C19" s="388" t="s">
        <v>6791</v>
      </c>
      <c r="E19" s="389">
        <v>2141.6999999999998</v>
      </c>
      <c r="G19" s="389" t="s">
        <v>6792</v>
      </c>
      <c r="H19" s="390" t="s">
        <v>6793</v>
      </c>
      <c r="I19" t="s">
        <v>5390</v>
      </c>
    </row>
    <row r="20" spans="1:9" x14ac:dyDescent="0.2">
      <c r="A20" s="388" t="s">
        <v>1129</v>
      </c>
      <c r="B20" s="388" t="s">
        <v>5466</v>
      </c>
      <c r="C20" s="388" t="s">
        <v>6794</v>
      </c>
      <c r="E20" s="389">
        <v>78650</v>
      </c>
      <c r="G20" s="389" t="s">
        <v>6795</v>
      </c>
      <c r="H20" s="390" t="s">
        <v>6796</v>
      </c>
      <c r="I20" t="s">
        <v>5390</v>
      </c>
    </row>
    <row r="21" spans="1:9" x14ac:dyDescent="0.2">
      <c r="A21" s="388" t="s">
        <v>1129</v>
      </c>
      <c r="B21" s="388" t="s">
        <v>5466</v>
      </c>
      <c r="C21" s="388" t="s">
        <v>6797</v>
      </c>
      <c r="E21" s="389">
        <v>1633.5</v>
      </c>
      <c r="G21" s="389" t="s">
        <v>6798</v>
      </c>
      <c r="H21" s="390" t="s">
        <v>6799</v>
      </c>
      <c r="I21" t="s">
        <v>5390</v>
      </c>
    </row>
    <row r="22" spans="1:9" x14ac:dyDescent="0.2">
      <c r="A22" s="388" t="s">
        <v>1129</v>
      </c>
      <c r="B22" s="388" t="s">
        <v>5466</v>
      </c>
      <c r="C22" s="388" t="s">
        <v>6800</v>
      </c>
      <c r="E22" s="389">
        <v>72600</v>
      </c>
      <c r="G22" s="389" t="s">
        <v>6697</v>
      </c>
      <c r="H22" s="390" t="s">
        <v>6801</v>
      </c>
      <c r="I22" t="s">
        <v>5390</v>
      </c>
    </row>
    <row r="23" spans="1:9" x14ac:dyDescent="0.2">
      <c r="A23" s="388" t="s">
        <v>1129</v>
      </c>
      <c r="B23" s="388" t="s">
        <v>5466</v>
      </c>
      <c r="C23" s="388" t="s">
        <v>6802</v>
      </c>
      <c r="E23" s="389">
        <v>18694.5</v>
      </c>
      <c r="G23" s="389" t="s">
        <v>6663</v>
      </c>
      <c r="H23" s="390" t="s">
        <v>6803</v>
      </c>
      <c r="I23" t="s">
        <v>5390</v>
      </c>
    </row>
    <row r="24" spans="1:9" x14ac:dyDescent="0.2">
      <c r="A24" s="388" t="s">
        <v>1129</v>
      </c>
      <c r="B24" s="388" t="s">
        <v>5517</v>
      </c>
      <c r="C24" s="388" t="s">
        <v>6723</v>
      </c>
      <c r="E24" s="389">
        <v>4000</v>
      </c>
      <c r="G24" s="389" t="s">
        <v>6654</v>
      </c>
      <c r="H24" s="390" t="s">
        <v>6804</v>
      </c>
      <c r="I24" t="s">
        <v>5390</v>
      </c>
    </row>
    <row r="25" spans="1:9" x14ac:dyDescent="0.2">
      <c r="A25" s="388" t="s">
        <v>1129</v>
      </c>
      <c r="B25" s="388" t="s">
        <v>5517</v>
      </c>
      <c r="C25" s="388" t="s">
        <v>6723</v>
      </c>
      <c r="E25" s="389">
        <v>25000</v>
      </c>
      <c r="G25" s="389" t="s">
        <v>6654</v>
      </c>
      <c r="H25" s="390" t="s">
        <v>6805</v>
      </c>
      <c r="I25" t="s">
        <v>5390</v>
      </c>
    </row>
    <row r="26" spans="1:9" x14ac:dyDescent="0.2">
      <c r="A26" s="388" t="s">
        <v>1129</v>
      </c>
      <c r="B26" s="388" t="s">
        <v>5517</v>
      </c>
      <c r="C26" s="388" t="s">
        <v>6751</v>
      </c>
      <c r="E26" s="389">
        <v>1505.72</v>
      </c>
      <c r="G26" s="389" t="s">
        <v>6654</v>
      </c>
      <c r="H26" s="390" t="s">
        <v>6806</v>
      </c>
      <c r="I26" t="s">
        <v>5390</v>
      </c>
    </row>
    <row r="27" spans="1:9" x14ac:dyDescent="0.2">
      <c r="A27" s="388" t="s">
        <v>1129</v>
      </c>
      <c r="B27" s="388" t="s">
        <v>5517</v>
      </c>
      <c r="C27" s="388" t="s">
        <v>6751</v>
      </c>
      <c r="E27" s="389">
        <v>1320.38</v>
      </c>
      <c r="G27" s="389" t="s">
        <v>6654</v>
      </c>
      <c r="H27" s="390" t="s">
        <v>6807</v>
      </c>
      <c r="I27" t="s">
        <v>5390</v>
      </c>
    </row>
    <row r="28" spans="1:9" x14ac:dyDescent="0.2">
      <c r="A28" s="388" t="s">
        <v>1129</v>
      </c>
      <c r="B28" s="388" t="s">
        <v>5517</v>
      </c>
      <c r="C28" s="388" t="s">
        <v>6751</v>
      </c>
      <c r="E28" s="389">
        <v>97344.5</v>
      </c>
      <c r="G28" s="389" t="s">
        <v>6654</v>
      </c>
      <c r="H28" s="390" t="s">
        <v>6808</v>
      </c>
      <c r="I28" t="s">
        <v>5390</v>
      </c>
    </row>
    <row r="29" spans="1:9" x14ac:dyDescent="0.2">
      <c r="A29" s="388" t="s">
        <v>1129</v>
      </c>
      <c r="B29" s="388" t="s">
        <v>5517</v>
      </c>
      <c r="C29" s="388" t="s">
        <v>6809</v>
      </c>
      <c r="E29" s="389">
        <v>4000</v>
      </c>
      <c r="G29" s="389" t="s">
        <v>6674</v>
      </c>
      <c r="H29" s="390" t="s">
        <v>6810</v>
      </c>
      <c r="I29" t="s">
        <v>5390</v>
      </c>
    </row>
    <row r="30" spans="1:9" x14ac:dyDescent="0.2">
      <c r="A30" s="388" t="s">
        <v>1129</v>
      </c>
      <c r="B30" s="388" t="s">
        <v>5517</v>
      </c>
      <c r="C30" s="388" t="s">
        <v>6809</v>
      </c>
      <c r="E30" s="389">
        <v>8333.34</v>
      </c>
      <c r="G30" s="389" t="s">
        <v>6674</v>
      </c>
      <c r="H30" s="390" t="s">
        <v>6811</v>
      </c>
      <c r="I30" t="s">
        <v>5390</v>
      </c>
    </row>
    <row r="31" spans="1:9" x14ac:dyDescent="0.2">
      <c r="A31" s="388" t="s">
        <v>1129</v>
      </c>
      <c r="B31" s="388" t="s">
        <v>5517</v>
      </c>
      <c r="C31" s="388" t="s">
        <v>6812</v>
      </c>
      <c r="E31" s="389">
        <v>4000</v>
      </c>
      <c r="G31" s="389" t="s">
        <v>6679</v>
      </c>
      <c r="H31" s="390" t="s">
        <v>6813</v>
      </c>
      <c r="I31" t="s">
        <v>5390</v>
      </c>
    </row>
    <row r="32" spans="1:9" x14ac:dyDescent="0.2">
      <c r="A32" s="388" t="s">
        <v>1129</v>
      </c>
      <c r="B32" s="388" t="s">
        <v>5517</v>
      </c>
      <c r="C32" s="388" t="s">
        <v>6812</v>
      </c>
      <c r="E32" s="389">
        <v>8333.34</v>
      </c>
      <c r="G32" s="389" t="s">
        <v>6679</v>
      </c>
      <c r="H32" s="390" t="s">
        <v>6814</v>
      </c>
      <c r="I32" t="s">
        <v>5390</v>
      </c>
    </row>
    <row r="33" spans="1:9" x14ac:dyDescent="0.2">
      <c r="A33" s="388" t="s">
        <v>1129</v>
      </c>
      <c r="B33" s="388" t="s">
        <v>5517</v>
      </c>
      <c r="C33" s="388" t="s">
        <v>6815</v>
      </c>
      <c r="E33" s="389">
        <v>4000</v>
      </c>
      <c r="G33" s="389" t="s">
        <v>6657</v>
      </c>
      <c r="H33" s="390" t="s">
        <v>6816</v>
      </c>
      <c r="I33" t="s">
        <v>5390</v>
      </c>
    </row>
    <row r="34" spans="1:9" x14ac:dyDescent="0.2">
      <c r="A34" s="388" t="s">
        <v>1129</v>
      </c>
      <c r="B34" s="388" t="s">
        <v>5517</v>
      </c>
      <c r="C34" s="388" t="s">
        <v>6815</v>
      </c>
      <c r="E34" s="389">
        <v>8333.32</v>
      </c>
      <c r="G34" s="389" t="s">
        <v>6657</v>
      </c>
      <c r="H34" s="390" t="s">
        <v>6817</v>
      </c>
      <c r="I34" t="s">
        <v>5390</v>
      </c>
    </row>
    <row r="35" spans="1:9" x14ac:dyDescent="0.2">
      <c r="A35" s="388" t="s">
        <v>1129</v>
      </c>
      <c r="B35" s="388" t="s">
        <v>5517</v>
      </c>
      <c r="C35" s="388" t="s">
        <v>6818</v>
      </c>
      <c r="E35" s="389">
        <v>1320.38</v>
      </c>
      <c r="G35" s="389" t="s">
        <v>6657</v>
      </c>
      <c r="H35" s="390" t="s">
        <v>6819</v>
      </c>
      <c r="I35" t="s">
        <v>5390</v>
      </c>
    </row>
    <row r="36" spans="1:9" x14ac:dyDescent="0.2">
      <c r="A36" s="388" t="s">
        <v>1129</v>
      </c>
      <c r="B36" s="388" t="s">
        <v>5517</v>
      </c>
      <c r="C36" s="388" t="s">
        <v>6820</v>
      </c>
      <c r="E36" s="389">
        <v>4000</v>
      </c>
      <c r="G36" s="389" t="s">
        <v>6684</v>
      </c>
      <c r="H36" s="390" t="s">
        <v>6821</v>
      </c>
      <c r="I36" t="s">
        <v>5390</v>
      </c>
    </row>
    <row r="37" spans="1:9" x14ac:dyDescent="0.2">
      <c r="A37" s="388" t="s">
        <v>1129</v>
      </c>
      <c r="B37" s="388" t="s">
        <v>5517</v>
      </c>
      <c r="C37" s="388" t="s">
        <v>6820</v>
      </c>
      <c r="E37" s="389">
        <v>8333.34</v>
      </c>
      <c r="G37" s="389" t="s">
        <v>6684</v>
      </c>
      <c r="H37" s="390" t="s">
        <v>6822</v>
      </c>
      <c r="I37" t="s">
        <v>5390</v>
      </c>
    </row>
    <row r="38" spans="1:9" x14ac:dyDescent="0.2">
      <c r="A38" s="388" t="s">
        <v>1129</v>
      </c>
      <c r="B38" s="388" t="s">
        <v>5517</v>
      </c>
      <c r="C38" s="388" t="s">
        <v>6823</v>
      </c>
      <c r="E38" s="389">
        <v>4000</v>
      </c>
      <c r="G38" s="389" t="s">
        <v>6687</v>
      </c>
      <c r="H38" s="390" t="s">
        <v>6824</v>
      </c>
      <c r="I38" t="s">
        <v>5390</v>
      </c>
    </row>
    <row r="39" spans="1:9" x14ac:dyDescent="0.2">
      <c r="A39" s="388" t="s">
        <v>1129</v>
      </c>
      <c r="B39" s="388" t="s">
        <v>5517</v>
      </c>
      <c r="C39" s="388" t="s">
        <v>6823</v>
      </c>
      <c r="E39" s="389">
        <v>8333.34</v>
      </c>
      <c r="G39" s="389" t="s">
        <v>6687</v>
      </c>
      <c r="H39" s="390" t="s">
        <v>6825</v>
      </c>
      <c r="I39" t="s">
        <v>5390</v>
      </c>
    </row>
    <row r="40" spans="1:9" x14ac:dyDescent="0.2">
      <c r="A40" s="388" t="s">
        <v>1129</v>
      </c>
      <c r="B40" s="388" t="s">
        <v>5517</v>
      </c>
      <c r="C40" s="388" t="s">
        <v>6826</v>
      </c>
      <c r="E40" s="389">
        <v>4000</v>
      </c>
      <c r="G40" s="389" t="s">
        <v>6660</v>
      </c>
      <c r="H40" s="390" t="s">
        <v>6827</v>
      </c>
      <c r="I40" t="s">
        <v>5390</v>
      </c>
    </row>
    <row r="41" spans="1:9" x14ac:dyDescent="0.2">
      <c r="A41" s="388" t="s">
        <v>1129</v>
      </c>
      <c r="B41" s="388" t="s">
        <v>5517</v>
      </c>
      <c r="C41" s="388" t="s">
        <v>6826</v>
      </c>
      <c r="E41" s="389">
        <v>8333.32</v>
      </c>
      <c r="G41" s="389" t="s">
        <v>6660</v>
      </c>
      <c r="H41" s="390" t="s">
        <v>6828</v>
      </c>
      <c r="I41" t="s">
        <v>5390</v>
      </c>
    </row>
    <row r="42" spans="1:9" x14ac:dyDescent="0.2">
      <c r="A42" s="388" t="s">
        <v>1129</v>
      </c>
      <c r="B42" s="388" t="s">
        <v>5517</v>
      </c>
      <c r="C42" s="388" t="s">
        <v>6829</v>
      </c>
      <c r="E42" s="389">
        <v>880.24</v>
      </c>
      <c r="G42" s="389" t="s">
        <v>6660</v>
      </c>
      <c r="H42" s="390" t="s">
        <v>6830</v>
      </c>
      <c r="I42" t="s">
        <v>5390</v>
      </c>
    </row>
    <row r="43" spans="1:9" x14ac:dyDescent="0.2">
      <c r="A43" s="388" t="s">
        <v>1129</v>
      </c>
      <c r="B43" s="388" t="s">
        <v>5517</v>
      </c>
      <c r="C43" s="388" t="s">
        <v>6831</v>
      </c>
      <c r="E43" s="389">
        <v>4000</v>
      </c>
      <c r="G43" s="389" t="s">
        <v>6694</v>
      </c>
      <c r="H43" s="390" t="s">
        <v>6832</v>
      </c>
      <c r="I43" t="s">
        <v>5390</v>
      </c>
    </row>
    <row r="44" spans="1:9" x14ac:dyDescent="0.2">
      <c r="A44" s="388" t="s">
        <v>1129</v>
      </c>
      <c r="B44" s="388" t="s">
        <v>5517</v>
      </c>
      <c r="C44" s="388" t="s">
        <v>6831</v>
      </c>
      <c r="E44" s="389">
        <v>8333.34</v>
      </c>
      <c r="G44" s="389" t="s">
        <v>6694</v>
      </c>
      <c r="H44" s="390" t="s">
        <v>6833</v>
      </c>
      <c r="I44" t="s">
        <v>5390</v>
      </c>
    </row>
    <row r="45" spans="1:9" x14ac:dyDescent="0.2">
      <c r="A45" s="388" t="s">
        <v>1129</v>
      </c>
      <c r="B45" s="388" t="s">
        <v>5517</v>
      </c>
      <c r="C45" s="388" t="s">
        <v>6834</v>
      </c>
      <c r="E45" s="389">
        <v>4000</v>
      </c>
      <c r="G45" s="389" t="s">
        <v>6697</v>
      </c>
      <c r="H45" s="390" t="s">
        <v>6835</v>
      </c>
      <c r="I45" t="s">
        <v>5390</v>
      </c>
    </row>
    <row r="46" spans="1:9" x14ac:dyDescent="0.2">
      <c r="A46" s="388" t="s">
        <v>1129</v>
      </c>
      <c r="B46" s="388" t="s">
        <v>5517</v>
      </c>
      <c r="C46" s="388" t="s">
        <v>6834</v>
      </c>
      <c r="E46" s="389">
        <v>8333.34</v>
      </c>
      <c r="G46" s="389" t="s">
        <v>6697</v>
      </c>
      <c r="H46" s="390" t="s">
        <v>6836</v>
      </c>
      <c r="I46" t="s">
        <v>5390</v>
      </c>
    </row>
    <row r="47" spans="1:9" x14ac:dyDescent="0.2">
      <c r="A47" s="388" t="s">
        <v>1129</v>
      </c>
      <c r="B47" s="388" t="s">
        <v>5517</v>
      </c>
      <c r="C47" s="388" t="s">
        <v>6837</v>
      </c>
      <c r="E47" s="389">
        <v>4000</v>
      </c>
      <c r="G47" s="389" t="s">
        <v>6663</v>
      </c>
      <c r="H47" s="390" t="s">
        <v>6838</v>
      </c>
      <c r="I47" t="s">
        <v>5390</v>
      </c>
    </row>
    <row r="48" spans="1:9" x14ac:dyDescent="0.2">
      <c r="A48" s="388" t="s">
        <v>1129</v>
      </c>
      <c r="B48" s="388" t="s">
        <v>5517</v>
      </c>
      <c r="C48" s="388" t="s">
        <v>6837</v>
      </c>
      <c r="E48" s="389">
        <v>8333.32</v>
      </c>
      <c r="G48" s="389" t="s">
        <v>6663</v>
      </c>
      <c r="H48" s="390" t="s">
        <v>6839</v>
      </c>
      <c r="I48" t="s">
        <v>5390</v>
      </c>
    </row>
    <row r="49" spans="1:12" x14ac:dyDescent="0.2">
      <c r="A49" s="388" t="s">
        <v>919</v>
      </c>
      <c r="B49" s="388" t="s">
        <v>307</v>
      </c>
      <c r="C49" s="388" t="s">
        <v>484</v>
      </c>
      <c r="E49" s="389">
        <v>562857.18000000005</v>
      </c>
      <c r="G49" s="389">
        <v>562857.18000000005</v>
      </c>
      <c r="H49" s="390" t="s">
        <v>1054</v>
      </c>
      <c r="I49" t="s">
        <v>5339</v>
      </c>
      <c r="J49" s="94">
        <f>E11+E22</f>
        <v>145200</v>
      </c>
    </row>
    <row r="50" spans="1:12" x14ac:dyDescent="0.2">
      <c r="A50" s="88" t="s">
        <v>919</v>
      </c>
      <c r="B50" s="88" t="s">
        <v>307</v>
      </c>
      <c r="C50" s="88" t="s">
        <v>308</v>
      </c>
      <c r="D50" s="89"/>
      <c r="E50" s="89">
        <v>562857.18000000005</v>
      </c>
      <c r="F50" s="89"/>
      <c r="G50" s="89">
        <v>562857.18000000005</v>
      </c>
      <c r="H50" s="90" t="s">
        <v>935</v>
      </c>
      <c r="I50" s="91"/>
      <c r="J50" s="91"/>
      <c r="K50" s="91"/>
      <c r="L50" s="91"/>
    </row>
    <row r="52" spans="1:12" x14ac:dyDescent="0.2">
      <c r="A52" s="388" t="s">
        <v>1129</v>
      </c>
      <c r="B52" s="388" t="s">
        <v>5466</v>
      </c>
      <c r="C52" s="388" t="s">
        <v>6840</v>
      </c>
      <c r="E52" s="389">
        <v>177823.72</v>
      </c>
      <c r="G52" s="389" t="s">
        <v>6687</v>
      </c>
      <c r="H52" s="390" t="s">
        <v>6841</v>
      </c>
      <c r="I52" t="s">
        <v>5390</v>
      </c>
    </row>
    <row r="53" spans="1:12" x14ac:dyDescent="0.2">
      <c r="A53" s="388" t="s">
        <v>1129</v>
      </c>
      <c r="B53" s="388" t="s">
        <v>5466</v>
      </c>
      <c r="C53" s="388" t="s">
        <v>6840</v>
      </c>
      <c r="E53" s="389">
        <v>18010.64</v>
      </c>
      <c r="G53" s="389" t="s">
        <v>6687</v>
      </c>
      <c r="H53" s="390" t="s">
        <v>6842</v>
      </c>
      <c r="I53" t="s">
        <v>5390</v>
      </c>
    </row>
    <row r="54" spans="1:12" x14ac:dyDescent="0.2">
      <c r="A54" s="388" t="s">
        <v>1129</v>
      </c>
      <c r="B54" s="388" t="s">
        <v>5466</v>
      </c>
      <c r="C54" s="388" t="s">
        <v>6843</v>
      </c>
      <c r="E54" s="389">
        <v>94503.360000000001</v>
      </c>
      <c r="G54" s="389" t="s">
        <v>6660</v>
      </c>
      <c r="H54" s="390" t="s">
        <v>6844</v>
      </c>
      <c r="I54" t="s">
        <v>5390</v>
      </c>
    </row>
    <row r="55" spans="1:12" x14ac:dyDescent="0.2">
      <c r="A55" s="388" t="s">
        <v>1129</v>
      </c>
      <c r="B55" s="388" t="s">
        <v>5466</v>
      </c>
      <c r="C55" s="388" t="s">
        <v>6843</v>
      </c>
      <c r="E55" s="389">
        <v>10433.219999999999</v>
      </c>
      <c r="G55" s="389" t="s">
        <v>6660</v>
      </c>
      <c r="H55" s="390" t="s">
        <v>6845</v>
      </c>
      <c r="I55" t="s">
        <v>5390</v>
      </c>
    </row>
    <row r="56" spans="1:12" x14ac:dyDescent="0.2">
      <c r="A56" s="388" t="s">
        <v>1129</v>
      </c>
      <c r="B56" s="388" t="s">
        <v>5466</v>
      </c>
      <c r="C56" s="388" t="s">
        <v>6846</v>
      </c>
      <c r="E56" s="389">
        <v>40385.379999999997</v>
      </c>
      <c r="G56" s="389" t="s">
        <v>6694</v>
      </c>
      <c r="H56" s="390" t="s">
        <v>6847</v>
      </c>
      <c r="I56" t="s">
        <v>5390</v>
      </c>
    </row>
    <row r="57" spans="1:12" x14ac:dyDescent="0.2">
      <c r="A57" s="388" t="s">
        <v>1129</v>
      </c>
      <c r="B57" s="388" t="s">
        <v>5466</v>
      </c>
      <c r="C57" s="388" t="s">
        <v>6846</v>
      </c>
      <c r="E57" s="389">
        <v>4596.71</v>
      </c>
      <c r="G57" s="389" t="s">
        <v>6694</v>
      </c>
      <c r="H57" s="390" t="s">
        <v>6848</v>
      </c>
      <c r="I57" t="s">
        <v>5390</v>
      </c>
    </row>
    <row r="58" spans="1:12" x14ac:dyDescent="0.2">
      <c r="A58" s="388" t="s">
        <v>1129</v>
      </c>
      <c r="B58" s="388" t="s">
        <v>5466</v>
      </c>
      <c r="C58" s="388" t="s">
        <v>6849</v>
      </c>
      <c r="E58" s="389">
        <v>30383.34</v>
      </c>
      <c r="G58" s="389" t="s">
        <v>6697</v>
      </c>
      <c r="H58" s="390" t="s">
        <v>6850</v>
      </c>
      <c r="I58" t="s">
        <v>5390</v>
      </c>
    </row>
    <row r="59" spans="1:12" x14ac:dyDescent="0.2">
      <c r="A59" s="388" t="s">
        <v>1129</v>
      </c>
      <c r="B59" s="388" t="s">
        <v>5466</v>
      </c>
      <c r="C59" s="388" t="s">
        <v>6849</v>
      </c>
      <c r="E59" s="389">
        <v>3860.84</v>
      </c>
      <c r="G59" s="389" t="s">
        <v>6697</v>
      </c>
      <c r="H59" s="390" t="s">
        <v>6851</v>
      </c>
      <c r="I59" t="s">
        <v>5390</v>
      </c>
    </row>
    <row r="60" spans="1:12" x14ac:dyDescent="0.2">
      <c r="A60" s="388" t="s">
        <v>1129</v>
      </c>
      <c r="B60" s="388" t="s">
        <v>5466</v>
      </c>
      <c r="C60" s="388" t="s">
        <v>6852</v>
      </c>
      <c r="E60" s="389">
        <v>54878.22</v>
      </c>
      <c r="G60" s="389" t="s">
        <v>6663</v>
      </c>
      <c r="H60" s="390" t="s">
        <v>6853</v>
      </c>
      <c r="I60" t="s">
        <v>5390</v>
      </c>
    </row>
    <row r="61" spans="1:12" x14ac:dyDescent="0.2">
      <c r="A61" s="388" t="s">
        <v>1129</v>
      </c>
      <c r="B61" s="388" t="s">
        <v>5466</v>
      </c>
      <c r="C61" s="388" t="s">
        <v>6852</v>
      </c>
      <c r="E61" s="389">
        <v>6582.29</v>
      </c>
      <c r="G61" s="389" t="s">
        <v>6663</v>
      </c>
      <c r="H61" s="390" t="s">
        <v>6854</v>
      </c>
      <c r="I61" t="s">
        <v>5390</v>
      </c>
    </row>
    <row r="62" spans="1:12" x14ac:dyDescent="0.2">
      <c r="A62" s="388" t="s">
        <v>1129</v>
      </c>
      <c r="B62" s="388" t="s">
        <v>5551</v>
      </c>
      <c r="C62" s="388" t="s">
        <v>6703</v>
      </c>
      <c r="E62" s="389">
        <v>96787.24</v>
      </c>
      <c r="G62" s="389" t="s">
        <v>6666</v>
      </c>
      <c r="H62" s="390" t="s">
        <v>6855</v>
      </c>
      <c r="I62" t="s">
        <v>5390</v>
      </c>
    </row>
    <row r="63" spans="1:12" x14ac:dyDescent="0.2">
      <c r="A63" s="388" t="s">
        <v>1129</v>
      </c>
      <c r="B63" s="388" t="s">
        <v>5551</v>
      </c>
      <c r="C63" s="388" t="s">
        <v>6707</v>
      </c>
      <c r="E63" s="389">
        <v>130152.77</v>
      </c>
      <c r="G63" s="389" t="s">
        <v>6669</v>
      </c>
      <c r="H63" s="390" t="s">
        <v>6856</v>
      </c>
      <c r="I63" t="s">
        <v>5390</v>
      </c>
    </row>
    <row r="64" spans="1:12" x14ac:dyDescent="0.2">
      <c r="A64" s="388" t="s">
        <v>1129</v>
      </c>
      <c r="B64" s="388" t="s">
        <v>5551</v>
      </c>
      <c r="C64" s="388" t="s">
        <v>6709</v>
      </c>
      <c r="E64" s="389">
        <v>100335.07</v>
      </c>
      <c r="G64" s="389" t="s">
        <v>6654</v>
      </c>
      <c r="H64" s="390" t="s">
        <v>6857</v>
      </c>
      <c r="I64" t="s">
        <v>5390</v>
      </c>
    </row>
    <row r="65" spans="1:9" x14ac:dyDescent="0.2">
      <c r="A65" s="388" t="s">
        <v>1129</v>
      </c>
      <c r="B65" s="388" t="s">
        <v>5551</v>
      </c>
      <c r="C65" s="388" t="s">
        <v>6681</v>
      </c>
      <c r="E65" s="389">
        <v>66494.23</v>
      </c>
      <c r="G65" s="389" t="s">
        <v>6674</v>
      </c>
      <c r="H65" s="390" t="s">
        <v>6858</v>
      </c>
      <c r="I65" t="s">
        <v>5390</v>
      </c>
    </row>
    <row r="66" spans="1:9" x14ac:dyDescent="0.2">
      <c r="A66" s="388" t="s">
        <v>1129</v>
      </c>
      <c r="B66" s="388" t="s">
        <v>5551</v>
      </c>
      <c r="C66" s="388" t="s">
        <v>6715</v>
      </c>
      <c r="E66" s="389">
        <v>95892.61</v>
      </c>
      <c r="G66" s="389" t="s">
        <v>6679</v>
      </c>
      <c r="H66" s="390" t="s">
        <v>6859</v>
      </c>
      <c r="I66" t="s">
        <v>5390</v>
      </c>
    </row>
    <row r="67" spans="1:9" x14ac:dyDescent="0.2">
      <c r="A67" s="388" t="s">
        <v>1129</v>
      </c>
      <c r="B67" s="388" t="s">
        <v>5551</v>
      </c>
      <c r="C67" s="388" t="s">
        <v>6860</v>
      </c>
      <c r="E67" s="389">
        <v>235741</v>
      </c>
      <c r="G67" s="389" t="s">
        <v>6657</v>
      </c>
      <c r="H67" s="390" t="s">
        <v>6861</v>
      </c>
      <c r="I67" t="s">
        <v>5390</v>
      </c>
    </row>
    <row r="68" spans="1:9" x14ac:dyDescent="0.2">
      <c r="A68" s="388" t="s">
        <v>1129</v>
      </c>
      <c r="B68" s="388" t="s">
        <v>5551</v>
      </c>
      <c r="C68" s="388" t="s">
        <v>6696</v>
      </c>
      <c r="E68" s="389">
        <v>274887.25</v>
      </c>
      <c r="G68" s="389" t="s">
        <v>6684</v>
      </c>
      <c r="H68" s="390" t="s">
        <v>6862</v>
      </c>
      <c r="I68" t="s">
        <v>5390</v>
      </c>
    </row>
    <row r="69" spans="1:9" x14ac:dyDescent="0.2">
      <c r="A69" s="388" t="s">
        <v>919</v>
      </c>
      <c r="B69" s="388" t="s">
        <v>347</v>
      </c>
      <c r="C69" s="388" t="s">
        <v>307</v>
      </c>
      <c r="E69" s="389">
        <v>1441747.89</v>
      </c>
      <c r="G69" s="389">
        <v>1441747.89</v>
      </c>
      <c r="H69" s="390" t="s">
        <v>1040</v>
      </c>
    </row>
    <row r="71" spans="1:9" x14ac:dyDescent="0.2">
      <c r="A71" s="388" t="s">
        <v>1129</v>
      </c>
      <c r="B71" s="388" t="s">
        <v>5551</v>
      </c>
      <c r="C71" s="388" t="s">
        <v>6668</v>
      </c>
      <c r="E71" s="389">
        <v>23281.06</v>
      </c>
      <c r="G71" s="389" t="s">
        <v>6666</v>
      </c>
      <c r="H71" s="390" t="s">
        <v>6863</v>
      </c>
      <c r="I71" t="s">
        <v>5390</v>
      </c>
    </row>
    <row r="72" spans="1:9" x14ac:dyDescent="0.2">
      <c r="A72" s="388" t="s">
        <v>1129</v>
      </c>
      <c r="B72" s="388" t="s">
        <v>5551</v>
      </c>
      <c r="C72" s="388" t="s">
        <v>6653</v>
      </c>
      <c r="E72" s="389">
        <v>13730.97</v>
      </c>
      <c r="G72" s="389" t="s">
        <v>6669</v>
      </c>
      <c r="H72" s="390" t="s">
        <v>6864</v>
      </c>
      <c r="I72" t="s">
        <v>5390</v>
      </c>
    </row>
    <row r="73" spans="1:9" x14ac:dyDescent="0.2">
      <c r="A73" s="388" t="s">
        <v>1129</v>
      </c>
      <c r="B73" s="388" t="s">
        <v>5551</v>
      </c>
      <c r="C73" s="388" t="s">
        <v>6678</v>
      </c>
      <c r="E73" s="389">
        <v>17715.939999999999</v>
      </c>
      <c r="G73" s="389" t="s">
        <v>6654</v>
      </c>
      <c r="H73" s="390" t="s">
        <v>6865</v>
      </c>
      <c r="I73" t="s">
        <v>5390</v>
      </c>
    </row>
    <row r="74" spans="1:9" x14ac:dyDescent="0.2">
      <c r="A74" s="388" t="s">
        <v>1129</v>
      </c>
      <c r="B74" s="388" t="s">
        <v>5551</v>
      </c>
      <c r="C74" s="388" t="s">
        <v>6713</v>
      </c>
      <c r="E74" s="389">
        <v>14069.88</v>
      </c>
      <c r="G74" s="389" t="s">
        <v>6674</v>
      </c>
      <c r="H74" s="390" t="s">
        <v>6866</v>
      </c>
      <c r="I74" t="s">
        <v>5390</v>
      </c>
    </row>
    <row r="75" spans="1:9" x14ac:dyDescent="0.2">
      <c r="A75" s="388" t="s">
        <v>1129</v>
      </c>
      <c r="B75" s="388" t="s">
        <v>5551</v>
      </c>
      <c r="C75" s="388" t="s">
        <v>6686</v>
      </c>
      <c r="E75" s="389">
        <v>23650.55</v>
      </c>
      <c r="G75" s="389" t="s">
        <v>6679</v>
      </c>
      <c r="H75" s="390" t="s">
        <v>6867</v>
      </c>
      <c r="I75" t="s">
        <v>5390</v>
      </c>
    </row>
    <row r="76" spans="1:9" x14ac:dyDescent="0.2">
      <c r="A76" s="388" t="s">
        <v>1129</v>
      </c>
      <c r="B76" s="388" t="s">
        <v>5551</v>
      </c>
      <c r="C76" s="388" t="s">
        <v>6746</v>
      </c>
      <c r="E76" s="389">
        <v>56054.13</v>
      </c>
      <c r="G76" s="389" t="s">
        <v>6657</v>
      </c>
      <c r="H76" s="390" t="s">
        <v>6868</v>
      </c>
      <c r="I76" t="s">
        <v>5390</v>
      </c>
    </row>
    <row r="77" spans="1:9" x14ac:dyDescent="0.2">
      <c r="A77" s="388" t="s">
        <v>1129</v>
      </c>
      <c r="B77" s="388" t="s">
        <v>5551</v>
      </c>
      <c r="C77" s="388" t="s">
        <v>6750</v>
      </c>
      <c r="E77" s="389">
        <v>91077.58</v>
      </c>
      <c r="G77" s="389" t="s">
        <v>6684</v>
      </c>
      <c r="H77" s="390" t="s">
        <v>6869</v>
      </c>
      <c r="I77" t="s">
        <v>5390</v>
      </c>
    </row>
    <row r="78" spans="1:9" x14ac:dyDescent="0.2">
      <c r="A78" s="388" t="s">
        <v>1129</v>
      </c>
      <c r="B78" s="388" t="s">
        <v>5551</v>
      </c>
      <c r="C78" s="388" t="s">
        <v>6751</v>
      </c>
      <c r="E78" s="389">
        <v>54205.58</v>
      </c>
      <c r="G78" s="389" t="s">
        <v>6687</v>
      </c>
      <c r="H78" s="390" t="s">
        <v>6870</v>
      </c>
      <c r="I78" t="s">
        <v>5390</v>
      </c>
    </row>
    <row r="79" spans="1:9" x14ac:dyDescent="0.2">
      <c r="A79" s="388" t="s">
        <v>1129</v>
      </c>
      <c r="B79" s="388" t="s">
        <v>5551</v>
      </c>
      <c r="C79" s="388" t="s">
        <v>6871</v>
      </c>
      <c r="E79" s="389">
        <v>26439.599999999999</v>
      </c>
      <c r="G79" s="389" t="s">
        <v>6660</v>
      </c>
      <c r="H79" s="390" t="s">
        <v>6872</v>
      </c>
      <c r="I79" t="s">
        <v>5390</v>
      </c>
    </row>
    <row r="80" spans="1:9" x14ac:dyDescent="0.2">
      <c r="A80" s="388" t="s">
        <v>1129</v>
      </c>
      <c r="B80" s="388" t="s">
        <v>5551</v>
      </c>
      <c r="C80" s="388" t="s">
        <v>6873</v>
      </c>
      <c r="E80" s="389">
        <v>10198.43</v>
      </c>
      <c r="G80" s="389" t="s">
        <v>6694</v>
      </c>
      <c r="H80" s="390" t="s">
        <v>6874</v>
      </c>
      <c r="I80" t="s">
        <v>5390</v>
      </c>
    </row>
    <row r="81" spans="1:9" x14ac:dyDescent="0.2">
      <c r="A81" s="388" t="s">
        <v>1129</v>
      </c>
      <c r="B81" s="388" t="s">
        <v>5551</v>
      </c>
      <c r="C81" s="388" t="s">
        <v>6875</v>
      </c>
      <c r="E81" s="389">
        <v>8345.15</v>
      </c>
      <c r="G81" s="389" t="s">
        <v>6697</v>
      </c>
      <c r="H81" s="390" t="s">
        <v>6876</v>
      </c>
      <c r="I81" t="s">
        <v>5390</v>
      </c>
    </row>
    <row r="82" spans="1:9" x14ac:dyDescent="0.2">
      <c r="A82" s="388" t="s">
        <v>1129</v>
      </c>
      <c r="B82" s="388" t="s">
        <v>5551</v>
      </c>
      <c r="C82" s="388" t="s">
        <v>6809</v>
      </c>
      <c r="E82" s="389">
        <v>16064.29</v>
      </c>
      <c r="G82" s="389" t="s">
        <v>6663</v>
      </c>
      <c r="H82" s="390" t="s">
        <v>6877</v>
      </c>
      <c r="I82" t="s">
        <v>5390</v>
      </c>
    </row>
    <row r="83" spans="1:9" x14ac:dyDescent="0.2">
      <c r="A83" s="388" t="s">
        <v>919</v>
      </c>
      <c r="B83" s="388" t="s">
        <v>347</v>
      </c>
      <c r="C83" s="388" t="s">
        <v>883</v>
      </c>
      <c r="E83" s="389">
        <v>354833.16</v>
      </c>
      <c r="G83" s="389">
        <v>354833.16</v>
      </c>
      <c r="H83" s="390" t="s">
        <v>1041</v>
      </c>
    </row>
    <row r="85" spans="1:9" x14ac:dyDescent="0.2">
      <c r="A85" s="388" t="s">
        <v>1129</v>
      </c>
      <c r="B85" s="388" t="s">
        <v>5551</v>
      </c>
      <c r="C85" s="388" t="s">
        <v>6705</v>
      </c>
      <c r="E85" s="389">
        <v>3.3</v>
      </c>
      <c r="G85" s="389" t="s">
        <v>6666</v>
      </c>
      <c r="H85" s="390" t="s">
        <v>6878</v>
      </c>
      <c r="I85" t="s">
        <v>5390</v>
      </c>
    </row>
    <row r="86" spans="1:9" x14ac:dyDescent="0.2">
      <c r="A86" s="388" t="s">
        <v>1129</v>
      </c>
      <c r="B86" s="388" t="s">
        <v>5551</v>
      </c>
      <c r="C86" s="388" t="s">
        <v>6673</v>
      </c>
      <c r="E86" s="389">
        <v>85.8</v>
      </c>
      <c r="G86" s="389" t="s">
        <v>6669</v>
      </c>
      <c r="H86" s="390" t="s">
        <v>6879</v>
      </c>
      <c r="I86" t="s">
        <v>5390</v>
      </c>
    </row>
    <row r="87" spans="1:9" x14ac:dyDescent="0.2">
      <c r="A87" s="388" t="s">
        <v>1129</v>
      </c>
      <c r="B87" s="388" t="s">
        <v>5551</v>
      </c>
      <c r="C87" s="388" t="s">
        <v>6742</v>
      </c>
      <c r="E87" s="389">
        <v>174.9</v>
      </c>
      <c r="G87" s="389" t="s">
        <v>6654</v>
      </c>
      <c r="H87" s="390" t="s">
        <v>6880</v>
      </c>
      <c r="I87" t="s">
        <v>5390</v>
      </c>
    </row>
    <row r="88" spans="1:9" x14ac:dyDescent="0.2">
      <c r="A88" s="388" t="s">
        <v>1129</v>
      </c>
      <c r="B88" s="388" t="s">
        <v>5551</v>
      </c>
      <c r="C88" s="388" t="s">
        <v>6717</v>
      </c>
      <c r="E88" s="389">
        <v>26.4</v>
      </c>
      <c r="G88" s="389" t="s">
        <v>6679</v>
      </c>
      <c r="H88" s="390" t="s">
        <v>6881</v>
      </c>
      <c r="I88" t="s">
        <v>5390</v>
      </c>
    </row>
    <row r="89" spans="1:9" x14ac:dyDescent="0.2">
      <c r="A89" s="388" t="s">
        <v>1129</v>
      </c>
      <c r="B89" s="388" t="s">
        <v>5551</v>
      </c>
      <c r="C89" s="388" t="s">
        <v>6689</v>
      </c>
      <c r="E89" s="389">
        <v>66</v>
      </c>
      <c r="G89" s="389" t="s">
        <v>6657</v>
      </c>
      <c r="H89" s="390" t="s">
        <v>6882</v>
      </c>
      <c r="I89" t="s">
        <v>5390</v>
      </c>
    </row>
    <row r="90" spans="1:9" x14ac:dyDescent="0.2">
      <c r="A90" s="388" t="s">
        <v>1129</v>
      </c>
      <c r="B90" s="388" t="s">
        <v>5551</v>
      </c>
      <c r="C90" s="388" t="s">
        <v>6699</v>
      </c>
      <c r="E90" s="389">
        <v>132.22</v>
      </c>
      <c r="G90" s="389" t="s">
        <v>6684</v>
      </c>
      <c r="H90" s="390" t="s">
        <v>6883</v>
      </c>
      <c r="I90" t="s">
        <v>5390</v>
      </c>
    </row>
    <row r="91" spans="1:9" x14ac:dyDescent="0.2">
      <c r="A91" s="388" t="s">
        <v>1129</v>
      </c>
      <c r="B91" s="388" t="s">
        <v>5551</v>
      </c>
      <c r="C91" s="388" t="s">
        <v>6701</v>
      </c>
      <c r="E91" s="389">
        <v>16.5</v>
      </c>
      <c r="G91" s="389" t="s">
        <v>6687</v>
      </c>
      <c r="H91" s="390" t="s">
        <v>6884</v>
      </c>
      <c r="I91" t="s">
        <v>5390</v>
      </c>
    </row>
    <row r="92" spans="1:9" x14ac:dyDescent="0.2">
      <c r="A92" s="388" t="s">
        <v>1129</v>
      </c>
      <c r="B92" s="388" t="s">
        <v>5517</v>
      </c>
      <c r="C92" s="388" t="s">
        <v>6885</v>
      </c>
      <c r="E92" s="389">
        <v>112.2</v>
      </c>
      <c r="G92" s="389" t="s">
        <v>6657</v>
      </c>
      <c r="H92" s="390" t="s">
        <v>6886</v>
      </c>
      <c r="I92" t="s">
        <v>5390</v>
      </c>
    </row>
    <row r="93" spans="1:9" x14ac:dyDescent="0.2">
      <c r="A93" s="388" t="s">
        <v>1129</v>
      </c>
      <c r="B93" s="388" t="s">
        <v>6887</v>
      </c>
      <c r="C93" s="388" t="s">
        <v>6888</v>
      </c>
      <c r="E93" s="389">
        <v>-617.32000000000005</v>
      </c>
      <c r="G93" s="389" t="s">
        <v>6660</v>
      </c>
      <c r="H93" s="390" t="s">
        <v>6889</v>
      </c>
      <c r="I93" t="s">
        <v>5390</v>
      </c>
    </row>
    <row r="94" spans="1:9" x14ac:dyDescent="0.2">
      <c r="A94" s="388" t="s">
        <v>919</v>
      </c>
      <c r="B94" s="388" t="s">
        <v>347</v>
      </c>
      <c r="C94" s="388" t="s">
        <v>347</v>
      </c>
      <c r="H94" s="390" t="s">
        <v>1042</v>
      </c>
    </row>
    <row r="96" spans="1:9" x14ac:dyDescent="0.2">
      <c r="A96" s="388" t="s">
        <v>1129</v>
      </c>
      <c r="B96" s="388" t="s">
        <v>5551</v>
      </c>
      <c r="C96" s="388" t="s">
        <v>6739</v>
      </c>
      <c r="E96" s="389">
        <v>135</v>
      </c>
      <c r="G96" s="389" t="s">
        <v>6666</v>
      </c>
      <c r="H96" s="390" t="s">
        <v>6890</v>
      </c>
      <c r="I96" t="s">
        <v>5390</v>
      </c>
    </row>
    <row r="97" spans="1:9" x14ac:dyDescent="0.2">
      <c r="A97" s="388" t="s">
        <v>1129</v>
      </c>
      <c r="B97" s="388" t="s">
        <v>5551</v>
      </c>
      <c r="C97" s="388" t="s">
        <v>6891</v>
      </c>
      <c r="E97" s="389">
        <v>118</v>
      </c>
      <c r="G97" s="389" t="s">
        <v>6669</v>
      </c>
      <c r="H97" s="390" t="s">
        <v>6892</v>
      </c>
      <c r="I97" t="s">
        <v>5390</v>
      </c>
    </row>
    <row r="98" spans="1:9" x14ac:dyDescent="0.2">
      <c r="A98" s="388" t="s">
        <v>1129</v>
      </c>
      <c r="B98" s="388" t="s">
        <v>5551</v>
      </c>
      <c r="C98" s="388" t="s">
        <v>6656</v>
      </c>
      <c r="E98" s="389">
        <v>15</v>
      </c>
      <c r="G98" s="389" t="s">
        <v>6674</v>
      </c>
      <c r="H98" s="390" t="s">
        <v>6893</v>
      </c>
      <c r="I98" t="s">
        <v>5390</v>
      </c>
    </row>
    <row r="99" spans="1:9" x14ac:dyDescent="0.2">
      <c r="A99" s="388" t="s">
        <v>1129</v>
      </c>
      <c r="B99" s="388" t="s">
        <v>5551</v>
      </c>
      <c r="C99" s="388" t="s">
        <v>6745</v>
      </c>
      <c r="E99" s="389">
        <v>85</v>
      </c>
      <c r="G99" s="389" t="s">
        <v>6679</v>
      </c>
      <c r="H99" s="390" t="s">
        <v>6894</v>
      </c>
      <c r="I99" t="s">
        <v>5390</v>
      </c>
    </row>
    <row r="100" spans="1:9" x14ac:dyDescent="0.2">
      <c r="A100" s="388" t="s">
        <v>1129</v>
      </c>
      <c r="B100" s="388" t="s">
        <v>5551</v>
      </c>
      <c r="C100" s="388" t="s">
        <v>6748</v>
      </c>
      <c r="E100" s="389">
        <v>114.6</v>
      </c>
      <c r="G100" s="389" t="s">
        <v>6657</v>
      </c>
      <c r="H100" s="390" t="s">
        <v>6895</v>
      </c>
      <c r="I100" t="s">
        <v>5390</v>
      </c>
    </row>
    <row r="101" spans="1:9" x14ac:dyDescent="0.2">
      <c r="A101" s="388" t="s">
        <v>1129</v>
      </c>
      <c r="B101" s="388" t="s">
        <v>5551</v>
      </c>
      <c r="C101" s="388" t="s">
        <v>6723</v>
      </c>
      <c r="E101" s="389">
        <v>72.5</v>
      </c>
      <c r="G101" s="389" t="s">
        <v>6684</v>
      </c>
      <c r="H101" s="390" t="s">
        <v>6896</v>
      </c>
      <c r="I101" t="s">
        <v>5390</v>
      </c>
    </row>
    <row r="102" spans="1:9" x14ac:dyDescent="0.2">
      <c r="A102" s="388" t="s">
        <v>1129</v>
      </c>
      <c r="B102" s="388" t="s">
        <v>5551</v>
      </c>
      <c r="C102" s="388" t="s">
        <v>6725</v>
      </c>
      <c r="E102" s="389">
        <v>264</v>
      </c>
      <c r="G102" s="389" t="s">
        <v>6687</v>
      </c>
      <c r="H102" s="390" t="s">
        <v>6897</v>
      </c>
      <c r="I102" t="s">
        <v>5390</v>
      </c>
    </row>
    <row r="103" spans="1:9" x14ac:dyDescent="0.2">
      <c r="A103" s="388" t="s">
        <v>1129</v>
      </c>
      <c r="B103" s="388" t="s">
        <v>5551</v>
      </c>
      <c r="C103" s="388" t="s">
        <v>6759</v>
      </c>
      <c r="E103" s="389">
        <v>52</v>
      </c>
      <c r="G103" s="389" t="s">
        <v>6697</v>
      </c>
      <c r="H103" s="390" t="s">
        <v>6898</v>
      </c>
      <c r="I103" t="s">
        <v>5390</v>
      </c>
    </row>
    <row r="104" spans="1:9" x14ac:dyDescent="0.2">
      <c r="A104" s="388" t="s">
        <v>919</v>
      </c>
      <c r="B104" s="388" t="s">
        <v>347</v>
      </c>
      <c r="C104" s="388" t="s">
        <v>1043</v>
      </c>
      <c r="E104" s="389">
        <v>856.1</v>
      </c>
      <c r="G104" s="389">
        <v>856.1</v>
      </c>
      <c r="H104" s="390" t="s">
        <v>1044</v>
      </c>
    </row>
    <row r="106" spans="1:9" x14ac:dyDescent="0.2">
      <c r="A106" s="388" t="s">
        <v>1129</v>
      </c>
      <c r="B106" s="388" t="s">
        <v>5551</v>
      </c>
      <c r="C106" s="388" t="s">
        <v>6899</v>
      </c>
      <c r="E106" s="389">
        <v>115.5</v>
      </c>
      <c r="G106" s="389" t="s">
        <v>6660</v>
      </c>
      <c r="H106" s="390" t="s">
        <v>6900</v>
      </c>
      <c r="I106" t="s">
        <v>5390</v>
      </c>
    </row>
    <row r="107" spans="1:9" x14ac:dyDescent="0.2">
      <c r="A107" s="388" t="s">
        <v>1129</v>
      </c>
      <c r="B107" s="388" t="s">
        <v>5551</v>
      </c>
      <c r="C107" s="388" t="s">
        <v>6901</v>
      </c>
      <c r="E107" s="389">
        <v>105.6</v>
      </c>
      <c r="G107" s="389" t="s">
        <v>6694</v>
      </c>
      <c r="H107" s="390" t="s">
        <v>6902</v>
      </c>
      <c r="I107" t="s">
        <v>5390</v>
      </c>
    </row>
    <row r="108" spans="1:9" x14ac:dyDescent="0.2">
      <c r="A108" s="388" t="s">
        <v>1129</v>
      </c>
      <c r="B108" s="388" t="s">
        <v>5551</v>
      </c>
      <c r="C108" s="388" t="s">
        <v>6903</v>
      </c>
      <c r="E108" s="389">
        <v>95.7</v>
      </c>
      <c r="G108" s="389" t="s">
        <v>6697</v>
      </c>
      <c r="H108" s="390" t="s">
        <v>6904</v>
      </c>
      <c r="I108" t="s">
        <v>5390</v>
      </c>
    </row>
    <row r="109" spans="1:9" x14ac:dyDescent="0.2">
      <c r="A109" s="388" t="s">
        <v>1129</v>
      </c>
      <c r="B109" s="388" t="s">
        <v>6887</v>
      </c>
      <c r="C109" s="388" t="s">
        <v>6888</v>
      </c>
      <c r="E109" s="389">
        <v>3.3</v>
      </c>
      <c r="G109" s="389" t="s">
        <v>6660</v>
      </c>
      <c r="H109" s="390" t="s">
        <v>6905</v>
      </c>
      <c r="I109" t="s">
        <v>5390</v>
      </c>
    </row>
    <row r="110" spans="1:9" x14ac:dyDescent="0.2">
      <c r="A110" s="388" t="s">
        <v>1129</v>
      </c>
      <c r="B110" s="388" t="s">
        <v>6887</v>
      </c>
      <c r="C110" s="388" t="s">
        <v>6888</v>
      </c>
      <c r="E110" s="389">
        <v>85.8</v>
      </c>
      <c r="G110" s="389" t="s">
        <v>6660</v>
      </c>
      <c r="H110" s="390" t="s">
        <v>6879</v>
      </c>
      <c r="I110" t="s">
        <v>5390</v>
      </c>
    </row>
    <row r="111" spans="1:9" x14ac:dyDescent="0.2">
      <c r="A111" s="388" t="s">
        <v>1129</v>
      </c>
      <c r="B111" s="388" t="s">
        <v>6887</v>
      </c>
      <c r="C111" s="388" t="s">
        <v>6888</v>
      </c>
      <c r="E111" s="389">
        <v>174.9</v>
      </c>
      <c r="G111" s="389" t="s">
        <v>6660</v>
      </c>
      <c r="H111" s="390" t="s">
        <v>6906</v>
      </c>
      <c r="I111" t="s">
        <v>5390</v>
      </c>
    </row>
    <row r="112" spans="1:9" x14ac:dyDescent="0.2">
      <c r="A112" s="388" t="s">
        <v>1129</v>
      </c>
      <c r="B112" s="388" t="s">
        <v>6887</v>
      </c>
      <c r="C112" s="388" t="s">
        <v>6888</v>
      </c>
      <c r="E112" s="389">
        <v>112.2</v>
      </c>
      <c r="G112" s="389" t="s">
        <v>6660</v>
      </c>
      <c r="H112" s="390" t="s">
        <v>6907</v>
      </c>
      <c r="I112" t="s">
        <v>5390</v>
      </c>
    </row>
    <row r="113" spans="1:12" x14ac:dyDescent="0.2">
      <c r="A113" s="388" t="s">
        <v>1129</v>
      </c>
      <c r="B113" s="388" t="s">
        <v>6887</v>
      </c>
      <c r="C113" s="388" t="s">
        <v>6888</v>
      </c>
      <c r="E113" s="389">
        <v>26.4</v>
      </c>
      <c r="G113" s="389" t="s">
        <v>6660</v>
      </c>
      <c r="H113" s="390" t="s">
        <v>6881</v>
      </c>
      <c r="I113" t="s">
        <v>5390</v>
      </c>
    </row>
    <row r="114" spans="1:12" x14ac:dyDescent="0.2">
      <c r="A114" s="388" t="s">
        <v>1129</v>
      </c>
      <c r="B114" s="388" t="s">
        <v>6887</v>
      </c>
      <c r="C114" s="388" t="s">
        <v>6888</v>
      </c>
      <c r="E114" s="389">
        <v>66</v>
      </c>
      <c r="G114" s="389" t="s">
        <v>6660</v>
      </c>
      <c r="H114" s="390" t="s">
        <v>6882</v>
      </c>
      <c r="I114" t="s">
        <v>5390</v>
      </c>
    </row>
    <row r="115" spans="1:12" x14ac:dyDescent="0.2">
      <c r="A115" s="388" t="s">
        <v>1129</v>
      </c>
      <c r="B115" s="388" t="s">
        <v>6887</v>
      </c>
      <c r="C115" s="388" t="s">
        <v>6888</v>
      </c>
      <c r="E115" s="389">
        <v>132.22</v>
      </c>
      <c r="G115" s="389" t="s">
        <v>6660</v>
      </c>
      <c r="H115" s="390" t="s">
        <v>6883</v>
      </c>
      <c r="I115" t="s">
        <v>5390</v>
      </c>
    </row>
    <row r="116" spans="1:12" x14ac:dyDescent="0.2">
      <c r="A116" s="388" t="s">
        <v>1129</v>
      </c>
      <c r="B116" s="388" t="s">
        <v>6887</v>
      </c>
      <c r="C116" s="388" t="s">
        <v>6888</v>
      </c>
      <c r="E116" s="389">
        <v>16.5</v>
      </c>
      <c r="G116" s="389" t="s">
        <v>6660</v>
      </c>
      <c r="H116" s="390" t="s">
        <v>6884</v>
      </c>
      <c r="J116" t="s">
        <v>5340</v>
      </c>
    </row>
    <row r="117" spans="1:12" x14ac:dyDescent="0.2">
      <c r="A117" s="388" t="s">
        <v>919</v>
      </c>
      <c r="B117" s="388" t="s">
        <v>347</v>
      </c>
      <c r="C117" s="388" t="s">
        <v>6635</v>
      </c>
      <c r="E117" s="389">
        <v>934.12</v>
      </c>
      <c r="G117" s="389">
        <v>934.12</v>
      </c>
      <c r="H117" s="390" t="s">
        <v>6636</v>
      </c>
      <c r="I117" t="s">
        <v>1124</v>
      </c>
      <c r="J117" s="94">
        <f>E69+E128</f>
        <v>1932699.5599999998</v>
      </c>
    </row>
    <row r="118" spans="1:12" x14ac:dyDescent="0.2">
      <c r="A118" s="88" t="s">
        <v>919</v>
      </c>
      <c r="B118" s="88" t="s">
        <v>347</v>
      </c>
      <c r="C118" s="88" t="s">
        <v>308</v>
      </c>
      <c r="D118" s="89"/>
      <c r="E118" s="89">
        <v>1798371.27</v>
      </c>
      <c r="F118" s="89"/>
      <c r="G118" s="89">
        <v>1798371.27</v>
      </c>
      <c r="H118" s="90" t="s">
        <v>735</v>
      </c>
      <c r="I118" t="s">
        <v>5341</v>
      </c>
      <c r="J118" s="94">
        <f>E156</f>
        <v>1604.33</v>
      </c>
      <c r="K118" s="91"/>
      <c r="L118" s="91"/>
    </row>
    <row r="119" spans="1:12" x14ac:dyDescent="0.2">
      <c r="I119" t="s">
        <v>5342</v>
      </c>
      <c r="J119" s="374">
        <f>E143</f>
        <v>2594.04</v>
      </c>
    </row>
    <row r="120" spans="1:12" x14ac:dyDescent="0.2">
      <c r="A120" s="388" t="s">
        <v>1129</v>
      </c>
      <c r="B120" s="388" t="s">
        <v>5551</v>
      </c>
      <c r="C120" s="388" t="s">
        <v>6703</v>
      </c>
      <c r="E120" s="389">
        <v>26196.61</v>
      </c>
      <c r="G120" s="389" t="s">
        <v>6666</v>
      </c>
      <c r="H120" s="390" t="s">
        <v>6908</v>
      </c>
      <c r="J120" s="136">
        <f>SUM(J117:J119)</f>
        <v>1936897.93</v>
      </c>
    </row>
    <row r="121" spans="1:12" x14ac:dyDescent="0.2">
      <c r="A121" s="388" t="s">
        <v>1129</v>
      </c>
      <c r="B121" s="388" t="s">
        <v>5551</v>
      </c>
      <c r="C121" s="388" t="s">
        <v>6707</v>
      </c>
      <c r="E121" s="389">
        <v>47394.05</v>
      </c>
      <c r="G121" s="389" t="s">
        <v>6669</v>
      </c>
      <c r="H121" s="390" t="s">
        <v>6909</v>
      </c>
      <c r="I121" t="s">
        <v>5390</v>
      </c>
    </row>
    <row r="122" spans="1:12" x14ac:dyDescent="0.2">
      <c r="A122" s="388" t="s">
        <v>1129</v>
      </c>
      <c r="B122" s="388" t="s">
        <v>5551</v>
      </c>
      <c r="C122" s="388" t="s">
        <v>6709</v>
      </c>
      <c r="E122" s="389">
        <v>35625.370000000003</v>
      </c>
      <c r="G122" s="389" t="s">
        <v>6654</v>
      </c>
      <c r="H122" s="390" t="s">
        <v>6910</v>
      </c>
      <c r="I122" t="s">
        <v>5390</v>
      </c>
    </row>
    <row r="123" spans="1:12" x14ac:dyDescent="0.2">
      <c r="A123" s="388" t="s">
        <v>1129</v>
      </c>
      <c r="B123" s="388" t="s">
        <v>5551</v>
      </c>
      <c r="C123" s="388" t="s">
        <v>6681</v>
      </c>
      <c r="E123" s="389">
        <v>28967.29</v>
      </c>
      <c r="G123" s="389" t="s">
        <v>6674</v>
      </c>
      <c r="H123" s="390" t="s">
        <v>6911</v>
      </c>
      <c r="I123" t="s">
        <v>5390</v>
      </c>
    </row>
    <row r="124" spans="1:12" x14ac:dyDescent="0.2">
      <c r="A124" s="388" t="s">
        <v>1129</v>
      </c>
      <c r="B124" s="388" t="s">
        <v>5551</v>
      </c>
      <c r="C124" s="388" t="s">
        <v>6715</v>
      </c>
      <c r="E124" s="389">
        <v>46551.56</v>
      </c>
      <c r="G124" s="389" t="s">
        <v>6679</v>
      </c>
      <c r="H124" s="390" t="s">
        <v>6912</v>
      </c>
      <c r="I124" t="s">
        <v>5390</v>
      </c>
    </row>
    <row r="125" spans="1:12" x14ac:dyDescent="0.2">
      <c r="A125" s="388" t="s">
        <v>1129</v>
      </c>
      <c r="B125" s="388" t="s">
        <v>5551</v>
      </c>
      <c r="C125" s="388" t="s">
        <v>6860</v>
      </c>
      <c r="E125" s="389">
        <v>136222.68</v>
      </c>
      <c r="G125" s="389" t="s">
        <v>6657</v>
      </c>
      <c r="H125" s="390" t="s">
        <v>6913</v>
      </c>
      <c r="I125" t="s">
        <v>5390</v>
      </c>
    </row>
    <row r="126" spans="1:12" x14ac:dyDescent="0.2">
      <c r="A126" s="388" t="s">
        <v>1129</v>
      </c>
      <c r="B126" s="388" t="s">
        <v>5551</v>
      </c>
      <c r="C126" s="388" t="s">
        <v>6696</v>
      </c>
      <c r="E126" s="389">
        <v>169994.11</v>
      </c>
      <c r="G126" s="389" t="s">
        <v>6684</v>
      </c>
      <c r="H126" s="390" t="s">
        <v>6914</v>
      </c>
      <c r="I126" t="s">
        <v>5390</v>
      </c>
    </row>
    <row r="127" spans="1:12" x14ac:dyDescent="0.2">
      <c r="A127" s="388" t="s">
        <v>919</v>
      </c>
      <c r="B127" s="388" t="s">
        <v>394</v>
      </c>
      <c r="C127" s="388" t="s">
        <v>307</v>
      </c>
      <c r="E127" s="389">
        <v>490951.67</v>
      </c>
      <c r="G127" s="389">
        <v>490951.67</v>
      </c>
      <c r="H127" s="390" t="s">
        <v>1040</v>
      </c>
    </row>
    <row r="128" spans="1:12" x14ac:dyDescent="0.2">
      <c r="A128" s="88" t="s">
        <v>919</v>
      </c>
      <c r="B128" s="88" t="s">
        <v>394</v>
      </c>
      <c r="C128" s="88" t="s">
        <v>308</v>
      </c>
      <c r="D128" s="89"/>
      <c r="E128" s="89">
        <v>490951.67</v>
      </c>
      <c r="F128" s="89"/>
      <c r="G128" s="89">
        <v>490951.67</v>
      </c>
      <c r="H128" s="90" t="s">
        <v>736</v>
      </c>
      <c r="I128" s="91"/>
      <c r="J128" s="91"/>
      <c r="K128" s="91"/>
      <c r="L128" s="91"/>
    </row>
    <row r="130" spans="1:12" x14ac:dyDescent="0.2">
      <c r="A130" s="388" t="s">
        <v>1129</v>
      </c>
      <c r="B130" s="388" t="s">
        <v>5466</v>
      </c>
      <c r="C130" s="388" t="s">
        <v>6840</v>
      </c>
      <c r="E130" s="389">
        <v>169.4</v>
      </c>
      <c r="G130" s="389" t="s">
        <v>6687</v>
      </c>
      <c r="H130" s="390" t="s">
        <v>6915</v>
      </c>
      <c r="I130" t="s">
        <v>5390</v>
      </c>
    </row>
    <row r="131" spans="1:12" x14ac:dyDescent="0.2">
      <c r="A131" s="388" t="s">
        <v>1129</v>
      </c>
      <c r="B131" s="388" t="s">
        <v>5466</v>
      </c>
      <c r="C131" s="388" t="s">
        <v>6843</v>
      </c>
      <c r="E131" s="389">
        <v>63.53</v>
      </c>
      <c r="G131" s="389" t="s">
        <v>6660</v>
      </c>
      <c r="H131" s="390" t="s">
        <v>6916</v>
      </c>
      <c r="I131" t="s">
        <v>5390</v>
      </c>
    </row>
    <row r="132" spans="1:12" x14ac:dyDescent="0.2">
      <c r="A132" s="388" t="s">
        <v>1129</v>
      </c>
      <c r="B132" s="388" t="s">
        <v>5466</v>
      </c>
      <c r="C132" s="388" t="s">
        <v>6846</v>
      </c>
      <c r="E132" s="389">
        <v>148.22999999999999</v>
      </c>
      <c r="G132" s="389" t="s">
        <v>6694</v>
      </c>
      <c r="H132" s="390" t="s">
        <v>6917</v>
      </c>
      <c r="I132" t="s">
        <v>5390</v>
      </c>
    </row>
    <row r="133" spans="1:12" x14ac:dyDescent="0.2">
      <c r="A133" s="388" t="s">
        <v>1129</v>
      </c>
      <c r="B133" s="388" t="s">
        <v>5466</v>
      </c>
      <c r="C133" s="388" t="s">
        <v>6849</v>
      </c>
      <c r="E133" s="389">
        <v>63.53</v>
      </c>
      <c r="G133" s="389" t="s">
        <v>6697</v>
      </c>
      <c r="H133" s="390" t="s">
        <v>6918</v>
      </c>
      <c r="I133" t="s">
        <v>5390</v>
      </c>
    </row>
    <row r="134" spans="1:12" x14ac:dyDescent="0.2">
      <c r="A134" s="388" t="s">
        <v>1129</v>
      </c>
      <c r="B134" s="388" t="s">
        <v>5466</v>
      </c>
      <c r="C134" s="388" t="s">
        <v>6852</v>
      </c>
      <c r="E134" s="389">
        <v>42.35</v>
      </c>
      <c r="G134" s="389" t="s">
        <v>6663</v>
      </c>
      <c r="H134" s="390" t="s">
        <v>6919</v>
      </c>
      <c r="I134" t="s">
        <v>5390</v>
      </c>
    </row>
    <row r="135" spans="1:12" x14ac:dyDescent="0.2">
      <c r="A135" s="388" t="s">
        <v>1129</v>
      </c>
      <c r="B135" s="388" t="s">
        <v>5551</v>
      </c>
      <c r="C135" s="388" t="s">
        <v>6665</v>
      </c>
      <c r="E135" s="389">
        <v>294</v>
      </c>
      <c r="G135" s="389" t="s">
        <v>6666</v>
      </c>
      <c r="H135" s="390" t="s">
        <v>6920</v>
      </c>
      <c r="I135" t="s">
        <v>5390</v>
      </c>
    </row>
    <row r="136" spans="1:12" x14ac:dyDescent="0.2">
      <c r="A136" s="388" t="s">
        <v>1129</v>
      </c>
      <c r="B136" s="388" t="s">
        <v>5551</v>
      </c>
      <c r="C136" s="388" t="s">
        <v>6671</v>
      </c>
      <c r="E136" s="389">
        <v>441</v>
      </c>
      <c r="G136" s="389" t="s">
        <v>6669</v>
      </c>
      <c r="H136" s="390" t="s">
        <v>6921</v>
      </c>
      <c r="I136" t="s">
        <v>5390</v>
      </c>
    </row>
    <row r="137" spans="1:12" x14ac:dyDescent="0.2">
      <c r="A137" s="388" t="s">
        <v>1129</v>
      </c>
      <c r="B137" s="388" t="s">
        <v>5551</v>
      </c>
      <c r="C137" s="388" t="s">
        <v>6741</v>
      </c>
      <c r="E137" s="389">
        <v>147</v>
      </c>
      <c r="G137" s="389" t="s">
        <v>6654</v>
      </c>
      <c r="H137" s="390" t="s">
        <v>6922</v>
      </c>
      <c r="I137" t="s">
        <v>5390</v>
      </c>
    </row>
    <row r="138" spans="1:12" x14ac:dyDescent="0.2">
      <c r="A138" s="388" t="s">
        <v>1129</v>
      </c>
      <c r="B138" s="388" t="s">
        <v>5551</v>
      </c>
      <c r="C138" s="388" t="s">
        <v>6743</v>
      </c>
      <c r="E138" s="389">
        <v>49</v>
      </c>
      <c r="G138" s="389" t="s">
        <v>6674</v>
      </c>
      <c r="H138" s="390" t="s">
        <v>6923</v>
      </c>
      <c r="I138" t="s">
        <v>5390</v>
      </c>
    </row>
    <row r="139" spans="1:12" x14ac:dyDescent="0.2">
      <c r="A139" s="388" t="s">
        <v>1129</v>
      </c>
      <c r="B139" s="388" t="s">
        <v>5551</v>
      </c>
      <c r="C139" s="388" t="s">
        <v>6744</v>
      </c>
      <c r="E139" s="389">
        <v>147</v>
      </c>
      <c r="G139" s="389" t="s">
        <v>6679</v>
      </c>
      <c r="H139" s="390" t="s">
        <v>6924</v>
      </c>
      <c r="I139" t="s">
        <v>5390</v>
      </c>
    </row>
    <row r="140" spans="1:12" x14ac:dyDescent="0.2">
      <c r="A140" s="388" t="s">
        <v>1129</v>
      </c>
      <c r="B140" s="388" t="s">
        <v>5551</v>
      </c>
      <c r="C140" s="388" t="s">
        <v>6719</v>
      </c>
      <c r="E140" s="389">
        <v>343</v>
      </c>
      <c r="G140" s="389" t="s">
        <v>6657</v>
      </c>
      <c r="H140" s="390" t="s">
        <v>6925</v>
      </c>
      <c r="I140" t="s">
        <v>5390</v>
      </c>
    </row>
    <row r="141" spans="1:12" x14ac:dyDescent="0.2">
      <c r="A141" s="388" t="s">
        <v>1129</v>
      </c>
      <c r="B141" s="388" t="s">
        <v>5551</v>
      </c>
      <c r="C141" s="388" t="s">
        <v>6749</v>
      </c>
      <c r="E141" s="389">
        <v>686</v>
      </c>
      <c r="G141" s="389" t="s">
        <v>6684</v>
      </c>
      <c r="H141" s="390" t="s">
        <v>6926</v>
      </c>
      <c r="I141" t="s">
        <v>5390</v>
      </c>
    </row>
    <row r="142" spans="1:12" x14ac:dyDescent="0.2">
      <c r="A142" s="388" t="s">
        <v>919</v>
      </c>
      <c r="B142" s="388" t="s">
        <v>698</v>
      </c>
      <c r="C142" s="388" t="s">
        <v>307</v>
      </c>
      <c r="E142" s="389">
        <v>2594.04</v>
      </c>
      <c r="G142" s="389">
        <v>2594.04</v>
      </c>
      <c r="H142" s="390" t="s">
        <v>1040</v>
      </c>
    </row>
    <row r="143" spans="1:12" x14ac:dyDescent="0.2">
      <c r="A143" s="88" t="s">
        <v>919</v>
      </c>
      <c r="B143" s="88" t="s">
        <v>698</v>
      </c>
      <c r="C143" s="88" t="s">
        <v>308</v>
      </c>
      <c r="D143" s="89"/>
      <c r="E143" s="89">
        <v>2594.04</v>
      </c>
      <c r="F143" s="89"/>
      <c r="G143" s="89">
        <v>2594.04</v>
      </c>
      <c r="H143" s="90" t="s">
        <v>739</v>
      </c>
      <c r="I143" s="91"/>
      <c r="J143" s="91"/>
      <c r="K143" s="91"/>
      <c r="L143" s="91"/>
    </row>
    <row r="145" spans="1:9" x14ac:dyDescent="0.2">
      <c r="A145" s="388" t="s">
        <v>1129</v>
      </c>
      <c r="B145" s="388" t="s">
        <v>5466</v>
      </c>
      <c r="C145" s="388" t="s">
        <v>6840</v>
      </c>
      <c r="E145" s="389">
        <v>99.83</v>
      </c>
      <c r="G145" s="389" t="s">
        <v>6687</v>
      </c>
      <c r="H145" s="390" t="s">
        <v>6927</v>
      </c>
      <c r="I145" t="s">
        <v>5390</v>
      </c>
    </row>
    <row r="146" spans="1:9" x14ac:dyDescent="0.2">
      <c r="A146" s="388" t="s">
        <v>1129</v>
      </c>
      <c r="B146" s="388" t="s">
        <v>5466</v>
      </c>
      <c r="C146" s="388" t="s">
        <v>6843</v>
      </c>
      <c r="E146" s="389">
        <v>60.5</v>
      </c>
      <c r="G146" s="389" t="s">
        <v>6660</v>
      </c>
      <c r="H146" s="390" t="s">
        <v>6928</v>
      </c>
      <c r="I146" t="s">
        <v>5390</v>
      </c>
    </row>
    <row r="147" spans="1:9" x14ac:dyDescent="0.2">
      <c r="A147" s="388" t="s">
        <v>1129</v>
      </c>
      <c r="B147" s="388" t="s">
        <v>5466</v>
      </c>
      <c r="C147" s="388" t="s">
        <v>6849</v>
      </c>
      <c r="E147" s="389">
        <v>60.5</v>
      </c>
      <c r="G147" s="389" t="s">
        <v>6697</v>
      </c>
      <c r="H147" s="390" t="s">
        <v>6929</v>
      </c>
      <c r="I147" t="s">
        <v>5390</v>
      </c>
    </row>
    <row r="148" spans="1:9" x14ac:dyDescent="0.2">
      <c r="A148" s="388" t="s">
        <v>1129</v>
      </c>
      <c r="B148" s="388" t="s">
        <v>5466</v>
      </c>
      <c r="C148" s="388" t="s">
        <v>6852</v>
      </c>
      <c r="E148" s="389">
        <v>121</v>
      </c>
      <c r="G148" s="389" t="s">
        <v>6663</v>
      </c>
      <c r="H148" s="390" t="s">
        <v>6930</v>
      </c>
      <c r="I148" t="s">
        <v>5390</v>
      </c>
    </row>
    <row r="149" spans="1:9" x14ac:dyDescent="0.2">
      <c r="A149" s="388" t="s">
        <v>1129</v>
      </c>
      <c r="B149" s="388" t="s">
        <v>5551</v>
      </c>
      <c r="C149" s="388" t="s">
        <v>6738</v>
      </c>
      <c r="E149" s="389">
        <v>250</v>
      </c>
      <c r="G149" s="389" t="s">
        <v>6666</v>
      </c>
      <c r="H149" s="390" t="s">
        <v>6931</v>
      </c>
      <c r="I149" t="s">
        <v>5390</v>
      </c>
    </row>
    <row r="150" spans="1:9" x14ac:dyDescent="0.2">
      <c r="A150" s="388" t="s">
        <v>1129</v>
      </c>
      <c r="B150" s="388" t="s">
        <v>5551</v>
      </c>
      <c r="C150" s="388" t="s">
        <v>6740</v>
      </c>
      <c r="E150" s="389">
        <v>150</v>
      </c>
      <c r="G150" s="389" t="s">
        <v>6669</v>
      </c>
      <c r="H150" s="390" t="s">
        <v>6932</v>
      </c>
      <c r="I150" t="s">
        <v>5390</v>
      </c>
    </row>
    <row r="151" spans="1:9" x14ac:dyDescent="0.2">
      <c r="A151" s="388" t="s">
        <v>1129</v>
      </c>
      <c r="B151" s="388" t="s">
        <v>5551</v>
      </c>
      <c r="C151" s="388" t="s">
        <v>6677</v>
      </c>
      <c r="E151" s="389">
        <v>50</v>
      </c>
      <c r="G151" s="389" t="s">
        <v>6654</v>
      </c>
      <c r="H151" s="390" t="s">
        <v>6933</v>
      </c>
      <c r="I151" t="s">
        <v>5390</v>
      </c>
    </row>
    <row r="152" spans="1:9" x14ac:dyDescent="0.2">
      <c r="A152" s="388" t="s">
        <v>1129</v>
      </c>
      <c r="B152" s="388" t="s">
        <v>5551</v>
      </c>
      <c r="C152" s="388" t="s">
        <v>6711</v>
      </c>
      <c r="E152" s="389">
        <v>100</v>
      </c>
      <c r="G152" s="389" t="s">
        <v>6674</v>
      </c>
      <c r="H152" s="390" t="s">
        <v>6934</v>
      </c>
      <c r="I152" t="s">
        <v>5390</v>
      </c>
    </row>
    <row r="153" spans="1:9" x14ac:dyDescent="0.2">
      <c r="A153" s="388" t="s">
        <v>1129</v>
      </c>
      <c r="B153" s="388" t="s">
        <v>5551</v>
      </c>
      <c r="C153" s="388" t="s">
        <v>6683</v>
      </c>
      <c r="E153" s="389">
        <v>315</v>
      </c>
      <c r="G153" s="389" t="s">
        <v>6679</v>
      </c>
      <c r="H153" s="390" t="s">
        <v>6935</v>
      </c>
      <c r="I153" t="s">
        <v>5390</v>
      </c>
    </row>
    <row r="154" spans="1:9" x14ac:dyDescent="0.2">
      <c r="A154" s="388" t="s">
        <v>1129</v>
      </c>
      <c r="B154" s="388" t="s">
        <v>5551</v>
      </c>
      <c r="C154" s="388" t="s">
        <v>6691</v>
      </c>
      <c r="E154" s="389">
        <v>100</v>
      </c>
      <c r="G154" s="389" t="s">
        <v>6657</v>
      </c>
      <c r="H154" s="390" t="s">
        <v>6936</v>
      </c>
      <c r="I154" t="s">
        <v>5390</v>
      </c>
    </row>
    <row r="155" spans="1:9" x14ac:dyDescent="0.2">
      <c r="A155" s="388" t="s">
        <v>1129</v>
      </c>
      <c r="B155" s="388" t="s">
        <v>5551</v>
      </c>
      <c r="C155" s="388" t="s">
        <v>6693</v>
      </c>
      <c r="E155" s="389">
        <v>297.5</v>
      </c>
      <c r="G155" s="389" t="s">
        <v>6684</v>
      </c>
      <c r="H155" s="390" t="s">
        <v>6937</v>
      </c>
      <c r="I155" t="s">
        <v>5390</v>
      </c>
    </row>
    <row r="156" spans="1:9" x14ac:dyDescent="0.2">
      <c r="A156" s="388" t="s">
        <v>919</v>
      </c>
      <c r="B156" s="388" t="s">
        <v>840</v>
      </c>
      <c r="C156" s="388" t="s">
        <v>307</v>
      </c>
      <c r="E156" s="389">
        <v>1604.33</v>
      </c>
      <c r="G156" s="389">
        <v>1604.33</v>
      </c>
      <c r="H156" s="390" t="s">
        <v>1040</v>
      </c>
    </row>
    <row r="158" spans="1:9" x14ac:dyDescent="0.2">
      <c r="A158" s="388" t="s">
        <v>1129</v>
      </c>
      <c r="B158" s="388" t="s">
        <v>5551</v>
      </c>
      <c r="C158" s="388" t="s">
        <v>6659</v>
      </c>
      <c r="E158" s="389">
        <v>50</v>
      </c>
      <c r="G158" s="389" t="s">
        <v>6657</v>
      </c>
      <c r="H158" s="390" t="s">
        <v>6938</v>
      </c>
      <c r="I158" t="s">
        <v>5390</v>
      </c>
    </row>
    <row r="159" spans="1:9" x14ac:dyDescent="0.2">
      <c r="A159" s="388" t="s">
        <v>1129</v>
      </c>
      <c r="B159" s="388" t="s">
        <v>5551</v>
      </c>
      <c r="C159" s="388" t="s">
        <v>6721</v>
      </c>
      <c r="E159" s="389">
        <v>50</v>
      </c>
      <c r="G159" s="389" t="s">
        <v>6684</v>
      </c>
      <c r="H159" s="390" t="s">
        <v>6939</v>
      </c>
      <c r="I159" t="s">
        <v>5390</v>
      </c>
    </row>
    <row r="160" spans="1:9" x14ac:dyDescent="0.2">
      <c r="A160" s="388" t="s">
        <v>1129</v>
      </c>
      <c r="B160" s="388" t="s">
        <v>5551</v>
      </c>
      <c r="C160" s="388" t="s">
        <v>6662</v>
      </c>
      <c r="E160" s="389">
        <v>100</v>
      </c>
      <c r="G160" s="389" t="s">
        <v>6660</v>
      </c>
      <c r="H160" s="390" t="s">
        <v>6940</v>
      </c>
      <c r="I160" t="s">
        <v>5390</v>
      </c>
    </row>
    <row r="161" spans="1:12" x14ac:dyDescent="0.2">
      <c r="A161" s="388" t="s">
        <v>919</v>
      </c>
      <c r="B161" s="388" t="s">
        <v>840</v>
      </c>
      <c r="C161" s="388" t="s">
        <v>883</v>
      </c>
      <c r="E161" s="389">
        <v>200</v>
      </c>
      <c r="G161" s="389">
        <v>200</v>
      </c>
      <c r="H161" s="390" t="s">
        <v>1041</v>
      </c>
    </row>
    <row r="162" spans="1:12" x14ac:dyDescent="0.2">
      <c r="A162" s="88" t="s">
        <v>919</v>
      </c>
      <c r="B162" s="88" t="s">
        <v>840</v>
      </c>
      <c r="C162" s="88" t="s">
        <v>308</v>
      </c>
      <c r="D162" s="89"/>
      <c r="E162" s="89">
        <v>1804.33</v>
      </c>
      <c r="F162" s="89"/>
      <c r="G162" s="89">
        <v>1804.33</v>
      </c>
      <c r="H162" s="90" t="s">
        <v>740</v>
      </c>
      <c r="I162" s="91"/>
      <c r="J162" s="91"/>
      <c r="K162" s="91"/>
      <c r="L162" s="91"/>
    </row>
    <row r="163" spans="1:12" x14ac:dyDescent="0.2">
      <c r="A163" s="88" t="s">
        <v>919</v>
      </c>
      <c r="B163" s="88" t="s">
        <v>343</v>
      </c>
      <c r="C163" s="88" t="s">
        <v>308</v>
      </c>
      <c r="D163" s="89"/>
      <c r="E163" s="89">
        <v>2856578.49</v>
      </c>
      <c r="F163" s="89"/>
      <c r="G163" s="89">
        <v>2856578.49</v>
      </c>
      <c r="H163" s="90" t="s">
        <v>937</v>
      </c>
      <c r="I163" s="91"/>
      <c r="J163" s="91"/>
      <c r="K163" s="91"/>
      <c r="L163" s="91"/>
    </row>
    <row r="165" spans="1:12" x14ac:dyDescent="0.2">
      <c r="A165" s="388" t="s">
        <v>1129</v>
      </c>
      <c r="B165" s="388" t="s">
        <v>5466</v>
      </c>
      <c r="C165" s="388" t="s">
        <v>6738</v>
      </c>
      <c r="E165" s="389">
        <v>7918</v>
      </c>
      <c r="G165" s="389" t="s">
        <v>6941</v>
      </c>
      <c r="H165" s="390" t="s">
        <v>6942</v>
      </c>
      <c r="I165" t="s">
        <v>5390</v>
      </c>
    </row>
    <row r="166" spans="1:12" x14ac:dyDescent="0.2">
      <c r="A166" s="388" t="s">
        <v>1129</v>
      </c>
      <c r="B166" s="388" t="s">
        <v>5466</v>
      </c>
      <c r="C166" s="388" t="s">
        <v>6743</v>
      </c>
      <c r="E166" s="389">
        <v>3375</v>
      </c>
      <c r="G166" s="389" t="s">
        <v>6943</v>
      </c>
      <c r="H166" s="390" t="s">
        <v>6944</v>
      </c>
      <c r="I166" t="s">
        <v>5390</v>
      </c>
    </row>
    <row r="167" spans="1:12" x14ac:dyDescent="0.2">
      <c r="A167" s="388" t="s">
        <v>1129</v>
      </c>
      <c r="B167" s="388" t="s">
        <v>5466</v>
      </c>
      <c r="C167" s="388" t="s">
        <v>6681</v>
      </c>
      <c r="E167" s="389">
        <v>4830</v>
      </c>
      <c r="G167" s="389" t="s">
        <v>6945</v>
      </c>
      <c r="H167" s="390" t="s">
        <v>6944</v>
      </c>
      <c r="I167" t="s">
        <v>5390</v>
      </c>
    </row>
    <row r="168" spans="1:12" x14ac:dyDescent="0.2">
      <c r="A168" s="388" t="s">
        <v>1129</v>
      </c>
      <c r="B168" s="388" t="s">
        <v>5466</v>
      </c>
      <c r="C168" s="388" t="s">
        <v>6946</v>
      </c>
      <c r="E168" s="389">
        <v>6899</v>
      </c>
      <c r="G168" s="389" t="s">
        <v>6947</v>
      </c>
      <c r="H168" s="390" t="s">
        <v>6337</v>
      </c>
      <c r="I168" t="s">
        <v>5390</v>
      </c>
    </row>
    <row r="169" spans="1:12" x14ac:dyDescent="0.2">
      <c r="A169" s="388" t="s">
        <v>1129</v>
      </c>
      <c r="B169" s="388" t="s">
        <v>5466</v>
      </c>
      <c r="C169" s="388" t="s">
        <v>6948</v>
      </c>
      <c r="E169" s="389">
        <v>1319</v>
      </c>
      <c r="G169" s="389" t="s">
        <v>6949</v>
      </c>
      <c r="H169" s="390" t="s">
        <v>6950</v>
      </c>
      <c r="I169" t="s">
        <v>5390</v>
      </c>
    </row>
    <row r="170" spans="1:12" x14ac:dyDescent="0.2">
      <c r="A170" s="388" t="s">
        <v>1129</v>
      </c>
      <c r="B170" s="388" t="s">
        <v>5466</v>
      </c>
      <c r="C170" s="388" t="s">
        <v>6951</v>
      </c>
      <c r="E170" s="389">
        <v>7918</v>
      </c>
      <c r="G170" s="389" t="s">
        <v>6952</v>
      </c>
      <c r="H170" s="390" t="s">
        <v>6953</v>
      </c>
      <c r="I170" t="s">
        <v>5390</v>
      </c>
    </row>
    <row r="171" spans="1:12" x14ac:dyDescent="0.2">
      <c r="A171" s="388" t="s">
        <v>1129</v>
      </c>
      <c r="B171" s="388" t="s">
        <v>5466</v>
      </c>
      <c r="C171" s="388" t="s">
        <v>6823</v>
      </c>
      <c r="E171" s="389">
        <v>8107</v>
      </c>
      <c r="G171" s="389" t="s">
        <v>6954</v>
      </c>
      <c r="H171" s="390" t="s">
        <v>6364</v>
      </c>
      <c r="I171" t="s">
        <v>5390</v>
      </c>
    </row>
    <row r="172" spans="1:12" x14ac:dyDescent="0.2">
      <c r="A172" s="388" t="s">
        <v>1129</v>
      </c>
      <c r="B172" s="388" t="s">
        <v>5466</v>
      </c>
      <c r="C172" s="388" t="s">
        <v>6955</v>
      </c>
      <c r="E172" s="389">
        <v>792</v>
      </c>
      <c r="G172" s="389" t="s">
        <v>6956</v>
      </c>
      <c r="H172" s="390" t="s">
        <v>6957</v>
      </c>
      <c r="I172" t="s">
        <v>5390</v>
      </c>
    </row>
    <row r="173" spans="1:12" x14ac:dyDescent="0.2">
      <c r="A173" s="388" t="s">
        <v>1129</v>
      </c>
      <c r="B173" s="388" t="s">
        <v>5466</v>
      </c>
      <c r="C173" s="388" t="s">
        <v>6958</v>
      </c>
      <c r="E173" s="389">
        <v>7918</v>
      </c>
      <c r="G173" s="389" t="s">
        <v>6959</v>
      </c>
      <c r="H173" s="390" t="s">
        <v>6960</v>
      </c>
      <c r="I173" t="s">
        <v>5390</v>
      </c>
    </row>
    <row r="174" spans="1:12" x14ac:dyDescent="0.2">
      <c r="A174" s="388" t="s">
        <v>1129</v>
      </c>
      <c r="B174" s="388" t="s">
        <v>5466</v>
      </c>
      <c r="C174" s="388" t="s">
        <v>6961</v>
      </c>
      <c r="E174" s="389">
        <v>1958</v>
      </c>
      <c r="G174" s="389" t="s">
        <v>6962</v>
      </c>
      <c r="H174" s="390" t="s">
        <v>2030</v>
      </c>
      <c r="I174" t="s">
        <v>5390</v>
      </c>
    </row>
    <row r="175" spans="1:12" x14ac:dyDescent="0.2">
      <c r="A175" s="388" t="s">
        <v>1129</v>
      </c>
      <c r="B175" s="388" t="s">
        <v>5466</v>
      </c>
      <c r="C175" s="388" t="s">
        <v>6963</v>
      </c>
      <c r="E175" s="389">
        <v>7918</v>
      </c>
      <c r="G175" s="389" t="s">
        <v>6964</v>
      </c>
      <c r="H175" s="390" t="s">
        <v>6965</v>
      </c>
      <c r="I175" t="s">
        <v>5390</v>
      </c>
    </row>
    <row r="176" spans="1:12" x14ac:dyDescent="0.2">
      <c r="A176" s="388" t="s">
        <v>1129</v>
      </c>
      <c r="B176" s="388" t="s">
        <v>5466</v>
      </c>
      <c r="C176" s="388" t="s">
        <v>6966</v>
      </c>
      <c r="E176" s="389">
        <v>1436.3</v>
      </c>
      <c r="G176" s="389" t="s">
        <v>6967</v>
      </c>
      <c r="H176" s="390" t="s">
        <v>6968</v>
      </c>
      <c r="I176" t="s">
        <v>5390</v>
      </c>
    </row>
    <row r="177" spans="1:12" x14ac:dyDescent="0.2">
      <c r="A177" s="388" t="s">
        <v>1129</v>
      </c>
      <c r="B177" s="388" t="s">
        <v>5466</v>
      </c>
      <c r="C177" s="388" t="s">
        <v>6969</v>
      </c>
      <c r="E177" s="389">
        <v>4652.5</v>
      </c>
      <c r="G177" s="389" t="s">
        <v>6967</v>
      </c>
      <c r="H177" s="390" t="s">
        <v>6970</v>
      </c>
      <c r="I177" t="s">
        <v>5390</v>
      </c>
    </row>
    <row r="178" spans="1:12" x14ac:dyDescent="0.2">
      <c r="A178" s="388" t="s">
        <v>1129</v>
      </c>
      <c r="B178" s="388" t="s">
        <v>5466</v>
      </c>
      <c r="C178" s="388" t="s">
        <v>6971</v>
      </c>
      <c r="E178" s="389">
        <v>7695.6</v>
      </c>
      <c r="G178" s="389" t="s">
        <v>6972</v>
      </c>
      <c r="H178" s="390" t="s">
        <v>6973</v>
      </c>
      <c r="I178" t="s">
        <v>5390</v>
      </c>
    </row>
    <row r="179" spans="1:12" x14ac:dyDescent="0.2">
      <c r="A179" s="388" t="s">
        <v>1129</v>
      </c>
      <c r="B179" s="388" t="s">
        <v>5466</v>
      </c>
      <c r="C179" s="388" t="s">
        <v>6974</v>
      </c>
      <c r="E179" s="389">
        <v>1800</v>
      </c>
      <c r="G179" s="389" t="s">
        <v>6975</v>
      </c>
      <c r="H179" s="390" t="s">
        <v>6976</v>
      </c>
      <c r="I179" t="s">
        <v>5390</v>
      </c>
    </row>
    <row r="180" spans="1:12" x14ac:dyDescent="0.2">
      <c r="A180" s="388" t="s">
        <v>1129</v>
      </c>
      <c r="B180" s="388" t="s">
        <v>5739</v>
      </c>
      <c r="C180" s="388" t="s">
        <v>6738</v>
      </c>
      <c r="E180" s="389">
        <v>396</v>
      </c>
      <c r="G180" s="389" t="s">
        <v>6977</v>
      </c>
      <c r="H180" s="390" t="s">
        <v>6978</v>
      </c>
      <c r="I180" t="s">
        <v>5390</v>
      </c>
    </row>
    <row r="181" spans="1:12" x14ac:dyDescent="0.2">
      <c r="A181" s="388" t="s">
        <v>1129</v>
      </c>
      <c r="B181" s="388" t="s">
        <v>5549</v>
      </c>
      <c r="C181" s="388" t="s">
        <v>6979</v>
      </c>
      <c r="E181" s="389">
        <v>303</v>
      </c>
      <c r="G181" s="389" t="s">
        <v>6980</v>
      </c>
      <c r="H181" s="390" t="s">
        <v>2054</v>
      </c>
      <c r="I181" t="s">
        <v>5390</v>
      </c>
    </row>
    <row r="182" spans="1:12" x14ac:dyDescent="0.2">
      <c r="A182" s="388" t="s">
        <v>938</v>
      </c>
      <c r="B182" s="388" t="s">
        <v>347</v>
      </c>
      <c r="C182" s="388" t="s">
        <v>484</v>
      </c>
      <c r="E182" s="389">
        <v>75235.399999999994</v>
      </c>
      <c r="G182" s="389">
        <v>75235.399999999994</v>
      </c>
      <c r="H182" s="390" t="s">
        <v>1054</v>
      </c>
    </row>
    <row r="183" spans="1:12" x14ac:dyDescent="0.2">
      <c r="A183" s="88" t="s">
        <v>938</v>
      </c>
      <c r="B183" s="88" t="s">
        <v>347</v>
      </c>
      <c r="C183" s="88" t="s">
        <v>308</v>
      </c>
      <c r="D183" s="89"/>
      <c r="E183" s="89">
        <v>75235.399999999994</v>
      </c>
      <c r="F183" s="89"/>
      <c r="G183" s="89">
        <v>75235.399999999994</v>
      </c>
      <c r="H183" s="90" t="s">
        <v>943</v>
      </c>
      <c r="I183" s="91"/>
      <c r="J183" s="91"/>
      <c r="K183" s="91"/>
      <c r="L183" s="91"/>
    </row>
    <row r="185" spans="1:12" x14ac:dyDescent="0.2">
      <c r="A185" s="388" t="s">
        <v>1129</v>
      </c>
      <c r="B185" s="388" t="s">
        <v>5466</v>
      </c>
      <c r="C185" s="388" t="s">
        <v>6699</v>
      </c>
      <c r="E185" s="389">
        <v>2662</v>
      </c>
      <c r="G185" s="389" t="s">
        <v>6666</v>
      </c>
      <c r="H185" s="390" t="s">
        <v>6981</v>
      </c>
      <c r="I185" t="s">
        <v>5390</v>
      </c>
    </row>
    <row r="186" spans="1:12" x14ac:dyDescent="0.2">
      <c r="A186" s="388" t="s">
        <v>1129</v>
      </c>
      <c r="B186" s="388" t="s">
        <v>5466</v>
      </c>
      <c r="C186" s="388" t="s">
        <v>6982</v>
      </c>
      <c r="E186" s="389">
        <v>2662</v>
      </c>
      <c r="G186" s="389" t="s">
        <v>6669</v>
      </c>
      <c r="H186" s="390" t="s">
        <v>6983</v>
      </c>
      <c r="I186" t="s">
        <v>5390</v>
      </c>
    </row>
    <row r="187" spans="1:12" x14ac:dyDescent="0.2">
      <c r="A187" s="388" t="s">
        <v>1129</v>
      </c>
      <c r="B187" s="388" t="s">
        <v>5466</v>
      </c>
      <c r="C187" s="388" t="s">
        <v>6984</v>
      </c>
      <c r="E187" s="389">
        <v>2783</v>
      </c>
      <c r="G187" s="389" t="s">
        <v>6654</v>
      </c>
      <c r="H187" s="390" t="s">
        <v>6985</v>
      </c>
      <c r="I187" t="s">
        <v>5390</v>
      </c>
    </row>
    <row r="188" spans="1:12" x14ac:dyDescent="0.2">
      <c r="A188" s="388" t="s">
        <v>1129</v>
      </c>
      <c r="B188" s="388" t="s">
        <v>5466</v>
      </c>
      <c r="C188" s="388" t="s">
        <v>6986</v>
      </c>
      <c r="E188" s="389">
        <v>2662</v>
      </c>
      <c r="G188" s="389" t="s">
        <v>6674</v>
      </c>
      <c r="H188" s="390" t="s">
        <v>6987</v>
      </c>
      <c r="I188" t="s">
        <v>5390</v>
      </c>
    </row>
    <row r="189" spans="1:12" x14ac:dyDescent="0.2">
      <c r="A189" s="388" t="s">
        <v>1129</v>
      </c>
      <c r="B189" s="388" t="s">
        <v>5466</v>
      </c>
      <c r="C189" s="388" t="s">
        <v>6988</v>
      </c>
      <c r="E189" s="389">
        <v>2662</v>
      </c>
      <c r="G189" s="389" t="s">
        <v>6679</v>
      </c>
      <c r="H189" s="390" t="s">
        <v>6989</v>
      </c>
      <c r="I189" t="s">
        <v>5390</v>
      </c>
    </row>
    <row r="190" spans="1:12" x14ac:dyDescent="0.2">
      <c r="A190" s="388" t="s">
        <v>1129</v>
      </c>
      <c r="B190" s="388" t="s">
        <v>5466</v>
      </c>
      <c r="C190" s="388" t="s">
        <v>6990</v>
      </c>
      <c r="E190" s="389">
        <v>2662</v>
      </c>
      <c r="G190" s="389" t="s">
        <v>6657</v>
      </c>
      <c r="H190" s="390" t="s">
        <v>6991</v>
      </c>
      <c r="I190" t="s">
        <v>5390</v>
      </c>
    </row>
    <row r="191" spans="1:12" x14ac:dyDescent="0.2">
      <c r="A191" s="388" t="s">
        <v>1129</v>
      </c>
      <c r="B191" s="388" t="s">
        <v>5466</v>
      </c>
      <c r="C191" s="388" t="s">
        <v>6992</v>
      </c>
      <c r="E191" s="389">
        <v>2662</v>
      </c>
      <c r="G191" s="389" t="s">
        <v>6684</v>
      </c>
      <c r="H191" s="390" t="s">
        <v>6993</v>
      </c>
      <c r="I191" t="s">
        <v>5390</v>
      </c>
    </row>
    <row r="192" spans="1:12" x14ac:dyDescent="0.2">
      <c r="A192" s="388" t="s">
        <v>1129</v>
      </c>
      <c r="B192" s="388" t="s">
        <v>5466</v>
      </c>
      <c r="C192" s="388" t="s">
        <v>6994</v>
      </c>
      <c r="E192" s="389">
        <v>2662</v>
      </c>
      <c r="G192" s="389" t="s">
        <v>6687</v>
      </c>
      <c r="H192" s="390" t="s">
        <v>6995</v>
      </c>
      <c r="I192" t="s">
        <v>5390</v>
      </c>
    </row>
    <row r="193" spans="1:9" x14ac:dyDescent="0.2">
      <c r="A193" s="388" t="s">
        <v>1129</v>
      </c>
      <c r="B193" s="388" t="s">
        <v>5466</v>
      </c>
      <c r="C193" s="388" t="s">
        <v>6996</v>
      </c>
      <c r="E193" s="389">
        <v>2662</v>
      </c>
      <c r="G193" s="389" t="s">
        <v>6660</v>
      </c>
      <c r="H193" s="390" t="s">
        <v>6997</v>
      </c>
      <c r="I193" t="s">
        <v>5390</v>
      </c>
    </row>
    <row r="194" spans="1:9" x14ac:dyDescent="0.2">
      <c r="A194" s="388" t="s">
        <v>1129</v>
      </c>
      <c r="B194" s="388" t="s">
        <v>5466</v>
      </c>
      <c r="C194" s="388" t="s">
        <v>6998</v>
      </c>
      <c r="E194" s="389">
        <v>2662</v>
      </c>
      <c r="G194" s="389" t="s">
        <v>6694</v>
      </c>
      <c r="H194" s="390" t="s">
        <v>6999</v>
      </c>
      <c r="I194" t="s">
        <v>5390</v>
      </c>
    </row>
    <row r="195" spans="1:9" x14ac:dyDescent="0.2">
      <c r="A195" s="388" t="s">
        <v>1129</v>
      </c>
      <c r="B195" s="388" t="s">
        <v>5466</v>
      </c>
      <c r="C195" s="388" t="s">
        <v>7000</v>
      </c>
      <c r="E195" s="389">
        <v>2662</v>
      </c>
      <c r="G195" s="389" t="s">
        <v>6697</v>
      </c>
      <c r="H195" s="390" t="s">
        <v>7001</v>
      </c>
      <c r="I195" t="s">
        <v>5390</v>
      </c>
    </row>
    <row r="196" spans="1:9" x14ac:dyDescent="0.2">
      <c r="A196" s="388" t="s">
        <v>1129</v>
      </c>
      <c r="B196" s="388" t="s">
        <v>5466</v>
      </c>
      <c r="C196" s="388" t="s">
        <v>7002</v>
      </c>
      <c r="E196" s="389">
        <v>2662</v>
      </c>
      <c r="G196" s="389" t="s">
        <v>6663</v>
      </c>
      <c r="H196" s="390" t="s">
        <v>7003</v>
      </c>
      <c r="I196" t="s">
        <v>5390</v>
      </c>
    </row>
    <row r="197" spans="1:9" x14ac:dyDescent="0.2">
      <c r="A197" s="388" t="s">
        <v>1129</v>
      </c>
      <c r="B197" s="388" t="s">
        <v>5739</v>
      </c>
      <c r="C197" s="388" t="s">
        <v>6668</v>
      </c>
      <c r="E197" s="861">
        <v>3122</v>
      </c>
      <c r="G197" s="389" t="s">
        <v>7004</v>
      </c>
      <c r="H197" s="390" t="s">
        <v>7005</v>
      </c>
      <c r="I197" t="s">
        <v>5390</v>
      </c>
    </row>
    <row r="198" spans="1:9" x14ac:dyDescent="0.2">
      <c r="A198" s="388" t="s">
        <v>1129</v>
      </c>
      <c r="B198" s="388" t="s">
        <v>5739</v>
      </c>
      <c r="C198" s="388" t="s">
        <v>6671</v>
      </c>
      <c r="E198" s="861">
        <v>3122</v>
      </c>
      <c r="G198" s="389" t="s">
        <v>7006</v>
      </c>
      <c r="H198" s="390" t="s">
        <v>7007</v>
      </c>
      <c r="I198" t="s">
        <v>5390</v>
      </c>
    </row>
    <row r="199" spans="1:9" x14ac:dyDescent="0.2">
      <c r="A199" s="388" t="s">
        <v>1129</v>
      </c>
      <c r="B199" s="388" t="s">
        <v>5739</v>
      </c>
      <c r="C199" s="388" t="s">
        <v>6677</v>
      </c>
      <c r="E199" s="861">
        <v>3122</v>
      </c>
      <c r="G199" s="389" t="s">
        <v>7008</v>
      </c>
      <c r="H199" s="390" t="s">
        <v>7009</v>
      </c>
      <c r="I199" t="s">
        <v>5390</v>
      </c>
    </row>
    <row r="200" spans="1:9" x14ac:dyDescent="0.2">
      <c r="A200" s="388" t="s">
        <v>1129</v>
      </c>
      <c r="B200" s="388" t="s">
        <v>5739</v>
      </c>
      <c r="C200" s="388" t="s">
        <v>6742</v>
      </c>
      <c r="E200" s="861">
        <v>3122</v>
      </c>
      <c r="G200" s="389" t="s">
        <v>7010</v>
      </c>
      <c r="H200" s="390" t="s">
        <v>7011</v>
      </c>
      <c r="I200" t="s">
        <v>5390</v>
      </c>
    </row>
    <row r="201" spans="1:9" x14ac:dyDescent="0.2">
      <c r="A201" s="388" t="s">
        <v>1129</v>
      </c>
      <c r="B201" s="388" t="s">
        <v>5739</v>
      </c>
      <c r="C201" s="388" t="s">
        <v>7012</v>
      </c>
      <c r="E201" s="861">
        <v>3122</v>
      </c>
      <c r="G201" s="389" t="s">
        <v>7013</v>
      </c>
      <c r="H201" s="390" t="s">
        <v>7014</v>
      </c>
      <c r="I201" t="s">
        <v>5390</v>
      </c>
    </row>
    <row r="202" spans="1:9" x14ac:dyDescent="0.2">
      <c r="A202" s="388" t="s">
        <v>1129</v>
      </c>
      <c r="B202" s="388" t="s">
        <v>5739</v>
      </c>
      <c r="C202" s="388" t="s">
        <v>6715</v>
      </c>
      <c r="E202" s="861">
        <v>3122</v>
      </c>
      <c r="G202" s="389" t="s">
        <v>6657</v>
      </c>
      <c r="H202" s="390" t="s">
        <v>7015</v>
      </c>
      <c r="I202" t="s">
        <v>5390</v>
      </c>
    </row>
    <row r="203" spans="1:9" x14ac:dyDescent="0.2">
      <c r="A203" s="388" t="s">
        <v>1129</v>
      </c>
      <c r="B203" s="388" t="s">
        <v>5739</v>
      </c>
      <c r="C203" s="388" t="s">
        <v>6745</v>
      </c>
      <c r="E203" s="861">
        <v>3122</v>
      </c>
      <c r="G203" s="389" t="s">
        <v>7016</v>
      </c>
      <c r="H203" s="390" t="s">
        <v>7017</v>
      </c>
      <c r="I203" t="s">
        <v>5390</v>
      </c>
    </row>
    <row r="204" spans="1:9" x14ac:dyDescent="0.2">
      <c r="A204" s="388" t="s">
        <v>1129</v>
      </c>
      <c r="B204" s="388" t="s">
        <v>5739</v>
      </c>
      <c r="C204" s="388" t="s">
        <v>6746</v>
      </c>
      <c r="E204" s="861">
        <v>3122</v>
      </c>
      <c r="G204" s="389" t="s">
        <v>7018</v>
      </c>
      <c r="H204" s="390" t="s">
        <v>7019</v>
      </c>
      <c r="I204" t="s">
        <v>5390</v>
      </c>
    </row>
    <row r="205" spans="1:9" x14ac:dyDescent="0.2">
      <c r="A205" s="388" t="s">
        <v>1129</v>
      </c>
      <c r="B205" s="388" t="s">
        <v>5739</v>
      </c>
      <c r="C205" s="388" t="s">
        <v>6689</v>
      </c>
      <c r="E205" s="861">
        <v>3122</v>
      </c>
      <c r="G205" s="389" t="s">
        <v>7020</v>
      </c>
      <c r="H205" s="390" t="s">
        <v>7021</v>
      </c>
      <c r="I205" t="s">
        <v>5390</v>
      </c>
    </row>
    <row r="206" spans="1:9" x14ac:dyDescent="0.2">
      <c r="A206" s="388" t="s">
        <v>1129</v>
      </c>
      <c r="B206" s="388" t="s">
        <v>5739</v>
      </c>
      <c r="C206" s="388" t="s">
        <v>6691</v>
      </c>
      <c r="E206" s="861">
        <v>3122</v>
      </c>
      <c r="G206" s="389" t="s">
        <v>7022</v>
      </c>
      <c r="H206" s="390" t="s">
        <v>7023</v>
      </c>
      <c r="I206" t="s">
        <v>5390</v>
      </c>
    </row>
    <row r="207" spans="1:9" x14ac:dyDescent="0.2">
      <c r="A207" s="388" t="s">
        <v>1129</v>
      </c>
      <c r="B207" s="388" t="s">
        <v>5739</v>
      </c>
      <c r="C207" s="388" t="s">
        <v>6860</v>
      </c>
      <c r="E207" s="861">
        <v>3122</v>
      </c>
      <c r="G207" s="389" t="s">
        <v>7024</v>
      </c>
      <c r="H207" s="390" t="s">
        <v>7025</v>
      </c>
      <c r="I207" t="s">
        <v>5390</v>
      </c>
    </row>
    <row r="208" spans="1:9" x14ac:dyDescent="0.2">
      <c r="A208" s="388" t="s">
        <v>1129</v>
      </c>
      <c r="B208" s="388" t="s">
        <v>5739</v>
      </c>
      <c r="C208" s="388" t="s">
        <v>6693</v>
      </c>
      <c r="E208" s="861">
        <v>3122</v>
      </c>
      <c r="G208" s="389" t="s">
        <v>7026</v>
      </c>
      <c r="H208" s="390" t="s">
        <v>7027</v>
      </c>
      <c r="I208" t="s">
        <v>5390</v>
      </c>
    </row>
    <row r="209" spans="1:9" x14ac:dyDescent="0.2">
      <c r="A209" s="388" t="s">
        <v>1129</v>
      </c>
      <c r="B209" s="388" t="s">
        <v>5517</v>
      </c>
      <c r="C209" s="388" t="s">
        <v>6668</v>
      </c>
      <c r="E209" s="567">
        <v>10931.34</v>
      </c>
      <c r="G209" s="389" t="s">
        <v>6941</v>
      </c>
      <c r="H209" s="390" t="s">
        <v>7028</v>
      </c>
      <c r="I209" t="s">
        <v>5390</v>
      </c>
    </row>
    <row r="210" spans="1:9" x14ac:dyDescent="0.2">
      <c r="A210" s="388" t="s">
        <v>1129</v>
      </c>
      <c r="B210" s="388" t="s">
        <v>5517</v>
      </c>
      <c r="C210" s="388" t="s">
        <v>6739</v>
      </c>
      <c r="E210" s="860">
        <v>2420</v>
      </c>
      <c r="G210" s="389" t="s">
        <v>6941</v>
      </c>
      <c r="H210" s="390" t="s">
        <v>7029</v>
      </c>
      <c r="I210" t="s">
        <v>5390</v>
      </c>
    </row>
    <row r="211" spans="1:9" x14ac:dyDescent="0.2">
      <c r="A211" s="388" t="s">
        <v>1129</v>
      </c>
      <c r="B211" s="388" t="s">
        <v>5517</v>
      </c>
      <c r="C211" s="388" t="s">
        <v>6705</v>
      </c>
      <c r="E211" s="389">
        <v>94859.3</v>
      </c>
      <c r="G211" s="389" t="s">
        <v>7004</v>
      </c>
      <c r="H211" s="390" t="s">
        <v>7030</v>
      </c>
      <c r="I211" t="s">
        <v>5390</v>
      </c>
    </row>
    <row r="212" spans="1:9" x14ac:dyDescent="0.2">
      <c r="A212" s="388" t="s">
        <v>1129</v>
      </c>
      <c r="B212" s="388" t="s">
        <v>5517</v>
      </c>
      <c r="C212" s="388" t="s">
        <v>6671</v>
      </c>
      <c r="E212" s="389">
        <v>5000</v>
      </c>
      <c r="G212" s="389" t="s">
        <v>6666</v>
      </c>
      <c r="H212" s="390" t="s">
        <v>7031</v>
      </c>
      <c r="I212" t="s">
        <v>5390</v>
      </c>
    </row>
    <row r="213" spans="1:9" x14ac:dyDescent="0.2">
      <c r="A213" s="388" t="s">
        <v>1129</v>
      </c>
      <c r="B213" s="388" t="s">
        <v>5517</v>
      </c>
      <c r="C213" s="388" t="s">
        <v>6709</v>
      </c>
      <c r="E213" s="567">
        <v>10931.34</v>
      </c>
      <c r="G213" s="389" t="s">
        <v>7032</v>
      </c>
      <c r="H213" s="390" t="s">
        <v>7033</v>
      </c>
      <c r="I213" t="s">
        <v>5390</v>
      </c>
    </row>
    <row r="214" spans="1:9" x14ac:dyDescent="0.2">
      <c r="A214" s="388" t="s">
        <v>1129</v>
      </c>
      <c r="B214" s="388" t="s">
        <v>5517</v>
      </c>
      <c r="C214" s="388" t="s">
        <v>6678</v>
      </c>
      <c r="E214" s="860">
        <v>2420</v>
      </c>
      <c r="G214" s="389" t="s">
        <v>7034</v>
      </c>
      <c r="H214" s="390" t="s">
        <v>7035</v>
      </c>
      <c r="I214" t="s">
        <v>5390</v>
      </c>
    </row>
    <row r="215" spans="1:9" x14ac:dyDescent="0.2">
      <c r="A215" s="388" t="s">
        <v>1129</v>
      </c>
      <c r="B215" s="388" t="s">
        <v>5517</v>
      </c>
      <c r="C215" s="388" t="s">
        <v>6742</v>
      </c>
      <c r="E215" s="389">
        <v>94859.3</v>
      </c>
      <c r="G215" s="389" t="s">
        <v>7006</v>
      </c>
      <c r="H215" s="390" t="s">
        <v>7036</v>
      </c>
      <c r="I215" t="s">
        <v>5390</v>
      </c>
    </row>
    <row r="216" spans="1:9" x14ac:dyDescent="0.2">
      <c r="A216" s="388" t="s">
        <v>1129</v>
      </c>
      <c r="B216" s="388" t="s">
        <v>5517</v>
      </c>
      <c r="C216" s="388" t="s">
        <v>6711</v>
      </c>
      <c r="E216" s="389">
        <v>5000</v>
      </c>
      <c r="G216" s="389" t="s">
        <v>6669</v>
      </c>
      <c r="H216" s="390" t="s">
        <v>7037</v>
      </c>
      <c r="I216" t="s">
        <v>5390</v>
      </c>
    </row>
    <row r="217" spans="1:9" x14ac:dyDescent="0.2">
      <c r="A217" s="388" t="s">
        <v>1129</v>
      </c>
      <c r="B217" s="388" t="s">
        <v>5517</v>
      </c>
      <c r="C217" s="388" t="s">
        <v>6860</v>
      </c>
      <c r="E217" s="567">
        <v>10931.32</v>
      </c>
      <c r="G217" s="389" t="s">
        <v>7038</v>
      </c>
      <c r="H217" s="390" t="s">
        <v>7039</v>
      </c>
      <c r="I217" t="s">
        <v>5390</v>
      </c>
    </row>
    <row r="218" spans="1:9" x14ac:dyDescent="0.2">
      <c r="A218" s="388" t="s">
        <v>1129</v>
      </c>
      <c r="B218" s="388" t="s">
        <v>5517</v>
      </c>
      <c r="C218" s="388" t="s">
        <v>6749</v>
      </c>
      <c r="E218" s="860">
        <v>2420</v>
      </c>
      <c r="G218" s="389" t="s">
        <v>7038</v>
      </c>
      <c r="H218" s="390" t="s">
        <v>7040</v>
      </c>
      <c r="I218" t="s">
        <v>5390</v>
      </c>
    </row>
    <row r="219" spans="1:9" x14ac:dyDescent="0.2">
      <c r="A219" s="388" t="s">
        <v>1129</v>
      </c>
      <c r="B219" s="388" t="s">
        <v>5517</v>
      </c>
      <c r="C219" s="388" t="s">
        <v>6693</v>
      </c>
      <c r="E219" s="389">
        <v>94859.3</v>
      </c>
      <c r="G219" s="389" t="s">
        <v>7041</v>
      </c>
      <c r="H219" s="390" t="s">
        <v>7042</v>
      </c>
      <c r="I219" t="s">
        <v>5390</v>
      </c>
    </row>
    <row r="220" spans="1:9" x14ac:dyDescent="0.2">
      <c r="A220" s="388" t="s">
        <v>1129</v>
      </c>
      <c r="B220" s="388" t="s">
        <v>5517</v>
      </c>
      <c r="C220" s="388" t="s">
        <v>6721</v>
      </c>
      <c r="E220" s="389">
        <v>5000</v>
      </c>
      <c r="G220" s="389" t="s">
        <v>6654</v>
      </c>
      <c r="H220" s="390" t="s">
        <v>7043</v>
      </c>
      <c r="I220" t="s">
        <v>5390</v>
      </c>
    </row>
    <row r="221" spans="1:9" x14ac:dyDescent="0.2">
      <c r="A221" s="388" t="s">
        <v>1129</v>
      </c>
      <c r="B221" s="388" t="s">
        <v>5517</v>
      </c>
      <c r="C221" s="388" t="s">
        <v>6871</v>
      </c>
      <c r="E221" s="860">
        <v>2420</v>
      </c>
      <c r="G221" s="389" t="s">
        <v>6952</v>
      </c>
      <c r="H221" s="390" t="s">
        <v>7044</v>
      </c>
      <c r="I221" t="s">
        <v>5390</v>
      </c>
    </row>
    <row r="222" spans="1:9" x14ac:dyDescent="0.2">
      <c r="A222" s="388" t="s">
        <v>1129</v>
      </c>
      <c r="B222" s="388" t="s">
        <v>5517</v>
      </c>
      <c r="C222" s="388" t="s">
        <v>6899</v>
      </c>
      <c r="E222" s="389">
        <v>10931.34</v>
      </c>
      <c r="G222" s="389" t="s">
        <v>6952</v>
      </c>
      <c r="H222" s="390" t="s">
        <v>7045</v>
      </c>
      <c r="I222" t="s">
        <v>5390</v>
      </c>
    </row>
    <row r="223" spans="1:9" x14ac:dyDescent="0.2">
      <c r="A223" s="388" t="s">
        <v>1129</v>
      </c>
      <c r="B223" s="388" t="s">
        <v>5517</v>
      </c>
      <c r="C223" s="388" t="s">
        <v>6901</v>
      </c>
      <c r="E223" s="389">
        <v>94859.3</v>
      </c>
      <c r="G223" s="389" t="s">
        <v>7010</v>
      </c>
      <c r="H223" s="390" t="s">
        <v>7046</v>
      </c>
      <c r="I223" t="s">
        <v>5390</v>
      </c>
    </row>
    <row r="224" spans="1:9" x14ac:dyDescent="0.2">
      <c r="A224" s="388" t="s">
        <v>1129</v>
      </c>
      <c r="B224" s="388" t="s">
        <v>5517</v>
      </c>
      <c r="C224" s="388" t="s">
        <v>6875</v>
      </c>
      <c r="E224" s="567">
        <v>5000</v>
      </c>
      <c r="G224" s="389" t="s">
        <v>6674</v>
      </c>
      <c r="H224" s="390" t="s">
        <v>7047</v>
      </c>
      <c r="I224" t="s">
        <v>5390</v>
      </c>
    </row>
    <row r="225" spans="1:9" x14ac:dyDescent="0.2">
      <c r="A225" s="388" t="s">
        <v>1129</v>
      </c>
      <c r="B225" s="388" t="s">
        <v>5517</v>
      </c>
      <c r="C225" s="388" t="s">
        <v>7048</v>
      </c>
      <c r="E225" s="567">
        <v>10931.34</v>
      </c>
      <c r="G225" s="389" t="s">
        <v>7049</v>
      </c>
      <c r="H225" s="390" t="s">
        <v>7050</v>
      </c>
      <c r="I225" t="s">
        <v>5390</v>
      </c>
    </row>
    <row r="226" spans="1:9" x14ac:dyDescent="0.2">
      <c r="A226" s="388" t="s">
        <v>1129</v>
      </c>
      <c r="B226" s="388" t="s">
        <v>5517</v>
      </c>
      <c r="C226" s="388" t="s">
        <v>7051</v>
      </c>
      <c r="E226" s="860">
        <v>2420</v>
      </c>
      <c r="G226" s="389" t="s">
        <v>7049</v>
      </c>
      <c r="H226" s="390" t="s">
        <v>7052</v>
      </c>
      <c r="I226" t="s">
        <v>5390</v>
      </c>
    </row>
    <row r="227" spans="1:9" x14ac:dyDescent="0.2">
      <c r="A227" s="388" t="s">
        <v>1129</v>
      </c>
      <c r="B227" s="388" t="s">
        <v>5517</v>
      </c>
      <c r="C227" s="388" t="s">
        <v>7053</v>
      </c>
      <c r="E227" s="389">
        <v>94859.3</v>
      </c>
      <c r="G227" s="389" t="s">
        <v>7013</v>
      </c>
      <c r="H227" s="390" t="s">
        <v>7054</v>
      </c>
      <c r="I227" t="s">
        <v>5390</v>
      </c>
    </row>
    <row r="228" spans="1:9" x14ac:dyDescent="0.2">
      <c r="A228" s="388" t="s">
        <v>1129</v>
      </c>
      <c r="B228" s="388" t="s">
        <v>5517</v>
      </c>
      <c r="C228" s="388" t="s">
        <v>7055</v>
      </c>
      <c r="E228" s="389">
        <v>5000</v>
      </c>
      <c r="G228" s="389" t="s">
        <v>6679</v>
      </c>
      <c r="H228" s="390" t="s">
        <v>7056</v>
      </c>
      <c r="I228" t="s">
        <v>5390</v>
      </c>
    </row>
    <row r="229" spans="1:9" x14ac:dyDescent="0.2">
      <c r="A229" s="388" t="s">
        <v>1129</v>
      </c>
      <c r="B229" s="388" t="s">
        <v>5517</v>
      </c>
      <c r="C229" s="388" t="s">
        <v>7057</v>
      </c>
      <c r="E229" s="567">
        <v>10931.32</v>
      </c>
      <c r="G229" s="389" t="s">
        <v>7058</v>
      </c>
      <c r="H229" s="390" t="s">
        <v>7059</v>
      </c>
      <c r="I229" t="s">
        <v>5390</v>
      </c>
    </row>
    <row r="230" spans="1:9" x14ac:dyDescent="0.2">
      <c r="A230" s="388" t="s">
        <v>1129</v>
      </c>
      <c r="B230" s="388" t="s">
        <v>5517</v>
      </c>
      <c r="C230" s="388" t="s">
        <v>7060</v>
      </c>
      <c r="E230" s="860">
        <v>2420</v>
      </c>
      <c r="G230" s="389" t="s">
        <v>7058</v>
      </c>
      <c r="H230" s="390" t="s">
        <v>7061</v>
      </c>
      <c r="I230" t="s">
        <v>5390</v>
      </c>
    </row>
    <row r="231" spans="1:9" x14ac:dyDescent="0.2">
      <c r="A231" s="388" t="s">
        <v>1129</v>
      </c>
      <c r="B231" s="388" t="s">
        <v>5517</v>
      </c>
      <c r="C231" s="388" t="s">
        <v>6763</v>
      </c>
      <c r="E231" s="389">
        <v>94859.3</v>
      </c>
      <c r="G231" s="389" t="s">
        <v>7062</v>
      </c>
      <c r="H231" s="390" t="s">
        <v>7063</v>
      </c>
      <c r="I231" t="s">
        <v>5390</v>
      </c>
    </row>
    <row r="232" spans="1:9" x14ac:dyDescent="0.2">
      <c r="A232" s="388" t="s">
        <v>1129</v>
      </c>
      <c r="B232" s="388" t="s">
        <v>5517</v>
      </c>
      <c r="C232" s="388" t="s">
        <v>7064</v>
      </c>
      <c r="E232" s="389">
        <v>5000</v>
      </c>
      <c r="G232" s="389" t="s">
        <v>6657</v>
      </c>
      <c r="H232" s="390" t="s">
        <v>7065</v>
      </c>
      <c r="I232" t="s">
        <v>5390</v>
      </c>
    </row>
    <row r="233" spans="1:9" x14ac:dyDescent="0.2">
      <c r="A233" s="388" t="s">
        <v>1129</v>
      </c>
      <c r="B233" s="388" t="s">
        <v>5517</v>
      </c>
      <c r="C233" s="388" t="s">
        <v>7066</v>
      </c>
      <c r="E233" s="389">
        <v>2640</v>
      </c>
      <c r="G233" s="389" t="s">
        <v>6657</v>
      </c>
      <c r="H233" s="390" t="s">
        <v>6991</v>
      </c>
      <c r="I233" t="s">
        <v>5390</v>
      </c>
    </row>
    <row r="234" spans="1:9" x14ac:dyDescent="0.2">
      <c r="A234" s="388" t="s">
        <v>1129</v>
      </c>
      <c r="B234" s="388" t="s">
        <v>5517</v>
      </c>
      <c r="C234" s="388" t="s">
        <v>7067</v>
      </c>
      <c r="E234" s="567">
        <v>10931.34</v>
      </c>
      <c r="G234" s="389" t="s">
        <v>6959</v>
      </c>
      <c r="H234" s="390" t="s">
        <v>7068</v>
      </c>
      <c r="I234" t="s">
        <v>5390</v>
      </c>
    </row>
    <row r="235" spans="1:9" x14ac:dyDescent="0.2">
      <c r="A235" s="388" t="s">
        <v>1129</v>
      </c>
      <c r="B235" s="388" t="s">
        <v>5517</v>
      </c>
      <c r="C235" s="388" t="s">
        <v>7069</v>
      </c>
      <c r="E235" s="860">
        <v>2420</v>
      </c>
      <c r="G235" s="389" t="s">
        <v>6959</v>
      </c>
      <c r="H235" s="390" t="s">
        <v>7070</v>
      </c>
      <c r="I235" t="s">
        <v>5390</v>
      </c>
    </row>
    <row r="236" spans="1:9" x14ac:dyDescent="0.2">
      <c r="A236" s="388" t="s">
        <v>1129</v>
      </c>
      <c r="B236" s="388" t="s">
        <v>5517</v>
      </c>
      <c r="C236" s="388" t="s">
        <v>6951</v>
      </c>
      <c r="E236" s="389">
        <v>94859.3</v>
      </c>
      <c r="G236" s="389" t="s">
        <v>7016</v>
      </c>
      <c r="H236" s="390" t="s">
        <v>7071</v>
      </c>
      <c r="I236" t="s">
        <v>5390</v>
      </c>
    </row>
    <row r="237" spans="1:9" x14ac:dyDescent="0.2">
      <c r="A237" s="388" t="s">
        <v>1129</v>
      </c>
      <c r="B237" s="388" t="s">
        <v>5517</v>
      </c>
      <c r="C237" s="388" t="s">
        <v>7072</v>
      </c>
      <c r="E237" s="389">
        <v>5000</v>
      </c>
      <c r="G237" s="389" t="s">
        <v>6684</v>
      </c>
      <c r="H237" s="390" t="s">
        <v>7073</v>
      </c>
      <c r="I237" t="s">
        <v>5390</v>
      </c>
    </row>
    <row r="238" spans="1:9" x14ac:dyDescent="0.2">
      <c r="A238" s="388" t="s">
        <v>1129</v>
      </c>
      <c r="B238" s="388" t="s">
        <v>5517</v>
      </c>
      <c r="C238" s="388" t="s">
        <v>7074</v>
      </c>
      <c r="E238" s="567">
        <v>10931.34</v>
      </c>
      <c r="G238" s="389" t="s">
        <v>7075</v>
      </c>
      <c r="H238" s="390" t="s">
        <v>7076</v>
      </c>
      <c r="I238" t="s">
        <v>5390</v>
      </c>
    </row>
    <row r="239" spans="1:9" x14ac:dyDescent="0.2">
      <c r="A239" s="388" t="s">
        <v>1129</v>
      </c>
      <c r="B239" s="388" t="s">
        <v>5517</v>
      </c>
      <c r="C239" s="388" t="s">
        <v>7077</v>
      </c>
      <c r="E239" s="860">
        <v>2420</v>
      </c>
      <c r="G239" s="389" t="s">
        <v>7075</v>
      </c>
      <c r="H239" s="390" t="s">
        <v>7078</v>
      </c>
      <c r="I239" t="s">
        <v>5390</v>
      </c>
    </row>
    <row r="240" spans="1:9" x14ac:dyDescent="0.2">
      <c r="A240" s="388" t="s">
        <v>1129</v>
      </c>
      <c r="B240" s="388" t="s">
        <v>5517</v>
      </c>
      <c r="C240" s="388" t="s">
        <v>7079</v>
      </c>
      <c r="E240" s="389">
        <v>94859.3</v>
      </c>
      <c r="G240" s="389" t="s">
        <v>7018</v>
      </c>
      <c r="H240" s="390" t="s">
        <v>7080</v>
      </c>
      <c r="I240" t="s">
        <v>5390</v>
      </c>
    </row>
    <row r="241" spans="1:10" x14ac:dyDescent="0.2">
      <c r="A241" s="388" t="s">
        <v>1129</v>
      </c>
      <c r="B241" s="388" t="s">
        <v>5517</v>
      </c>
      <c r="C241" s="388" t="s">
        <v>7081</v>
      </c>
      <c r="E241" s="389">
        <v>5000</v>
      </c>
      <c r="G241" s="389" t="s">
        <v>6687</v>
      </c>
      <c r="H241" s="390" t="s">
        <v>7082</v>
      </c>
      <c r="I241" t="s">
        <v>5390</v>
      </c>
    </row>
    <row r="242" spans="1:10" x14ac:dyDescent="0.2">
      <c r="A242" s="388" t="s">
        <v>1129</v>
      </c>
      <c r="B242" s="388" t="s">
        <v>5517</v>
      </c>
      <c r="C242" s="388" t="s">
        <v>7083</v>
      </c>
      <c r="E242" s="389">
        <v>2640</v>
      </c>
      <c r="G242" s="389" t="s">
        <v>6687</v>
      </c>
      <c r="H242" s="390" t="s">
        <v>6995</v>
      </c>
      <c r="I242" t="s">
        <v>5390</v>
      </c>
    </row>
    <row r="243" spans="1:10" x14ac:dyDescent="0.2">
      <c r="A243" s="388" t="s">
        <v>1129</v>
      </c>
      <c r="B243" s="388" t="s">
        <v>5517</v>
      </c>
      <c r="C243" s="388" t="s">
        <v>7083</v>
      </c>
      <c r="E243" s="389">
        <v>-2640</v>
      </c>
      <c r="G243" s="389" t="s">
        <v>6687</v>
      </c>
      <c r="H243" s="390" t="s">
        <v>7084</v>
      </c>
      <c r="I243" t="s">
        <v>5390</v>
      </c>
    </row>
    <row r="244" spans="1:10" x14ac:dyDescent="0.2">
      <c r="A244" s="388" t="s">
        <v>1129</v>
      </c>
      <c r="B244" s="388" t="s">
        <v>5517</v>
      </c>
      <c r="C244" s="388" t="s">
        <v>6772</v>
      </c>
      <c r="E244" s="567">
        <v>10931.32</v>
      </c>
      <c r="G244" s="389" t="s">
        <v>7085</v>
      </c>
      <c r="H244" s="390" t="s">
        <v>7086</v>
      </c>
      <c r="I244" t="s">
        <v>5390</v>
      </c>
    </row>
    <row r="245" spans="1:10" x14ac:dyDescent="0.2">
      <c r="A245" s="388" t="s">
        <v>1129</v>
      </c>
      <c r="B245" s="388" t="s">
        <v>5517</v>
      </c>
      <c r="C245" s="388" t="s">
        <v>7087</v>
      </c>
      <c r="E245" s="860">
        <v>2420</v>
      </c>
      <c r="G245" s="389" t="s">
        <v>7085</v>
      </c>
      <c r="H245" s="390" t="s">
        <v>7088</v>
      </c>
      <c r="I245" t="s">
        <v>5390</v>
      </c>
    </row>
    <row r="246" spans="1:10" x14ac:dyDescent="0.2">
      <c r="A246" s="388" t="s">
        <v>1129</v>
      </c>
      <c r="B246" s="388" t="s">
        <v>5517</v>
      </c>
      <c r="C246" s="388" t="s">
        <v>7089</v>
      </c>
      <c r="E246" s="389">
        <v>94859.3</v>
      </c>
      <c r="G246" s="389" t="s">
        <v>7020</v>
      </c>
      <c r="H246" s="390" t="s">
        <v>7090</v>
      </c>
      <c r="I246" t="s">
        <v>5390</v>
      </c>
    </row>
    <row r="247" spans="1:10" x14ac:dyDescent="0.2">
      <c r="A247" s="388" t="s">
        <v>1129</v>
      </c>
      <c r="B247" s="388" t="s">
        <v>5517</v>
      </c>
      <c r="C247" s="388" t="s">
        <v>7091</v>
      </c>
      <c r="E247" s="389">
        <v>5000</v>
      </c>
      <c r="G247" s="389" t="s">
        <v>6660</v>
      </c>
      <c r="H247" s="390" t="s">
        <v>7082</v>
      </c>
      <c r="I247" t="s">
        <v>5390</v>
      </c>
    </row>
    <row r="248" spans="1:10" x14ac:dyDescent="0.2">
      <c r="A248" s="388" t="s">
        <v>1129</v>
      </c>
      <c r="B248" s="388" t="s">
        <v>5517</v>
      </c>
      <c r="C248" s="388" t="s">
        <v>7092</v>
      </c>
      <c r="E248" s="567">
        <v>10931.34</v>
      </c>
      <c r="G248" s="389" t="s">
        <v>6964</v>
      </c>
      <c r="H248" s="390" t="s">
        <v>7093</v>
      </c>
      <c r="I248" t="s">
        <v>5390</v>
      </c>
    </row>
    <row r="249" spans="1:10" x14ac:dyDescent="0.2">
      <c r="A249" s="388" t="s">
        <v>1129</v>
      </c>
      <c r="B249" s="388" t="s">
        <v>5517</v>
      </c>
      <c r="C249" s="388" t="s">
        <v>7094</v>
      </c>
      <c r="E249" s="860">
        <v>2420</v>
      </c>
      <c r="G249" s="389" t="s">
        <v>6964</v>
      </c>
      <c r="H249" s="390" t="s">
        <v>7095</v>
      </c>
      <c r="I249" t="s">
        <v>5390</v>
      </c>
    </row>
    <row r="250" spans="1:10" x14ac:dyDescent="0.2">
      <c r="A250" s="388" t="s">
        <v>1129</v>
      </c>
      <c r="B250" s="388" t="s">
        <v>5517</v>
      </c>
      <c r="C250" s="388" t="s">
        <v>7096</v>
      </c>
      <c r="E250" s="389">
        <v>94859.3</v>
      </c>
      <c r="G250" s="389" t="s">
        <v>7022</v>
      </c>
      <c r="H250" s="390" t="s">
        <v>7097</v>
      </c>
      <c r="I250" t="s">
        <v>5390</v>
      </c>
    </row>
    <row r="251" spans="1:10" x14ac:dyDescent="0.2">
      <c r="A251" s="388" t="s">
        <v>1129</v>
      </c>
      <c r="B251" s="388" t="s">
        <v>5517</v>
      </c>
      <c r="C251" s="388" t="s">
        <v>7098</v>
      </c>
      <c r="E251" s="567">
        <v>5000</v>
      </c>
      <c r="G251" s="389" t="s">
        <v>6694</v>
      </c>
      <c r="H251" s="390" t="s">
        <v>7099</v>
      </c>
      <c r="I251" t="s">
        <v>5390</v>
      </c>
    </row>
    <row r="252" spans="1:10" x14ac:dyDescent="0.2">
      <c r="A252" s="388" t="s">
        <v>1129</v>
      </c>
      <c r="B252" s="388" t="s">
        <v>5517</v>
      </c>
      <c r="C252" s="388" t="s">
        <v>7100</v>
      </c>
      <c r="E252" s="567">
        <v>10931.34</v>
      </c>
      <c r="G252" s="389" t="s">
        <v>7101</v>
      </c>
      <c r="H252" s="390" t="s">
        <v>7102</v>
      </c>
      <c r="I252" t="s">
        <v>5390</v>
      </c>
    </row>
    <row r="253" spans="1:10" x14ac:dyDescent="0.2">
      <c r="A253" s="388" t="s">
        <v>1129</v>
      </c>
      <c r="B253" s="388" t="s">
        <v>5517</v>
      </c>
      <c r="C253" s="388" t="s">
        <v>7103</v>
      </c>
      <c r="E253" s="860">
        <v>2420</v>
      </c>
      <c r="G253" s="389" t="s">
        <v>7101</v>
      </c>
      <c r="H253" s="390" t="s">
        <v>7104</v>
      </c>
      <c r="I253" t="s">
        <v>5390</v>
      </c>
    </row>
    <row r="254" spans="1:10" x14ac:dyDescent="0.2">
      <c r="A254" s="388" t="s">
        <v>1129</v>
      </c>
      <c r="B254" s="388" t="s">
        <v>5517</v>
      </c>
      <c r="C254" s="388" t="s">
        <v>7105</v>
      </c>
      <c r="E254" s="389">
        <v>94859.3</v>
      </c>
      <c r="G254" s="389" t="s">
        <v>7024</v>
      </c>
      <c r="H254" s="390" t="s">
        <v>7106</v>
      </c>
      <c r="I254" t="s">
        <v>5390</v>
      </c>
    </row>
    <row r="255" spans="1:10" x14ac:dyDescent="0.2">
      <c r="A255" s="388" t="s">
        <v>1129</v>
      </c>
      <c r="B255" s="388" t="s">
        <v>5517</v>
      </c>
      <c r="C255" s="388" t="s">
        <v>7107</v>
      </c>
      <c r="E255" s="389">
        <v>5000</v>
      </c>
      <c r="G255" s="389" t="s">
        <v>6697</v>
      </c>
      <c r="H255" s="390" t="s">
        <v>7108</v>
      </c>
      <c r="I255" t="s">
        <v>5390</v>
      </c>
    </row>
    <row r="256" spans="1:10" x14ac:dyDescent="0.2">
      <c r="A256" s="388" t="s">
        <v>1129</v>
      </c>
      <c r="B256" s="388" t="s">
        <v>5517</v>
      </c>
      <c r="C256" s="388" t="s">
        <v>7109</v>
      </c>
      <c r="E256" s="567">
        <v>10931.32</v>
      </c>
      <c r="G256" s="389" t="s">
        <v>6798</v>
      </c>
      <c r="H256" s="390" t="s">
        <v>7110</v>
      </c>
      <c r="I256" t="s">
        <v>6594</v>
      </c>
      <c r="J256" s="94"/>
    </row>
    <row r="257" spans="1:12" x14ac:dyDescent="0.2">
      <c r="A257" s="388" t="s">
        <v>1129</v>
      </c>
      <c r="B257" s="388" t="s">
        <v>5517</v>
      </c>
      <c r="C257" s="388" t="s">
        <v>7111</v>
      </c>
      <c r="E257" s="860">
        <v>2420</v>
      </c>
      <c r="G257" s="389" t="s">
        <v>6798</v>
      </c>
      <c r="H257" s="390" t="s">
        <v>7112</v>
      </c>
      <c r="I257" s="896" t="s">
        <v>6595</v>
      </c>
      <c r="J257" s="94">
        <v>37464</v>
      </c>
    </row>
    <row r="258" spans="1:12" x14ac:dyDescent="0.2">
      <c r="A258" s="388" t="s">
        <v>1129</v>
      </c>
      <c r="B258" s="388" t="s">
        <v>5517</v>
      </c>
      <c r="C258" s="388" t="s">
        <v>7113</v>
      </c>
      <c r="E258" s="389">
        <v>94859.3</v>
      </c>
      <c r="G258" s="389" t="s">
        <v>7026</v>
      </c>
      <c r="H258" s="390" t="s">
        <v>7114</v>
      </c>
      <c r="I258" s="897" t="s">
        <v>6597</v>
      </c>
      <c r="J258" s="94">
        <f>E210*12</f>
        <v>29040</v>
      </c>
    </row>
    <row r="259" spans="1:12" x14ac:dyDescent="0.2">
      <c r="A259" s="388" t="s">
        <v>1129</v>
      </c>
      <c r="B259" s="388" t="s">
        <v>5517</v>
      </c>
      <c r="C259" s="388" t="s">
        <v>7115</v>
      </c>
      <c r="E259" s="389">
        <v>5000</v>
      </c>
      <c r="G259" s="389" t="s">
        <v>6663</v>
      </c>
      <c r="H259" s="390" t="s">
        <v>7116</v>
      </c>
      <c r="I259" s="565" t="s">
        <v>6596</v>
      </c>
      <c r="J259" s="374">
        <f>E209*12</f>
        <v>131176.08000000002</v>
      </c>
    </row>
    <row r="260" spans="1:12" x14ac:dyDescent="0.2">
      <c r="A260" s="388" t="s">
        <v>1129</v>
      </c>
      <c r="B260" s="388" t="s">
        <v>5517</v>
      </c>
      <c r="C260" s="388" t="s">
        <v>7117</v>
      </c>
      <c r="E260" s="389">
        <v>-2640</v>
      </c>
      <c r="G260" s="389" t="s">
        <v>6663</v>
      </c>
      <c r="H260" s="390" t="s">
        <v>7118</v>
      </c>
      <c r="I260" t="s">
        <v>5390</v>
      </c>
      <c r="J260" s="94">
        <f>SUM(J257:J259)</f>
        <v>197680.08000000002</v>
      </c>
    </row>
    <row r="261" spans="1:12" x14ac:dyDescent="0.2">
      <c r="A261" s="388" t="s">
        <v>938</v>
      </c>
      <c r="B261" s="388" t="s">
        <v>947</v>
      </c>
      <c r="C261" s="388" t="s">
        <v>484</v>
      </c>
      <c r="E261" s="389">
        <v>1428056.6</v>
      </c>
      <c r="G261" s="389">
        <v>1428056.6</v>
      </c>
      <c r="H261" s="390" t="s">
        <v>1054</v>
      </c>
      <c r="J261" s="94"/>
    </row>
    <row r="262" spans="1:12" x14ac:dyDescent="0.2">
      <c r="A262" s="88" t="s">
        <v>938</v>
      </c>
      <c r="B262" s="88" t="s">
        <v>947</v>
      </c>
      <c r="C262" s="88" t="s">
        <v>308</v>
      </c>
      <c r="D262" s="89"/>
      <c r="E262" s="89">
        <v>1428056.6</v>
      </c>
      <c r="F262" s="89"/>
      <c r="G262" s="89">
        <v>1428056.6</v>
      </c>
      <c r="H262" s="90" t="s">
        <v>741</v>
      </c>
      <c r="J262" s="94"/>
      <c r="K262" s="91"/>
      <c r="L262" s="91"/>
    </row>
    <row r="263" spans="1:12" x14ac:dyDescent="0.2">
      <c r="J263" s="94"/>
    </row>
    <row r="264" spans="1:12" x14ac:dyDescent="0.2">
      <c r="A264" s="388" t="s">
        <v>1129</v>
      </c>
      <c r="B264" s="388" t="s">
        <v>5466</v>
      </c>
      <c r="C264" s="388" t="s">
        <v>6691</v>
      </c>
      <c r="E264" s="389">
        <v>9619.9</v>
      </c>
      <c r="G264" s="389" t="s">
        <v>6666</v>
      </c>
      <c r="H264" s="390" t="s">
        <v>7119</v>
      </c>
      <c r="J264" s="94"/>
    </row>
    <row r="265" spans="1:12" x14ac:dyDescent="0.2">
      <c r="A265" s="388" t="s">
        <v>1129</v>
      </c>
      <c r="B265" s="388" t="s">
        <v>5466</v>
      </c>
      <c r="C265" s="388" t="s">
        <v>7120</v>
      </c>
      <c r="E265" s="389">
        <v>17178.8</v>
      </c>
      <c r="G265" s="389" t="s">
        <v>6669</v>
      </c>
      <c r="H265" s="390" t="s">
        <v>7121</v>
      </c>
      <c r="I265" t="s">
        <v>5390</v>
      </c>
    </row>
    <row r="266" spans="1:12" x14ac:dyDescent="0.2">
      <c r="A266" s="388" t="s">
        <v>1129</v>
      </c>
      <c r="B266" s="388" t="s">
        <v>5466</v>
      </c>
      <c r="C266" s="388" t="s">
        <v>6820</v>
      </c>
      <c r="E266" s="389">
        <v>13069.6</v>
      </c>
      <c r="G266" s="389" t="s">
        <v>6654</v>
      </c>
      <c r="H266" s="390" t="s">
        <v>7122</v>
      </c>
      <c r="I266" t="s">
        <v>5390</v>
      </c>
    </row>
    <row r="267" spans="1:12" x14ac:dyDescent="0.2">
      <c r="A267" s="388" t="s">
        <v>1129</v>
      </c>
      <c r="B267" s="388" t="s">
        <v>5466</v>
      </c>
      <c r="C267" s="388" t="s">
        <v>7123</v>
      </c>
      <c r="E267" s="389">
        <v>10363.6</v>
      </c>
      <c r="G267" s="389" t="s">
        <v>6674</v>
      </c>
      <c r="H267" s="390" t="s">
        <v>7124</v>
      </c>
      <c r="I267" t="s">
        <v>5390</v>
      </c>
    </row>
    <row r="268" spans="1:12" x14ac:dyDescent="0.2">
      <c r="A268" s="388" t="s">
        <v>1129</v>
      </c>
      <c r="B268" s="388" t="s">
        <v>5466</v>
      </c>
      <c r="C268" s="388" t="s">
        <v>7111</v>
      </c>
      <c r="E268" s="389">
        <v>15055.6</v>
      </c>
      <c r="G268" s="389" t="s">
        <v>6679</v>
      </c>
      <c r="H268" s="390" t="s">
        <v>7125</v>
      </c>
      <c r="I268" t="s">
        <v>5390</v>
      </c>
    </row>
    <row r="269" spans="1:12" x14ac:dyDescent="0.2">
      <c r="A269" s="388" t="s">
        <v>1129</v>
      </c>
      <c r="B269" s="388" t="s">
        <v>5466</v>
      </c>
      <c r="C269" s="388" t="s">
        <v>7126</v>
      </c>
      <c r="E269" s="389">
        <v>29466</v>
      </c>
      <c r="G269" s="389" t="s">
        <v>6657</v>
      </c>
      <c r="H269" s="390" t="s">
        <v>7127</v>
      </c>
      <c r="I269" t="s">
        <v>5390</v>
      </c>
    </row>
    <row r="270" spans="1:12" x14ac:dyDescent="0.2">
      <c r="A270" s="388" t="s">
        <v>1129</v>
      </c>
      <c r="B270" s="388" t="s">
        <v>5466</v>
      </c>
      <c r="C270" s="388" t="s">
        <v>7128</v>
      </c>
      <c r="E270" s="389">
        <v>31865.9</v>
      </c>
      <c r="G270" s="389" t="s">
        <v>6684</v>
      </c>
      <c r="H270" s="390" t="s">
        <v>7129</v>
      </c>
      <c r="I270" t="s">
        <v>5390</v>
      </c>
    </row>
    <row r="271" spans="1:12" x14ac:dyDescent="0.2">
      <c r="A271" s="388" t="s">
        <v>1129</v>
      </c>
      <c r="B271" s="388" t="s">
        <v>5466</v>
      </c>
      <c r="C271" s="388" t="s">
        <v>7130</v>
      </c>
      <c r="E271" s="389">
        <v>26753</v>
      </c>
      <c r="G271" s="389" t="s">
        <v>6687</v>
      </c>
      <c r="H271" s="390" t="s">
        <v>7131</v>
      </c>
      <c r="I271" t="s">
        <v>5390</v>
      </c>
    </row>
    <row r="272" spans="1:12" x14ac:dyDescent="0.2">
      <c r="A272" s="388" t="s">
        <v>1129</v>
      </c>
      <c r="B272" s="388" t="s">
        <v>5466</v>
      </c>
      <c r="C272" s="388" t="s">
        <v>7132</v>
      </c>
      <c r="E272" s="389">
        <v>14618.1</v>
      </c>
      <c r="G272" s="389" t="s">
        <v>6660</v>
      </c>
      <c r="H272" s="390" t="s">
        <v>7133</v>
      </c>
      <c r="I272" t="s">
        <v>5390</v>
      </c>
    </row>
    <row r="273" spans="1:12" x14ac:dyDescent="0.2">
      <c r="A273" s="388" t="s">
        <v>1129</v>
      </c>
      <c r="B273" s="388" t="s">
        <v>5466</v>
      </c>
      <c r="C273" s="388" t="s">
        <v>7134</v>
      </c>
      <c r="E273" s="389">
        <v>7800.1</v>
      </c>
      <c r="G273" s="389" t="s">
        <v>6694</v>
      </c>
      <c r="H273" s="390" t="s">
        <v>7135</v>
      </c>
      <c r="I273" t="s">
        <v>5390</v>
      </c>
    </row>
    <row r="274" spans="1:12" x14ac:dyDescent="0.2">
      <c r="A274" s="388" t="s">
        <v>1129</v>
      </c>
      <c r="B274" s="388" t="s">
        <v>5466</v>
      </c>
      <c r="C274" s="388" t="s">
        <v>7136</v>
      </c>
      <c r="E274" s="389">
        <v>6616.4</v>
      </c>
      <c r="G274" s="389" t="s">
        <v>6697</v>
      </c>
      <c r="H274" s="390" t="s">
        <v>7137</v>
      </c>
      <c r="I274" t="s">
        <v>5390</v>
      </c>
    </row>
    <row r="275" spans="1:12" x14ac:dyDescent="0.2">
      <c r="A275" s="388" t="s">
        <v>1129</v>
      </c>
      <c r="B275" s="388" t="s">
        <v>5466</v>
      </c>
      <c r="C275" s="388" t="s">
        <v>7138</v>
      </c>
      <c r="E275" s="389">
        <v>11814.7</v>
      </c>
      <c r="G275" s="389" t="s">
        <v>6663</v>
      </c>
      <c r="H275" s="390" t="s">
        <v>7139</v>
      </c>
      <c r="I275" t="s">
        <v>5390</v>
      </c>
    </row>
    <row r="276" spans="1:12" x14ac:dyDescent="0.2">
      <c r="A276" s="388" t="s">
        <v>938</v>
      </c>
      <c r="B276" s="388" t="s">
        <v>953</v>
      </c>
      <c r="C276" s="388" t="s">
        <v>484</v>
      </c>
      <c r="E276" s="389">
        <v>194221.7</v>
      </c>
      <c r="G276" s="389">
        <v>194221.7</v>
      </c>
      <c r="H276" s="390" t="s">
        <v>1054</v>
      </c>
    </row>
    <row r="277" spans="1:12" x14ac:dyDescent="0.2">
      <c r="A277" s="88" t="s">
        <v>938</v>
      </c>
      <c r="B277" s="88" t="s">
        <v>953</v>
      </c>
      <c r="C277" s="88" t="s">
        <v>308</v>
      </c>
      <c r="D277" s="89"/>
      <c r="E277" s="89">
        <v>194221.7</v>
      </c>
      <c r="F277" s="89"/>
      <c r="G277" s="89">
        <v>194221.7</v>
      </c>
      <c r="H277" s="90" t="s">
        <v>967</v>
      </c>
      <c r="I277" s="91"/>
      <c r="J277" s="91"/>
      <c r="K277" s="91"/>
      <c r="L277" s="91"/>
    </row>
    <row r="279" spans="1:12" x14ac:dyDescent="0.2">
      <c r="A279" s="388" t="s">
        <v>1129</v>
      </c>
      <c r="B279" s="388" t="s">
        <v>5466</v>
      </c>
      <c r="C279" s="388" t="s">
        <v>6696</v>
      </c>
      <c r="E279" s="389">
        <v>598.95000000000005</v>
      </c>
      <c r="G279" s="389" t="s">
        <v>6666</v>
      </c>
      <c r="H279" s="390" t="s">
        <v>7140</v>
      </c>
      <c r="I279" t="s">
        <v>5390</v>
      </c>
    </row>
    <row r="280" spans="1:12" x14ac:dyDescent="0.2">
      <c r="A280" s="388" t="s">
        <v>1129</v>
      </c>
      <c r="B280" s="388" t="s">
        <v>5466</v>
      </c>
      <c r="C280" s="388" t="s">
        <v>6903</v>
      </c>
      <c r="E280" s="389">
        <v>1937.1</v>
      </c>
      <c r="G280" s="389" t="s">
        <v>6666</v>
      </c>
      <c r="H280" s="390" t="s">
        <v>7141</v>
      </c>
      <c r="I280" t="s">
        <v>5390</v>
      </c>
    </row>
    <row r="281" spans="1:12" x14ac:dyDescent="0.2">
      <c r="A281" s="388" t="s">
        <v>1129</v>
      </c>
      <c r="B281" s="388" t="s">
        <v>5466</v>
      </c>
      <c r="C281" s="388" t="s">
        <v>7142</v>
      </c>
      <c r="E281" s="389">
        <v>598.95000000000005</v>
      </c>
      <c r="G281" s="389" t="s">
        <v>6669</v>
      </c>
      <c r="H281" s="390" t="s">
        <v>7143</v>
      </c>
      <c r="I281" t="s">
        <v>5390</v>
      </c>
    </row>
    <row r="282" spans="1:12" x14ac:dyDescent="0.2">
      <c r="A282" s="388" t="s">
        <v>1129</v>
      </c>
      <c r="B282" s="388" t="s">
        <v>5466</v>
      </c>
      <c r="C282" s="388" t="s">
        <v>7144</v>
      </c>
      <c r="E282" s="389">
        <v>1938.4</v>
      </c>
      <c r="G282" s="389" t="s">
        <v>6669</v>
      </c>
      <c r="H282" s="390" t="s">
        <v>7145</v>
      </c>
      <c r="I282" t="s">
        <v>5390</v>
      </c>
    </row>
    <row r="283" spans="1:12" x14ac:dyDescent="0.2">
      <c r="A283" s="388" t="s">
        <v>1129</v>
      </c>
      <c r="B283" s="388" t="s">
        <v>5466</v>
      </c>
      <c r="C283" s="388" t="s">
        <v>7077</v>
      </c>
      <c r="E283" s="389">
        <v>598.95000000000005</v>
      </c>
      <c r="G283" s="389" t="s">
        <v>7146</v>
      </c>
      <c r="H283" s="390" t="s">
        <v>7147</v>
      </c>
      <c r="I283" t="s">
        <v>5390</v>
      </c>
    </row>
    <row r="284" spans="1:12" x14ac:dyDescent="0.2">
      <c r="A284" s="388" t="s">
        <v>1129</v>
      </c>
      <c r="B284" s="388" t="s">
        <v>5466</v>
      </c>
      <c r="C284" s="388" t="s">
        <v>7148</v>
      </c>
      <c r="E284" s="389">
        <v>1937.2</v>
      </c>
      <c r="G284" s="389" t="s">
        <v>6654</v>
      </c>
      <c r="H284" s="390" t="s">
        <v>7149</v>
      </c>
      <c r="I284" t="s">
        <v>5390</v>
      </c>
    </row>
    <row r="285" spans="1:12" x14ac:dyDescent="0.2">
      <c r="A285" s="388" t="s">
        <v>1129</v>
      </c>
      <c r="B285" s="388" t="s">
        <v>5466</v>
      </c>
      <c r="C285" s="388" t="s">
        <v>7092</v>
      </c>
      <c r="E285" s="389">
        <v>598.95000000000005</v>
      </c>
      <c r="G285" s="389" t="s">
        <v>6674</v>
      </c>
      <c r="H285" s="390" t="s">
        <v>7150</v>
      </c>
      <c r="I285" t="s">
        <v>5390</v>
      </c>
    </row>
    <row r="286" spans="1:12" x14ac:dyDescent="0.2">
      <c r="A286" s="388" t="s">
        <v>1129</v>
      </c>
      <c r="B286" s="388" t="s">
        <v>5466</v>
      </c>
      <c r="C286" s="388" t="s">
        <v>7151</v>
      </c>
      <c r="E286" s="389">
        <v>1937.2</v>
      </c>
      <c r="G286" s="389" t="s">
        <v>6674</v>
      </c>
      <c r="H286" s="390" t="s">
        <v>7152</v>
      </c>
      <c r="I286" t="s">
        <v>5390</v>
      </c>
    </row>
    <row r="287" spans="1:12" x14ac:dyDescent="0.2">
      <c r="A287" s="388" t="s">
        <v>1129</v>
      </c>
      <c r="B287" s="388" t="s">
        <v>5466</v>
      </c>
      <c r="C287" s="388" t="s">
        <v>7115</v>
      </c>
      <c r="E287" s="389">
        <v>598.95000000000005</v>
      </c>
      <c r="G287" s="389" t="s">
        <v>6679</v>
      </c>
      <c r="H287" s="390" t="s">
        <v>7153</v>
      </c>
      <c r="I287" t="s">
        <v>5390</v>
      </c>
    </row>
    <row r="288" spans="1:12" x14ac:dyDescent="0.2">
      <c r="A288" s="388" t="s">
        <v>1129</v>
      </c>
      <c r="B288" s="388" t="s">
        <v>5466</v>
      </c>
      <c r="C288" s="388" t="s">
        <v>7154</v>
      </c>
      <c r="E288" s="389">
        <v>1937.2</v>
      </c>
      <c r="G288" s="389" t="s">
        <v>6679</v>
      </c>
      <c r="H288" s="390" t="s">
        <v>7155</v>
      </c>
      <c r="I288" t="s">
        <v>5390</v>
      </c>
    </row>
    <row r="289" spans="1:9" x14ac:dyDescent="0.2">
      <c r="A289" s="388" t="s">
        <v>1129</v>
      </c>
      <c r="B289" s="388" t="s">
        <v>5466</v>
      </c>
      <c r="C289" s="388" t="s">
        <v>7156</v>
      </c>
      <c r="E289" s="389">
        <v>598.95000000000005</v>
      </c>
      <c r="G289" s="389" t="s">
        <v>6657</v>
      </c>
      <c r="H289" s="390" t="s">
        <v>7157</v>
      </c>
      <c r="I289" t="s">
        <v>5390</v>
      </c>
    </row>
    <row r="290" spans="1:9" x14ac:dyDescent="0.2">
      <c r="A290" s="388" t="s">
        <v>1129</v>
      </c>
      <c r="B290" s="388" t="s">
        <v>5466</v>
      </c>
      <c r="C290" s="388" t="s">
        <v>7158</v>
      </c>
      <c r="E290" s="389">
        <v>1937.8</v>
      </c>
      <c r="G290" s="389" t="s">
        <v>6657</v>
      </c>
      <c r="H290" s="390" t="s">
        <v>7159</v>
      </c>
      <c r="I290" t="s">
        <v>5390</v>
      </c>
    </row>
    <row r="291" spans="1:9" x14ac:dyDescent="0.2">
      <c r="A291" s="388" t="s">
        <v>1129</v>
      </c>
      <c r="B291" s="388" t="s">
        <v>5466</v>
      </c>
      <c r="C291" s="388" t="s">
        <v>7160</v>
      </c>
      <c r="E291" s="389">
        <v>598.95000000000005</v>
      </c>
      <c r="G291" s="389" t="s">
        <v>6684</v>
      </c>
      <c r="H291" s="390" t="s">
        <v>7161</v>
      </c>
      <c r="I291" t="s">
        <v>5390</v>
      </c>
    </row>
    <row r="292" spans="1:9" x14ac:dyDescent="0.2">
      <c r="A292" s="388" t="s">
        <v>1129</v>
      </c>
      <c r="B292" s="388" t="s">
        <v>5466</v>
      </c>
      <c r="C292" s="388" t="s">
        <v>7162</v>
      </c>
      <c r="E292" s="389">
        <v>1937.1</v>
      </c>
      <c r="G292" s="389" t="s">
        <v>7163</v>
      </c>
      <c r="H292" s="390" t="s">
        <v>7164</v>
      </c>
      <c r="I292" t="s">
        <v>5390</v>
      </c>
    </row>
    <row r="293" spans="1:9" x14ac:dyDescent="0.2">
      <c r="A293" s="388" t="s">
        <v>1129</v>
      </c>
      <c r="B293" s="388" t="s">
        <v>5466</v>
      </c>
      <c r="C293" s="388" t="s">
        <v>7165</v>
      </c>
      <c r="E293" s="389">
        <v>598.95000000000005</v>
      </c>
      <c r="G293" s="389" t="s">
        <v>6687</v>
      </c>
      <c r="H293" s="390" t="s">
        <v>7166</v>
      </c>
      <c r="I293" t="s">
        <v>5390</v>
      </c>
    </row>
    <row r="294" spans="1:9" x14ac:dyDescent="0.2">
      <c r="A294" s="388" t="s">
        <v>1129</v>
      </c>
      <c r="B294" s="388" t="s">
        <v>5466</v>
      </c>
      <c r="C294" s="388" t="s">
        <v>7167</v>
      </c>
      <c r="E294" s="389">
        <v>1938.1</v>
      </c>
      <c r="G294" s="389" t="s">
        <v>6687</v>
      </c>
      <c r="H294" s="390" t="s">
        <v>7168</v>
      </c>
      <c r="I294" t="s">
        <v>5390</v>
      </c>
    </row>
    <row r="295" spans="1:9" x14ac:dyDescent="0.2">
      <c r="A295" s="388" t="s">
        <v>1129</v>
      </c>
      <c r="B295" s="388" t="s">
        <v>5466</v>
      </c>
      <c r="C295" s="388" t="s">
        <v>7169</v>
      </c>
      <c r="E295" s="389">
        <v>598.95000000000005</v>
      </c>
      <c r="G295" s="389" t="s">
        <v>6660</v>
      </c>
      <c r="H295" s="390" t="s">
        <v>7170</v>
      </c>
      <c r="I295" t="s">
        <v>5390</v>
      </c>
    </row>
    <row r="296" spans="1:9" x14ac:dyDescent="0.2">
      <c r="A296" s="388" t="s">
        <v>1129</v>
      </c>
      <c r="B296" s="388" t="s">
        <v>5466</v>
      </c>
      <c r="C296" s="388" t="s">
        <v>7171</v>
      </c>
      <c r="E296" s="389">
        <v>1938.1</v>
      </c>
      <c r="G296" s="389" t="s">
        <v>6660</v>
      </c>
      <c r="H296" s="390" t="s">
        <v>7172</v>
      </c>
      <c r="I296" t="s">
        <v>5390</v>
      </c>
    </row>
    <row r="297" spans="1:9" x14ac:dyDescent="0.2">
      <c r="A297" s="388" t="s">
        <v>1129</v>
      </c>
      <c r="B297" s="388" t="s">
        <v>5466</v>
      </c>
      <c r="C297" s="388" t="s">
        <v>7173</v>
      </c>
      <c r="E297" s="389">
        <v>598.95000000000005</v>
      </c>
      <c r="G297" s="389" t="s">
        <v>6694</v>
      </c>
      <c r="H297" s="390" t="s">
        <v>7174</v>
      </c>
      <c r="I297" t="s">
        <v>5390</v>
      </c>
    </row>
    <row r="298" spans="1:9" x14ac:dyDescent="0.2">
      <c r="A298" s="388" t="s">
        <v>1129</v>
      </c>
      <c r="B298" s="388" t="s">
        <v>5466</v>
      </c>
      <c r="C298" s="388" t="s">
        <v>7175</v>
      </c>
      <c r="E298" s="389">
        <v>1938.1</v>
      </c>
      <c r="G298" s="389" t="s">
        <v>6694</v>
      </c>
      <c r="H298" s="390" t="s">
        <v>7176</v>
      </c>
      <c r="I298" t="s">
        <v>5390</v>
      </c>
    </row>
    <row r="299" spans="1:9" x14ac:dyDescent="0.2">
      <c r="A299" s="388" t="s">
        <v>1129</v>
      </c>
      <c r="B299" s="388" t="s">
        <v>5466</v>
      </c>
      <c r="C299" s="388" t="s">
        <v>7177</v>
      </c>
      <c r="E299" s="389">
        <v>598.95000000000005</v>
      </c>
      <c r="G299" s="389" t="s">
        <v>6697</v>
      </c>
      <c r="H299" s="390" t="s">
        <v>7178</v>
      </c>
      <c r="I299" t="s">
        <v>5390</v>
      </c>
    </row>
    <row r="300" spans="1:9" x14ac:dyDescent="0.2">
      <c r="A300" s="388" t="s">
        <v>1129</v>
      </c>
      <c r="B300" s="388" t="s">
        <v>5466</v>
      </c>
      <c r="C300" s="388" t="s">
        <v>7179</v>
      </c>
      <c r="E300" s="389">
        <v>1830.2</v>
      </c>
      <c r="G300" s="389" t="s">
        <v>6697</v>
      </c>
      <c r="H300" s="390" t="s">
        <v>7180</v>
      </c>
      <c r="I300" t="s">
        <v>5390</v>
      </c>
    </row>
    <row r="301" spans="1:9" x14ac:dyDescent="0.2">
      <c r="A301" s="388" t="s">
        <v>1129</v>
      </c>
      <c r="B301" s="388" t="s">
        <v>5466</v>
      </c>
      <c r="C301" s="388" t="s">
        <v>7181</v>
      </c>
      <c r="E301" s="389">
        <v>598.95000000000005</v>
      </c>
      <c r="G301" s="389" t="s">
        <v>7182</v>
      </c>
      <c r="H301" s="390" t="s">
        <v>7183</v>
      </c>
      <c r="I301" t="s">
        <v>5390</v>
      </c>
    </row>
    <row r="302" spans="1:9" x14ac:dyDescent="0.2">
      <c r="A302" s="388" t="s">
        <v>1129</v>
      </c>
      <c r="B302" s="388" t="s">
        <v>5466</v>
      </c>
      <c r="C302" s="388" t="s">
        <v>7184</v>
      </c>
      <c r="E302" s="389">
        <v>1938.2</v>
      </c>
      <c r="G302" s="389" t="s">
        <v>6663</v>
      </c>
      <c r="H302" s="390" t="s">
        <v>7185</v>
      </c>
      <c r="I302" t="s">
        <v>5390</v>
      </c>
    </row>
    <row r="303" spans="1:9" x14ac:dyDescent="0.2">
      <c r="A303" s="388" t="s">
        <v>938</v>
      </c>
      <c r="B303" s="388" t="s">
        <v>4684</v>
      </c>
      <c r="C303" s="388" t="s">
        <v>307</v>
      </c>
      <c r="E303" s="389">
        <v>30332.1</v>
      </c>
      <c r="G303" s="389">
        <v>30332.1</v>
      </c>
      <c r="H303" s="390" t="s">
        <v>1040</v>
      </c>
    </row>
    <row r="305" spans="1:12" x14ac:dyDescent="0.2">
      <c r="A305" s="388" t="s">
        <v>1129</v>
      </c>
      <c r="B305" s="388" t="s">
        <v>5466</v>
      </c>
      <c r="C305" s="388" t="s">
        <v>6659</v>
      </c>
      <c r="E305" s="389">
        <v>2470.1</v>
      </c>
      <c r="G305" s="389" t="s">
        <v>6666</v>
      </c>
      <c r="H305" s="390" t="s">
        <v>7186</v>
      </c>
      <c r="I305" t="s">
        <v>5390</v>
      </c>
    </row>
    <row r="306" spans="1:12" x14ac:dyDescent="0.2">
      <c r="A306" s="388" t="s">
        <v>1129</v>
      </c>
      <c r="B306" s="388" t="s">
        <v>5466</v>
      </c>
      <c r="C306" s="388" t="s">
        <v>7187</v>
      </c>
      <c r="E306" s="389">
        <v>2446.1999999999998</v>
      </c>
      <c r="G306" s="389" t="s">
        <v>6669</v>
      </c>
      <c r="H306" s="390" t="s">
        <v>7188</v>
      </c>
      <c r="I306" t="s">
        <v>5390</v>
      </c>
    </row>
    <row r="307" spans="1:12" x14ac:dyDescent="0.2">
      <c r="A307" s="388" t="s">
        <v>1129</v>
      </c>
      <c r="B307" s="388" t="s">
        <v>5466</v>
      </c>
      <c r="C307" s="388" t="s">
        <v>7189</v>
      </c>
      <c r="E307" s="389">
        <v>1778.9</v>
      </c>
      <c r="G307" s="389" t="s">
        <v>6654</v>
      </c>
      <c r="H307" s="390" t="s">
        <v>7190</v>
      </c>
      <c r="I307" t="s">
        <v>5390</v>
      </c>
    </row>
    <row r="308" spans="1:12" x14ac:dyDescent="0.2">
      <c r="A308" s="388" t="s">
        <v>1129</v>
      </c>
      <c r="B308" s="388" t="s">
        <v>5466</v>
      </c>
      <c r="C308" s="388" t="s">
        <v>7098</v>
      </c>
      <c r="E308" s="389">
        <v>2598.5</v>
      </c>
      <c r="G308" s="389" t="s">
        <v>6674</v>
      </c>
      <c r="H308" s="390" t="s">
        <v>7191</v>
      </c>
      <c r="I308" t="s">
        <v>5390</v>
      </c>
    </row>
    <row r="309" spans="1:12" x14ac:dyDescent="0.2">
      <c r="A309" s="388" t="s">
        <v>1129</v>
      </c>
      <c r="B309" s="388" t="s">
        <v>5466</v>
      </c>
      <c r="C309" s="388" t="s">
        <v>7109</v>
      </c>
      <c r="E309" s="389">
        <v>2458.5</v>
      </c>
      <c r="G309" s="389" t="s">
        <v>6679</v>
      </c>
      <c r="H309" s="390" t="s">
        <v>7192</v>
      </c>
      <c r="I309" t="s">
        <v>5390</v>
      </c>
    </row>
    <row r="310" spans="1:12" x14ac:dyDescent="0.2">
      <c r="A310" s="388" t="s">
        <v>1129</v>
      </c>
      <c r="B310" s="388" t="s">
        <v>5466</v>
      </c>
      <c r="C310" s="388" t="s">
        <v>7193</v>
      </c>
      <c r="E310" s="389">
        <v>2343</v>
      </c>
      <c r="G310" s="389" t="s">
        <v>6657</v>
      </c>
      <c r="H310" s="390" t="s">
        <v>7194</v>
      </c>
      <c r="I310" t="s">
        <v>5390</v>
      </c>
    </row>
    <row r="311" spans="1:12" x14ac:dyDescent="0.2">
      <c r="A311" s="388" t="s">
        <v>1129</v>
      </c>
      <c r="B311" s="388" t="s">
        <v>5466</v>
      </c>
      <c r="C311" s="388" t="s">
        <v>7195</v>
      </c>
      <c r="E311" s="389">
        <v>2889</v>
      </c>
      <c r="G311" s="389" t="s">
        <v>6684</v>
      </c>
      <c r="H311" s="390" t="s">
        <v>7196</v>
      </c>
      <c r="I311" t="s">
        <v>3354</v>
      </c>
      <c r="J311" s="94">
        <f>J257</f>
        <v>37464</v>
      </c>
    </row>
    <row r="312" spans="1:12" x14ac:dyDescent="0.2">
      <c r="A312" s="388" t="s">
        <v>1129</v>
      </c>
      <c r="B312" s="388" t="s">
        <v>5466</v>
      </c>
      <c r="C312" s="388" t="s">
        <v>7197</v>
      </c>
      <c r="E312" s="389">
        <v>2305.4</v>
      </c>
      <c r="G312" s="389" t="s">
        <v>6687</v>
      </c>
      <c r="H312" s="390" t="s">
        <v>7198</v>
      </c>
      <c r="I312" t="s">
        <v>6597</v>
      </c>
      <c r="J312" s="94">
        <f>J258</f>
        <v>29040</v>
      </c>
    </row>
    <row r="313" spans="1:12" x14ac:dyDescent="0.2">
      <c r="A313" s="388" t="s">
        <v>1129</v>
      </c>
      <c r="B313" s="388" t="s">
        <v>5466</v>
      </c>
      <c r="C313" s="388" t="s">
        <v>7199</v>
      </c>
      <c r="E313" s="389">
        <v>2259.4</v>
      </c>
      <c r="G313" s="389" t="s">
        <v>6660</v>
      </c>
      <c r="H313" s="390" t="s">
        <v>7200</v>
      </c>
      <c r="I313" t="s">
        <v>3356</v>
      </c>
      <c r="J313" s="94">
        <f>J259</f>
        <v>131176.08000000002</v>
      </c>
    </row>
    <row r="314" spans="1:12" x14ac:dyDescent="0.2">
      <c r="A314" s="388" t="s">
        <v>1129</v>
      </c>
      <c r="B314" s="388" t="s">
        <v>5466</v>
      </c>
      <c r="C314" s="388" t="s">
        <v>7201</v>
      </c>
      <c r="E314" s="389">
        <v>1966.2</v>
      </c>
      <c r="G314" s="389" t="s">
        <v>6694</v>
      </c>
      <c r="H314" s="390" t="s">
        <v>7202</v>
      </c>
      <c r="I314" t="s">
        <v>3357</v>
      </c>
      <c r="J314" s="374">
        <f>E277</f>
        <v>194221.7</v>
      </c>
    </row>
    <row r="315" spans="1:12" x14ac:dyDescent="0.2">
      <c r="A315" s="388" t="s">
        <v>1129</v>
      </c>
      <c r="B315" s="388" t="s">
        <v>5466</v>
      </c>
      <c r="C315" s="388" t="s">
        <v>7203</v>
      </c>
      <c r="E315" s="389">
        <v>2562.1</v>
      </c>
      <c r="G315" s="389" t="s">
        <v>6697</v>
      </c>
      <c r="H315" s="390" t="s">
        <v>7204</v>
      </c>
      <c r="J315" s="94">
        <f>SUM(J311:J314)</f>
        <v>391901.78</v>
      </c>
    </row>
    <row r="316" spans="1:12" x14ac:dyDescent="0.2">
      <c r="A316" s="388" t="s">
        <v>1129</v>
      </c>
      <c r="B316" s="388" t="s">
        <v>5466</v>
      </c>
      <c r="C316" s="388" t="s">
        <v>7205</v>
      </c>
      <c r="E316" s="389">
        <v>842</v>
      </c>
      <c r="G316" s="389" t="s">
        <v>6663</v>
      </c>
      <c r="H316" s="390" t="s">
        <v>7206</v>
      </c>
      <c r="I316" t="s">
        <v>3358</v>
      </c>
      <c r="J316" s="94">
        <f>E317+E303</f>
        <v>57251.399999999994</v>
      </c>
    </row>
    <row r="317" spans="1:12" x14ac:dyDescent="0.2">
      <c r="A317" s="388" t="s">
        <v>938</v>
      </c>
      <c r="B317" s="388" t="s">
        <v>4684</v>
      </c>
      <c r="C317" s="388" t="s">
        <v>484</v>
      </c>
      <c r="E317" s="389">
        <v>26919.3</v>
      </c>
      <c r="G317" s="389">
        <v>26919.3</v>
      </c>
      <c r="H317" s="390" t="s">
        <v>1054</v>
      </c>
      <c r="I317" t="s">
        <v>4656</v>
      </c>
      <c r="J317" s="94">
        <v>0</v>
      </c>
    </row>
    <row r="318" spans="1:12" x14ac:dyDescent="0.2">
      <c r="A318" s="88" t="s">
        <v>938</v>
      </c>
      <c r="B318" s="88" t="s">
        <v>4684</v>
      </c>
      <c r="C318" s="88" t="s">
        <v>308</v>
      </c>
      <c r="D318" s="89"/>
      <c r="E318" s="89">
        <v>57251.4</v>
      </c>
      <c r="F318" s="89"/>
      <c r="G318" s="89">
        <v>57251.4</v>
      </c>
      <c r="H318" s="90" t="s">
        <v>950</v>
      </c>
      <c r="I318" t="s">
        <v>5339</v>
      </c>
      <c r="J318" s="94">
        <f>J49</f>
        <v>145200</v>
      </c>
      <c r="K318" s="91"/>
      <c r="L318" s="91"/>
    </row>
    <row r="319" spans="1:12" x14ac:dyDescent="0.2">
      <c r="A319" s="88" t="s">
        <v>938</v>
      </c>
      <c r="B319" s="88" t="s">
        <v>343</v>
      </c>
      <c r="C319" s="88" t="s">
        <v>308</v>
      </c>
      <c r="D319" s="89"/>
      <c r="E319" s="89">
        <v>1754765.1</v>
      </c>
      <c r="F319" s="89"/>
      <c r="G319" s="89">
        <v>1754765.1</v>
      </c>
      <c r="H319" s="90" t="s">
        <v>486</v>
      </c>
      <c r="K319" s="91"/>
      <c r="L319" s="91"/>
    </row>
    <row r="320" spans="1:12" x14ac:dyDescent="0.2">
      <c r="A320" s="88" t="s">
        <v>508</v>
      </c>
      <c r="B320" s="88" t="s">
        <v>343</v>
      </c>
      <c r="C320" s="88" t="s">
        <v>308</v>
      </c>
      <c r="D320" s="89"/>
      <c r="E320" s="89">
        <v>4611343.59</v>
      </c>
      <c r="F320" s="89"/>
      <c r="G320" s="89">
        <v>4611343.59</v>
      </c>
      <c r="H320" s="90" t="s">
        <v>509</v>
      </c>
      <c r="K320" s="91"/>
      <c r="L320" s="91"/>
    </row>
    <row r="321" spans="1:12" x14ac:dyDescent="0.2">
      <c r="A321" s="88" t="s">
        <v>343</v>
      </c>
      <c r="B321" s="88" t="s">
        <v>343</v>
      </c>
      <c r="C321" s="88" t="s">
        <v>308</v>
      </c>
      <c r="D321" s="89"/>
      <c r="E321" s="89">
        <v>4611343.59</v>
      </c>
      <c r="F321" s="89"/>
      <c r="G321" s="89">
        <v>4611343.59</v>
      </c>
      <c r="H321" s="90" t="s">
        <v>1107</v>
      </c>
      <c r="I321" t="s">
        <v>3359</v>
      </c>
      <c r="J321" s="136">
        <f>J120</f>
        <v>1936897.93</v>
      </c>
      <c r="K321" s="91"/>
      <c r="L321" s="91"/>
    </row>
  </sheetData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321"/>
  <sheetViews>
    <sheetView topLeftCell="A301" workbookViewId="0">
      <selection activeCell="I259" sqref="I259:J263"/>
    </sheetView>
  </sheetViews>
  <sheetFormatPr defaultRowHeight="12.75" x14ac:dyDescent="0.2"/>
  <cols>
    <col min="1" max="1" width="5.140625" customWidth="1"/>
    <col min="5" max="5" width="11.7109375" bestFit="1" customWidth="1"/>
    <col min="7" max="7" width="11.7109375" bestFit="1" customWidth="1"/>
    <col min="8" max="8" width="46.28515625" bestFit="1" customWidth="1"/>
    <col min="9" max="9" width="15" bestFit="1" customWidth="1"/>
    <col min="10" max="10" width="11.7109375" bestFit="1" customWidth="1"/>
    <col min="11" max="11" width="12" customWidth="1"/>
  </cols>
  <sheetData>
    <row r="1" spans="1:8" x14ac:dyDescent="0.2">
      <c r="A1" s="88" t="s">
        <v>300</v>
      </c>
      <c r="B1" s="88" t="s">
        <v>301</v>
      </c>
      <c r="C1" s="88" t="s">
        <v>992</v>
      </c>
      <c r="D1" s="89" t="s">
        <v>302</v>
      </c>
      <c r="E1" s="89" t="s">
        <v>303</v>
      </c>
      <c r="F1" s="89" t="s">
        <v>304</v>
      </c>
      <c r="G1" s="89" t="s">
        <v>305</v>
      </c>
      <c r="H1" s="90" t="s">
        <v>5386</v>
      </c>
    </row>
    <row r="3" spans="1:8" x14ac:dyDescent="0.2">
      <c r="A3" s="388" t="s">
        <v>1129</v>
      </c>
      <c r="B3" s="388" t="s">
        <v>5466</v>
      </c>
      <c r="C3" s="388" t="s">
        <v>7288</v>
      </c>
      <c r="E3" s="389">
        <v>2141.6999999999998</v>
      </c>
      <c r="G3" s="389" t="s">
        <v>7384</v>
      </c>
      <c r="H3" s="390" t="s">
        <v>7385</v>
      </c>
    </row>
    <row r="4" spans="1:8" x14ac:dyDescent="0.2">
      <c r="A4" s="388" t="s">
        <v>1129</v>
      </c>
      <c r="B4" s="388" t="s">
        <v>5466</v>
      </c>
      <c r="C4" s="388" t="s">
        <v>7359</v>
      </c>
      <c r="E4" s="389">
        <v>12160.5</v>
      </c>
      <c r="G4" s="389" t="s">
        <v>7386</v>
      </c>
      <c r="H4" s="390" t="s">
        <v>7387</v>
      </c>
    </row>
    <row r="5" spans="1:8" x14ac:dyDescent="0.2">
      <c r="A5" s="388" t="s">
        <v>1129</v>
      </c>
      <c r="B5" s="388" t="s">
        <v>5466</v>
      </c>
      <c r="C5" s="388" t="s">
        <v>7388</v>
      </c>
      <c r="E5" s="389">
        <v>4477</v>
      </c>
      <c r="G5" s="389" t="s">
        <v>7389</v>
      </c>
      <c r="H5" s="390" t="s">
        <v>7390</v>
      </c>
    </row>
    <row r="6" spans="1:8" x14ac:dyDescent="0.2">
      <c r="A6" s="388" t="s">
        <v>1129</v>
      </c>
      <c r="B6" s="388" t="s">
        <v>5466</v>
      </c>
      <c r="C6" s="388" t="s">
        <v>7391</v>
      </c>
      <c r="E6" s="389">
        <v>4767.3999999999996</v>
      </c>
      <c r="G6" s="389" t="s">
        <v>7392</v>
      </c>
      <c r="H6" s="390" t="s">
        <v>7393</v>
      </c>
    </row>
    <row r="7" spans="1:8" x14ac:dyDescent="0.2">
      <c r="A7" s="388" t="s">
        <v>1129</v>
      </c>
      <c r="B7" s="388" t="s">
        <v>5466</v>
      </c>
      <c r="C7" s="388" t="s">
        <v>7394</v>
      </c>
      <c r="E7" s="389">
        <v>5633.28</v>
      </c>
      <c r="G7" s="389" t="s">
        <v>7395</v>
      </c>
      <c r="H7" s="390" t="s">
        <v>7396</v>
      </c>
    </row>
    <row r="8" spans="1:8" x14ac:dyDescent="0.2">
      <c r="A8" s="388" t="s">
        <v>1129</v>
      </c>
      <c r="B8" s="388" t="s">
        <v>5466</v>
      </c>
      <c r="C8" s="388" t="s">
        <v>7397</v>
      </c>
      <c r="E8" s="389">
        <v>6050</v>
      </c>
      <c r="G8" s="389" t="s">
        <v>7279</v>
      </c>
      <c r="H8" s="390" t="s">
        <v>7398</v>
      </c>
    </row>
    <row r="9" spans="1:8" x14ac:dyDescent="0.2">
      <c r="A9" s="388" t="s">
        <v>1129</v>
      </c>
      <c r="B9" s="388" t="s">
        <v>5466</v>
      </c>
      <c r="C9" s="388" t="s">
        <v>7399</v>
      </c>
      <c r="E9" s="389">
        <v>48400</v>
      </c>
      <c r="G9" s="389" t="s">
        <v>7400</v>
      </c>
      <c r="H9" s="390" t="s">
        <v>7401</v>
      </c>
    </row>
    <row r="10" spans="1:8" x14ac:dyDescent="0.2">
      <c r="A10" s="388" t="s">
        <v>1129</v>
      </c>
      <c r="B10" s="388" t="s">
        <v>5466</v>
      </c>
      <c r="C10" s="388" t="s">
        <v>7402</v>
      </c>
      <c r="E10" s="389">
        <v>2141.6999999999998</v>
      </c>
      <c r="G10" s="389" t="s">
        <v>7403</v>
      </c>
      <c r="H10" s="390" t="s">
        <v>7404</v>
      </c>
    </row>
    <row r="11" spans="1:8" x14ac:dyDescent="0.2">
      <c r="A11" s="388" t="s">
        <v>1129</v>
      </c>
      <c r="B11" s="388" t="s">
        <v>5466</v>
      </c>
      <c r="C11" s="388" t="s">
        <v>7405</v>
      </c>
      <c r="E11" s="389">
        <v>2662</v>
      </c>
      <c r="G11" s="389" t="s">
        <v>7406</v>
      </c>
      <c r="H11" s="390" t="s">
        <v>7407</v>
      </c>
    </row>
    <row r="12" spans="1:8" x14ac:dyDescent="0.2">
      <c r="A12" s="388" t="s">
        <v>1129</v>
      </c>
      <c r="B12" s="388" t="s">
        <v>5466</v>
      </c>
      <c r="C12" s="388" t="s">
        <v>7408</v>
      </c>
      <c r="E12" s="389">
        <v>72600</v>
      </c>
      <c r="G12" s="389" t="s">
        <v>7409</v>
      </c>
      <c r="H12" s="390" t="s">
        <v>7410</v>
      </c>
    </row>
    <row r="13" spans="1:8" x14ac:dyDescent="0.2">
      <c r="A13" s="388" t="s">
        <v>1129</v>
      </c>
      <c r="B13" s="388" t="s">
        <v>5466</v>
      </c>
      <c r="C13" s="388" t="s">
        <v>7411</v>
      </c>
      <c r="E13" s="389">
        <v>30000</v>
      </c>
      <c r="G13" s="389" t="s">
        <v>7412</v>
      </c>
      <c r="H13" s="390" t="s">
        <v>7413</v>
      </c>
    </row>
    <row r="14" spans="1:8" x14ac:dyDescent="0.2">
      <c r="A14" s="388" t="s">
        <v>1129</v>
      </c>
      <c r="B14" s="388" t="s">
        <v>5466</v>
      </c>
      <c r="C14" s="388" t="s">
        <v>7414</v>
      </c>
      <c r="E14" s="389">
        <v>11482.9</v>
      </c>
      <c r="G14" s="389" t="s">
        <v>7415</v>
      </c>
      <c r="H14" s="390" t="s">
        <v>7416</v>
      </c>
    </row>
    <row r="15" spans="1:8" x14ac:dyDescent="0.2">
      <c r="A15" s="388" t="s">
        <v>1129</v>
      </c>
      <c r="B15" s="388" t="s">
        <v>5466</v>
      </c>
      <c r="C15" s="388" t="s">
        <v>7417</v>
      </c>
      <c r="E15" s="389">
        <v>2141.6999999999998</v>
      </c>
      <c r="G15" s="389" t="s">
        <v>7418</v>
      </c>
      <c r="H15" s="390" t="s">
        <v>7419</v>
      </c>
    </row>
    <row r="16" spans="1:8" x14ac:dyDescent="0.2">
      <c r="A16" s="388" t="s">
        <v>1129</v>
      </c>
      <c r="B16" s="388" t="s">
        <v>5466</v>
      </c>
      <c r="C16" s="388" t="s">
        <v>7420</v>
      </c>
      <c r="E16" s="389">
        <v>6642.9</v>
      </c>
      <c r="G16" s="389" t="s">
        <v>7421</v>
      </c>
      <c r="H16" s="390" t="s">
        <v>7422</v>
      </c>
    </row>
    <row r="17" spans="1:8" x14ac:dyDescent="0.2">
      <c r="A17" s="388" t="s">
        <v>1129</v>
      </c>
      <c r="B17" s="388" t="s">
        <v>5466</v>
      </c>
      <c r="C17" s="388" t="s">
        <v>7423</v>
      </c>
      <c r="E17" s="389">
        <v>3100.92</v>
      </c>
      <c r="G17" s="389" t="s">
        <v>7424</v>
      </c>
      <c r="H17" s="390" t="s">
        <v>7425</v>
      </c>
    </row>
    <row r="18" spans="1:8" x14ac:dyDescent="0.2">
      <c r="A18" s="388" t="s">
        <v>1129</v>
      </c>
      <c r="B18" s="388" t="s">
        <v>5466</v>
      </c>
      <c r="C18" s="388" t="s">
        <v>7426</v>
      </c>
      <c r="E18" s="389">
        <v>2141.6999999999998</v>
      </c>
      <c r="G18" s="389" t="s">
        <v>7427</v>
      </c>
      <c r="H18" s="390" t="s">
        <v>7428</v>
      </c>
    </row>
    <row r="19" spans="1:8" x14ac:dyDescent="0.2">
      <c r="A19" s="388" t="s">
        <v>1129</v>
      </c>
      <c r="B19" s="388" t="s">
        <v>5466</v>
      </c>
      <c r="C19" s="388" t="s">
        <v>7429</v>
      </c>
      <c r="E19" s="389">
        <v>72600</v>
      </c>
      <c r="G19" s="389" t="s">
        <v>7430</v>
      </c>
      <c r="H19" s="390" t="s">
        <v>7431</v>
      </c>
    </row>
    <row r="20" spans="1:8" x14ac:dyDescent="0.2">
      <c r="A20" s="388" t="s">
        <v>1129</v>
      </c>
      <c r="B20" s="388" t="s">
        <v>5466</v>
      </c>
      <c r="C20" s="388" t="s">
        <v>7432</v>
      </c>
      <c r="E20" s="389">
        <v>66550</v>
      </c>
      <c r="G20" s="389" t="s">
        <v>7430</v>
      </c>
      <c r="H20" s="390" t="s">
        <v>7433</v>
      </c>
    </row>
    <row r="21" spans="1:8" x14ac:dyDescent="0.2">
      <c r="A21" s="388" t="s">
        <v>1129</v>
      </c>
      <c r="B21" s="388" t="s">
        <v>5466</v>
      </c>
      <c r="C21" s="388" t="s">
        <v>7434</v>
      </c>
      <c r="E21" s="389">
        <v>6655</v>
      </c>
      <c r="G21" s="389" t="s">
        <v>7435</v>
      </c>
      <c r="H21" s="390" t="s">
        <v>7436</v>
      </c>
    </row>
    <row r="22" spans="1:8" x14ac:dyDescent="0.2">
      <c r="A22" s="388" t="s">
        <v>1129</v>
      </c>
      <c r="B22" s="388" t="s">
        <v>5466</v>
      </c>
      <c r="C22" s="388" t="s">
        <v>7437</v>
      </c>
      <c r="E22" s="389">
        <v>2843.5</v>
      </c>
      <c r="G22" s="389" t="s">
        <v>7438</v>
      </c>
      <c r="H22" s="390" t="s">
        <v>7439</v>
      </c>
    </row>
    <row r="23" spans="1:8" x14ac:dyDescent="0.2">
      <c r="A23" s="388" t="s">
        <v>1129</v>
      </c>
      <c r="B23" s="388" t="s">
        <v>5466</v>
      </c>
      <c r="C23" s="388" t="s">
        <v>7437</v>
      </c>
      <c r="E23" s="389">
        <v>1331</v>
      </c>
      <c r="G23" s="389" t="s">
        <v>7438</v>
      </c>
      <c r="H23" s="390" t="s">
        <v>7440</v>
      </c>
    </row>
    <row r="24" spans="1:8" x14ac:dyDescent="0.2">
      <c r="A24" s="388" t="s">
        <v>1129</v>
      </c>
      <c r="B24" s="388" t="s">
        <v>5466</v>
      </c>
      <c r="C24" s="388" t="s">
        <v>7437</v>
      </c>
      <c r="E24" s="389">
        <v>15273.4</v>
      </c>
      <c r="G24" s="389" t="s">
        <v>7438</v>
      </c>
      <c r="H24" s="390" t="s">
        <v>7441</v>
      </c>
    </row>
    <row r="25" spans="1:8" x14ac:dyDescent="0.2">
      <c r="A25" s="388" t="s">
        <v>1129</v>
      </c>
      <c r="B25" s="388" t="s">
        <v>5517</v>
      </c>
      <c r="C25" s="388" t="s">
        <v>7442</v>
      </c>
      <c r="E25" s="389">
        <v>25000</v>
      </c>
      <c r="G25" s="389" t="s">
        <v>7279</v>
      </c>
      <c r="H25" s="390" t="s">
        <v>7443</v>
      </c>
    </row>
    <row r="26" spans="1:8" x14ac:dyDescent="0.2">
      <c r="A26" s="388" t="s">
        <v>1129</v>
      </c>
      <c r="B26" s="388" t="s">
        <v>5517</v>
      </c>
      <c r="C26" s="388" t="s">
        <v>7442</v>
      </c>
      <c r="E26" s="389">
        <v>12500.01</v>
      </c>
      <c r="G26" s="389" t="s">
        <v>7279</v>
      </c>
      <c r="H26" s="390" t="s">
        <v>7444</v>
      </c>
    </row>
    <row r="27" spans="1:8" x14ac:dyDescent="0.2">
      <c r="A27" s="388" t="s">
        <v>1129</v>
      </c>
      <c r="B27" s="388" t="s">
        <v>5517</v>
      </c>
      <c r="C27" s="388" t="s">
        <v>7442</v>
      </c>
      <c r="E27" s="389">
        <v>12100</v>
      </c>
      <c r="G27" s="389" t="s">
        <v>7279</v>
      </c>
      <c r="H27" s="390" t="s">
        <v>7445</v>
      </c>
    </row>
    <row r="28" spans="1:8" x14ac:dyDescent="0.2">
      <c r="A28" s="388" t="s">
        <v>1129</v>
      </c>
      <c r="B28" s="388" t="s">
        <v>5517</v>
      </c>
      <c r="C28" s="388" t="s">
        <v>7446</v>
      </c>
      <c r="E28" s="389">
        <v>1505.72</v>
      </c>
      <c r="G28" s="389" t="s">
        <v>7279</v>
      </c>
      <c r="H28" s="390" t="s">
        <v>7447</v>
      </c>
    </row>
    <row r="29" spans="1:8" x14ac:dyDescent="0.2">
      <c r="A29" s="388" t="s">
        <v>1129</v>
      </c>
      <c r="B29" s="388" t="s">
        <v>5517</v>
      </c>
      <c r="C29" s="388" t="s">
        <v>7446</v>
      </c>
      <c r="E29" s="389">
        <v>779.61</v>
      </c>
      <c r="G29" s="389" t="s">
        <v>7279</v>
      </c>
      <c r="H29" s="390" t="s">
        <v>7448</v>
      </c>
    </row>
    <row r="30" spans="1:8" x14ac:dyDescent="0.2">
      <c r="A30" s="388" t="s">
        <v>1129</v>
      </c>
      <c r="B30" s="388" t="s">
        <v>5517</v>
      </c>
      <c r="C30" s="388" t="s">
        <v>7446</v>
      </c>
      <c r="E30" s="389">
        <v>102850</v>
      </c>
      <c r="G30" s="389" t="s">
        <v>7279</v>
      </c>
      <c r="H30" s="390" t="s">
        <v>7449</v>
      </c>
    </row>
    <row r="31" spans="1:8" x14ac:dyDescent="0.2">
      <c r="A31" s="388" t="s">
        <v>1129</v>
      </c>
      <c r="B31" s="388" t="s">
        <v>5517</v>
      </c>
      <c r="C31" s="388" t="s">
        <v>7446</v>
      </c>
      <c r="E31" s="389">
        <v>12402.5</v>
      </c>
      <c r="G31" s="389" t="s">
        <v>7279</v>
      </c>
      <c r="H31" s="390" t="s">
        <v>7450</v>
      </c>
    </row>
    <row r="32" spans="1:8" x14ac:dyDescent="0.2">
      <c r="A32" s="388" t="s">
        <v>1129</v>
      </c>
      <c r="B32" s="388" t="s">
        <v>5517</v>
      </c>
      <c r="C32" s="388" t="s">
        <v>7446</v>
      </c>
      <c r="E32" s="389">
        <v>1173.69</v>
      </c>
      <c r="G32" s="389" t="s">
        <v>7279</v>
      </c>
      <c r="H32" s="390" t="s">
        <v>7451</v>
      </c>
    </row>
    <row r="33" spans="1:8" x14ac:dyDescent="0.2">
      <c r="A33" s="388" t="s">
        <v>1129</v>
      </c>
      <c r="B33" s="388" t="s">
        <v>5517</v>
      </c>
      <c r="C33" s="388" t="s">
        <v>7452</v>
      </c>
      <c r="E33" s="389">
        <v>4033.33</v>
      </c>
      <c r="G33" s="389" t="s">
        <v>7311</v>
      </c>
      <c r="H33" s="390" t="s">
        <v>7453</v>
      </c>
    </row>
    <row r="34" spans="1:8" x14ac:dyDescent="0.2">
      <c r="A34" s="388" t="s">
        <v>1129</v>
      </c>
      <c r="B34" s="388" t="s">
        <v>5517</v>
      </c>
      <c r="C34" s="388" t="s">
        <v>7452</v>
      </c>
      <c r="E34" s="389">
        <v>8333.34</v>
      </c>
      <c r="G34" s="389" t="s">
        <v>7311</v>
      </c>
      <c r="H34" s="390" t="s">
        <v>7454</v>
      </c>
    </row>
    <row r="35" spans="1:8" x14ac:dyDescent="0.2">
      <c r="A35" s="388" t="s">
        <v>1129</v>
      </c>
      <c r="B35" s="388" t="s">
        <v>5517</v>
      </c>
      <c r="C35" s="388" t="s">
        <v>7452</v>
      </c>
      <c r="E35" s="389">
        <v>4166.67</v>
      </c>
      <c r="G35" s="389" t="s">
        <v>7311</v>
      </c>
      <c r="H35" s="390" t="s">
        <v>7455</v>
      </c>
    </row>
    <row r="36" spans="1:8" x14ac:dyDescent="0.2">
      <c r="A36" s="388" t="s">
        <v>1129</v>
      </c>
      <c r="B36" s="388" t="s">
        <v>5517</v>
      </c>
      <c r="C36" s="388" t="s">
        <v>7456</v>
      </c>
      <c r="E36" s="389">
        <v>4033.33</v>
      </c>
      <c r="G36" s="389" t="s">
        <v>7314</v>
      </c>
      <c r="H36" s="390" t="s">
        <v>7457</v>
      </c>
    </row>
    <row r="37" spans="1:8" x14ac:dyDescent="0.2">
      <c r="A37" s="388" t="s">
        <v>1129</v>
      </c>
      <c r="B37" s="388" t="s">
        <v>5517</v>
      </c>
      <c r="C37" s="388" t="s">
        <v>7456</v>
      </c>
      <c r="E37" s="389">
        <v>8333.34</v>
      </c>
      <c r="G37" s="389" t="s">
        <v>7314</v>
      </c>
      <c r="H37" s="390" t="s">
        <v>7458</v>
      </c>
    </row>
    <row r="38" spans="1:8" x14ac:dyDescent="0.2">
      <c r="A38" s="388" t="s">
        <v>1129</v>
      </c>
      <c r="B38" s="388" t="s">
        <v>5517</v>
      </c>
      <c r="C38" s="388" t="s">
        <v>7456</v>
      </c>
      <c r="E38" s="389">
        <v>4166.67</v>
      </c>
      <c r="G38" s="389" t="s">
        <v>7314</v>
      </c>
      <c r="H38" s="390" t="s">
        <v>7459</v>
      </c>
    </row>
    <row r="39" spans="1:8" x14ac:dyDescent="0.2">
      <c r="A39" s="388" t="s">
        <v>1129</v>
      </c>
      <c r="B39" s="388" t="s">
        <v>5517</v>
      </c>
      <c r="C39" s="388" t="s">
        <v>7460</v>
      </c>
      <c r="E39" s="389">
        <v>4033.34</v>
      </c>
      <c r="G39" s="389" t="s">
        <v>7317</v>
      </c>
      <c r="H39" s="390" t="s">
        <v>7461</v>
      </c>
    </row>
    <row r="40" spans="1:8" x14ac:dyDescent="0.2">
      <c r="A40" s="388" t="s">
        <v>1129</v>
      </c>
      <c r="B40" s="388" t="s">
        <v>5517</v>
      </c>
      <c r="C40" s="388" t="s">
        <v>7460</v>
      </c>
      <c r="E40" s="389">
        <v>8333.32</v>
      </c>
      <c r="G40" s="389" t="s">
        <v>7317</v>
      </c>
      <c r="H40" s="390" t="s">
        <v>7462</v>
      </c>
    </row>
    <row r="41" spans="1:8" x14ac:dyDescent="0.2">
      <c r="A41" s="388" t="s">
        <v>1129</v>
      </c>
      <c r="B41" s="388" t="s">
        <v>5517</v>
      </c>
      <c r="C41" s="388" t="s">
        <v>7460</v>
      </c>
      <c r="E41" s="389">
        <v>4166.67</v>
      </c>
      <c r="G41" s="389" t="s">
        <v>7317</v>
      </c>
      <c r="H41" s="390" t="s">
        <v>7463</v>
      </c>
    </row>
    <row r="42" spans="1:8" x14ac:dyDescent="0.2">
      <c r="A42" s="388" t="s">
        <v>1129</v>
      </c>
      <c r="B42" s="388" t="s">
        <v>5517</v>
      </c>
      <c r="C42" s="388" t="s">
        <v>7464</v>
      </c>
      <c r="E42" s="389">
        <v>1173.69</v>
      </c>
      <c r="G42" s="389" t="s">
        <v>7317</v>
      </c>
      <c r="H42" s="390" t="s">
        <v>7465</v>
      </c>
    </row>
    <row r="43" spans="1:8" x14ac:dyDescent="0.2">
      <c r="A43" s="388" t="s">
        <v>1129</v>
      </c>
      <c r="B43" s="388" t="s">
        <v>5517</v>
      </c>
      <c r="C43" s="388" t="s">
        <v>7464</v>
      </c>
      <c r="E43" s="389">
        <v>779.61</v>
      </c>
      <c r="G43" s="389" t="s">
        <v>7317</v>
      </c>
      <c r="H43" s="390" t="s">
        <v>7466</v>
      </c>
    </row>
    <row r="44" spans="1:8" x14ac:dyDescent="0.2">
      <c r="A44" s="388" t="s">
        <v>1129</v>
      </c>
      <c r="B44" s="388" t="s">
        <v>5517</v>
      </c>
      <c r="C44" s="388" t="s">
        <v>7467</v>
      </c>
      <c r="E44" s="389">
        <v>4033.33</v>
      </c>
      <c r="G44" s="389" t="s">
        <v>7320</v>
      </c>
      <c r="H44" s="390" t="s">
        <v>7468</v>
      </c>
    </row>
    <row r="45" spans="1:8" x14ac:dyDescent="0.2">
      <c r="A45" s="388" t="s">
        <v>1129</v>
      </c>
      <c r="B45" s="388" t="s">
        <v>5517</v>
      </c>
      <c r="C45" s="388" t="s">
        <v>7467</v>
      </c>
      <c r="E45" s="389">
        <v>8333.34</v>
      </c>
      <c r="G45" s="389" t="s">
        <v>7320</v>
      </c>
      <c r="H45" s="390" t="s">
        <v>7469</v>
      </c>
    </row>
    <row r="46" spans="1:8" x14ac:dyDescent="0.2">
      <c r="A46" s="388" t="s">
        <v>1129</v>
      </c>
      <c r="B46" s="388" t="s">
        <v>5517</v>
      </c>
      <c r="C46" s="388" t="s">
        <v>7467</v>
      </c>
      <c r="E46" s="389">
        <v>4166.67</v>
      </c>
      <c r="G46" s="389" t="s">
        <v>7320</v>
      </c>
      <c r="H46" s="390" t="s">
        <v>7470</v>
      </c>
    </row>
    <row r="47" spans="1:8" x14ac:dyDescent="0.2">
      <c r="A47" s="388" t="s">
        <v>1129</v>
      </c>
      <c r="B47" s="388" t="s">
        <v>5517</v>
      </c>
      <c r="C47" s="388" t="s">
        <v>7471</v>
      </c>
      <c r="E47" s="389">
        <v>4033.33</v>
      </c>
      <c r="G47" s="389" t="s">
        <v>7323</v>
      </c>
      <c r="H47" s="390" t="s">
        <v>7472</v>
      </c>
    </row>
    <row r="48" spans="1:8" x14ac:dyDescent="0.2">
      <c r="A48" s="388" t="s">
        <v>1129</v>
      </c>
      <c r="B48" s="388" t="s">
        <v>5517</v>
      </c>
      <c r="C48" s="388" t="s">
        <v>7471</v>
      </c>
      <c r="E48" s="389">
        <v>8333.34</v>
      </c>
      <c r="G48" s="389" t="s">
        <v>7323</v>
      </c>
      <c r="H48" s="390" t="s">
        <v>7473</v>
      </c>
    </row>
    <row r="49" spans="1:8" x14ac:dyDescent="0.2">
      <c r="A49" s="388" t="s">
        <v>1129</v>
      </c>
      <c r="B49" s="388" t="s">
        <v>5517</v>
      </c>
      <c r="C49" s="388" t="s">
        <v>7471</v>
      </c>
      <c r="E49" s="389">
        <v>4166.67</v>
      </c>
      <c r="G49" s="389" t="s">
        <v>7323</v>
      </c>
      <c r="H49" s="390" t="s">
        <v>7474</v>
      </c>
    </row>
    <row r="50" spans="1:8" x14ac:dyDescent="0.2">
      <c r="A50" s="388" t="s">
        <v>1129</v>
      </c>
      <c r="B50" s="388" t="s">
        <v>5517</v>
      </c>
      <c r="C50" s="388" t="s">
        <v>7475</v>
      </c>
      <c r="E50" s="389">
        <v>4033.34</v>
      </c>
      <c r="G50" s="389" t="s">
        <v>7296</v>
      </c>
      <c r="H50" s="390" t="s">
        <v>7476</v>
      </c>
    </row>
    <row r="51" spans="1:8" x14ac:dyDescent="0.2">
      <c r="A51" s="388" t="s">
        <v>1129</v>
      </c>
      <c r="B51" s="388" t="s">
        <v>5517</v>
      </c>
      <c r="C51" s="388" t="s">
        <v>7475</v>
      </c>
      <c r="E51" s="389">
        <v>8333.32</v>
      </c>
      <c r="G51" s="389" t="s">
        <v>7296</v>
      </c>
      <c r="H51" s="390" t="s">
        <v>7477</v>
      </c>
    </row>
    <row r="52" spans="1:8" x14ac:dyDescent="0.2">
      <c r="A52" s="388" t="s">
        <v>1129</v>
      </c>
      <c r="B52" s="388" t="s">
        <v>5517</v>
      </c>
      <c r="C52" s="388" t="s">
        <v>7475</v>
      </c>
      <c r="E52" s="389">
        <v>4166.67</v>
      </c>
      <c r="G52" s="389" t="s">
        <v>7296</v>
      </c>
      <c r="H52" s="390" t="s">
        <v>7478</v>
      </c>
    </row>
    <row r="53" spans="1:8" x14ac:dyDescent="0.2">
      <c r="A53" s="388" t="s">
        <v>1129</v>
      </c>
      <c r="B53" s="388" t="s">
        <v>5517</v>
      </c>
      <c r="C53" s="388" t="s">
        <v>7479</v>
      </c>
      <c r="E53" s="389">
        <v>1173.7</v>
      </c>
      <c r="G53" s="389" t="s">
        <v>7296</v>
      </c>
      <c r="H53" s="390" t="s">
        <v>7480</v>
      </c>
    </row>
    <row r="54" spans="1:8" x14ac:dyDescent="0.2">
      <c r="A54" s="388" t="s">
        <v>1129</v>
      </c>
      <c r="B54" s="388" t="s">
        <v>5517</v>
      </c>
      <c r="C54" s="388" t="s">
        <v>7479</v>
      </c>
      <c r="E54" s="389">
        <v>779.61</v>
      </c>
      <c r="G54" s="389" t="s">
        <v>7296</v>
      </c>
      <c r="H54" s="390" t="s">
        <v>7481</v>
      </c>
    </row>
    <row r="55" spans="1:8" x14ac:dyDescent="0.2">
      <c r="A55" s="388" t="s">
        <v>1129</v>
      </c>
      <c r="B55" s="388" t="s">
        <v>5517</v>
      </c>
      <c r="C55" s="388" t="s">
        <v>7482</v>
      </c>
      <c r="E55" s="389">
        <v>4033.33</v>
      </c>
      <c r="G55" s="389" t="s">
        <v>7337</v>
      </c>
      <c r="H55" s="390" t="s">
        <v>7483</v>
      </c>
    </row>
    <row r="56" spans="1:8" x14ac:dyDescent="0.2">
      <c r="A56" s="388" t="s">
        <v>1129</v>
      </c>
      <c r="B56" s="388" t="s">
        <v>5517</v>
      </c>
      <c r="C56" s="388" t="s">
        <v>7482</v>
      </c>
      <c r="E56" s="389">
        <v>8333.34</v>
      </c>
      <c r="G56" s="389" t="s">
        <v>7337</v>
      </c>
      <c r="H56" s="390" t="s">
        <v>7484</v>
      </c>
    </row>
    <row r="57" spans="1:8" x14ac:dyDescent="0.2">
      <c r="A57" s="388" t="s">
        <v>1129</v>
      </c>
      <c r="B57" s="388" t="s">
        <v>5517</v>
      </c>
      <c r="C57" s="388" t="s">
        <v>7482</v>
      </c>
      <c r="E57" s="389">
        <v>4166.67</v>
      </c>
      <c r="G57" s="389" t="s">
        <v>7337</v>
      </c>
      <c r="H57" s="390" t="s">
        <v>7485</v>
      </c>
    </row>
    <row r="58" spans="1:8" x14ac:dyDescent="0.2">
      <c r="A58" s="388" t="s">
        <v>1129</v>
      </c>
      <c r="B58" s="388" t="s">
        <v>5517</v>
      </c>
      <c r="C58" s="388" t="s">
        <v>7486</v>
      </c>
      <c r="E58" s="389">
        <v>4033.33</v>
      </c>
      <c r="G58" s="389" t="s">
        <v>7340</v>
      </c>
      <c r="H58" s="390" t="s">
        <v>7487</v>
      </c>
    </row>
    <row r="59" spans="1:8" x14ac:dyDescent="0.2">
      <c r="A59" s="388" t="s">
        <v>1129</v>
      </c>
      <c r="B59" s="388" t="s">
        <v>5517</v>
      </c>
      <c r="C59" s="388" t="s">
        <v>7486</v>
      </c>
      <c r="E59" s="389">
        <v>8333.34</v>
      </c>
      <c r="G59" s="389" t="s">
        <v>7340</v>
      </c>
      <c r="H59" s="390" t="s">
        <v>7488</v>
      </c>
    </row>
    <row r="60" spans="1:8" x14ac:dyDescent="0.2">
      <c r="A60" s="388" t="s">
        <v>1129</v>
      </c>
      <c r="B60" s="388" t="s">
        <v>5517</v>
      </c>
      <c r="C60" s="388" t="s">
        <v>7486</v>
      </c>
      <c r="E60" s="389">
        <v>4166.67</v>
      </c>
      <c r="G60" s="389" t="s">
        <v>7340</v>
      </c>
      <c r="H60" s="390" t="s">
        <v>7489</v>
      </c>
    </row>
    <row r="61" spans="1:8" x14ac:dyDescent="0.2">
      <c r="A61" s="388" t="s">
        <v>1129</v>
      </c>
      <c r="B61" s="388" t="s">
        <v>5517</v>
      </c>
      <c r="C61" s="388" t="s">
        <v>7490</v>
      </c>
      <c r="E61" s="389">
        <v>4033.34</v>
      </c>
      <c r="G61" s="389" t="s">
        <v>7343</v>
      </c>
      <c r="H61" s="390" t="s">
        <v>7491</v>
      </c>
    </row>
    <row r="62" spans="1:8" x14ac:dyDescent="0.2">
      <c r="A62" s="388" t="s">
        <v>1129</v>
      </c>
      <c r="B62" s="388" t="s">
        <v>5517</v>
      </c>
      <c r="C62" s="388" t="s">
        <v>7490</v>
      </c>
      <c r="E62" s="389">
        <v>8333.32</v>
      </c>
      <c r="G62" s="389" t="s">
        <v>7343</v>
      </c>
      <c r="H62" s="390" t="s">
        <v>7492</v>
      </c>
    </row>
    <row r="63" spans="1:8" x14ac:dyDescent="0.2">
      <c r="A63" s="388" t="s">
        <v>1129</v>
      </c>
      <c r="B63" s="388" t="s">
        <v>5517</v>
      </c>
      <c r="C63" s="388" t="s">
        <v>7490</v>
      </c>
      <c r="E63" s="389">
        <v>4166.63</v>
      </c>
      <c r="G63" s="389" t="s">
        <v>7343</v>
      </c>
      <c r="H63" s="390" t="s">
        <v>7493</v>
      </c>
    </row>
    <row r="64" spans="1:8" x14ac:dyDescent="0.2">
      <c r="A64" s="388" t="s">
        <v>1129</v>
      </c>
      <c r="B64" s="388" t="s">
        <v>5517</v>
      </c>
      <c r="C64" s="388" t="s">
        <v>7494</v>
      </c>
      <c r="E64" s="389">
        <v>779.61</v>
      </c>
      <c r="G64" s="389" t="s">
        <v>7343</v>
      </c>
      <c r="H64" s="390" t="s">
        <v>7495</v>
      </c>
    </row>
    <row r="65" spans="1:10" x14ac:dyDescent="0.2">
      <c r="A65" s="388" t="s">
        <v>919</v>
      </c>
      <c r="B65" s="388" t="s">
        <v>307</v>
      </c>
      <c r="C65" s="388" t="s">
        <v>484</v>
      </c>
      <c r="E65" s="389">
        <v>703594.34</v>
      </c>
      <c r="G65" s="389">
        <v>703594.34</v>
      </c>
      <c r="H65" s="390" t="s">
        <v>1054</v>
      </c>
      <c r="I65" t="s">
        <v>5339</v>
      </c>
      <c r="J65" s="94">
        <f>E12+E19</f>
        <v>145200</v>
      </c>
    </row>
    <row r="66" spans="1:10" x14ac:dyDescent="0.2">
      <c r="A66" s="88" t="s">
        <v>919</v>
      </c>
      <c r="B66" s="88" t="s">
        <v>307</v>
      </c>
      <c r="C66" s="88" t="s">
        <v>308</v>
      </c>
      <c r="D66" s="89"/>
      <c r="E66" s="89">
        <v>703594.34</v>
      </c>
      <c r="F66" s="89"/>
      <c r="G66" s="89">
        <v>703594.34</v>
      </c>
      <c r="H66" s="90" t="s">
        <v>935</v>
      </c>
      <c r="I66" s="91"/>
      <c r="J66" s="91"/>
    </row>
    <row r="68" spans="1:10" x14ac:dyDescent="0.2">
      <c r="A68" s="388" t="s">
        <v>1129</v>
      </c>
      <c r="B68" s="388" t="s">
        <v>5466</v>
      </c>
      <c r="C68" s="388" t="s">
        <v>7496</v>
      </c>
      <c r="E68" s="389">
        <v>53250.41</v>
      </c>
      <c r="G68" s="389" t="s">
        <v>7286</v>
      </c>
      <c r="H68" s="390" t="s">
        <v>7497</v>
      </c>
    </row>
    <row r="69" spans="1:10" x14ac:dyDescent="0.2">
      <c r="A69" s="388" t="s">
        <v>1129</v>
      </c>
      <c r="B69" s="388" t="s">
        <v>5466</v>
      </c>
      <c r="C69" s="388" t="s">
        <v>7496</v>
      </c>
      <c r="E69" s="389">
        <v>6416.21</v>
      </c>
      <c r="G69" s="389" t="s">
        <v>7286</v>
      </c>
      <c r="H69" s="390" t="s">
        <v>7498</v>
      </c>
    </row>
    <row r="70" spans="1:10" x14ac:dyDescent="0.2">
      <c r="A70" s="388" t="s">
        <v>1129</v>
      </c>
      <c r="B70" s="388" t="s">
        <v>5466</v>
      </c>
      <c r="C70" s="388" t="s">
        <v>7499</v>
      </c>
      <c r="E70" s="389">
        <v>78991.009999999995</v>
      </c>
      <c r="G70" s="389" t="s">
        <v>7289</v>
      </c>
      <c r="H70" s="390" t="s">
        <v>7500</v>
      </c>
    </row>
    <row r="71" spans="1:10" x14ac:dyDescent="0.2">
      <c r="A71" s="388" t="s">
        <v>1129</v>
      </c>
      <c r="B71" s="388" t="s">
        <v>5466</v>
      </c>
      <c r="C71" s="388" t="s">
        <v>7499</v>
      </c>
      <c r="E71" s="389">
        <v>8837</v>
      </c>
      <c r="G71" s="389" t="s">
        <v>7289</v>
      </c>
      <c r="H71" s="390" t="s">
        <v>7501</v>
      </c>
    </row>
    <row r="72" spans="1:10" x14ac:dyDescent="0.2">
      <c r="A72" s="388" t="s">
        <v>1129</v>
      </c>
      <c r="B72" s="388" t="s">
        <v>5466</v>
      </c>
      <c r="C72" s="388" t="s">
        <v>7502</v>
      </c>
      <c r="E72" s="389">
        <v>73258.539999999994</v>
      </c>
      <c r="G72" s="389" t="s">
        <v>7279</v>
      </c>
      <c r="H72" s="390" t="s">
        <v>7503</v>
      </c>
    </row>
    <row r="73" spans="1:10" x14ac:dyDescent="0.2">
      <c r="A73" s="388" t="s">
        <v>1129</v>
      </c>
      <c r="B73" s="388" t="s">
        <v>5466</v>
      </c>
      <c r="C73" s="388" t="s">
        <v>7502</v>
      </c>
      <c r="E73" s="389">
        <v>8278.9699999999993</v>
      </c>
      <c r="G73" s="389" t="s">
        <v>7279</v>
      </c>
      <c r="H73" s="390" t="s">
        <v>7504</v>
      </c>
    </row>
    <row r="74" spans="1:10" x14ac:dyDescent="0.2">
      <c r="A74" s="388" t="s">
        <v>1129</v>
      </c>
      <c r="B74" s="388" t="s">
        <v>5466</v>
      </c>
      <c r="C74" s="388" t="s">
        <v>7475</v>
      </c>
      <c r="E74" s="389">
        <v>45829.39</v>
      </c>
      <c r="G74" s="389" t="s">
        <v>7311</v>
      </c>
      <c r="H74" s="390" t="s">
        <v>7505</v>
      </c>
    </row>
    <row r="75" spans="1:10" x14ac:dyDescent="0.2">
      <c r="A75" s="388" t="s">
        <v>1129</v>
      </c>
      <c r="B75" s="388" t="s">
        <v>5466</v>
      </c>
      <c r="C75" s="388" t="s">
        <v>7475</v>
      </c>
      <c r="E75" s="389">
        <v>4926.05</v>
      </c>
      <c r="G75" s="389" t="s">
        <v>7311</v>
      </c>
      <c r="H75" s="390" t="s">
        <v>7506</v>
      </c>
    </row>
    <row r="76" spans="1:10" x14ac:dyDescent="0.2">
      <c r="A76" s="388" t="s">
        <v>1129</v>
      </c>
      <c r="B76" s="388" t="s">
        <v>5466</v>
      </c>
      <c r="C76" s="388" t="s">
        <v>7507</v>
      </c>
      <c r="E76" s="389">
        <v>66635.91</v>
      </c>
      <c r="G76" s="389" t="s">
        <v>7314</v>
      </c>
      <c r="H76" s="390" t="s">
        <v>7508</v>
      </c>
    </row>
    <row r="77" spans="1:10" x14ac:dyDescent="0.2">
      <c r="A77" s="388" t="s">
        <v>1129</v>
      </c>
      <c r="B77" s="388" t="s">
        <v>5466</v>
      </c>
      <c r="C77" s="388" t="s">
        <v>7507</v>
      </c>
      <c r="E77" s="389">
        <v>6862.54</v>
      </c>
      <c r="G77" s="389" t="s">
        <v>7314</v>
      </c>
      <c r="H77" s="390" t="s">
        <v>7509</v>
      </c>
    </row>
    <row r="78" spans="1:10" x14ac:dyDescent="0.2">
      <c r="A78" s="388" t="s">
        <v>1129</v>
      </c>
      <c r="B78" s="388" t="s">
        <v>5466</v>
      </c>
      <c r="C78" s="388" t="s">
        <v>7510</v>
      </c>
      <c r="E78" s="389">
        <v>188890.05</v>
      </c>
      <c r="G78" s="389" t="s">
        <v>7317</v>
      </c>
      <c r="H78" s="390" t="s">
        <v>7511</v>
      </c>
    </row>
    <row r="79" spans="1:10" x14ac:dyDescent="0.2">
      <c r="A79" s="388" t="s">
        <v>1129</v>
      </c>
      <c r="B79" s="388" t="s">
        <v>5466</v>
      </c>
      <c r="C79" s="388" t="s">
        <v>7510</v>
      </c>
      <c r="E79" s="389">
        <v>14624.43</v>
      </c>
      <c r="G79" s="389" t="s">
        <v>7317</v>
      </c>
      <c r="H79" s="390" t="s">
        <v>7512</v>
      </c>
    </row>
    <row r="80" spans="1:10" x14ac:dyDescent="0.2">
      <c r="A80" s="388" t="s">
        <v>1129</v>
      </c>
      <c r="B80" s="388" t="s">
        <v>5466</v>
      </c>
      <c r="C80" s="388" t="s">
        <v>7513</v>
      </c>
      <c r="E80" s="389">
        <v>219526.79</v>
      </c>
      <c r="G80" s="389" t="s">
        <v>7320</v>
      </c>
      <c r="H80" s="390" t="s">
        <v>7514</v>
      </c>
    </row>
    <row r="81" spans="1:8" x14ac:dyDescent="0.2">
      <c r="A81" s="388" t="s">
        <v>1129</v>
      </c>
      <c r="B81" s="388" t="s">
        <v>5466</v>
      </c>
      <c r="C81" s="388" t="s">
        <v>7513</v>
      </c>
      <c r="E81" s="389">
        <v>16504.61</v>
      </c>
      <c r="G81" s="389" t="s">
        <v>7320</v>
      </c>
      <c r="H81" s="390" t="s">
        <v>7515</v>
      </c>
    </row>
    <row r="82" spans="1:8" x14ac:dyDescent="0.2">
      <c r="A82" s="388" t="s">
        <v>1129</v>
      </c>
      <c r="B82" s="388" t="s">
        <v>5466</v>
      </c>
      <c r="C82" s="388" t="s">
        <v>7516</v>
      </c>
      <c r="E82" s="389">
        <v>157052.98000000001</v>
      </c>
      <c r="G82" s="389" t="s">
        <v>7323</v>
      </c>
      <c r="H82" s="390" t="s">
        <v>7517</v>
      </c>
    </row>
    <row r="83" spans="1:8" x14ac:dyDescent="0.2">
      <c r="A83" s="388" t="s">
        <v>1129</v>
      </c>
      <c r="B83" s="388" t="s">
        <v>5466</v>
      </c>
      <c r="C83" s="388" t="s">
        <v>7516</v>
      </c>
      <c r="E83" s="389">
        <v>11525.17</v>
      </c>
      <c r="G83" s="389" t="s">
        <v>7323</v>
      </c>
      <c r="H83" s="390" t="s">
        <v>7518</v>
      </c>
    </row>
    <row r="84" spans="1:8" x14ac:dyDescent="0.2">
      <c r="A84" s="388" t="s">
        <v>1129</v>
      </c>
      <c r="B84" s="388" t="s">
        <v>5466</v>
      </c>
      <c r="C84" s="388" t="s">
        <v>7519</v>
      </c>
      <c r="E84" s="389">
        <v>62221.5</v>
      </c>
      <c r="G84" s="389" t="s">
        <v>7296</v>
      </c>
      <c r="H84" s="390" t="s">
        <v>7520</v>
      </c>
    </row>
    <row r="85" spans="1:8" x14ac:dyDescent="0.2">
      <c r="A85" s="388" t="s">
        <v>1129</v>
      </c>
      <c r="B85" s="388" t="s">
        <v>5466</v>
      </c>
      <c r="C85" s="388" t="s">
        <v>7519</v>
      </c>
      <c r="E85" s="389">
        <v>7294.4</v>
      </c>
      <c r="G85" s="389" t="s">
        <v>7296</v>
      </c>
      <c r="H85" s="390" t="s">
        <v>7521</v>
      </c>
    </row>
    <row r="86" spans="1:8" x14ac:dyDescent="0.2">
      <c r="A86" s="388" t="s">
        <v>1129</v>
      </c>
      <c r="B86" s="388" t="s">
        <v>5466</v>
      </c>
      <c r="C86" s="388" t="s">
        <v>7522</v>
      </c>
      <c r="E86" s="389">
        <v>30306.75</v>
      </c>
      <c r="G86" s="389" t="s">
        <v>7337</v>
      </c>
      <c r="H86" s="390" t="s">
        <v>7523</v>
      </c>
    </row>
    <row r="87" spans="1:8" x14ac:dyDescent="0.2">
      <c r="A87" s="388" t="s">
        <v>1129</v>
      </c>
      <c r="B87" s="388" t="s">
        <v>5466</v>
      </c>
      <c r="C87" s="388" t="s">
        <v>7522</v>
      </c>
      <c r="E87" s="389">
        <v>3781.43</v>
      </c>
      <c r="G87" s="389" t="s">
        <v>7337</v>
      </c>
      <c r="H87" s="390" t="s">
        <v>7524</v>
      </c>
    </row>
    <row r="88" spans="1:8" x14ac:dyDescent="0.2">
      <c r="A88" s="388" t="s">
        <v>1129</v>
      </c>
      <c r="B88" s="388" t="s">
        <v>5466</v>
      </c>
      <c r="C88" s="388" t="s">
        <v>7525</v>
      </c>
      <c r="E88" s="389">
        <v>22442.6</v>
      </c>
      <c r="G88" s="389" t="s">
        <v>7340</v>
      </c>
      <c r="H88" s="390" t="s">
        <v>7526</v>
      </c>
    </row>
    <row r="89" spans="1:8" x14ac:dyDescent="0.2">
      <c r="A89" s="388" t="s">
        <v>1129</v>
      </c>
      <c r="B89" s="388" t="s">
        <v>5466</v>
      </c>
      <c r="C89" s="388" t="s">
        <v>7525</v>
      </c>
      <c r="E89" s="389">
        <v>2904.4</v>
      </c>
      <c r="G89" s="389" t="s">
        <v>7340</v>
      </c>
      <c r="H89" s="390" t="s">
        <v>7527</v>
      </c>
    </row>
    <row r="90" spans="1:8" x14ac:dyDescent="0.2">
      <c r="A90" s="388" t="s">
        <v>1129</v>
      </c>
      <c r="B90" s="388" t="s">
        <v>5466</v>
      </c>
      <c r="C90" s="388" t="s">
        <v>7528</v>
      </c>
      <c r="E90" s="389">
        <v>33730.080000000002</v>
      </c>
      <c r="G90" s="389" t="s">
        <v>7343</v>
      </c>
      <c r="H90" s="390" t="s">
        <v>7529</v>
      </c>
    </row>
    <row r="91" spans="1:8" x14ac:dyDescent="0.2">
      <c r="A91" s="388" t="s">
        <v>1129</v>
      </c>
      <c r="B91" s="388" t="s">
        <v>5466</v>
      </c>
      <c r="C91" s="388" t="s">
        <v>7528</v>
      </c>
      <c r="E91" s="389">
        <v>4241.1499999999996</v>
      </c>
      <c r="G91" s="389" t="s">
        <v>7343</v>
      </c>
      <c r="H91" s="390" t="s">
        <v>7530</v>
      </c>
    </row>
    <row r="92" spans="1:8" x14ac:dyDescent="0.2">
      <c r="A92" s="388" t="s">
        <v>1129</v>
      </c>
      <c r="B92" s="388" t="s">
        <v>5517</v>
      </c>
      <c r="C92" s="388" t="s">
        <v>7399</v>
      </c>
      <c r="E92" s="389">
        <v>189032.23</v>
      </c>
      <c r="G92" s="389" t="s">
        <v>7317</v>
      </c>
      <c r="H92" s="390" t="s">
        <v>7511</v>
      </c>
    </row>
    <row r="93" spans="1:8" x14ac:dyDescent="0.2">
      <c r="A93" s="388" t="s">
        <v>1129</v>
      </c>
      <c r="B93" s="388" t="s">
        <v>5517</v>
      </c>
      <c r="C93" s="388" t="s">
        <v>7399</v>
      </c>
      <c r="E93" s="389">
        <v>14624.43</v>
      </c>
      <c r="G93" s="389" t="s">
        <v>7317</v>
      </c>
      <c r="H93" s="390" t="s">
        <v>7512</v>
      </c>
    </row>
    <row r="94" spans="1:8" x14ac:dyDescent="0.2">
      <c r="A94" s="388" t="s">
        <v>1129</v>
      </c>
      <c r="B94" s="388" t="s">
        <v>5517</v>
      </c>
      <c r="C94" s="388" t="s">
        <v>7531</v>
      </c>
      <c r="E94" s="389">
        <v>-189032.23</v>
      </c>
      <c r="G94" s="389" t="s">
        <v>7532</v>
      </c>
      <c r="H94" s="390" t="s">
        <v>7511</v>
      </c>
    </row>
    <row r="95" spans="1:8" x14ac:dyDescent="0.2">
      <c r="A95" s="388" t="s">
        <v>1129</v>
      </c>
      <c r="B95" s="388" t="s">
        <v>5517</v>
      </c>
      <c r="C95" s="388" t="s">
        <v>7531</v>
      </c>
      <c r="E95" s="389">
        <v>-14624.43</v>
      </c>
      <c r="G95" s="389" t="s">
        <v>7532</v>
      </c>
      <c r="H95" s="390" t="s">
        <v>7512</v>
      </c>
    </row>
    <row r="96" spans="1:8" x14ac:dyDescent="0.2">
      <c r="A96" s="388" t="s">
        <v>919</v>
      </c>
      <c r="B96" s="388" t="s">
        <v>347</v>
      </c>
      <c r="C96" s="388" t="s">
        <v>307</v>
      </c>
      <c r="E96" s="389">
        <v>1128332.3700000001</v>
      </c>
      <c r="G96" s="389">
        <v>1128332.3700000001</v>
      </c>
      <c r="H96" s="390" t="s">
        <v>1040</v>
      </c>
    </row>
    <row r="98" spans="1:8" x14ac:dyDescent="0.2">
      <c r="A98" s="388" t="s">
        <v>1129</v>
      </c>
      <c r="B98" s="388" t="s">
        <v>5551</v>
      </c>
      <c r="C98" s="388" t="s">
        <v>7285</v>
      </c>
      <c r="E98" s="389">
        <v>13179.98</v>
      </c>
      <c r="G98" s="389" t="s">
        <v>7286</v>
      </c>
      <c r="H98" s="390" t="s">
        <v>7533</v>
      </c>
    </row>
    <row r="99" spans="1:8" x14ac:dyDescent="0.2">
      <c r="A99" s="388" t="s">
        <v>1129</v>
      </c>
      <c r="B99" s="388" t="s">
        <v>5551</v>
      </c>
      <c r="C99" s="388" t="s">
        <v>7304</v>
      </c>
      <c r="E99" s="389">
        <v>21758.77</v>
      </c>
      <c r="G99" s="389" t="s">
        <v>7289</v>
      </c>
      <c r="H99" s="390" t="s">
        <v>7534</v>
      </c>
    </row>
    <row r="100" spans="1:8" x14ac:dyDescent="0.2">
      <c r="A100" s="388" t="s">
        <v>1129</v>
      </c>
      <c r="B100" s="388" t="s">
        <v>5551</v>
      </c>
      <c r="C100" s="388" t="s">
        <v>7291</v>
      </c>
      <c r="E100" s="389">
        <v>14516.81</v>
      </c>
      <c r="G100" s="389" t="s">
        <v>7311</v>
      </c>
      <c r="H100" s="390" t="s">
        <v>7535</v>
      </c>
    </row>
    <row r="101" spans="1:8" x14ac:dyDescent="0.2">
      <c r="A101" s="388" t="s">
        <v>1129</v>
      </c>
      <c r="B101" s="388" t="s">
        <v>5551</v>
      </c>
      <c r="C101" s="388" t="s">
        <v>7536</v>
      </c>
      <c r="E101" s="389">
        <v>17453.259999999998</v>
      </c>
      <c r="G101" s="389" t="s">
        <v>7279</v>
      </c>
      <c r="H101" s="390" t="s">
        <v>7537</v>
      </c>
    </row>
    <row r="102" spans="1:8" x14ac:dyDescent="0.2">
      <c r="A102" s="388" t="s">
        <v>1129</v>
      </c>
      <c r="B102" s="388" t="s">
        <v>5551</v>
      </c>
      <c r="C102" s="388" t="s">
        <v>7356</v>
      </c>
      <c r="E102" s="389">
        <v>20921.78</v>
      </c>
      <c r="G102" s="389" t="s">
        <v>7314</v>
      </c>
      <c r="H102" s="390" t="s">
        <v>7538</v>
      </c>
    </row>
    <row r="103" spans="1:8" x14ac:dyDescent="0.2">
      <c r="A103" s="388" t="s">
        <v>1129</v>
      </c>
      <c r="B103" s="388" t="s">
        <v>5551</v>
      </c>
      <c r="C103" s="388" t="s">
        <v>7310</v>
      </c>
      <c r="E103" s="389">
        <v>58862.98</v>
      </c>
      <c r="G103" s="389" t="s">
        <v>7317</v>
      </c>
      <c r="H103" s="390" t="s">
        <v>7539</v>
      </c>
    </row>
    <row r="104" spans="1:8" x14ac:dyDescent="0.2">
      <c r="A104" s="388" t="s">
        <v>1129</v>
      </c>
      <c r="B104" s="388" t="s">
        <v>5551</v>
      </c>
      <c r="C104" s="388" t="s">
        <v>7359</v>
      </c>
      <c r="E104" s="389">
        <v>96266.39</v>
      </c>
      <c r="G104" s="389" t="s">
        <v>7320</v>
      </c>
      <c r="H104" s="390" t="s">
        <v>7540</v>
      </c>
    </row>
    <row r="105" spans="1:8" x14ac:dyDescent="0.2">
      <c r="A105" s="388" t="s">
        <v>1129</v>
      </c>
      <c r="B105" s="388" t="s">
        <v>5551</v>
      </c>
      <c r="C105" s="388" t="s">
        <v>7298</v>
      </c>
      <c r="E105" s="389">
        <v>47846.15</v>
      </c>
      <c r="G105" s="389" t="s">
        <v>7323</v>
      </c>
      <c r="H105" s="390" t="s">
        <v>7541</v>
      </c>
    </row>
    <row r="106" spans="1:8" x14ac:dyDescent="0.2">
      <c r="A106" s="388" t="s">
        <v>1129</v>
      </c>
      <c r="B106" s="388" t="s">
        <v>5551</v>
      </c>
      <c r="C106" s="388" t="s">
        <v>7361</v>
      </c>
      <c r="E106" s="389">
        <v>27595.37</v>
      </c>
      <c r="G106" s="389" t="s">
        <v>7296</v>
      </c>
      <c r="H106" s="390" t="s">
        <v>7542</v>
      </c>
    </row>
    <row r="107" spans="1:8" x14ac:dyDescent="0.2">
      <c r="A107" s="388" t="s">
        <v>1129</v>
      </c>
      <c r="B107" s="388" t="s">
        <v>5551</v>
      </c>
      <c r="C107" s="388" t="s">
        <v>7322</v>
      </c>
      <c r="E107" s="389">
        <v>9498.61</v>
      </c>
      <c r="G107" s="389" t="s">
        <v>7337</v>
      </c>
      <c r="H107" s="390" t="s">
        <v>7543</v>
      </c>
    </row>
    <row r="108" spans="1:8" x14ac:dyDescent="0.2">
      <c r="A108" s="388" t="s">
        <v>1129</v>
      </c>
      <c r="B108" s="388" t="s">
        <v>5551</v>
      </c>
      <c r="C108" s="388" t="s">
        <v>7295</v>
      </c>
      <c r="E108" s="389">
        <v>8843.1200000000008</v>
      </c>
      <c r="G108" s="389" t="s">
        <v>7340</v>
      </c>
      <c r="H108" s="390" t="s">
        <v>7544</v>
      </c>
    </row>
    <row r="109" spans="1:8" x14ac:dyDescent="0.2">
      <c r="A109" s="388" t="s">
        <v>1129</v>
      </c>
      <c r="B109" s="388" t="s">
        <v>5551</v>
      </c>
      <c r="C109" s="388" t="s">
        <v>7545</v>
      </c>
      <c r="E109" s="389">
        <v>14440.69</v>
      </c>
      <c r="G109" s="389" t="s">
        <v>7343</v>
      </c>
      <c r="H109" s="390" t="s">
        <v>7546</v>
      </c>
    </row>
    <row r="110" spans="1:8" x14ac:dyDescent="0.2">
      <c r="A110" s="388" t="s">
        <v>1129</v>
      </c>
      <c r="B110" s="388" t="s">
        <v>5551</v>
      </c>
      <c r="C110" s="388" t="s">
        <v>7336</v>
      </c>
      <c r="E110" s="389">
        <v>11</v>
      </c>
      <c r="G110" s="389" t="s">
        <v>7343</v>
      </c>
      <c r="H110" s="390" t="s">
        <v>7547</v>
      </c>
    </row>
    <row r="111" spans="1:8" x14ac:dyDescent="0.2">
      <c r="A111" s="388" t="s">
        <v>919</v>
      </c>
      <c r="B111" s="388" t="s">
        <v>347</v>
      </c>
      <c r="C111" s="388" t="s">
        <v>883</v>
      </c>
      <c r="E111" s="389">
        <v>351194.91</v>
      </c>
      <c r="G111" s="389">
        <v>351194.91</v>
      </c>
      <c r="H111" s="390" t="s">
        <v>1041</v>
      </c>
    </row>
    <row r="113" spans="1:8" x14ac:dyDescent="0.2">
      <c r="A113" s="388" t="s">
        <v>1129</v>
      </c>
      <c r="B113" s="388" t="s">
        <v>5551</v>
      </c>
      <c r="C113" s="388" t="s">
        <v>7306</v>
      </c>
      <c r="E113" s="389">
        <v>162</v>
      </c>
      <c r="G113" s="389" t="s">
        <v>7289</v>
      </c>
      <c r="H113" s="390" t="s">
        <v>7548</v>
      </c>
    </row>
    <row r="114" spans="1:8" x14ac:dyDescent="0.2">
      <c r="A114" s="388" t="s">
        <v>1129</v>
      </c>
      <c r="B114" s="388" t="s">
        <v>5551</v>
      </c>
      <c r="C114" s="388" t="s">
        <v>7355</v>
      </c>
      <c r="E114" s="389">
        <v>58.5</v>
      </c>
      <c r="G114" s="389" t="s">
        <v>7311</v>
      </c>
      <c r="H114" s="390" t="s">
        <v>7549</v>
      </c>
    </row>
    <row r="115" spans="1:8" x14ac:dyDescent="0.2">
      <c r="A115" s="388" t="s">
        <v>1129</v>
      </c>
      <c r="B115" s="388" t="s">
        <v>5551</v>
      </c>
      <c r="C115" s="388" t="s">
        <v>7281</v>
      </c>
      <c r="E115" s="389">
        <v>83</v>
      </c>
      <c r="G115" s="389" t="s">
        <v>7279</v>
      </c>
      <c r="H115" s="390" t="s">
        <v>7550</v>
      </c>
    </row>
    <row r="116" spans="1:8" x14ac:dyDescent="0.2">
      <c r="A116" s="388" t="s">
        <v>1129</v>
      </c>
      <c r="B116" s="388" t="s">
        <v>5551</v>
      </c>
      <c r="C116" s="388" t="s">
        <v>7551</v>
      </c>
      <c r="E116" s="389">
        <v>60</v>
      </c>
      <c r="G116" s="389" t="s">
        <v>7317</v>
      </c>
      <c r="H116" s="390" t="s">
        <v>7552</v>
      </c>
    </row>
    <row r="117" spans="1:8" x14ac:dyDescent="0.2">
      <c r="A117" s="388" t="s">
        <v>1129</v>
      </c>
      <c r="B117" s="388" t="s">
        <v>5551</v>
      </c>
      <c r="C117" s="388" t="s">
        <v>7316</v>
      </c>
      <c r="E117" s="389">
        <v>240</v>
      </c>
      <c r="G117" s="389" t="s">
        <v>7320</v>
      </c>
      <c r="H117" s="390" t="s">
        <v>7553</v>
      </c>
    </row>
    <row r="118" spans="1:8" x14ac:dyDescent="0.2">
      <c r="A118" s="388" t="s">
        <v>1129</v>
      </c>
      <c r="B118" s="388" t="s">
        <v>5551</v>
      </c>
      <c r="C118" s="388" t="s">
        <v>7319</v>
      </c>
      <c r="E118" s="389">
        <v>36</v>
      </c>
      <c r="G118" s="389" t="s">
        <v>7323</v>
      </c>
      <c r="H118" s="390" t="s">
        <v>7554</v>
      </c>
    </row>
    <row r="119" spans="1:8" x14ac:dyDescent="0.2">
      <c r="A119" s="388" t="s">
        <v>1129</v>
      </c>
      <c r="B119" s="388" t="s">
        <v>5551</v>
      </c>
      <c r="C119" s="388" t="s">
        <v>7388</v>
      </c>
      <c r="E119" s="389">
        <v>1.5</v>
      </c>
      <c r="G119" s="389" t="s">
        <v>7343</v>
      </c>
      <c r="H119" s="390" t="s">
        <v>7555</v>
      </c>
    </row>
    <row r="120" spans="1:8" x14ac:dyDescent="0.2">
      <c r="A120" s="388" t="s">
        <v>919</v>
      </c>
      <c r="B120" s="388" t="s">
        <v>347</v>
      </c>
      <c r="C120" s="388" t="s">
        <v>1043</v>
      </c>
      <c r="E120" s="389">
        <v>641</v>
      </c>
      <c r="G120" s="389">
        <v>641</v>
      </c>
      <c r="H120" s="390" t="s">
        <v>1044</v>
      </c>
    </row>
    <row r="122" spans="1:8" x14ac:dyDescent="0.2">
      <c r="A122" s="388" t="s">
        <v>1129</v>
      </c>
      <c r="B122" s="388" t="s">
        <v>5551</v>
      </c>
      <c r="C122" s="388" t="s">
        <v>7353</v>
      </c>
      <c r="E122" s="389">
        <v>168.3</v>
      </c>
      <c r="G122" s="389" t="s">
        <v>7286</v>
      </c>
      <c r="H122" s="390" t="s">
        <v>7556</v>
      </c>
    </row>
    <row r="123" spans="1:8" x14ac:dyDescent="0.2">
      <c r="A123" s="388" t="s">
        <v>1129</v>
      </c>
      <c r="B123" s="388" t="s">
        <v>5551</v>
      </c>
      <c r="C123" s="388" t="s">
        <v>7354</v>
      </c>
      <c r="E123" s="389">
        <v>85.8</v>
      </c>
      <c r="G123" s="389" t="s">
        <v>7289</v>
      </c>
      <c r="H123" s="390" t="s">
        <v>7557</v>
      </c>
    </row>
    <row r="124" spans="1:8" x14ac:dyDescent="0.2">
      <c r="A124" s="388" t="s">
        <v>1129</v>
      </c>
      <c r="B124" s="388" t="s">
        <v>5551</v>
      </c>
      <c r="C124" s="388" t="s">
        <v>7278</v>
      </c>
      <c r="E124" s="389">
        <v>79.2</v>
      </c>
      <c r="G124" s="389" t="s">
        <v>7311</v>
      </c>
      <c r="H124" s="390" t="s">
        <v>7558</v>
      </c>
    </row>
    <row r="125" spans="1:8" x14ac:dyDescent="0.2">
      <c r="A125" s="388" t="s">
        <v>1129</v>
      </c>
      <c r="B125" s="388" t="s">
        <v>5551</v>
      </c>
      <c r="C125" s="388" t="s">
        <v>7559</v>
      </c>
      <c r="E125" s="389">
        <v>72.599999999999994</v>
      </c>
      <c r="G125" s="389" t="s">
        <v>7279</v>
      </c>
      <c r="H125" s="390" t="s">
        <v>7560</v>
      </c>
    </row>
    <row r="126" spans="1:8" x14ac:dyDescent="0.2">
      <c r="A126" s="388" t="s">
        <v>1129</v>
      </c>
      <c r="B126" s="388" t="s">
        <v>5551</v>
      </c>
      <c r="C126" s="388" t="s">
        <v>7357</v>
      </c>
      <c r="E126" s="389">
        <v>29.7</v>
      </c>
      <c r="G126" s="389" t="s">
        <v>7317</v>
      </c>
      <c r="H126" s="390" t="s">
        <v>7561</v>
      </c>
    </row>
    <row r="127" spans="1:8" x14ac:dyDescent="0.2">
      <c r="A127" s="388" t="s">
        <v>1129</v>
      </c>
      <c r="B127" s="388" t="s">
        <v>5551</v>
      </c>
      <c r="C127" s="388" t="s">
        <v>7562</v>
      </c>
      <c r="E127" s="389">
        <v>39.6</v>
      </c>
      <c r="G127" s="389" t="s">
        <v>7323</v>
      </c>
      <c r="H127" s="390" t="s">
        <v>7563</v>
      </c>
    </row>
    <row r="128" spans="1:8" x14ac:dyDescent="0.2">
      <c r="A128" s="388" t="s">
        <v>1129</v>
      </c>
      <c r="B128" s="388" t="s">
        <v>5551</v>
      </c>
      <c r="C128" s="388" t="s">
        <v>7564</v>
      </c>
      <c r="E128" s="389">
        <v>19.8</v>
      </c>
      <c r="G128" s="389" t="s">
        <v>7296</v>
      </c>
      <c r="H128" s="390" t="s">
        <v>7565</v>
      </c>
    </row>
    <row r="129" spans="1:11" x14ac:dyDescent="0.2">
      <c r="A129" s="388" t="s">
        <v>1129</v>
      </c>
      <c r="B129" s="388" t="s">
        <v>5551</v>
      </c>
      <c r="C129" s="388" t="s">
        <v>7301</v>
      </c>
      <c r="E129" s="389">
        <v>59.4</v>
      </c>
      <c r="G129" s="389" t="s">
        <v>7337</v>
      </c>
      <c r="H129" s="390" t="s">
        <v>7566</v>
      </c>
    </row>
    <row r="130" spans="1:11" x14ac:dyDescent="0.2">
      <c r="A130" s="388" t="s">
        <v>1129</v>
      </c>
      <c r="B130" s="388" t="s">
        <v>5551</v>
      </c>
      <c r="C130" s="388" t="s">
        <v>7334</v>
      </c>
      <c r="E130" s="389">
        <v>33</v>
      </c>
      <c r="G130" s="389" t="s">
        <v>7340</v>
      </c>
      <c r="H130" s="390" t="s">
        <v>7567</v>
      </c>
    </row>
    <row r="131" spans="1:11" x14ac:dyDescent="0.2">
      <c r="A131" s="388" t="s">
        <v>919</v>
      </c>
      <c r="B131" s="388" t="s">
        <v>347</v>
      </c>
      <c r="C131" s="388" t="s">
        <v>6635</v>
      </c>
      <c r="E131" s="389">
        <v>587.4</v>
      </c>
      <c r="G131" s="389">
        <v>587.4</v>
      </c>
      <c r="H131" s="390" t="s">
        <v>6636</v>
      </c>
    </row>
    <row r="133" spans="1:11" x14ac:dyDescent="0.2">
      <c r="A133" s="388" t="s">
        <v>1129</v>
      </c>
      <c r="B133" s="388" t="s">
        <v>5551</v>
      </c>
      <c r="C133" s="388" t="s">
        <v>7568</v>
      </c>
      <c r="E133" s="389">
        <v>5148</v>
      </c>
      <c r="G133" s="389" t="s">
        <v>7337</v>
      </c>
      <c r="H133" s="390" t="s">
        <v>7569</v>
      </c>
    </row>
    <row r="134" spans="1:11" x14ac:dyDescent="0.2">
      <c r="A134" s="388" t="s">
        <v>1129</v>
      </c>
      <c r="B134" s="388" t="s">
        <v>5551</v>
      </c>
      <c r="C134" s="388" t="s">
        <v>7368</v>
      </c>
      <c r="E134" s="389">
        <v>1460.1</v>
      </c>
      <c r="G134" s="389" t="s">
        <v>7340</v>
      </c>
      <c r="H134" s="390" t="s">
        <v>7570</v>
      </c>
      <c r="K134" t="s">
        <v>5340</v>
      </c>
    </row>
    <row r="135" spans="1:11" x14ac:dyDescent="0.2">
      <c r="A135" s="388" t="s">
        <v>919</v>
      </c>
      <c r="B135" s="388" t="s">
        <v>347</v>
      </c>
      <c r="C135" s="388" t="s">
        <v>7255</v>
      </c>
      <c r="E135" s="389">
        <v>6608.1</v>
      </c>
      <c r="G135" s="389">
        <v>6608.1</v>
      </c>
      <c r="H135" s="390" t="s">
        <v>7256</v>
      </c>
      <c r="J135" t="s">
        <v>1124</v>
      </c>
      <c r="K135" s="94">
        <f>G96</f>
        <v>1128332.3700000001</v>
      </c>
    </row>
    <row r="136" spans="1:11" x14ac:dyDescent="0.2">
      <c r="A136" s="88" t="s">
        <v>919</v>
      </c>
      <c r="B136" s="88" t="s">
        <v>347</v>
      </c>
      <c r="C136" s="88" t="s">
        <v>308</v>
      </c>
      <c r="D136" s="89"/>
      <c r="E136" s="89">
        <v>1487363.78</v>
      </c>
      <c r="F136" s="89"/>
      <c r="G136" s="89">
        <v>1487363.78</v>
      </c>
      <c r="H136" s="90" t="s">
        <v>735</v>
      </c>
      <c r="I136" s="91"/>
      <c r="J136" t="s">
        <v>5341</v>
      </c>
      <c r="K136" s="94">
        <f>G158</f>
        <v>1226.6400000000001</v>
      </c>
    </row>
    <row r="137" spans="1:11" x14ac:dyDescent="0.2">
      <c r="J137" t="s">
        <v>5342</v>
      </c>
      <c r="K137" s="374">
        <f>G146</f>
        <v>529.39</v>
      </c>
    </row>
    <row r="138" spans="1:11" x14ac:dyDescent="0.2">
      <c r="A138" s="388" t="s">
        <v>1129</v>
      </c>
      <c r="B138" s="388" t="s">
        <v>5466</v>
      </c>
      <c r="C138" s="388" t="s">
        <v>7496</v>
      </c>
      <c r="E138" s="389">
        <v>42.35</v>
      </c>
      <c r="G138" s="389" t="s">
        <v>7286</v>
      </c>
      <c r="H138" s="390" t="s">
        <v>7571</v>
      </c>
      <c r="K138" s="136">
        <f>SUM(K135:K137)</f>
        <v>1130088.3999999999</v>
      </c>
    </row>
    <row r="139" spans="1:11" x14ac:dyDescent="0.2">
      <c r="A139" s="388" t="s">
        <v>1129</v>
      </c>
      <c r="B139" s="388" t="s">
        <v>5466</v>
      </c>
      <c r="C139" s="388" t="s">
        <v>7499</v>
      </c>
      <c r="E139" s="389">
        <v>63.53</v>
      </c>
      <c r="G139" s="389" t="s">
        <v>7289</v>
      </c>
      <c r="H139" s="390" t="s">
        <v>7572</v>
      </c>
    </row>
    <row r="140" spans="1:11" x14ac:dyDescent="0.2">
      <c r="A140" s="388" t="s">
        <v>1129</v>
      </c>
      <c r="B140" s="388" t="s">
        <v>5466</v>
      </c>
      <c r="C140" s="388" t="s">
        <v>7502</v>
      </c>
      <c r="E140" s="389">
        <v>169.4</v>
      </c>
      <c r="G140" s="389" t="s">
        <v>7279</v>
      </c>
      <c r="H140" s="390" t="s">
        <v>7573</v>
      </c>
    </row>
    <row r="141" spans="1:11" x14ac:dyDescent="0.2">
      <c r="A141" s="388" t="s">
        <v>1129</v>
      </c>
      <c r="B141" s="388" t="s">
        <v>5466</v>
      </c>
      <c r="C141" s="388" t="s">
        <v>7475</v>
      </c>
      <c r="E141" s="389">
        <v>84.7</v>
      </c>
      <c r="G141" s="389" t="s">
        <v>7311</v>
      </c>
      <c r="H141" s="390" t="s">
        <v>7574</v>
      </c>
    </row>
    <row r="142" spans="1:11" x14ac:dyDescent="0.2">
      <c r="A142" s="388" t="s">
        <v>1129</v>
      </c>
      <c r="B142" s="388" t="s">
        <v>5466</v>
      </c>
      <c r="C142" s="388" t="s">
        <v>7507</v>
      </c>
      <c r="E142" s="389">
        <v>21.18</v>
      </c>
      <c r="G142" s="389" t="s">
        <v>7314</v>
      </c>
      <c r="H142" s="390" t="s">
        <v>7575</v>
      </c>
    </row>
    <row r="143" spans="1:11" x14ac:dyDescent="0.2">
      <c r="A143" s="388" t="s">
        <v>1129</v>
      </c>
      <c r="B143" s="388" t="s">
        <v>5466</v>
      </c>
      <c r="C143" s="388" t="s">
        <v>7513</v>
      </c>
      <c r="E143" s="389">
        <v>63.53</v>
      </c>
      <c r="G143" s="389" t="s">
        <v>7320</v>
      </c>
      <c r="H143" s="390" t="s">
        <v>7576</v>
      </c>
    </row>
    <row r="144" spans="1:11" x14ac:dyDescent="0.2">
      <c r="A144" s="388" t="s">
        <v>1129</v>
      </c>
      <c r="B144" s="388" t="s">
        <v>5466</v>
      </c>
      <c r="C144" s="388" t="s">
        <v>7516</v>
      </c>
      <c r="E144" s="389">
        <v>42.35</v>
      </c>
      <c r="G144" s="389" t="s">
        <v>7323</v>
      </c>
      <c r="H144" s="390" t="s">
        <v>7577</v>
      </c>
    </row>
    <row r="145" spans="1:10" x14ac:dyDescent="0.2">
      <c r="A145" s="388" t="s">
        <v>1129</v>
      </c>
      <c r="B145" s="388" t="s">
        <v>5466</v>
      </c>
      <c r="C145" s="388" t="s">
        <v>7519</v>
      </c>
      <c r="E145" s="389">
        <v>42.35</v>
      </c>
      <c r="G145" s="389" t="s">
        <v>7296</v>
      </c>
      <c r="H145" s="390" t="s">
        <v>7578</v>
      </c>
    </row>
    <row r="146" spans="1:10" x14ac:dyDescent="0.2">
      <c r="A146" s="388" t="s">
        <v>919</v>
      </c>
      <c r="B146" s="388" t="s">
        <v>698</v>
      </c>
      <c r="C146" s="388" t="s">
        <v>307</v>
      </c>
      <c r="E146" s="389">
        <v>529.39</v>
      </c>
      <c r="G146" s="389">
        <v>529.39</v>
      </c>
      <c r="H146" s="390" t="s">
        <v>1040</v>
      </c>
    </row>
    <row r="147" spans="1:10" x14ac:dyDescent="0.2">
      <c r="A147" s="88" t="s">
        <v>919</v>
      </c>
      <c r="B147" s="88" t="s">
        <v>698</v>
      </c>
      <c r="C147" s="88" t="s">
        <v>308</v>
      </c>
      <c r="D147" s="89"/>
      <c r="E147" s="89">
        <v>529.39</v>
      </c>
      <c r="F147" s="89"/>
      <c r="G147" s="89">
        <v>529.39</v>
      </c>
      <c r="H147" s="90" t="s">
        <v>739</v>
      </c>
      <c r="I147" s="91"/>
      <c r="J147" s="91"/>
    </row>
    <row r="149" spans="1:10" x14ac:dyDescent="0.2">
      <c r="A149" s="388" t="s">
        <v>1129</v>
      </c>
      <c r="B149" s="388" t="s">
        <v>5466</v>
      </c>
      <c r="C149" s="388" t="s">
        <v>7496</v>
      </c>
      <c r="E149" s="389">
        <v>272.25</v>
      </c>
      <c r="G149" s="389" t="s">
        <v>7286</v>
      </c>
      <c r="H149" s="390" t="s">
        <v>7579</v>
      </c>
    </row>
    <row r="150" spans="1:10" x14ac:dyDescent="0.2">
      <c r="A150" s="388" t="s">
        <v>1129</v>
      </c>
      <c r="B150" s="388" t="s">
        <v>5466</v>
      </c>
      <c r="C150" s="388" t="s">
        <v>7475</v>
      </c>
      <c r="E150" s="389">
        <v>60.5</v>
      </c>
      <c r="G150" s="389" t="s">
        <v>7311</v>
      </c>
      <c r="H150" s="390" t="s">
        <v>7580</v>
      </c>
    </row>
    <row r="151" spans="1:10" x14ac:dyDescent="0.2">
      <c r="A151" s="388" t="s">
        <v>1129</v>
      </c>
      <c r="B151" s="388" t="s">
        <v>5466</v>
      </c>
      <c r="C151" s="388" t="s">
        <v>7507</v>
      </c>
      <c r="E151" s="389">
        <v>121</v>
      </c>
      <c r="G151" s="389" t="s">
        <v>7314</v>
      </c>
      <c r="H151" s="390" t="s">
        <v>7581</v>
      </c>
    </row>
    <row r="152" spans="1:10" x14ac:dyDescent="0.2">
      <c r="A152" s="388" t="s">
        <v>1129</v>
      </c>
      <c r="B152" s="388" t="s">
        <v>5466</v>
      </c>
      <c r="C152" s="388" t="s">
        <v>7510</v>
      </c>
      <c r="E152" s="389">
        <v>181.5</v>
      </c>
      <c r="G152" s="389" t="s">
        <v>7317</v>
      </c>
      <c r="H152" s="390" t="s">
        <v>7582</v>
      </c>
    </row>
    <row r="153" spans="1:10" x14ac:dyDescent="0.2">
      <c r="A153" s="388" t="s">
        <v>1129</v>
      </c>
      <c r="B153" s="388" t="s">
        <v>5466</v>
      </c>
      <c r="C153" s="388" t="s">
        <v>7513</v>
      </c>
      <c r="E153" s="389">
        <v>229.9</v>
      </c>
      <c r="G153" s="389" t="s">
        <v>7320</v>
      </c>
      <c r="H153" s="390" t="s">
        <v>7583</v>
      </c>
    </row>
    <row r="154" spans="1:10" x14ac:dyDescent="0.2">
      <c r="A154" s="388" t="s">
        <v>1129</v>
      </c>
      <c r="B154" s="388" t="s">
        <v>5466</v>
      </c>
      <c r="C154" s="388" t="s">
        <v>7516</v>
      </c>
      <c r="E154" s="389">
        <v>149.74</v>
      </c>
      <c r="G154" s="389" t="s">
        <v>7323</v>
      </c>
      <c r="H154" s="390" t="s">
        <v>7584</v>
      </c>
    </row>
    <row r="155" spans="1:10" x14ac:dyDescent="0.2">
      <c r="A155" s="388" t="s">
        <v>1129</v>
      </c>
      <c r="B155" s="388" t="s">
        <v>5466</v>
      </c>
      <c r="C155" s="388" t="s">
        <v>7519</v>
      </c>
      <c r="E155" s="389">
        <v>211.75</v>
      </c>
      <c r="G155" s="389" t="s">
        <v>7296</v>
      </c>
      <c r="H155" s="390" t="s">
        <v>7585</v>
      </c>
    </row>
    <row r="156" spans="1:10" x14ac:dyDescent="0.2">
      <c r="A156" s="388" t="s">
        <v>1129</v>
      </c>
      <c r="B156" s="388" t="s">
        <v>5517</v>
      </c>
      <c r="C156" s="388" t="s">
        <v>7399</v>
      </c>
      <c r="E156" s="389">
        <v>181.5</v>
      </c>
      <c r="G156" s="389" t="s">
        <v>7317</v>
      </c>
      <c r="H156" s="390" t="s">
        <v>7582</v>
      </c>
    </row>
    <row r="157" spans="1:10" x14ac:dyDescent="0.2">
      <c r="A157" s="388" t="s">
        <v>1129</v>
      </c>
      <c r="B157" s="388" t="s">
        <v>5517</v>
      </c>
      <c r="C157" s="388" t="s">
        <v>7531</v>
      </c>
      <c r="E157" s="389">
        <v>-181.5</v>
      </c>
      <c r="G157" s="389" t="s">
        <v>7532</v>
      </c>
      <c r="H157" s="390" t="s">
        <v>7582</v>
      </c>
    </row>
    <row r="158" spans="1:10" x14ac:dyDescent="0.2">
      <c r="A158" s="388" t="s">
        <v>919</v>
      </c>
      <c r="B158" s="388" t="s">
        <v>840</v>
      </c>
      <c r="C158" s="388" t="s">
        <v>307</v>
      </c>
      <c r="E158" s="389">
        <v>1226.6400000000001</v>
      </c>
      <c r="G158" s="389">
        <v>1226.6400000000001</v>
      </c>
      <c r="H158" s="390" t="s">
        <v>1040</v>
      </c>
    </row>
    <row r="160" spans="1:10" x14ac:dyDescent="0.2">
      <c r="A160" s="388" t="s">
        <v>1129</v>
      </c>
      <c r="B160" s="388" t="s">
        <v>5551</v>
      </c>
      <c r="C160" s="388" t="s">
        <v>7288</v>
      </c>
      <c r="E160" s="389">
        <v>50</v>
      </c>
      <c r="G160" s="389" t="s">
        <v>7279</v>
      </c>
      <c r="H160" s="390" t="s">
        <v>7586</v>
      </c>
    </row>
    <row r="161" spans="1:10" x14ac:dyDescent="0.2">
      <c r="A161" s="388" t="s">
        <v>1129</v>
      </c>
      <c r="B161" s="388" t="s">
        <v>5551</v>
      </c>
      <c r="C161" s="388" t="s">
        <v>7308</v>
      </c>
      <c r="E161" s="389">
        <v>100</v>
      </c>
      <c r="G161" s="389" t="s">
        <v>7311</v>
      </c>
      <c r="H161" s="390" t="s">
        <v>7587</v>
      </c>
    </row>
    <row r="162" spans="1:10" x14ac:dyDescent="0.2">
      <c r="A162" s="388" t="s">
        <v>1129</v>
      </c>
      <c r="B162" s="388" t="s">
        <v>5551</v>
      </c>
      <c r="C162" s="388" t="s">
        <v>7313</v>
      </c>
      <c r="E162" s="389">
        <v>100</v>
      </c>
      <c r="G162" s="389" t="s">
        <v>7317</v>
      </c>
      <c r="H162" s="390" t="s">
        <v>7588</v>
      </c>
    </row>
    <row r="163" spans="1:10" x14ac:dyDescent="0.2">
      <c r="A163" s="388" t="s">
        <v>1129</v>
      </c>
      <c r="B163" s="388" t="s">
        <v>5551</v>
      </c>
      <c r="C163" s="388" t="s">
        <v>7589</v>
      </c>
      <c r="E163" s="389">
        <v>150</v>
      </c>
      <c r="G163" s="389" t="s">
        <v>7320</v>
      </c>
      <c r="H163" s="390" t="s">
        <v>7590</v>
      </c>
    </row>
    <row r="164" spans="1:10" x14ac:dyDescent="0.2">
      <c r="A164" s="388" t="s">
        <v>1129</v>
      </c>
      <c r="B164" s="388" t="s">
        <v>5551</v>
      </c>
      <c r="C164" s="388" t="s">
        <v>7591</v>
      </c>
      <c r="E164" s="389">
        <v>100</v>
      </c>
      <c r="G164" s="389" t="s">
        <v>7323</v>
      </c>
      <c r="H164" s="390" t="s">
        <v>7592</v>
      </c>
    </row>
    <row r="165" spans="1:10" x14ac:dyDescent="0.2">
      <c r="A165" s="388" t="s">
        <v>1129</v>
      </c>
      <c r="B165" s="388" t="s">
        <v>5551</v>
      </c>
      <c r="C165" s="388" t="s">
        <v>7363</v>
      </c>
      <c r="E165" s="389">
        <v>50</v>
      </c>
      <c r="G165" s="389" t="s">
        <v>7337</v>
      </c>
      <c r="H165" s="390" t="s">
        <v>7593</v>
      </c>
    </row>
    <row r="166" spans="1:10" x14ac:dyDescent="0.2">
      <c r="A166" s="388" t="s">
        <v>919</v>
      </c>
      <c r="B166" s="388" t="s">
        <v>840</v>
      </c>
      <c r="C166" s="388" t="s">
        <v>883</v>
      </c>
      <c r="E166" s="389">
        <v>550</v>
      </c>
      <c r="G166" s="389">
        <v>550</v>
      </c>
      <c r="H166" s="390" t="s">
        <v>1041</v>
      </c>
    </row>
    <row r="167" spans="1:10" x14ac:dyDescent="0.2">
      <c r="A167" s="88" t="s">
        <v>919</v>
      </c>
      <c r="B167" s="88" t="s">
        <v>840</v>
      </c>
      <c r="C167" s="88" t="s">
        <v>308</v>
      </c>
      <c r="D167" s="89"/>
      <c r="E167" s="89">
        <v>1776.64</v>
      </c>
      <c r="F167" s="89"/>
      <c r="G167" s="89">
        <v>1776.64</v>
      </c>
      <c r="H167" s="90" t="s">
        <v>740</v>
      </c>
      <c r="I167" s="91"/>
      <c r="J167" s="91"/>
    </row>
    <row r="168" spans="1:10" x14ac:dyDescent="0.2">
      <c r="A168" s="88" t="s">
        <v>919</v>
      </c>
      <c r="B168" s="88" t="s">
        <v>343</v>
      </c>
      <c r="C168" s="88" t="s">
        <v>308</v>
      </c>
      <c r="D168" s="89"/>
      <c r="E168" s="89">
        <v>2193264.15</v>
      </c>
      <c r="F168" s="89"/>
      <c r="G168" s="89">
        <v>2193264.15</v>
      </c>
      <c r="H168" s="90" t="s">
        <v>937</v>
      </c>
      <c r="I168" s="91"/>
      <c r="J168" s="91"/>
    </row>
    <row r="170" spans="1:10" x14ac:dyDescent="0.2">
      <c r="A170" s="388" t="s">
        <v>1129</v>
      </c>
      <c r="B170" s="388" t="s">
        <v>5466</v>
      </c>
      <c r="C170" s="388" t="s">
        <v>7353</v>
      </c>
      <c r="E170" s="389">
        <v>7463</v>
      </c>
      <c r="G170" s="389" t="s">
        <v>7594</v>
      </c>
      <c r="H170" s="390" t="s">
        <v>7595</v>
      </c>
    </row>
    <row r="171" spans="1:10" x14ac:dyDescent="0.2">
      <c r="A171" s="388" t="s">
        <v>1129</v>
      </c>
      <c r="B171" s="388" t="s">
        <v>5466</v>
      </c>
      <c r="C171" s="388" t="s">
        <v>7355</v>
      </c>
      <c r="E171" s="389">
        <v>363</v>
      </c>
      <c r="G171" s="389" t="s">
        <v>7596</v>
      </c>
      <c r="H171" s="390" t="s">
        <v>7597</v>
      </c>
    </row>
    <row r="172" spans="1:10" x14ac:dyDescent="0.2">
      <c r="A172" s="388" t="s">
        <v>1129</v>
      </c>
      <c r="B172" s="388" t="s">
        <v>5466</v>
      </c>
      <c r="C172" s="388" t="s">
        <v>7598</v>
      </c>
      <c r="E172" s="389">
        <v>5955</v>
      </c>
      <c r="G172" s="389" t="s">
        <v>7599</v>
      </c>
      <c r="H172" s="390" t="s">
        <v>6337</v>
      </c>
    </row>
    <row r="173" spans="1:10" x14ac:dyDescent="0.2">
      <c r="A173" s="388" t="s">
        <v>1129</v>
      </c>
      <c r="B173" s="388" t="s">
        <v>5466</v>
      </c>
      <c r="C173" s="388" t="s">
        <v>7600</v>
      </c>
      <c r="E173" s="389">
        <v>7463</v>
      </c>
      <c r="G173" s="389" t="s">
        <v>7601</v>
      </c>
      <c r="H173" s="390" t="s">
        <v>7602</v>
      </c>
    </row>
    <row r="174" spans="1:10" x14ac:dyDescent="0.2">
      <c r="A174" s="388" t="s">
        <v>1129</v>
      </c>
      <c r="B174" s="388" t="s">
        <v>5466</v>
      </c>
      <c r="C174" s="388" t="s">
        <v>7603</v>
      </c>
      <c r="E174" s="389">
        <v>1955</v>
      </c>
      <c r="G174" s="389" t="s">
        <v>7604</v>
      </c>
      <c r="H174" s="390" t="s">
        <v>2030</v>
      </c>
    </row>
    <row r="175" spans="1:10" x14ac:dyDescent="0.2">
      <c r="A175" s="388" t="s">
        <v>1129</v>
      </c>
      <c r="B175" s="388" t="s">
        <v>5466</v>
      </c>
      <c r="C175" s="388" t="s">
        <v>7605</v>
      </c>
      <c r="E175" s="389">
        <v>2744.28</v>
      </c>
      <c r="G175" s="389" t="s">
        <v>7606</v>
      </c>
      <c r="H175" s="390" t="s">
        <v>7607</v>
      </c>
    </row>
    <row r="176" spans="1:10" x14ac:dyDescent="0.2">
      <c r="A176" s="388" t="s">
        <v>1129</v>
      </c>
      <c r="B176" s="388" t="s">
        <v>5466</v>
      </c>
      <c r="C176" s="388" t="s">
        <v>7608</v>
      </c>
      <c r="E176" s="389">
        <v>396</v>
      </c>
      <c r="G176" s="389" t="s">
        <v>7609</v>
      </c>
      <c r="H176" s="390" t="s">
        <v>7610</v>
      </c>
    </row>
    <row r="177" spans="1:8" x14ac:dyDescent="0.2">
      <c r="A177" s="388" t="s">
        <v>1129</v>
      </c>
      <c r="B177" s="388" t="s">
        <v>5466</v>
      </c>
      <c r="C177" s="388" t="s">
        <v>7482</v>
      </c>
      <c r="E177" s="389">
        <v>396</v>
      </c>
      <c r="G177" s="389" t="s">
        <v>7611</v>
      </c>
      <c r="H177" s="390" t="s">
        <v>7612</v>
      </c>
    </row>
    <row r="178" spans="1:8" x14ac:dyDescent="0.2">
      <c r="A178" s="388" t="s">
        <v>1129</v>
      </c>
      <c r="B178" s="388" t="s">
        <v>5466</v>
      </c>
      <c r="C178" s="388" t="s">
        <v>7613</v>
      </c>
      <c r="E178" s="389">
        <v>7463</v>
      </c>
      <c r="G178" s="389" t="s">
        <v>7614</v>
      </c>
      <c r="H178" s="390" t="s">
        <v>7615</v>
      </c>
    </row>
    <row r="179" spans="1:8" x14ac:dyDescent="0.2">
      <c r="A179" s="388" t="s">
        <v>1129</v>
      </c>
      <c r="B179" s="388" t="s">
        <v>5466</v>
      </c>
      <c r="C179" s="388" t="s">
        <v>7616</v>
      </c>
      <c r="E179" s="389">
        <v>811</v>
      </c>
      <c r="G179" s="389" t="s">
        <v>7317</v>
      </c>
      <c r="H179" s="390" t="s">
        <v>7617</v>
      </c>
    </row>
    <row r="180" spans="1:8" x14ac:dyDescent="0.2">
      <c r="A180" s="388" t="s">
        <v>1129</v>
      </c>
      <c r="B180" s="388" t="s">
        <v>5466</v>
      </c>
      <c r="C180" s="388" t="s">
        <v>7618</v>
      </c>
      <c r="E180" s="389">
        <v>968</v>
      </c>
      <c r="G180" s="389" t="s">
        <v>7619</v>
      </c>
      <c r="H180" s="390" t="s">
        <v>6950</v>
      </c>
    </row>
    <row r="181" spans="1:8" x14ac:dyDescent="0.2">
      <c r="A181" s="388" t="s">
        <v>1129</v>
      </c>
      <c r="B181" s="388" t="s">
        <v>5466</v>
      </c>
      <c r="C181" s="388" t="s">
        <v>7620</v>
      </c>
      <c r="E181" s="389">
        <v>7463</v>
      </c>
      <c r="G181" s="389" t="s">
        <v>7621</v>
      </c>
      <c r="H181" s="390" t="s">
        <v>7622</v>
      </c>
    </row>
    <row r="182" spans="1:8" x14ac:dyDescent="0.2">
      <c r="A182" s="388" t="s">
        <v>1129</v>
      </c>
      <c r="B182" s="388" t="s">
        <v>5466</v>
      </c>
      <c r="C182" s="388" t="s">
        <v>7623</v>
      </c>
      <c r="E182" s="389">
        <v>8250</v>
      </c>
      <c r="G182" s="389" t="s">
        <v>7337</v>
      </c>
      <c r="H182" s="390" t="s">
        <v>7624</v>
      </c>
    </row>
    <row r="183" spans="1:8" x14ac:dyDescent="0.2">
      <c r="A183" s="388" t="s">
        <v>1129</v>
      </c>
      <c r="B183" s="388" t="s">
        <v>5466</v>
      </c>
      <c r="C183" s="388" t="s">
        <v>7625</v>
      </c>
      <c r="E183" s="389">
        <v>396</v>
      </c>
      <c r="G183" s="389" t="s">
        <v>7626</v>
      </c>
      <c r="H183" s="390" t="s">
        <v>7627</v>
      </c>
    </row>
    <row r="184" spans="1:8" x14ac:dyDescent="0.2">
      <c r="A184" s="388" t="s">
        <v>1129</v>
      </c>
      <c r="B184" s="388" t="s">
        <v>5466</v>
      </c>
      <c r="C184" s="388" t="s">
        <v>7628</v>
      </c>
      <c r="E184" s="389">
        <v>666</v>
      </c>
      <c r="G184" s="389" t="s">
        <v>7340</v>
      </c>
      <c r="H184" s="390" t="s">
        <v>2030</v>
      </c>
    </row>
    <row r="185" spans="1:8" x14ac:dyDescent="0.2">
      <c r="A185" s="388" t="s">
        <v>1129</v>
      </c>
      <c r="B185" s="388" t="s">
        <v>5466</v>
      </c>
      <c r="C185" s="388" t="s">
        <v>7629</v>
      </c>
      <c r="E185" s="389">
        <v>1041</v>
      </c>
      <c r="G185" s="389" t="s">
        <v>7630</v>
      </c>
      <c r="H185" s="390" t="s">
        <v>7631</v>
      </c>
    </row>
    <row r="186" spans="1:8" x14ac:dyDescent="0.2">
      <c r="A186" s="388" t="s">
        <v>1129</v>
      </c>
      <c r="B186" s="388" t="s">
        <v>5466</v>
      </c>
      <c r="C186" s="388" t="s">
        <v>7632</v>
      </c>
      <c r="E186" s="389">
        <v>7200</v>
      </c>
      <c r="G186" s="389" t="s">
        <v>7343</v>
      </c>
      <c r="H186" s="390" t="s">
        <v>7633</v>
      </c>
    </row>
    <row r="187" spans="1:8" x14ac:dyDescent="0.2">
      <c r="A187" s="388" t="s">
        <v>1129</v>
      </c>
      <c r="B187" s="388" t="s">
        <v>5739</v>
      </c>
      <c r="C187" s="388" t="s">
        <v>7353</v>
      </c>
      <c r="E187" s="389">
        <v>396</v>
      </c>
      <c r="G187" s="389" t="s">
        <v>7634</v>
      </c>
      <c r="H187" s="390" t="s">
        <v>7635</v>
      </c>
    </row>
    <row r="188" spans="1:8" x14ac:dyDescent="0.2">
      <c r="A188" s="388" t="s">
        <v>1129</v>
      </c>
      <c r="B188" s="388" t="s">
        <v>5517</v>
      </c>
      <c r="C188" s="388" t="s">
        <v>7446</v>
      </c>
      <c r="E188" s="389">
        <v>2112.75</v>
      </c>
      <c r="G188" s="389" t="s">
        <v>7279</v>
      </c>
      <c r="H188" s="390" t="s">
        <v>7636</v>
      </c>
    </row>
    <row r="189" spans="1:8" x14ac:dyDescent="0.2">
      <c r="A189" s="388" t="s">
        <v>1129</v>
      </c>
      <c r="B189" s="388" t="s">
        <v>5517</v>
      </c>
      <c r="C189" s="388" t="s">
        <v>7637</v>
      </c>
      <c r="E189" s="389">
        <v>-2112.75</v>
      </c>
      <c r="G189" s="389" t="s">
        <v>7343</v>
      </c>
      <c r="H189" s="390" t="s">
        <v>7638</v>
      </c>
    </row>
    <row r="190" spans="1:8" x14ac:dyDescent="0.2">
      <c r="A190" s="388" t="s">
        <v>1129</v>
      </c>
      <c r="B190" s="388" t="s">
        <v>5549</v>
      </c>
      <c r="C190" s="388" t="s">
        <v>1131</v>
      </c>
      <c r="E190" s="389">
        <v>202</v>
      </c>
      <c r="G190" s="389" t="s">
        <v>7639</v>
      </c>
      <c r="H190" s="390" t="s">
        <v>2054</v>
      </c>
    </row>
    <row r="191" spans="1:8" x14ac:dyDescent="0.2">
      <c r="A191" s="388" t="s">
        <v>1129</v>
      </c>
      <c r="B191" s="388" t="s">
        <v>5549</v>
      </c>
      <c r="C191" s="388" t="s">
        <v>1819</v>
      </c>
      <c r="E191" s="389">
        <v>180</v>
      </c>
      <c r="G191" s="389" t="s">
        <v>7640</v>
      </c>
      <c r="H191" s="390" t="s">
        <v>2054</v>
      </c>
    </row>
    <row r="192" spans="1:8" x14ac:dyDescent="0.2">
      <c r="A192" s="388" t="s">
        <v>1129</v>
      </c>
      <c r="B192" s="388" t="s">
        <v>5549</v>
      </c>
      <c r="C192" s="388" t="s">
        <v>2904</v>
      </c>
      <c r="E192" s="389">
        <v>202</v>
      </c>
      <c r="G192" s="389" t="s">
        <v>7438</v>
      </c>
      <c r="H192" s="390" t="s">
        <v>2054</v>
      </c>
    </row>
    <row r="193" spans="1:10" x14ac:dyDescent="0.2">
      <c r="A193" s="388" t="s">
        <v>1129</v>
      </c>
      <c r="B193" s="388" t="s">
        <v>5549</v>
      </c>
      <c r="C193" s="388" t="s">
        <v>2906</v>
      </c>
      <c r="E193" s="389">
        <v>224</v>
      </c>
      <c r="G193" s="389" t="s">
        <v>7641</v>
      </c>
      <c r="H193" s="390" t="s">
        <v>2054</v>
      </c>
    </row>
    <row r="194" spans="1:10" x14ac:dyDescent="0.2">
      <c r="A194" s="388" t="s">
        <v>1129</v>
      </c>
      <c r="B194" s="388" t="s">
        <v>5549</v>
      </c>
      <c r="C194" s="388" t="s">
        <v>1969</v>
      </c>
      <c r="E194" s="389">
        <v>163</v>
      </c>
      <c r="G194" s="389" t="s">
        <v>7642</v>
      </c>
      <c r="H194" s="390" t="s">
        <v>2054</v>
      </c>
    </row>
    <row r="195" spans="1:10" x14ac:dyDescent="0.2">
      <c r="A195" s="388" t="s">
        <v>938</v>
      </c>
      <c r="B195" s="388" t="s">
        <v>347</v>
      </c>
      <c r="C195" s="388" t="s">
        <v>484</v>
      </c>
      <c r="E195" s="389">
        <v>62360.28</v>
      </c>
      <c r="G195" s="389">
        <v>62360.28</v>
      </c>
      <c r="H195" s="390" t="s">
        <v>1054</v>
      </c>
    </row>
    <row r="196" spans="1:10" x14ac:dyDescent="0.2">
      <c r="A196" s="88" t="s">
        <v>938</v>
      </c>
      <c r="B196" s="88" t="s">
        <v>347</v>
      </c>
      <c r="C196" s="88" t="s">
        <v>308</v>
      </c>
      <c r="D196" s="89"/>
      <c r="E196" s="89">
        <v>62360.28</v>
      </c>
      <c r="F196" s="89"/>
      <c r="G196" s="89">
        <v>62360.28</v>
      </c>
      <c r="H196" s="90" t="s">
        <v>943</v>
      </c>
      <c r="I196" s="91"/>
      <c r="J196" s="91"/>
    </row>
    <row r="198" spans="1:10" x14ac:dyDescent="0.2">
      <c r="A198" s="388" t="s">
        <v>1129</v>
      </c>
      <c r="B198" s="388" t="s">
        <v>5466</v>
      </c>
      <c r="C198" s="388" t="s">
        <v>7643</v>
      </c>
      <c r="E198" s="389">
        <v>2662</v>
      </c>
      <c r="G198" s="389" t="s">
        <v>7286</v>
      </c>
      <c r="H198" s="390" t="s">
        <v>7644</v>
      </c>
    </row>
    <row r="199" spans="1:10" x14ac:dyDescent="0.2">
      <c r="A199" s="388" t="s">
        <v>1129</v>
      </c>
      <c r="B199" s="388" t="s">
        <v>5466</v>
      </c>
      <c r="C199" s="388" t="s">
        <v>7645</v>
      </c>
      <c r="E199" s="389">
        <v>2662</v>
      </c>
      <c r="G199" s="389" t="s">
        <v>7289</v>
      </c>
      <c r="H199" s="390" t="s">
        <v>7646</v>
      </c>
    </row>
    <row r="200" spans="1:10" x14ac:dyDescent="0.2">
      <c r="A200" s="388" t="s">
        <v>1129</v>
      </c>
      <c r="B200" s="388" t="s">
        <v>5466</v>
      </c>
      <c r="C200" s="388" t="s">
        <v>7647</v>
      </c>
      <c r="E200" s="389">
        <v>3450</v>
      </c>
      <c r="G200" s="389" t="s">
        <v>7279</v>
      </c>
      <c r="H200" s="390" t="s">
        <v>7648</v>
      </c>
    </row>
    <row r="201" spans="1:10" x14ac:dyDescent="0.2">
      <c r="A201" s="388" t="s">
        <v>1129</v>
      </c>
      <c r="B201" s="388" t="s">
        <v>5466</v>
      </c>
      <c r="C201" s="388" t="s">
        <v>7649</v>
      </c>
      <c r="E201" s="389">
        <v>2783</v>
      </c>
      <c r="G201" s="389" t="s">
        <v>7311</v>
      </c>
      <c r="H201" s="390" t="s">
        <v>7650</v>
      </c>
    </row>
    <row r="202" spans="1:10" x14ac:dyDescent="0.2">
      <c r="A202" s="388" t="s">
        <v>1129</v>
      </c>
      <c r="B202" s="388" t="s">
        <v>5466</v>
      </c>
      <c r="C202" s="388" t="s">
        <v>7651</v>
      </c>
      <c r="E202" s="389">
        <v>2662</v>
      </c>
      <c r="G202" s="389" t="s">
        <v>7314</v>
      </c>
      <c r="H202" s="390" t="s">
        <v>7652</v>
      </c>
    </row>
    <row r="203" spans="1:10" x14ac:dyDescent="0.2">
      <c r="A203" s="388" t="s">
        <v>1129</v>
      </c>
      <c r="B203" s="388" t="s">
        <v>5466</v>
      </c>
      <c r="C203" s="388" t="s">
        <v>7653</v>
      </c>
      <c r="E203" s="389">
        <v>2662</v>
      </c>
      <c r="G203" s="389" t="s">
        <v>7317</v>
      </c>
      <c r="H203" s="390" t="s">
        <v>7654</v>
      </c>
    </row>
    <row r="204" spans="1:10" x14ac:dyDescent="0.2">
      <c r="A204" s="388" t="s">
        <v>1129</v>
      </c>
      <c r="B204" s="388" t="s">
        <v>5466</v>
      </c>
      <c r="C204" s="388" t="s">
        <v>7655</v>
      </c>
      <c r="E204" s="389">
        <v>2662</v>
      </c>
      <c r="G204" s="389" t="s">
        <v>7320</v>
      </c>
      <c r="H204" s="390" t="s">
        <v>7656</v>
      </c>
    </row>
    <row r="205" spans="1:10" x14ac:dyDescent="0.2">
      <c r="A205" s="388" t="s">
        <v>1129</v>
      </c>
      <c r="B205" s="388" t="s">
        <v>5466</v>
      </c>
      <c r="C205" s="388" t="s">
        <v>7657</v>
      </c>
      <c r="E205" s="389">
        <v>2662</v>
      </c>
      <c r="G205" s="389" t="s">
        <v>7323</v>
      </c>
      <c r="H205" s="390" t="s">
        <v>7658</v>
      </c>
    </row>
    <row r="206" spans="1:10" x14ac:dyDescent="0.2">
      <c r="A206" s="388" t="s">
        <v>1129</v>
      </c>
      <c r="B206" s="388" t="s">
        <v>5466</v>
      </c>
      <c r="C206" s="388" t="s">
        <v>7659</v>
      </c>
      <c r="E206" s="389">
        <v>2662</v>
      </c>
      <c r="G206" s="389" t="s">
        <v>7296</v>
      </c>
      <c r="H206" s="390" t="s">
        <v>7660</v>
      </c>
    </row>
    <row r="207" spans="1:10" x14ac:dyDescent="0.2">
      <c r="A207" s="388" t="s">
        <v>1129</v>
      </c>
      <c r="B207" s="388" t="s">
        <v>5466</v>
      </c>
      <c r="C207" s="388" t="s">
        <v>7661</v>
      </c>
      <c r="E207" s="389">
        <v>2662</v>
      </c>
      <c r="G207" s="389" t="s">
        <v>7337</v>
      </c>
      <c r="H207" s="390" t="s">
        <v>7662</v>
      </c>
    </row>
    <row r="208" spans="1:10" x14ac:dyDescent="0.2">
      <c r="A208" s="388" t="s">
        <v>1129</v>
      </c>
      <c r="B208" s="388" t="s">
        <v>5466</v>
      </c>
      <c r="C208" s="388" t="s">
        <v>7663</v>
      </c>
      <c r="E208" s="389">
        <v>2662</v>
      </c>
      <c r="G208" s="389" t="s">
        <v>7340</v>
      </c>
      <c r="H208" s="390" t="s">
        <v>7664</v>
      </c>
    </row>
    <row r="209" spans="1:8" x14ac:dyDescent="0.2">
      <c r="A209" s="388" t="s">
        <v>1129</v>
      </c>
      <c r="B209" s="388" t="s">
        <v>5466</v>
      </c>
      <c r="C209" s="388" t="s">
        <v>7665</v>
      </c>
      <c r="E209" s="389">
        <v>2662</v>
      </c>
      <c r="G209" s="389" t="s">
        <v>7343</v>
      </c>
      <c r="H209" s="390" t="s">
        <v>7666</v>
      </c>
    </row>
    <row r="210" spans="1:8" x14ac:dyDescent="0.2">
      <c r="A210" s="388" t="s">
        <v>1129</v>
      </c>
      <c r="B210" s="388" t="s">
        <v>5739</v>
      </c>
      <c r="C210" s="388" t="s">
        <v>7285</v>
      </c>
      <c r="E210" s="861">
        <v>3122</v>
      </c>
      <c r="G210" s="389" t="s">
        <v>7667</v>
      </c>
      <c r="H210" s="390" t="s">
        <v>7668</v>
      </c>
    </row>
    <row r="211" spans="1:8" x14ac:dyDescent="0.2">
      <c r="A211" s="388" t="s">
        <v>1129</v>
      </c>
      <c r="B211" s="388" t="s">
        <v>5739</v>
      </c>
      <c r="C211" s="388" t="s">
        <v>7308</v>
      </c>
      <c r="E211" s="861">
        <v>3122</v>
      </c>
      <c r="G211" s="389" t="s">
        <v>7669</v>
      </c>
      <c r="H211" s="390" t="s">
        <v>7670</v>
      </c>
    </row>
    <row r="212" spans="1:8" x14ac:dyDescent="0.2">
      <c r="A212" s="388" t="s">
        <v>1129</v>
      </c>
      <c r="B212" s="388" t="s">
        <v>5739</v>
      </c>
      <c r="C212" s="388" t="s">
        <v>7278</v>
      </c>
      <c r="E212" s="861">
        <v>3122</v>
      </c>
      <c r="G212" s="389" t="s">
        <v>7671</v>
      </c>
      <c r="H212" s="390" t="s">
        <v>7672</v>
      </c>
    </row>
    <row r="213" spans="1:8" x14ac:dyDescent="0.2">
      <c r="A213" s="388" t="s">
        <v>1129</v>
      </c>
      <c r="B213" s="388" t="s">
        <v>5739</v>
      </c>
      <c r="C213" s="388" t="s">
        <v>7310</v>
      </c>
      <c r="E213" s="861">
        <v>3122</v>
      </c>
      <c r="G213" s="389" t="s">
        <v>7673</v>
      </c>
      <c r="H213" s="390" t="s">
        <v>7674</v>
      </c>
    </row>
    <row r="214" spans="1:8" x14ac:dyDescent="0.2">
      <c r="A214" s="388" t="s">
        <v>1129</v>
      </c>
      <c r="B214" s="388" t="s">
        <v>5739</v>
      </c>
      <c r="C214" s="388" t="s">
        <v>7313</v>
      </c>
      <c r="E214" s="861">
        <v>3122</v>
      </c>
      <c r="G214" s="389" t="s">
        <v>7675</v>
      </c>
      <c r="H214" s="390" t="s">
        <v>7676</v>
      </c>
    </row>
    <row r="215" spans="1:8" x14ac:dyDescent="0.2">
      <c r="A215" s="388" t="s">
        <v>1129</v>
      </c>
      <c r="B215" s="388" t="s">
        <v>5739</v>
      </c>
      <c r="C215" s="388" t="s">
        <v>7591</v>
      </c>
      <c r="E215" s="861">
        <v>3122</v>
      </c>
      <c r="G215" s="389" t="s">
        <v>7677</v>
      </c>
      <c r="H215" s="390" t="s">
        <v>7678</v>
      </c>
    </row>
    <row r="216" spans="1:8" x14ac:dyDescent="0.2">
      <c r="A216" s="388" t="s">
        <v>1129</v>
      </c>
      <c r="B216" s="388" t="s">
        <v>5739</v>
      </c>
      <c r="C216" s="388" t="s">
        <v>7319</v>
      </c>
      <c r="E216" s="861">
        <v>3122</v>
      </c>
      <c r="G216" s="389" t="s">
        <v>7421</v>
      </c>
      <c r="H216" s="390" t="s">
        <v>7679</v>
      </c>
    </row>
    <row r="217" spans="1:8" x14ac:dyDescent="0.2">
      <c r="A217" s="388" t="s">
        <v>1129</v>
      </c>
      <c r="B217" s="388" t="s">
        <v>5739</v>
      </c>
      <c r="C217" s="388" t="s">
        <v>7564</v>
      </c>
      <c r="E217" s="861">
        <v>3122</v>
      </c>
      <c r="G217" s="389" t="s">
        <v>7680</v>
      </c>
      <c r="H217" s="390" t="s">
        <v>7681</v>
      </c>
    </row>
    <row r="218" spans="1:8" x14ac:dyDescent="0.2">
      <c r="A218" s="388" t="s">
        <v>1129</v>
      </c>
      <c r="B218" s="388" t="s">
        <v>5739</v>
      </c>
      <c r="C218" s="388" t="s">
        <v>7568</v>
      </c>
      <c r="E218" s="861">
        <v>3122</v>
      </c>
      <c r="G218" s="389" t="s">
        <v>7682</v>
      </c>
      <c r="H218" s="390" t="s">
        <v>7683</v>
      </c>
    </row>
    <row r="219" spans="1:8" x14ac:dyDescent="0.2">
      <c r="A219" s="388" t="s">
        <v>1129</v>
      </c>
      <c r="B219" s="388" t="s">
        <v>5739</v>
      </c>
      <c r="C219" s="388" t="s">
        <v>7368</v>
      </c>
      <c r="E219" s="861">
        <v>3122</v>
      </c>
      <c r="G219" s="389" t="s">
        <v>7337</v>
      </c>
      <c r="H219" s="390" t="s">
        <v>7684</v>
      </c>
    </row>
    <row r="220" spans="1:8" x14ac:dyDescent="0.2">
      <c r="A220" s="388" t="s">
        <v>1129</v>
      </c>
      <c r="B220" s="388" t="s">
        <v>5739</v>
      </c>
      <c r="C220" s="388" t="s">
        <v>7336</v>
      </c>
      <c r="E220" s="861">
        <v>3122</v>
      </c>
      <c r="G220" s="389" t="s">
        <v>7685</v>
      </c>
      <c r="H220" s="390" t="s">
        <v>7686</v>
      </c>
    </row>
    <row r="221" spans="1:8" x14ac:dyDescent="0.2">
      <c r="A221" s="388" t="s">
        <v>1129</v>
      </c>
      <c r="B221" s="388" t="s">
        <v>5739</v>
      </c>
      <c r="C221" s="388" t="s">
        <v>7339</v>
      </c>
      <c r="E221" s="861">
        <v>3122</v>
      </c>
      <c r="G221" s="389" t="s">
        <v>7430</v>
      </c>
      <c r="H221" s="390" t="s">
        <v>7687</v>
      </c>
    </row>
    <row r="222" spans="1:8" x14ac:dyDescent="0.2">
      <c r="A222" s="388" t="s">
        <v>1129</v>
      </c>
      <c r="B222" s="388" t="s">
        <v>5517</v>
      </c>
      <c r="C222" s="388" t="s">
        <v>7304</v>
      </c>
      <c r="E222" s="860">
        <v>2420</v>
      </c>
      <c r="G222" s="389" t="s">
        <v>7594</v>
      </c>
      <c r="H222" s="390" t="s">
        <v>7688</v>
      </c>
    </row>
    <row r="223" spans="1:8" x14ac:dyDescent="0.2">
      <c r="A223" s="388" t="s">
        <v>1129</v>
      </c>
      <c r="B223" s="388" t="s">
        <v>5517</v>
      </c>
      <c r="C223" s="388" t="s">
        <v>7306</v>
      </c>
      <c r="E223" s="567">
        <v>10931.34</v>
      </c>
      <c r="G223" s="389" t="s">
        <v>7594</v>
      </c>
      <c r="H223" s="390" t="s">
        <v>7689</v>
      </c>
    </row>
    <row r="224" spans="1:8" x14ac:dyDescent="0.2">
      <c r="A224" s="388" t="s">
        <v>1129</v>
      </c>
      <c r="B224" s="388" t="s">
        <v>5517</v>
      </c>
      <c r="C224" s="388" t="s">
        <v>7354</v>
      </c>
      <c r="E224" s="389">
        <v>94859.3</v>
      </c>
      <c r="G224" s="389" t="s">
        <v>7667</v>
      </c>
      <c r="H224" s="390" t="s">
        <v>7690</v>
      </c>
    </row>
    <row r="225" spans="1:8" x14ac:dyDescent="0.2">
      <c r="A225" s="388" t="s">
        <v>1129</v>
      </c>
      <c r="B225" s="388" t="s">
        <v>5517</v>
      </c>
      <c r="C225" s="388" t="s">
        <v>7288</v>
      </c>
      <c r="E225" s="389">
        <v>5000</v>
      </c>
      <c r="G225" s="389" t="s">
        <v>7286</v>
      </c>
      <c r="H225" s="390" t="s">
        <v>7691</v>
      </c>
    </row>
    <row r="226" spans="1:8" x14ac:dyDescent="0.2">
      <c r="A226" s="388" t="s">
        <v>1129</v>
      </c>
      <c r="B226" s="388" t="s">
        <v>5517</v>
      </c>
      <c r="C226" s="388" t="s">
        <v>7591</v>
      </c>
      <c r="E226" s="860">
        <v>2420</v>
      </c>
      <c r="G226" s="389" t="s">
        <v>7692</v>
      </c>
      <c r="H226" s="390" t="s">
        <v>7693</v>
      </c>
    </row>
    <row r="227" spans="1:8" x14ac:dyDescent="0.2">
      <c r="A227" s="388" t="s">
        <v>1129</v>
      </c>
      <c r="B227" s="388" t="s">
        <v>5517</v>
      </c>
      <c r="C227" s="388" t="s">
        <v>7298</v>
      </c>
      <c r="E227" s="567">
        <v>10931.34</v>
      </c>
      <c r="G227" s="389" t="s">
        <v>7692</v>
      </c>
      <c r="H227" s="390" t="s">
        <v>7855</v>
      </c>
    </row>
    <row r="228" spans="1:8" x14ac:dyDescent="0.2">
      <c r="A228" s="388" t="s">
        <v>1129</v>
      </c>
      <c r="B228" s="388" t="s">
        <v>5517</v>
      </c>
      <c r="C228" s="388" t="s">
        <v>7319</v>
      </c>
      <c r="E228" s="389">
        <v>94859.3</v>
      </c>
      <c r="G228" s="389" t="s">
        <v>7669</v>
      </c>
      <c r="H228" s="390" t="s">
        <v>7694</v>
      </c>
    </row>
    <row r="229" spans="1:8" x14ac:dyDescent="0.2">
      <c r="A229" s="388" t="s">
        <v>1129</v>
      </c>
      <c r="B229" s="388" t="s">
        <v>5517</v>
      </c>
      <c r="C229" s="388" t="s">
        <v>7562</v>
      </c>
      <c r="E229" s="389">
        <v>5000</v>
      </c>
      <c r="G229" s="389" t="s">
        <v>7289</v>
      </c>
      <c r="H229" s="390" t="s">
        <v>7695</v>
      </c>
    </row>
    <row r="230" spans="1:8" x14ac:dyDescent="0.2">
      <c r="A230" s="388" t="s">
        <v>1129</v>
      </c>
      <c r="B230" s="388" t="s">
        <v>5517</v>
      </c>
      <c r="C230" s="388" t="s">
        <v>7334</v>
      </c>
      <c r="E230" s="860">
        <v>2420</v>
      </c>
      <c r="G230" s="389" t="s">
        <v>7696</v>
      </c>
      <c r="H230" s="390" t="s">
        <v>7697</v>
      </c>
    </row>
    <row r="231" spans="1:8" x14ac:dyDescent="0.2">
      <c r="A231" s="388" t="s">
        <v>1129</v>
      </c>
      <c r="B231" s="388" t="s">
        <v>5517</v>
      </c>
      <c r="C231" s="388" t="s">
        <v>7545</v>
      </c>
      <c r="E231" s="567">
        <v>10931.32</v>
      </c>
      <c r="G231" s="389" t="s">
        <v>7696</v>
      </c>
      <c r="H231" s="390" t="s">
        <v>7698</v>
      </c>
    </row>
    <row r="232" spans="1:8" x14ac:dyDescent="0.2">
      <c r="A232" s="388" t="s">
        <v>1129</v>
      </c>
      <c r="B232" s="388" t="s">
        <v>5517</v>
      </c>
      <c r="C232" s="388" t="s">
        <v>7336</v>
      </c>
      <c r="E232" s="389">
        <v>94859.3</v>
      </c>
      <c r="G232" s="389" t="s">
        <v>7671</v>
      </c>
      <c r="H232" s="390" t="s">
        <v>7699</v>
      </c>
    </row>
    <row r="233" spans="1:8" x14ac:dyDescent="0.2">
      <c r="A233" s="388" t="s">
        <v>1129</v>
      </c>
      <c r="B233" s="388" t="s">
        <v>5517</v>
      </c>
      <c r="C233" s="388" t="s">
        <v>7388</v>
      </c>
      <c r="E233" s="389">
        <v>2500</v>
      </c>
      <c r="G233" s="389" t="s">
        <v>7279</v>
      </c>
      <c r="H233" s="390" t="s">
        <v>7700</v>
      </c>
    </row>
    <row r="234" spans="1:8" x14ac:dyDescent="0.2">
      <c r="A234" s="388" t="s">
        <v>1129</v>
      </c>
      <c r="B234" s="388" t="s">
        <v>5517</v>
      </c>
      <c r="C234" s="388" t="s">
        <v>7701</v>
      </c>
      <c r="E234" s="860">
        <v>2420</v>
      </c>
      <c r="G234" s="389" t="s">
        <v>7601</v>
      </c>
      <c r="H234" s="390" t="s">
        <v>7702</v>
      </c>
    </row>
    <row r="235" spans="1:8" x14ac:dyDescent="0.2">
      <c r="A235" s="388" t="s">
        <v>1129</v>
      </c>
      <c r="B235" s="388" t="s">
        <v>5517</v>
      </c>
      <c r="C235" s="388" t="s">
        <v>7703</v>
      </c>
      <c r="E235" s="567">
        <v>10931.34</v>
      </c>
      <c r="G235" s="389" t="s">
        <v>7601</v>
      </c>
      <c r="H235" s="390" t="s">
        <v>7704</v>
      </c>
    </row>
    <row r="236" spans="1:8" x14ac:dyDescent="0.2">
      <c r="A236" s="388" t="s">
        <v>1129</v>
      </c>
      <c r="B236" s="388" t="s">
        <v>5517</v>
      </c>
      <c r="C236" s="388" t="s">
        <v>7705</v>
      </c>
      <c r="E236" s="389">
        <v>94859.3</v>
      </c>
      <c r="G236" s="389" t="s">
        <v>7673</v>
      </c>
      <c r="H236" s="390" t="s">
        <v>7706</v>
      </c>
    </row>
    <row r="237" spans="1:8" x14ac:dyDescent="0.2">
      <c r="A237" s="388" t="s">
        <v>1129</v>
      </c>
      <c r="B237" s="388" t="s">
        <v>5517</v>
      </c>
      <c r="C237" s="388" t="s">
        <v>7645</v>
      </c>
      <c r="E237" s="860">
        <v>2420</v>
      </c>
      <c r="G237" s="389" t="s">
        <v>7707</v>
      </c>
      <c r="H237" s="390" t="s">
        <v>7708</v>
      </c>
    </row>
    <row r="238" spans="1:8" x14ac:dyDescent="0.2">
      <c r="A238" s="388" t="s">
        <v>1129</v>
      </c>
      <c r="B238" s="388" t="s">
        <v>5517</v>
      </c>
      <c r="C238" s="388" t="s">
        <v>7709</v>
      </c>
      <c r="E238" s="567">
        <v>10931.34</v>
      </c>
      <c r="G238" s="389" t="s">
        <v>7707</v>
      </c>
      <c r="H238" s="390" t="s">
        <v>7710</v>
      </c>
    </row>
    <row r="239" spans="1:8" x14ac:dyDescent="0.2">
      <c r="A239" s="388" t="s">
        <v>1129</v>
      </c>
      <c r="B239" s="388" t="s">
        <v>5517</v>
      </c>
      <c r="C239" s="388" t="s">
        <v>7499</v>
      </c>
      <c r="E239" s="389">
        <v>94859.3</v>
      </c>
      <c r="G239" s="389" t="s">
        <v>7675</v>
      </c>
      <c r="H239" s="390" t="s">
        <v>7711</v>
      </c>
    </row>
    <row r="240" spans="1:8" x14ac:dyDescent="0.2">
      <c r="A240" s="388" t="s">
        <v>1129</v>
      </c>
      <c r="B240" s="388" t="s">
        <v>5517</v>
      </c>
      <c r="C240" s="388" t="s">
        <v>7712</v>
      </c>
      <c r="E240" s="860">
        <v>2420</v>
      </c>
      <c r="G240" s="389" t="s">
        <v>7713</v>
      </c>
      <c r="H240" s="390" t="s">
        <v>7714</v>
      </c>
    </row>
    <row r="241" spans="1:8" x14ac:dyDescent="0.2">
      <c r="A241" s="388" t="s">
        <v>1129</v>
      </c>
      <c r="B241" s="388" t="s">
        <v>5517</v>
      </c>
      <c r="C241" s="388" t="s">
        <v>7715</v>
      </c>
      <c r="E241" s="567">
        <v>10931.32</v>
      </c>
      <c r="G241" s="389" t="s">
        <v>7713</v>
      </c>
      <c r="H241" s="390" t="s">
        <v>7716</v>
      </c>
    </row>
    <row r="242" spans="1:8" x14ac:dyDescent="0.2">
      <c r="A242" s="388" t="s">
        <v>1129</v>
      </c>
      <c r="B242" s="388" t="s">
        <v>5517</v>
      </c>
      <c r="C242" s="388" t="s">
        <v>7717</v>
      </c>
      <c r="E242" s="389">
        <v>94859.3</v>
      </c>
      <c r="G242" s="389" t="s">
        <v>7677</v>
      </c>
      <c r="H242" s="390" t="s">
        <v>7718</v>
      </c>
    </row>
    <row r="243" spans="1:8" x14ac:dyDescent="0.2">
      <c r="A243" s="388" t="s">
        <v>1129</v>
      </c>
      <c r="B243" s="388" t="s">
        <v>5517</v>
      </c>
      <c r="C243" s="388" t="s">
        <v>7719</v>
      </c>
      <c r="E243" s="860">
        <v>2420</v>
      </c>
      <c r="G243" s="389" t="s">
        <v>7614</v>
      </c>
      <c r="H243" s="390" t="s">
        <v>7720</v>
      </c>
    </row>
    <row r="244" spans="1:8" x14ac:dyDescent="0.2">
      <c r="A244" s="388" t="s">
        <v>1129</v>
      </c>
      <c r="B244" s="388" t="s">
        <v>5517</v>
      </c>
      <c r="C244" s="388" t="s">
        <v>7721</v>
      </c>
      <c r="E244" s="567">
        <v>10931.34</v>
      </c>
      <c r="G244" s="389" t="s">
        <v>7614</v>
      </c>
      <c r="H244" s="390" t="s">
        <v>7722</v>
      </c>
    </row>
    <row r="245" spans="1:8" x14ac:dyDescent="0.2">
      <c r="A245" s="388" t="s">
        <v>1129</v>
      </c>
      <c r="B245" s="388" t="s">
        <v>5517</v>
      </c>
      <c r="C245" s="388" t="s">
        <v>7723</v>
      </c>
      <c r="E245" s="389">
        <v>94859.3</v>
      </c>
      <c r="G245" s="389" t="s">
        <v>7724</v>
      </c>
      <c r="H245" s="390" t="s">
        <v>7725</v>
      </c>
    </row>
    <row r="246" spans="1:8" x14ac:dyDescent="0.2">
      <c r="A246" s="388" t="s">
        <v>1129</v>
      </c>
      <c r="B246" s="388" t="s">
        <v>5517</v>
      </c>
      <c r="C246" s="388" t="s">
        <v>7726</v>
      </c>
      <c r="E246" s="860">
        <v>2420</v>
      </c>
      <c r="G246" s="389" t="s">
        <v>7424</v>
      </c>
      <c r="H246" s="390" t="s">
        <v>7727</v>
      </c>
    </row>
    <row r="247" spans="1:8" x14ac:dyDescent="0.2">
      <c r="A247" s="388" t="s">
        <v>1129</v>
      </c>
      <c r="B247" s="388" t="s">
        <v>5517</v>
      </c>
      <c r="C247" s="388" t="s">
        <v>7728</v>
      </c>
      <c r="E247" s="567">
        <v>10931.34</v>
      </c>
      <c r="G247" s="389" t="s">
        <v>7424</v>
      </c>
      <c r="H247" s="390" t="s">
        <v>7729</v>
      </c>
    </row>
    <row r="248" spans="1:8" x14ac:dyDescent="0.2">
      <c r="A248" s="388" t="s">
        <v>1129</v>
      </c>
      <c r="B248" s="388" t="s">
        <v>5517</v>
      </c>
      <c r="C248" s="388" t="s">
        <v>7730</v>
      </c>
      <c r="E248" s="389">
        <v>94859.3</v>
      </c>
      <c r="G248" s="389" t="s">
        <v>7731</v>
      </c>
      <c r="H248" s="390" t="s">
        <v>7732</v>
      </c>
    </row>
    <row r="249" spans="1:8" x14ac:dyDescent="0.2">
      <c r="A249" s="388" t="s">
        <v>1129</v>
      </c>
      <c r="B249" s="388" t="s">
        <v>5517</v>
      </c>
      <c r="C249" s="388" t="s">
        <v>7733</v>
      </c>
      <c r="E249" s="860">
        <v>2420</v>
      </c>
      <c r="G249" s="389" t="s">
        <v>7734</v>
      </c>
      <c r="H249" s="390" t="s">
        <v>7735</v>
      </c>
    </row>
    <row r="250" spans="1:8" x14ac:dyDescent="0.2">
      <c r="A250" s="388" t="s">
        <v>1129</v>
      </c>
      <c r="B250" s="388" t="s">
        <v>5517</v>
      </c>
      <c r="C250" s="388" t="s">
        <v>7736</v>
      </c>
      <c r="E250" s="567">
        <v>10931.32</v>
      </c>
      <c r="G250" s="389" t="s">
        <v>7734</v>
      </c>
      <c r="H250" s="390" t="s">
        <v>7737</v>
      </c>
    </row>
    <row r="251" spans="1:8" x14ac:dyDescent="0.2">
      <c r="A251" s="388" t="s">
        <v>1129</v>
      </c>
      <c r="B251" s="388" t="s">
        <v>5517</v>
      </c>
      <c r="C251" s="388" t="s">
        <v>7738</v>
      </c>
      <c r="E251" s="389">
        <v>94859.3</v>
      </c>
      <c r="G251" s="389" t="s">
        <v>7682</v>
      </c>
      <c r="H251" s="390" t="s">
        <v>7739</v>
      </c>
    </row>
    <row r="252" spans="1:8" x14ac:dyDescent="0.2">
      <c r="A252" s="388" t="s">
        <v>1129</v>
      </c>
      <c r="B252" s="388" t="s">
        <v>5517</v>
      </c>
      <c r="C252" s="388" t="s">
        <v>7740</v>
      </c>
      <c r="E252" s="860">
        <v>2420</v>
      </c>
      <c r="G252" s="389" t="s">
        <v>7621</v>
      </c>
      <c r="H252" s="390" t="s">
        <v>7741</v>
      </c>
    </row>
    <row r="253" spans="1:8" x14ac:dyDescent="0.2">
      <c r="A253" s="388" t="s">
        <v>1129</v>
      </c>
      <c r="B253" s="388" t="s">
        <v>5517</v>
      </c>
      <c r="C253" s="388" t="s">
        <v>7742</v>
      </c>
      <c r="E253" s="389">
        <v>94859.3</v>
      </c>
      <c r="G253" s="389" t="s">
        <v>7743</v>
      </c>
      <c r="H253" s="390" t="s">
        <v>7744</v>
      </c>
    </row>
    <row r="254" spans="1:8" x14ac:dyDescent="0.2">
      <c r="A254" s="388" t="s">
        <v>1129</v>
      </c>
      <c r="B254" s="388" t="s">
        <v>5517</v>
      </c>
      <c r="C254" s="388" t="s">
        <v>7745</v>
      </c>
      <c r="E254" s="567">
        <v>10931.34</v>
      </c>
      <c r="G254" s="389" t="s">
        <v>7621</v>
      </c>
      <c r="H254" s="390" t="s">
        <v>7746</v>
      </c>
    </row>
    <row r="255" spans="1:8" x14ac:dyDescent="0.2">
      <c r="A255" s="388" t="s">
        <v>1129</v>
      </c>
      <c r="B255" s="388" t="s">
        <v>5517</v>
      </c>
      <c r="C255" s="388" t="s">
        <v>7651</v>
      </c>
      <c r="E255" s="860">
        <v>2420</v>
      </c>
      <c r="G255" s="389" t="s">
        <v>7747</v>
      </c>
      <c r="H255" s="390" t="s">
        <v>7748</v>
      </c>
    </row>
    <row r="256" spans="1:8" x14ac:dyDescent="0.2">
      <c r="A256" s="388" t="s">
        <v>1129</v>
      </c>
      <c r="B256" s="388" t="s">
        <v>5517</v>
      </c>
      <c r="C256" s="388" t="s">
        <v>7749</v>
      </c>
      <c r="E256" s="567">
        <v>10931.34</v>
      </c>
      <c r="G256" s="389" t="s">
        <v>7747</v>
      </c>
      <c r="H256" s="390" t="s">
        <v>7750</v>
      </c>
    </row>
    <row r="257" spans="1:10" x14ac:dyDescent="0.2">
      <c r="A257" s="388" t="s">
        <v>1129</v>
      </c>
      <c r="B257" s="388" t="s">
        <v>5517</v>
      </c>
      <c r="C257" s="388" t="s">
        <v>7751</v>
      </c>
      <c r="E257" s="389">
        <v>94859.3</v>
      </c>
      <c r="G257" s="389" t="s">
        <v>7747</v>
      </c>
      <c r="H257" s="390" t="s">
        <v>7752</v>
      </c>
    </row>
    <row r="258" spans="1:10" x14ac:dyDescent="0.2">
      <c r="A258" s="388" t="s">
        <v>1129</v>
      </c>
      <c r="B258" s="388" t="s">
        <v>5517</v>
      </c>
      <c r="C258" s="388" t="s">
        <v>7753</v>
      </c>
      <c r="E258" s="860">
        <v>2420</v>
      </c>
      <c r="G258" s="389" t="s">
        <v>7754</v>
      </c>
      <c r="H258" s="390" t="s">
        <v>7755</v>
      </c>
    </row>
    <row r="259" spans="1:10" x14ac:dyDescent="0.2">
      <c r="A259" s="388" t="s">
        <v>1129</v>
      </c>
      <c r="B259" s="388" t="s">
        <v>5517</v>
      </c>
      <c r="C259" s="388" t="s">
        <v>7756</v>
      </c>
      <c r="E259" s="567">
        <v>10931.32</v>
      </c>
      <c r="G259" s="389" t="s">
        <v>7754</v>
      </c>
      <c r="H259" s="390" t="s">
        <v>7757</v>
      </c>
      <c r="I259" t="s">
        <v>6594</v>
      </c>
      <c r="J259" s="94"/>
    </row>
    <row r="260" spans="1:10" x14ac:dyDescent="0.2">
      <c r="A260" s="388" t="s">
        <v>1129</v>
      </c>
      <c r="B260" s="388" t="s">
        <v>5517</v>
      </c>
      <c r="C260" s="388" t="s">
        <v>7758</v>
      </c>
      <c r="E260" s="389">
        <v>94859.3</v>
      </c>
      <c r="G260" s="389" t="s">
        <v>7430</v>
      </c>
      <c r="H260" s="390" t="s">
        <v>7759</v>
      </c>
      <c r="I260" s="896" t="s">
        <v>6595</v>
      </c>
      <c r="J260" s="94">
        <f>E210+E211+E212+E213+E214+E215+E216+E217+E218+E219+E220+E221</f>
        <v>37464</v>
      </c>
    </row>
    <row r="261" spans="1:10" x14ac:dyDescent="0.2">
      <c r="A261" s="388" t="s">
        <v>938</v>
      </c>
      <c r="B261" s="388" t="s">
        <v>947</v>
      </c>
      <c r="C261" s="388" t="s">
        <v>484</v>
      </c>
      <c r="E261" s="389">
        <v>1381344.6</v>
      </c>
      <c r="G261" s="389">
        <v>1381344.6</v>
      </c>
      <c r="H261" s="390" t="s">
        <v>1054</v>
      </c>
      <c r="I261" s="897" t="s">
        <v>6597</v>
      </c>
      <c r="J261" s="1051">
        <f>E258+E255+E252+E249+E246+E243+E240+E237+E234+E230+E226+E222</f>
        <v>29040</v>
      </c>
    </row>
    <row r="262" spans="1:10" x14ac:dyDescent="0.2">
      <c r="A262" s="88" t="s">
        <v>938</v>
      </c>
      <c r="B262" s="88" t="s">
        <v>947</v>
      </c>
      <c r="C262" s="88" t="s">
        <v>308</v>
      </c>
      <c r="D262" s="89"/>
      <c r="E262" s="89">
        <v>1381344.6</v>
      </c>
      <c r="F262" s="89"/>
      <c r="G262" s="89">
        <v>1381344.6</v>
      </c>
      <c r="H262" s="90" t="s">
        <v>741</v>
      </c>
      <c r="I262" s="565" t="s">
        <v>6596</v>
      </c>
      <c r="J262" s="1052">
        <f>E259+E256+E254+E250+E247+E244+E241+E238+E235+E231+E227+E223</f>
        <v>131176</v>
      </c>
    </row>
    <row r="263" spans="1:10" x14ac:dyDescent="0.2">
      <c r="I263" t="s">
        <v>5390</v>
      </c>
      <c r="J263" s="94">
        <f>SUM(J260:J262)</f>
        <v>197680</v>
      </c>
    </row>
    <row r="264" spans="1:10" x14ac:dyDescent="0.2">
      <c r="A264" s="388" t="s">
        <v>1129</v>
      </c>
      <c r="B264" s="388" t="s">
        <v>5466</v>
      </c>
      <c r="C264" s="388" t="s">
        <v>7545</v>
      </c>
      <c r="E264" s="389">
        <v>8284.1</v>
      </c>
      <c r="G264" s="389" t="s">
        <v>7286</v>
      </c>
      <c r="H264" s="390" t="s">
        <v>7760</v>
      </c>
    </row>
    <row r="265" spans="1:10" x14ac:dyDescent="0.2">
      <c r="A265" s="388" t="s">
        <v>1129</v>
      </c>
      <c r="B265" s="388" t="s">
        <v>5466</v>
      </c>
      <c r="C265" s="388" t="s">
        <v>7761</v>
      </c>
      <c r="E265" s="389">
        <v>13713.8</v>
      </c>
      <c r="G265" s="389" t="s">
        <v>7289</v>
      </c>
      <c r="H265" s="390" t="s">
        <v>7762</v>
      </c>
    </row>
    <row r="266" spans="1:10" x14ac:dyDescent="0.2">
      <c r="A266" s="388" t="s">
        <v>1129</v>
      </c>
      <c r="B266" s="388" t="s">
        <v>5466</v>
      </c>
      <c r="C266" s="388" t="s">
        <v>7763</v>
      </c>
      <c r="E266" s="389">
        <v>12416.1</v>
      </c>
      <c r="G266" s="389" t="s">
        <v>7279</v>
      </c>
      <c r="H266" s="390" t="s">
        <v>7764</v>
      </c>
    </row>
    <row r="267" spans="1:10" x14ac:dyDescent="0.2">
      <c r="A267" s="388" t="s">
        <v>1129</v>
      </c>
      <c r="B267" s="388" t="s">
        <v>5466</v>
      </c>
      <c r="C267" s="388" t="s">
        <v>7765</v>
      </c>
      <c r="E267" s="389">
        <v>8912.7000000000007</v>
      </c>
      <c r="G267" s="389" t="s">
        <v>7311</v>
      </c>
      <c r="H267" s="390" t="s">
        <v>7766</v>
      </c>
    </row>
    <row r="268" spans="1:10" x14ac:dyDescent="0.2">
      <c r="A268" s="388" t="s">
        <v>1129</v>
      </c>
      <c r="B268" s="388" t="s">
        <v>5466</v>
      </c>
      <c r="C268" s="388" t="s">
        <v>7767</v>
      </c>
      <c r="E268" s="389">
        <v>13360.7</v>
      </c>
      <c r="G268" s="389" t="s">
        <v>7314</v>
      </c>
      <c r="H268" s="390" t="s">
        <v>7768</v>
      </c>
    </row>
    <row r="269" spans="1:10" x14ac:dyDescent="0.2">
      <c r="A269" s="388" t="s">
        <v>1129</v>
      </c>
      <c r="B269" s="388" t="s">
        <v>5466</v>
      </c>
      <c r="C269" s="388" t="s">
        <v>7769</v>
      </c>
      <c r="E269" s="389">
        <v>29674.7</v>
      </c>
      <c r="G269" s="389" t="s">
        <v>7317</v>
      </c>
      <c r="H269" s="390" t="s">
        <v>7770</v>
      </c>
    </row>
    <row r="270" spans="1:10" x14ac:dyDescent="0.2">
      <c r="A270" s="388" t="s">
        <v>1129</v>
      </c>
      <c r="B270" s="388" t="s">
        <v>5466</v>
      </c>
      <c r="C270" s="388" t="s">
        <v>7771</v>
      </c>
      <c r="E270" s="389">
        <v>34231.4</v>
      </c>
      <c r="G270" s="389" t="s">
        <v>7320</v>
      </c>
      <c r="H270" s="390" t="s">
        <v>7772</v>
      </c>
    </row>
    <row r="271" spans="1:10" x14ac:dyDescent="0.2">
      <c r="A271" s="388" t="s">
        <v>1129</v>
      </c>
      <c r="B271" s="388" t="s">
        <v>5466</v>
      </c>
      <c r="C271" s="388" t="s">
        <v>7773</v>
      </c>
      <c r="E271" s="389">
        <v>26334.9</v>
      </c>
      <c r="G271" s="389" t="s">
        <v>7774</v>
      </c>
      <c r="H271" s="390" t="s">
        <v>7775</v>
      </c>
    </row>
    <row r="272" spans="1:10" x14ac:dyDescent="0.2">
      <c r="A272" s="388" t="s">
        <v>1129</v>
      </c>
      <c r="B272" s="388" t="s">
        <v>5466</v>
      </c>
      <c r="C272" s="388" t="s">
        <v>7776</v>
      </c>
      <c r="E272" s="389">
        <v>14831.1</v>
      </c>
      <c r="G272" s="389" t="s">
        <v>7777</v>
      </c>
      <c r="H272" s="390" t="s">
        <v>7778</v>
      </c>
    </row>
    <row r="273" spans="1:10" x14ac:dyDescent="0.2">
      <c r="A273" s="388" t="s">
        <v>1129</v>
      </c>
      <c r="B273" s="388" t="s">
        <v>5466</v>
      </c>
      <c r="C273" s="388" t="s">
        <v>7779</v>
      </c>
      <c r="E273" s="389">
        <v>7154.5</v>
      </c>
      <c r="G273" s="389" t="s">
        <v>7337</v>
      </c>
      <c r="H273" s="390" t="s">
        <v>7780</v>
      </c>
    </row>
    <row r="274" spans="1:10" x14ac:dyDescent="0.2">
      <c r="A274" s="388" t="s">
        <v>1129</v>
      </c>
      <c r="B274" s="388" t="s">
        <v>5466</v>
      </c>
      <c r="C274" s="388" t="s">
        <v>7781</v>
      </c>
      <c r="E274" s="389">
        <v>6282.5</v>
      </c>
      <c r="G274" s="389" t="s">
        <v>7340</v>
      </c>
      <c r="H274" s="390" t="s">
        <v>7782</v>
      </c>
    </row>
    <row r="275" spans="1:10" x14ac:dyDescent="0.2">
      <c r="A275" s="388" t="s">
        <v>1129</v>
      </c>
      <c r="B275" s="388" t="s">
        <v>5466</v>
      </c>
      <c r="C275" s="388" t="s">
        <v>7783</v>
      </c>
      <c r="E275" s="389">
        <v>9117.2999999999993</v>
      </c>
      <c r="G275" s="389" t="s">
        <v>7343</v>
      </c>
      <c r="H275" s="390" t="s">
        <v>7784</v>
      </c>
    </row>
    <row r="276" spans="1:10" x14ac:dyDescent="0.2">
      <c r="A276" s="388" t="s">
        <v>938</v>
      </c>
      <c r="B276" s="388" t="s">
        <v>953</v>
      </c>
      <c r="C276" s="388" t="s">
        <v>484</v>
      </c>
      <c r="E276" s="389">
        <v>184313.8</v>
      </c>
      <c r="G276" s="389">
        <v>184313.8</v>
      </c>
      <c r="H276" s="390" t="s">
        <v>1054</v>
      </c>
    </row>
    <row r="277" spans="1:10" x14ac:dyDescent="0.2">
      <c r="A277" s="88" t="s">
        <v>938</v>
      </c>
      <c r="B277" s="88" t="s">
        <v>953</v>
      </c>
      <c r="C277" s="88" t="s">
        <v>308</v>
      </c>
      <c r="D277" s="89"/>
      <c r="E277" s="89">
        <v>184313.8</v>
      </c>
      <c r="F277" s="89"/>
      <c r="G277" s="89">
        <v>184313.8</v>
      </c>
      <c r="H277" s="90" t="s">
        <v>967</v>
      </c>
      <c r="I277" s="91"/>
      <c r="J277" s="91"/>
    </row>
    <row r="279" spans="1:10" x14ac:dyDescent="0.2">
      <c r="A279" s="388" t="s">
        <v>1129</v>
      </c>
      <c r="B279" s="388" t="s">
        <v>5466</v>
      </c>
      <c r="C279" s="388" t="s">
        <v>7295</v>
      </c>
      <c r="E279" s="389">
        <v>598.95000000000005</v>
      </c>
      <c r="G279" s="389" t="s">
        <v>7286</v>
      </c>
      <c r="H279" s="390" t="s">
        <v>7785</v>
      </c>
    </row>
    <row r="280" spans="1:10" x14ac:dyDescent="0.2">
      <c r="A280" s="388" t="s">
        <v>1129</v>
      </c>
      <c r="B280" s="388" t="s">
        <v>5466</v>
      </c>
      <c r="C280" s="388" t="s">
        <v>7786</v>
      </c>
      <c r="E280" s="389">
        <v>1938.2</v>
      </c>
      <c r="G280" s="389" t="s">
        <v>7286</v>
      </c>
      <c r="H280" s="390" t="s">
        <v>7787</v>
      </c>
    </row>
    <row r="281" spans="1:10" x14ac:dyDescent="0.2">
      <c r="A281" s="388" t="s">
        <v>1129</v>
      </c>
      <c r="B281" s="388" t="s">
        <v>5466</v>
      </c>
      <c r="C281" s="388" t="s">
        <v>7788</v>
      </c>
      <c r="E281" s="389">
        <v>598.95000000000005</v>
      </c>
      <c r="G281" s="389" t="s">
        <v>7789</v>
      </c>
      <c r="H281" s="390" t="s">
        <v>7790</v>
      </c>
    </row>
    <row r="282" spans="1:10" x14ac:dyDescent="0.2">
      <c r="A282" s="388" t="s">
        <v>1129</v>
      </c>
      <c r="B282" s="388" t="s">
        <v>5466</v>
      </c>
      <c r="C282" s="388" t="s">
        <v>7791</v>
      </c>
      <c r="E282" s="389">
        <v>1938.2</v>
      </c>
      <c r="G282" s="389" t="s">
        <v>7289</v>
      </c>
      <c r="H282" s="390" t="s">
        <v>7792</v>
      </c>
    </row>
    <row r="283" spans="1:10" x14ac:dyDescent="0.2">
      <c r="A283" s="388" t="s">
        <v>1129</v>
      </c>
      <c r="B283" s="388" t="s">
        <v>5466</v>
      </c>
      <c r="C283" s="388" t="s">
        <v>7719</v>
      </c>
      <c r="E283" s="389">
        <v>598.95000000000005</v>
      </c>
      <c r="G283" s="389" t="s">
        <v>7279</v>
      </c>
      <c r="H283" s="390" t="s">
        <v>7793</v>
      </c>
    </row>
    <row r="284" spans="1:10" x14ac:dyDescent="0.2">
      <c r="A284" s="388" t="s">
        <v>1129</v>
      </c>
      <c r="B284" s="388" t="s">
        <v>5466</v>
      </c>
      <c r="C284" s="388" t="s">
        <v>7794</v>
      </c>
      <c r="E284" s="389">
        <v>1938.2</v>
      </c>
      <c r="G284" s="389" t="s">
        <v>7279</v>
      </c>
      <c r="H284" s="390" t="s">
        <v>7795</v>
      </c>
    </row>
    <row r="285" spans="1:10" x14ac:dyDescent="0.2">
      <c r="A285" s="388" t="s">
        <v>1129</v>
      </c>
      <c r="B285" s="388" t="s">
        <v>5466</v>
      </c>
      <c r="C285" s="388" t="s">
        <v>7796</v>
      </c>
      <c r="E285" s="389">
        <v>598.95000000000005</v>
      </c>
      <c r="G285" s="389" t="s">
        <v>7311</v>
      </c>
      <c r="H285" s="390" t="s">
        <v>7797</v>
      </c>
    </row>
    <row r="286" spans="1:10" x14ac:dyDescent="0.2">
      <c r="A286" s="388" t="s">
        <v>1129</v>
      </c>
      <c r="B286" s="388" t="s">
        <v>5466</v>
      </c>
      <c r="C286" s="388" t="s">
        <v>7798</v>
      </c>
      <c r="E286" s="389">
        <v>1938.2</v>
      </c>
      <c r="G286" s="389" t="s">
        <v>7311</v>
      </c>
      <c r="H286" s="390" t="s">
        <v>7799</v>
      </c>
    </row>
    <row r="287" spans="1:10" x14ac:dyDescent="0.2">
      <c r="A287" s="388" t="s">
        <v>1129</v>
      </c>
      <c r="B287" s="388" t="s">
        <v>5466</v>
      </c>
      <c r="C287" s="388" t="s">
        <v>7800</v>
      </c>
      <c r="E287" s="389">
        <v>598.95000000000005</v>
      </c>
      <c r="G287" s="389" t="s">
        <v>7314</v>
      </c>
      <c r="H287" s="390" t="s">
        <v>7801</v>
      </c>
    </row>
    <row r="288" spans="1:10" x14ac:dyDescent="0.2">
      <c r="A288" s="388" t="s">
        <v>1129</v>
      </c>
      <c r="B288" s="388" t="s">
        <v>5466</v>
      </c>
      <c r="C288" s="388" t="s">
        <v>7802</v>
      </c>
      <c r="E288" s="389">
        <v>1938.2</v>
      </c>
      <c r="G288" s="389" t="s">
        <v>7314</v>
      </c>
      <c r="H288" s="390" t="s">
        <v>7803</v>
      </c>
    </row>
    <row r="289" spans="1:8" x14ac:dyDescent="0.2">
      <c r="A289" s="388" t="s">
        <v>1129</v>
      </c>
      <c r="B289" s="388" t="s">
        <v>5466</v>
      </c>
      <c r="C289" s="388" t="s">
        <v>7804</v>
      </c>
      <c r="E289" s="389">
        <v>598.95000000000005</v>
      </c>
      <c r="G289" s="389" t="s">
        <v>7317</v>
      </c>
      <c r="H289" s="390" t="s">
        <v>7805</v>
      </c>
    </row>
    <row r="290" spans="1:8" x14ac:dyDescent="0.2">
      <c r="A290" s="388" t="s">
        <v>1129</v>
      </c>
      <c r="B290" s="388" t="s">
        <v>5466</v>
      </c>
      <c r="C290" s="388" t="s">
        <v>7806</v>
      </c>
      <c r="E290" s="389">
        <v>1938.2</v>
      </c>
      <c r="G290" s="389" t="s">
        <v>7317</v>
      </c>
      <c r="H290" s="390" t="s">
        <v>7807</v>
      </c>
    </row>
    <row r="291" spans="1:8" x14ac:dyDescent="0.2">
      <c r="A291" s="388" t="s">
        <v>1129</v>
      </c>
      <c r="B291" s="388" t="s">
        <v>5466</v>
      </c>
      <c r="C291" s="388" t="s">
        <v>7808</v>
      </c>
      <c r="E291" s="389">
        <v>598.95000000000005</v>
      </c>
      <c r="G291" s="389" t="s">
        <v>7320</v>
      </c>
      <c r="H291" s="390" t="s">
        <v>7809</v>
      </c>
    </row>
    <row r="292" spans="1:8" x14ac:dyDescent="0.2">
      <c r="A292" s="388" t="s">
        <v>1129</v>
      </c>
      <c r="B292" s="388" t="s">
        <v>5466</v>
      </c>
      <c r="C292" s="388" t="s">
        <v>7810</v>
      </c>
      <c r="E292" s="389">
        <v>1938.2</v>
      </c>
      <c r="G292" s="389" t="s">
        <v>7320</v>
      </c>
      <c r="H292" s="390" t="s">
        <v>7811</v>
      </c>
    </row>
    <row r="293" spans="1:8" x14ac:dyDescent="0.2">
      <c r="A293" s="388" t="s">
        <v>1129</v>
      </c>
      <c r="B293" s="388" t="s">
        <v>5466</v>
      </c>
      <c r="C293" s="388" t="s">
        <v>7812</v>
      </c>
      <c r="E293" s="389">
        <v>598.95000000000005</v>
      </c>
      <c r="G293" s="389" t="s">
        <v>7323</v>
      </c>
      <c r="H293" s="390" t="s">
        <v>7813</v>
      </c>
    </row>
    <row r="294" spans="1:8" x14ac:dyDescent="0.2">
      <c r="A294" s="388" t="s">
        <v>1129</v>
      </c>
      <c r="B294" s="388" t="s">
        <v>5466</v>
      </c>
      <c r="C294" s="388" t="s">
        <v>7814</v>
      </c>
      <c r="E294" s="389">
        <v>1938.2</v>
      </c>
      <c r="G294" s="389" t="s">
        <v>7323</v>
      </c>
      <c r="H294" s="390" t="s">
        <v>7815</v>
      </c>
    </row>
    <row r="295" spans="1:8" x14ac:dyDescent="0.2">
      <c r="A295" s="388" t="s">
        <v>1129</v>
      </c>
      <c r="B295" s="388" t="s">
        <v>5466</v>
      </c>
      <c r="C295" s="388" t="s">
        <v>7816</v>
      </c>
      <c r="E295" s="389">
        <v>598.95000000000005</v>
      </c>
      <c r="G295" s="389" t="s">
        <v>7296</v>
      </c>
      <c r="H295" s="390" t="s">
        <v>7817</v>
      </c>
    </row>
    <row r="296" spans="1:8" x14ac:dyDescent="0.2">
      <c r="A296" s="388" t="s">
        <v>1129</v>
      </c>
      <c r="B296" s="388" t="s">
        <v>5466</v>
      </c>
      <c r="C296" s="388" t="s">
        <v>7818</v>
      </c>
      <c r="E296" s="389">
        <v>1938.2</v>
      </c>
      <c r="G296" s="389" t="s">
        <v>7296</v>
      </c>
      <c r="H296" s="390" t="s">
        <v>7819</v>
      </c>
    </row>
    <row r="297" spans="1:8" x14ac:dyDescent="0.2">
      <c r="A297" s="388" t="s">
        <v>1129</v>
      </c>
      <c r="B297" s="388" t="s">
        <v>5466</v>
      </c>
      <c r="C297" s="388" t="s">
        <v>7820</v>
      </c>
      <c r="E297" s="389">
        <v>598.95000000000005</v>
      </c>
      <c r="G297" s="389" t="s">
        <v>7337</v>
      </c>
      <c r="H297" s="390" t="s">
        <v>7821</v>
      </c>
    </row>
    <row r="298" spans="1:8" x14ac:dyDescent="0.2">
      <c r="A298" s="388" t="s">
        <v>1129</v>
      </c>
      <c r="B298" s="388" t="s">
        <v>5466</v>
      </c>
      <c r="C298" s="388" t="s">
        <v>7822</v>
      </c>
      <c r="E298" s="389">
        <v>1938.2</v>
      </c>
      <c r="G298" s="389" t="s">
        <v>7337</v>
      </c>
      <c r="H298" s="390" t="s">
        <v>7823</v>
      </c>
    </row>
    <row r="299" spans="1:8" x14ac:dyDescent="0.2">
      <c r="A299" s="388" t="s">
        <v>1129</v>
      </c>
      <c r="B299" s="388" t="s">
        <v>5466</v>
      </c>
      <c r="C299" s="388" t="s">
        <v>7824</v>
      </c>
      <c r="E299" s="389">
        <v>551.03</v>
      </c>
      <c r="G299" s="389" t="s">
        <v>7340</v>
      </c>
      <c r="H299" s="390" t="s">
        <v>7825</v>
      </c>
    </row>
    <row r="300" spans="1:8" x14ac:dyDescent="0.2">
      <c r="A300" s="388" t="s">
        <v>1129</v>
      </c>
      <c r="B300" s="388" t="s">
        <v>5466</v>
      </c>
      <c r="C300" s="388" t="s">
        <v>7826</v>
      </c>
      <c r="E300" s="389">
        <v>1938.2</v>
      </c>
      <c r="G300" s="389" t="s">
        <v>7340</v>
      </c>
      <c r="H300" s="390" t="s">
        <v>7827</v>
      </c>
    </row>
    <row r="301" spans="1:8" x14ac:dyDescent="0.2">
      <c r="A301" s="388" t="s">
        <v>1129</v>
      </c>
      <c r="B301" s="388" t="s">
        <v>5466</v>
      </c>
      <c r="C301" s="388" t="s">
        <v>7828</v>
      </c>
      <c r="E301" s="389">
        <v>551.03</v>
      </c>
      <c r="G301" s="389" t="s">
        <v>7343</v>
      </c>
      <c r="H301" s="390" t="s">
        <v>7829</v>
      </c>
    </row>
    <row r="302" spans="1:8" x14ac:dyDescent="0.2">
      <c r="A302" s="388" t="s">
        <v>1129</v>
      </c>
      <c r="B302" s="388" t="s">
        <v>5466</v>
      </c>
      <c r="C302" s="388" t="s">
        <v>7830</v>
      </c>
      <c r="E302" s="389">
        <v>1938.2</v>
      </c>
      <c r="G302" s="389" t="s">
        <v>7343</v>
      </c>
      <c r="H302" s="390" t="s">
        <v>7831</v>
      </c>
    </row>
    <row r="303" spans="1:8" x14ac:dyDescent="0.2">
      <c r="A303" s="388" t="s">
        <v>938</v>
      </c>
      <c r="B303" s="388" t="s">
        <v>4684</v>
      </c>
      <c r="C303" s="388" t="s">
        <v>307</v>
      </c>
      <c r="E303" s="389">
        <v>30349.96</v>
      </c>
      <c r="G303" s="389">
        <v>30349.96</v>
      </c>
      <c r="H303" s="390" t="s">
        <v>1040</v>
      </c>
    </row>
    <row r="305" spans="1:10" x14ac:dyDescent="0.2">
      <c r="A305" s="388" t="s">
        <v>1129</v>
      </c>
      <c r="B305" s="388" t="s">
        <v>5466</v>
      </c>
      <c r="C305" s="388" t="s">
        <v>7336</v>
      </c>
      <c r="E305" s="389">
        <v>1524.3</v>
      </c>
      <c r="G305" s="389" t="s">
        <v>7286</v>
      </c>
      <c r="H305" s="390" t="s">
        <v>7832</v>
      </c>
    </row>
    <row r="306" spans="1:10" x14ac:dyDescent="0.2">
      <c r="A306" s="388" t="s">
        <v>1129</v>
      </c>
      <c r="B306" s="388" t="s">
        <v>5466</v>
      </c>
      <c r="C306" s="388" t="s">
        <v>7833</v>
      </c>
      <c r="E306" s="389">
        <v>1833.4</v>
      </c>
      <c r="G306" s="389" t="s">
        <v>7289</v>
      </c>
      <c r="H306" s="390" t="s">
        <v>7834</v>
      </c>
    </row>
    <row r="307" spans="1:10" x14ac:dyDescent="0.2">
      <c r="A307" s="388" t="s">
        <v>1129</v>
      </c>
      <c r="B307" s="388" t="s">
        <v>5466</v>
      </c>
      <c r="C307" s="388" t="s">
        <v>7835</v>
      </c>
      <c r="E307" s="389">
        <v>1677.3</v>
      </c>
      <c r="G307" s="389" t="s">
        <v>7279</v>
      </c>
      <c r="H307" s="390" t="s">
        <v>7836</v>
      </c>
    </row>
    <row r="308" spans="1:10" x14ac:dyDescent="0.2">
      <c r="A308" s="388" t="s">
        <v>1129</v>
      </c>
      <c r="B308" s="388" t="s">
        <v>5466</v>
      </c>
      <c r="C308" s="388" t="s">
        <v>7837</v>
      </c>
      <c r="E308" s="389">
        <v>2007.6</v>
      </c>
      <c r="G308" s="389" t="s">
        <v>7311</v>
      </c>
      <c r="H308" s="390" t="s">
        <v>7838</v>
      </c>
    </row>
    <row r="309" spans="1:10" x14ac:dyDescent="0.2">
      <c r="A309" s="388" t="s">
        <v>1129</v>
      </c>
      <c r="B309" s="388" t="s">
        <v>5466</v>
      </c>
      <c r="C309" s="388" t="s">
        <v>7839</v>
      </c>
      <c r="E309" s="389">
        <v>1472.2</v>
      </c>
      <c r="G309" s="389" t="s">
        <v>7314</v>
      </c>
      <c r="H309" s="390" t="s">
        <v>7840</v>
      </c>
    </row>
    <row r="310" spans="1:10" x14ac:dyDescent="0.2">
      <c r="A310" s="388" t="s">
        <v>1129</v>
      </c>
      <c r="B310" s="388" t="s">
        <v>5466</v>
      </c>
      <c r="C310" s="388" t="s">
        <v>7841</v>
      </c>
      <c r="E310" s="389">
        <v>3052.9</v>
      </c>
      <c r="G310" s="389" t="s">
        <v>7317</v>
      </c>
      <c r="H310" s="390" t="s">
        <v>7842</v>
      </c>
    </row>
    <row r="311" spans="1:10" x14ac:dyDescent="0.2">
      <c r="A311" s="388" t="s">
        <v>1129</v>
      </c>
      <c r="B311" s="388" t="s">
        <v>5466</v>
      </c>
      <c r="C311" s="388" t="s">
        <v>7843</v>
      </c>
      <c r="E311" s="389">
        <v>1968.9</v>
      </c>
      <c r="G311" s="389" t="s">
        <v>7320</v>
      </c>
      <c r="H311" s="390" t="s">
        <v>7844</v>
      </c>
      <c r="I311" t="s">
        <v>3354</v>
      </c>
      <c r="J311" s="94">
        <f>J260</f>
        <v>37464</v>
      </c>
    </row>
    <row r="312" spans="1:10" x14ac:dyDescent="0.2">
      <c r="A312" s="388" t="s">
        <v>1129</v>
      </c>
      <c r="B312" s="388" t="s">
        <v>5466</v>
      </c>
      <c r="C312" s="388" t="s">
        <v>7845</v>
      </c>
      <c r="E312" s="389">
        <v>1690.5</v>
      </c>
      <c r="G312" s="389" t="s">
        <v>7323</v>
      </c>
      <c r="H312" s="390" t="s">
        <v>7846</v>
      </c>
      <c r="I312" t="s">
        <v>6597</v>
      </c>
      <c r="J312" s="94">
        <f>J261</f>
        <v>29040</v>
      </c>
    </row>
    <row r="313" spans="1:10" x14ac:dyDescent="0.2">
      <c r="A313" s="388" t="s">
        <v>1129</v>
      </c>
      <c r="B313" s="388" t="s">
        <v>5466</v>
      </c>
      <c r="C313" s="388" t="s">
        <v>7847</v>
      </c>
      <c r="E313" s="389">
        <v>1998.6</v>
      </c>
      <c r="G313" s="389" t="s">
        <v>7296</v>
      </c>
      <c r="H313" s="390" t="s">
        <v>7848</v>
      </c>
      <c r="I313" t="s">
        <v>3356</v>
      </c>
      <c r="J313" s="94">
        <f>J262</f>
        <v>131176</v>
      </c>
    </row>
    <row r="314" spans="1:10" x14ac:dyDescent="0.2">
      <c r="A314" s="388" t="s">
        <v>1129</v>
      </c>
      <c r="B314" s="388" t="s">
        <v>5466</v>
      </c>
      <c r="C314" s="388" t="s">
        <v>7849</v>
      </c>
      <c r="E314" s="389">
        <v>1905.2</v>
      </c>
      <c r="G314" s="389" t="s">
        <v>7337</v>
      </c>
      <c r="H314" s="390" t="s">
        <v>7850</v>
      </c>
      <c r="I314" t="s">
        <v>3357</v>
      </c>
      <c r="J314" s="374">
        <f>G276</f>
        <v>184313.8</v>
      </c>
    </row>
    <row r="315" spans="1:10" x14ac:dyDescent="0.2">
      <c r="A315" s="388" t="s">
        <v>1129</v>
      </c>
      <c r="B315" s="388" t="s">
        <v>5466</v>
      </c>
      <c r="C315" s="388" t="s">
        <v>7851</v>
      </c>
      <c r="E315" s="389">
        <v>1653.3</v>
      </c>
      <c r="G315" s="389" t="s">
        <v>7340</v>
      </c>
      <c r="H315" s="390" t="s">
        <v>7852</v>
      </c>
      <c r="J315" s="94">
        <f>SUM(J311:J314)</f>
        <v>381993.8</v>
      </c>
    </row>
    <row r="316" spans="1:10" x14ac:dyDescent="0.2">
      <c r="A316" s="388" t="s">
        <v>1129</v>
      </c>
      <c r="B316" s="388" t="s">
        <v>5466</v>
      </c>
      <c r="C316" s="388" t="s">
        <v>7853</v>
      </c>
      <c r="E316" s="389">
        <v>1769.1</v>
      </c>
      <c r="G316" s="389" t="s">
        <v>7343</v>
      </c>
      <c r="H316" s="390" t="s">
        <v>7854</v>
      </c>
      <c r="I316" t="s">
        <v>3358</v>
      </c>
      <c r="J316" s="94">
        <f>E317+E303</f>
        <v>52903.259999999995</v>
      </c>
    </row>
    <row r="317" spans="1:10" x14ac:dyDescent="0.2">
      <c r="A317" s="388" t="s">
        <v>938</v>
      </c>
      <c r="B317" s="388" t="s">
        <v>4684</v>
      </c>
      <c r="C317" s="388" t="s">
        <v>484</v>
      </c>
      <c r="E317" s="389">
        <v>22553.3</v>
      </c>
      <c r="G317" s="389">
        <v>22553.3</v>
      </c>
      <c r="H317" s="390" t="s">
        <v>1054</v>
      </c>
      <c r="I317" t="s">
        <v>4656</v>
      </c>
      <c r="J317" s="94">
        <v>0</v>
      </c>
    </row>
    <row r="318" spans="1:10" x14ac:dyDescent="0.2">
      <c r="A318" s="88" t="s">
        <v>938</v>
      </c>
      <c r="B318" s="88" t="s">
        <v>4684</v>
      </c>
      <c r="C318" s="88" t="s">
        <v>308</v>
      </c>
      <c r="D318" s="89"/>
      <c r="E318" s="89">
        <v>52903.26</v>
      </c>
      <c r="F318" s="89"/>
      <c r="G318" s="89">
        <v>52903.26</v>
      </c>
      <c r="H318" s="90" t="s">
        <v>950</v>
      </c>
      <c r="I318" t="s">
        <v>5339</v>
      </c>
      <c r="J318" s="94">
        <f>J65</f>
        <v>145200</v>
      </c>
    </row>
    <row r="319" spans="1:10" x14ac:dyDescent="0.2">
      <c r="A319" s="88" t="s">
        <v>938</v>
      </c>
      <c r="B319" s="88" t="s">
        <v>343</v>
      </c>
      <c r="C319" s="88" t="s">
        <v>308</v>
      </c>
      <c r="D319" s="89"/>
      <c r="E319" s="89">
        <v>1680921.94</v>
      </c>
      <c r="F319" s="89"/>
      <c r="G319" s="89">
        <v>1680921.94</v>
      </c>
      <c r="H319" s="90" t="s">
        <v>486</v>
      </c>
    </row>
    <row r="320" spans="1:10" x14ac:dyDescent="0.2">
      <c r="A320" s="88" t="s">
        <v>508</v>
      </c>
      <c r="B320" s="88" t="s">
        <v>343</v>
      </c>
      <c r="C320" s="88" t="s">
        <v>308</v>
      </c>
      <c r="D320" s="89"/>
      <c r="E320" s="89">
        <v>3874186.09</v>
      </c>
      <c r="F320" s="89"/>
      <c r="G320" s="89">
        <v>3874186.09</v>
      </c>
      <c r="H320" s="90" t="s">
        <v>509</v>
      </c>
    </row>
    <row r="321" spans="1:10" x14ac:dyDescent="0.2">
      <c r="A321" s="88" t="s">
        <v>343</v>
      </c>
      <c r="B321" s="88" t="s">
        <v>343</v>
      </c>
      <c r="C321" s="88" t="s">
        <v>308</v>
      </c>
      <c r="D321" s="89"/>
      <c r="E321" s="89">
        <v>3874186.09</v>
      </c>
      <c r="F321" s="89"/>
      <c r="G321" s="89">
        <v>3874186.09</v>
      </c>
      <c r="H321" s="90" t="s">
        <v>1107</v>
      </c>
      <c r="I321" t="s">
        <v>3359</v>
      </c>
      <c r="J321" s="136">
        <f>K138</f>
        <v>1130088.3999999999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47"/>
  <sheetViews>
    <sheetView workbookViewId="0">
      <pane xSplit="5" ySplit="1" topLeftCell="I283" activePane="bottomRight" state="frozen"/>
      <selection pane="topRight" activeCell="E1" sqref="E1"/>
      <selection pane="bottomLeft" activeCell="A2" sqref="A2"/>
      <selection pane="bottomRight" activeCell="B2" sqref="B2:E162"/>
    </sheetView>
  </sheetViews>
  <sheetFormatPr defaultColWidth="9.140625" defaultRowHeight="12.75" x14ac:dyDescent="0.2"/>
  <cols>
    <col min="1" max="1" width="3.28515625" style="912" customWidth="1"/>
    <col min="2" max="2" width="7.28515625" style="912" customWidth="1"/>
    <col min="3" max="4" width="4" style="915" bestFit="1" customWidth="1"/>
    <col min="5" max="5" width="61.42578125" style="916" customWidth="1"/>
    <col min="6" max="6" width="13.85546875" style="939" bestFit="1" customWidth="1"/>
    <col min="7" max="8" width="13.85546875" style="939" customWidth="1"/>
    <col min="9" max="9" width="14" style="939" bestFit="1" customWidth="1"/>
    <col min="10" max="10" width="17" style="912" customWidth="1"/>
    <col min="11" max="11" width="16.140625" style="912" customWidth="1"/>
    <col min="12" max="12" width="17.42578125" style="912" customWidth="1"/>
    <col min="13" max="13" width="12.7109375" style="912" customWidth="1"/>
    <col min="14" max="14" width="18.140625" style="912" customWidth="1"/>
    <col min="15" max="15" width="13.42578125" style="938" bestFit="1" customWidth="1"/>
    <col min="16" max="16" width="12.140625" style="914" customWidth="1"/>
    <col min="17" max="17" width="4" style="912" bestFit="1" customWidth="1"/>
    <col min="18" max="18" width="54.140625" style="912" bestFit="1" customWidth="1"/>
    <col min="19" max="19" width="4.85546875" style="912" bestFit="1" customWidth="1"/>
    <col min="20" max="21" width="12.7109375" style="912" bestFit="1" customWidth="1"/>
    <col min="22" max="22" width="13.42578125" style="912" bestFit="1" customWidth="1"/>
    <col min="23" max="16384" width="9.140625" style="912"/>
  </cols>
  <sheetData>
    <row r="1" spans="1:16" ht="24" customHeight="1" thickBot="1" x14ac:dyDescent="0.25">
      <c r="A1" s="907"/>
      <c r="B1" s="952"/>
      <c r="C1" s="908" t="s">
        <v>300</v>
      </c>
      <c r="D1" s="908" t="s">
        <v>301</v>
      </c>
      <c r="E1" s="909" t="s">
        <v>993</v>
      </c>
      <c r="F1" s="910" t="s">
        <v>302</v>
      </c>
      <c r="G1" s="910" t="s">
        <v>303</v>
      </c>
      <c r="H1" s="910" t="s">
        <v>304</v>
      </c>
      <c r="I1" s="911" t="s">
        <v>305</v>
      </c>
      <c r="O1" s="913" t="s">
        <v>7223</v>
      </c>
    </row>
    <row r="2" spans="1:16" x14ac:dyDescent="0.2">
      <c r="B2" s="912">
        <v>21</v>
      </c>
      <c r="C2" s="915" t="s">
        <v>306</v>
      </c>
      <c r="D2" s="915" t="s">
        <v>314</v>
      </c>
      <c r="E2" s="916" t="s">
        <v>660</v>
      </c>
      <c r="F2" s="917">
        <v>5234900</v>
      </c>
      <c r="G2" s="917">
        <v>0</v>
      </c>
      <c r="H2" s="1017">
        <v>192400</v>
      </c>
      <c r="I2" s="917">
        <v>5042500</v>
      </c>
      <c r="O2" s="918">
        <v>5234900</v>
      </c>
      <c r="P2" s="919">
        <f t="shared" ref="P2:P65" si="0">F2-O2</f>
        <v>0</v>
      </c>
    </row>
    <row r="3" spans="1:16" x14ac:dyDescent="0.2">
      <c r="B3" s="912">
        <v>21</v>
      </c>
      <c r="C3" s="915" t="s">
        <v>306</v>
      </c>
      <c r="D3" s="915" t="s">
        <v>325</v>
      </c>
      <c r="E3" s="916" t="s">
        <v>667</v>
      </c>
      <c r="F3" s="917">
        <v>136694.44</v>
      </c>
      <c r="G3" s="917">
        <v>190000</v>
      </c>
      <c r="H3" s="917">
        <v>190000</v>
      </c>
      <c r="I3" s="917">
        <v>136694.44</v>
      </c>
      <c r="O3" s="918">
        <v>136694.44</v>
      </c>
      <c r="P3" s="919">
        <f t="shared" si="0"/>
        <v>0</v>
      </c>
    </row>
    <row r="4" spans="1:16" x14ac:dyDescent="0.2">
      <c r="B4" s="912">
        <v>22</v>
      </c>
      <c r="C4" s="915" t="s">
        <v>306</v>
      </c>
      <c r="D4" s="915" t="s">
        <v>5354</v>
      </c>
      <c r="E4" s="916" t="s">
        <v>5355</v>
      </c>
      <c r="F4" s="917">
        <v>5300000</v>
      </c>
      <c r="G4" s="917">
        <v>0</v>
      </c>
      <c r="H4" s="917">
        <v>0</v>
      </c>
      <c r="I4" s="917">
        <v>5300000</v>
      </c>
      <c r="O4" s="918">
        <v>5300000</v>
      </c>
      <c r="P4" s="919">
        <f t="shared" si="0"/>
        <v>0</v>
      </c>
    </row>
    <row r="5" spans="1:16" x14ac:dyDescent="0.2">
      <c r="B5" s="912">
        <v>22</v>
      </c>
      <c r="C5" s="915" t="s">
        <v>306</v>
      </c>
      <c r="D5" s="915" t="s">
        <v>5969</v>
      </c>
      <c r="E5" s="916" t="s">
        <v>5970</v>
      </c>
      <c r="F5" s="917">
        <v>28900000</v>
      </c>
      <c r="G5" s="917">
        <v>0</v>
      </c>
      <c r="H5" s="917">
        <v>0</v>
      </c>
      <c r="I5" s="917">
        <v>28900000</v>
      </c>
      <c r="O5" s="918">
        <v>28900000</v>
      </c>
      <c r="P5" s="919">
        <f t="shared" si="0"/>
        <v>0</v>
      </c>
    </row>
    <row r="6" spans="1:16" x14ac:dyDescent="0.2">
      <c r="B6" s="912">
        <v>22</v>
      </c>
      <c r="C6" s="915" t="s">
        <v>306</v>
      </c>
      <c r="D6" s="915" t="s">
        <v>5356</v>
      </c>
      <c r="E6" s="916" t="s">
        <v>5357</v>
      </c>
      <c r="F6" s="917">
        <v>254004.93</v>
      </c>
      <c r="G6" s="917">
        <v>0</v>
      </c>
      <c r="H6" s="934">
        <v>152236.18</v>
      </c>
      <c r="I6" s="917">
        <v>101768.75</v>
      </c>
      <c r="K6" s="936">
        <f>M6*N6</f>
        <v>101768.84361643836</v>
      </c>
      <c r="M6" s="912">
        <f>31+28+31+30+31+30+31+31+1</f>
        <v>244</v>
      </c>
      <c r="N6" s="917">
        <f>H6/365</f>
        <v>417.08542465753425</v>
      </c>
      <c r="O6" s="918">
        <v>254004.93</v>
      </c>
      <c r="P6" s="919">
        <f t="shared" si="0"/>
        <v>0</v>
      </c>
    </row>
    <row r="7" spans="1:16" x14ac:dyDescent="0.2">
      <c r="B7" s="912">
        <v>22</v>
      </c>
      <c r="C7" s="915" t="s">
        <v>306</v>
      </c>
      <c r="D7" s="915" t="s">
        <v>5971</v>
      </c>
      <c r="E7" s="916" t="s">
        <v>5972</v>
      </c>
      <c r="F7" s="917">
        <v>5043374.22</v>
      </c>
      <c r="G7" s="917">
        <v>0</v>
      </c>
      <c r="H7" s="934">
        <v>955779.67</v>
      </c>
      <c r="I7" s="917">
        <v>4087594.55</v>
      </c>
      <c r="J7" s="936">
        <f>H7+H7+H7+H7</f>
        <v>3823118.68</v>
      </c>
      <c r="K7" s="936">
        <f>M7*N7</f>
        <v>264476.01827397262</v>
      </c>
      <c r="L7" s="936">
        <f>J7+K7</f>
        <v>4087594.6982739726</v>
      </c>
      <c r="M7" s="912">
        <f>31+28+31+11</f>
        <v>101</v>
      </c>
      <c r="N7" s="917">
        <f>H7/365</f>
        <v>2618.5744383561646</v>
      </c>
      <c r="O7" s="918">
        <v>5043374.22</v>
      </c>
      <c r="P7" s="919">
        <f t="shared" si="0"/>
        <v>0</v>
      </c>
    </row>
    <row r="8" spans="1:16" x14ac:dyDescent="0.2">
      <c r="B8" s="912">
        <v>22</v>
      </c>
      <c r="C8" s="915" t="s">
        <v>306</v>
      </c>
      <c r="D8" s="915" t="s">
        <v>1283</v>
      </c>
      <c r="E8" s="916" t="s">
        <v>5359</v>
      </c>
      <c r="F8" s="917">
        <v>59566.12</v>
      </c>
      <c r="G8" s="917">
        <v>180200</v>
      </c>
      <c r="H8" s="917">
        <v>180200</v>
      </c>
      <c r="I8" s="917">
        <v>59566.12</v>
      </c>
      <c r="O8" s="918">
        <v>59566.12</v>
      </c>
      <c r="P8" s="919">
        <f t="shared" si="0"/>
        <v>0</v>
      </c>
    </row>
    <row r="9" spans="1:16" x14ac:dyDescent="0.2">
      <c r="B9" s="912">
        <v>22</v>
      </c>
      <c r="C9" s="915" t="s">
        <v>306</v>
      </c>
      <c r="D9" s="915" t="s">
        <v>5361</v>
      </c>
      <c r="E9" s="916" t="s">
        <v>5973</v>
      </c>
      <c r="F9" s="917">
        <v>1039597.23</v>
      </c>
      <c r="G9" s="917">
        <v>1445000.02</v>
      </c>
      <c r="H9" s="917">
        <v>1445000</v>
      </c>
      <c r="I9" s="917">
        <v>1039597.25</v>
      </c>
      <c r="O9" s="918">
        <v>1039597.23</v>
      </c>
      <c r="P9" s="919">
        <f t="shared" si="0"/>
        <v>0</v>
      </c>
    </row>
    <row r="10" spans="1:16" x14ac:dyDescent="0.2">
      <c r="A10" s="920" t="s">
        <v>85</v>
      </c>
      <c r="B10" s="953"/>
      <c r="C10" s="921" t="s">
        <v>306</v>
      </c>
      <c r="D10" s="921"/>
      <c r="E10" s="922" t="s">
        <v>344</v>
      </c>
      <c r="F10" s="923">
        <v>45968136.939999998</v>
      </c>
      <c r="G10" s="923">
        <v>1815200.02</v>
      </c>
      <c r="H10" s="923">
        <v>3115615.85</v>
      </c>
      <c r="I10" s="923">
        <v>44667721.109999999</v>
      </c>
      <c r="O10" s="924">
        <v>45968136.939999998</v>
      </c>
      <c r="P10" s="919">
        <f t="shared" si="0"/>
        <v>0</v>
      </c>
    </row>
    <row r="11" spans="1:16" x14ac:dyDescent="0.2">
      <c r="C11" s="915" t="s">
        <v>345</v>
      </c>
      <c r="D11" s="915" t="s">
        <v>319</v>
      </c>
      <c r="E11" s="916" t="s">
        <v>1279</v>
      </c>
      <c r="F11" s="917">
        <v>478848.94</v>
      </c>
      <c r="G11" s="917">
        <v>190060.7</v>
      </c>
      <c r="H11" s="917">
        <v>19941.060000000001</v>
      </c>
      <c r="I11" s="917">
        <v>648968.57999999996</v>
      </c>
      <c r="O11" s="918">
        <v>478848.94</v>
      </c>
      <c r="P11" s="919">
        <f t="shared" si="0"/>
        <v>0</v>
      </c>
    </row>
    <row r="12" spans="1:16" x14ac:dyDescent="0.2">
      <c r="C12" s="915" t="s">
        <v>345</v>
      </c>
      <c r="D12" s="915" t="s">
        <v>349</v>
      </c>
      <c r="E12" s="916" t="s">
        <v>1280</v>
      </c>
      <c r="F12" s="917">
        <v>101480.79</v>
      </c>
      <c r="G12" s="917">
        <v>1625315.08</v>
      </c>
      <c r="H12" s="917">
        <v>141126.79999999999</v>
      </c>
      <c r="I12" s="917">
        <v>1585669.07</v>
      </c>
      <c r="O12" s="918">
        <v>101480.79</v>
      </c>
      <c r="P12" s="919">
        <f t="shared" si="0"/>
        <v>0</v>
      </c>
    </row>
    <row r="13" spans="1:16" x14ac:dyDescent="0.2">
      <c r="C13" s="915" t="s">
        <v>345</v>
      </c>
      <c r="D13" s="915" t="s">
        <v>840</v>
      </c>
      <c r="E13" s="916" t="s">
        <v>590</v>
      </c>
      <c r="F13" s="917">
        <v>46117659.359999999</v>
      </c>
      <c r="G13" s="917">
        <v>852644.08</v>
      </c>
      <c r="H13" s="917">
        <v>1001440</v>
      </c>
      <c r="I13" s="917">
        <v>45968863.439999998</v>
      </c>
      <c r="O13" s="918">
        <v>46117659.359999999</v>
      </c>
      <c r="P13" s="919">
        <f t="shared" si="0"/>
        <v>0</v>
      </c>
    </row>
    <row r="14" spans="1:16" x14ac:dyDescent="0.2">
      <c r="C14" s="915" t="s">
        <v>345</v>
      </c>
      <c r="D14" s="915" t="s">
        <v>994</v>
      </c>
      <c r="E14" s="916" t="s">
        <v>5360</v>
      </c>
      <c r="F14" s="917">
        <v>4066944.89</v>
      </c>
      <c r="G14" s="917">
        <v>2926298.96</v>
      </c>
      <c r="H14" s="917">
        <v>0</v>
      </c>
      <c r="I14" s="917">
        <v>6993243.8499999996</v>
      </c>
      <c r="O14" s="918">
        <v>4066944.89</v>
      </c>
      <c r="P14" s="919">
        <f t="shared" si="0"/>
        <v>0</v>
      </c>
    </row>
    <row r="15" spans="1:16" x14ac:dyDescent="0.2">
      <c r="C15" s="915" t="s">
        <v>345</v>
      </c>
      <c r="D15" s="915" t="s">
        <v>5361</v>
      </c>
      <c r="E15" s="916" t="s">
        <v>5362</v>
      </c>
      <c r="F15" s="917">
        <v>42058137.850000001</v>
      </c>
      <c r="G15" s="917">
        <v>1958354.01</v>
      </c>
      <c r="H15" s="917">
        <v>1210</v>
      </c>
      <c r="I15" s="917">
        <v>44015281.859999999</v>
      </c>
      <c r="O15" s="918">
        <v>42058137.850000001</v>
      </c>
      <c r="P15" s="919">
        <f t="shared" si="0"/>
        <v>0</v>
      </c>
    </row>
    <row r="16" spans="1:16" x14ac:dyDescent="0.2">
      <c r="A16" s="920" t="s">
        <v>85</v>
      </c>
      <c r="B16" s="953">
        <v>26</v>
      </c>
      <c r="C16" s="921" t="s">
        <v>345</v>
      </c>
      <c r="D16" s="921"/>
      <c r="E16" s="922" t="s">
        <v>348</v>
      </c>
      <c r="F16" s="923">
        <v>92823071.829999998</v>
      </c>
      <c r="G16" s="923">
        <v>7552672.8300000001</v>
      </c>
      <c r="H16" s="923">
        <v>1163717.8600000001</v>
      </c>
      <c r="I16" s="923">
        <v>99212026.799999997</v>
      </c>
      <c r="O16" s="924">
        <v>92823071.829999998</v>
      </c>
      <c r="P16" s="919">
        <f t="shared" si="0"/>
        <v>0</v>
      </c>
    </row>
    <row r="17" spans="1:16" x14ac:dyDescent="0.2">
      <c r="C17" s="915" t="s">
        <v>349</v>
      </c>
      <c r="D17" s="915" t="s">
        <v>307</v>
      </c>
      <c r="E17" s="916" t="s">
        <v>350</v>
      </c>
      <c r="F17" s="917">
        <v>35516</v>
      </c>
      <c r="G17" s="917">
        <v>0</v>
      </c>
      <c r="H17" s="917">
        <v>0</v>
      </c>
      <c r="I17" s="917">
        <v>35516</v>
      </c>
      <c r="O17" s="918">
        <v>35516</v>
      </c>
      <c r="P17" s="919">
        <f t="shared" si="0"/>
        <v>0</v>
      </c>
    </row>
    <row r="18" spans="1:16" x14ac:dyDescent="0.2">
      <c r="A18" s="920" t="s">
        <v>85</v>
      </c>
      <c r="B18" s="953">
        <v>3</v>
      </c>
      <c r="C18" s="921" t="s">
        <v>349</v>
      </c>
      <c r="D18" s="921"/>
      <c r="E18" s="922" t="s">
        <v>350</v>
      </c>
      <c r="F18" s="923">
        <v>35516</v>
      </c>
      <c r="G18" s="923">
        <v>0</v>
      </c>
      <c r="H18" s="923">
        <v>0</v>
      </c>
      <c r="I18" s="923">
        <v>35516</v>
      </c>
      <c r="O18" s="924">
        <v>35516</v>
      </c>
      <c r="P18" s="919">
        <f t="shared" si="0"/>
        <v>0</v>
      </c>
    </row>
    <row r="19" spans="1:16" x14ac:dyDescent="0.2">
      <c r="C19" s="915" t="s">
        <v>351</v>
      </c>
      <c r="D19" s="915" t="s">
        <v>307</v>
      </c>
      <c r="E19" s="916" t="s">
        <v>6633</v>
      </c>
      <c r="F19" s="917">
        <v>7878048.5499999998</v>
      </c>
      <c r="G19" s="917">
        <v>1606275</v>
      </c>
      <c r="H19" s="917">
        <v>0</v>
      </c>
      <c r="I19" s="917">
        <v>9484323.5500000007</v>
      </c>
      <c r="O19" s="918">
        <v>7878048.5499999998</v>
      </c>
      <c r="P19" s="919">
        <f t="shared" si="0"/>
        <v>0</v>
      </c>
    </row>
    <row r="20" spans="1:16" x14ac:dyDescent="0.2">
      <c r="A20" s="920" t="s">
        <v>85</v>
      </c>
      <c r="B20" s="953">
        <v>5</v>
      </c>
      <c r="C20" s="921" t="s">
        <v>351</v>
      </c>
      <c r="D20" s="921"/>
      <c r="E20" s="922" t="s">
        <v>6633</v>
      </c>
      <c r="F20" s="923">
        <v>7878048.5499999998</v>
      </c>
      <c r="G20" s="923">
        <v>1606275</v>
      </c>
      <c r="H20" s="923">
        <v>0</v>
      </c>
      <c r="I20" s="923">
        <v>9484323.5500000007</v>
      </c>
      <c r="O20" s="924">
        <v>7878048.5499999998</v>
      </c>
      <c r="P20" s="919">
        <f t="shared" si="0"/>
        <v>0</v>
      </c>
    </row>
    <row r="21" spans="1:16" x14ac:dyDescent="0.2">
      <c r="B21" s="912" t="s">
        <v>7234</v>
      </c>
      <c r="C21" s="915" t="s">
        <v>325</v>
      </c>
      <c r="D21" s="915" t="s">
        <v>349</v>
      </c>
      <c r="E21" s="916" t="s">
        <v>353</v>
      </c>
      <c r="F21" s="917">
        <v>-35516</v>
      </c>
      <c r="G21" s="917">
        <v>0</v>
      </c>
      <c r="H21" s="917">
        <v>0</v>
      </c>
      <c r="I21" s="917">
        <v>-35516</v>
      </c>
      <c r="O21" s="918">
        <v>-35516</v>
      </c>
      <c r="P21" s="919">
        <f t="shared" si="0"/>
        <v>0</v>
      </c>
    </row>
    <row r="22" spans="1:16" x14ac:dyDescent="0.2">
      <c r="B22" s="912" t="s">
        <v>7235</v>
      </c>
      <c r="C22" s="915" t="s">
        <v>325</v>
      </c>
      <c r="D22" s="915" t="s">
        <v>351</v>
      </c>
      <c r="E22" s="916" t="s">
        <v>6634</v>
      </c>
      <c r="F22" s="917">
        <v>-7540019.5499999998</v>
      </c>
      <c r="G22" s="917">
        <v>0</v>
      </c>
      <c r="H22" s="917">
        <v>501925</v>
      </c>
      <c r="I22" s="917">
        <v>-8041944.5499999998</v>
      </c>
      <c r="O22" s="918">
        <v>-7540019.5499999998</v>
      </c>
      <c r="P22" s="919">
        <f t="shared" si="0"/>
        <v>0</v>
      </c>
    </row>
    <row r="23" spans="1:16" x14ac:dyDescent="0.2">
      <c r="A23" s="920" t="s">
        <v>85</v>
      </c>
      <c r="B23" s="953"/>
      <c r="C23" s="921" t="s">
        <v>325</v>
      </c>
      <c r="D23" s="921"/>
      <c r="E23" s="922" t="s">
        <v>355</v>
      </c>
      <c r="F23" s="923">
        <v>-7575535.5499999998</v>
      </c>
      <c r="G23" s="923">
        <v>0</v>
      </c>
      <c r="H23" s="923">
        <v>501925</v>
      </c>
      <c r="I23" s="923">
        <v>-8077460.5499999998</v>
      </c>
      <c r="O23" s="924">
        <v>-7575535.5499999998</v>
      </c>
      <c r="P23" s="919">
        <f t="shared" si="0"/>
        <v>0</v>
      </c>
    </row>
    <row r="24" spans="1:16" x14ac:dyDescent="0.2">
      <c r="C24" s="915" t="s">
        <v>327</v>
      </c>
      <c r="D24" s="915" t="s">
        <v>307</v>
      </c>
      <c r="E24" s="916" t="s">
        <v>356</v>
      </c>
      <c r="F24" s="917">
        <v>2340444.12</v>
      </c>
      <c r="G24" s="917">
        <v>58404</v>
      </c>
      <c r="H24" s="917">
        <v>0</v>
      </c>
      <c r="I24" s="917">
        <v>2398848.12</v>
      </c>
      <c r="O24" s="918">
        <v>2340444.12</v>
      </c>
      <c r="P24" s="919">
        <f t="shared" si="0"/>
        <v>0</v>
      </c>
    </row>
    <row r="25" spans="1:16" x14ac:dyDescent="0.2">
      <c r="C25" s="915" t="s">
        <v>327</v>
      </c>
      <c r="D25" s="915" t="s">
        <v>319</v>
      </c>
      <c r="E25" s="916" t="s">
        <v>357</v>
      </c>
      <c r="F25" s="917">
        <v>1058367.68</v>
      </c>
      <c r="G25" s="917">
        <v>88372</v>
      </c>
      <c r="H25" s="917">
        <v>41146</v>
      </c>
      <c r="I25" s="917">
        <v>1105593.68</v>
      </c>
      <c r="O25" s="918">
        <v>1058367.68</v>
      </c>
      <c r="P25" s="919">
        <f t="shared" si="0"/>
        <v>0</v>
      </c>
    </row>
    <row r="26" spans="1:16" x14ac:dyDescent="0.2">
      <c r="A26" s="920" t="s">
        <v>85</v>
      </c>
      <c r="B26" s="953">
        <v>47</v>
      </c>
      <c r="C26" s="921" t="s">
        <v>327</v>
      </c>
      <c r="D26" s="921"/>
      <c r="E26" s="922" t="s">
        <v>358</v>
      </c>
      <c r="F26" s="923">
        <v>3398811.8</v>
      </c>
      <c r="G26" s="923">
        <v>146776</v>
      </c>
      <c r="H26" s="923">
        <v>41146</v>
      </c>
      <c r="I26" s="923">
        <v>3504441.8</v>
      </c>
      <c r="O26" s="924">
        <v>3398811.8</v>
      </c>
      <c r="P26" s="919">
        <f t="shared" si="0"/>
        <v>0</v>
      </c>
    </row>
    <row r="27" spans="1:16" x14ac:dyDescent="0.2">
      <c r="C27" s="915" t="s">
        <v>359</v>
      </c>
      <c r="D27" s="915" t="s">
        <v>327</v>
      </c>
      <c r="E27" s="916" t="s">
        <v>360</v>
      </c>
      <c r="F27" s="917">
        <v>-2744829.2</v>
      </c>
      <c r="G27" s="917">
        <v>41146</v>
      </c>
      <c r="H27" s="917">
        <v>517435</v>
      </c>
      <c r="I27" s="917">
        <v>-3221118.2</v>
      </c>
      <c r="O27" s="918">
        <v>-2744829.2</v>
      </c>
      <c r="P27" s="919">
        <f t="shared" si="0"/>
        <v>0</v>
      </c>
    </row>
    <row r="28" spans="1:16" x14ac:dyDescent="0.2">
      <c r="A28" s="920" t="s">
        <v>85</v>
      </c>
      <c r="B28" s="953" t="s">
        <v>7236</v>
      </c>
      <c r="C28" s="921" t="s">
        <v>359</v>
      </c>
      <c r="D28" s="921"/>
      <c r="E28" s="922" t="s">
        <v>361</v>
      </c>
      <c r="F28" s="923">
        <v>-2744829.2</v>
      </c>
      <c r="G28" s="923">
        <v>41146</v>
      </c>
      <c r="H28" s="923">
        <v>517435</v>
      </c>
      <c r="I28" s="923">
        <v>-3221118.2</v>
      </c>
      <c r="O28" s="924">
        <v>-2744829.2</v>
      </c>
      <c r="P28" s="919">
        <f t="shared" si="0"/>
        <v>0</v>
      </c>
    </row>
    <row r="29" spans="1:16" x14ac:dyDescent="0.2">
      <c r="C29" s="915" t="s">
        <v>362</v>
      </c>
      <c r="D29" s="915" t="s">
        <v>307</v>
      </c>
      <c r="E29" s="916" t="s">
        <v>363</v>
      </c>
      <c r="F29" s="917">
        <v>568700</v>
      </c>
      <c r="G29" s="917">
        <v>1037575</v>
      </c>
      <c r="H29" s="917">
        <v>1606275</v>
      </c>
      <c r="I29" s="917">
        <v>0</v>
      </c>
      <c r="O29" s="918">
        <v>568700</v>
      </c>
      <c r="P29" s="919">
        <f t="shared" si="0"/>
        <v>0</v>
      </c>
    </row>
    <row r="30" spans="1:16" x14ac:dyDescent="0.2">
      <c r="C30" s="915" t="s">
        <v>362</v>
      </c>
      <c r="D30" s="915" t="s">
        <v>319</v>
      </c>
      <c r="E30" s="916" t="s">
        <v>365</v>
      </c>
      <c r="F30" s="917">
        <v>0</v>
      </c>
      <c r="G30" s="917">
        <v>146776</v>
      </c>
      <c r="H30" s="917">
        <v>146776</v>
      </c>
      <c r="I30" s="917">
        <v>0</v>
      </c>
      <c r="O30" s="918">
        <v>0</v>
      </c>
      <c r="P30" s="919">
        <f t="shared" si="0"/>
        <v>0</v>
      </c>
    </row>
    <row r="31" spans="1:16" x14ac:dyDescent="0.2">
      <c r="A31" s="920" t="s">
        <v>85</v>
      </c>
      <c r="B31" s="953">
        <v>50</v>
      </c>
      <c r="C31" s="921" t="s">
        <v>362</v>
      </c>
      <c r="D31" s="921"/>
      <c r="E31" s="922" t="s">
        <v>366</v>
      </c>
      <c r="F31" s="923">
        <v>568700</v>
      </c>
      <c r="G31" s="923">
        <v>1184351</v>
      </c>
      <c r="H31" s="923">
        <v>1753051</v>
      </c>
      <c r="I31" s="923">
        <v>0</v>
      </c>
      <c r="O31" s="924">
        <v>568700</v>
      </c>
      <c r="P31" s="919">
        <f t="shared" si="0"/>
        <v>0</v>
      </c>
    </row>
    <row r="32" spans="1:16" x14ac:dyDescent="0.2">
      <c r="C32" s="915" t="s">
        <v>367</v>
      </c>
      <c r="D32" s="915" t="s">
        <v>319</v>
      </c>
      <c r="E32" s="916" t="s">
        <v>368</v>
      </c>
      <c r="F32" s="917">
        <v>0</v>
      </c>
      <c r="G32" s="917">
        <v>62890</v>
      </c>
      <c r="H32" s="917">
        <v>62890</v>
      </c>
      <c r="I32" s="917">
        <v>0</v>
      </c>
      <c r="O32" s="918"/>
      <c r="P32" s="919">
        <f t="shared" si="0"/>
        <v>0</v>
      </c>
    </row>
    <row r="33" spans="1:16" x14ac:dyDescent="0.2">
      <c r="A33" s="920" t="s">
        <v>85</v>
      </c>
      <c r="B33" s="953"/>
      <c r="C33" s="921" t="s">
        <v>367</v>
      </c>
      <c r="D33" s="921"/>
      <c r="E33" s="922" t="s">
        <v>369</v>
      </c>
      <c r="F33" s="923">
        <v>0</v>
      </c>
      <c r="G33" s="923">
        <v>62890</v>
      </c>
      <c r="H33" s="923">
        <v>62890</v>
      </c>
      <c r="I33" s="923">
        <v>0</v>
      </c>
      <c r="O33" s="918"/>
      <c r="P33" s="919">
        <f t="shared" si="0"/>
        <v>0</v>
      </c>
    </row>
    <row r="34" spans="1:16" x14ac:dyDescent="0.2">
      <c r="C34" s="915" t="s">
        <v>370</v>
      </c>
      <c r="D34" s="915" t="s">
        <v>307</v>
      </c>
      <c r="E34" s="916" t="s">
        <v>371</v>
      </c>
      <c r="F34" s="917">
        <v>13830</v>
      </c>
      <c r="G34" s="917">
        <v>654800</v>
      </c>
      <c r="H34" s="917">
        <v>662509</v>
      </c>
      <c r="I34" s="917">
        <v>6121</v>
      </c>
      <c r="O34" s="918">
        <v>13830</v>
      </c>
      <c r="P34" s="919">
        <f t="shared" si="0"/>
        <v>0</v>
      </c>
    </row>
    <row r="35" spans="1:16" x14ac:dyDescent="0.2">
      <c r="A35" s="920" t="s">
        <v>85</v>
      </c>
      <c r="B35" s="953">
        <v>53</v>
      </c>
      <c r="C35" s="921" t="s">
        <v>370</v>
      </c>
      <c r="D35" s="921"/>
      <c r="E35" s="922" t="s">
        <v>372</v>
      </c>
      <c r="F35" s="923">
        <v>13830</v>
      </c>
      <c r="G35" s="923">
        <v>654800</v>
      </c>
      <c r="H35" s="923">
        <v>662509</v>
      </c>
      <c r="I35" s="923">
        <v>6121</v>
      </c>
      <c r="O35" s="924">
        <v>13830</v>
      </c>
      <c r="P35" s="919">
        <f t="shared" si="0"/>
        <v>0</v>
      </c>
    </row>
    <row r="36" spans="1:16" x14ac:dyDescent="0.2">
      <c r="C36" s="915" t="s">
        <v>373</v>
      </c>
      <c r="D36" s="915" t="s">
        <v>307</v>
      </c>
      <c r="E36" s="916" t="s">
        <v>374</v>
      </c>
      <c r="F36" s="917">
        <v>27840</v>
      </c>
      <c r="G36" s="917">
        <v>240000</v>
      </c>
      <c r="H36" s="917">
        <v>245280</v>
      </c>
      <c r="I36" s="917">
        <v>22560</v>
      </c>
      <c r="O36" s="918">
        <v>27840</v>
      </c>
      <c r="P36" s="919">
        <f t="shared" si="0"/>
        <v>0</v>
      </c>
    </row>
    <row r="37" spans="1:16" x14ac:dyDescent="0.2">
      <c r="C37" s="915" t="s">
        <v>373</v>
      </c>
      <c r="D37" s="915" t="s">
        <v>319</v>
      </c>
      <c r="E37" s="916" t="s">
        <v>684</v>
      </c>
      <c r="F37" s="917">
        <v>108000</v>
      </c>
      <c r="G37" s="917">
        <v>108000</v>
      </c>
      <c r="H37" s="917">
        <v>108000</v>
      </c>
      <c r="I37" s="917">
        <v>108000</v>
      </c>
      <c r="O37" s="918">
        <v>108000</v>
      </c>
      <c r="P37" s="919">
        <f t="shared" si="0"/>
        <v>0</v>
      </c>
    </row>
    <row r="38" spans="1:16" x14ac:dyDescent="0.2">
      <c r="A38" s="920" t="s">
        <v>85</v>
      </c>
      <c r="B38" s="953">
        <v>54</v>
      </c>
      <c r="C38" s="921" t="s">
        <v>373</v>
      </c>
      <c r="D38" s="921"/>
      <c r="E38" s="922" t="s">
        <v>375</v>
      </c>
      <c r="F38" s="923">
        <v>135840</v>
      </c>
      <c r="G38" s="923">
        <v>348000</v>
      </c>
      <c r="H38" s="923">
        <v>353280</v>
      </c>
      <c r="I38" s="923">
        <v>130560</v>
      </c>
      <c r="O38" s="924">
        <v>135840</v>
      </c>
      <c r="P38" s="919">
        <f t="shared" si="0"/>
        <v>0</v>
      </c>
    </row>
    <row r="39" spans="1:16" x14ac:dyDescent="0.2">
      <c r="C39" s="915" t="s">
        <v>376</v>
      </c>
      <c r="D39" s="915" t="s">
        <v>307</v>
      </c>
      <c r="E39" s="916" t="s">
        <v>377</v>
      </c>
      <c r="F39" s="917">
        <v>0</v>
      </c>
      <c r="G39" s="917">
        <v>20080100</v>
      </c>
      <c r="H39" s="917">
        <v>20080100</v>
      </c>
      <c r="I39" s="917">
        <v>0</v>
      </c>
      <c r="O39" s="918">
        <v>0</v>
      </c>
      <c r="P39" s="919">
        <f t="shared" si="0"/>
        <v>0</v>
      </c>
    </row>
    <row r="40" spans="1:16" x14ac:dyDescent="0.2">
      <c r="C40" s="915" t="s">
        <v>376</v>
      </c>
      <c r="D40" s="915" t="s">
        <v>347</v>
      </c>
      <c r="E40" s="916" t="s">
        <v>1285</v>
      </c>
      <c r="F40" s="917">
        <v>0</v>
      </c>
      <c r="G40" s="917">
        <v>38553</v>
      </c>
      <c r="H40" s="917">
        <v>38553</v>
      </c>
      <c r="I40" s="917">
        <v>0</v>
      </c>
      <c r="O40" s="918">
        <v>0</v>
      </c>
      <c r="P40" s="919">
        <f t="shared" si="0"/>
        <v>0</v>
      </c>
    </row>
    <row r="41" spans="1:16" x14ac:dyDescent="0.2">
      <c r="A41" s="920" t="s">
        <v>85</v>
      </c>
      <c r="B41" s="953">
        <v>53</v>
      </c>
      <c r="C41" s="921" t="s">
        <v>376</v>
      </c>
      <c r="D41" s="921"/>
      <c r="E41" s="922" t="s">
        <v>377</v>
      </c>
      <c r="F41" s="923">
        <v>0</v>
      </c>
      <c r="G41" s="923">
        <v>20118653</v>
      </c>
      <c r="H41" s="923">
        <v>20118653</v>
      </c>
      <c r="I41" s="923">
        <v>0</v>
      </c>
      <c r="O41" s="924">
        <v>0</v>
      </c>
      <c r="P41" s="919">
        <f t="shared" si="0"/>
        <v>0</v>
      </c>
    </row>
    <row r="42" spans="1:16" x14ac:dyDescent="0.2">
      <c r="C42" s="915" t="s">
        <v>378</v>
      </c>
      <c r="D42" s="915" t="s">
        <v>307</v>
      </c>
      <c r="E42" s="916" t="s">
        <v>379</v>
      </c>
      <c r="F42" s="917">
        <v>7201332.2999999998</v>
      </c>
      <c r="G42" s="917">
        <v>36371098</v>
      </c>
      <c r="H42" s="917">
        <v>37581844.770000003</v>
      </c>
      <c r="I42" s="917">
        <v>5990585.5300000003</v>
      </c>
      <c r="O42" s="918">
        <v>7201332.2999999998</v>
      </c>
      <c r="P42" s="919">
        <f t="shared" si="0"/>
        <v>0</v>
      </c>
    </row>
    <row r="43" spans="1:16" x14ac:dyDescent="0.2">
      <c r="C43" s="915" t="s">
        <v>378</v>
      </c>
      <c r="D43" s="915" t="s">
        <v>382</v>
      </c>
      <c r="E43" s="916" t="s">
        <v>383</v>
      </c>
      <c r="F43" s="917">
        <v>209530.28</v>
      </c>
      <c r="G43" s="917">
        <v>5128182.8600000003</v>
      </c>
      <c r="H43" s="917">
        <v>3071617.5</v>
      </c>
      <c r="I43" s="917">
        <v>2266095.64</v>
      </c>
      <c r="O43" s="918">
        <v>209530.28</v>
      </c>
      <c r="P43" s="919">
        <f t="shared" si="0"/>
        <v>0</v>
      </c>
    </row>
    <row r="44" spans="1:16" x14ac:dyDescent="0.2">
      <c r="C44" s="915" t="s">
        <v>378</v>
      </c>
      <c r="D44" s="915" t="s">
        <v>384</v>
      </c>
      <c r="E44" s="916" t="s">
        <v>1286</v>
      </c>
      <c r="F44" s="917">
        <v>43073.42</v>
      </c>
      <c r="G44" s="917">
        <v>1083790.46</v>
      </c>
      <c r="H44" s="917">
        <v>402413</v>
      </c>
      <c r="I44" s="917">
        <v>724450.88</v>
      </c>
      <c r="O44" s="918">
        <v>43073.42</v>
      </c>
      <c r="P44" s="919">
        <f t="shared" si="0"/>
        <v>0</v>
      </c>
    </row>
    <row r="45" spans="1:16" x14ac:dyDescent="0.2">
      <c r="C45" s="915" t="s">
        <v>378</v>
      </c>
      <c r="D45" s="915" t="s">
        <v>385</v>
      </c>
      <c r="E45" s="916" t="s">
        <v>1287</v>
      </c>
      <c r="F45" s="917">
        <v>125437.85</v>
      </c>
      <c r="G45" s="917">
        <v>1452664.86</v>
      </c>
      <c r="H45" s="917">
        <v>821327</v>
      </c>
      <c r="I45" s="917">
        <v>756775.71</v>
      </c>
      <c r="O45" s="918">
        <v>125437.85</v>
      </c>
      <c r="P45" s="919">
        <f t="shared" si="0"/>
        <v>0</v>
      </c>
    </row>
    <row r="46" spans="1:16" x14ac:dyDescent="0.2">
      <c r="C46" s="915" t="s">
        <v>378</v>
      </c>
      <c r="D46" s="915" t="s">
        <v>387</v>
      </c>
      <c r="E46" s="916" t="s">
        <v>388</v>
      </c>
      <c r="F46" s="917">
        <v>1456638.09</v>
      </c>
      <c r="G46" s="917">
        <v>1990317.92</v>
      </c>
      <c r="H46" s="917">
        <v>3382193.22</v>
      </c>
      <c r="I46" s="917">
        <v>64762.79</v>
      </c>
      <c r="O46" s="918">
        <v>1456638.09</v>
      </c>
      <c r="P46" s="919">
        <f t="shared" si="0"/>
        <v>0</v>
      </c>
    </row>
    <row r="47" spans="1:16" x14ac:dyDescent="0.2">
      <c r="C47" s="915" t="s">
        <v>378</v>
      </c>
      <c r="D47" s="915" t="s">
        <v>389</v>
      </c>
      <c r="E47" s="916" t="s">
        <v>390</v>
      </c>
      <c r="F47" s="917">
        <v>465824.1</v>
      </c>
      <c r="G47" s="917">
        <v>576069.42000000004</v>
      </c>
      <c r="H47" s="917">
        <v>992361.08</v>
      </c>
      <c r="I47" s="917">
        <v>49532.44</v>
      </c>
      <c r="O47" s="918">
        <v>465824.1</v>
      </c>
      <c r="P47" s="919">
        <f t="shared" si="0"/>
        <v>0</v>
      </c>
    </row>
    <row r="48" spans="1:16" x14ac:dyDescent="0.2">
      <c r="C48" s="915" t="s">
        <v>378</v>
      </c>
      <c r="D48" s="915" t="s">
        <v>391</v>
      </c>
      <c r="E48" s="916" t="s">
        <v>392</v>
      </c>
      <c r="F48" s="917">
        <v>186581.93</v>
      </c>
      <c r="G48" s="917">
        <v>220613.07</v>
      </c>
      <c r="H48" s="917">
        <v>385767.04</v>
      </c>
      <c r="I48" s="917">
        <v>21427.96</v>
      </c>
      <c r="O48" s="918">
        <v>186581.93</v>
      </c>
      <c r="P48" s="919">
        <f t="shared" si="0"/>
        <v>0</v>
      </c>
    </row>
    <row r="49" spans="1:16" x14ac:dyDescent="0.2">
      <c r="C49" s="915" t="s">
        <v>378</v>
      </c>
      <c r="D49" s="915" t="s">
        <v>592</v>
      </c>
      <c r="E49" s="916" t="s">
        <v>593</v>
      </c>
      <c r="F49" s="917">
        <v>90090.28</v>
      </c>
      <c r="G49" s="917">
        <v>117205.71</v>
      </c>
      <c r="H49" s="917">
        <v>183754.9</v>
      </c>
      <c r="I49" s="917">
        <v>23541.09</v>
      </c>
      <c r="O49" s="918">
        <v>90090.28</v>
      </c>
      <c r="P49" s="919">
        <f t="shared" si="0"/>
        <v>0</v>
      </c>
    </row>
    <row r="50" spans="1:16" x14ac:dyDescent="0.2">
      <c r="C50" s="915" t="s">
        <v>378</v>
      </c>
      <c r="D50" s="915" t="s">
        <v>594</v>
      </c>
      <c r="E50" s="916" t="s">
        <v>1009</v>
      </c>
      <c r="F50" s="917">
        <v>126543.48</v>
      </c>
      <c r="G50" s="917">
        <v>126562.39</v>
      </c>
      <c r="H50" s="917">
        <v>224028.52</v>
      </c>
      <c r="I50" s="917">
        <v>29077.35</v>
      </c>
      <c r="O50" s="918">
        <v>126543.48</v>
      </c>
      <c r="P50" s="919">
        <f t="shared" si="0"/>
        <v>0</v>
      </c>
    </row>
    <row r="51" spans="1:16" x14ac:dyDescent="0.2">
      <c r="C51" s="915" t="s">
        <v>378</v>
      </c>
      <c r="D51" s="915" t="s">
        <v>398</v>
      </c>
      <c r="E51" s="916" t="s">
        <v>596</v>
      </c>
      <c r="F51" s="917">
        <v>335166.7</v>
      </c>
      <c r="G51" s="917">
        <v>582070.44999999995</v>
      </c>
      <c r="H51" s="917">
        <v>892616.54</v>
      </c>
      <c r="I51" s="917">
        <v>24620.61</v>
      </c>
      <c r="O51" s="918">
        <v>335166.7</v>
      </c>
      <c r="P51" s="919">
        <f t="shared" si="0"/>
        <v>0</v>
      </c>
    </row>
    <row r="52" spans="1:16" x14ac:dyDescent="0.2">
      <c r="C52" s="915" t="s">
        <v>378</v>
      </c>
      <c r="D52" s="915" t="s">
        <v>597</v>
      </c>
      <c r="E52" s="916" t="s">
        <v>598</v>
      </c>
      <c r="F52" s="917">
        <v>169457.66</v>
      </c>
      <c r="G52" s="917">
        <v>244973.22</v>
      </c>
      <c r="H52" s="917">
        <v>396443.62</v>
      </c>
      <c r="I52" s="917">
        <v>17987.259999999998</v>
      </c>
      <c r="O52" s="918">
        <v>169457.66</v>
      </c>
      <c r="P52" s="919">
        <f t="shared" si="0"/>
        <v>0</v>
      </c>
    </row>
    <row r="53" spans="1:16" x14ac:dyDescent="0.2">
      <c r="C53" s="915" t="s">
        <v>378</v>
      </c>
      <c r="D53" s="915" t="s">
        <v>399</v>
      </c>
      <c r="E53" s="916" t="s">
        <v>601</v>
      </c>
      <c r="F53" s="917">
        <v>3721.5</v>
      </c>
      <c r="G53" s="917">
        <v>0.36</v>
      </c>
      <c r="H53" s="917">
        <v>0</v>
      </c>
      <c r="I53" s="917">
        <v>3721.86</v>
      </c>
      <c r="O53" s="918">
        <v>3721.5</v>
      </c>
      <c r="P53" s="919">
        <f t="shared" si="0"/>
        <v>0</v>
      </c>
    </row>
    <row r="54" spans="1:16" x14ac:dyDescent="0.2">
      <c r="C54" s="915" t="s">
        <v>378</v>
      </c>
      <c r="D54" s="915" t="s">
        <v>797</v>
      </c>
      <c r="E54" s="916" t="s">
        <v>5363</v>
      </c>
      <c r="F54" s="917">
        <v>352890.64</v>
      </c>
      <c r="G54" s="917">
        <v>6509950.2000000002</v>
      </c>
      <c r="H54" s="917">
        <v>5400000</v>
      </c>
      <c r="I54" s="917">
        <v>1462840.84</v>
      </c>
      <c r="O54" s="918">
        <v>352890.64</v>
      </c>
      <c r="P54" s="919">
        <f t="shared" si="0"/>
        <v>0</v>
      </c>
    </row>
    <row r="55" spans="1:16" x14ac:dyDescent="0.2">
      <c r="A55" s="920" t="s">
        <v>85</v>
      </c>
      <c r="B55" s="953">
        <v>52</v>
      </c>
      <c r="C55" s="921" t="s">
        <v>378</v>
      </c>
      <c r="D55" s="921"/>
      <c r="E55" s="922" t="s">
        <v>393</v>
      </c>
      <c r="F55" s="923">
        <v>10766288.23</v>
      </c>
      <c r="G55" s="923">
        <v>54403498.920000002</v>
      </c>
      <c r="H55" s="923">
        <v>53734367.189999998</v>
      </c>
      <c r="I55" s="923">
        <v>11435419.960000001</v>
      </c>
      <c r="O55" s="924">
        <v>10766288.23</v>
      </c>
      <c r="P55" s="919">
        <f t="shared" si="0"/>
        <v>0</v>
      </c>
    </row>
    <row r="56" spans="1:16" x14ac:dyDescent="0.2">
      <c r="B56" s="912">
        <v>34</v>
      </c>
      <c r="C56" s="915" t="s">
        <v>394</v>
      </c>
      <c r="D56" s="915" t="s">
        <v>385</v>
      </c>
      <c r="E56" s="916" t="s">
        <v>689</v>
      </c>
      <c r="F56" s="917">
        <v>62618</v>
      </c>
      <c r="G56" s="917">
        <v>3767372</v>
      </c>
      <c r="H56" s="917">
        <v>3508869</v>
      </c>
      <c r="I56" s="917">
        <v>321121</v>
      </c>
      <c r="J56" s="936">
        <f>F56+F60</f>
        <v>114448</v>
      </c>
      <c r="K56" s="936">
        <f>I56+I60</f>
        <v>369816</v>
      </c>
      <c r="L56" s="912">
        <v>370</v>
      </c>
      <c r="M56" s="912">
        <v>116</v>
      </c>
      <c r="O56" s="918">
        <v>62618</v>
      </c>
      <c r="P56" s="919">
        <f t="shared" si="0"/>
        <v>0</v>
      </c>
    </row>
    <row r="57" spans="1:16" x14ac:dyDescent="0.2">
      <c r="B57" s="912">
        <v>35</v>
      </c>
      <c r="C57" s="915" t="s">
        <v>394</v>
      </c>
      <c r="D57" s="915" t="s">
        <v>347</v>
      </c>
      <c r="E57" s="916" t="s">
        <v>395</v>
      </c>
      <c r="F57" s="917">
        <v>112194</v>
      </c>
      <c r="G57" s="917">
        <v>13589840</v>
      </c>
      <c r="H57" s="917">
        <v>13544158</v>
      </c>
      <c r="I57" s="917">
        <v>157876</v>
      </c>
      <c r="J57" s="936">
        <f>F57+F58+F59+F62+F64+F70</f>
        <v>777436</v>
      </c>
      <c r="K57" s="936">
        <f>I57+I58+I59+I62+I64+I70</f>
        <v>604915</v>
      </c>
      <c r="L57" s="912">
        <v>605</v>
      </c>
      <c r="M57" s="912">
        <v>777</v>
      </c>
      <c r="O57" s="918">
        <v>112194</v>
      </c>
      <c r="P57" s="919">
        <f t="shared" si="0"/>
        <v>0</v>
      </c>
    </row>
    <row r="58" spans="1:16" x14ac:dyDescent="0.2">
      <c r="B58" s="912">
        <v>35</v>
      </c>
      <c r="C58" s="915" t="s">
        <v>394</v>
      </c>
      <c r="D58" s="915" t="s">
        <v>394</v>
      </c>
      <c r="E58" s="916" t="s">
        <v>694</v>
      </c>
      <c r="F58" s="917">
        <v>239187</v>
      </c>
      <c r="G58" s="917">
        <v>4467958</v>
      </c>
      <c r="H58" s="917">
        <v>4707145</v>
      </c>
      <c r="I58" s="917">
        <v>0</v>
      </c>
      <c r="O58" s="918">
        <v>239187</v>
      </c>
      <c r="P58" s="919">
        <f t="shared" si="0"/>
        <v>0</v>
      </c>
    </row>
    <row r="59" spans="1:16" x14ac:dyDescent="0.2">
      <c r="B59" s="912">
        <v>35</v>
      </c>
      <c r="C59" s="915" t="s">
        <v>394</v>
      </c>
      <c r="D59" s="915" t="s">
        <v>336</v>
      </c>
      <c r="E59" s="916" t="s">
        <v>695</v>
      </c>
      <c r="F59" s="917">
        <v>125555</v>
      </c>
      <c r="G59" s="917">
        <v>3256242</v>
      </c>
      <c r="H59" s="917">
        <v>3235758</v>
      </c>
      <c r="I59" s="917">
        <v>146039</v>
      </c>
      <c r="O59" s="918">
        <v>125555</v>
      </c>
      <c r="P59" s="919">
        <f t="shared" si="0"/>
        <v>0</v>
      </c>
    </row>
    <row r="60" spans="1:16" x14ac:dyDescent="0.2">
      <c r="B60" s="912">
        <v>34</v>
      </c>
      <c r="C60" s="915" t="s">
        <v>394</v>
      </c>
      <c r="D60" s="915" t="s">
        <v>959</v>
      </c>
      <c r="E60" s="916" t="s">
        <v>696</v>
      </c>
      <c r="F60" s="917">
        <v>51830</v>
      </c>
      <c r="G60" s="917">
        <v>11885203</v>
      </c>
      <c r="H60" s="917">
        <v>11888338</v>
      </c>
      <c r="I60" s="917">
        <v>48695</v>
      </c>
      <c r="O60" s="918">
        <v>51830</v>
      </c>
      <c r="P60" s="919">
        <f t="shared" si="0"/>
        <v>0</v>
      </c>
    </row>
    <row r="61" spans="1:16" x14ac:dyDescent="0.2">
      <c r="B61" s="954">
        <v>102</v>
      </c>
      <c r="C61" s="915" t="s">
        <v>394</v>
      </c>
      <c r="D61" s="915" t="s">
        <v>698</v>
      </c>
      <c r="E61" s="916" t="s">
        <v>699</v>
      </c>
      <c r="F61" s="917">
        <v>-1400</v>
      </c>
      <c r="G61" s="917">
        <v>67900</v>
      </c>
      <c r="H61" s="917">
        <v>70700</v>
      </c>
      <c r="I61" s="917">
        <v>-4200</v>
      </c>
      <c r="O61" s="918">
        <v>-1400</v>
      </c>
      <c r="P61" s="919">
        <f t="shared" si="0"/>
        <v>0</v>
      </c>
    </row>
    <row r="62" spans="1:16" x14ac:dyDescent="0.2">
      <c r="B62" s="912">
        <v>35</v>
      </c>
      <c r="C62" s="915" t="s">
        <v>394</v>
      </c>
      <c r="D62" s="915" t="s">
        <v>337</v>
      </c>
      <c r="E62" s="916" t="s">
        <v>701</v>
      </c>
      <c r="F62" s="917">
        <v>0</v>
      </c>
      <c r="G62" s="917">
        <v>23800</v>
      </c>
      <c r="H62" s="917">
        <v>23800</v>
      </c>
      <c r="I62" s="917">
        <v>0</v>
      </c>
      <c r="O62" s="918">
        <v>0</v>
      </c>
      <c r="P62" s="919">
        <f t="shared" si="0"/>
        <v>0</v>
      </c>
    </row>
    <row r="63" spans="1:16" x14ac:dyDescent="0.2">
      <c r="B63" s="954">
        <v>102</v>
      </c>
      <c r="C63" s="915" t="s">
        <v>394</v>
      </c>
      <c r="D63" s="915" t="s">
        <v>840</v>
      </c>
      <c r="E63" s="916" t="s">
        <v>702</v>
      </c>
      <c r="F63" s="917">
        <v>-14500</v>
      </c>
      <c r="G63" s="917">
        <v>1465705</v>
      </c>
      <c r="H63" s="917">
        <v>1479180</v>
      </c>
      <c r="I63" s="917">
        <v>-27975</v>
      </c>
      <c r="O63" s="918">
        <v>-14500</v>
      </c>
      <c r="P63" s="919">
        <f t="shared" si="0"/>
        <v>0</v>
      </c>
    </row>
    <row r="64" spans="1:16" x14ac:dyDescent="0.2">
      <c r="B64" s="912">
        <v>35</v>
      </c>
      <c r="C64" s="915" t="s">
        <v>394</v>
      </c>
      <c r="D64" s="915" t="s">
        <v>893</v>
      </c>
      <c r="E64" s="916" t="s">
        <v>603</v>
      </c>
      <c r="F64" s="917">
        <v>500</v>
      </c>
      <c r="G64" s="917">
        <v>20775</v>
      </c>
      <c r="H64" s="917">
        <v>20275</v>
      </c>
      <c r="I64" s="917">
        <v>1000</v>
      </c>
      <c r="O64" s="918">
        <v>500</v>
      </c>
      <c r="P64" s="919">
        <f t="shared" si="0"/>
        <v>0</v>
      </c>
    </row>
    <row r="65" spans="1:16" x14ac:dyDescent="0.2">
      <c r="A65" s="920" t="s">
        <v>85</v>
      </c>
      <c r="B65" s="953"/>
      <c r="C65" s="921" t="s">
        <v>394</v>
      </c>
      <c r="D65" s="921"/>
      <c r="E65" s="922" t="s">
        <v>799</v>
      </c>
      <c r="F65" s="923">
        <v>575984</v>
      </c>
      <c r="G65" s="923">
        <v>38544795</v>
      </c>
      <c r="H65" s="923">
        <v>38478223</v>
      </c>
      <c r="I65" s="923">
        <v>642556</v>
      </c>
      <c r="O65" s="924">
        <v>575984</v>
      </c>
      <c r="P65" s="919">
        <f t="shared" si="0"/>
        <v>0</v>
      </c>
    </row>
    <row r="66" spans="1:16" x14ac:dyDescent="0.2">
      <c r="C66" s="915" t="s">
        <v>800</v>
      </c>
      <c r="D66" s="915" t="s">
        <v>307</v>
      </c>
      <c r="E66" s="916" t="s">
        <v>801</v>
      </c>
      <c r="F66" s="917">
        <v>0</v>
      </c>
      <c r="G66" s="917">
        <v>639810.36</v>
      </c>
      <c r="H66" s="917">
        <v>639810.36</v>
      </c>
      <c r="I66" s="917">
        <v>0</v>
      </c>
      <c r="O66" s="918">
        <v>0</v>
      </c>
      <c r="P66" s="919">
        <f t="shared" ref="P66:P130" si="1">F66-O66</f>
        <v>0</v>
      </c>
    </row>
    <row r="67" spans="1:16" x14ac:dyDescent="0.2">
      <c r="C67" s="915" t="s">
        <v>800</v>
      </c>
      <c r="D67" s="915" t="s">
        <v>319</v>
      </c>
      <c r="E67" s="916" t="s">
        <v>1058</v>
      </c>
      <c r="F67" s="917">
        <v>496611.9</v>
      </c>
      <c r="G67" s="917">
        <v>50547.96</v>
      </c>
      <c r="H67" s="917">
        <v>496922.16</v>
      </c>
      <c r="I67" s="917">
        <v>50237.7</v>
      </c>
      <c r="O67" s="918">
        <v>496611.9</v>
      </c>
      <c r="P67" s="919">
        <f t="shared" si="1"/>
        <v>0</v>
      </c>
    </row>
    <row r="68" spans="1:16" x14ac:dyDescent="0.2">
      <c r="A68" s="920" t="s">
        <v>85</v>
      </c>
      <c r="B68" s="953">
        <v>38</v>
      </c>
      <c r="C68" s="921" t="s">
        <v>800</v>
      </c>
      <c r="D68" s="921"/>
      <c r="E68" s="922" t="s">
        <v>802</v>
      </c>
      <c r="F68" s="923">
        <v>496611.9</v>
      </c>
      <c r="G68" s="923">
        <v>690358.32</v>
      </c>
      <c r="H68" s="923">
        <v>1136732.52</v>
      </c>
      <c r="I68" s="923">
        <v>50237.7</v>
      </c>
      <c r="O68" s="924">
        <v>496611.9</v>
      </c>
      <c r="P68" s="919">
        <f t="shared" si="1"/>
        <v>0</v>
      </c>
    </row>
    <row r="69" spans="1:16" x14ac:dyDescent="0.2">
      <c r="B69" s="912">
        <v>41</v>
      </c>
      <c r="C69" s="915" t="s">
        <v>803</v>
      </c>
      <c r="D69" s="915" t="s">
        <v>307</v>
      </c>
      <c r="E69" s="916" t="s">
        <v>804</v>
      </c>
      <c r="F69" s="917">
        <v>253248</v>
      </c>
      <c r="G69" s="917">
        <v>558153.69999999995</v>
      </c>
      <c r="H69" s="917">
        <v>691111.7</v>
      </c>
      <c r="I69" s="917">
        <v>120290</v>
      </c>
      <c r="O69" s="918">
        <v>253248</v>
      </c>
      <c r="P69" s="919">
        <f t="shared" si="1"/>
        <v>0</v>
      </c>
    </row>
    <row r="70" spans="1:16" x14ac:dyDescent="0.2">
      <c r="B70" s="912">
        <v>35</v>
      </c>
      <c r="C70" s="915" t="s">
        <v>803</v>
      </c>
      <c r="D70" s="915" t="s">
        <v>380</v>
      </c>
      <c r="E70" s="916" t="s">
        <v>1059</v>
      </c>
      <c r="F70" s="917">
        <v>300000</v>
      </c>
      <c r="G70" s="917">
        <v>0</v>
      </c>
      <c r="H70" s="917">
        <v>0</v>
      </c>
      <c r="I70" s="917">
        <v>300000</v>
      </c>
      <c r="O70" s="918">
        <v>300000</v>
      </c>
      <c r="P70" s="919">
        <f t="shared" si="1"/>
        <v>0</v>
      </c>
    </row>
    <row r="71" spans="1:16" x14ac:dyDescent="0.2">
      <c r="B71" s="912">
        <v>41</v>
      </c>
      <c r="C71" s="915" t="s">
        <v>803</v>
      </c>
      <c r="D71" s="915" t="s">
        <v>319</v>
      </c>
      <c r="E71" s="916" t="s">
        <v>805</v>
      </c>
      <c r="F71" s="917">
        <v>50000</v>
      </c>
      <c r="G71" s="917">
        <v>0</v>
      </c>
      <c r="H71" s="917">
        <v>0</v>
      </c>
      <c r="I71" s="917">
        <v>50000</v>
      </c>
      <c r="O71" s="918">
        <v>50000</v>
      </c>
      <c r="P71" s="919">
        <f t="shared" si="1"/>
        <v>0</v>
      </c>
    </row>
    <row r="72" spans="1:16" x14ac:dyDescent="0.2">
      <c r="B72" s="912">
        <v>38</v>
      </c>
      <c r="C72" s="915" t="s">
        <v>803</v>
      </c>
      <c r="D72" s="915" t="s">
        <v>347</v>
      </c>
      <c r="E72" s="916" t="s">
        <v>806</v>
      </c>
      <c r="F72" s="917">
        <v>300000</v>
      </c>
      <c r="G72" s="917">
        <v>1200000</v>
      </c>
      <c r="H72" s="917">
        <v>1200000</v>
      </c>
      <c r="I72" s="917">
        <v>300000</v>
      </c>
      <c r="O72" s="918">
        <v>300000</v>
      </c>
      <c r="P72" s="919">
        <f t="shared" si="1"/>
        <v>0</v>
      </c>
    </row>
    <row r="73" spans="1:16" x14ac:dyDescent="0.2">
      <c r="A73" s="920" t="s">
        <v>85</v>
      </c>
      <c r="B73" s="953"/>
      <c r="C73" s="921" t="s">
        <v>803</v>
      </c>
      <c r="D73" s="921"/>
      <c r="E73" s="922" t="s">
        <v>804</v>
      </c>
      <c r="F73" s="923">
        <v>903248</v>
      </c>
      <c r="G73" s="923">
        <v>1758153.7</v>
      </c>
      <c r="H73" s="923">
        <v>1891111.7</v>
      </c>
      <c r="I73" s="923">
        <v>770290</v>
      </c>
      <c r="O73" s="924">
        <v>903248</v>
      </c>
      <c r="P73" s="919">
        <f t="shared" si="1"/>
        <v>0</v>
      </c>
    </row>
    <row r="74" spans="1:16" x14ac:dyDescent="0.2">
      <c r="C74" s="915" t="s">
        <v>604</v>
      </c>
      <c r="D74" s="915" t="s">
        <v>822</v>
      </c>
      <c r="E74" s="916" t="s">
        <v>1291</v>
      </c>
      <c r="F74" s="917">
        <v>100000</v>
      </c>
      <c r="G74" s="917">
        <v>0</v>
      </c>
      <c r="H74" s="917">
        <v>0</v>
      </c>
      <c r="I74" s="917">
        <v>100000</v>
      </c>
      <c r="O74" s="918">
        <v>100000</v>
      </c>
      <c r="P74" s="919">
        <f t="shared" si="1"/>
        <v>0</v>
      </c>
    </row>
    <row r="75" spans="1:16" x14ac:dyDescent="0.2">
      <c r="C75" s="915" t="s">
        <v>604</v>
      </c>
      <c r="D75" s="915" t="s">
        <v>822</v>
      </c>
      <c r="F75" s="917"/>
      <c r="G75" s="917"/>
      <c r="H75" s="917"/>
      <c r="I75" s="955">
        <v>274804.40000000002</v>
      </c>
      <c r="J75" s="912" t="s">
        <v>707</v>
      </c>
      <c r="K75" s="1018">
        <v>41915</v>
      </c>
      <c r="L75" s="912" t="s">
        <v>7243</v>
      </c>
      <c r="O75" s="918"/>
      <c r="P75" s="919"/>
    </row>
    <row r="76" spans="1:16" x14ac:dyDescent="0.2">
      <c r="A76" s="920" t="s">
        <v>85</v>
      </c>
      <c r="B76" s="953">
        <v>41</v>
      </c>
      <c r="C76" s="921" t="s">
        <v>604</v>
      </c>
      <c r="D76" s="921"/>
      <c r="E76" s="922" t="s">
        <v>116</v>
      </c>
      <c r="F76" s="923">
        <v>100000</v>
      </c>
      <c r="G76" s="923">
        <v>0</v>
      </c>
      <c r="H76" s="923">
        <v>0</v>
      </c>
      <c r="I76" s="956">
        <v>374804.4</v>
      </c>
      <c r="O76" s="924">
        <v>100000</v>
      </c>
      <c r="P76" s="919">
        <f t="shared" si="1"/>
        <v>0</v>
      </c>
    </row>
    <row r="77" spans="1:16" x14ac:dyDescent="0.2">
      <c r="C77" s="915" t="s">
        <v>807</v>
      </c>
      <c r="D77" s="915" t="s">
        <v>307</v>
      </c>
      <c r="E77" s="916" t="s">
        <v>808</v>
      </c>
      <c r="F77" s="917">
        <v>277</v>
      </c>
      <c r="G77" s="917">
        <v>2867828.92</v>
      </c>
      <c r="H77" s="917">
        <v>2870354.92</v>
      </c>
      <c r="I77" s="917">
        <v>-2249</v>
      </c>
      <c r="O77" s="918">
        <v>277</v>
      </c>
      <c r="P77" s="919">
        <f t="shared" si="1"/>
        <v>0</v>
      </c>
    </row>
    <row r="78" spans="1:16" x14ac:dyDescent="0.2">
      <c r="C78" s="915" t="s">
        <v>807</v>
      </c>
      <c r="D78" s="915" t="s">
        <v>380</v>
      </c>
      <c r="E78" s="916" t="s">
        <v>809</v>
      </c>
      <c r="F78" s="917">
        <v>0</v>
      </c>
      <c r="G78" s="917">
        <v>921192.03</v>
      </c>
      <c r="H78" s="917">
        <v>921192.03</v>
      </c>
      <c r="I78" s="917">
        <v>0</v>
      </c>
      <c r="O78" s="918">
        <v>0</v>
      </c>
      <c r="P78" s="919">
        <f t="shared" si="1"/>
        <v>0</v>
      </c>
    </row>
    <row r="79" spans="1:16" x14ac:dyDescent="0.2">
      <c r="A79" s="920" t="s">
        <v>85</v>
      </c>
      <c r="B79" s="953">
        <v>102</v>
      </c>
      <c r="C79" s="921" t="s">
        <v>807</v>
      </c>
      <c r="D79" s="921"/>
      <c r="E79" s="922" t="s">
        <v>810</v>
      </c>
      <c r="F79" s="923">
        <v>277</v>
      </c>
      <c r="G79" s="923">
        <v>3789020.95</v>
      </c>
      <c r="H79" s="923">
        <v>3791546.95</v>
      </c>
      <c r="I79" s="923">
        <v>-2249</v>
      </c>
      <c r="O79" s="924">
        <v>277</v>
      </c>
      <c r="P79" s="919">
        <f t="shared" si="1"/>
        <v>0</v>
      </c>
    </row>
    <row r="80" spans="1:16" x14ac:dyDescent="0.2">
      <c r="C80" s="915" t="s">
        <v>811</v>
      </c>
      <c r="D80" s="915" t="s">
        <v>307</v>
      </c>
      <c r="E80" s="916" t="s">
        <v>703</v>
      </c>
      <c r="F80" s="917">
        <v>-112650.95</v>
      </c>
      <c r="G80" s="917">
        <v>1947165.28</v>
      </c>
      <c r="H80" s="917">
        <v>1850578.62</v>
      </c>
      <c r="I80" s="917">
        <v>-16064.29</v>
      </c>
      <c r="O80" s="918">
        <v>-112650.95</v>
      </c>
      <c r="P80" s="919">
        <f t="shared" si="1"/>
        <v>0</v>
      </c>
    </row>
    <row r="81" spans="1:16" x14ac:dyDescent="0.2">
      <c r="C81" s="915" t="s">
        <v>811</v>
      </c>
      <c r="D81" s="915" t="s">
        <v>384</v>
      </c>
      <c r="E81" s="916" t="s">
        <v>812</v>
      </c>
      <c r="F81" s="917">
        <v>0</v>
      </c>
      <c r="G81" s="917">
        <v>62855</v>
      </c>
      <c r="H81" s="917">
        <v>62855</v>
      </c>
      <c r="I81" s="917">
        <v>0</v>
      </c>
      <c r="O81" s="918">
        <v>0</v>
      </c>
      <c r="P81" s="919">
        <f t="shared" si="1"/>
        <v>0</v>
      </c>
    </row>
    <row r="82" spans="1:16" x14ac:dyDescent="0.2">
      <c r="A82" s="920" t="s">
        <v>85</v>
      </c>
      <c r="B82" s="953">
        <v>103</v>
      </c>
      <c r="C82" s="921" t="s">
        <v>811</v>
      </c>
      <c r="D82" s="921"/>
      <c r="E82" s="922" t="s">
        <v>813</v>
      </c>
      <c r="F82" s="923">
        <v>-112650.95</v>
      </c>
      <c r="G82" s="923">
        <v>2010020.28</v>
      </c>
      <c r="H82" s="923">
        <v>1913433.62</v>
      </c>
      <c r="I82" s="923">
        <v>-16064.29</v>
      </c>
      <c r="O82" s="924">
        <v>-112650.95</v>
      </c>
      <c r="P82" s="919">
        <f t="shared" si="1"/>
        <v>0</v>
      </c>
    </row>
    <row r="83" spans="1:16" x14ac:dyDescent="0.2">
      <c r="C83" s="915" t="s">
        <v>814</v>
      </c>
      <c r="D83" s="915" t="s">
        <v>307</v>
      </c>
      <c r="E83" s="916" t="s">
        <v>815</v>
      </c>
      <c r="F83" s="917">
        <v>0</v>
      </c>
      <c r="G83" s="917">
        <v>2396335.88</v>
      </c>
      <c r="H83" s="917">
        <v>2396335.88</v>
      </c>
      <c r="I83" s="917">
        <v>0</v>
      </c>
      <c r="O83" s="918">
        <v>0</v>
      </c>
      <c r="P83" s="919">
        <f t="shared" si="1"/>
        <v>0</v>
      </c>
    </row>
    <row r="84" spans="1:16" x14ac:dyDescent="0.2">
      <c r="C84" s="915" t="s">
        <v>814</v>
      </c>
      <c r="D84" s="915" t="s">
        <v>319</v>
      </c>
      <c r="E84" s="916" t="s">
        <v>816</v>
      </c>
      <c r="F84" s="917">
        <v>0</v>
      </c>
      <c r="G84" s="917">
        <v>1806793.51</v>
      </c>
      <c r="H84" s="917">
        <v>1806793.51</v>
      </c>
      <c r="I84" s="917">
        <v>0</v>
      </c>
      <c r="O84" s="918">
        <v>0</v>
      </c>
      <c r="P84" s="919">
        <f t="shared" si="1"/>
        <v>0</v>
      </c>
    </row>
    <row r="85" spans="1:16" x14ac:dyDescent="0.2">
      <c r="A85" s="920" t="s">
        <v>85</v>
      </c>
      <c r="B85" s="953">
        <v>107</v>
      </c>
      <c r="C85" s="921" t="s">
        <v>814</v>
      </c>
      <c r="D85" s="921"/>
      <c r="E85" s="922" t="s">
        <v>817</v>
      </c>
      <c r="F85" s="923">
        <v>0</v>
      </c>
      <c r="G85" s="923">
        <v>4203129.3899999997</v>
      </c>
      <c r="H85" s="923">
        <v>4203129.3899999997</v>
      </c>
      <c r="I85" s="923">
        <v>0</v>
      </c>
      <c r="O85" s="924">
        <v>0</v>
      </c>
      <c r="P85" s="919">
        <f t="shared" si="1"/>
        <v>0</v>
      </c>
    </row>
    <row r="86" spans="1:16" x14ac:dyDescent="0.2">
      <c r="C86" s="915" t="s">
        <v>818</v>
      </c>
      <c r="D86" s="915" t="s">
        <v>307</v>
      </c>
      <c r="E86" s="916" t="s">
        <v>819</v>
      </c>
      <c r="F86" s="917">
        <v>-336465</v>
      </c>
      <c r="G86" s="917">
        <v>6198322</v>
      </c>
      <c r="H86" s="917">
        <v>6216715</v>
      </c>
      <c r="I86" s="917">
        <v>-354858</v>
      </c>
      <c r="O86" s="918">
        <v>-336465</v>
      </c>
      <c r="P86" s="919">
        <f t="shared" si="1"/>
        <v>0</v>
      </c>
    </row>
    <row r="87" spans="1:16" x14ac:dyDescent="0.2">
      <c r="C87" s="915" t="s">
        <v>818</v>
      </c>
      <c r="D87" s="915" t="s">
        <v>347</v>
      </c>
      <c r="E87" s="916" t="s">
        <v>820</v>
      </c>
      <c r="F87" s="917">
        <v>-9810</v>
      </c>
      <c r="G87" s="917">
        <v>106960</v>
      </c>
      <c r="H87" s="917">
        <v>97150</v>
      </c>
      <c r="I87" s="917">
        <v>0</v>
      </c>
      <c r="O87" s="918">
        <v>-9810</v>
      </c>
      <c r="P87" s="919">
        <f t="shared" si="1"/>
        <v>0</v>
      </c>
    </row>
    <row r="88" spans="1:16" x14ac:dyDescent="0.2">
      <c r="C88" s="915" t="s">
        <v>818</v>
      </c>
      <c r="D88" s="915" t="s">
        <v>394</v>
      </c>
      <c r="E88" s="916" t="s">
        <v>6638</v>
      </c>
      <c r="F88" s="917">
        <v>0</v>
      </c>
      <c r="G88" s="917">
        <v>275945</v>
      </c>
      <c r="H88" s="917">
        <v>329852</v>
      </c>
      <c r="I88" s="917">
        <v>-53907</v>
      </c>
      <c r="O88" s="918"/>
      <c r="P88" s="919">
        <f t="shared" si="1"/>
        <v>0</v>
      </c>
    </row>
    <row r="89" spans="1:16" x14ac:dyDescent="0.2">
      <c r="C89" s="915" t="s">
        <v>818</v>
      </c>
      <c r="D89" s="915" t="s">
        <v>822</v>
      </c>
      <c r="E89" s="916" t="s">
        <v>823</v>
      </c>
      <c r="F89" s="917">
        <v>0</v>
      </c>
      <c r="G89" s="917">
        <v>23304</v>
      </c>
      <c r="H89" s="917">
        <v>23304</v>
      </c>
      <c r="I89" s="917">
        <v>0</v>
      </c>
      <c r="O89" s="918">
        <v>0</v>
      </c>
      <c r="P89" s="919">
        <f t="shared" si="1"/>
        <v>0</v>
      </c>
    </row>
    <row r="90" spans="1:16" x14ac:dyDescent="0.2">
      <c r="A90" s="920" t="s">
        <v>85</v>
      </c>
      <c r="B90" s="953">
        <v>113</v>
      </c>
      <c r="C90" s="921" t="s">
        <v>818</v>
      </c>
      <c r="D90" s="921"/>
      <c r="E90" s="922" t="s">
        <v>824</v>
      </c>
      <c r="F90" s="923">
        <v>-346275</v>
      </c>
      <c r="G90" s="923">
        <v>6604531</v>
      </c>
      <c r="H90" s="923">
        <v>6667021</v>
      </c>
      <c r="I90" s="923">
        <v>-408765</v>
      </c>
      <c r="O90" s="924">
        <v>-346275</v>
      </c>
      <c r="P90" s="919">
        <f t="shared" si="1"/>
        <v>0</v>
      </c>
    </row>
    <row r="91" spans="1:16" x14ac:dyDescent="0.2">
      <c r="C91" s="915" t="s">
        <v>825</v>
      </c>
      <c r="D91" s="915" t="s">
        <v>307</v>
      </c>
      <c r="E91" s="916" t="s">
        <v>826</v>
      </c>
      <c r="F91" s="917">
        <v>0</v>
      </c>
      <c r="G91" s="917">
        <v>40880</v>
      </c>
      <c r="H91" s="917">
        <v>40880</v>
      </c>
      <c r="I91" s="917">
        <v>0</v>
      </c>
      <c r="O91" s="918">
        <v>0</v>
      </c>
      <c r="P91" s="919">
        <f t="shared" si="1"/>
        <v>0</v>
      </c>
    </row>
    <row r="92" spans="1:16" x14ac:dyDescent="0.2">
      <c r="C92" s="915" t="s">
        <v>825</v>
      </c>
      <c r="D92" s="915" t="s">
        <v>319</v>
      </c>
      <c r="E92" s="916" t="s">
        <v>1061</v>
      </c>
      <c r="F92" s="917">
        <v>0</v>
      </c>
      <c r="G92" s="917">
        <v>270</v>
      </c>
      <c r="H92" s="917">
        <v>270</v>
      </c>
      <c r="I92" s="917">
        <v>0</v>
      </c>
      <c r="O92" s="918">
        <v>0</v>
      </c>
      <c r="P92" s="919">
        <f t="shared" si="1"/>
        <v>0</v>
      </c>
    </row>
    <row r="93" spans="1:16" x14ac:dyDescent="0.2">
      <c r="A93" s="920" t="s">
        <v>85</v>
      </c>
      <c r="B93" s="953">
        <v>41</v>
      </c>
      <c r="C93" s="921" t="s">
        <v>825</v>
      </c>
      <c r="D93" s="921"/>
      <c r="E93" s="922" t="s">
        <v>827</v>
      </c>
      <c r="F93" s="923">
        <v>0</v>
      </c>
      <c r="G93" s="923">
        <v>41150</v>
      </c>
      <c r="H93" s="923">
        <v>41150</v>
      </c>
      <c r="I93" s="923">
        <v>0</v>
      </c>
      <c r="O93" s="924">
        <v>0</v>
      </c>
      <c r="P93" s="919">
        <f t="shared" si="1"/>
        <v>0</v>
      </c>
    </row>
    <row r="94" spans="1:16" x14ac:dyDescent="0.2">
      <c r="C94" s="915" t="s">
        <v>828</v>
      </c>
      <c r="D94" s="915" t="s">
        <v>307</v>
      </c>
      <c r="E94" s="916" t="s">
        <v>829</v>
      </c>
      <c r="F94" s="917">
        <v>-122687</v>
      </c>
      <c r="G94" s="917">
        <v>2246283</v>
      </c>
      <c r="H94" s="917">
        <v>2333510</v>
      </c>
      <c r="I94" s="917">
        <v>-209914</v>
      </c>
      <c r="O94" s="918">
        <v>-122687</v>
      </c>
      <c r="P94" s="919">
        <f t="shared" si="1"/>
        <v>0</v>
      </c>
    </row>
    <row r="95" spans="1:16" x14ac:dyDescent="0.2">
      <c r="C95" s="915" t="s">
        <v>828</v>
      </c>
      <c r="D95" s="915" t="s">
        <v>319</v>
      </c>
      <c r="E95" s="916" t="s">
        <v>830</v>
      </c>
      <c r="F95" s="917">
        <v>-37343</v>
      </c>
      <c r="G95" s="917">
        <v>1034954</v>
      </c>
      <c r="H95" s="917">
        <v>1098375</v>
      </c>
      <c r="I95" s="917">
        <v>-100764</v>
      </c>
      <c r="O95" s="918">
        <v>-37343</v>
      </c>
      <c r="P95" s="919">
        <f t="shared" si="1"/>
        <v>0</v>
      </c>
    </row>
    <row r="96" spans="1:16" x14ac:dyDescent="0.2">
      <c r="A96" s="920" t="s">
        <v>85</v>
      </c>
      <c r="B96" s="953">
        <v>112</v>
      </c>
      <c r="C96" s="921" t="s">
        <v>828</v>
      </c>
      <c r="D96" s="921"/>
      <c r="E96" s="922" t="s">
        <v>831</v>
      </c>
      <c r="F96" s="923">
        <v>-160030</v>
      </c>
      <c r="G96" s="923">
        <v>3281237</v>
      </c>
      <c r="H96" s="923">
        <v>3431885</v>
      </c>
      <c r="I96" s="923">
        <v>-310678</v>
      </c>
      <c r="O96" s="924">
        <v>-160030</v>
      </c>
      <c r="P96" s="919">
        <f t="shared" si="1"/>
        <v>0</v>
      </c>
    </row>
    <row r="97" spans="1:16" x14ac:dyDescent="0.2">
      <c r="B97" s="912">
        <v>113</v>
      </c>
      <c r="C97" s="915" t="s">
        <v>832</v>
      </c>
      <c r="D97" s="915" t="s">
        <v>307</v>
      </c>
      <c r="E97" s="916" t="s">
        <v>833</v>
      </c>
      <c r="F97" s="917">
        <v>-542797.98</v>
      </c>
      <c r="G97" s="917">
        <v>14656237.470000001</v>
      </c>
      <c r="H97" s="917">
        <v>14368645.720000001</v>
      </c>
      <c r="I97" s="917">
        <v>-255206.23</v>
      </c>
      <c r="O97" s="918">
        <v>-542797.98</v>
      </c>
      <c r="P97" s="919">
        <f t="shared" si="1"/>
        <v>0</v>
      </c>
    </row>
    <row r="98" spans="1:16" x14ac:dyDescent="0.2">
      <c r="B98" s="912">
        <v>113</v>
      </c>
      <c r="C98" s="915" t="s">
        <v>832</v>
      </c>
      <c r="D98" s="915" t="s">
        <v>380</v>
      </c>
      <c r="E98" s="916" t="s">
        <v>834</v>
      </c>
      <c r="F98" s="917">
        <v>0</v>
      </c>
      <c r="G98" s="917">
        <v>409142.1</v>
      </c>
      <c r="H98" s="917">
        <v>409142.1</v>
      </c>
      <c r="I98" s="955">
        <v>-274804.40000000002</v>
      </c>
      <c r="J98" s="912" t="s">
        <v>707</v>
      </c>
      <c r="O98" s="918">
        <v>0</v>
      </c>
      <c r="P98" s="919">
        <f t="shared" si="1"/>
        <v>0</v>
      </c>
    </row>
    <row r="99" spans="1:16" x14ac:dyDescent="0.2">
      <c r="B99" s="912">
        <v>113</v>
      </c>
      <c r="C99" s="915" t="s">
        <v>832</v>
      </c>
      <c r="D99" s="915" t="s">
        <v>319</v>
      </c>
      <c r="E99" s="916" t="s">
        <v>835</v>
      </c>
      <c r="F99" s="917">
        <v>-16323.41</v>
      </c>
      <c r="G99" s="917">
        <v>1776296.41</v>
      </c>
      <c r="H99" s="917">
        <v>2956629.04</v>
      </c>
      <c r="I99" s="917">
        <v>-1196656.04</v>
      </c>
      <c r="O99" s="918">
        <v>-16323.41</v>
      </c>
      <c r="P99" s="919">
        <f t="shared" si="1"/>
        <v>0</v>
      </c>
    </row>
    <row r="100" spans="1:16" x14ac:dyDescent="0.2">
      <c r="B100" s="912">
        <v>113</v>
      </c>
      <c r="C100" s="915" t="s">
        <v>832</v>
      </c>
      <c r="D100" s="915" t="s">
        <v>349</v>
      </c>
      <c r="E100" s="916" t="s">
        <v>836</v>
      </c>
      <c r="F100" s="917">
        <v>-5900</v>
      </c>
      <c r="G100" s="917">
        <v>72600</v>
      </c>
      <c r="H100" s="917">
        <v>72600</v>
      </c>
      <c r="I100" s="917">
        <v>-5900</v>
      </c>
      <c r="O100" s="918">
        <v>-5900</v>
      </c>
      <c r="P100" s="919">
        <f t="shared" si="1"/>
        <v>0</v>
      </c>
    </row>
    <row r="101" spans="1:16" x14ac:dyDescent="0.2">
      <c r="C101" s="915" t="s">
        <v>832</v>
      </c>
      <c r="D101" s="915" t="s">
        <v>320</v>
      </c>
      <c r="E101" s="916" t="s">
        <v>1063</v>
      </c>
      <c r="F101" s="917">
        <v>0</v>
      </c>
      <c r="G101" s="917">
        <v>15000</v>
      </c>
      <c r="H101" s="917">
        <v>15000</v>
      </c>
      <c r="I101" s="917">
        <v>0</v>
      </c>
      <c r="O101" s="918">
        <v>0</v>
      </c>
      <c r="P101" s="919">
        <f t="shared" si="1"/>
        <v>0</v>
      </c>
    </row>
    <row r="102" spans="1:16" x14ac:dyDescent="0.2">
      <c r="B102" s="912">
        <v>110</v>
      </c>
      <c r="C102" s="915" t="s">
        <v>832</v>
      </c>
      <c r="D102" s="915" t="s">
        <v>822</v>
      </c>
      <c r="E102" s="916" t="s">
        <v>839</v>
      </c>
      <c r="F102" s="917">
        <v>-36102.959999999999</v>
      </c>
      <c r="G102" s="917">
        <v>145066.26</v>
      </c>
      <c r="H102" s="917">
        <v>146348.72</v>
      </c>
      <c r="I102" s="917">
        <v>-37385.42</v>
      </c>
      <c r="O102" s="918">
        <v>-36102.959999999999</v>
      </c>
      <c r="P102" s="919">
        <f t="shared" si="1"/>
        <v>0</v>
      </c>
    </row>
    <row r="103" spans="1:16" x14ac:dyDescent="0.2">
      <c r="C103" s="915" t="s">
        <v>832</v>
      </c>
      <c r="D103" s="915" t="s">
        <v>840</v>
      </c>
      <c r="E103" s="916" t="s">
        <v>841</v>
      </c>
      <c r="F103" s="917">
        <v>0</v>
      </c>
      <c r="G103" s="917">
        <v>1815200</v>
      </c>
      <c r="H103" s="917">
        <v>1815200</v>
      </c>
      <c r="I103" s="917">
        <v>0</v>
      </c>
      <c r="O103" s="918">
        <v>0</v>
      </c>
      <c r="P103" s="919">
        <f t="shared" si="1"/>
        <v>0</v>
      </c>
    </row>
    <row r="104" spans="1:16" x14ac:dyDescent="0.2">
      <c r="B104" s="912">
        <v>113</v>
      </c>
      <c r="C104" s="915" t="s">
        <v>832</v>
      </c>
      <c r="D104" s="915" t="s">
        <v>842</v>
      </c>
      <c r="E104" s="916" t="s">
        <v>843</v>
      </c>
      <c r="F104" s="917">
        <v>-600000</v>
      </c>
      <c r="G104" s="917">
        <v>600000</v>
      </c>
      <c r="H104" s="917">
        <v>600000</v>
      </c>
      <c r="I104" s="917">
        <v>-600000</v>
      </c>
      <c r="O104" s="918">
        <v>-600000</v>
      </c>
      <c r="P104" s="919">
        <f t="shared" si="1"/>
        <v>0</v>
      </c>
    </row>
    <row r="105" spans="1:16" x14ac:dyDescent="0.2">
      <c r="A105" s="920" t="s">
        <v>85</v>
      </c>
      <c r="B105" s="953" t="s">
        <v>1119</v>
      </c>
      <c r="C105" s="921" t="s">
        <v>832</v>
      </c>
      <c r="D105" s="921"/>
      <c r="E105" s="922" t="s">
        <v>844</v>
      </c>
      <c r="F105" s="923">
        <v>-1201124.3500000001</v>
      </c>
      <c r="G105" s="923">
        <v>19489542.239999998</v>
      </c>
      <c r="H105" s="923">
        <v>20383565.579999998</v>
      </c>
      <c r="I105" s="956">
        <v>-2369952.09</v>
      </c>
      <c r="O105" s="924">
        <v>-1201124.3500000001</v>
      </c>
      <c r="P105" s="919">
        <f t="shared" si="1"/>
        <v>0</v>
      </c>
    </row>
    <row r="106" spans="1:16" x14ac:dyDescent="0.2">
      <c r="C106" s="915" t="s">
        <v>845</v>
      </c>
      <c r="D106" s="915" t="s">
        <v>307</v>
      </c>
      <c r="E106" s="916" t="s">
        <v>846</v>
      </c>
      <c r="F106" s="917">
        <v>4880</v>
      </c>
      <c r="G106" s="917">
        <v>1457600</v>
      </c>
      <c r="H106" s="917">
        <v>1322720</v>
      </c>
      <c r="I106" s="917">
        <v>139760</v>
      </c>
      <c r="O106" s="918">
        <v>4880</v>
      </c>
      <c r="P106" s="919">
        <f t="shared" si="1"/>
        <v>0</v>
      </c>
    </row>
    <row r="107" spans="1:16" x14ac:dyDescent="0.2">
      <c r="A107" s="920" t="s">
        <v>85</v>
      </c>
      <c r="B107" s="953">
        <v>41</v>
      </c>
      <c r="C107" s="921" t="s">
        <v>845</v>
      </c>
      <c r="D107" s="921"/>
      <c r="E107" s="922" t="s">
        <v>846</v>
      </c>
      <c r="F107" s="923">
        <v>4880</v>
      </c>
      <c r="G107" s="923">
        <v>1457600</v>
      </c>
      <c r="H107" s="923">
        <v>1322720</v>
      </c>
      <c r="I107" s="923">
        <v>139760</v>
      </c>
      <c r="O107" s="924">
        <v>4880</v>
      </c>
      <c r="P107" s="919">
        <f t="shared" si="1"/>
        <v>0</v>
      </c>
    </row>
    <row r="108" spans="1:16" x14ac:dyDescent="0.2">
      <c r="B108" s="912">
        <v>112</v>
      </c>
      <c r="C108" s="915" t="s">
        <v>847</v>
      </c>
      <c r="D108" s="915" t="s">
        <v>307</v>
      </c>
      <c r="E108" s="916" t="s">
        <v>710</v>
      </c>
      <c r="F108" s="917">
        <v>-65370</v>
      </c>
      <c r="G108" s="917">
        <v>1319749</v>
      </c>
      <c r="H108" s="917">
        <v>1381707</v>
      </c>
      <c r="I108" s="917">
        <v>-127328</v>
      </c>
      <c r="O108" s="918">
        <v>-65370</v>
      </c>
      <c r="P108" s="919">
        <f t="shared" si="1"/>
        <v>0</v>
      </c>
    </row>
    <row r="109" spans="1:16" x14ac:dyDescent="0.2">
      <c r="B109" s="912">
        <v>112</v>
      </c>
      <c r="C109" s="915" t="s">
        <v>847</v>
      </c>
      <c r="D109" s="915" t="s">
        <v>319</v>
      </c>
      <c r="E109" s="916" t="s">
        <v>711</v>
      </c>
      <c r="F109" s="917">
        <v>2300</v>
      </c>
      <c r="G109" s="917">
        <v>66369</v>
      </c>
      <c r="H109" s="917">
        <v>78133</v>
      </c>
      <c r="I109" s="917">
        <v>-9464</v>
      </c>
      <c r="O109" s="918">
        <v>2300</v>
      </c>
      <c r="P109" s="919">
        <f t="shared" si="1"/>
        <v>0</v>
      </c>
    </row>
    <row r="110" spans="1:16" x14ac:dyDescent="0.2">
      <c r="B110" s="912">
        <v>41</v>
      </c>
      <c r="C110" s="915" t="s">
        <v>847</v>
      </c>
      <c r="D110" s="915" t="s">
        <v>347</v>
      </c>
      <c r="E110" s="916" t="s">
        <v>848</v>
      </c>
      <c r="F110" s="917">
        <v>1195</v>
      </c>
      <c r="G110" s="917">
        <v>1805</v>
      </c>
      <c r="H110" s="917">
        <v>1760</v>
      </c>
      <c r="I110" s="917">
        <v>1240</v>
      </c>
      <c r="O110" s="918">
        <v>1195</v>
      </c>
      <c r="P110" s="919">
        <f t="shared" si="1"/>
        <v>0</v>
      </c>
    </row>
    <row r="111" spans="1:16" x14ac:dyDescent="0.2">
      <c r="C111" s="915" t="s">
        <v>847</v>
      </c>
      <c r="D111" s="915" t="s">
        <v>822</v>
      </c>
      <c r="E111" s="916" t="s">
        <v>713</v>
      </c>
      <c r="F111" s="917">
        <v>0</v>
      </c>
      <c r="G111" s="917">
        <v>89600</v>
      </c>
      <c r="H111" s="917">
        <v>89600</v>
      </c>
      <c r="I111" s="917">
        <v>0</v>
      </c>
      <c r="O111" s="918">
        <v>0</v>
      </c>
      <c r="P111" s="919">
        <f t="shared" si="1"/>
        <v>0</v>
      </c>
    </row>
    <row r="112" spans="1:16" x14ac:dyDescent="0.2">
      <c r="A112" s="920" t="s">
        <v>85</v>
      </c>
      <c r="B112" s="953"/>
      <c r="C112" s="921" t="s">
        <v>847</v>
      </c>
      <c r="D112" s="921"/>
      <c r="E112" s="922" t="s">
        <v>849</v>
      </c>
      <c r="F112" s="923">
        <v>-61875</v>
      </c>
      <c r="G112" s="923">
        <v>1477523</v>
      </c>
      <c r="H112" s="923">
        <v>1551200</v>
      </c>
      <c r="I112" s="923">
        <v>-135552</v>
      </c>
      <c r="O112" s="924">
        <v>-61875</v>
      </c>
      <c r="P112" s="919">
        <f t="shared" si="1"/>
        <v>0</v>
      </c>
    </row>
    <row r="113" spans="1:16" x14ac:dyDescent="0.2">
      <c r="B113" s="912">
        <v>67</v>
      </c>
      <c r="C113" s="915" t="s">
        <v>850</v>
      </c>
      <c r="D113" s="915" t="s">
        <v>319</v>
      </c>
      <c r="E113" s="916" t="s">
        <v>851</v>
      </c>
      <c r="F113" s="917">
        <v>171987.41</v>
      </c>
      <c r="G113" s="917">
        <v>1549182.23</v>
      </c>
      <c r="H113" s="917">
        <v>1470515.44</v>
      </c>
      <c r="I113" s="917">
        <v>250654.2</v>
      </c>
      <c r="O113" s="918">
        <v>171987.41</v>
      </c>
      <c r="P113" s="919">
        <f t="shared" si="1"/>
        <v>0</v>
      </c>
    </row>
    <row r="114" spans="1:16" x14ac:dyDescent="0.2">
      <c r="B114" s="912">
        <v>63</v>
      </c>
      <c r="C114" s="915" t="s">
        <v>850</v>
      </c>
      <c r="D114" s="915" t="s">
        <v>349</v>
      </c>
      <c r="E114" s="916" t="s">
        <v>5464</v>
      </c>
      <c r="F114" s="917">
        <v>250401</v>
      </c>
      <c r="G114" s="917">
        <v>220045</v>
      </c>
      <c r="H114" s="917">
        <v>250401</v>
      </c>
      <c r="I114" s="917">
        <v>220045</v>
      </c>
      <c r="O114" s="918">
        <v>250401</v>
      </c>
      <c r="P114" s="919">
        <f t="shared" si="1"/>
        <v>0</v>
      </c>
    </row>
    <row r="115" spans="1:16" x14ac:dyDescent="0.2">
      <c r="B115" s="912">
        <v>67</v>
      </c>
      <c r="C115" s="915" t="s">
        <v>850</v>
      </c>
      <c r="D115" s="915" t="s">
        <v>320</v>
      </c>
      <c r="E115" s="916" t="s">
        <v>5365</v>
      </c>
      <c r="F115" s="917">
        <v>93950.399999999994</v>
      </c>
      <c r="G115" s="917">
        <v>664290</v>
      </c>
      <c r="H115" s="917">
        <v>165029.43</v>
      </c>
      <c r="I115" s="917">
        <v>593210.97</v>
      </c>
      <c r="O115" s="918">
        <v>93950.399999999994</v>
      </c>
      <c r="P115" s="919">
        <f t="shared" si="1"/>
        <v>0</v>
      </c>
    </row>
    <row r="116" spans="1:16" x14ac:dyDescent="0.2">
      <c r="B116" s="912">
        <v>67</v>
      </c>
      <c r="C116" s="915" t="s">
        <v>850</v>
      </c>
      <c r="D116" s="915" t="s">
        <v>321</v>
      </c>
      <c r="E116" s="916" t="s">
        <v>5975</v>
      </c>
      <c r="F116" s="917">
        <v>331461.27</v>
      </c>
      <c r="G116" s="917">
        <v>623983.66</v>
      </c>
      <c r="H116" s="917">
        <v>471461.27</v>
      </c>
      <c r="I116" s="917">
        <v>483983.66</v>
      </c>
      <c r="O116" s="918">
        <v>331461.27</v>
      </c>
      <c r="P116" s="919">
        <f t="shared" si="1"/>
        <v>0</v>
      </c>
    </row>
    <row r="117" spans="1:16" x14ac:dyDescent="0.2">
      <c r="B117" s="912">
        <v>67</v>
      </c>
      <c r="C117" s="915" t="s">
        <v>850</v>
      </c>
      <c r="D117" s="915" t="s">
        <v>347</v>
      </c>
      <c r="E117" s="916" t="s">
        <v>6639</v>
      </c>
      <c r="F117" s="917">
        <v>0</v>
      </c>
      <c r="G117" s="917">
        <v>101351.38</v>
      </c>
      <c r="H117" s="917">
        <v>27940.11</v>
      </c>
      <c r="I117" s="917">
        <v>73411.27</v>
      </c>
      <c r="O117" s="918"/>
      <c r="P117" s="919">
        <f t="shared" si="1"/>
        <v>0</v>
      </c>
    </row>
    <row r="118" spans="1:16" x14ac:dyDescent="0.2">
      <c r="B118" s="912">
        <v>67</v>
      </c>
      <c r="C118" s="915" t="s">
        <v>850</v>
      </c>
      <c r="D118" s="915" t="s">
        <v>959</v>
      </c>
      <c r="E118" s="916" t="s">
        <v>1064</v>
      </c>
      <c r="F118" s="917">
        <v>0</v>
      </c>
      <c r="G118" s="917">
        <v>121968</v>
      </c>
      <c r="H118" s="917">
        <v>121968</v>
      </c>
      <c r="I118" s="917">
        <v>0</v>
      </c>
      <c r="O118" s="918">
        <v>0</v>
      </c>
      <c r="P118" s="919">
        <f t="shared" si="1"/>
        <v>0</v>
      </c>
    </row>
    <row r="119" spans="1:16" x14ac:dyDescent="0.2">
      <c r="B119" s="912">
        <v>67</v>
      </c>
      <c r="C119" s="915" t="s">
        <v>850</v>
      </c>
      <c r="D119" s="915" t="s">
        <v>853</v>
      </c>
      <c r="E119" s="916" t="s">
        <v>854</v>
      </c>
      <c r="F119" s="917">
        <v>3894.55</v>
      </c>
      <c r="G119" s="917">
        <v>3794.55</v>
      </c>
      <c r="H119" s="917">
        <v>3794.55</v>
      </c>
      <c r="I119" s="917">
        <v>3894.55</v>
      </c>
      <c r="O119" s="918">
        <v>3894.55</v>
      </c>
      <c r="P119" s="919">
        <f t="shared" si="1"/>
        <v>0</v>
      </c>
    </row>
    <row r="120" spans="1:16" x14ac:dyDescent="0.2">
      <c r="B120" s="912">
        <v>67</v>
      </c>
      <c r="C120" s="915" t="s">
        <v>850</v>
      </c>
      <c r="D120" s="915" t="s">
        <v>822</v>
      </c>
      <c r="E120" s="916" t="s">
        <v>1292</v>
      </c>
      <c r="F120" s="917">
        <v>72500</v>
      </c>
      <c r="G120" s="917">
        <v>0</v>
      </c>
      <c r="H120" s="917">
        <v>60000</v>
      </c>
      <c r="I120" s="917">
        <v>12500</v>
      </c>
      <c r="O120" s="918">
        <v>72500</v>
      </c>
      <c r="P120" s="919">
        <f t="shared" si="1"/>
        <v>0</v>
      </c>
    </row>
    <row r="121" spans="1:16" x14ac:dyDescent="0.2">
      <c r="B121" s="912">
        <v>67</v>
      </c>
      <c r="C121" s="915" t="s">
        <v>850</v>
      </c>
      <c r="D121" s="915" t="s">
        <v>698</v>
      </c>
      <c r="E121" s="916" t="s">
        <v>1293</v>
      </c>
      <c r="F121" s="917">
        <v>38048.800000000003</v>
      </c>
      <c r="G121" s="917">
        <v>0</v>
      </c>
      <c r="H121" s="917">
        <v>28536.6</v>
      </c>
      <c r="I121" s="917">
        <v>9512.2000000000007</v>
      </c>
      <c r="O121" s="918">
        <v>38048.800000000003</v>
      </c>
      <c r="P121" s="919">
        <f t="shared" si="1"/>
        <v>0</v>
      </c>
    </row>
    <row r="122" spans="1:16" x14ac:dyDescent="0.2">
      <c r="A122" s="920" t="s">
        <v>85</v>
      </c>
      <c r="B122" s="953"/>
      <c r="C122" s="921" t="s">
        <v>850</v>
      </c>
      <c r="D122" s="921"/>
      <c r="E122" s="922" t="s">
        <v>855</v>
      </c>
      <c r="F122" s="923">
        <v>962243.43</v>
      </c>
      <c r="G122" s="923">
        <v>3284614.82</v>
      </c>
      <c r="H122" s="923">
        <v>2599646.4</v>
      </c>
      <c r="I122" s="923">
        <v>1647211.85</v>
      </c>
      <c r="O122" s="924">
        <v>962243.43</v>
      </c>
      <c r="P122" s="919">
        <f t="shared" si="1"/>
        <v>0</v>
      </c>
    </row>
    <row r="123" spans="1:16" x14ac:dyDescent="0.2">
      <c r="B123" s="912">
        <v>66</v>
      </c>
      <c r="C123" s="915" t="s">
        <v>1065</v>
      </c>
      <c r="D123" s="915" t="s">
        <v>822</v>
      </c>
      <c r="E123" s="916" t="s">
        <v>1066</v>
      </c>
      <c r="F123" s="917">
        <v>1018684</v>
      </c>
      <c r="G123" s="917">
        <v>970503</v>
      </c>
      <c r="H123" s="917">
        <v>1011801</v>
      </c>
      <c r="I123" s="917">
        <v>977386</v>
      </c>
      <c r="O123" s="918">
        <v>1018684</v>
      </c>
      <c r="P123" s="919">
        <f t="shared" si="1"/>
        <v>0</v>
      </c>
    </row>
    <row r="124" spans="1:16" x14ac:dyDescent="0.2">
      <c r="B124" s="912">
        <v>66</v>
      </c>
      <c r="C124" s="915" t="s">
        <v>1065</v>
      </c>
      <c r="D124" s="915" t="s">
        <v>840</v>
      </c>
      <c r="E124" s="916" t="s">
        <v>1067</v>
      </c>
      <c r="F124" s="917">
        <v>0</v>
      </c>
      <c r="G124" s="917">
        <v>55080</v>
      </c>
      <c r="H124" s="917">
        <v>55080</v>
      </c>
      <c r="I124" s="917">
        <v>0</v>
      </c>
      <c r="O124" s="918">
        <v>0</v>
      </c>
      <c r="P124" s="919">
        <f t="shared" si="1"/>
        <v>0</v>
      </c>
    </row>
    <row r="125" spans="1:16" x14ac:dyDescent="0.2">
      <c r="A125" s="920" t="s">
        <v>85</v>
      </c>
      <c r="B125" s="953"/>
      <c r="C125" s="921" t="s">
        <v>1065</v>
      </c>
      <c r="D125" s="921"/>
      <c r="E125" s="922" t="s">
        <v>1068</v>
      </c>
      <c r="F125" s="923">
        <v>1018684</v>
      </c>
      <c r="G125" s="923">
        <v>1025583</v>
      </c>
      <c r="H125" s="923">
        <v>1066881</v>
      </c>
      <c r="I125" s="923">
        <v>977386</v>
      </c>
      <c r="O125" s="924">
        <v>1018684</v>
      </c>
      <c r="P125" s="919">
        <f t="shared" si="1"/>
        <v>0</v>
      </c>
    </row>
    <row r="126" spans="1:16" x14ac:dyDescent="0.2">
      <c r="C126" s="915" t="s">
        <v>608</v>
      </c>
      <c r="D126" s="915" t="s">
        <v>307</v>
      </c>
      <c r="E126" s="916" t="s">
        <v>609</v>
      </c>
      <c r="F126" s="917">
        <v>312591.67</v>
      </c>
      <c r="G126" s="917">
        <v>1180197.78</v>
      </c>
      <c r="H126" s="917">
        <v>1381919.46</v>
      </c>
      <c r="I126" s="917">
        <v>110869.99</v>
      </c>
      <c r="O126" s="918">
        <v>312591.67</v>
      </c>
      <c r="P126" s="919">
        <f t="shared" si="1"/>
        <v>0</v>
      </c>
    </row>
    <row r="127" spans="1:16" x14ac:dyDescent="0.2">
      <c r="A127" s="920" t="s">
        <v>85</v>
      </c>
      <c r="B127" s="953">
        <v>65</v>
      </c>
      <c r="C127" s="921" t="s">
        <v>608</v>
      </c>
      <c r="D127" s="921"/>
      <c r="E127" s="922" t="s">
        <v>609</v>
      </c>
      <c r="F127" s="923">
        <v>312591.67</v>
      </c>
      <c r="G127" s="923">
        <v>1180197.78</v>
      </c>
      <c r="H127" s="923">
        <v>1381919.46</v>
      </c>
      <c r="I127" s="923">
        <v>110869.99</v>
      </c>
      <c r="O127" s="924">
        <v>312591.67</v>
      </c>
      <c r="P127" s="919">
        <f t="shared" si="1"/>
        <v>0</v>
      </c>
    </row>
    <row r="128" spans="1:16" x14ac:dyDescent="0.2">
      <c r="C128" s="915" t="s">
        <v>856</v>
      </c>
      <c r="D128" s="915" t="s">
        <v>307</v>
      </c>
      <c r="E128" s="916" t="s">
        <v>857</v>
      </c>
      <c r="F128" s="917">
        <v>-254532.44</v>
      </c>
      <c r="G128" s="917">
        <v>808725.44</v>
      </c>
      <c r="H128" s="917">
        <v>686308.44</v>
      </c>
      <c r="I128" s="917">
        <v>-132115.44</v>
      </c>
      <c r="O128" s="918">
        <v>-254532.44</v>
      </c>
      <c r="P128" s="919">
        <f t="shared" si="1"/>
        <v>0</v>
      </c>
    </row>
    <row r="129" spans="1:16" x14ac:dyDescent="0.2">
      <c r="C129" s="915" t="s">
        <v>856</v>
      </c>
      <c r="D129" s="915" t="s">
        <v>319</v>
      </c>
      <c r="E129" s="916" t="s">
        <v>1070</v>
      </c>
      <c r="F129" s="917">
        <v>0</v>
      </c>
      <c r="G129" s="917">
        <v>968.3</v>
      </c>
      <c r="H129" s="917">
        <v>968.3</v>
      </c>
      <c r="I129" s="917">
        <v>0</v>
      </c>
      <c r="O129" s="918">
        <v>0</v>
      </c>
      <c r="P129" s="919">
        <f t="shared" si="1"/>
        <v>0</v>
      </c>
    </row>
    <row r="130" spans="1:16" x14ac:dyDescent="0.2">
      <c r="C130" s="915" t="s">
        <v>856</v>
      </c>
      <c r="D130" s="915" t="s">
        <v>349</v>
      </c>
      <c r="E130" s="916" t="s">
        <v>1071</v>
      </c>
      <c r="F130" s="917">
        <v>-50000</v>
      </c>
      <c r="G130" s="917">
        <v>0</v>
      </c>
      <c r="H130" s="917">
        <v>300000</v>
      </c>
      <c r="I130" s="917">
        <v>-350000</v>
      </c>
      <c r="O130" s="918">
        <v>-50000</v>
      </c>
      <c r="P130" s="919">
        <f t="shared" si="1"/>
        <v>0</v>
      </c>
    </row>
    <row r="131" spans="1:16" x14ac:dyDescent="0.2">
      <c r="C131" s="915" t="s">
        <v>856</v>
      </c>
      <c r="D131" s="915" t="s">
        <v>347</v>
      </c>
      <c r="E131" s="916" t="s">
        <v>6640</v>
      </c>
      <c r="F131" s="917">
        <v>-1872755</v>
      </c>
      <c r="G131" s="917">
        <v>2591280</v>
      </c>
      <c r="H131" s="917">
        <v>1000000</v>
      </c>
      <c r="I131" s="917">
        <v>-281475</v>
      </c>
      <c r="J131" s="936">
        <f>G131-H131</f>
        <v>1591280</v>
      </c>
      <c r="K131" s="936">
        <f>I131-F131</f>
        <v>1591280</v>
      </c>
      <c r="O131" s="918">
        <v>-1872755</v>
      </c>
      <c r="P131" s="919">
        <f t="shared" ref="P131:P162" si="2">F131-O131</f>
        <v>0</v>
      </c>
    </row>
    <row r="132" spans="1:16" x14ac:dyDescent="0.2">
      <c r="A132" s="920" t="s">
        <v>85</v>
      </c>
      <c r="B132" s="953">
        <v>122</v>
      </c>
      <c r="C132" s="921" t="s">
        <v>856</v>
      </c>
      <c r="D132" s="921"/>
      <c r="E132" s="922" t="s">
        <v>857</v>
      </c>
      <c r="F132" s="923">
        <v>-2177287.44</v>
      </c>
      <c r="G132" s="923">
        <v>3400973.74</v>
      </c>
      <c r="H132" s="923">
        <v>1987276.74</v>
      </c>
      <c r="I132" s="923">
        <v>-763590.44</v>
      </c>
      <c r="O132" s="924">
        <v>-2177287.44</v>
      </c>
      <c r="P132" s="919">
        <f t="shared" si="2"/>
        <v>0</v>
      </c>
    </row>
    <row r="133" spans="1:16" x14ac:dyDescent="0.2">
      <c r="C133" s="915" t="s">
        <v>859</v>
      </c>
      <c r="D133" s="915" t="s">
        <v>307</v>
      </c>
      <c r="E133" s="916" t="s">
        <v>860</v>
      </c>
      <c r="F133" s="917">
        <v>-90932002</v>
      </c>
      <c r="G133" s="917">
        <v>0</v>
      </c>
      <c r="H133" s="917">
        <v>0</v>
      </c>
      <c r="I133" s="917">
        <v>-90932002</v>
      </c>
      <c r="O133" s="918">
        <v>-90932002</v>
      </c>
      <c r="P133" s="919">
        <f t="shared" si="2"/>
        <v>0</v>
      </c>
    </row>
    <row r="134" spans="1:16" x14ac:dyDescent="0.2">
      <c r="A134" s="920" t="s">
        <v>85</v>
      </c>
      <c r="B134" s="953">
        <v>70</v>
      </c>
      <c r="C134" s="921" t="s">
        <v>859</v>
      </c>
      <c r="D134" s="921"/>
      <c r="E134" s="922" t="s">
        <v>861</v>
      </c>
      <c r="F134" s="923">
        <v>-90932002</v>
      </c>
      <c r="G134" s="923">
        <v>0</v>
      </c>
      <c r="H134" s="923">
        <v>0</v>
      </c>
      <c r="I134" s="923">
        <v>-90932002</v>
      </c>
      <c r="O134" s="924">
        <v>-90932002</v>
      </c>
      <c r="P134" s="919">
        <f t="shared" si="2"/>
        <v>0</v>
      </c>
    </row>
    <row r="135" spans="1:16" x14ac:dyDescent="0.2">
      <c r="C135" s="915" t="s">
        <v>337</v>
      </c>
      <c r="D135" s="915" t="s">
        <v>307</v>
      </c>
      <c r="E135" s="916" t="s">
        <v>862</v>
      </c>
      <c r="F135" s="917">
        <v>-1885364.77</v>
      </c>
      <c r="G135" s="917">
        <v>0</v>
      </c>
      <c r="H135" s="917">
        <v>311502.77</v>
      </c>
      <c r="I135" s="917">
        <v>-2196867.54</v>
      </c>
      <c r="O135" s="918">
        <v>-1885364.77</v>
      </c>
      <c r="P135" s="919">
        <f t="shared" si="2"/>
        <v>0</v>
      </c>
    </row>
    <row r="136" spans="1:16" x14ac:dyDescent="0.2">
      <c r="A136" s="920" t="s">
        <v>85</v>
      </c>
      <c r="B136" s="953">
        <v>78</v>
      </c>
      <c r="C136" s="921" t="s">
        <v>337</v>
      </c>
      <c r="D136" s="921"/>
      <c r="E136" s="922" t="s">
        <v>862</v>
      </c>
      <c r="F136" s="923">
        <v>-1885364.77</v>
      </c>
      <c r="G136" s="923">
        <v>0</v>
      </c>
      <c r="H136" s="923">
        <v>311502.77</v>
      </c>
      <c r="I136" s="923">
        <v>-2196867.54</v>
      </c>
      <c r="O136" s="924">
        <v>-1885364.77</v>
      </c>
      <c r="P136" s="919">
        <f t="shared" si="2"/>
        <v>0</v>
      </c>
    </row>
    <row r="137" spans="1:16" x14ac:dyDescent="0.2">
      <c r="C137" s="915" t="s">
        <v>338</v>
      </c>
      <c r="D137" s="915" t="s">
        <v>1080</v>
      </c>
      <c r="E137" s="916" t="s">
        <v>1081</v>
      </c>
      <c r="F137" s="917">
        <v>-1766500.14</v>
      </c>
      <c r="G137" s="917">
        <v>0</v>
      </c>
      <c r="H137" s="917">
        <v>0</v>
      </c>
      <c r="I137" s="917">
        <v>-1766500.14</v>
      </c>
      <c r="O137" s="918">
        <v>-1766500.14</v>
      </c>
      <c r="P137" s="919">
        <f t="shared" si="2"/>
        <v>0</v>
      </c>
    </row>
    <row r="138" spans="1:16" x14ac:dyDescent="0.2">
      <c r="C138" s="915" t="s">
        <v>338</v>
      </c>
      <c r="D138" s="915" t="s">
        <v>883</v>
      </c>
      <c r="E138" s="916" t="s">
        <v>1294</v>
      </c>
      <c r="F138" s="917">
        <v>-5295219.95</v>
      </c>
      <c r="G138" s="917">
        <v>0</v>
      </c>
      <c r="H138" s="917">
        <v>0</v>
      </c>
      <c r="I138" s="917">
        <v>-5295219.95</v>
      </c>
      <c r="O138" s="918">
        <v>-5295219.95</v>
      </c>
      <c r="P138" s="919">
        <f t="shared" si="2"/>
        <v>0</v>
      </c>
    </row>
    <row r="139" spans="1:16" x14ac:dyDescent="0.2">
      <c r="C139" s="915" t="s">
        <v>338</v>
      </c>
      <c r="D139" s="915" t="s">
        <v>4671</v>
      </c>
      <c r="E139" s="916" t="s">
        <v>4672</v>
      </c>
      <c r="F139" s="917">
        <v>-5478641.1600000001</v>
      </c>
      <c r="G139" s="917">
        <v>0</v>
      </c>
      <c r="H139" s="917">
        <v>0</v>
      </c>
      <c r="I139" s="917">
        <v>-5478641.1600000001</v>
      </c>
      <c r="O139" s="918">
        <v>-5478641.1600000001</v>
      </c>
      <c r="P139" s="919">
        <f t="shared" si="2"/>
        <v>0</v>
      </c>
    </row>
    <row r="140" spans="1:16" x14ac:dyDescent="0.2">
      <c r="C140" s="915" t="s">
        <v>338</v>
      </c>
      <c r="D140" s="915" t="s">
        <v>5366</v>
      </c>
      <c r="E140" s="916" t="s">
        <v>5367</v>
      </c>
      <c r="F140" s="917">
        <v>-5642634.7199999997</v>
      </c>
      <c r="G140" s="917">
        <v>0</v>
      </c>
      <c r="H140" s="917">
        <v>0</v>
      </c>
      <c r="I140" s="917">
        <v>-5642634.7199999997</v>
      </c>
      <c r="O140" s="918">
        <v>-5642634.7199999997</v>
      </c>
      <c r="P140" s="919">
        <f t="shared" si="2"/>
        <v>0</v>
      </c>
    </row>
    <row r="141" spans="1:16" x14ac:dyDescent="0.2">
      <c r="C141" s="915" t="s">
        <v>338</v>
      </c>
      <c r="D141" s="915" t="s">
        <v>5976</v>
      </c>
      <c r="E141" s="916" t="s">
        <v>5977</v>
      </c>
      <c r="F141" s="917">
        <v>-5607738.54</v>
      </c>
      <c r="G141" s="917">
        <v>0</v>
      </c>
      <c r="H141" s="917">
        <v>0</v>
      </c>
      <c r="I141" s="917">
        <v>-5607738.54</v>
      </c>
      <c r="O141" s="918">
        <v>-5607738.54</v>
      </c>
      <c r="P141" s="919">
        <f t="shared" si="2"/>
        <v>0</v>
      </c>
    </row>
    <row r="142" spans="1:16" x14ac:dyDescent="0.2">
      <c r="C142" s="915" t="s">
        <v>338</v>
      </c>
      <c r="D142" s="915" t="s">
        <v>6641</v>
      </c>
      <c r="E142" s="916" t="s">
        <v>6642</v>
      </c>
      <c r="F142" s="917">
        <v>0</v>
      </c>
      <c r="G142" s="917">
        <v>0</v>
      </c>
      <c r="H142" s="917">
        <v>5918552.54</v>
      </c>
      <c r="I142" s="917">
        <v>-5918552.54</v>
      </c>
      <c r="O142" s="918"/>
      <c r="P142" s="919">
        <f t="shared" si="2"/>
        <v>0</v>
      </c>
    </row>
    <row r="143" spans="1:16" x14ac:dyDescent="0.2">
      <c r="A143" s="920" t="s">
        <v>85</v>
      </c>
      <c r="B143" s="953">
        <v>80</v>
      </c>
      <c r="C143" s="921" t="s">
        <v>338</v>
      </c>
      <c r="D143" s="921"/>
      <c r="E143" s="922" t="s">
        <v>865</v>
      </c>
      <c r="F143" s="923">
        <v>-23790734.510000002</v>
      </c>
      <c r="G143" s="923">
        <v>0</v>
      </c>
      <c r="H143" s="923">
        <v>5918552.54</v>
      </c>
      <c r="I143" s="923">
        <v>-29709287.050000001</v>
      </c>
      <c r="O143" s="924">
        <v>-23790734.510000002</v>
      </c>
      <c r="P143" s="919">
        <f t="shared" si="2"/>
        <v>0</v>
      </c>
    </row>
    <row r="144" spans="1:16" x14ac:dyDescent="0.2">
      <c r="C144" s="915" t="s">
        <v>872</v>
      </c>
      <c r="D144" s="915" t="s">
        <v>307</v>
      </c>
      <c r="E144" s="916" t="s">
        <v>873</v>
      </c>
      <c r="F144" s="917">
        <v>-6230055.3099999996</v>
      </c>
      <c r="G144" s="917">
        <v>6230055.3099999996</v>
      </c>
      <c r="H144" s="917">
        <v>0</v>
      </c>
      <c r="I144" s="917">
        <v>0</v>
      </c>
      <c r="O144" s="918">
        <v>0</v>
      </c>
      <c r="P144" s="919">
        <f t="shared" si="2"/>
        <v>-6230055.3099999996</v>
      </c>
    </row>
    <row r="145" spans="1:16" x14ac:dyDescent="0.2">
      <c r="A145" s="920" t="s">
        <v>85</v>
      </c>
      <c r="B145" s="957"/>
      <c r="C145" s="921" t="s">
        <v>872</v>
      </c>
      <c r="D145" s="921"/>
      <c r="E145" s="922" t="s">
        <v>874</v>
      </c>
      <c r="F145" s="923">
        <v>-6230055.3099999996</v>
      </c>
      <c r="G145" s="923">
        <v>6230055.3099999996</v>
      </c>
      <c r="H145" s="923">
        <v>0</v>
      </c>
      <c r="I145" s="923">
        <v>0</v>
      </c>
      <c r="O145" s="924">
        <v>0</v>
      </c>
      <c r="P145" s="919">
        <f t="shared" si="2"/>
        <v>-6230055.3099999996</v>
      </c>
    </row>
    <row r="146" spans="1:16" x14ac:dyDescent="0.2">
      <c r="B146" s="912">
        <v>85</v>
      </c>
      <c r="C146" s="915" t="s">
        <v>875</v>
      </c>
      <c r="D146" s="915" t="s">
        <v>307</v>
      </c>
      <c r="E146" s="916" t="s">
        <v>876</v>
      </c>
      <c r="F146" s="917">
        <v>-694948.23</v>
      </c>
      <c r="G146" s="917">
        <v>3408931.15</v>
      </c>
      <c r="H146" s="917">
        <v>3457043.58</v>
      </c>
      <c r="I146" s="917">
        <v>-743060.66</v>
      </c>
      <c r="O146" s="918">
        <v>-694948.23</v>
      </c>
      <c r="P146" s="919">
        <f t="shared" si="2"/>
        <v>0</v>
      </c>
    </row>
    <row r="147" spans="1:16" x14ac:dyDescent="0.2">
      <c r="B147" s="912" t="s">
        <v>7237</v>
      </c>
      <c r="C147" s="915" t="s">
        <v>875</v>
      </c>
      <c r="D147" s="915" t="s">
        <v>387</v>
      </c>
      <c r="E147" s="916" t="s">
        <v>877</v>
      </c>
      <c r="F147" s="917">
        <v>43083.05</v>
      </c>
      <c r="G147" s="917">
        <v>214336.7</v>
      </c>
      <c r="H147" s="917">
        <v>211353.73</v>
      </c>
      <c r="I147" s="917">
        <v>46066.02</v>
      </c>
      <c r="O147" s="918">
        <v>43083.05</v>
      </c>
      <c r="P147" s="919">
        <f t="shared" si="2"/>
        <v>0</v>
      </c>
    </row>
    <row r="148" spans="1:16" x14ac:dyDescent="0.2">
      <c r="B148" s="912">
        <v>85</v>
      </c>
      <c r="C148" s="915" t="s">
        <v>875</v>
      </c>
      <c r="D148" s="915" t="s">
        <v>319</v>
      </c>
      <c r="E148" s="916" t="s">
        <v>1082</v>
      </c>
      <c r="F148" s="917">
        <v>-851950</v>
      </c>
      <c r="G148" s="917">
        <v>952327</v>
      </c>
      <c r="H148" s="917">
        <v>914865</v>
      </c>
      <c r="I148" s="917">
        <v>-814488</v>
      </c>
      <c r="O148" s="918">
        <v>-851950</v>
      </c>
      <c r="P148" s="919">
        <f t="shared" si="2"/>
        <v>0</v>
      </c>
    </row>
    <row r="149" spans="1:16" x14ac:dyDescent="0.2">
      <c r="B149" s="912">
        <v>85</v>
      </c>
      <c r="C149" s="915" t="s">
        <v>875</v>
      </c>
      <c r="D149" s="915" t="s">
        <v>347</v>
      </c>
      <c r="E149" s="916" t="s">
        <v>613</v>
      </c>
      <c r="F149" s="917">
        <v>-1343857.9</v>
      </c>
      <c r="G149" s="917">
        <v>2394317.5099999998</v>
      </c>
      <c r="H149" s="917">
        <v>2536086.59</v>
      </c>
      <c r="I149" s="917">
        <v>-1485626.98</v>
      </c>
      <c r="O149" s="918">
        <v>-1343857.9</v>
      </c>
      <c r="P149" s="919">
        <f t="shared" si="2"/>
        <v>0</v>
      </c>
    </row>
    <row r="150" spans="1:16" x14ac:dyDescent="0.2">
      <c r="B150" s="912" t="s">
        <v>7237</v>
      </c>
      <c r="C150" s="915" t="s">
        <v>875</v>
      </c>
      <c r="D150" s="915" t="s">
        <v>971</v>
      </c>
      <c r="E150" s="916" t="s">
        <v>4673</v>
      </c>
      <c r="F150" s="917">
        <v>83319.19</v>
      </c>
      <c r="G150" s="917">
        <v>157237.35999999999</v>
      </c>
      <c r="H150" s="917">
        <v>148447.69</v>
      </c>
      <c r="I150" s="917">
        <v>92108.86</v>
      </c>
      <c r="O150" s="918">
        <v>83319.19</v>
      </c>
      <c r="P150" s="919">
        <f t="shared" si="2"/>
        <v>0</v>
      </c>
    </row>
    <row r="151" spans="1:16" x14ac:dyDescent="0.2">
      <c r="B151" s="912">
        <v>85</v>
      </c>
      <c r="C151" s="915" t="s">
        <v>875</v>
      </c>
      <c r="D151" s="915" t="s">
        <v>822</v>
      </c>
      <c r="E151" s="916" t="s">
        <v>1083</v>
      </c>
      <c r="F151" s="917">
        <v>-79998.89</v>
      </c>
      <c r="G151" s="917">
        <v>115128.7</v>
      </c>
      <c r="H151" s="917">
        <v>78645.19</v>
      </c>
      <c r="I151" s="917">
        <v>-43515.38</v>
      </c>
      <c r="O151" s="918">
        <v>-79998.89</v>
      </c>
      <c r="P151" s="919">
        <f t="shared" si="2"/>
        <v>0</v>
      </c>
    </row>
    <row r="152" spans="1:16" x14ac:dyDescent="0.2">
      <c r="A152" s="920" t="s">
        <v>85</v>
      </c>
      <c r="B152" s="953"/>
      <c r="C152" s="921" t="s">
        <v>875</v>
      </c>
      <c r="D152" s="921"/>
      <c r="E152" s="922" t="s">
        <v>878</v>
      </c>
      <c r="F152" s="923">
        <v>-2844352.78</v>
      </c>
      <c r="G152" s="923">
        <v>7242278.4199999999</v>
      </c>
      <c r="H152" s="923">
        <v>7346441.7800000003</v>
      </c>
      <c r="I152" s="923">
        <v>-2948516.14</v>
      </c>
      <c r="O152" s="924">
        <v>-2844352.78</v>
      </c>
      <c r="P152" s="919">
        <f t="shared" si="2"/>
        <v>0</v>
      </c>
    </row>
    <row r="153" spans="1:16" x14ac:dyDescent="0.2">
      <c r="B153" s="912">
        <v>87</v>
      </c>
      <c r="C153" s="915" t="s">
        <v>879</v>
      </c>
      <c r="D153" s="915" t="s">
        <v>307</v>
      </c>
      <c r="E153" s="916" t="s">
        <v>880</v>
      </c>
      <c r="F153" s="917">
        <v>-5219194</v>
      </c>
      <c r="G153" s="917">
        <v>8131674</v>
      </c>
      <c r="H153" s="917">
        <v>8249050</v>
      </c>
      <c r="I153" s="917">
        <v>-5336570</v>
      </c>
      <c r="O153" s="918">
        <v>-5219194</v>
      </c>
      <c r="P153" s="919">
        <f t="shared" si="2"/>
        <v>0</v>
      </c>
    </row>
    <row r="154" spans="1:16" x14ac:dyDescent="0.2">
      <c r="B154" s="912" t="s">
        <v>7238</v>
      </c>
      <c r="C154" s="915" t="s">
        <v>879</v>
      </c>
      <c r="D154" s="915" t="s">
        <v>387</v>
      </c>
      <c r="E154" s="916" t="s">
        <v>881</v>
      </c>
      <c r="F154" s="917">
        <v>299760.11</v>
      </c>
      <c r="G154" s="917">
        <v>798540.32</v>
      </c>
      <c r="H154" s="917">
        <v>497537.47</v>
      </c>
      <c r="I154" s="917">
        <v>600762.96</v>
      </c>
      <c r="O154" s="918">
        <v>299760.11</v>
      </c>
      <c r="P154" s="919">
        <f t="shared" si="2"/>
        <v>0</v>
      </c>
    </row>
    <row r="155" spans="1:16" x14ac:dyDescent="0.2">
      <c r="B155" s="912">
        <v>87</v>
      </c>
      <c r="C155" s="915" t="s">
        <v>879</v>
      </c>
      <c r="D155" s="915" t="s">
        <v>319</v>
      </c>
      <c r="E155" s="916" t="s">
        <v>882</v>
      </c>
      <c r="F155" s="917">
        <v>-16021684</v>
      </c>
      <c r="G155" s="917">
        <v>508802</v>
      </c>
      <c r="H155" s="917">
        <v>1746111</v>
      </c>
      <c r="I155" s="917">
        <v>-17258993</v>
      </c>
      <c r="O155" s="918">
        <v>-16021684</v>
      </c>
      <c r="P155" s="919">
        <f t="shared" si="2"/>
        <v>0</v>
      </c>
    </row>
    <row r="156" spans="1:16" x14ac:dyDescent="0.2">
      <c r="B156" s="912" t="s">
        <v>7238</v>
      </c>
      <c r="C156" s="915" t="s">
        <v>879</v>
      </c>
      <c r="D156" s="915" t="s">
        <v>883</v>
      </c>
      <c r="E156" s="916" t="s">
        <v>884</v>
      </c>
      <c r="F156" s="917">
        <v>1585581</v>
      </c>
      <c r="G156" s="917">
        <v>212155</v>
      </c>
      <c r="H156" s="917">
        <v>75374</v>
      </c>
      <c r="I156" s="917">
        <v>1722362</v>
      </c>
      <c r="O156" s="918">
        <v>1585581</v>
      </c>
      <c r="P156" s="919">
        <f t="shared" si="2"/>
        <v>0</v>
      </c>
    </row>
    <row r="157" spans="1:16" x14ac:dyDescent="0.2">
      <c r="B157" s="912">
        <v>87</v>
      </c>
      <c r="C157" s="915" t="s">
        <v>879</v>
      </c>
      <c r="D157" s="915" t="s">
        <v>347</v>
      </c>
      <c r="E157" s="916" t="s">
        <v>885</v>
      </c>
      <c r="F157" s="917">
        <v>-3610949.23</v>
      </c>
      <c r="G157" s="917">
        <v>275091.62</v>
      </c>
      <c r="H157" s="917">
        <v>505388.19</v>
      </c>
      <c r="I157" s="917">
        <v>-3841245.8</v>
      </c>
      <c r="O157" s="918">
        <v>-3610949.23</v>
      </c>
      <c r="P157" s="919">
        <f t="shared" si="2"/>
        <v>0</v>
      </c>
    </row>
    <row r="158" spans="1:16" x14ac:dyDescent="0.2">
      <c r="B158" s="912">
        <v>87</v>
      </c>
      <c r="C158" s="915" t="s">
        <v>879</v>
      </c>
      <c r="D158" s="915" t="s">
        <v>822</v>
      </c>
      <c r="E158" s="916" t="s">
        <v>1084</v>
      </c>
      <c r="F158" s="917">
        <v>-210420.37</v>
      </c>
      <c r="G158" s="917">
        <v>0</v>
      </c>
      <c r="H158" s="917">
        <v>37930.06</v>
      </c>
      <c r="I158" s="917">
        <v>-248350.43</v>
      </c>
      <c r="O158" s="918">
        <v>-210420.37</v>
      </c>
      <c r="P158" s="919">
        <f t="shared" si="2"/>
        <v>0</v>
      </c>
    </row>
    <row r="159" spans="1:16" x14ac:dyDescent="0.2">
      <c r="A159" s="920" t="s">
        <v>85</v>
      </c>
      <c r="B159" s="953"/>
      <c r="C159" s="921" t="s">
        <v>879</v>
      </c>
      <c r="D159" s="921"/>
      <c r="E159" s="922" t="s">
        <v>886</v>
      </c>
      <c r="F159" s="923">
        <v>-23176906.489999998</v>
      </c>
      <c r="G159" s="923">
        <v>9926262.9399999995</v>
      </c>
      <c r="H159" s="923">
        <v>11111390.720000001</v>
      </c>
      <c r="I159" s="923">
        <v>-24362034.27</v>
      </c>
      <c r="O159" s="924">
        <v>-23176906.489999998</v>
      </c>
      <c r="P159" s="919">
        <f t="shared" si="2"/>
        <v>0</v>
      </c>
    </row>
    <row r="160" spans="1:16" x14ac:dyDescent="0.2">
      <c r="C160" s="915" t="s">
        <v>890</v>
      </c>
      <c r="D160" s="915" t="s">
        <v>307</v>
      </c>
      <c r="E160" s="916" t="s">
        <v>891</v>
      </c>
      <c r="F160" s="917">
        <v>-1067740</v>
      </c>
      <c r="G160" s="917">
        <v>1067740</v>
      </c>
      <c r="H160" s="917">
        <v>1078432</v>
      </c>
      <c r="I160" s="917">
        <v>-1078432</v>
      </c>
      <c r="O160" s="918">
        <v>-1067740</v>
      </c>
      <c r="P160" s="919">
        <f t="shared" si="2"/>
        <v>0</v>
      </c>
    </row>
    <row r="161" spans="1:16" x14ac:dyDescent="0.2">
      <c r="C161" s="915" t="s">
        <v>890</v>
      </c>
      <c r="D161" s="915" t="s">
        <v>315</v>
      </c>
      <c r="E161" s="916" t="s">
        <v>4674</v>
      </c>
      <c r="F161" s="917">
        <v>-1656000</v>
      </c>
      <c r="G161" s="917">
        <v>2379600</v>
      </c>
      <c r="H161" s="917">
        <v>1656000</v>
      </c>
      <c r="I161" s="917">
        <v>-932400</v>
      </c>
      <c r="O161" s="918">
        <v>-1656000</v>
      </c>
      <c r="P161" s="919">
        <f t="shared" si="2"/>
        <v>0</v>
      </c>
    </row>
    <row r="162" spans="1:16" ht="13.5" thickBot="1" x14ac:dyDescent="0.25">
      <c r="A162" s="925" t="s">
        <v>85</v>
      </c>
      <c r="B162" s="929">
        <v>98</v>
      </c>
      <c r="C162" s="926" t="s">
        <v>890</v>
      </c>
      <c r="D162" s="926"/>
      <c r="E162" s="927" t="s">
        <v>892</v>
      </c>
      <c r="F162" s="928">
        <v>-2723740</v>
      </c>
      <c r="G162" s="928">
        <v>3447340</v>
      </c>
      <c r="H162" s="928">
        <v>2734432</v>
      </c>
      <c r="I162" s="928">
        <v>-2010832</v>
      </c>
      <c r="J162" s="929"/>
      <c r="K162" s="929"/>
      <c r="L162" s="929"/>
      <c r="M162" s="929"/>
      <c r="N162" s="929"/>
      <c r="O162" s="930">
        <v>-2723740</v>
      </c>
      <c r="P162" s="931">
        <f t="shared" si="2"/>
        <v>0</v>
      </c>
    </row>
    <row r="163" spans="1:16" x14ac:dyDescent="0.2">
      <c r="C163" s="915" t="s">
        <v>893</v>
      </c>
      <c r="D163" s="915" t="s">
        <v>347</v>
      </c>
      <c r="E163" s="916" t="s">
        <v>725</v>
      </c>
      <c r="F163" s="917">
        <v>0</v>
      </c>
      <c r="G163" s="917">
        <v>3375167.59</v>
      </c>
      <c r="H163" s="917">
        <v>0</v>
      </c>
      <c r="I163" s="932">
        <v>3375167.59</v>
      </c>
      <c r="O163" s="917">
        <v>4011583.65</v>
      </c>
      <c r="P163" s="912"/>
    </row>
    <row r="164" spans="1:16" x14ac:dyDescent="0.2">
      <c r="C164" s="915" t="s">
        <v>893</v>
      </c>
      <c r="D164" s="915" t="s">
        <v>947</v>
      </c>
      <c r="E164" s="916" t="s">
        <v>726</v>
      </c>
      <c r="F164" s="917">
        <v>0</v>
      </c>
      <c r="G164" s="917">
        <v>4909275.99</v>
      </c>
      <c r="H164" s="917">
        <v>0</v>
      </c>
      <c r="I164" s="932">
        <v>4909275.99</v>
      </c>
      <c r="O164" s="917">
        <v>5502379.6500000004</v>
      </c>
      <c r="P164" s="912"/>
    </row>
    <row r="165" spans="1:16" x14ac:dyDescent="0.2">
      <c r="C165" s="915" t="s">
        <v>893</v>
      </c>
      <c r="D165" s="915" t="s">
        <v>822</v>
      </c>
      <c r="E165" s="916" t="s">
        <v>895</v>
      </c>
      <c r="F165" s="917">
        <v>0</v>
      </c>
      <c r="G165" s="917">
        <v>336240</v>
      </c>
      <c r="H165" s="917">
        <v>0</v>
      </c>
      <c r="I165" s="933">
        <v>336240</v>
      </c>
      <c r="O165" s="917">
        <v>269040</v>
      </c>
      <c r="P165" s="912"/>
    </row>
    <row r="166" spans="1:16" x14ac:dyDescent="0.2">
      <c r="C166" s="915" t="s">
        <v>893</v>
      </c>
      <c r="D166" s="915" t="s">
        <v>698</v>
      </c>
      <c r="E166" s="916" t="s">
        <v>727</v>
      </c>
      <c r="F166" s="917">
        <v>0</v>
      </c>
      <c r="G166" s="917">
        <v>18900</v>
      </c>
      <c r="H166" s="917">
        <v>0</v>
      </c>
      <c r="I166" s="933">
        <v>18900</v>
      </c>
      <c r="O166" s="917">
        <v>38700</v>
      </c>
      <c r="P166" s="912"/>
    </row>
    <row r="167" spans="1:16" x14ac:dyDescent="0.2">
      <c r="C167" s="915" t="s">
        <v>893</v>
      </c>
      <c r="D167" s="915" t="s">
        <v>840</v>
      </c>
      <c r="E167" s="916" t="s">
        <v>728</v>
      </c>
      <c r="F167" s="917">
        <v>0</v>
      </c>
      <c r="G167" s="917">
        <v>162085</v>
      </c>
      <c r="H167" s="917">
        <v>0</v>
      </c>
      <c r="I167" s="934">
        <v>162085</v>
      </c>
      <c r="O167" s="917">
        <v>147793</v>
      </c>
      <c r="P167" s="912"/>
    </row>
    <row r="168" spans="1:16" x14ac:dyDescent="0.2">
      <c r="A168" s="920" t="s">
        <v>85</v>
      </c>
      <c r="B168" s="953">
        <v>10</v>
      </c>
      <c r="C168" s="921" t="s">
        <v>893</v>
      </c>
      <c r="D168" s="921"/>
      <c r="E168" s="922" t="s">
        <v>896</v>
      </c>
      <c r="F168" s="923">
        <v>0</v>
      </c>
      <c r="G168" s="923">
        <v>8801668.5800000001</v>
      </c>
      <c r="H168" s="923">
        <v>0</v>
      </c>
      <c r="I168" s="923">
        <v>8801668.5800000001</v>
      </c>
      <c r="O168" s="923">
        <v>9969496.3000000007</v>
      </c>
      <c r="P168" s="935">
        <f>I168-O168</f>
        <v>-1167827.7200000007</v>
      </c>
    </row>
    <row r="169" spans="1:16" x14ac:dyDescent="0.2">
      <c r="C169" s="915" t="s">
        <v>897</v>
      </c>
      <c r="D169" s="915" t="s">
        <v>307</v>
      </c>
      <c r="E169" s="916" t="s">
        <v>898</v>
      </c>
      <c r="F169" s="917">
        <v>0</v>
      </c>
      <c r="G169" s="917">
        <v>0</v>
      </c>
      <c r="H169" s="917">
        <v>639810.36</v>
      </c>
      <c r="I169" s="932">
        <v>-639810.36</v>
      </c>
      <c r="O169" s="917">
        <v>-1239672.1299999999</v>
      </c>
      <c r="P169" s="912"/>
    </row>
    <row r="170" spans="1:16" x14ac:dyDescent="0.2">
      <c r="A170" s="920" t="s">
        <v>85</v>
      </c>
      <c r="B170" s="953">
        <v>11</v>
      </c>
      <c r="C170" s="921" t="s">
        <v>897</v>
      </c>
      <c r="D170" s="921"/>
      <c r="E170" s="922" t="s">
        <v>899</v>
      </c>
      <c r="F170" s="923">
        <v>0</v>
      </c>
      <c r="G170" s="923">
        <v>0</v>
      </c>
      <c r="H170" s="923">
        <v>639810.36</v>
      </c>
      <c r="I170" s="923">
        <v>-639810.36</v>
      </c>
      <c r="O170" s="923">
        <v>-1239672.1299999999</v>
      </c>
      <c r="P170" s="935">
        <f>I170-O170</f>
        <v>599861.7699999999</v>
      </c>
    </row>
    <row r="171" spans="1:16" x14ac:dyDescent="0.2">
      <c r="C171" s="915" t="s">
        <v>900</v>
      </c>
      <c r="D171" s="915" t="s">
        <v>307</v>
      </c>
      <c r="E171" s="916" t="s">
        <v>901</v>
      </c>
      <c r="F171" s="917">
        <v>0</v>
      </c>
      <c r="G171" s="917">
        <v>8249050</v>
      </c>
      <c r="H171" s="917">
        <v>0</v>
      </c>
      <c r="I171" s="932">
        <v>8249050</v>
      </c>
      <c r="J171" s="936">
        <f>I171+I296</f>
        <v>117376</v>
      </c>
      <c r="O171" s="917">
        <v>7804694</v>
      </c>
      <c r="P171" s="912"/>
    </row>
    <row r="172" spans="1:16" x14ac:dyDescent="0.2">
      <c r="C172" s="915" t="s">
        <v>900</v>
      </c>
      <c r="D172" s="915" t="s">
        <v>319</v>
      </c>
      <c r="E172" s="916" t="s">
        <v>902</v>
      </c>
      <c r="F172" s="917">
        <v>0</v>
      </c>
      <c r="G172" s="917">
        <v>1746111</v>
      </c>
      <c r="H172" s="917">
        <v>0</v>
      </c>
      <c r="I172" s="932">
        <v>1746111</v>
      </c>
      <c r="J172" s="936">
        <f>I172+I297</f>
        <v>1237309</v>
      </c>
      <c r="O172" s="917">
        <v>1309841</v>
      </c>
      <c r="P172" s="912"/>
    </row>
    <row r="173" spans="1:16" x14ac:dyDescent="0.2">
      <c r="C173" s="915" t="s">
        <v>900</v>
      </c>
      <c r="D173" s="915" t="s">
        <v>347</v>
      </c>
      <c r="E173" s="916" t="s">
        <v>903</v>
      </c>
      <c r="F173" s="917">
        <v>0</v>
      </c>
      <c r="G173" s="917">
        <v>505388.19</v>
      </c>
      <c r="H173" s="917">
        <v>0</v>
      </c>
      <c r="I173" s="932">
        <v>505388.19</v>
      </c>
      <c r="J173" s="936">
        <f>I173+I298</f>
        <v>230296.57</v>
      </c>
      <c r="O173" s="917">
        <v>225785.03</v>
      </c>
      <c r="P173" s="912"/>
    </row>
    <row r="174" spans="1:16" x14ac:dyDescent="0.2">
      <c r="C174" s="915" t="s">
        <v>900</v>
      </c>
      <c r="D174" s="915" t="s">
        <v>822</v>
      </c>
      <c r="E174" s="916" t="s">
        <v>731</v>
      </c>
      <c r="F174" s="917">
        <v>0</v>
      </c>
      <c r="G174" s="917">
        <v>37930.06</v>
      </c>
      <c r="H174" s="917">
        <v>0</v>
      </c>
      <c r="I174" s="933">
        <v>37930.06</v>
      </c>
      <c r="O174" s="917">
        <v>57867.94</v>
      </c>
      <c r="P174" s="912"/>
    </row>
    <row r="175" spans="1:16" x14ac:dyDescent="0.2">
      <c r="A175" s="920" t="s">
        <v>85</v>
      </c>
      <c r="B175" s="953">
        <v>13</v>
      </c>
      <c r="C175" s="921" t="s">
        <v>900</v>
      </c>
      <c r="D175" s="921"/>
      <c r="E175" s="922" t="s">
        <v>904</v>
      </c>
      <c r="F175" s="923">
        <v>0</v>
      </c>
      <c r="G175" s="923">
        <v>10538479.25</v>
      </c>
      <c r="H175" s="923">
        <v>0</v>
      </c>
      <c r="I175" s="923">
        <v>10538479.25</v>
      </c>
      <c r="O175" s="923">
        <v>9398187.9700000007</v>
      </c>
      <c r="P175" s="935">
        <f>I175-O175</f>
        <v>1140291.2799999993</v>
      </c>
    </row>
    <row r="176" spans="1:16" x14ac:dyDescent="0.2">
      <c r="C176" s="915" t="s">
        <v>905</v>
      </c>
      <c r="D176" s="915" t="s">
        <v>307</v>
      </c>
      <c r="E176" s="916" t="s">
        <v>732</v>
      </c>
      <c r="F176" s="917">
        <v>0</v>
      </c>
      <c r="G176" s="917">
        <v>0</v>
      </c>
      <c r="H176" s="917">
        <v>798540.32</v>
      </c>
      <c r="I176" s="932">
        <v>-798540.32</v>
      </c>
      <c r="J176" s="936">
        <f>I176+I300</f>
        <v>-301002.84999999998</v>
      </c>
      <c r="O176" s="917">
        <v>-218385.19</v>
      </c>
      <c r="P176" s="912"/>
    </row>
    <row r="177" spans="1:16" x14ac:dyDescent="0.2">
      <c r="C177" s="915" t="s">
        <v>905</v>
      </c>
      <c r="D177" s="915" t="s">
        <v>319</v>
      </c>
      <c r="E177" s="916" t="s">
        <v>733</v>
      </c>
      <c r="F177" s="917">
        <v>0</v>
      </c>
      <c r="G177" s="917">
        <v>0</v>
      </c>
      <c r="H177" s="917">
        <v>212155</v>
      </c>
      <c r="I177" s="932">
        <v>-212155</v>
      </c>
      <c r="J177" s="936">
        <f>I177+I301</f>
        <v>-136781</v>
      </c>
      <c r="O177" s="917">
        <v>-189715</v>
      </c>
      <c r="P177" s="912"/>
    </row>
    <row r="178" spans="1:16" x14ac:dyDescent="0.2">
      <c r="A178" s="920" t="s">
        <v>85</v>
      </c>
      <c r="B178" s="953">
        <v>14</v>
      </c>
      <c r="C178" s="921" t="s">
        <v>905</v>
      </c>
      <c r="D178" s="921"/>
      <c r="E178" s="922" t="s">
        <v>908</v>
      </c>
      <c r="F178" s="923">
        <v>0</v>
      </c>
      <c r="G178" s="923">
        <v>0</v>
      </c>
      <c r="H178" s="923">
        <v>1010695.32</v>
      </c>
      <c r="I178" s="923">
        <v>-1010695.32</v>
      </c>
      <c r="O178" s="923">
        <v>-408100.19</v>
      </c>
      <c r="P178" s="935">
        <f>I178-O178</f>
        <v>-602595.12999999989</v>
      </c>
    </row>
    <row r="179" spans="1:16" x14ac:dyDescent="0.2">
      <c r="C179" s="915" t="s">
        <v>909</v>
      </c>
      <c r="D179" s="915" t="s">
        <v>307</v>
      </c>
      <c r="E179" s="916" t="s">
        <v>910</v>
      </c>
      <c r="F179" s="917">
        <v>0</v>
      </c>
      <c r="G179" s="917">
        <v>3457043.58</v>
      </c>
      <c r="H179" s="917">
        <v>0</v>
      </c>
      <c r="I179" s="932">
        <v>3457043.58</v>
      </c>
      <c r="O179" s="917">
        <v>3660368.72</v>
      </c>
      <c r="P179" s="912"/>
    </row>
    <row r="180" spans="1:16" x14ac:dyDescent="0.2">
      <c r="C180" s="915" t="s">
        <v>909</v>
      </c>
      <c r="D180" s="915" t="s">
        <v>319</v>
      </c>
      <c r="E180" s="916" t="s">
        <v>911</v>
      </c>
      <c r="F180" s="917">
        <v>0</v>
      </c>
      <c r="G180" s="917">
        <v>914865</v>
      </c>
      <c r="H180" s="917">
        <v>0</v>
      </c>
      <c r="I180" s="933">
        <v>914865</v>
      </c>
      <c r="O180" s="917">
        <v>961941</v>
      </c>
      <c r="P180" s="912"/>
    </row>
    <row r="181" spans="1:16" x14ac:dyDescent="0.2">
      <c r="C181" s="915" t="s">
        <v>909</v>
      </c>
      <c r="D181" s="915" t="s">
        <v>347</v>
      </c>
      <c r="E181" s="916" t="s">
        <v>614</v>
      </c>
      <c r="F181" s="917">
        <v>0</v>
      </c>
      <c r="G181" s="917">
        <v>2536086.59</v>
      </c>
      <c r="H181" s="917">
        <v>0</v>
      </c>
      <c r="I181" s="934">
        <v>2536086.59</v>
      </c>
      <c r="O181" s="917">
        <v>2383418.6800000002</v>
      </c>
      <c r="P181" s="912"/>
    </row>
    <row r="182" spans="1:16" x14ac:dyDescent="0.2">
      <c r="C182" s="915" t="s">
        <v>909</v>
      </c>
      <c r="D182" s="915" t="s">
        <v>822</v>
      </c>
      <c r="E182" s="916" t="s">
        <v>1092</v>
      </c>
      <c r="F182" s="917">
        <v>0</v>
      </c>
      <c r="G182" s="917">
        <v>78645.19</v>
      </c>
      <c r="H182" s="917">
        <v>0</v>
      </c>
      <c r="I182" s="933">
        <v>78645.19</v>
      </c>
      <c r="O182" s="917">
        <v>130143.13</v>
      </c>
      <c r="P182" s="912"/>
    </row>
    <row r="183" spans="1:16" x14ac:dyDescent="0.2">
      <c r="A183" s="920" t="s">
        <v>85</v>
      </c>
      <c r="B183" s="953">
        <v>4</v>
      </c>
      <c r="C183" s="921" t="s">
        <v>909</v>
      </c>
      <c r="D183" s="921"/>
      <c r="E183" s="922" t="s">
        <v>912</v>
      </c>
      <c r="F183" s="923">
        <v>0</v>
      </c>
      <c r="G183" s="923">
        <v>6986640.3600000003</v>
      </c>
      <c r="H183" s="923">
        <v>0</v>
      </c>
      <c r="I183" s="923">
        <v>6986640.3600000003</v>
      </c>
      <c r="O183" s="923">
        <v>7135871.5300000003</v>
      </c>
      <c r="P183" s="935">
        <f>I183-O183</f>
        <v>-149231.16999999993</v>
      </c>
    </row>
    <row r="184" spans="1:16" x14ac:dyDescent="0.2">
      <c r="C184" s="915" t="s">
        <v>913</v>
      </c>
      <c r="D184" s="915" t="s">
        <v>307</v>
      </c>
      <c r="E184" s="916" t="s">
        <v>4676</v>
      </c>
      <c r="F184" s="917">
        <v>0</v>
      </c>
      <c r="G184" s="917">
        <v>0</v>
      </c>
      <c r="H184" s="917">
        <v>214336.7</v>
      </c>
      <c r="I184" s="932">
        <v>-214336.7</v>
      </c>
      <c r="O184" s="917">
        <v>-226942.86</v>
      </c>
      <c r="P184" s="912"/>
    </row>
    <row r="185" spans="1:16" x14ac:dyDescent="0.2">
      <c r="C185" s="915" t="s">
        <v>913</v>
      </c>
      <c r="D185" s="915" t="s">
        <v>319</v>
      </c>
      <c r="E185" s="916" t="s">
        <v>4677</v>
      </c>
      <c r="F185" s="917">
        <v>0</v>
      </c>
      <c r="G185" s="917">
        <v>0</v>
      </c>
      <c r="H185" s="917">
        <v>157237.35999999999</v>
      </c>
      <c r="I185" s="934">
        <v>-157237.35999999999</v>
      </c>
      <c r="O185" s="917">
        <v>-147771.96</v>
      </c>
      <c r="P185" s="912"/>
    </row>
    <row r="186" spans="1:16" x14ac:dyDescent="0.2">
      <c r="A186" s="920" t="s">
        <v>85</v>
      </c>
      <c r="B186" s="953">
        <v>5</v>
      </c>
      <c r="C186" s="921" t="s">
        <v>913</v>
      </c>
      <c r="D186" s="921"/>
      <c r="E186" s="922" t="s">
        <v>915</v>
      </c>
      <c r="F186" s="923">
        <v>0</v>
      </c>
      <c r="G186" s="923">
        <v>0</v>
      </c>
      <c r="H186" s="923">
        <v>371574.06</v>
      </c>
      <c r="I186" s="923">
        <v>-371574.06</v>
      </c>
      <c r="O186" s="923">
        <v>-374714.82</v>
      </c>
      <c r="P186" s="935">
        <f>I186-O186</f>
        <v>3140.7600000000093</v>
      </c>
    </row>
    <row r="187" spans="1:16" x14ac:dyDescent="0.2">
      <c r="B187" s="912">
        <v>18</v>
      </c>
      <c r="C187" s="915" t="s">
        <v>919</v>
      </c>
      <c r="D187" s="915" t="s">
        <v>307</v>
      </c>
      <c r="E187" s="916" t="s">
        <v>935</v>
      </c>
      <c r="F187" s="917">
        <v>0</v>
      </c>
      <c r="G187" s="917">
        <v>562857.18000000005</v>
      </c>
      <c r="H187" s="917">
        <v>0</v>
      </c>
      <c r="I187" s="917">
        <v>562857.18000000005</v>
      </c>
      <c r="O187" s="917">
        <v>709982.76</v>
      </c>
      <c r="P187" s="912"/>
    </row>
    <row r="188" spans="1:16" x14ac:dyDescent="0.2">
      <c r="B188" s="912">
        <v>18</v>
      </c>
      <c r="C188" s="915" t="s">
        <v>919</v>
      </c>
      <c r="D188" s="915" t="s">
        <v>364</v>
      </c>
      <c r="E188" s="916" t="s">
        <v>936</v>
      </c>
      <c r="F188" s="917">
        <v>0</v>
      </c>
      <c r="G188" s="917">
        <v>527253.5</v>
      </c>
      <c r="H188" s="917">
        <v>0</v>
      </c>
      <c r="I188" s="917">
        <v>527253.5</v>
      </c>
      <c r="O188" s="917">
        <v>529803.31999999995</v>
      </c>
      <c r="P188" s="912"/>
    </row>
    <row r="189" spans="1:16" x14ac:dyDescent="0.2">
      <c r="B189" s="912">
        <v>18</v>
      </c>
      <c r="C189" s="915" t="s">
        <v>919</v>
      </c>
      <c r="D189" s="915" t="s">
        <v>380</v>
      </c>
      <c r="E189" s="916" t="s">
        <v>1297</v>
      </c>
      <c r="F189" s="917">
        <v>0</v>
      </c>
      <c r="G189" s="917">
        <v>33979</v>
      </c>
      <c r="H189" s="917">
        <v>0</v>
      </c>
      <c r="I189" s="917">
        <v>33979</v>
      </c>
      <c r="O189" s="917">
        <v>72419</v>
      </c>
      <c r="P189" s="912"/>
    </row>
    <row r="190" spans="1:16" x14ac:dyDescent="0.2">
      <c r="B190" s="912">
        <v>18</v>
      </c>
      <c r="C190" s="915" t="s">
        <v>919</v>
      </c>
      <c r="D190" s="915" t="s">
        <v>1298</v>
      </c>
      <c r="E190" s="916" t="s">
        <v>5369</v>
      </c>
      <c r="F190" s="917">
        <v>0</v>
      </c>
      <c r="G190" s="917">
        <v>165029.43</v>
      </c>
      <c r="H190" s="917">
        <v>0</v>
      </c>
      <c r="I190" s="917">
        <v>165029.43</v>
      </c>
      <c r="O190" s="917">
        <v>165048</v>
      </c>
      <c r="P190" s="912"/>
    </row>
    <row r="191" spans="1:16" x14ac:dyDescent="0.2">
      <c r="B191" s="912">
        <v>18</v>
      </c>
      <c r="C191" s="915" t="s">
        <v>919</v>
      </c>
      <c r="D191" s="915" t="s">
        <v>347</v>
      </c>
      <c r="E191" s="916" t="s">
        <v>735</v>
      </c>
      <c r="F191" s="917">
        <v>0</v>
      </c>
      <c r="G191" s="917">
        <v>1798371.27</v>
      </c>
      <c r="H191" s="917">
        <v>0</v>
      </c>
      <c r="I191" s="917">
        <v>1798371.27</v>
      </c>
      <c r="O191" s="917">
        <v>2086191.93</v>
      </c>
      <c r="P191" s="912"/>
    </row>
    <row r="192" spans="1:16" x14ac:dyDescent="0.2">
      <c r="B192" s="912">
        <v>18</v>
      </c>
      <c r="C192" s="915" t="s">
        <v>919</v>
      </c>
      <c r="D192" s="915" t="s">
        <v>394</v>
      </c>
      <c r="E192" s="916" t="s">
        <v>736</v>
      </c>
      <c r="F192" s="917">
        <v>0</v>
      </c>
      <c r="G192" s="917">
        <v>490951.67</v>
      </c>
      <c r="H192" s="917">
        <v>0</v>
      </c>
      <c r="I192" s="917">
        <v>490951.67</v>
      </c>
      <c r="O192" s="917">
        <v>758417</v>
      </c>
      <c r="P192" s="912"/>
    </row>
    <row r="193" spans="1:16" x14ac:dyDescent="0.2">
      <c r="B193" s="912">
        <v>18</v>
      </c>
      <c r="C193" s="915" t="s">
        <v>919</v>
      </c>
      <c r="D193" s="915" t="s">
        <v>576</v>
      </c>
      <c r="E193" s="916" t="s">
        <v>737</v>
      </c>
      <c r="F193" s="917">
        <v>0</v>
      </c>
      <c r="G193" s="917">
        <v>58998</v>
      </c>
      <c r="H193" s="917">
        <v>0</v>
      </c>
      <c r="I193" s="917">
        <v>58998</v>
      </c>
      <c r="O193" s="917">
        <v>178998</v>
      </c>
      <c r="P193" s="912"/>
    </row>
    <row r="194" spans="1:16" x14ac:dyDescent="0.2">
      <c r="B194" s="912">
        <v>18</v>
      </c>
      <c r="C194" s="912" t="s">
        <v>919</v>
      </c>
      <c r="D194" s="912" t="s">
        <v>800</v>
      </c>
      <c r="E194" s="916" t="s">
        <v>738</v>
      </c>
      <c r="F194" s="917"/>
      <c r="G194" s="917"/>
      <c r="H194" s="917"/>
      <c r="I194" s="917"/>
      <c r="O194" s="917">
        <v>70000</v>
      </c>
      <c r="P194" s="912"/>
    </row>
    <row r="195" spans="1:16" x14ac:dyDescent="0.2">
      <c r="B195" s="912">
        <v>18</v>
      </c>
      <c r="C195" s="915" t="s">
        <v>919</v>
      </c>
      <c r="D195" s="915" t="s">
        <v>698</v>
      </c>
      <c r="E195" s="916" t="s">
        <v>739</v>
      </c>
      <c r="F195" s="917">
        <v>0</v>
      </c>
      <c r="G195" s="917">
        <v>2594.04</v>
      </c>
      <c r="H195" s="917">
        <v>0</v>
      </c>
      <c r="I195" s="917">
        <v>2594.04</v>
      </c>
      <c r="O195" s="917">
        <v>8449</v>
      </c>
      <c r="P195" s="912"/>
    </row>
    <row r="196" spans="1:16" x14ac:dyDescent="0.2">
      <c r="B196" s="912">
        <v>18</v>
      </c>
      <c r="C196" s="915" t="s">
        <v>919</v>
      </c>
      <c r="D196" s="915" t="s">
        <v>840</v>
      </c>
      <c r="E196" s="916" t="s">
        <v>740</v>
      </c>
      <c r="F196" s="917">
        <v>0</v>
      </c>
      <c r="G196" s="917">
        <v>1804.33</v>
      </c>
      <c r="H196" s="917">
        <v>0</v>
      </c>
      <c r="I196" s="917">
        <v>1804.33</v>
      </c>
      <c r="O196" s="917">
        <v>2975</v>
      </c>
      <c r="P196" s="912"/>
    </row>
    <row r="197" spans="1:16" x14ac:dyDescent="0.2">
      <c r="B197" s="912">
        <v>19</v>
      </c>
      <c r="C197" s="915" t="s">
        <v>919</v>
      </c>
      <c r="D197" s="915" t="s">
        <v>678</v>
      </c>
      <c r="E197" s="916" t="s">
        <v>5465</v>
      </c>
      <c r="F197" s="917">
        <v>0</v>
      </c>
      <c r="G197" s="917">
        <v>250401</v>
      </c>
      <c r="H197" s="917">
        <v>220045</v>
      </c>
      <c r="I197" s="917">
        <v>30356</v>
      </c>
      <c r="O197" s="917">
        <v>7295</v>
      </c>
      <c r="P197" s="912"/>
    </row>
    <row r="198" spans="1:16" x14ac:dyDescent="0.2">
      <c r="A198" s="920" t="s">
        <v>85</v>
      </c>
      <c r="B198" s="953"/>
      <c r="C198" s="921" t="s">
        <v>919</v>
      </c>
      <c r="D198" s="921"/>
      <c r="E198" s="922" t="s">
        <v>937</v>
      </c>
      <c r="F198" s="923">
        <v>0</v>
      </c>
      <c r="G198" s="923">
        <v>3892239.42</v>
      </c>
      <c r="H198" s="923">
        <v>220045</v>
      </c>
      <c r="I198" s="923">
        <v>3672194.42</v>
      </c>
      <c r="O198" s="923">
        <v>4589579.01</v>
      </c>
      <c r="P198" s="935">
        <f>I198-O198</f>
        <v>-917384.58999999985</v>
      </c>
    </row>
    <row r="199" spans="1:16" x14ac:dyDescent="0.2">
      <c r="C199" s="915" t="s">
        <v>938</v>
      </c>
      <c r="D199" s="915" t="s">
        <v>307</v>
      </c>
      <c r="E199" s="916" t="s">
        <v>939</v>
      </c>
      <c r="F199" s="917">
        <v>0</v>
      </c>
      <c r="G199" s="917">
        <v>138560.04999999999</v>
      </c>
      <c r="H199" s="917">
        <v>0</v>
      </c>
      <c r="I199" s="917">
        <v>138560.04999999999</v>
      </c>
      <c r="O199" s="917">
        <v>154490.75</v>
      </c>
      <c r="P199" s="912"/>
    </row>
    <row r="200" spans="1:16" x14ac:dyDescent="0.2">
      <c r="C200" s="915" t="s">
        <v>938</v>
      </c>
      <c r="D200" s="915" t="s">
        <v>315</v>
      </c>
      <c r="E200" s="916" t="s">
        <v>946</v>
      </c>
      <c r="F200" s="917">
        <v>0</v>
      </c>
      <c r="G200" s="917">
        <v>88266</v>
      </c>
      <c r="H200" s="917">
        <v>0</v>
      </c>
      <c r="I200" s="917">
        <v>88266</v>
      </c>
      <c r="O200" s="917">
        <v>89174</v>
      </c>
      <c r="P200" s="912"/>
    </row>
    <row r="201" spans="1:16" x14ac:dyDescent="0.2">
      <c r="C201" s="915" t="s">
        <v>938</v>
      </c>
      <c r="D201" s="915" t="s">
        <v>380</v>
      </c>
      <c r="E201" s="916" t="s">
        <v>940</v>
      </c>
      <c r="F201" s="917">
        <v>0</v>
      </c>
      <c r="G201" s="917">
        <v>41605.699999999997</v>
      </c>
      <c r="H201" s="917">
        <v>0</v>
      </c>
      <c r="I201" s="917">
        <v>41605.699999999997</v>
      </c>
      <c r="O201" s="917">
        <v>38163.32</v>
      </c>
      <c r="P201" s="912"/>
    </row>
    <row r="202" spans="1:16" x14ac:dyDescent="0.2">
      <c r="C202" s="915" t="s">
        <v>938</v>
      </c>
      <c r="D202" s="915" t="s">
        <v>382</v>
      </c>
      <c r="E202" s="916" t="s">
        <v>4678</v>
      </c>
      <c r="F202" s="917">
        <v>0</v>
      </c>
      <c r="G202" s="917">
        <v>140203</v>
      </c>
      <c r="H202" s="917">
        <v>0</v>
      </c>
      <c r="I202" s="917">
        <v>140203</v>
      </c>
      <c r="O202" s="917">
        <v>144643.5</v>
      </c>
      <c r="P202" s="912"/>
    </row>
    <row r="203" spans="1:16" x14ac:dyDescent="0.2">
      <c r="C203" s="915" t="s">
        <v>938</v>
      </c>
      <c r="D203" s="915" t="s">
        <v>384</v>
      </c>
      <c r="E203" s="916" t="s">
        <v>944</v>
      </c>
      <c r="F203" s="917">
        <v>0</v>
      </c>
      <c r="G203" s="917">
        <v>6467</v>
      </c>
      <c r="H203" s="917">
        <v>0</v>
      </c>
      <c r="I203" s="917">
        <v>6467</v>
      </c>
      <c r="O203" s="917"/>
      <c r="P203" s="912"/>
    </row>
    <row r="204" spans="1:16" x14ac:dyDescent="0.2">
      <c r="C204" s="915" t="s">
        <v>938</v>
      </c>
      <c r="D204" s="915" t="s">
        <v>319</v>
      </c>
      <c r="E204" s="916" t="s">
        <v>941</v>
      </c>
      <c r="F204" s="917">
        <v>0</v>
      </c>
      <c r="G204" s="917">
        <v>313616</v>
      </c>
      <c r="H204" s="917">
        <v>0</v>
      </c>
      <c r="I204" s="917">
        <v>313616</v>
      </c>
      <c r="O204" s="917">
        <v>414031.2</v>
      </c>
      <c r="P204" s="912"/>
    </row>
    <row r="205" spans="1:16" x14ac:dyDescent="0.2">
      <c r="C205" s="915" t="s">
        <v>938</v>
      </c>
      <c r="D205" s="915" t="s">
        <v>326</v>
      </c>
      <c r="E205" s="916" t="s">
        <v>942</v>
      </c>
      <c r="F205" s="917">
        <v>0</v>
      </c>
      <c r="G205" s="917">
        <v>705744</v>
      </c>
      <c r="H205" s="917">
        <v>0</v>
      </c>
      <c r="I205" s="917">
        <v>705744</v>
      </c>
      <c r="O205" s="917">
        <v>464839</v>
      </c>
      <c r="P205" s="912"/>
    </row>
    <row r="206" spans="1:16" x14ac:dyDescent="0.2">
      <c r="C206" s="915" t="s">
        <v>938</v>
      </c>
      <c r="D206" s="915" t="s">
        <v>347</v>
      </c>
      <c r="E206" s="916" t="s">
        <v>943</v>
      </c>
      <c r="F206" s="917">
        <v>0</v>
      </c>
      <c r="G206" s="917">
        <v>75235.399999999994</v>
      </c>
      <c r="H206" s="917">
        <v>0</v>
      </c>
      <c r="I206" s="917">
        <v>75235.399999999994</v>
      </c>
      <c r="O206" s="917">
        <v>96202.08</v>
      </c>
      <c r="P206" s="912"/>
    </row>
    <row r="207" spans="1:16" x14ac:dyDescent="0.2">
      <c r="C207" s="915" t="s">
        <v>938</v>
      </c>
      <c r="D207" s="915" t="s">
        <v>576</v>
      </c>
      <c r="E207" s="916" t="s">
        <v>4679</v>
      </c>
      <c r="F207" s="917">
        <v>0</v>
      </c>
      <c r="G207" s="917">
        <v>17533</v>
      </c>
      <c r="H207" s="917">
        <v>0</v>
      </c>
      <c r="I207" s="917">
        <v>17533</v>
      </c>
      <c r="O207" s="917">
        <v>31469</v>
      </c>
      <c r="P207" s="912"/>
    </row>
    <row r="208" spans="1:16" x14ac:dyDescent="0.2">
      <c r="C208" s="915" t="s">
        <v>938</v>
      </c>
      <c r="D208" s="915" t="s">
        <v>4680</v>
      </c>
      <c r="E208" s="916" t="s">
        <v>972</v>
      </c>
      <c r="F208" s="917">
        <v>0</v>
      </c>
      <c r="G208" s="917">
        <v>122899.04</v>
      </c>
      <c r="H208" s="917">
        <v>0</v>
      </c>
      <c r="I208" s="917">
        <v>122899.04</v>
      </c>
      <c r="O208" s="917">
        <v>187454.54</v>
      </c>
      <c r="P208" s="912"/>
    </row>
    <row r="209" spans="3:16" x14ac:dyDescent="0.2">
      <c r="C209" s="915" t="s">
        <v>938</v>
      </c>
      <c r="D209" s="915" t="s">
        <v>945</v>
      </c>
      <c r="E209" s="916" t="s">
        <v>974</v>
      </c>
      <c r="F209" s="917">
        <v>0</v>
      </c>
      <c r="G209" s="917">
        <v>142963.6</v>
      </c>
      <c r="H209" s="917">
        <v>0</v>
      </c>
      <c r="I209" s="917">
        <v>142963.6</v>
      </c>
      <c r="O209" s="917">
        <v>33399.599999999999</v>
      </c>
      <c r="P209" s="912"/>
    </row>
    <row r="210" spans="3:16" x14ac:dyDescent="0.2">
      <c r="C210" s="915" t="s">
        <v>938</v>
      </c>
      <c r="D210" s="915" t="s">
        <v>947</v>
      </c>
      <c r="E210" s="916" t="s">
        <v>741</v>
      </c>
      <c r="F210" s="917">
        <v>0</v>
      </c>
      <c r="G210" s="917">
        <v>1428056.6</v>
      </c>
      <c r="H210" s="917">
        <v>0</v>
      </c>
      <c r="I210" s="917">
        <v>1428056.6</v>
      </c>
      <c r="O210" s="917">
        <v>1427935.6</v>
      </c>
      <c r="P210" s="912"/>
    </row>
    <row r="211" spans="3:16" x14ac:dyDescent="0.2">
      <c r="C211" s="915" t="s">
        <v>938</v>
      </c>
      <c r="D211" s="915" t="s">
        <v>336</v>
      </c>
      <c r="E211" s="916" t="s">
        <v>4681</v>
      </c>
      <c r="F211" s="917">
        <v>0</v>
      </c>
      <c r="G211" s="917">
        <v>1163623.6299999999</v>
      </c>
      <c r="H211" s="917">
        <v>0</v>
      </c>
      <c r="I211" s="917">
        <v>1163623.6299999999</v>
      </c>
      <c r="O211" s="917">
        <v>1230802.57</v>
      </c>
      <c r="P211" s="912"/>
    </row>
    <row r="212" spans="3:16" x14ac:dyDescent="0.2">
      <c r="C212" s="915" t="s">
        <v>938</v>
      </c>
      <c r="D212" s="915" t="s">
        <v>953</v>
      </c>
      <c r="E212" s="916" t="s">
        <v>967</v>
      </c>
      <c r="F212" s="917">
        <v>0</v>
      </c>
      <c r="G212" s="917">
        <v>194221.7</v>
      </c>
      <c r="H212" s="917">
        <v>0</v>
      </c>
      <c r="I212" s="917">
        <v>194221.7</v>
      </c>
      <c r="O212" s="917">
        <v>232237.65</v>
      </c>
      <c r="P212" s="912"/>
    </row>
    <row r="213" spans="3:16" x14ac:dyDescent="0.2">
      <c r="C213" s="915" t="s">
        <v>938</v>
      </c>
      <c r="D213" s="915" t="s">
        <v>853</v>
      </c>
      <c r="E213" s="916" t="s">
        <v>970</v>
      </c>
      <c r="F213" s="917">
        <v>0</v>
      </c>
      <c r="G213" s="917">
        <v>161424</v>
      </c>
      <c r="H213" s="917">
        <v>0</v>
      </c>
      <c r="I213" s="917">
        <v>161424</v>
      </c>
      <c r="O213" s="917">
        <v>161813</v>
      </c>
      <c r="P213" s="912"/>
    </row>
    <row r="214" spans="3:16" x14ac:dyDescent="0.2">
      <c r="C214" s="915" t="s">
        <v>938</v>
      </c>
      <c r="D214" s="915" t="s">
        <v>4684</v>
      </c>
      <c r="E214" s="916" t="s">
        <v>950</v>
      </c>
      <c r="F214" s="917">
        <v>0</v>
      </c>
      <c r="G214" s="917">
        <v>57251.4</v>
      </c>
      <c r="H214" s="917">
        <v>0</v>
      </c>
      <c r="I214" s="917">
        <v>57251.4</v>
      </c>
      <c r="O214" s="917">
        <v>66036.7</v>
      </c>
      <c r="P214" s="912"/>
    </row>
    <row r="215" spans="3:16" x14ac:dyDescent="0.2">
      <c r="C215" s="915" t="s">
        <v>938</v>
      </c>
      <c r="D215" s="915" t="s">
        <v>4685</v>
      </c>
      <c r="E215" s="916" t="s">
        <v>951</v>
      </c>
      <c r="F215" s="917">
        <v>0</v>
      </c>
      <c r="G215" s="917">
        <v>73402.97</v>
      </c>
      <c r="H215" s="917">
        <v>0</v>
      </c>
      <c r="I215" s="917">
        <v>73402.97</v>
      </c>
      <c r="O215" s="917">
        <v>76856.25</v>
      </c>
      <c r="P215" s="912"/>
    </row>
    <row r="216" spans="3:16" x14ac:dyDescent="0.2">
      <c r="C216" s="915" t="s">
        <v>938</v>
      </c>
      <c r="D216" s="915" t="s">
        <v>971</v>
      </c>
      <c r="E216" s="916" t="s">
        <v>4686</v>
      </c>
      <c r="F216" s="917">
        <v>0</v>
      </c>
      <c r="G216" s="917">
        <v>198803</v>
      </c>
      <c r="H216" s="917">
        <v>0</v>
      </c>
      <c r="I216" s="917">
        <v>198803</v>
      </c>
      <c r="O216" s="917">
        <v>217921</v>
      </c>
      <c r="P216" s="912"/>
    </row>
    <row r="217" spans="3:16" x14ac:dyDescent="0.2">
      <c r="C217" s="915" t="s">
        <v>938</v>
      </c>
      <c r="D217" s="915" t="s">
        <v>818</v>
      </c>
      <c r="E217" s="916" t="s">
        <v>954</v>
      </c>
      <c r="F217" s="917">
        <v>0</v>
      </c>
      <c r="G217" s="917">
        <v>151600</v>
      </c>
      <c r="H217" s="917">
        <v>0</v>
      </c>
      <c r="I217" s="917">
        <v>151600</v>
      </c>
      <c r="O217" s="917">
        <v>148400</v>
      </c>
      <c r="P217" s="912"/>
    </row>
    <row r="218" spans="3:16" x14ac:dyDescent="0.2">
      <c r="C218" s="915" t="s">
        <v>938</v>
      </c>
      <c r="D218" s="915" t="s">
        <v>4687</v>
      </c>
      <c r="E218" s="916" t="s">
        <v>956</v>
      </c>
      <c r="F218" s="917">
        <v>0</v>
      </c>
      <c r="G218" s="917">
        <v>63287.9</v>
      </c>
      <c r="H218" s="917">
        <v>0</v>
      </c>
      <c r="I218" s="917">
        <v>63287.9</v>
      </c>
      <c r="O218" s="917">
        <v>29524</v>
      </c>
      <c r="P218" s="912"/>
    </row>
    <row r="219" spans="3:16" x14ac:dyDescent="0.2">
      <c r="C219" s="915" t="s">
        <v>938</v>
      </c>
      <c r="D219" s="915" t="s">
        <v>4688</v>
      </c>
      <c r="E219" s="916" t="s">
        <v>4689</v>
      </c>
      <c r="F219" s="917">
        <v>0</v>
      </c>
      <c r="G219" s="917">
        <v>290400</v>
      </c>
      <c r="H219" s="917">
        <v>0</v>
      </c>
      <c r="I219" s="917">
        <v>290400</v>
      </c>
      <c r="O219" s="917">
        <v>266200</v>
      </c>
      <c r="P219" s="912"/>
    </row>
    <row r="220" spans="3:16" x14ac:dyDescent="0.2">
      <c r="C220" s="915" t="s">
        <v>938</v>
      </c>
      <c r="D220" s="915" t="s">
        <v>828</v>
      </c>
      <c r="E220" s="916" t="s">
        <v>961</v>
      </c>
      <c r="F220" s="917">
        <v>0</v>
      </c>
      <c r="G220" s="917">
        <v>239370</v>
      </c>
      <c r="H220" s="917">
        <v>0</v>
      </c>
      <c r="I220" s="917">
        <v>239370</v>
      </c>
      <c r="O220" s="917">
        <v>239790</v>
      </c>
      <c r="P220" s="912"/>
    </row>
    <row r="221" spans="3:16" x14ac:dyDescent="0.2">
      <c r="C221" s="915" t="s">
        <v>938</v>
      </c>
      <c r="D221" s="915" t="s">
        <v>4690</v>
      </c>
      <c r="E221" s="916" t="s">
        <v>962</v>
      </c>
      <c r="F221" s="917">
        <v>0</v>
      </c>
      <c r="G221" s="917">
        <v>161450</v>
      </c>
      <c r="H221" s="917">
        <v>0</v>
      </c>
      <c r="I221" s="917">
        <v>161450</v>
      </c>
      <c r="O221" s="917">
        <v>167950</v>
      </c>
      <c r="P221" s="912"/>
    </row>
    <row r="222" spans="3:16" x14ac:dyDescent="0.2">
      <c r="C222" s="915" t="s">
        <v>938</v>
      </c>
      <c r="D222" s="915" t="s">
        <v>4691</v>
      </c>
      <c r="E222" s="916" t="s">
        <v>963</v>
      </c>
      <c r="F222" s="917">
        <v>0</v>
      </c>
      <c r="G222" s="917">
        <v>120000</v>
      </c>
      <c r="H222" s="917">
        <v>0</v>
      </c>
      <c r="I222" s="917">
        <v>120000</v>
      </c>
      <c r="O222" s="917">
        <v>111000</v>
      </c>
      <c r="P222" s="912"/>
    </row>
    <row r="223" spans="3:16" x14ac:dyDescent="0.2">
      <c r="C223" s="915" t="s">
        <v>938</v>
      </c>
      <c r="D223" s="915" t="s">
        <v>4692</v>
      </c>
      <c r="E223" s="916" t="s">
        <v>4693</v>
      </c>
      <c r="F223" s="917">
        <v>0</v>
      </c>
      <c r="G223" s="917">
        <v>1577755.5</v>
      </c>
      <c r="H223" s="917">
        <v>0</v>
      </c>
      <c r="I223" s="917">
        <v>1577755.5</v>
      </c>
      <c r="O223" s="917">
        <v>1989251</v>
      </c>
      <c r="P223" s="912"/>
    </row>
    <row r="224" spans="3:16" x14ac:dyDescent="0.2">
      <c r="C224" s="915" t="s">
        <v>938</v>
      </c>
      <c r="D224" s="915" t="s">
        <v>975</v>
      </c>
      <c r="E224" s="916" t="s">
        <v>976</v>
      </c>
      <c r="F224" s="917">
        <v>0</v>
      </c>
      <c r="G224" s="917">
        <v>6184470</v>
      </c>
      <c r="H224" s="917">
        <v>0</v>
      </c>
      <c r="I224" s="917">
        <v>6184470</v>
      </c>
      <c r="O224" s="917">
        <v>6148072</v>
      </c>
      <c r="P224" s="912"/>
    </row>
    <row r="225" spans="1:16" x14ac:dyDescent="0.2">
      <c r="C225" s="915" t="s">
        <v>938</v>
      </c>
      <c r="D225" s="915" t="s">
        <v>998</v>
      </c>
      <c r="E225" s="916" t="s">
        <v>1095</v>
      </c>
      <c r="F225" s="917">
        <v>0</v>
      </c>
      <c r="G225" s="917">
        <v>8939</v>
      </c>
      <c r="H225" s="917">
        <v>0</v>
      </c>
      <c r="I225" s="917">
        <v>8939</v>
      </c>
      <c r="O225" s="917">
        <v>13458</v>
      </c>
      <c r="P225" s="912"/>
    </row>
    <row r="226" spans="1:16" x14ac:dyDescent="0.2">
      <c r="C226" s="915" t="s">
        <v>938</v>
      </c>
      <c r="D226" s="915" t="s">
        <v>977</v>
      </c>
      <c r="E226" s="916" t="s">
        <v>978</v>
      </c>
      <c r="F226" s="917">
        <v>0</v>
      </c>
      <c r="G226" s="917">
        <v>97150</v>
      </c>
      <c r="H226" s="917">
        <v>0</v>
      </c>
      <c r="I226" s="917">
        <v>97150</v>
      </c>
      <c r="O226" s="917">
        <v>161525</v>
      </c>
      <c r="P226" s="912"/>
    </row>
    <row r="227" spans="1:16" x14ac:dyDescent="0.2">
      <c r="C227" s="915" t="s">
        <v>938</v>
      </c>
      <c r="D227" s="915" t="s">
        <v>979</v>
      </c>
      <c r="E227" s="916" t="s">
        <v>6643</v>
      </c>
      <c r="F227" s="917">
        <v>0</v>
      </c>
      <c r="G227" s="917">
        <v>387932</v>
      </c>
      <c r="H227" s="917">
        <v>0</v>
      </c>
      <c r="I227" s="917">
        <v>387932</v>
      </c>
      <c r="O227" s="917"/>
      <c r="P227" s="912"/>
    </row>
    <row r="228" spans="1:16" x14ac:dyDescent="0.2">
      <c r="C228" s="915" t="s">
        <v>938</v>
      </c>
      <c r="D228" s="915" t="s">
        <v>981</v>
      </c>
      <c r="E228" s="916" t="s">
        <v>982</v>
      </c>
      <c r="F228" s="917">
        <v>0</v>
      </c>
      <c r="G228" s="917">
        <v>1408210</v>
      </c>
      <c r="H228" s="917">
        <v>0</v>
      </c>
      <c r="I228" s="917">
        <v>1408210</v>
      </c>
      <c r="O228" s="917">
        <v>1392001</v>
      </c>
      <c r="P228" s="912"/>
    </row>
    <row r="229" spans="1:16" x14ac:dyDescent="0.2">
      <c r="C229" s="915" t="s">
        <v>938</v>
      </c>
      <c r="D229" s="915" t="s">
        <v>5370</v>
      </c>
      <c r="E229" s="916" t="s">
        <v>5371</v>
      </c>
      <c r="F229" s="917">
        <v>0</v>
      </c>
      <c r="G229" s="917">
        <v>443750</v>
      </c>
      <c r="H229" s="917">
        <v>0</v>
      </c>
      <c r="I229" s="917">
        <v>443750</v>
      </c>
      <c r="O229" s="917">
        <v>308625</v>
      </c>
      <c r="P229" s="912"/>
    </row>
    <row r="230" spans="1:16" x14ac:dyDescent="0.2">
      <c r="C230" s="915" t="s">
        <v>938</v>
      </c>
      <c r="D230" s="915" t="s">
        <v>983</v>
      </c>
      <c r="E230" s="916" t="s">
        <v>984</v>
      </c>
      <c r="F230" s="917">
        <v>0</v>
      </c>
      <c r="G230" s="917">
        <v>560021</v>
      </c>
      <c r="H230" s="917">
        <v>0</v>
      </c>
      <c r="I230" s="917">
        <v>560021</v>
      </c>
      <c r="O230" s="917">
        <v>556749</v>
      </c>
      <c r="P230" s="912"/>
    </row>
    <row r="231" spans="1:16" x14ac:dyDescent="0.2">
      <c r="C231" s="915" t="s">
        <v>938</v>
      </c>
      <c r="D231" s="915" t="s">
        <v>5372</v>
      </c>
      <c r="E231" s="916" t="s">
        <v>5373</v>
      </c>
      <c r="F231" s="917">
        <v>0</v>
      </c>
      <c r="G231" s="917">
        <v>159750</v>
      </c>
      <c r="H231" s="917">
        <v>0</v>
      </c>
      <c r="I231" s="917">
        <v>159750</v>
      </c>
      <c r="O231" s="917">
        <v>111105</v>
      </c>
      <c r="P231" s="912"/>
    </row>
    <row r="232" spans="1:16" x14ac:dyDescent="0.2">
      <c r="C232" s="912" t="s">
        <v>938</v>
      </c>
      <c r="D232" s="912" t="s">
        <v>4696</v>
      </c>
      <c r="E232" s="916" t="s">
        <v>5979</v>
      </c>
      <c r="F232" s="917"/>
      <c r="G232" s="917"/>
      <c r="H232" s="917"/>
      <c r="I232" s="917"/>
      <c r="O232" s="917">
        <v>-97000</v>
      </c>
      <c r="P232" s="912"/>
    </row>
    <row r="233" spans="1:16" x14ac:dyDescent="0.2">
      <c r="C233" s="915" t="s">
        <v>938</v>
      </c>
      <c r="D233" s="915" t="s">
        <v>985</v>
      </c>
      <c r="E233" s="916" t="s">
        <v>469</v>
      </c>
      <c r="F233" s="917">
        <v>0</v>
      </c>
      <c r="G233" s="917">
        <v>112090</v>
      </c>
      <c r="H233" s="917">
        <v>0</v>
      </c>
      <c r="I233" s="917">
        <v>112090</v>
      </c>
      <c r="O233" s="917">
        <v>114710</v>
      </c>
      <c r="P233" s="912"/>
    </row>
    <row r="234" spans="1:16" x14ac:dyDescent="0.2">
      <c r="C234" s="915" t="s">
        <v>938</v>
      </c>
      <c r="D234" s="915" t="s">
        <v>470</v>
      </c>
      <c r="E234" s="916" t="s">
        <v>471</v>
      </c>
      <c r="F234" s="917">
        <v>0</v>
      </c>
      <c r="G234" s="917">
        <v>13270.7</v>
      </c>
      <c r="H234" s="917">
        <v>0</v>
      </c>
      <c r="I234" s="917">
        <v>13270.7</v>
      </c>
      <c r="O234" s="917">
        <v>12507.1</v>
      </c>
      <c r="P234" s="912"/>
    </row>
    <row r="235" spans="1:16" x14ac:dyDescent="0.2">
      <c r="C235" s="915" t="s">
        <v>938</v>
      </c>
      <c r="D235" s="915" t="s">
        <v>472</v>
      </c>
      <c r="E235" s="916" t="s">
        <v>473</v>
      </c>
      <c r="F235" s="917">
        <v>0</v>
      </c>
      <c r="G235" s="917">
        <v>70800</v>
      </c>
      <c r="H235" s="917">
        <v>0</v>
      </c>
      <c r="I235" s="917">
        <v>70800</v>
      </c>
      <c r="O235" s="917">
        <v>70800</v>
      </c>
      <c r="P235" s="912"/>
    </row>
    <row r="236" spans="1:16" x14ac:dyDescent="0.2">
      <c r="C236" s="915" t="s">
        <v>938</v>
      </c>
      <c r="D236" s="915" t="s">
        <v>474</v>
      </c>
      <c r="E236" s="916" t="s">
        <v>475</v>
      </c>
      <c r="F236" s="917">
        <v>0</v>
      </c>
      <c r="G236" s="917">
        <v>203020.4</v>
      </c>
      <c r="H236" s="917">
        <v>0</v>
      </c>
      <c r="I236" s="917">
        <v>203020.4</v>
      </c>
      <c r="O236" s="917">
        <v>204078</v>
      </c>
      <c r="P236" s="912"/>
    </row>
    <row r="237" spans="1:16" x14ac:dyDescent="0.2">
      <c r="C237" s="915" t="s">
        <v>938</v>
      </c>
      <c r="D237" s="915" t="s">
        <v>476</v>
      </c>
      <c r="E237" s="916" t="s">
        <v>477</v>
      </c>
      <c r="F237" s="917">
        <v>0</v>
      </c>
      <c r="G237" s="917">
        <v>16669</v>
      </c>
      <c r="H237" s="917">
        <v>0</v>
      </c>
      <c r="I237" s="917">
        <v>16669</v>
      </c>
      <c r="O237" s="917">
        <v>19006</v>
      </c>
      <c r="P237" s="912"/>
    </row>
    <row r="238" spans="1:16" x14ac:dyDescent="0.2">
      <c r="C238" s="915" t="s">
        <v>938</v>
      </c>
      <c r="D238" s="915" t="s">
        <v>478</v>
      </c>
      <c r="E238" s="916" t="s">
        <v>479</v>
      </c>
      <c r="F238" s="917">
        <v>0</v>
      </c>
      <c r="G238" s="917">
        <v>73954</v>
      </c>
      <c r="H238" s="917">
        <v>0</v>
      </c>
      <c r="I238" s="917">
        <v>73954</v>
      </c>
      <c r="O238" s="917">
        <v>91464.95</v>
      </c>
      <c r="P238" s="912"/>
    </row>
    <row r="239" spans="1:16" x14ac:dyDescent="0.2">
      <c r="C239" s="915" t="s">
        <v>938</v>
      </c>
      <c r="D239" s="915" t="s">
        <v>5374</v>
      </c>
      <c r="E239" s="916" t="s">
        <v>5375</v>
      </c>
      <c r="F239" s="917">
        <v>0</v>
      </c>
      <c r="G239" s="917">
        <v>1775000</v>
      </c>
      <c r="H239" s="917">
        <v>0</v>
      </c>
      <c r="I239" s="917">
        <v>1775000</v>
      </c>
      <c r="O239" s="917">
        <v>1234500</v>
      </c>
      <c r="P239" s="912"/>
    </row>
    <row r="240" spans="1:16" x14ac:dyDescent="0.2">
      <c r="A240" s="920" t="s">
        <v>85</v>
      </c>
      <c r="B240" s="953">
        <v>20</v>
      </c>
      <c r="C240" s="921" t="s">
        <v>938</v>
      </c>
      <c r="D240" s="921"/>
      <c r="E240" s="922" t="s">
        <v>486</v>
      </c>
      <c r="F240" s="923">
        <v>0</v>
      </c>
      <c r="G240" s="923">
        <v>19188765.59</v>
      </c>
      <c r="H240" s="923">
        <v>0</v>
      </c>
      <c r="I240" s="923">
        <v>19188765.59</v>
      </c>
      <c r="O240" s="923">
        <v>18361185.809999999</v>
      </c>
      <c r="P240" s="935">
        <f>I240-O240</f>
        <v>827579.78000000119</v>
      </c>
    </row>
    <row r="241" spans="1:16" x14ac:dyDescent="0.2">
      <c r="C241" s="915" t="s">
        <v>487</v>
      </c>
      <c r="D241" s="915" t="s">
        <v>307</v>
      </c>
      <c r="E241" s="916" t="s">
        <v>488</v>
      </c>
      <c r="F241" s="917">
        <v>0</v>
      </c>
      <c r="G241" s="917">
        <v>95401.5</v>
      </c>
      <c r="H241" s="917">
        <v>0</v>
      </c>
      <c r="I241" s="917">
        <v>95401.5</v>
      </c>
      <c r="O241" s="917">
        <v>96990.5</v>
      </c>
      <c r="P241" s="912"/>
    </row>
    <row r="242" spans="1:16" x14ac:dyDescent="0.2">
      <c r="C242" s="915" t="s">
        <v>487</v>
      </c>
      <c r="D242" s="915" t="s">
        <v>364</v>
      </c>
      <c r="E242" s="916" t="s">
        <v>1301</v>
      </c>
      <c r="F242" s="917">
        <v>0</v>
      </c>
      <c r="G242" s="917">
        <v>76984.679999999993</v>
      </c>
      <c r="H242" s="917">
        <v>0</v>
      </c>
      <c r="I242" s="917">
        <v>76984.679999999993</v>
      </c>
      <c r="O242" s="917">
        <v>77744.88</v>
      </c>
      <c r="P242" s="912"/>
    </row>
    <row r="243" spans="1:16" x14ac:dyDescent="0.2">
      <c r="C243" s="915" t="s">
        <v>487</v>
      </c>
      <c r="D243" s="915" t="s">
        <v>309</v>
      </c>
      <c r="E243" s="916" t="s">
        <v>1302</v>
      </c>
      <c r="F243" s="917">
        <v>0</v>
      </c>
      <c r="G243" s="917">
        <v>132776.82</v>
      </c>
      <c r="H243" s="917">
        <v>0</v>
      </c>
      <c r="I243" s="917">
        <v>132776.82</v>
      </c>
      <c r="O243" s="917">
        <v>103618.12</v>
      </c>
      <c r="P243" s="912"/>
    </row>
    <row r="244" spans="1:16" x14ac:dyDescent="0.2">
      <c r="C244" s="915" t="s">
        <v>487</v>
      </c>
      <c r="D244" s="915" t="s">
        <v>319</v>
      </c>
      <c r="E244" s="916" t="s">
        <v>489</v>
      </c>
      <c r="F244" s="917">
        <v>0</v>
      </c>
      <c r="G244" s="917">
        <v>8634.02</v>
      </c>
      <c r="H244" s="917">
        <v>0</v>
      </c>
      <c r="I244" s="917">
        <v>8634.02</v>
      </c>
      <c r="O244" s="917">
        <v>8580.8700000000008</v>
      </c>
      <c r="P244" s="912"/>
    </row>
    <row r="245" spans="1:16" x14ac:dyDescent="0.2">
      <c r="C245" s="915" t="s">
        <v>487</v>
      </c>
      <c r="D245" s="915" t="s">
        <v>822</v>
      </c>
      <c r="E245" s="916" t="s">
        <v>490</v>
      </c>
      <c r="F245" s="917">
        <v>0</v>
      </c>
      <c r="G245" s="917">
        <v>49589.86</v>
      </c>
      <c r="H245" s="917">
        <v>0</v>
      </c>
      <c r="I245" s="917">
        <v>49589.86</v>
      </c>
      <c r="O245" s="917">
        <v>60881.66</v>
      </c>
      <c r="P245" s="912"/>
    </row>
    <row r="246" spans="1:16" x14ac:dyDescent="0.2">
      <c r="A246" s="920" t="s">
        <v>85</v>
      </c>
      <c r="B246" s="953">
        <v>22</v>
      </c>
      <c r="C246" s="921" t="s">
        <v>487</v>
      </c>
      <c r="D246" s="921"/>
      <c r="E246" s="922" t="s">
        <v>491</v>
      </c>
      <c r="F246" s="923">
        <v>0</v>
      </c>
      <c r="G246" s="923">
        <v>363386.88</v>
      </c>
      <c r="H246" s="923">
        <v>0</v>
      </c>
      <c r="I246" s="923">
        <v>363386.88</v>
      </c>
      <c r="O246" s="923">
        <v>347816.03</v>
      </c>
      <c r="P246" s="935">
        <f>I246-O246</f>
        <v>15570.849999999977</v>
      </c>
    </row>
    <row r="247" spans="1:16" x14ac:dyDescent="0.2">
      <c r="C247" s="915" t="s">
        <v>492</v>
      </c>
      <c r="D247" s="915" t="s">
        <v>307</v>
      </c>
      <c r="E247" s="916" t="s">
        <v>4698</v>
      </c>
      <c r="F247" s="917">
        <v>0</v>
      </c>
      <c r="G247" s="917">
        <v>162038.32</v>
      </c>
      <c r="H247" s="917">
        <v>0</v>
      </c>
      <c r="I247" s="917">
        <v>162038.32</v>
      </c>
      <c r="O247" s="917">
        <v>140348.60999999999</v>
      </c>
      <c r="P247" s="912"/>
    </row>
    <row r="248" spans="1:16" x14ac:dyDescent="0.2">
      <c r="C248" s="915" t="s">
        <v>492</v>
      </c>
      <c r="D248" s="915" t="s">
        <v>319</v>
      </c>
      <c r="E248" s="916" t="s">
        <v>4699</v>
      </c>
      <c r="F248" s="917">
        <v>0</v>
      </c>
      <c r="G248" s="917">
        <v>312</v>
      </c>
      <c r="H248" s="917">
        <v>0</v>
      </c>
      <c r="I248" s="917">
        <v>312</v>
      </c>
      <c r="O248" s="917">
        <v>264</v>
      </c>
      <c r="P248" s="912"/>
    </row>
    <row r="249" spans="1:16" x14ac:dyDescent="0.2">
      <c r="A249" s="920" t="s">
        <v>85</v>
      </c>
      <c r="B249" s="953">
        <v>75</v>
      </c>
      <c r="C249" s="921" t="s">
        <v>492</v>
      </c>
      <c r="D249" s="921"/>
      <c r="E249" s="922" t="s">
        <v>495</v>
      </c>
      <c r="F249" s="923">
        <v>0</v>
      </c>
      <c r="G249" s="923">
        <v>162350.32</v>
      </c>
      <c r="H249" s="923">
        <v>0</v>
      </c>
      <c r="I249" s="923">
        <v>162350.32</v>
      </c>
      <c r="O249" s="923">
        <v>140612.60999999999</v>
      </c>
      <c r="P249" s="935">
        <f>I249-O249</f>
        <v>21737.710000000021</v>
      </c>
    </row>
    <row r="250" spans="1:16" x14ac:dyDescent="0.2">
      <c r="C250" s="915" t="s">
        <v>496</v>
      </c>
      <c r="D250" s="915" t="s">
        <v>319</v>
      </c>
      <c r="E250" s="916" t="s">
        <v>1304</v>
      </c>
      <c r="F250" s="917">
        <v>0</v>
      </c>
      <c r="G250" s="917">
        <v>1108015.8500000001</v>
      </c>
      <c r="H250" s="917">
        <v>0</v>
      </c>
      <c r="I250" s="917">
        <v>1108015.8500000001</v>
      </c>
      <c r="O250" s="917">
        <v>572597.49</v>
      </c>
      <c r="P250" s="912"/>
    </row>
    <row r="251" spans="1:16" x14ac:dyDescent="0.2">
      <c r="A251" s="920" t="s">
        <v>85</v>
      </c>
      <c r="B251" s="953">
        <v>77</v>
      </c>
      <c r="C251" s="921" t="s">
        <v>496</v>
      </c>
      <c r="D251" s="921"/>
      <c r="E251" s="922" t="s">
        <v>497</v>
      </c>
      <c r="F251" s="923">
        <v>0</v>
      </c>
      <c r="G251" s="923">
        <v>1108015.8500000001</v>
      </c>
      <c r="H251" s="923">
        <v>0</v>
      </c>
      <c r="I251" s="923">
        <v>1108015.8500000001</v>
      </c>
      <c r="O251" s="923">
        <v>572597.49</v>
      </c>
      <c r="P251" s="935">
        <f>I251-O251</f>
        <v>535418.3600000001</v>
      </c>
    </row>
    <row r="252" spans="1:16" x14ac:dyDescent="0.2">
      <c r="C252" s="915" t="s">
        <v>499</v>
      </c>
      <c r="D252" s="915" t="s">
        <v>315</v>
      </c>
      <c r="E252" s="916" t="s">
        <v>1307</v>
      </c>
      <c r="F252" s="917">
        <v>0</v>
      </c>
      <c r="G252" s="917">
        <v>2232</v>
      </c>
      <c r="H252" s="917">
        <v>0</v>
      </c>
      <c r="I252" s="917">
        <v>2232</v>
      </c>
      <c r="O252" s="917">
        <v>1200</v>
      </c>
      <c r="P252" s="912"/>
    </row>
    <row r="253" spans="1:16" x14ac:dyDescent="0.2">
      <c r="C253" s="915" t="s">
        <v>499</v>
      </c>
      <c r="D253" s="915" t="s">
        <v>319</v>
      </c>
      <c r="E253" s="916" t="s">
        <v>500</v>
      </c>
      <c r="F253" s="917">
        <v>0</v>
      </c>
      <c r="G253" s="917">
        <v>75000</v>
      </c>
      <c r="H253" s="917">
        <v>0</v>
      </c>
      <c r="I253" s="917">
        <v>75000</v>
      </c>
      <c r="O253" s="917">
        <v>80000</v>
      </c>
      <c r="P253" s="912"/>
    </row>
    <row r="254" spans="1:16" x14ac:dyDescent="0.2">
      <c r="A254" s="920" t="s">
        <v>85</v>
      </c>
      <c r="B254" s="953">
        <v>80</v>
      </c>
      <c r="C254" s="921" t="s">
        <v>499</v>
      </c>
      <c r="D254" s="921"/>
      <c r="E254" s="922" t="s">
        <v>276</v>
      </c>
      <c r="F254" s="923">
        <v>0</v>
      </c>
      <c r="G254" s="923">
        <v>77232</v>
      </c>
      <c r="H254" s="923">
        <v>0</v>
      </c>
      <c r="I254" s="923">
        <v>77232</v>
      </c>
      <c r="O254" s="923">
        <v>81200</v>
      </c>
      <c r="P254" s="935">
        <f>I254-O254</f>
        <v>-3968</v>
      </c>
    </row>
    <row r="255" spans="1:16" x14ac:dyDescent="0.2">
      <c r="C255" s="915" t="s">
        <v>501</v>
      </c>
      <c r="D255" s="915" t="s">
        <v>315</v>
      </c>
      <c r="E255" s="916" t="s">
        <v>502</v>
      </c>
      <c r="F255" s="917">
        <v>0</v>
      </c>
      <c r="G255" s="917">
        <v>2734432</v>
      </c>
      <c r="H255" s="917">
        <v>0</v>
      </c>
      <c r="I255" s="917">
        <v>2734432</v>
      </c>
      <c r="O255" s="917">
        <v>2723740</v>
      </c>
      <c r="P255" s="912"/>
    </row>
    <row r="256" spans="1:16" x14ac:dyDescent="0.2">
      <c r="A256" s="920" t="s">
        <v>85</v>
      </c>
      <c r="B256" s="953">
        <v>80</v>
      </c>
      <c r="C256" s="921" t="s">
        <v>501</v>
      </c>
      <c r="D256" s="921"/>
      <c r="E256" s="922" t="s">
        <v>503</v>
      </c>
      <c r="F256" s="923">
        <v>0</v>
      </c>
      <c r="G256" s="923">
        <v>2734432</v>
      </c>
      <c r="H256" s="923">
        <v>0</v>
      </c>
      <c r="I256" s="923">
        <v>2734432</v>
      </c>
      <c r="O256" s="923">
        <v>2723740</v>
      </c>
      <c r="P256" s="935">
        <f>I256-O256</f>
        <v>10692</v>
      </c>
    </row>
    <row r="257" spans="1:16" x14ac:dyDescent="0.2">
      <c r="C257" s="915" t="s">
        <v>504</v>
      </c>
      <c r="D257" s="915" t="s">
        <v>315</v>
      </c>
      <c r="E257" s="916" t="s">
        <v>4700</v>
      </c>
      <c r="F257" s="917">
        <v>0</v>
      </c>
      <c r="G257" s="917">
        <v>-30400</v>
      </c>
      <c r="H257" s="917">
        <v>0</v>
      </c>
      <c r="I257" s="917">
        <v>-30400</v>
      </c>
      <c r="O257" s="917">
        <v>188600</v>
      </c>
      <c r="P257" s="912"/>
    </row>
    <row r="258" spans="1:16" x14ac:dyDescent="0.2">
      <c r="C258" s="915" t="s">
        <v>504</v>
      </c>
      <c r="D258" s="915" t="s">
        <v>319</v>
      </c>
      <c r="E258" s="916" t="s">
        <v>848</v>
      </c>
      <c r="F258" s="917">
        <v>0</v>
      </c>
      <c r="G258" s="917">
        <v>1760</v>
      </c>
      <c r="H258" s="917">
        <v>0</v>
      </c>
      <c r="I258" s="917">
        <v>1760</v>
      </c>
      <c r="O258" s="917">
        <v>1930</v>
      </c>
      <c r="P258" s="912"/>
    </row>
    <row r="259" spans="1:16" x14ac:dyDescent="0.2">
      <c r="A259" s="920" t="s">
        <v>85</v>
      </c>
      <c r="B259" s="953">
        <v>87</v>
      </c>
      <c r="C259" s="921" t="s">
        <v>504</v>
      </c>
      <c r="D259" s="921"/>
      <c r="E259" s="922" t="s">
        <v>505</v>
      </c>
      <c r="F259" s="923">
        <v>0</v>
      </c>
      <c r="G259" s="923">
        <v>-28640</v>
      </c>
      <c r="H259" s="923">
        <v>0</v>
      </c>
      <c r="I259" s="923">
        <v>-28640</v>
      </c>
      <c r="O259" s="923">
        <v>190530</v>
      </c>
      <c r="P259" s="935">
        <f>I259-O259</f>
        <v>-219170</v>
      </c>
    </row>
    <row r="260" spans="1:16" x14ac:dyDescent="0.2">
      <c r="C260" s="915" t="s">
        <v>506</v>
      </c>
      <c r="D260" s="915" t="s">
        <v>307</v>
      </c>
      <c r="E260" s="916" t="s">
        <v>507</v>
      </c>
      <c r="F260" s="917">
        <v>0</v>
      </c>
      <c r="G260" s="917">
        <v>192400</v>
      </c>
      <c r="H260" s="917">
        <v>0</v>
      </c>
      <c r="I260" s="917">
        <v>192400</v>
      </c>
      <c r="O260" s="917">
        <v>167750</v>
      </c>
      <c r="P260" s="912"/>
    </row>
    <row r="261" spans="1:16" x14ac:dyDescent="0.2">
      <c r="A261" s="920" t="s">
        <v>85</v>
      </c>
      <c r="B261" s="953">
        <v>76</v>
      </c>
      <c r="C261" s="921" t="s">
        <v>506</v>
      </c>
      <c r="D261" s="921"/>
      <c r="E261" s="922" t="s">
        <v>559</v>
      </c>
      <c r="F261" s="923">
        <v>0</v>
      </c>
      <c r="G261" s="923">
        <v>192400</v>
      </c>
      <c r="H261" s="923">
        <v>0</v>
      </c>
      <c r="I261" s="923">
        <v>192400</v>
      </c>
      <c r="O261" s="923">
        <v>167750</v>
      </c>
      <c r="P261" s="935">
        <f>I261-O261</f>
        <v>24650</v>
      </c>
    </row>
    <row r="262" spans="1:16" x14ac:dyDescent="0.2">
      <c r="C262" s="915" t="s">
        <v>627</v>
      </c>
      <c r="D262" s="915" t="s">
        <v>307</v>
      </c>
      <c r="E262" s="916" t="s">
        <v>628</v>
      </c>
      <c r="F262" s="917">
        <v>0</v>
      </c>
      <c r="G262" s="917">
        <v>1317840</v>
      </c>
      <c r="H262" s="917">
        <v>0</v>
      </c>
      <c r="I262" s="917">
        <v>1317840</v>
      </c>
      <c r="O262" s="917">
        <v>1506320</v>
      </c>
      <c r="P262" s="912"/>
    </row>
    <row r="263" spans="1:16" x14ac:dyDescent="0.2">
      <c r="C263" s="915" t="s">
        <v>627</v>
      </c>
      <c r="D263" s="915" t="s">
        <v>315</v>
      </c>
      <c r="E263" s="916" t="s">
        <v>1098</v>
      </c>
      <c r="F263" s="917">
        <v>0</v>
      </c>
      <c r="G263" s="917">
        <v>-4560</v>
      </c>
      <c r="H263" s="917">
        <v>0</v>
      </c>
      <c r="I263" s="917">
        <v>-4560</v>
      </c>
      <c r="O263" s="917">
        <v>18430</v>
      </c>
      <c r="P263" s="912"/>
    </row>
    <row r="264" spans="1:16" x14ac:dyDescent="0.2">
      <c r="C264" s="912" t="s">
        <v>627</v>
      </c>
      <c r="D264" s="912" t="s">
        <v>5981</v>
      </c>
      <c r="E264" s="916" t="s">
        <v>5982</v>
      </c>
      <c r="F264" s="917"/>
      <c r="G264" s="917"/>
      <c r="H264" s="917"/>
      <c r="I264" s="917"/>
      <c r="O264" s="917">
        <v>6000</v>
      </c>
      <c r="P264" s="912"/>
    </row>
    <row r="265" spans="1:16" x14ac:dyDescent="0.2">
      <c r="A265" s="920" t="s">
        <v>85</v>
      </c>
      <c r="B265" s="953">
        <v>81</v>
      </c>
      <c r="C265" s="921" t="s">
        <v>627</v>
      </c>
      <c r="D265" s="921"/>
      <c r="E265" s="922" t="s">
        <v>628</v>
      </c>
      <c r="F265" s="923">
        <v>0</v>
      </c>
      <c r="G265" s="923">
        <v>1313280</v>
      </c>
      <c r="H265" s="923">
        <v>0</v>
      </c>
      <c r="I265" s="923">
        <v>1313280</v>
      </c>
      <c r="O265" s="923">
        <v>1530750</v>
      </c>
      <c r="P265" s="935">
        <f>I265-O265</f>
        <v>-217470</v>
      </c>
    </row>
    <row r="266" spans="1:16" x14ac:dyDescent="0.2">
      <c r="C266" s="915" t="s">
        <v>743</v>
      </c>
      <c r="D266" s="915" t="s">
        <v>1052</v>
      </c>
      <c r="E266" s="916" t="s">
        <v>935</v>
      </c>
      <c r="F266" s="917">
        <v>0</v>
      </c>
      <c r="G266" s="917">
        <v>445783.63</v>
      </c>
      <c r="H266" s="917">
        <v>0</v>
      </c>
      <c r="I266" s="917">
        <v>445783.63</v>
      </c>
      <c r="O266" s="917">
        <v>586814.66</v>
      </c>
      <c r="P266" s="912"/>
    </row>
    <row r="267" spans="1:16" x14ac:dyDescent="0.2">
      <c r="C267" s="915" t="s">
        <v>743</v>
      </c>
      <c r="D267" s="915" t="s">
        <v>4701</v>
      </c>
      <c r="E267" s="916" t="s">
        <v>4702</v>
      </c>
      <c r="F267" s="917">
        <v>0</v>
      </c>
      <c r="G267" s="917">
        <v>53998</v>
      </c>
      <c r="H267" s="917">
        <v>0</v>
      </c>
      <c r="I267" s="917">
        <v>53998</v>
      </c>
      <c r="O267" s="917">
        <v>178998</v>
      </c>
      <c r="P267" s="912"/>
    </row>
    <row r="268" spans="1:16" x14ac:dyDescent="0.2">
      <c r="C268" s="915" t="s">
        <v>743</v>
      </c>
      <c r="D268" s="915" t="s">
        <v>4703</v>
      </c>
      <c r="E268" s="916" t="s">
        <v>936</v>
      </c>
      <c r="F268" s="917">
        <v>0</v>
      </c>
      <c r="G268" s="917">
        <v>40021</v>
      </c>
      <c r="H268" s="917">
        <v>0</v>
      </c>
      <c r="I268" s="917">
        <v>40021</v>
      </c>
      <c r="O268" s="917">
        <v>18579.3</v>
      </c>
      <c r="P268" s="912"/>
    </row>
    <row r="269" spans="1:16" x14ac:dyDescent="0.2">
      <c r="C269" s="915" t="s">
        <v>743</v>
      </c>
      <c r="D269" s="915" t="s">
        <v>4704</v>
      </c>
      <c r="E269" s="916" t="s">
        <v>4705</v>
      </c>
      <c r="F269" s="917">
        <v>0</v>
      </c>
      <c r="G269" s="917">
        <v>11042934</v>
      </c>
      <c r="H269" s="917">
        <v>0</v>
      </c>
      <c r="I269" s="917">
        <v>11042934</v>
      </c>
      <c r="O269" s="917">
        <v>9756390</v>
      </c>
      <c r="P269" s="912"/>
    </row>
    <row r="270" spans="1:16" x14ac:dyDescent="0.2">
      <c r="C270" s="915" t="s">
        <v>743</v>
      </c>
      <c r="D270" s="915" t="s">
        <v>745</v>
      </c>
      <c r="E270" s="916" t="s">
        <v>4706</v>
      </c>
      <c r="F270" s="917">
        <v>0</v>
      </c>
      <c r="G270" s="917">
        <v>2729179.06</v>
      </c>
      <c r="H270" s="917">
        <v>0</v>
      </c>
      <c r="I270" s="917">
        <v>2729179.06</v>
      </c>
      <c r="O270" s="917">
        <v>2710255.13</v>
      </c>
      <c r="P270" s="912"/>
    </row>
    <row r="271" spans="1:16" x14ac:dyDescent="0.2">
      <c r="C271" s="915" t="s">
        <v>743</v>
      </c>
      <c r="D271" s="915" t="s">
        <v>4707</v>
      </c>
      <c r="E271" s="916" t="s">
        <v>4708</v>
      </c>
      <c r="F271" s="917">
        <v>0</v>
      </c>
      <c r="G271" s="917">
        <v>2227312.04</v>
      </c>
      <c r="H271" s="917">
        <v>0</v>
      </c>
      <c r="I271" s="917">
        <v>2227312.04</v>
      </c>
      <c r="O271" s="917">
        <v>2315560.37</v>
      </c>
      <c r="P271" s="912"/>
    </row>
    <row r="272" spans="1:16" x14ac:dyDescent="0.2">
      <c r="C272" s="915" t="s">
        <v>743</v>
      </c>
      <c r="D272" s="915" t="s">
        <v>750</v>
      </c>
      <c r="E272" s="916" t="s">
        <v>491</v>
      </c>
      <c r="F272" s="917">
        <v>0</v>
      </c>
      <c r="G272" s="917">
        <v>13.43</v>
      </c>
      <c r="H272" s="917">
        <v>0</v>
      </c>
      <c r="I272" s="917">
        <v>13.43</v>
      </c>
      <c r="O272" s="917">
        <v>6464.12</v>
      </c>
      <c r="P272" s="912"/>
    </row>
    <row r="273" spans="1:16" x14ac:dyDescent="0.2">
      <c r="C273" s="915" t="s">
        <v>743</v>
      </c>
      <c r="D273" s="915" t="s">
        <v>752</v>
      </c>
      <c r="E273" s="916" t="s">
        <v>1306</v>
      </c>
      <c r="F273" s="917">
        <v>0</v>
      </c>
      <c r="G273" s="917">
        <v>2734432</v>
      </c>
      <c r="H273" s="917">
        <v>0</v>
      </c>
      <c r="I273" s="917">
        <v>2734432</v>
      </c>
      <c r="O273" s="917">
        <v>2723740</v>
      </c>
      <c r="P273" s="912"/>
    </row>
    <row r="274" spans="1:16" x14ac:dyDescent="0.2">
      <c r="C274" s="915" t="s">
        <v>743</v>
      </c>
      <c r="D274" s="915" t="s">
        <v>4709</v>
      </c>
      <c r="E274" s="916" t="s">
        <v>544</v>
      </c>
      <c r="F274" s="917">
        <v>0</v>
      </c>
      <c r="G274" s="917">
        <v>0.04</v>
      </c>
      <c r="H274" s="917">
        <v>0</v>
      </c>
      <c r="I274" s="917">
        <v>0.04</v>
      </c>
      <c r="O274" s="917">
        <v>2.83</v>
      </c>
      <c r="P274" s="912"/>
    </row>
    <row r="275" spans="1:16" x14ac:dyDescent="0.2">
      <c r="C275" s="915" t="s">
        <v>743</v>
      </c>
      <c r="D275" s="915" t="s">
        <v>756</v>
      </c>
      <c r="E275" s="916" t="s">
        <v>4710</v>
      </c>
      <c r="F275" s="917">
        <v>0</v>
      </c>
      <c r="G275" s="917">
        <v>3447340</v>
      </c>
      <c r="H275" s="917">
        <v>0</v>
      </c>
      <c r="I275" s="917">
        <v>3447340</v>
      </c>
      <c r="O275" s="917">
        <v>2670272</v>
      </c>
      <c r="P275" s="912"/>
    </row>
    <row r="276" spans="1:16" x14ac:dyDescent="0.2">
      <c r="A276" s="920" t="s">
        <v>85</v>
      </c>
      <c r="B276" s="953"/>
      <c r="C276" s="921" t="s">
        <v>743</v>
      </c>
      <c r="D276" s="921"/>
      <c r="E276" s="922"/>
      <c r="F276" s="923">
        <v>0</v>
      </c>
      <c r="G276" s="923">
        <v>22721013.199999999</v>
      </c>
      <c r="H276" s="923">
        <v>0</v>
      </c>
      <c r="I276" s="923">
        <v>22721013.199999999</v>
      </c>
      <c r="O276" s="923">
        <v>20967076.41</v>
      </c>
      <c r="P276" s="935">
        <f>I276-O276</f>
        <v>1753936.7899999991</v>
      </c>
    </row>
    <row r="277" spans="1:16" x14ac:dyDescent="0.2">
      <c r="C277" s="915" t="s">
        <v>761</v>
      </c>
      <c r="D277" s="915" t="s">
        <v>4704</v>
      </c>
      <c r="E277" s="916" t="s">
        <v>4705</v>
      </c>
      <c r="F277" s="917">
        <v>0</v>
      </c>
      <c r="G277" s="917">
        <v>84160.1</v>
      </c>
      <c r="H277" s="917">
        <v>0</v>
      </c>
      <c r="I277" s="917">
        <v>84160.1</v>
      </c>
      <c r="O277" s="917">
        <v>585211.05000000005</v>
      </c>
      <c r="P277" s="912"/>
    </row>
    <row r="278" spans="1:16" x14ac:dyDescent="0.2">
      <c r="C278" s="915" t="s">
        <v>761</v>
      </c>
      <c r="D278" s="915" t="s">
        <v>745</v>
      </c>
      <c r="E278" s="916" t="s">
        <v>4706</v>
      </c>
      <c r="F278" s="917">
        <v>0</v>
      </c>
      <c r="G278" s="917">
        <v>495768.7</v>
      </c>
      <c r="H278" s="917">
        <v>0</v>
      </c>
      <c r="I278" s="917">
        <v>495768.7</v>
      </c>
      <c r="O278" s="917">
        <v>504994.56</v>
      </c>
      <c r="P278" s="912"/>
    </row>
    <row r="279" spans="1:16" x14ac:dyDescent="0.2">
      <c r="C279" s="915" t="s">
        <v>761</v>
      </c>
      <c r="D279" s="915" t="s">
        <v>4707</v>
      </c>
      <c r="E279" s="916" t="s">
        <v>4711</v>
      </c>
      <c r="F279" s="917">
        <v>0</v>
      </c>
      <c r="G279" s="917">
        <v>20639.39</v>
      </c>
      <c r="H279" s="917">
        <v>0</v>
      </c>
      <c r="I279" s="917">
        <v>20639.39</v>
      </c>
      <c r="O279" s="917">
        <v>9388.5499999999993</v>
      </c>
      <c r="P279" s="912"/>
    </row>
    <row r="280" spans="1:16" x14ac:dyDescent="0.2">
      <c r="C280" s="915" t="s">
        <v>761</v>
      </c>
      <c r="D280" s="915" t="s">
        <v>750</v>
      </c>
      <c r="E280" s="916" t="s">
        <v>491</v>
      </c>
      <c r="F280" s="917">
        <v>0</v>
      </c>
      <c r="G280" s="917">
        <v>24367.58</v>
      </c>
      <c r="H280" s="917">
        <v>0</v>
      </c>
      <c r="I280" s="917">
        <v>24367.58</v>
      </c>
      <c r="O280" s="917">
        <v>23633.25</v>
      </c>
      <c r="P280" s="912"/>
    </row>
    <row r="281" spans="1:16" x14ac:dyDescent="0.2">
      <c r="C281" s="915" t="s">
        <v>761</v>
      </c>
      <c r="D281" s="915" t="s">
        <v>752</v>
      </c>
      <c r="E281" s="916" t="s">
        <v>1306</v>
      </c>
      <c r="F281" s="917">
        <v>0</v>
      </c>
      <c r="G281" s="917">
        <v>77232</v>
      </c>
      <c r="H281" s="917">
        <v>0</v>
      </c>
      <c r="I281" s="917">
        <v>77232</v>
      </c>
      <c r="O281" s="917">
        <v>81200</v>
      </c>
      <c r="P281" s="912"/>
    </row>
    <row r="282" spans="1:16" x14ac:dyDescent="0.2">
      <c r="C282" s="915" t="s">
        <v>761</v>
      </c>
      <c r="D282" s="915" t="s">
        <v>4712</v>
      </c>
      <c r="E282" s="916" t="s">
        <v>4713</v>
      </c>
      <c r="F282" s="917">
        <v>0</v>
      </c>
      <c r="G282" s="917">
        <v>988630</v>
      </c>
      <c r="H282" s="917">
        <v>0</v>
      </c>
      <c r="I282" s="917">
        <v>988630</v>
      </c>
      <c r="O282" s="917">
        <v>2618260</v>
      </c>
      <c r="P282" s="912"/>
    </row>
    <row r="283" spans="1:16" x14ac:dyDescent="0.2">
      <c r="C283" s="915" t="s">
        <v>761</v>
      </c>
      <c r="D283" s="915" t="s">
        <v>4709</v>
      </c>
      <c r="E283" s="916" t="s">
        <v>544</v>
      </c>
      <c r="F283" s="917">
        <v>0</v>
      </c>
      <c r="G283" s="917">
        <v>897.31</v>
      </c>
      <c r="H283" s="917">
        <v>0</v>
      </c>
      <c r="I283" s="917">
        <v>897.31</v>
      </c>
      <c r="O283" s="917">
        <v>487.65</v>
      </c>
      <c r="P283" s="912"/>
    </row>
    <row r="284" spans="1:16" x14ac:dyDescent="0.2">
      <c r="A284" s="920" t="s">
        <v>85</v>
      </c>
      <c r="B284" s="953"/>
      <c r="C284" s="921" t="s">
        <v>761</v>
      </c>
      <c r="D284" s="921"/>
      <c r="E284" s="922"/>
      <c r="F284" s="923">
        <v>0</v>
      </c>
      <c r="G284" s="923">
        <v>1691695.08</v>
      </c>
      <c r="H284" s="923">
        <v>0</v>
      </c>
      <c r="I284" s="923">
        <v>1691695.08</v>
      </c>
      <c r="O284" s="923">
        <v>3823175.06</v>
      </c>
      <c r="P284" s="935">
        <f>I284-O284</f>
        <v>-2131479.98</v>
      </c>
    </row>
    <row r="285" spans="1:16" x14ac:dyDescent="0.2">
      <c r="C285" s="915" t="s">
        <v>510</v>
      </c>
      <c r="D285" s="915" t="s">
        <v>347</v>
      </c>
      <c r="E285" s="916" t="s">
        <v>763</v>
      </c>
      <c r="F285" s="917">
        <v>0</v>
      </c>
      <c r="G285" s="917">
        <v>0</v>
      </c>
      <c r="H285" s="917">
        <v>28865919.640000001</v>
      </c>
      <c r="I285" s="932">
        <v>-28865919.640000001</v>
      </c>
      <c r="O285" s="917">
        <v>-29547738.98</v>
      </c>
      <c r="P285" s="912"/>
    </row>
    <row r="286" spans="1:16" x14ac:dyDescent="0.2">
      <c r="C286" s="915" t="s">
        <v>510</v>
      </c>
      <c r="D286" s="915" t="s">
        <v>394</v>
      </c>
      <c r="E286" s="916" t="s">
        <v>764</v>
      </c>
      <c r="F286" s="917">
        <v>0</v>
      </c>
      <c r="G286" s="917">
        <v>0</v>
      </c>
      <c r="H286" s="917">
        <v>6709946</v>
      </c>
      <c r="I286" s="932">
        <v>-6709946</v>
      </c>
      <c r="J286" s="912" t="s">
        <v>14</v>
      </c>
      <c r="O286" s="917">
        <v>-6900387</v>
      </c>
      <c r="P286" s="912"/>
    </row>
    <row r="287" spans="1:16" x14ac:dyDescent="0.2">
      <c r="C287" s="915" t="s">
        <v>510</v>
      </c>
      <c r="D287" s="915" t="s">
        <v>822</v>
      </c>
      <c r="E287" s="916" t="s">
        <v>516</v>
      </c>
      <c r="F287" s="917">
        <v>0</v>
      </c>
      <c r="G287" s="917">
        <v>0</v>
      </c>
      <c r="H287" s="917">
        <v>983737</v>
      </c>
      <c r="I287" s="933">
        <v>-983737</v>
      </c>
      <c r="O287" s="917">
        <v>-1006386</v>
      </c>
      <c r="P287" s="912"/>
    </row>
    <row r="288" spans="1:16" x14ac:dyDescent="0.2">
      <c r="C288" s="915" t="s">
        <v>510</v>
      </c>
      <c r="D288" s="915" t="s">
        <v>698</v>
      </c>
      <c r="E288" s="916" t="s">
        <v>765</v>
      </c>
      <c r="F288" s="917">
        <v>0</v>
      </c>
      <c r="G288" s="917">
        <v>0</v>
      </c>
      <c r="H288" s="917">
        <v>89950</v>
      </c>
      <c r="I288" s="933">
        <v>-89950</v>
      </c>
      <c r="O288" s="917">
        <v>-154850</v>
      </c>
      <c r="P288" s="912"/>
    </row>
    <row r="289" spans="1:16" x14ac:dyDescent="0.2">
      <c r="C289" s="915" t="s">
        <v>510</v>
      </c>
      <c r="D289" s="915" t="s">
        <v>840</v>
      </c>
      <c r="E289" s="916" t="s">
        <v>766</v>
      </c>
      <c r="F289" s="917">
        <v>0</v>
      </c>
      <c r="G289" s="917">
        <v>0</v>
      </c>
      <c r="H289" s="917">
        <v>1727003</v>
      </c>
      <c r="I289" s="934">
        <v>-1727003</v>
      </c>
      <c r="O289" s="917">
        <v>-1642976</v>
      </c>
      <c r="P289" s="912"/>
    </row>
    <row r="290" spans="1:16" x14ac:dyDescent="0.2">
      <c r="C290" s="915" t="s">
        <v>510</v>
      </c>
      <c r="D290" s="915" t="s">
        <v>893</v>
      </c>
      <c r="E290" s="916" t="s">
        <v>6644</v>
      </c>
      <c r="F290" s="917">
        <v>0</v>
      </c>
      <c r="G290" s="917">
        <v>0</v>
      </c>
      <c r="H290" s="917">
        <v>227750</v>
      </c>
      <c r="I290" s="934">
        <v>-227750</v>
      </c>
      <c r="J290" s="912" t="s">
        <v>14</v>
      </c>
      <c r="K290" s="936">
        <f>I286+I290</f>
        <v>-6937696</v>
      </c>
      <c r="O290" s="917">
        <v>-220575</v>
      </c>
      <c r="P290" s="912"/>
    </row>
    <row r="291" spans="1:16" x14ac:dyDescent="0.2">
      <c r="C291" s="915" t="s">
        <v>510</v>
      </c>
      <c r="D291" s="915" t="s">
        <v>729</v>
      </c>
      <c r="E291" s="916" t="s">
        <v>767</v>
      </c>
      <c r="F291" s="917">
        <v>0</v>
      </c>
      <c r="G291" s="917">
        <v>0</v>
      </c>
      <c r="H291" s="917">
        <v>1119960</v>
      </c>
      <c r="I291" s="934">
        <v>-1119960</v>
      </c>
      <c r="O291" s="917">
        <v>-1266840</v>
      </c>
      <c r="P291" s="912"/>
    </row>
    <row r="292" spans="1:16" x14ac:dyDescent="0.2">
      <c r="A292" s="920" t="s">
        <v>85</v>
      </c>
      <c r="B292" s="953">
        <v>2</v>
      </c>
      <c r="C292" s="921" t="s">
        <v>510</v>
      </c>
      <c r="D292" s="921"/>
      <c r="E292" s="922" t="s">
        <v>523</v>
      </c>
      <c r="F292" s="923">
        <v>0</v>
      </c>
      <c r="G292" s="923">
        <v>0</v>
      </c>
      <c r="H292" s="923">
        <v>39724265.640000001</v>
      </c>
      <c r="I292" s="923">
        <v>-39724265.640000001</v>
      </c>
      <c r="O292" s="923">
        <v>-40739752.979999997</v>
      </c>
      <c r="P292" s="935">
        <f>I292-O292</f>
        <v>1015487.3399999961</v>
      </c>
    </row>
    <row r="293" spans="1:16" x14ac:dyDescent="0.2">
      <c r="C293" s="915" t="s">
        <v>524</v>
      </c>
      <c r="D293" s="915" t="s">
        <v>307</v>
      </c>
      <c r="E293" s="916" t="s">
        <v>525</v>
      </c>
      <c r="F293" s="917">
        <v>0</v>
      </c>
      <c r="G293" s="917">
        <v>2205703.67</v>
      </c>
      <c r="H293" s="917">
        <v>0</v>
      </c>
      <c r="I293" s="932">
        <v>2205703.67</v>
      </c>
      <c r="O293" s="917">
        <v>2277157.63</v>
      </c>
      <c r="P293" s="912"/>
    </row>
    <row r="294" spans="1:16" x14ac:dyDescent="0.2">
      <c r="C294" s="915" t="s">
        <v>524</v>
      </c>
      <c r="D294" s="915" t="s">
        <v>347</v>
      </c>
      <c r="E294" s="916" t="s">
        <v>768</v>
      </c>
      <c r="F294" s="917">
        <v>0</v>
      </c>
      <c r="G294" s="917">
        <v>190632.21</v>
      </c>
      <c r="H294" s="917">
        <v>0</v>
      </c>
      <c r="I294" s="934">
        <v>190632.21</v>
      </c>
      <c r="O294" s="917">
        <v>194084.25</v>
      </c>
      <c r="P294" s="912"/>
    </row>
    <row r="295" spans="1:16" x14ac:dyDescent="0.2">
      <c r="A295" s="920" t="s">
        <v>85</v>
      </c>
      <c r="B295" s="953">
        <v>3</v>
      </c>
      <c r="C295" s="921" t="s">
        <v>524</v>
      </c>
      <c r="D295" s="921"/>
      <c r="E295" s="922" t="s">
        <v>526</v>
      </c>
      <c r="F295" s="923">
        <v>0</v>
      </c>
      <c r="G295" s="923">
        <v>2396335.88</v>
      </c>
      <c r="H295" s="923">
        <v>0</v>
      </c>
      <c r="I295" s="923">
        <v>2396335.88</v>
      </c>
      <c r="O295" s="923">
        <v>2471241.88</v>
      </c>
      <c r="P295" s="935">
        <f>I295-O295</f>
        <v>-74906</v>
      </c>
    </row>
    <row r="296" spans="1:16" x14ac:dyDescent="0.2">
      <c r="C296" s="915" t="s">
        <v>527</v>
      </c>
      <c r="D296" s="915" t="s">
        <v>307</v>
      </c>
      <c r="E296" s="916" t="s">
        <v>528</v>
      </c>
      <c r="F296" s="917">
        <v>0</v>
      </c>
      <c r="G296" s="917">
        <v>0</v>
      </c>
      <c r="H296" s="917">
        <v>8131674</v>
      </c>
      <c r="I296" s="932">
        <v>-8131674</v>
      </c>
      <c r="O296" s="917">
        <v>-7531256</v>
      </c>
      <c r="P296" s="912"/>
    </row>
    <row r="297" spans="1:16" x14ac:dyDescent="0.2">
      <c r="C297" s="915" t="s">
        <v>527</v>
      </c>
      <c r="D297" s="915" t="s">
        <v>319</v>
      </c>
      <c r="E297" s="916" t="s">
        <v>632</v>
      </c>
      <c r="F297" s="917">
        <v>0</v>
      </c>
      <c r="G297" s="917">
        <v>0</v>
      </c>
      <c r="H297" s="917">
        <v>508802</v>
      </c>
      <c r="I297" s="932">
        <v>-508802</v>
      </c>
      <c r="O297" s="917">
        <v>-644783</v>
      </c>
      <c r="P297" s="912"/>
    </row>
    <row r="298" spans="1:16" x14ac:dyDescent="0.2">
      <c r="C298" s="915" t="s">
        <v>527</v>
      </c>
      <c r="D298" s="915" t="s">
        <v>347</v>
      </c>
      <c r="E298" s="916" t="s">
        <v>633</v>
      </c>
      <c r="F298" s="917">
        <v>0</v>
      </c>
      <c r="G298" s="917">
        <v>0</v>
      </c>
      <c r="H298" s="917">
        <v>275091.62</v>
      </c>
      <c r="I298" s="932">
        <v>-275091.62</v>
      </c>
      <c r="O298" s="917">
        <v>-66240.649999999994</v>
      </c>
      <c r="P298" s="912"/>
    </row>
    <row r="299" spans="1:16" x14ac:dyDescent="0.2">
      <c r="A299" s="920" t="s">
        <v>85</v>
      </c>
      <c r="B299" s="953">
        <v>13</v>
      </c>
      <c r="C299" s="921" t="s">
        <v>527</v>
      </c>
      <c r="D299" s="921"/>
      <c r="E299" s="922" t="s">
        <v>529</v>
      </c>
      <c r="F299" s="923">
        <v>0</v>
      </c>
      <c r="G299" s="923">
        <v>0</v>
      </c>
      <c r="H299" s="923">
        <v>8915567.6199999992</v>
      </c>
      <c r="I299" s="923">
        <v>-8915567.6199999992</v>
      </c>
      <c r="O299" s="923">
        <v>-8242279.6500000004</v>
      </c>
      <c r="P299" s="935">
        <f>I299-O299</f>
        <v>-673287.96999999881</v>
      </c>
    </row>
    <row r="300" spans="1:16" x14ac:dyDescent="0.2">
      <c r="C300" s="915" t="s">
        <v>530</v>
      </c>
      <c r="D300" s="915" t="s">
        <v>307</v>
      </c>
      <c r="E300" s="916" t="s">
        <v>769</v>
      </c>
      <c r="F300" s="917">
        <v>0</v>
      </c>
      <c r="G300" s="917">
        <v>497537.47</v>
      </c>
      <c r="H300" s="917">
        <v>0</v>
      </c>
      <c r="I300" s="932">
        <v>497537.47</v>
      </c>
      <c r="O300" s="917">
        <v>200561.76</v>
      </c>
      <c r="P300" s="912"/>
    </row>
    <row r="301" spans="1:16" x14ac:dyDescent="0.2">
      <c r="C301" s="915" t="s">
        <v>530</v>
      </c>
      <c r="D301" s="915" t="s">
        <v>319</v>
      </c>
      <c r="E301" s="916" t="s">
        <v>770</v>
      </c>
      <c r="F301" s="917">
        <v>0</v>
      </c>
      <c r="G301" s="917">
        <v>75374</v>
      </c>
      <c r="H301" s="917">
        <v>0</v>
      </c>
      <c r="I301" s="932">
        <v>75374</v>
      </c>
      <c r="O301" s="917">
        <v>78424</v>
      </c>
      <c r="P301" s="912"/>
    </row>
    <row r="302" spans="1:16" x14ac:dyDescent="0.2">
      <c r="A302" s="920" t="s">
        <v>85</v>
      </c>
      <c r="B302" s="953">
        <v>14</v>
      </c>
      <c r="C302" s="921" t="s">
        <v>530</v>
      </c>
      <c r="D302" s="921"/>
      <c r="E302" s="922" t="s">
        <v>533</v>
      </c>
      <c r="F302" s="923">
        <v>0</v>
      </c>
      <c r="G302" s="923">
        <v>572911.47</v>
      </c>
      <c r="H302" s="923">
        <v>0</v>
      </c>
      <c r="I302" s="923">
        <v>572911.47</v>
      </c>
      <c r="O302" s="923">
        <v>278985.76</v>
      </c>
      <c r="P302" s="935">
        <f>I302-O302</f>
        <v>293925.70999999996</v>
      </c>
    </row>
    <row r="303" spans="1:16" x14ac:dyDescent="0.2">
      <c r="C303" s="915" t="s">
        <v>534</v>
      </c>
      <c r="D303" s="915" t="s">
        <v>307</v>
      </c>
      <c r="E303" s="916" t="s">
        <v>634</v>
      </c>
      <c r="F303" s="917">
        <v>0</v>
      </c>
      <c r="G303" s="917">
        <v>0</v>
      </c>
      <c r="H303" s="917">
        <v>3408931.15</v>
      </c>
      <c r="I303" s="932">
        <v>-3408931.15</v>
      </c>
      <c r="J303" s="936">
        <f>I179+I303</f>
        <v>48112.430000000168</v>
      </c>
      <c r="O303" s="917">
        <v>-3649524.43</v>
      </c>
      <c r="P303" s="912"/>
    </row>
    <row r="304" spans="1:16" x14ac:dyDescent="0.2">
      <c r="C304" s="915" t="s">
        <v>534</v>
      </c>
      <c r="D304" s="915" t="s">
        <v>319</v>
      </c>
      <c r="E304" s="916" t="s">
        <v>771</v>
      </c>
      <c r="F304" s="917">
        <v>0</v>
      </c>
      <c r="G304" s="917">
        <v>0</v>
      </c>
      <c r="H304" s="917">
        <v>952327</v>
      </c>
      <c r="I304" s="933">
        <v>-952327</v>
      </c>
      <c r="J304" s="936">
        <f t="shared" ref="J304:J306" si="3">I180+I304</f>
        <v>-37462</v>
      </c>
      <c r="O304" s="917">
        <v>-1036691</v>
      </c>
      <c r="P304" s="912"/>
    </row>
    <row r="305" spans="1:16" x14ac:dyDescent="0.2">
      <c r="C305" s="915" t="s">
        <v>534</v>
      </c>
      <c r="D305" s="915" t="s">
        <v>347</v>
      </c>
      <c r="E305" s="916" t="s">
        <v>635</v>
      </c>
      <c r="F305" s="917">
        <v>0</v>
      </c>
      <c r="G305" s="917">
        <v>0</v>
      </c>
      <c r="H305" s="917">
        <v>2394317.5099999998</v>
      </c>
      <c r="I305" s="934">
        <v>-2394317.5099999998</v>
      </c>
      <c r="J305" s="936">
        <f t="shared" si="3"/>
        <v>141769.08000000007</v>
      </c>
      <c r="O305" s="917">
        <v>-2404818.58</v>
      </c>
      <c r="P305" s="912"/>
    </row>
    <row r="306" spans="1:16" x14ac:dyDescent="0.2">
      <c r="C306" s="915" t="s">
        <v>534</v>
      </c>
      <c r="D306" s="915" t="s">
        <v>822</v>
      </c>
      <c r="E306" s="916" t="s">
        <v>1105</v>
      </c>
      <c r="F306" s="917">
        <v>0</v>
      </c>
      <c r="G306" s="917">
        <v>0</v>
      </c>
      <c r="H306" s="917">
        <v>115128.7</v>
      </c>
      <c r="I306" s="933">
        <v>-115128.7</v>
      </c>
      <c r="J306" s="936">
        <f t="shared" si="3"/>
        <v>-36483.509999999995</v>
      </c>
      <c r="O306" s="917">
        <v>-150186.26</v>
      </c>
      <c r="P306" s="912"/>
    </row>
    <row r="307" spans="1:16" x14ac:dyDescent="0.2">
      <c r="A307" s="920" t="s">
        <v>85</v>
      </c>
      <c r="B307" s="953">
        <v>4</v>
      </c>
      <c r="C307" s="921" t="s">
        <v>534</v>
      </c>
      <c r="D307" s="921"/>
      <c r="E307" s="922" t="s">
        <v>536</v>
      </c>
      <c r="F307" s="923">
        <v>0</v>
      </c>
      <c r="G307" s="923">
        <v>0</v>
      </c>
      <c r="H307" s="923">
        <v>6870704.3600000003</v>
      </c>
      <c r="I307" s="923">
        <v>-6870704.3600000003</v>
      </c>
      <c r="O307" s="923">
        <v>-7241220.2699999996</v>
      </c>
      <c r="P307" s="935">
        <f>I307-O307</f>
        <v>370515.90999999922</v>
      </c>
    </row>
    <row r="308" spans="1:16" x14ac:dyDescent="0.2">
      <c r="C308" s="915" t="s">
        <v>636</v>
      </c>
      <c r="D308" s="915" t="s">
        <v>307</v>
      </c>
      <c r="E308" s="916" t="s">
        <v>637</v>
      </c>
      <c r="F308" s="917">
        <v>0</v>
      </c>
      <c r="G308" s="917">
        <v>211353.73</v>
      </c>
      <c r="H308" s="917">
        <v>0</v>
      </c>
      <c r="I308" s="932">
        <v>211353.73</v>
      </c>
      <c r="J308" s="936">
        <f>I184+I308</f>
        <v>-2982.9700000000012</v>
      </c>
      <c r="O308" s="917">
        <v>226954.56</v>
      </c>
      <c r="P308" s="912"/>
    </row>
    <row r="309" spans="1:16" x14ac:dyDescent="0.2">
      <c r="C309" s="915" t="s">
        <v>636</v>
      </c>
      <c r="D309" s="915" t="s">
        <v>319</v>
      </c>
      <c r="E309" s="916" t="s">
        <v>5378</v>
      </c>
      <c r="F309" s="917">
        <v>0</v>
      </c>
      <c r="G309" s="917">
        <v>148447.69</v>
      </c>
      <c r="H309" s="917">
        <v>0</v>
      </c>
      <c r="I309" s="934">
        <v>148447.69</v>
      </c>
      <c r="J309" s="936">
        <f>I185+I309</f>
        <v>-8789.6699999999837</v>
      </c>
      <c r="O309" s="917">
        <v>150464.01</v>
      </c>
      <c r="P309" s="912"/>
    </row>
    <row r="310" spans="1:16" x14ac:dyDescent="0.2">
      <c r="A310" s="920" t="s">
        <v>85</v>
      </c>
      <c r="B310" s="953">
        <v>5</v>
      </c>
      <c r="C310" s="921" t="s">
        <v>636</v>
      </c>
      <c r="D310" s="921"/>
      <c r="E310" s="922" t="s">
        <v>638</v>
      </c>
      <c r="F310" s="923">
        <v>0</v>
      </c>
      <c r="G310" s="923">
        <v>359801.42</v>
      </c>
      <c r="H310" s="923">
        <v>0</v>
      </c>
      <c r="I310" s="923">
        <v>359801.42</v>
      </c>
      <c r="O310" s="923">
        <v>377418.57</v>
      </c>
      <c r="P310" s="935">
        <f>I310-O310</f>
        <v>-17617.150000000023</v>
      </c>
    </row>
    <row r="311" spans="1:16" x14ac:dyDescent="0.2">
      <c r="C311" s="915" t="s">
        <v>537</v>
      </c>
      <c r="D311" s="915" t="s">
        <v>307</v>
      </c>
      <c r="E311" s="916" t="s">
        <v>538</v>
      </c>
      <c r="F311" s="917">
        <v>0</v>
      </c>
      <c r="G311" s="917">
        <v>0</v>
      </c>
      <c r="H311" s="917">
        <v>1718115.26</v>
      </c>
      <c r="I311" s="917">
        <v>-1718115.26</v>
      </c>
      <c r="O311" s="917">
        <v>-2343208.9900000002</v>
      </c>
      <c r="P311" s="912"/>
    </row>
    <row r="312" spans="1:16" x14ac:dyDescent="0.2">
      <c r="A312" s="920" t="s">
        <v>85</v>
      </c>
      <c r="B312" s="953">
        <v>6</v>
      </c>
      <c r="C312" s="921" t="s">
        <v>537</v>
      </c>
      <c r="D312" s="921"/>
      <c r="E312" s="922" t="s">
        <v>539</v>
      </c>
      <c r="F312" s="923">
        <v>0</v>
      </c>
      <c r="G312" s="923">
        <v>0</v>
      </c>
      <c r="H312" s="923">
        <v>1718115.26</v>
      </c>
      <c r="I312" s="958">
        <v>-1718115.26</v>
      </c>
      <c r="O312" s="923">
        <v>-2343208.9900000002</v>
      </c>
      <c r="P312" s="935">
        <f>I312-O312</f>
        <v>625093.73000000021</v>
      </c>
    </row>
    <row r="313" spans="1:16" x14ac:dyDescent="0.2">
      <c r="C313" s="915" t="s">
        <v>540</v>
      </c>
      <c r="D313" s="915" t="s">
        <v>307</v>
      </c>
      <c r="E313" s="916" t="s">
        <v>541</v>
      </c>
      <c r="F313" s="917">
        <v>0</v>
      </c>
      <c r="G313" s="917">
        <v>0</v>
      </c>
      <c r="H313" s="917">
        <v>769.37</v>
      </c>
      <c r="I313" s="917">
        <v>-769.37</v>
      </c>
      <c r="O313" s="917">
        <v>-1068.25</v>
      </c>
      <c r="P313" s="912"/>
    </row>
    <row r="314" spans="1:16" x14ac:dyDescent="0.2">
      <c r="C314" s="915" t="s">
        <v>540</v>
      </c>
      <c r="D314" s="915" t="s">
        <v>319</v>
      </c>
      <c r="E314" s="916" t="s">
        <v>542</v>
      </c>
      <c r="F314" s="917">
        <v>0</v>
      </c>
      <c r="G314" s="917">
        <v>0.09</v>
      </c>
      <c r="H314" s="917">
        <v>1613.28</v>
      </c>
      <c r="I314" s="917">
        <v>-1613.19</v>
      </c>
      <c r="O314" s="917">
        <v>-768.89</v>
      </c>
      <c r="P314" s="912"/>
    </row>
    <row r="315" spans="1:16" x14ac:dyDescent="0.2">
      <c r="C315" s="915" t="s">
        <v>540</v>
      </c>
      <c r="D315" s="915" t="s">
        <v>347</v>
      </c>
      <c r="E315" s="916" t="s">
        <v>543</v>
      </c>
      <c r="F315" s="917">
        <v>0</v>
      </c>
      <c r="G315" s="917">
        <v>0</v>
      </c>
      <c r="H315" s="917">
        <v>310.26</v>
      </c>
      <c r="I315" s="917">
        <v>-310.26</v>
      </c>
      <c r="O315" s="917"/>
      <c r="P315" s="912"/>
    </row>
    <row r="316" spans="1:16" x14ac:dyDescent="0.2">
      <c r="A316" s="920" t="s">
        <v>85</v>
      </c>
      <c r="B316" s="953">
        <v>7</v>
      </c>
      <c r="C316" s="921" t="s">
        <v>540</v>
      </c>
      <c r="D316" s="921"/>
      <c r="E316" s="922" t="s">
        <v>544</v>
      </c>
      <c r="F316" s="923">
        <v>0</v>
      </c>
      <c r="G316" s="923">
        <v>0.09</v>
      </c>
      <c r="H316" s="923">
        <v>2692.91</v>
      </c>
      <c r="I316" s="923">
        <v>-2692.82</v>
      </c>
      <c r="O316" s="923">
        <v>-1837.14</v>
      </c>
      <c r="P316" s="935">
        <f>I316-O316</f>
        <v>-855.68000000000006</v>
      </c>
    </row>
    <row r="317" spans="1:16" x14ac:dyDescent="0.2">
      <c r="C317" s="915" t="s">
        <v>545</v>
      </c>
      <c r="D317" s="915" t="s">
        <v>307</v>
      </c>
      <c r="E317" s="916" t="s">
        <v>546</v>
      </c>
      <c r="F317" s="917">
        <v>0</v>
      </c>
      <c r="G317" s="917">
        <v>0</v>
      </c>
      <c r="H317" s="917">
        <v>1365505.63</v>
      </c>
      <c r="I317" s="917">
        <v>-1365505.63</v>
      </c>
      <c r="O317" s="917">
        <v>-1970585.23</v>
      </c>
      <c r="P317" s="912"/>
    </row>
    <row r="318" spans="1:16" x14ac:dyDescent="0.2">
      <c r="C318" s="915" t="s">
        <v>545</v>
      </c>
      <c r="D318" s="915" t="s">
        <v>364</v>
      </c>
      <c r="E318" s="916" t="s">
        <v>547</v>
      </c>
      <c r="F318" s="917">
        <v>0</v>
      </c>
      <c r="G318" s="917">
        <v>0</v>
      </c>
      <c r="H318" s="917">
        <v>175.78</v>
      </c>
      <c r="I318" s="917">
        <v>-175.78</v>
      </c>
      <c r="O318" s="917">
        <v>-586.65</v>
      </c>
      <c r="P318" s="912"/>
    </row>
    <row r="319" spans="1:16" x14ac:dyDescent="0.2">
      <c r="C319" s="915" t="s">
        <v>545</v>
      </c>
      <c r="D319" s="915" t="s">
        <v>319</v>
      </c>
      <c r="E319" s="916" t="s">
        <v>548</v>
      </c>
      <c r="F319" s="917">
        <v>0</v>
      </c>
      <c r="G319" s="917">
        <v>0</v>
      </c>
      <c r="H319" s="917">
        <v>1815200.02</v>
      </c>
      <c r="I319" s="917">
        <v>-1815200.02</v>
      </c>
      <c r="O319" s="917">
        <v>-1252997.21</v>
      </c>
      <c r="P319" s="912"/>
    </row>
    <row r="320" spans="1:16" x14ac:dyDescent="0.2">
      <c r="A320" s="920" t="s">
        <v>85</v>
      </c>
      <c r="B320" s="953">
        <v>70</v>
      </c>
      <c r="C320" s="921" t="s">
        <v>545</v>
      </c>
      <c r="D320" s="921"/>
      <c r="E320" s="922" t="s">
        <v>549</v>
      </c>
      <c r="F320" s="923">
        <v>0</v>
      </c>
      <c r="G320" s="923">
        <v>0</v>
      </c>
      <c r="H320" s="923">
        <v>3180881.43</v>
      </c>
      <c r="I320" s="923">
        <v>-3180881.43</v>
      </c>
      <c r="O320" s="923">
        <v>-3224169.09</v>
      </c>
      <c r="P320" s="935">
        <f>I320-O320</f>
        <v>43287.659999999683</v>
      </c>
    </row>
    <row r="321" spans="1:16" x14ac:dyDescent="0.2">
      <c r="C321" s="915" t="s">
        <v>552</v>
      </c>
      <c r="D321" s="915" t="s">
        <v>307</v>
      </c>
      <c r="E321" s="916" t="s">
        <v>553</v>
      </c>
      <c r="F321" s="917">
        <v>0</v>
      </c>
      <c r="G321" s="917">
        <v>1718115.26</v>
      </c>
      <c r="H321" s="917">
        <v>0</v>
      </c>
      <c r="I321" s="917">
        <v>1718115.26</v>
      </c>
      <c r="O321" s="917">
        <v>2343208.9900000002</v>
      </c>
      <c r="P321" s="912"/>
    </row>
    <row r="322" spans="1:16" x14ac:dyDescent="0.2">
      <c r="A322" s="920" t="s">
        <v>85</v>
      </c>
      <c r="B322" s="953">
        <v>78</v>
      </c>
      <c r="C322" s="921" t="s">
        <v>552</v>
      </c>
      <c r="D322" s="921"/>
      <c r="E322" s="922" t="s">
        <v>554</v>
      </c>
      <c r="F322" s="923">
        <v>0</v>
      </c>
      <c r="G322" s="923">
        <v>1718115.26</v>
      </c>
      <c r="H322" s="923">
        <v>0</v>
      </c>
      <c r="I322" s="958">
        <v>1718115.26</v>
      </c>
      <c r="O322" s="923">
        <v>2343208.9900000002</v>
      </c>
      <c r="P322" s="935">
        <f>I322-O322</f>
        <v>-625093.73000000021</v>
      </c>
    </row>
    <row r="323" spans="1:16" x14ac:dyDescent="0.2">
      <c r="C323" s="915" t="s">
        <v>555</v>
      </c>
      <c r="D323" s="915" t="s">
        <v>315</v>
      </c>
      <c r="E323" s="916" t="s">
        <v>556</v>
      </c>
      <c r="F323" s="917">
        <v>0</v>
      </c>
      <c r="G323" s="917">
        <v>0</v>
      </c>
      <c r="H323" s="917">
        <v>3447340</v>
      </c>
      <c r="I323" s="917">
        <v>-3447340</v>
      </c>
      <c r="O323" s="917">
        <v>-3095272</v>
      </c>
      <c r="P323" s="912"/>
    </row>
    <row r="324" spans="1:16" x14ac:dyDescent="0.2">
      <c r="A324" s="920" t="s">
        <v>85</v>
      </c>
      <c r="B324" s="953">
        <v>79</v>
      </c>
      <c r="C324" s="921" t="s">
        <v>555</v>
      </c>
      <c r="D324" s="921"/>
      <c r="E324" s="922" t="s">
        <v>557</v>
      </c>
      <c r="F324" s="923">
        <v>0</v>
      </c>
      <c r="G324" s="923">
        <v>0</v>
      </c>
      <c r="H324" s="923">
        <v>3447340</v>
      </c>
      <c r="I324" s="923">
        <v>-3447340</v>
      </c>
      <c r="O324" s="923">
        <v>-3095272</v>
      </c>
      <c r="P324" s="935">
        <f>I324-O324</f>
        <v>-352068</v>
      </c>
    </row>
    <row r="325" spans="1:16" x14ac:dyDescent="0.2">
      <c r="C325" s="915" t="s">
        <v>773</v>
      </c>
      <c r="D325" s="915" t="s">
        <v>1052</v>
      </c>
      <c r="E325" s="916" t="s">
        <v>4716</v>
      </c>
      <c r="F325" s="917">
        <v>0</v>
      </c>
      <c r="G325" s="917">
        <v>0</v>
      </c>
      <c r="H325" s="917">
        <v>445783.63</v>
      </c>
      <c r="I325" s="917">
        <v>-445783.63</v>
      </c>
      <c r="O325" s="917">
        <v>-586814.66</v>
      </c>
      <c r="P325" s="912"/>
    </row>
    <row r="326" spans="1:16" x14ac:dyDescent="0.2">
      <c r="C326" s="915" t="s">
        <v>773</v>
      </c>
      <c r="D326" s="915" t="s">
        <v>4701</v>
      </c>
      <c r="E326" s="916" t="s">
        <v>4702</v>
      </c>
      <c r="F326" s="917">
        <v>0</v>
      </c>
      <c r="G326" s="917">
        <v>0</v>
      </c>
      <c r="H326" s="917">
        <v>53998</v>
      </c>
      <c r="I326" s="917">
        <v>-53998</v>
      </c>
      <c r="O326" s="917">
        <v>-178998</v>
      </c>
      <c r="P326" s="912"/>
    </row>
    <row r="327" spans="1:16" x14ac:dyDescent="0.2">
      <c r="C327" s="915" t="s">
        <v>773</v>
      </c>
      <c r="D327" s="915" t="s">
        <v>4703</v>
      </c>
      <c r="E327" s="916" t="s">
        <v>4717</v>
      </c>
      <c r="F327" s="917">
        <v>0</v>
      </c>
      <c r="G327" s="917">
        <v>0</v>
      </c>
      <c r="H327" s="917">
        <v>40021</v>
      </c>
      <c r="I327" s="917">
        <v>-40021</v>
      </c>
      <c r="O327" s="917">
        <v>-18579.3</v>
      </c>
      <c r="P327" s="912"/>
    </row>
    <row r="328" spans="1:16" x14ac:dyDescent="0.2">
      <c r="C328" s="915" t="s">
        <v>773</v>
      </c>
      <c r="D328" s="915" t="s">
        <v>4704</v>
      </c>
      <c r="E328" s="916" t="s">
        <v>4705</v>
      </c>
      <c r="F328" s="917">
        <v>0</v>
      </c>
      <c r="G328" s="917">
        <v>0</v>
      </c>
      <c r="H328" s="917">
        <v>11042934</v>
      </c>
      <c r="I328" s="917">
        <v>-11042934</v>
      </c>
      <c r="O328" s="917">
        <v>-9756390</v>
      </c>
      <c r="P328" s="912"/>
    </row>
    <row r="329" spans="1:16" x14ac:dyDescent="0.2">
      <c r="C329" s="915" t="s">
        <v>773</v>
      </c>
      <c r="D329" s="915" t="s">
        <v>745</v>
      </c>
      <c r="E329" s="916" t="s">
        <v>4706</v>
      </c>
      <c r="F329" s="917">
        <v>0</v>
      </c>
      <c r="G329" s="917">
        <v>0</v>
      </c>
      <c r="H329" s="917">
        <v>2729179.06</v>
      </c>
      <c r="I329" s="917">
        <v>-2729179.06</v>
      </c>
      <c r="O329" s="917">
        <v>-2710255.13</v>
      </c>
      <c r="P329" s="912"/>
    </row>
    <row r="330" spans="1:16" x14ac:dyDescent="0.2">
      <c r="C330" s="915" t="s">
        <v>773</v>
      </c>
      <c r="D330" s="915" t="s">
        <v>4707</v>
      </c>
      <c r="E330" s="916" t="s">
        <v>4711</v>
      </c>
      <c r="F330" s="917">
        <v>0</v>
      </c>
      <c r="G330" s="917">
        <v>0</v>
      </c>
      <c r="H330" s="917">
        <v>2227312.04</v>
      </c>
      <c r="I330" s="917">
        <v>-2227312.04</v>
      </c>
      <c r="O330" s="917">
        <v>-2315560.37</v>
      </c>
      <c r="P330" s="912"/>
    </row>
    <row r="331" spans="1:16" x14ac:dyDescent="0.2">
      <c r="C331" s="915" t="s">
        <v>773</v>
      </c>
      <c r="D331" s="915" t="s">
        <v>750</v>
      </c>
      <c r="E331" s="916" t="s">
        <v>491</v>
      </c>
      <c r="F331" s="917">
        <v>0</v>
      </c>
      <c r="G331" s="917">
        <v>0</v>
      </c>
      <c r="H331" s="917">
        <v>13.43</v>
      </c>
      <c r="I331" s="917">
        <v>-13.43</v>
      </c>
      <c r="O331" s="917">
        <v>-6464.12</v>
      </c>
      <c r="P331" s="912"/>
    </row>
    <row r="332" spans="1:16" x14ac:dyDescent="0.2">
      <c r="C332" s="915" t="s">
        <v>773</v>
      </c>
      <c r="D332" s="915" t="s">
        <v>752</v>
      </c>
      <c r="E332" s="916" t="s">
        <v>1306</v>
      </c>
      <c r="F332" s="917">
        <v>0</v>
      </c>
      <c r="G332" s="917">
        <v>0</v>
      </c>
      <c r="H332" s="917">
        <v>2734432</v>
      </c>
      <c r="I332" s="917">
        <v>-2734432</v>
      </c>
      <c r="O332" s="917">
        <v>-2723740</v>
      </c>
      <c r="P332" s="912"/>
    </row>
    <row r="333" spans="1:16" x14ac:dyDescent="0.2">
      <c r="C333" s="915" t="s">
        <v>773</v>
      </c>
      <c r="D333" s="915" t="s">
        <v>4709</v>
      </c>
      <c r="E333" s="916" t="s">
        <v>544</v>
      </c>
      <c r="F333" s="917">
        <v>0</v>
      </c>
      <c r="G333" s="917">
        <v>0</v>
      </c>
      <c r="H333" s="917">
        <v>0.04</v>
      </c>
      <c r="I333" s="917">
        <v>-0.04</v>
      </c>
      <c r="O333" s="917">
        <v>-2.83</v>
      </c>
      <c r="P333" s="912"/>
    </row>
    <row r="334" spans="1:16" x14ac:dyDescent="0.2">
      <c r="C334" s="915" t="s">
        <v>773</v>
      </c>
      <c r="D334" s="915" t="s">
        <v>756</v>
      </c>
      <c r="E334" s="916" t="s">
        <v>4710</v>
      </c>
      <c r="F334" s="917">
        <v>0</v>
      </c>
      <c r="G334" s="917">
        <v>0</v>
      </c>
      <c r="H334" s="917">
        <v>3447340</v>
      </c>
      <c r="I334" s="917">
        <v>-3447340</v>
      </c>
      <c r="O334" s="917">
        <v>-2670272</v>
      </c>
      <c r="P334" s="912"/>
    </row>
    <row r="335" spans="1:16" x14ac:dyDescent="0.2">
      <c r="A335" s="920" t="s">
        <v>85</v>
      </c>
      <c r="B335" s="953"/>
      <c r="C335" s="921" t="s">
        <v>773</v>
      </c>
      <c r="D335" s="921"/>
      <c r="E335" s="922"/>
      <c r="F335" s="923">
        <v>0</v>
      </c>
      <c r="G335" s="923">
        <v>0</v>
      </c>
      <c r="H335" s="923">
        <v>22721013.199999999</v>
      </c>
      <c r="I335" s="923">
        <v>-22721013.199999999</v>
      </c>
      <c r="O335" s="923">
        <v>-20967076.41</v>
      </c>
      <c r="P335" s="935">
        <f>I335-O335</f>
        <v>-1753936.7899999991</v>
      </c>
    </row>
    <row r="336" spans="1:16" x14ac:dyDescent="0.2">
      <c r="C336" s="915" t="s">
        <v>778</v>
      </c>
      <c r="D336" s="915" t="s">
        <v>4704</v>
      </c>
      <c r="E336" s="916" t="s">
        <v>4705</v>
      </c>
      <c r="F336" s="917">
        <v>0</v>
      </c>
      <c r="G336" s="917">
        <v>0</v>
      </c>
      <c r="H336" s="917">
        <v>84160.1</v>
      </c>
      <c r="I336" s="917">
        <v>-84160.1</v>
      </c>
      <c r="O336" s="917">
        <v>-585211.05000000005</v>
      </c>
      <c r="P336" s="912"/>
    </row>
    <row r="337" spans="1:16" x14ac:dyDescent="0.2">
      <c r="C337" s="915" t="s">
        <v>778</v>
      </c>
      <c r="D337" s="915" t="s">
        <v>745</v>
      </c>
      <c r="E337" s="916" t="s">
        <v>4706</v>
      </c>
      <c r="F337" s="917">
        <v>0</v>
      </c>
      <c r="G337" s="917">
        <v>0</v>
      </c>
      <c r="H337" s="917">
        <v>495768.7</v>
      </c>
      <c r="I337" s="917">
        <v>-495768.7</v>
      </c>
      <c r="O337" s="917">
        <v>-504994.56</v>
      </c>
      <c r="P337" s="912"/>
    </row>
    <row r="338" spans="1:16" x14ac:dyDescent="0.2">
      <c r="C338" s="915" t="s">
        <v>778</v>
      </c>
      <c r="D338" s="915" t="s">
        <v>4707</v>
      </c>
      <c r="E338" s="916" t="s">
        <v>4711</v>
      </c>
      <c r="F338" s="917">
        <v>0</v>
      </c>
      <c r="G338" s="917">
        <v>0</v>
      </c>
      <c r="H338" s="917">
        <v>20639.39</v>
      </c>
      <c r="I338" s="917">
        <v>-20639.39</v>
      </c>
      <c r="O338" s="917">
        <v>-9388.5499999999993</v>
      </c>
      <c r="P338" s="912"/>
    </row>
    <row r="339" spans="1:16" x14ac:dyDescent="0.2">
      <c r="C339" s="915" t="s">
        <v>778</v>
      </c>
      <c r="D339" s="915" t="s">
        <v>750</v>
      </c>
      <c r="E339" s="916" t="s">
        <v>491</v>
      </c>
      <c r="F339" s="917">
        <v>0</v>
      </c>
      <c r="G339" s="917">
        <v>0</v>
      </c>
      <c r="H339" s="917">
        <v>24367.58</v>
      </c>
      <c r="I339" s="917">
        <v>-24367.58</v>
      </c>
      <c r="O339" s="917">
        <v>-23633.25</v>
      </c>
      <c r="P339" s="912"/>
    </row>
    <row r="340" spans="1:16" x14ac:dyDescent="0.2">
      <c r="C340" s="915" t="s">
        <v>778</v>
      </c>
      <c r="D340" s="915" t="s">
        <v>752</v>
      </c>
      <c r="E340" s="916" t="s">
        <v>1306</v>
      </c>
      <c r="F340" s="917">
        <v>0</v>
      </c>
      <c r="G340" s="917">
        <v>0</v>
      </c>
      <c r="H340" s="917">
        <v>77232</v>
      </c>
      <c r="I340" s="917">
        <v>-77232</v>
      </c>
      <c r="O340" s="917">
        <v>-81200</v>
      </c>
      <c r="P340" s="912"/>
    </row>
    <row r="341" spans="1:16" x14ac:dyDescent="0.2">
      <c r="C341" s="915" t="s">
        <v>778</v>
      </c>
      <c r="D341" s="915" t="s">
        <v>4712</v>
      </c>
      <c r="E341" s="916" t="s">
        <v>4713</v>
      </c>
      <c r="F341" s="917">
        <v>0</v>
      </c>
      <c r="G341" s="917">
        <v>0</v>
      </c>
      <c r="H341" s="917">
        <v>988630</v>
      </c>
      <c r="I341" s="917">
        <v>-988630</v>
      </c>
      <c r="O341" s="917">
        <v>-2618260</v>
      </c>
      <c r="P341" s="912"/>
    </row>
    <row r="342" spans="1:16" x14ac:dyDescent="0.2">
      <c r="C342" s="915" t="s">
        <v>778</v>
      </c>
      <c r="D342" s="915" t="s">
        <v>4709</v>
      </c>
      <c r="E342" s="916" t="s">
        <v>544</v>
      </c>
      <c r="F342" s="917">
        <v>0</v>
      </c>
      <c r="G342" s="917">
        <v>0</v>
      </c>
      <c r="H342" s="917">
        <v>897.31</v>
      </c>
      <c r="I342" s="917">
        <v>-897.31</v>
      </c>
      <c r="O342" s="917">
        <v>-487.65</v>
      </c>
      <c r="P342" s="912"/>
    </row>
    <row r="343" spans="1:16" x14ac:dyDescent="0.2">
      <c r="A343" s="920" t="s">
        <v>85</v>
      </c>
      <c r="B343" s="953"/>
      <c r="C343" s="921" t="s">
        <v>778</v>
      </c>
      <c r="D343" s="921"/>
      <c r="E343" s="922"/>
      <c r="F343" s="923">
        <v>0</v>
      </c>
      <c r="G343" s="923">
        <v>0</v>
      </c>
      <c r="H343" s="923">
        <v>1691695.08</v>
      </c>
      <c r="I343" s="923">
        <v>-1691695.08</v>
      </c>
      <c r="O343" s="923">
        <v>-3823175.06</v>
      </c>
      <c r="P343" s="935">
        <f>I343-O343</f>
        <v>2131479.98</v>
      </c>
    </row>
    <row r="344" spans="1:16" ht="13.5" thickBot="1" x14ac:dyDescent="0.25">
      <c r="F344" s="937">
        <f>SUM(F2:F343)/2</f>
        <v>9.3132257461547852E-9</v>
      </c>
      <c r="G344" s="937">
        <f>SUM(G2:G343)/2</f>
        <v>291808752.31</v>
      </c>
      <c r="H344" s="937">
        <f>SUM(H2:H343)/2</f>
        <v>291808752.30999994</v>
      </c>
      <c r="I344" s="937">
        <f>SUM(I2:I343)/2</f>
        <v>-7.8463926911354065E-8</v>
      </c>
    </row>
    <row r="345" spans="1:16" x14ac:dyDescent="0.2">
      <c r="H345" s="940" t="s">
        <v>53</v>
      </c>
      <c r="I345" s="941">
        <f>SUM(I163:I284)/2</f>
        <v>77500833.789999992</v>
      </c>
      <c r="O345" s="942">
        <f>SUM(O163:O284)/2</f>
        <v>77977081.080000028</v>
      </c>
    </row>
    <row r="346" spans="1:16" x14ac:dyDescent="0.2">
      <c r="H346" s="943" t="s">
        <v>52</v>
      </c>
      <c r="I346" s="944">
        <f>SUM(I285:I343)/2</f>
        <v>-83225111.38000001</v>
      </c>
      <c r="O346" s="945">
        <f>SUM(O285:O343)/2</f>
        <v>-84207136.39000003</v>
      </c>
    </row>
    <row r="347" spans="1:16" ht="13.5" thickBot="1" x14ac:dyDescent="0.25">
      <c r="H347" s="946" t="s">
        <v>716</v>
      </c>
      <c r="I347" s="947">
        <f>SUM(I345:I346)</f>
        <v>-5724277.5900000185</v>
      </c>
      <c r="O347" s="948">
        <f>SUM(O345:O346)</f>
        <v>-6230055.3100000024</v>
      </c>
    </row>
  </sheetData>
  <autoFilter ref="A1:P347" xr:uid="{00000000-0009-0000-0000-000007000000}"/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75</vt:i4>
      </vt:variant>
      <vt:variant>
        <vt:lpstr>Pojmenované oblasti</vt:lpstr>
      </vt:variant>
      <vt:variant>
        <vt:i4>4</vt:i4>
      </vt:variant>
    </vt:vector>
  </HeadingPairs>
  <TitlesOfParts>
    <vt:vector size="79" baseType="lpstr">
      <vt:lpstr>AKTIVA výkaz</vt:lpstr>
      <vt:lpstr>PASIVA výkaz</vt:lpstr>
      <vt:lpstr>VZZ výkaz</vt:lpstr>
      <vt:lpstr>Tabulky Příloha</vt:lpstr>
      <vt:lpstr>obraty 19</vt:lpstr>
      <vt:lpstr>obraty 18</vt:lpstr>
      <vt:lpstr>List6</vt:lpstr>
      <vt:lpstr>OP 2014</vt:lpstr>
      <vt:lpstr>List7</vt:lpstr>
      <vt:lpstr>SU 19</vt:lpstr>
      <vt:lpstr>obraty 17</vt:lpstr>
      <vt:lpstr>SU 18</vt:lpstr>
      <vt:lpstr>obraty 15</vt:lpstr>
      <vt:lpstr>obraty 16</vt:lpstr>
      <vt:lpstr>obraty 14</vt:lpstr>
      <vt:lpstr>Přehled o změnách VK_VÝKAZ</vt:lpstr>
      <vt:lpstr>List3</vt:lpstr>
      <vt:lpstr>List1</vt:lpstr>
      <vt:lpstr>SU 5 a 6-08</vt:lpstr>
      <vt:lpstr>čas.rozl.nákl.na poj.sml.</vt:lpstr>
      <vt:lpstr>SU 5 a 6 10</vt:lpstr>
      <vt:lpstr>SU 5 a 6-09</vt:lpstr>
      <vt:lpstr>SU 5 a 6 12</vt:lpstr>
      <vt:lpstr>SU 5 a 6 14</vt:lpstr>
      <vt:lpstr>SU 5 a 6 17</vt:lpstr>
      <vt:lpstr>SU 5 a 6 15</vt:lpstr>
      <vt:lpstr>SU 5 a 6 16</vt:lpstr>
      <vt:lpstr>List5</vt:lpstr>
      <vt:lpstr>SU 5 a 6 13</vt:lpstr>
      <vt:lpstr>SU 5 a 6 11</vt:lpstr>
      <vt:lpstr>obraty 10</vt:lpstr>
      <vt:lpstr>obraty 09</vt:lpstr>
      <vt:lpstr>% do přílohy-08</vt:lpstr>
      <vt:lpstr>obraty 12</vt:lpstr>
      <vt:lpstr>obraty 2014</vt:lpstr>
      <vt:lpstr>obraty 13</vt:lpstr>
      <vt:lpstr>obraty 11</vt:lpstr>
      <vt:lpstr>porovnání NaV 07_08</vt:lpstr>
      <vt:lpstr>OP 08</vt:lpstr>
      <vt:lpstr>pohyb CP 10</vt:lpstr>
      <vt:lpstr>pohyb CP 09</vt:lpstr>
      <vt:lpstr>pohyb CP 14</vt:lpstr>
      <vt:lpstr>pohyb CP 19</vt:lpstr>
      <vt:lpstr>pohyb CP 18</vt:lpstr>
      <vt:lpstr>List9</vt:lpstr>
      <vt:lpstr>pohyb CP 17</vt:lpstr>
      <vt:lpstr>pohyb CP 15</vt:lpstr>
      <vt:lpstr>pohyb CP 16</vt:lpstr>
      <vt:lpstr>List8</vt:lpstr>
      <vt:lpstr>pohyb CP 13</vt:lpstr>
      <vt:lpstr>pohyb CP 12</vt:lpstr>
      <vt:lpstr>pohyb CP 11</vt:lpstr>
      <vt:lpstr>N+V dle produktů 10</vt:lpstr>
      <vt:lpstr>N+V dle produktů 14</vt:lpstr>
      <vt:lpstr>N+V dle produktl 19</vt:lpstr>
      <vt:lpstr>N+V dle produktů 18</vt:lpstr>
      <vt:lpstr>N+V dle produktů 17</vt:lpstr>
      <vt:lpstr>N+V dle produktů 15</vt:lpstr>
      <vt:lpstr>N+V dle produktů 16</vt:lpstr>
      <vt:lpstr>náklady OZP 19</vt:lpstr>
      <vt:lpstr>náklady OZP 18</vt:lpstr>
      <vt:lpstr>List4</vt:lpstr>
      <vt:lpstr>náklady OZP 16</vt:lpstr>
      <vt:lpstr>náklady OZP 17</vt:lpstr>
      <vt:lpstr>List2</vt:lpstr>
      <vt:lpstr>N+V dle produktů 12</vt:lpstr>
      <vt:lpstr>N+V dle produktů 13</vt:lpstr>
      <vt:lpstr>N+V dle produktů 11</vt:lpstr>
      <vt:lpstr>náklady ozp r.10</vt:lpstr>
      <vt:lpstr>náklady ozp r.09</vt:lpstr>
      <vt:lpstr>náklady OZP r.12</vt:lpstr>
      <vt:lpstr>náklady OZP r.11</vt:lpstr>
      <vt:lpstr>náklady OZP r.13</vt:lpstr>
      <vt:lpstr>náklady OZP r.14</vt:lpstr>
      <vt:lpstr>náklady OZP r.15</vt:lpstr>
      <vt:lpstr>'VZZ výkaz'!Názvy_tisku</vt:lpstr>
      <vt:lpstr>'PASIVA výkaz'!Oblast_tisku</vt:lpstr>
      <vt:lpstr>'Přehled o změnách VK_VÝKAZ'!Oblast_tisku</vt:lpstr>
      <vt:lpstr>'VZZ výkaz'!Oblast_tisku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TRI13</dc:creator>
  <cp:lastModifiedBy>Miroslav Vacovský</cp:lastModifiedBy>
  <cp:lastPrinted>2020-03-05T10:44:03Z</cp:lastPrinted>
  <dcterms:created xsi:type="dcterms:W3CDTF">2004-02-19T08:15:59Z</dcterms:created>
  <dcterms:modified xsi:type="dcterms:W3CDTF">2020-05-25T14:21:40Z</dcterms:modified>
</cp:coreProperties>
</file>